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updateLinks="never" defaultThemeVersion="124226"/>
  <workbookProtection workbookPassword="8955" lockStructure="1"/>
  <bookViews>
    <workbookView xWindow="-120" yWindow="-120" windowWidth="20730" windowHeight="11760" tabRatio="434" firstSheet="1" activeTab="1"/>
  </bookViews>
  <sheets>
    <sheet name="Тариф на 1кв.м" sheetId="1" state="hidden" r:id="rId1"/>
    <sheet name="Звіт по будинку" sheetId="2" r:id="rId2"/>
    <sheet name="2025рік-2026р (по послугам)" sheetId="20" state="hidden" r:id="rId3"/>
    <sheet name="Просроч.забрг. на 01.09.2026" sheetId="21" state="hidden" r:id="rId4"/>
    <sheet name="Наявн.коштів 2021-2026" sheetId="22" state="hidden" r:id="rId5"/>
    <sheet name="№дог. " sheetId="18" state="hidden" r:id="rId6"/>
    <sheet name="№ дог., кіл.підїз." sheetId="10" state="hidden" r:id="rId7"/>
    <sheet name="Номер договору" sheetId="19" state="hidden" r:id="rId8"/>
    <sheet name="Лист6" sheetId="25" state="hidden" r:id="rId9"/>
  </sheets>
  <externalReferences>
    <externalReference r:id="rId10"/>
    <externalReference r:id="rId11"/>
    <externalReference r:id="rId12"/>
  </externalReferences>
  <definedNames>
    <definedName name="_xlnm._FilterDatabase" localSheetId="2" hidden="1">'2025рік-2026р (по послугам)'!$D$1:$D$461</definedName>
    <definedName name="_xlnm._FilterDatabase" localSheetId="5" hidden="1">'№дог. '!$C$1:$C$505</definedName>
    <definedName name="_xlnm._FilterDatabase" localSheetId="4" hidden="1">'Наявн.коштів 2021-2026'!$AF$1:$AF$104</definedName>
    <definedName name="_xlnm._FilterDatabase" localSheetId="7" hidden="1">'Номер договору'!$B$1:$B$505</definedName>
    <definedName name="_xlnm._FilterDatabase" localSheetId="3" hidden="1">'Просроч.забрг. на 01.09.2026'!$A$1:$D$522</definedName>
    <definedName name="Z_0665432D_35CD_4531_A470_E4B79115E5E2_.wvu.Cols" localSheetId="0" hidden="1">'Тариф на 1кв.м'!$C:$C</definedName>
    <definedName name="Z_0665432D_35CD_4531_A470_E4B79115E5E2_.wvu.PrintArea" localSheetId="1" hidden="1">'Звіт по будинку'!$A$1:$F$53</definedName>
    <definedName name="Z_0665432D_35CD_4531_A470_E4B79115E5E2_.wvu.PrintArea" localSheetId="0" hidden="1">'Тариф на 1кв.м'!$A$1:$L$25</definedName>
    <definedName name="Z_0665432D_35CD_4531_A470_E4B79115E5E2_.wvu.Rows" localSheetId="1" hidden="1">'Звіт по будинку'!#REF!,'Звіт по будинку'!$43:$44</definedName>
    <definedName name="Z_0A408652_CCB6_466B_9B34_E2B661FDCDBB_.wvu.FilterData" localSheetId="5" hidden="1">'№дог. '!$A$10:$K$489</definedName>
    <definedName name="Z_0A408652_CCB6_466B_9B34_E2B661FDCDBB_.wvu.FilterData" localSheetId="7" hidden="1">'Номер договору'!$A$10:$K$489</definedName>
    <definedName name="Z_0E718CE8_7440_4403_A210_4D18363C69B6_.wvu.FilterData" localSheetId="5" hidden="1">'№дог. '!#REF!</definedName>
    <definedName name="Z_0E718CE8_7440_4403_A210_4D18363C69B6_.wvu.FilterData" localSheetId="7" hidden="1">'Номер договору'!#REF!</definedName>
    <definedName name="Z_1875D424_D9E9_4624_9416_6EBFBAD65ABD_.wvu.FilterData" localSheetId="5" hidden="1">'№дог. '!$D$5:$D$489</definedName>
    <definedName name="Z_1875D424_D9E9_4624_9416_6EBFBAD65ABD_.wvu.FilterData" localSheetId="7" hidden="1">'Номер договору'!$D$5:$D$489</definedName>
    <definedName name="Z_188D1190_6AA9_4F10_BE9A_FDEAB286516F_.wvu.FilterData" localSheetId="5" hidden="1">'№дог. '!#REF!</definedName>
    <definedName name="Z_188D1190_6AA9_4F10_BE9A_FDEAB286516F_.wvu.FilterData" localSheetId="7" hidden="1">'Номер договору'!#REF!</definedName>
    <definedName name="Z_38A1A6E0_3E13_48B4_9BE7_F47F7D5B205E_.wvu.FilterData" localSheetId="5" hidden="1">'№дог. '!$D$5:$D$491</definedName>
    <definedName name="Z_38A1A6E0_3E13_48B4_9BE7_F47F7D5B205E_.wvu.FilterData" localSheetId="7" hidden="1">'Номер договору'!$D$5:$D$491</definedName>
    <definedName name="Z_4416F317_4C43_420F_BD90_0564997CAF65_.wvu.FilterData" localSheetId="5" hidden="1">'№дог. '!$D$5:$D$491</definedName>
    <definedName name="Z_4416F317_4C43_420F_BD90_0564997CAF65_.wvu.FilterData" localSheetId="7" hidden="1">'Номер договору'!$D$5:$D$491</definedName>
    <definedName name="Z_A13E38AD_F031_469C_8531_3E6E9DCB270D_.wvu.Cols" localSheetId="0" hidden="1">'Тариф на 1кв.м'!$C:$C</definedName>
    <definedName name="Z_A13E38AD_F031_469C_8531_3E6E9DCB270D_.wvu.PrintArea" localSheetId="1" hidden="1">'Звіт по будинку'!$A$1:$F$53</definedName>
    <definedName name="Z_A13E38AD_F031_469C_8531_3E6E9DCB270D_.wvu.PrintArea" localSheetId="0" hidden="1">'Тариф на 1кв.м'!$A$1:$L$25</definedName>
    <definedName name="Z_A13E38AD_F031_469C_8531_3E6E9DCB270D_.wvu.Rows" localSheetId="1" hidden="1">'Звіт по будинку'!#REF!,'Звіт по будинку'!$43:$44</definedName>
    <definedName name="Z_B1260C6D_9D48_49E9_86E3_881DFD06E9A8_.wvu.Cols" localSheetId="5" hidden="1">'№дог. '!#REF!</definedName>
    <definedName name="Z_B1260C6D_9D48_49E9_86E3_881DFD06E9A8_.wvu.Cols" localSheetId="7" hidden="1">'Номер договору'!#REF!</definedName>
    <definedName name="Z_B1260C6D_9D48_49E9_86E3_881DFD06E9A8_.wvu.FilterData" localSheetId="5" hidden="1">'№дог. '!$D$5:$D$489</definedName>
    <definedName name="Z_B1260C6D_9D48_49E9_86E3_881DFD06E9A8_.wvu.FilterData" localSheetId="7" hidden="1">'Номер договору'!$D$5:$D$489</definedName>
    <definedName name="Z_B75CC3AF_80BF_4AD0_A229_18A7D5CCF11B_.wvu.Cols" localSheetId="5" hidden="1">'№дог. '!#REF!</definedName>
    <definedName name="Z_B75CC3AF_80BF_4AD0_A229_18A7D5CCF11B_.wvu.Cols" localSheetId="7" hidden="1">'Номер договору'!#REF!</definedName>
    <definedName name="Z_B75CC3AF_80BF_4AD0_A229_18A7D5CCF11B_.wvu.FilterData" localSheetId="5" hidden="1">'№дог. '!#REF!</definedName>
    <definedName name="Z_B75CC3AF_80BF_4AD0_A229_18A7D5CCF11B_.wvu.FilterData" localSheetId="7" hidden="1">'Номер договору'!#REF!</definedName>
    <definedName name="Z_C2ABA667_DF05_4737_8BB8_426DCF7D00A9_.wvu.FilterData" localSheetId="5" hidden="1">'№дог. '!$D$5:$D$489</definedName>
    <definedName name="Z_C2ABA667_DF05_4737_8BB8_426DCF7D00A9_.wvu.FilterData" localSheetId="7" hidden="1">'Номер договору'!$D$5:$D$489</definedName>
    <definedName name="Z_CCAB0B7B_CB93_4743_9593_6DB3F57EFF6A_.wvu.FilterData" localSheetId="5" hidden="1">'№дог. '!$D$5:$D$491</definedName>
    <definedName name="Z_CCAB0B7B_CB93_4743_9593_6DB3F57EFF6A_.wvu.FilterData" localSheetId="7" hidden="1">'Номер договору'!$D$5:$D$491</definedName>
    <definedName name="Z_D60DC854_D488_43B5_A117_B73EDB3A19F4_.wvu.FilterData" localSheetId="5" hidden="1">'№дог. '!$D$5:$D$489</definedName>
    <definedName name="Z_D60DC854_D488_43B5_A117_B73EDB3A19F4_.wvu.FilterData" localSheetId="7" hidden="1">'Номер договору'!$D$5:$D$489</definedName>
    <definedName name="Z_F3B03D06_1306_40C5_91BA_877CD6BDFAD4_.wvu.Cols" localSheetId="5" hidden="1">'№дог. '!#REF!</definedName>
    <definedName name="Z_F3B03D06_1306_40C5_91BA_877CD6BDFAD4_.wvu.Cols" localSheetId="7" hidden="1">'Номер договору'!#REF!</definedName>
    <definedName name="Z_F3B03D06_1306_40C5_91BA_877CD6BDFAD4_.wvu.FilterData" localSheetId="5" hidden="1">'№дог. '!#REF!</definedName>
    <definedName name="Z_F3B03D06_1306_40C5_91BA_877CD6BDFAD4_.wvu.FilterData" localSheetId="7" hidden="1">'Номер договору'!#REF!</definedName>
    <definedName name="Z_F538E1CF_3E2B_47A3_8F41_0397326EE476_.wvu.FilterData" localSheetId="5" hidden="1">'№дог. '!#REF!</definedName>
    <definedName name="Z_F538E1CF_3E2B_47A3_8F41_0397326EE476_.wvu.FilterData" localSheetId="7" hidden="1">'Номер договору'!#REF!</definedName>
    <definedName name="Z_FA795314_5CE6_4E88_BDF7_E44E6434D299_.wvu.FilterData" localSheetId="5" hidden="1">'№дог. '!$A$10:$K$489</definedName>
    <definedName name="Z_FA795314_5CE6_4E88_BDF7_E44E6434D299_.wvu.FilterData" localSheetId="7" hidden="1">'Номер договору'!$A$10:$K$489</definedName>
    <definedName name="_xlnm.Print_Titles" localSheetId="4">'Наявн.коштів 2021-2026'!$1:$7</definedName>
    <definedName name="_xlnm.Print_Area" localSheetId="2">'2025рік-2026р (по послугам)'!$C$4:$RD$95</definedName>
    <definedName name="_xlnm.Print_Area" localSheetId="5">'№дог. '!$A$1:$G$493</definedName>
    <definedName name="_xlnm.Print_Area" localSheetId="1">'Звіт по будинку'!$A$2:$F$53</definedName>
    <definedName name="_xlnm.Print_Area" localSheetId="4">'Наявн.коштів 2021-2026'!$A$1:$AH$28</definedName>
    <definedName name="_xlnm.Print_Area" localSheetId="7">'Номер договору'!$A$1:$G$493</definedName>
    <definedName name="_xlnm.Print_Area" localSheetId="0">'Тариф на 1кв.м'!$A$1:$L$25</definedName>
    <definedName name="_xlnm.Print_Area">#REF!</definedName>
  </definedNames>
  <calcPr calcId="144525"/>
  <customWorkbookViews>
    <customWorkbookView name="Tetyana - Личное представление" guid="{0665432D-35CD-4531-A470-E4B79115E5E2}" mergeInterval="0" personalView="1" maximized="1" windowWidth="1276" windowHeight="759" tabRatio="707" activeSheetId="2"/>
    <customWorkbookView name="Admin - Личное представление" guid="{A13E38AD-F031-469C-8531-3E6E9DCB270D}" mergeInterval="0" personalView="1" maximized="1" windowWidth="1276" windowHeight="501" tabRatio="707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2" l="1"/>
  <c r="D28" i="2"/>
  <c r="C28" i="2"/>
  <c r="AF96" i="22"/>
  <c r="U96" i="22"/>
  <c r="R96" i="22"/>
  <c r="P96" i="22"/>
  <c r="O96" i="22"/>
  <c r="L96" i="22"/>
  <c r="J96" i="22"/>
  <c r="I96" i="22"/>
  <c r="F96" i="22"/>
  <c r="E96" i="22"/>
  <c r="AH95" i="22"/>
  <c r="AD95" i="22"/>
  <c r="Y95" i="22"/>
  <c r="AK95" i="22" s="1"/>
  <c r="V95" i="22"/>
  <c r="AJ95" i="22" s="1"/>
  <c r="AL95" i="22" s="1"/>
  <c r="T95" i="22"/>
  <c r="Q95" i="22"/>
  <c r="N95" i="22"/>
  <c r="X95" i="22" s="1"/>
  <c r="Z95" i="22" s="1"/>
  <c r="K95" i="22"/>
  <c r="H95" i="22"/>
  <c r="AH94" i="22"/>
  <c r="AD94" i="22"/>
  <c r="Y94" i="22"/>
  <c r="AK94" i="22" s="1"/>
  <c r="V94" i="22"/>
  <c r="AJ94" i="22" s="1"/>
  <c r="T94" i="22"/>
  <c r="Q94" i="22"/>
  <c r="N94" i="22"/>
  <c r="X94" i="22" s="1"/>
  <c r="Z94" i="22" s="1"/>
  <c r="K94" i="22"/>
  <c r="H94" i="22"/>
  <c r="AH93" i="22"/>
  <c r="AD93" i="22"/>
  <c r="Y93" i="22"/>
  <c r="AK93" i="22" s="1"/>
  <c r="V93" i="22"/>
  <c r="AJ93" i="22" s="1"/>
  <c r="T93" i="22"/>
  <c r="Q93" i="22"/>
  <c r="N93" i="22"/>
  <c r="K93" i="22"/>
  <c r="H93" i="22"/>
  <c r="AH92" i="22"/>
  <c r="AD92" i="22"/>
  <c r="Y92" i="22"/>
  <c r="AK92" i="22" s="1"/>
  <c r="V92" i="22"/>
  <c r="AJ92" i="22" s="1"/>
  <c r="T92" i="22"/>
  <c r="Q92" i="22"/>
  <c r="N92" i="22"/>
  <c r="X92" i="22" s="1"/>
  <c r="Z92" i="22" s="1"/>
  <c r="AA92" i="22" s="1"/>
  <c r="K92" i="22"/>
  <c r="H92" i="22"/>
  <c r="AH91" i="22"/>
  <c r="AD91" i="22"/>
  <c r="Y91" i="22"/>
  <c r="AK91" i="22" s="1"/>
  <c r="V91" i="22"/>
  <c r="AJ91" i="22" s="1"/>
  <c r="T91" i="22"/>
  <c r="Q91" i="22"/>
  <c r="N91" i="22"/>
  <c r="X91" i="22" s="1"/>
  <c r="Z91" i="22" s="1"/>
  <c r="AA91" i="22" s="1"/>
  <c r="K91" i="22"/>
  <c r="H91" i="22"/>
  <c r="AH90" i="22"/>
  <c r="AD90" i="22"/>
  <c r="Y90" i="22"/>
  <c r="AK90" i="22" s="1"/>
  <c r="V90" i="22"/>
  <c r="AJ90" i="22" s="1"/>
  <c r="T90" i="22"/>
  <c r="Q90" i="22"/>
  <c r="N90" i="22"/>
  <c r="K90" i="22"/>
  <c r="H90" i="22"/>
  <c r="AH89" i="22"/>
  <c r="AD89" i="22"/>
  <c r="Y89" i="22"/>
  <c r="AK89" i="22" s="1"/>
  <c r="V89" i="22"/>
  <c r="AJ89" i="22" s="1"/>
  <c r="T89" i="22"/>
  <c r="Q89" i="22"/>
  <c r="N89" i="22"/>
  <c r="K89" i="22"/>
  <c r="H89" i="22"/>
  <c r="AH88" i="22"/>
  <c r="AD88" i="22"/>
  <c r="Y88" i="22"/>
  <c r="AK88" i="22" s="1"/>
  <c r="V88" i="22"/>
  <c r="AJ88" i="22" s="1"/>
  <c r="T88" i="22"/>
  <c r="Q88" i="22"/>
  <c r="N88" i="22"/>
  <c r="X88" i="22" s="1"/>
  <c r="K88" i="22"/>
  <c r="H88" i="22"/>
  <c r="AH87" i="22"/>
  <c r="AD87" i="22"/>
  <c r="Y87" i="22"/>
  <c r="AK87" i="22" s="1"/>
  <c r="V87" i="22"/>
  <c r="AJ87" i="22" s="1"/>
  <c r="T87" i="22"/>
  <c r="Q87" i="22"/>
  <c r="N87" i="22"/>
  <c r="X87" i="22" s="1"/>
  <c r="Z87" i="22" s="1"/>
  <c r="AA87" i="22" s="1"/>
  <c r="K87" i="22"/>
  <c r="H87" i="22"/>
  <c r="AH86" i="22"/>
  <c r="AD86" i="22"/>
  <c r="Y86" i="22"/>
  <c r="AK86" i="22" s="1"/>
  <c r="V86" i="22"/>
  <c r="AJ86" i="22" s="1"/>
  <c r="T86" i="22"/>
  <c r="Q86" i="22"/>
  <c r="N86" i="22"/>
  <c r="K86" i="22"/>
  <c r="H86" i="22"/>
  <c r="AH85" i="22"/>
  <c r="AD85" i="22"/>
  <c r="Y85" i="22"/>
  <c r="AK85" i="22" s="1"/>
  <c r="V85" i="22"/>
  <c r="AJ85" i="22" s="1"/>
  <c r="T85" i="22"/>
  <c r="Q85" i="22"/>
  <c r="N85" i="22"/>
  <c r="K85" i="22"/>
  <c r="H85" i="22"/>
  <c r="AH84" i="22"/>
  <c r="AD84" i="22"/>
  <c r="Y84" i="22"/>
  <c r="AK84" i="22" s="1"/>
  <c r="V84" i="22"/>
  <c r="AJ84" i="22" s="1"/>
  <c r="T84" i="22"/>
  <c r="Q84" i="22"/>
  <c r="N84" i="22"/>
  <c r="X84" i="22" s="1"/>
  <c r="K84" i="22"/>
  <c r="H84" i="22"/>
  <c r="AH83" i="22"/>
  <c r="AD83" i="22"/>
  <c r="Y83" i="22"/>
  <c r="AK83" i="22" s="1"/>
  <c r="V83" i="22"/>
  <c r="AJ83" i="22" s="1"/>
  <c r="AL83" i="22" s="1"/>
  <c r="T83" i="22"/>
  <c r="Q83" i="22"/>
  <c r="N83" i="22"/>
  <c r="K83" i="22"/>
  <c r="H83" i="22"/>
  <c r="AH82" i="22"/>
  <c r="AD82" i="22"/>
  <c r="Y82" i="22"/>
  <c r="AK82" i="22" s="1"/>
  <c r="V82" i="22"/>
  <c r="AJ82" i="22" s="1"/>
  <c r="T82" i="22"/>
  <c r="Q82" i="22"/>
  <c r="N82" i="22"/>
  <c r="K82" i="22"/>
  <c r="H82" i="22"/>
  <c r="AH81" i="22"/>
  <c r="AD81" i="22"/>
  <c r="Y81" i="22"/>
  <c r="AK81" i="22" s="1"/>
  <c r="V81" i="22"/>
  <c r="AJ81" i="22" s="1"/>
  <c r="T81" i="22"/>
  <c r="Q81" i="22"/>
  <c r="N81" i="22"/>
  <c r="K81" i="22"/>
  <c r="H81" i="22"/>
  <c r="AH80" i="22"/>
  <c r="AD80" i="22"/>
  <c r="Y80" i="22"/>
  <c r="AK80" i="22" s="1"/>
  <c r="V80" i="22"/>
  <c r="AJ80" i="22" s="1"/>
  <c r="T80" i="22"/>
  <c r="Q80" i="22"/>
  <c r="N80" i="22"/>
  <c r="K80" i="22"/>
  <c r="H80" i="22"/>
  <c r="AH79" i="22"/>
  <c r="AD79" i="22"/>
  <c r="Y79" i="22"/>
  <c r="V79" i="22"/>
  <c r="AJ79" i="22" s="1"/>
  <c r="S79" i="22"/>
  <c r="Q79" i="22"/>
  <c r="N79" i="22"/>
  <c r="K79" i="22"/>
  <c r="H79" i="22"/>
  <c r="AH78" i="22"/>
  <c r="D48" i="2" s="1"/>
  <c r="AD78" i="22"/>
  <c r="Y78" i="22"/>
  <c r="AK78" i="22" s="1"/>
  <c r="V78" i="22"/>
  <c r="AJ78" i="22" s="1"/>
  <c r="T78" i="22"/>
  <c r="Q78" i="22"/>
  <c r="N78" i="22"/>
  <c r="K78" i="22"/>
  <c r="H78" i="22"/>
  <c r="AH77" i="22"/>
  <c r="AD77" i="22"/>
  <c r="Y77" i="22"/>
  <c r="AK77" i="22" s="1"/>
  <c r="V77" i="22"/>
  <c r="AJ77" i="22" s="1"/>
  <c r="T77" i="22"/>
  <c r="Q77" i="22"/>
  <c r="N77" i="22"/>
  <c r="K77" i="22"/>
  <c r="H77" i="22"/>
  <c r="AH76" i="22"/>
  <c r="AD76" i="22"/>
  <c r="Y76" i="22"/>
  <c r="AK76" i="22" s="1"/>
  <c r="V76" i="22"/>
  <c r="AJ76" i="22" s="1"/>
  <c r="T76" i="22"/>
  <c r="Q76" i="22"/>
  <c r="N76" i="22"/>
  <c r="K76" i="22"/>
  <c r="H76" i="22"/>
  <c r="AH75" i="22"/>
  <c r="AD75" i="22"/>
  <c r="Y75" i="22"/>
  <c r="AK75" i="22" s="1"/>
  <c r="V75" i="22"/>
  <c r="AJ75" i="22" s="1"/>
  <c r="T75" i="22"/>
  <c r="S75" i="22"/>
  <c r="Q75" i="22"/>
  <c r="N75" i="22"/>
  <c r="K75" i="22"/>
  <c r="H75" i="22"/>
  <c r="AH74" i="22"/>
  <c r="AD74" i="22"/>
  <c r="Y74" i="22"/>
  <c r="AK74" i="22" s="1"/>
  <c r="V74" i="22"/>
  <c r="AJ74" i="22" s="1"/>
  <c r="AL74" i="22" s="1"/>
  <c r="T74" i="22"/>
  <c r="Q74" i="22"/>
  <c r="N74" i="22"/>
  <c r="K74" i="22"/>
  <c r="H74" i="22"/>
  <c r="AH73" i="22"/>
  <c r="AD73" i="22"/>
  <c r="Y73" i="22"/>
  <c r="AK73" i="22" s="1"/>
  <c r="V73" i="22"/>
  <c r="AJ73" i="22" s="1"/>
  <c r="T73" i="22"/>
  <c r="Q73" i="22"/>
  <c r="N73" i="22"/>
  <c r="K73" i="22"/>
  <c r="H73" i="22"/>
  <c r="AK72" i="22"/>
  <c r="AH72" i="22"/>
  <c r="AD72" i="22"/>
  <c r="Y72" i="22"/>
  <c r="V72" i="22"/>
  <c r="AJ72" i="22" s="1"/>
  <c r="AL72" i="22" s="1"/>
  <c r="T72" i="22"/>
  <c r="Q72" i="22"/>
  <c r="N72" i="22"/>
  <c r="K72" i="22"/>
  <c r="H72" i="22"/>
  <c r="AH71" i="22"/>
  <c r="AD71" i="22"/>
  <c r="Y71" i="22"/>
  <c r="AK71" i="22" s="1"/>
  <c r="V71" i="22"/>
  <c r="AJ71" i="22" s="1"/>
  <c r="T71" i="22"/>
  <c r="Q71" i="22"/>
  <c r="N71" i="22"/>
  <c r="K71" i="22"/>
  <c r="H71" i="22"/>
  <c r="AH70" i="22"/>
  <c r="AD70" i="22"/>
  <c r="Y70" i="22"/>
  <c r="AK70" i="22" s="1"/>
  <c r="V70" i="22"/>
  <c r="AJ70" i="22" s="1"/>
  <c r="T70" i="22"/>
  <c r="Q70" i="22"/>
  <c r="N70" i="22"/>
  <c r="K70" i="22"/>
  <c r="H70" i="22"/>
  <c r="X70" i="22" s="1"/>
  <c r="Z70" i="22" s="1"/>
  <c r="AH69" i="22"/>
  <c r="AD69" i="22"/>
  <c r="Y69" i="22"/>
  <c r="AK69" i="22" s="1"/>
  <c r="V69" i="22"/>
  <c r="AJ69" i="22" s="1"/>
  <c r="T69" i="22"/>
  <c r="Q69" i="22"/>
  <c r="N69" i="22"/>
  <c r="K69" i="22"/>
  <c r="H69" i="22"/>
  <c r="AH68" i="22"/>
  <c r="AD68" i="22"/>
  <c r="Y68" i="22"/>
  <c r="V68" i="22"/>
  <c r="AJ68" i="22" s="1"/>
  <c r="T68" i="22"/>
  <c r="Q68" i="22"/>
  <c r="M68" i="22"/>
  <c r="N68" i="22" s="1"/>
  <c r="K68" i="22"/>
  <c r="H68" i="22"/>
  <c r="G68" i="22"/>
  <c r="AH67" i="22"/>
  <c r="AD67" i="22"/>
  <c r="Y67" i="22"/>
  <c r="AK67" i="22" s="1"/>
  <c r="V67" i="22"/>
  <c r="AJ67" i="22" s="1"/>
  <c r="T67" i="22"/>
  <c r="Q67" i="22"/>
  <c r="N67" i="22"/>
  <c r="M67" i="22"/>
  <c r="K67" i="22"/>
  <c r="H67" i="22"/>
  <c r="AH66" i="22"/>
  <c r="AD66" i="22"/>
  <c r="Y66" i="22"/>
  <c r="AK66" i="22" s="1"/>
  <c r="V66" i="22"/>
  <c r="AJ66" i="22" s="1"/>
  <c r="AL66" i="22" s="1"/>
  <c r="T66" i="22"/>
  <c r="Q66" i="22"/>
  <c r="N66" i="22"/>
  <c r="K66" i="22"/>
  <c r="H66" i="22"/>
  <c r="AH65" i="22"/>
  <c r="AD65" i="22"/>
  <c r="Y65" i="22"/>
  <c r="AK65" i="22" s="1"/>
  <c r="V65" i="22"/>
  <c r="AJ65" i="22" s="1"/>
  <c r="T65" i="22"/>
  <c r="Q65" i="22"/>
  <c r="N65" i="22"/>
  <c r="K65" i="22"/>
  <c r="H65" i="22"/>
  <c r="AH64" i="22"/>
  <c r="AD64" i="22"/>
  <c r="Y64" i="22"/>
  <c r="AK64" i="22" s="1"/>
  <c r="V64" i="22"/>
  <c r="AJ64" i="22" s="1"/>
  <c r="T64" i="22"/>
  <c r="Q64" i="22"/>
  <c r="N64" i="22"/>
  <c r="K64" i="22"/>
  <c r="H64" i="22"/>
  <c r="AH63" i="22"/>
  <c r="AD63" i="22"/>
  <c r="Y63" i="22"/>
  <c r="AK63" i="22" s="1"/>
  <c r="V63" i="22"/>
  <c r="AJ63" i="22" s="1"/>
  <c r="T63" i="22"/>
  <c r="Q63" i="22"/>
  <c r="N63" i="22"/>
  <c r="K63" i="22"/>
  <c r="H63" i="22"/>
  <c r="AH62" i="22"/>
  <c r="AD62" i="22"/>
  <c r="Y62" i="22"/>
  <c r="AK62" i="22" s="1"/>
  <c r="V62" i="22"/>
  <c r="AJ62" i="22" s="1"/>
  <c r="T62" i="22"/>
  <c r="Q62" i="22"/>
  <c r="N62" i="22"/>
  <c r="K62" i="22"/>
  <c r="H62" i="22"/>
  <c r="AH61" i="22"/>
  <c r="AD61" i="22"/>
  <c r="Y61" i="22"/>
  <c r="AK61" i="22" s="1"/>
  <c r="V61" i="22"/>
  <c r="AJ61" i="22" s="1"/>
  <c r="T61" i="22"/>
  <c r="Q61" i="22"/>
  <c r="N61" i="22"/>
  <c r="K61" i="22"/>
  <c r="H61" i="22"/>
  <c r="AH60" i="22"/>
  <c r="AD60" i="22"/>
  <c r="Y60" i="22"/>
  <c r="AK60" i="22" s="1"/>
  <c r="V60" i="22"/>
  <c r="AJ60" i="22" s="1"/>
  <c r="AL60" i="22" s="1"/>
  <c r="T60" i="22"/>
  <c r="Q60" i="22"/>
  <c r="N60" i="22"/>
  <c r="X60" i="22" s="1"/>
  <c r="Z60" i="22" s="1"/>
  <c r="K60" i="22"/>
  <c r="H60" i="22"/>
  <c r="AH59" i="22"/>
  <c r="AD59" i="22"/>
  <c r="Y59" i="22"/>
  <c r="V59" i="22"/>
  <c r="AJ59" i="22" s="1"/>
  <c r="T59" i="22"/>
  <c r="Q59" i="22"/>
  <c r="N59" i="22"/>
  <c r="K59" i="22"/>
  <c r="G59" i="22"/>
  <c r="H59" i="22" s="1"/>
  <c r="X59" i="22" s="1"/>
  <c r="Z59" i="22" s="1"/>
  <c r="AH58" i="22"/>
  <c r="AD58" i="22"/>
  <c r="Y58" i="22"/>
  <c r="V58" i="22"/>
  <c r="AJ58" i="22" s="1"/>
  <c r="T58" i="22"/>
  <c r="Q58" i="22"/>
  <c r="N58" i="22"/>
  <c r="K58" i="22"/>
  <c r="G58" i="22"/>
  <c r="AH57" i="22"/>
  <c r="AD57" i="22"/>
  <c r="Y57" i="22"/>
  <c r="AK57" i="22" s="1"/>
  <c r="V57" i="22"/>
  <c r="AJ57" i="22" s="1"/>
  <c r="T57" i="22"/>
  <c r="Q57" i="22"/>
  <c r="N57" i="22"/>
  <c r="K57" i="22"/>
  <c r="H57" i="22"/>
  <c r="AK56" i="22"/>
  <c r="AH56" i="22"/>
  <c r="AD56" i="22"/>
  <c r="Y56" i="22"/>
  <c r="V56" i="22"/>
  <c r="AJ56" i="22" s="1"/>
  <c r="AL56" i="22" s="1"/>
  <c r="T56" i="22"/>
  <c r="Q56" i="22"/>
  <c r="N56" i="22"/>
  <c r="K56" i="22"/>
  <c r="H56" i="22"/>
  <c r="AH55" i="22"/>
  <c r="AD55" i="22"/>
  <c r="Y55" i="22"/>
  <c r="AK55" i="22" s="1"/>
  <c r="V55" i="22"/>
  <c r="AJ55" i="22" s="1"/>
  <c r="T55" i="22"/>
  <c r="Q55" i="22"/>
  <c r="N55" i="22"/>
  <c r="K55" i="22"/>
  <c r="H55" i="22"/>
  <c r="AH54" i="22"/>
  <c r="AD54" i="22"/>
  <c r="Y54" i="22"/>
  <c r="AK54" i="22" s="1"/>
  <c r="V54" i="22"/>
  <c r="AJ54" i="22" s="1"/>
  <c r="T54" i="22"/>
  <c r="Q54" i="22"/>
  <c r="N54" i="22"/>
  <c r="K54" i="22"/>
  <c r="H54" i="22"/>
  <c r="AH53" i="22"/>
  <c r="AD53" i="22"/>
  <c r="Y53" i="22"/>
  <c r="AK53" i="22" s="1"/>
  <c r="V53" i="22"/>
  <c r="AJ53" i="22" s="1"/>
  <c r="AL53" i="22" s="1"/>
  <c r="T53" i="22"/>
  <c r="Q53" i="22"/>
  <c r="N53" i="22"/>
  <c r="K53" i="22"/>
  <c r="X53" i="22" s="1"/>
  <c r="Z53" i="22" s="1"/>
  <c r="AB53" i="22" s="1"/>
  <c r="H53" i="22"/>
  <c r="G53" i="22"/>
  <c r="AH52" i="22"/>
  <c r="AD52" i="22"/>
  <c r="Y52" i="22"/>
  <c r="AK52" i="22" s="1"/>
  <c r="AL52" i="22" s="1"/>
  <c r="V52" i="22"/>
  <c r="AJ52" i="22" s="1"/>
  <c r="T52" i="22"/>
  <c r="Q52" i="22"/>
  <c r="N52" i="22"/>
  <c r="X52" i="22" s="1"/>
  <c r="Z52" i="22" s="1"/>
  <c r="K52" i="22"/>
  <c r="H52" i="22"/>
  <c r="AK51" i="22"/>
  <c r="AH51" i="22"/>
  <c r="AD51" i="22"/>
  <c r="Y51" i="22"/>
  <c r="AM51" i="22" s="1"/>
  <c r="V51" i="22"/>
  <c r="AJ51" i="22" s="1"/>
  <c r="AL51" i="22" s="1"/>
  <c r="T51" i="22"/>
  <c r="Q51" i="22"/>
  <c r="N51" i="22"/>
  <c r="K51" i="22"/>
  <c r="H51" i="22"/>
  <c r="AH50" i="22"/>
  <c r="AD50" i="22"/>
  <c r="Y50" i="22"/>
  <c r="AK50" i="22" s="1"/>
  <c r="V50" i="22"/>
  <c r="AJ50" i="22" s="1"/>
  <c r="T50" i="22"/>
  <c r="Q50" i="22"/>
  <c r="N50" i="22"/>
  <c r="K50" i="22"/>
  <c r="H50" i="22"/>
  <c r="AH49" i="22"/>
  <c r="AD49" i="22"/>
  <c r="Y49" i="22"/>
  <c r="AK49" i="22" s="1"/>
  <c r="V49" i="22"/>
  <c r="AJ49" i="22" s="1"/>
  <c r="T49" i="22"/>
  <c r="Q49" i="22"/>
  <c r="N49" i="22"/>
  <c r="K49" i="22"/>
  <c r="H49" i="22"/>
  <c r="X49" i="22" s="1"/>
  <c r="Z49" i="22" s="1"/>
  <c r="AH48" i="22"/>
  <c r="AD48" i="22"/>
  <c r="Y48" i="22"/>
  <c r="AK48" i="22" s="1"/>
  <c r="V48" i="22"/>
  <c r="AJ48" i="22" s="1"/>
  <c r="T48" i="22"/>
  <c r="Q48" i="22"/>
  <c r="N48" i="22"/>
  <c r="K48" i="22"/>
  <c r="H48" i="22"/>
  <c r="AH47" i="22"/>
  <c r="AD47" i="22"/>
  <c r="Y47" i="22"/>
  <c r="AK47" i="22" s="1"/>
  <c r="V47" i="22"/>
  <c r="AJ47" i="22" s="1"/>
  <c r="T47" i="22"/>
  <c r="Q47" i="22"/>
  <c r="N47" i="22"/>
  <c r="K47" i="22"/>
  <c r="H47" i="22"/>
  <c r="AH46" i="22"/>
  <c r="AD46" i="22"/>
  <c r="Y46" i="22"/>
  <c r="AK46" i="22" s="1"/>
  <c r="V46" i="22"/>
  <c r="AJ46" i="22" s="1"/>
  <c r="T46" i="22"/>
  <c r="Q46" i="22"/>
  <c r="N46" i="22"/>
  <c r="K46" i="22"/>
  <c r="H46" i="22"/>
  <c r="AH45" i="22"/>
  <c r="AD45" i="22"/>
  <c r="Y45" i="22"/>
  <c r="AK45" i="22" s="1"/>
  <c r="V45" i="22"/>
  <c r="AJ45" i="22" s="1"/>
  <c r="AL45" i="22" s="1"/>
  <c r="T45" i="22"/>
  <c r="Q45" i="22"/>
  <c r="N45" i="22"/>
  <c r="K45" i="22"/>
  <c r="H45" i="22"/>
  <c r="AH44" i="22"/>
  <c r="AD44" i="22"/>
  <c r="Y44" i="22"/>
  <c r="AK44" i="22" s="1"/>
  <c r="V44" i="22"/>
  <c r="AJ44" i="22" s="1"/>
  <c r="AL44" i="22" s="1"/>
  <c r="T44" i="22"/>
  <c r="Q44" i="22"/>
  <c r="N44" i="22"/>
  <c r="K44" i="22"/>
  <c r="H44" i="22"/>
  <c r="AH43" i="22"/>
  <c r="AD43" i="22"/>
  <c r="Y43" i="22"/>
  <c r="AK43" i="22" s="1"/>
  <c r="V43" i="22"/>
  <c r="AJ43" i="22" s="1"/>
  <c r="T43" i="22"/>
  <c r="Q43" i="22"/>
  <c r="N43" i="22"/>
  <c r="K43" i="22"/>
  <c r="H43" i="22"/>
  <c r="AH42" i="22"/>
  <c r="AD42" i="22"/>
  <c r="Y42" i="22"/>
  <c r="AK42" i="22" s="1"/>
  <c r="V42" i="22"/>
  <c r="AJ42" i="22" s="1"/>
  <c r="T42" i="22"/>
  <c r="Q42" i="22"/>
  <c r="N42" i="22"/>
  <c r="K42" i="22"/>
  <c r="H42" i="22"/>
  <c r="AH41" i="22"/>
  <c r="AD41" i="22"/>
  <c r="Y41" i="22"/>
  <c r="AK41" i="22" s="1"/>
  <c r="V41" i="22"/>
  <c r="AJ41" i="22" s="1"/>
  <c r="T41" i="22"/>
  <c r="Q41" i="22"/>
  <c r="N41" i="22"/>
  <c r="K41" i="22"/>
  <c r="H41" i="22"/>
  <c r="AH40" i="22"/>
  <c r="AD40" i="22"/>
  <c r="Y40" i="22"/>
  <c r="AK40" i="22" s="1"/>
  <c r="V40" i="22"/>
  <c r="AJ40" i="22" s="1"/>
  <c r="AL40" i="22" s="1"/>
  <c r="T40" i="22"/>
  <c r="Q40" i="22"/>
  <c r="N40" i="22"/>
  <c r="K40" i="22"/>
  <c r="H40" i="22"/>
  <c r="AH39" i="22"/>
  <c r="AD39" i="22"/>
  <c r="Y39" i="22"/>
  <c r="AK39" i="22" s="1"/>
  <c r="V39" i="22"/>
  <c r="AJ39" i="22" s="1"/>
  <c r="T39" i="22"/>
  <c r="Q39" i="22"/>
  <c r="N39" i="22"/>
  <c r="K39" i="22"/>
  <c r="H39" i="22"/>
  <c r="AH38" i="22"/>
  <c r="AD38" i="22"/>
  <c r="Y38" i="22"/>
  <c r="AK38" i="22" s="1"/>
  <c r="V38" i="22"/>
  <c r="AJ38" i="22" s="1"/>
  <c r="T38" i="22"/>
  <c r="Q38" i="22"/>
  <c r="N38" i="22"/>
  <c r="K38" i="22"/>
  <c r="H38" i="22"/>
  <c r="AH37" i="22"/>
  <c r="AD37" i="22"/>
  <c r="Y37" i="22"/>
  <c r="AK37" i="22" s="1"/>
  <c r="V37" i="22"/>
  <c r="AJ37" i="22" s="1"/>
  <c r="AL37" i="22" s="1"/>
  <c r="T37" i="22"/>
  <c r="Q37" i="22"/>
  <c r="N37" i="22"/>
  <c r="K37" i="22"/>
  <c r="H37" i="22"/>
  <c r="AH36" i="22"/>
  <c r="AD36" i="22"/>
  <c r="Y36" i="22"/>
  <c r="AK36" i="22" s="1"/>
  <c r="V36" i="22"/>
  <c r="AJ36" i="22" s="1"/>
  <c r="T36" i="22"/>
  <c r="Q36" i="22"/>
  <c r="N36" i="22"/>
  <c r="K36" i="22"/>
  <c r="H36" i="22"/>
  <c r="AH35" i="22"/>
  <c r="AD35" i="22"/>
  <c r="Z35" i="22"/>
  <c r="Y35" i="22"/>
  <c r="AK35" i="22" s="1"/>
  <c r="V35" i="22"/>
  <c r="AJ35" i="22" s="1"/>
  <c r="T35" i="22"/>
  <c r="Q35" i="22"/>
  <c r="N35" i="22"/>
  <c r="K35" i="22"/>
  <c r="H35" i="22"/>
  <c r="X35" i="22" s="1"/>
  <c r="AK34" i="22"/>
  <c r="AH34" i="22"/>
  <c r="AD34" i="22"/>
  <c r="Y34" i="22"/>
  <c r="V34" i="22"/>
  <c r="AJ34" i="22" s="1"/>
  <c r="AL34" i="22" s="1"/>
  <c r="T34" i="22"/>
  <c r="Q34" i="22"/>
  <c r="N34" i="22"/>
  <c r="K34" i="22"/>
  <c r="H34" i="22"/>
  <c r="AH33" i="22"/>
  <c r="AD33" i="22"/>
  <c r="Y33" i="22"/>
  <c r="AK33" i="22" s="1"/>
  <c r="V33" i="22"/>
  <c r="AJ33" i="22" s="1"/>
  <c r="T33" i="22"/>
  <c r="Q33" i="22"/>
  <c r="N33" i="22"/>
  <c r="K33" i="22"/>
  <c r="H33" i="22"/>
  <c r="X33" i="22" s="1"/>
  <c r="AH32" i="22"/>
  <c r="AD32" i="22"/>
  <c r="Y32" i="22"/>
  <c r="AK32" i="22" s="1"/>
  <c r="V32" i="22"/>
  <c r="AJ32" i="22" s="1"/>
  <c r="T32" i="22"/>
  <c r="Q32" i="22"/>
  <c r="N32" i="22"/>
  <c r="K32" i="22"/>
  <c r="H32" i="22"/>
  <c r="X32" i="22" s="1"/>
  <c r="Z32" i="22" s="1"/>
  <c r="AH31" i="22"/>
  <c r="AD31" i="22"/>
  <c r="Y31" i="22"/>
  <c r="AK31" i="22" s="1"/>
  <c r="V31" i="22"/>
  <c r="AJ31" i="22" s="1"/>
  <c r="T31" i="22"/>
  <c r="Q31" i="22"/>
  <c r="N31" i="22"/>
  <c r="K31" i="22"/>
  <c r="H31" i="22"/>
  <c r="AK30" i="22"/>
  <c r="AH30" i="22"/>
  <c r="AD30" i="22"/>
  <c r="Y30" i="22"/>
  <c r="V30" i="22"/>
  <c r="AJ30" i="22" s="1"/>
  <c r="AL30" i="22" s="1"/>
  <c r="T30" i="22"/>
  <c r="Q30" i="22"/>
  <c r="N30" i="22"/>
  <c r="K30" i="22"/>
  <c r="H30" i="22"/>
  <c r="AH29" i="22"/>
  <c r="AD29" i="22"/>
  <c r="Y29" i="22"/>
  <c r="AK29" i="22" s="1"/>
  <c r="V29" i="22"/>
  <c r="AJ29" i="22" s="1"/>
  <c r="T29" i="22"/>
  <c r="Q29" i="22"/>
  <c r="N29" i="22"/>
  <c r="K29" i="22"/>
  <c r="H29" i="22"/>
  <c r="AH28" i="22"/>
  <c r="AD28" i="22"/>
  <c r="Y28" i="22"/>
  <c r="AK28" i="22" s="1"/>
  <c r="V28" i="22"/>
  <c r="AJ28" i="22" s="1"/>
  <c r="T28" i="22"/>
  <c r="Q28" i="22"/>
  <c r="N28" i="22"/>
  <c r="K28" i="22"/>
  <c r="H28" i="22"/>
  <c r="G28" i="22"/>
  <c r="AH27" i="22"/>
  <c r="AD27" i="22"/>
  <c r="Y27" i="22"/>
  <c r="AK27" i="22" s="1"/>
  <c r="V27" i="22"/>
  <c r="AJ27" i="22" s="1"/>
  <c r="T27" i="22"/>
  <c r="Q27" i="22"/>
  <c r="N27" i="22"/>
  <c r="K27" i="22"/>
  <c r="X27" i="22" s="1"/>
  <c r="H27" i="22"/>
  <c r="AH26" i="22"/>
  <c r="AD26" i="22"/>
  <c r="Y26" i="22"/>
  <c r="AK26" i="22" s="1"/>
  <c r="V26" i="22"/>
  <c r="AJ26" i="22" s="1"/>
  <c r="T26" i="22"/>
  <c r="Q26" i="22"/>
  <c r="N26" i="22"/>
  <c r="K26" i="22"/>
  <c r="X26" i="22" s="1"/>
  <c r="Z26" i="22" s="1"/>
  <c r="AB26" i="22" s="1"/>
  <c r="H26" i="22"/>
  <c r="AH25" i="22"/>
  <c r="AD25" i="22"/>
  <c r="AA25" i="22"/>
  <c r="Y25" i="22"/>
  <c r="AK25" i="22" s="1"/>
  <c r="V25" i="22"/>
  <c r="AJ25" i="22" s="1"/>
  <c r="T25" i="22"/>
  <c r="Q25" i="22"/>
  <c r="N25" i="22"/>
  <c r="K25" i="22"/>
  <c r="X25" i="22" s="1"/>
  <c r="Z25" i="22" s="1"/>
  <c r="AB25" i="22" s="1"/>
  <c r="H25" i="22"/>
  <c r="AH24" i="22"/>
  <c r="AD24" i="22"/>
  <c r="Y24" i="22"/>
  <c r="AK24" i="22" s="1"/>
  <c r="V24" i="22"/>
  <c r="AJ24" i="22" s="1"/>
  <c r="T24" i="22"/>
  <c r="Q24" i="22"/>
  <c r="N24" i="22"/>
  <c r="K24" i="22"/>
  <c r="X24" i="22" s="1"/>
  <c r="H24" i="22"/>
  <c r="AH23" i="22"/>
  <c r="AD23" i="22"/>
  <c r="Y23" i="22"/>
  <c r="AK23" i="22" s="1"/>
  <c r="V23" i="22"/>
  <c r="AJ23" i="22" s="1"/>
  <c r="T23" i="22"/>
  <c r="Q23" i="22"/>
  <c r="N23" i="22"/>
  <c r="K23" i="22"/>
  <c r="X23" i="22" s="1"/>
  <c r="H23" i="22"/>
  <c r="AH22" i="22"/>
  <c r="AD22" i="22"/>
  <c r="Y22" i="22"/>
  <c r="AK22" i="22" s="1"/>
  <c r="V22" i="22"/>
  <c r="AJ22" i="22" s="1"/>
  <c r="T22" i="22"/>
  <c r="Q22" i="22"/>
  <c r="N22" i="22"/>
  <c r="K22" i="22"/>
  <c r="H22" i="22"/>
  <c r="AH21" i="22"/>
  <c r="AD21" i="22"/>
  <c r="Y21" i="22"/>
  <c r="AK21" i="22" s="1"/>
  <c r="V21" i="22"/>
  <c r="AJ21" i="22" s="1"/>
  <c r="T21" i="22"/>
  <c r="Q21" i="22"/>
  <c r="N21" i="22"/>
  <c r="K21" i="22"/>
  <c r="X21" i="22" s="1"/>
  <c r="H21" i="22"/>
  <c r="AH20" i="22"/>
  <c r="AD20" i="22"/>
  <c r="Y20" i="22"/>
  <c r="AK20" i="22" s="1"/>
  <c r="V20" i="22"/>
  <c r="AJ20" i="22" s="1"/>
  <c r="T20" i="22"/>
  <c r="Q20" i="22"/>
  <c r="N20" i="22"/>
  <c r="X20" i="22" s="1"/>
  <c r="K20" i="22"/>
  <c r="H20" i="22"/>
  <c r="AH19" i="22"/>
  <c r="AD19" i="22"/>
  <c r="Y19" i="22"/>
  <c r="AK19" i="22" s="1"/>
  <c r="V19" i="22"/>
  <c r="AJ19" i="22" s="1"/>
  <c r="AL19" i="22" s="1"/>
  <c r="T19" i="22"/>
  <c r="Q19" i="22"/>
  <c r="N19" i="22"/>
  <c r="K19" i="22"/>
  <c r="H19" i="22"/>
  <c r="AH18" i="22"/>
  <c r="AD18" i="22"/>
  <c r="Y18" i="22"/>
  <c r="AK18" i="22" s="1"/>
  <c r="V18" i="22"/>
  <c r="AJ18" i="22" s="1"/>
  <c r="T18" i="22"/>
  <c r="Q18" i="22"/>
  <c r="N18" i="22"/>
  <c r="K18" i="22"/>
  <c r="H18" i="22"/>
  <c r="AH17" i="22"/>
  <c r="AD17" i="22"/>
  <c r="Y17" i="22"/>
  <c r="AK17" i="22" s="1"/>
  <c r="V17" i="22"/>
  <c r="AJ17" i="22" s="1"/>
  <c r="T17" i="22"/>
  <c r="Q17" i="22"/>
  <c r="N17" i="22"/>
  <c r="K17" i="22"/>
  <c r="X17" i="22" s="1"/>
  <c r="H17" i="22"/>
  <c r="AH16" i="22"/>
  <c r="AD16" i="22"/>
  <c r="Y16" i="22"/>
  <c r="AK16" i="22" s="1"/>
  <c r="V16" i="22"/>
  <c r="AJ16" i="22" s="1"/>
  <c r="T16" i="22"/>
  <c r="Q16" i="22"/>
  <c r="N16" i="22"/>
  <c r="X16" i="22" s="1"/>
  <c r="K16" i="22"/>
  <c r="H16" i="22"/>
  <c r="AH15" i="22"/>
  <c r="AD15" i="22"/>
  <c r="Y15" i="22"/>
  <c r="AK15" i="22" s="1"/>
  <c r="V15" i="22"/>
  <c r="AJ15" i="22" s="1"/>
  <c r="AL15" i="22" s="1"/>
  <c r="T15" i="22"/>
  <c r="Q15" i="22"/>
  <c r="N15" i="22"/>
  <c r="K15" i="22"/>
  <c r="H15" i="22"/>
  <c r="AH14" i="22"/>
  <c r="AD14" i="22"/>
  <c r="Y14" i="22"/>
  <c r="AK14" i="22" s="1"/>
  <c r="V14" i="22"/>
  <c r="AJ14" i="22" s="1"/>
  <c r="T14" i="22"/>
  <c r="Q14" i="22"/>
  <c r="N14" i="22"/>
  <c r="K14" i="22"/>
  <c r="H14" i="22"/>
  <c r="AH13" i="22"/>
  <c r="AD13" i="22"/>
  <c r="Y13" i="22"/>
  <c r="AK13" i="22" s="1"/>
  <c r="V13" i="22"/>
  <c r="AJ13" i="22" s="1"/>
  <c r="T13" i="22"/>
  <c r="Q13" i="22"/>
  <c r="N13" i="22"/>
  <c r="K13" i="22"/>
  <c r="X13" i="22" s="1"/>
  <c r="H13" i="22"/>
  <c r="AH12" i="22"/>
  <c r="AD12" i="22"/>
  <c r="Y12" i="22"/>
  <c r="AK12" i="22" s="1"/>
  <c r="V12" i="22"/>
  <c r="AJ12" i="22" s="1"/>
  <c r="AL12" i="22" s="1"/>
  <c r="T12" i="22"/>
  <c r="Q12" i="22"/>
  <c r="N12" i="22"/>
  <c r="K12" i="22"/>
  <c r="H12" i="22"/>
  <c r="AH11" i="22"/>
  <c r="AD11" i="22"/>
  <c r="Y11" i="22"/>
  <c r="AK11" i="22" s="1"/>
  <c r="V11" i="22"/>
  <c r="AJ11" i="22" s="1"/>
  <c r="AL11" i="22" s="1"/>
  <c r="T11" i="22"/>
  <c r="Q11" i="22"/>
  <c r="N11" i="22"/>
  <c r="K11" i="22"/>
  <c r="H11" i="22"/>
  <c r="AH10" i="22"/>
  <c r="AD10" i="22"/>
  <c r="Y10" i="22"/>
  <c r="AK10" i="22" s="1"/>
  <c r="V10" i="22"/>
  <c r="AJ10" i="22" s="1"/>
  <c r="T10" i="22"/>
  <c r="Q10" i="22"/>
  <c r="N10" i="22"/>
  <c r="K10" i="22"/>
  <c r="H10" i="22"/>
  <c r="AH9" i="22"/>
  <c r="AD9" i="22"/>
  <c r="AD96" i="22" s="1"/>
  <c r="Y9" i="22"/>
  <c r="AK9" i="22" s="1"/>
  <c r="V9" i="22"/>
  <c r="AJ9" i="22" s="1"/>
  <c r="T9" i="22"/>
  <c r="Q9" i="22"/>
  <c r="N9" i="22"/>
  <c r="K9" i="22"/>
  <c r="H9" i="22"/>
  <c r="Z84" i="22" l="1"/>
  <c r="AA84" i="22" s="1"/>
  <c r="AL16" i="22"/>
  <c r="AL20" i="22"/>
  <c r="X30" i="22"/>
  <c r="Z30" i="22" s="1"/>
  <c r="AA30" i="22" s="1"/>
  <c r="X50" i="22"/>
  <c r="Z50" i="22" s="1"/>
  <c r="X89" i="22"/>
  <c r="Z89" i="22" s="1"/>
  <c r="AA89" i="22" s="1"/>
  <c r="AL89" i="22"/>
  <c r="X93" i="22"/>
  <c r="Z93" i="22" s="1"/>
  <c r="AA93" i="22" s="1"/>
  <c r="AL93" i="22"/>
  <c r="X12" i="22"/>
  <c r="Z12" i="22" s="1"/>
  <c r="Z33" i="22"/>
  <c r="AL42" i="22"/>
  <c r="X43" i="22"/>
  <c r="Z43" i="22" s="1"/>
  <c r="AB43" i="22" s="1"/>
  <c r="AL49" i="22"/>
  <c r="AL70" i="22"/>
  <c r="X71" i="22"/>
  <c r="Z71" i="22" s="1"/>
  <c r="Z88" i="22"/>
  <c r="AA88" i="22" s="1"/>
  <c r="X29" i="22"/>
  <c r="Z29" i="22" s="1"/>
  <c r="X36" i="22"/>
  <c r="Z36" i="22" s="1"/>
  <c r="AL43" i="22"/>
  <c r="AL47" i="22"/>
  <c r="AL61" i="22"/>
  <c r="X62" i="22"/>
  <c r="Z62" i="22" s="1"/>
  <c r="AL65" i="22"/>
  <c r="X68" i="22"/>
  <c r="AL76" i="22"/>
  <c r="AL80" i="22"/>
  <c r="AL9" i="22"/>
  <c r="AL13" i="22"/>
  <c r="AL17" i="22"/>
  <c r="AL10" i="22"/>
  <c r="AL14" i="22"/>
  <c r="AL18" i="22"/>
  <c r="Z16" i="22"/>
  <c r="X22" i="22"/>
  <c r="Z22" i="22" s="1"/>
  <c r="X10" i="22"/>
  <c r="Z10" i="22" s="1"/>
  <c r="AB10" i="22" s="1"/>
  <c r="Z13" i="22"/>
  <c r="X14" i="22"/>
  <c r="Z14" i="22" s="1"/>
  <c r="Z17" i="22"/>
  <c r="X18" i="22"/>
  <c r="Z18" i="22" s="1"/>
  <c r="AB18" i="22" s="1"/>
  <c r="Z21" i="22"/>
  <c r="AL21" i="22"/>
  <c r="Z24" i="22"/>
  <c r="AL24" i="22"/>
  <c r="AA26" i="22"/>
  <c r="X28" i="22"/>
  <c r="Z28" i="22" s="1"/>
  <c r="AL29" i="22"/>
  <c r="X31" i="22"/>
  <c r="Z31" i="22" s="1"/>
  <c r="AA31" i="22" s="1"/>
  <c r="AL32" i="22"/>
  <c r="AL35" i="22"/>
  <c r="AL38" i="22"/>
  <c r="X39" i="22"/>
  <c r="Z39" i="22" s="1"/>
  <c r="AB39" i="22" s="1"/>
  <c r="X47" i="22"/>
  <c r="Z47" i="22" s="1"/>
  <c r="AA47" i="22" s="1"/>
  <c r="AL55" i="22"/>
  <c r="AL57" i="22"/>
  <c r="AL62" i="22"/>
  <c r="AL63" i="22"/>
  <c r="X64" i="22"/>
  <c r="Z64" i="22" s="1"/>
  <c r="X69" i="22"/>
  <c r="Z69" i="22" s="1"/>
  <c r="AL73" i="22"/>
  <c r="X80" i="22"/>
  <c r="Z80" i="22" s="1"/>
  <c r="AA80" i="22" s="1"/>
  <c r="X83" i="22"/>
  <c r="Z83" i="22" s="1"/>
  <c r="X86" i="22"/>
  <c r="Z86" i="22" s="1"/>
  <c r="AL87" i="22"/>
  <c r="AL91" i="22"/>
  <c r="Z23" i="22"/>
  <c r="AL23" i="22"/>
  <c r="Z27" i="22"/>
  <c r="AL27" i="22"/>
  <c r="AL28" i="22"/>
  <c r="AL31" i="22"/>
  <c r="X34" i="22"/>
  <c r="Z34" i="22" s="1"/>
  <c r="X37" i="22"/>
  <c r="Z37" i="22" s="1"/>
  <c r="AL39" i="22"/>
  <c r="AA43" i="22"/>
  <c r="X56" i="22"/>
  <c r="Z56" i="22" s="1"/>
  <c r="AL64" i="22"/>
  <c r="X72" i="22"/>
  <c r="Z72" i="22" s="1"/>
  <c r="X74" i="22"/>
  <c r="Z74" i="22" s="1"/>
  <c r="AB74" i="22" s="1"/>
  <c r="AL77" i="22"/>
  <c r="AL78" i="22"/>
  <c r="X81" i="22"/>
  <c r="Z81" i="22" s="1"/>
  <c r="AL81" i="22"/>
  <c r="AL92" i="22"/>
  <c r="X11" i="22"/>
  <c r="Z11" i="22" s="1"/>
  <c r="X15" i="22"/>
  <c r="Z15" i="22" s="1"/>
  <c r="X19" i="22"/>
  <c r="Z19" i="22" s="1"/>
  <c r="AA19" i="22" s="1"/>
  <c r="Z20" i="22"/>
  <c r="AL26" i="22"/>
  <c r="AL22" i="22"/>
  <c r="AL25" i="22"/>
  <c r="AL33" i="22"/>
  <c r="AL36" i="22"/>
  <c r="X51" i="22"/>
  <c r="Z51" i="22" s="1"/>
  <c r="AA51" i="22" s="1"/>
  <c r="X54" i="22"/>
  <c r="Z54" i="22" s="1"/>
  <c r="AB54" i="22" s="1"/>
  <c r="X67" i="22"/>
  <c r="Z67" i="22" s="1"/>
  <c r="AL67" i="22"/>
  <c r="Z68" i="22"/>
  <c r="X82" i="22"/>
  <c r="Z82" i="22" s="1"/>
  <c r="AA82" i="22" s="1"/>
  <c r="X85" i="22"/>
  <c r="Z85" i="22" s="1"/>
  <c r="AA85" i="22" s="1"/>
  <c r="AL85" i="22"/>
  <c r="AB13" i="22"/>
  <c r="AA13" i="22"/>
  <c r="AA17" i="22"/>
  <c r="AB17" i="22"/>
  <c r="AB21" i="22"/>
  <c r="AA21" i="22"/>
  <c r="AA67" i="22"/>
  <c r="AB67" i="22"/>
  <c r="AA10" i="22"/>
  <c r="AB14" i="22"/>
  <c r="AA14" i="22"/>
  <c r="AB34" i="22"/>
  <c r="AA34" i="22"/>
  <c r="AA56" i="22"/>
  <c r="AB56" i="22"/>
  <c r="AB60" i="22"/>
  <c r="AA60" i="22"/>
  <c r="AB11" i="22"/>
  <c r="AA11" i="22"/>
  <c r="AB12" i="22"/>
  <c r="AA12" i="22"/>
  <c r="AB15" i="22"/>
  <c r="AA15" i="22"/>
  <c r="AB16" i="22"/>
  <c r="AA16" i="22"/>
  <c r="AB20" i="22"/>
  <c r="AA20" i="22"/>
  <c r="AA52" i="22"/>
  <c r="AB52" i="22"/>
  <c r="AA59" i="22"/>
  <c r="AB59" i="22"/>
  <c r="AB29" i="22"/>
  <c r="AA29" i="22"/>
  <c r="AA37" i="22"/>
  <c r="AB37" i="22"/>
  <c r="AA50" i="22"/>
  <c r="AB50" i="22"/>
  <c r="X57" i="22"/>
  <c r="Z57" i="22" s="1"/>
  <c r="AB62" i="22"/>
  <c r="AA62" i="22"/>
  <c r="AB72" i="22"/>
  <c r="AA72" i="22"/>
  <c r="AB28" i="22"/>
  <c r="AA28" i="22"/>
  <c r="AB32" i="22"/>
  <c r="AA32" i="22"/>
  <c r="AA36" i="22"/>
  <c r="AB36" i="22"/>
  <c r="AB47" i="22"/>
  <c r="AB70" i="22"/>
  <c r="AA70" i="22"/>
  <c r="T79" i="22"/>
  <c r="T96" i="22" s="1"/>
  <c r="S96" i="22"/>
  <c r="AB89" i="22"/>
  <c r="AB91" i="22"/>
  <c r="AA86" i="22"/>
  <c r="AB86" i="22"/>
  <c r="K96" i="22"/>
  <c r="X9" i="22"/>
  <c r="AA35" i="22"/>
  <c r="AB35" i="22"/>
  <c r="AL46" i="22"/>
  <c r="X48" i="22"/>
  <c r="Z48" i="22" s="1"/>
  <c r="AB51" i="22"/>
  <c r="AA53" i="22"/>
  <c r="AK59" i="22"/>
  <c r="AL59" i="22" s="1"/>
  <c r="AB68" i="22"/>
  <c r="AA68" i="22"/>
  <c r="AL75" i="22"/>
  <c r="AB85" i="22"/>
  <c r="AB87" i="22"/>
  <c r="AL88" i="22"/>
  <c r="AA94" i="22"/>
  <c r="AB94" i="22"/>
  <c r="AA33" i="22"/>
  <c r="AB33" i="22"/>
  <c r="AA49" i="22"/>
  <c r="AB49" i="22"/>
  <c r="V96" i="22"/>
  <c r="N96" i="22"/>
  <c r="Y96" i="22"/>
  <c r="AL41" i="22"/>
  <c r="AL50" i="22"/>
  <c r="AA74" i="22"/>
  <c r="AL84" i="22"/>
  <c r="X90" i="22"/>
  <c r="Z90" i="22" s="1"/>
  <c r="AA95" i="22"/>
  <c r="AB95" i="22"/>
  <c r="X41" i="22"/>
  <c r="Z41" i="22" s="1"/>
  <c r="X45" i="22"/>
  <c r="Z45" i="22" s="1"/>
  <c r="AL48" i="22"/>
  <c r="X66" i="22"/>
  <c r="Z66" i="22" s="1"/>
  <c r="X78" i="22"/>
  <c r="Z78" i="22" s="1"/>
  <c r="AL82" i="22"/>
  <c r="AL86" i="22"/>
  <c r="AL90" i="22"/>
  <c r="AL94" i="22"/>
  <c r="X40" i="22"/>
  <c r="Z40" i="22" s="1"/>
  <c r="X44" i="22"/>
  <c r="Z44" i="22" s="1"/>
  <c r="AK58" i="22"/>
  <c r="AL58" i="22" s="1"/>
  <c r="H58" i="22"/>
  <c r="X58" i="22" s="1"/>
  <c r="Z58" i="22" s="1"/>
  <c r="AB64" i="22"/>
  <c r="AA64" i="22"/>
  <c r="Q96" i="22"/>
  <c r="AH96" i="22"/>
  <c r="G96" i="22"/>
  <c r="X38" i="22"/>
  <c r="Z38" i="22" s="1"/>
  <c r="X42" i="22"/>
  <c r="Z42" i="22" s="1"/>
  <c r="X46" i="22"/>
  <c r="Z46" i="22" s="1"/>
  <c r="AL54" i="22"/>
  <c r="X55" i="22"/>
  <c r="Z55" i="22" s="1"/>
  <c r="X63" i="22"/>
  <c r="Z63" i="22" s="1"/>
  <c r="AL69" i="22"/>
  <c r="AL71" i="22"/>
  <c r="X73" i="22"/>
  <c r="Z73" i="22" s="1"/>
  <c r="X77" i="22"/>
  <c r="Z77" i="22" s="1"/>
  <c r="AK79" i="22"/>
  <c r="AL79" i="22" s="1"/>
  <c r="AB80" i="22"/>
  <c r="AB84" i="22"/>
  <c r="AB88" i="22"/>
  <c r="AB92" i="22"/>
  <c r="X61" i="22"/>
  <c r="Z61" i="22" s="1"/>
  <c r="X65" i="22"/>
  <c r="Z65" i="22" s="1"/>
  <c r="M96" i="22"/>
  <c r="AK68" i="22"/>
  <c r="AL68" i="22" s="1"/>
  <c r="X75" i="22"/>
  <c r="Z75" i="22" s="1"/>
  <c r="X76" i="22"/>
  <c r="Z76" i="22" s="1"/>
  <c r="AA54" i="22" l="1"/>
  <c r="AB31" i="22"/>
  <c r="AB82" i="22"/>
  <c r="AB30" i="22"/>
  <c r="AB19" i="22"/>
  <c r="AA18" i="22"/>
  <c r="AB93" i="22"/>
  <c r="AB71" i="22"/>
  <c r="AA71" i="22"/>
  <c r="AA39" i="22"/>
  <c r="AA81" i="22"/>
  <c r="AB81" i="22"/>
  <c r="AB23" i="22"/>
  <c r="AA23" i="22"/>
  <c r="AB69" i="22"/>
  <c r="AA69" i="22"/>
  <c r="AB24" i="22"/>
  <c r="AA24" i="22"/>
  <c r="AB22" i="22"/>
  <c r="AA22" i="22"/>
  <c r="AA83" i="22"/>
  <c r="AB83" i="22"/>
  <c r="AB27" i="22"/>
  <c r="AA27" i="22"/>
  <c r="AB42" i="22"/>
  <c r="AA42" i="22"/>
  <c r="AB78" i="22"/>
  <c r="AA78" i="22"/>
  <c r="AB65" i="22"/>
  <c r="AA65" i="22"/>
  <c r="AB73" i="22"/>
  <c r="AA73" i="22"/>
  <c r="AB38" i="22"/>
  <c r="AA38" i="22"/>
  <c r="AB66" i="22"/>
  <c r="AA66" i="22"/>
  <c r="H96" i="22"/>
  <c r="AB63" i="22"/>
  <c r="AA63" i="22"/>
  <c r="AB41" i="22"/>
  <c r="AA41" i="22"/>
  <c r="AB76" i="22"/>
  <c r="AA76" i="22"/>
  <c r="AB55" i="22"/>
  <c r="AA55" i="22"/>
  <c r="AB75" i="22"/>
  <c r="AA75" i="22"/>
  <c r="AB61" i="22"/>
  <c r="AA61" i="22"/>
  <c r="AB44" i="22"/>
  <c r="AA44" i="22"/>
  <c r="AA48" i="22"/>
  <c r="AB48" i="22"/>
  <c r="X79" i="22"/>
  <c r="Z79" i="22" s="1"/>
  <c r="AB77" i="22"/>
  <c r="AA77" i="22"/>
  <c r="AB58" i="22"/>
  <c r="AA58" i="22"/>
  <c r="Z9" i="22"/>
  <c r="AA57" i="22"/>
  <c r="AB57" i="22"/>
  <c r="AB46" i="22"/>
  <c r="AA46" i="22"/>
  <c r="AB40" i="22"/>
  <c r="AA40" i="22"/>
  <c r="AB45" i="22"/>
  <c r="AA45" i="22"/>
  <c r="AA90" i="22"/>
  <c r="AB90" i="22"/>
  <c r="X96" i="22" l="1"/>
  <c r="Z96" i="22"/>
  <c r="AB9" i="22"/>
  <c r="AB96" i="22" s="1"/>
  <c r="AA9" i="22"/>
  <c r="AA96" i="22" s="1"/>
  <c r="AA79" i="22"/>
  <c r="AB79" i="22"/>
  <c r="C14" i="2" l="1"/>
  <c r="D22" i="2"/>
  <c r="C22" i="2"/>
  <c r="D43" i="2"/>
  <c r="C43" i="2"/>
  <c r="D41" i="2"/>
  <c r="C41" i="2"/>
  <c r="D39" i="2"/>
  <c r="C39" i="2"/>
  <c r="D38" i="2"/>
  <c r="C38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C37" i="2" l="1"/>
  <c r="D37" i="2"/>
  <c r="D27" i="2" l="1"/>
  <c r="C27" i="2"/>
  <c r="D26" i="2"/>
  <c r="C26" i="2"/>
  <c r="D25" i="2"/>
  <c r="C25" i="2"/>
  <c r="D24" i="2"/>
  <c r="C24" i="2"/>
  <c r="D21" i="2"/>
  <c r="C21" i="2"/>
  <c r="D20" i="2"/>
  <c r="C20" i="2"/>
  <c r="D19" i="2"/>
  <c r="C19" i="2"/>
  <c r="D18" i="2"/>
  <c r="D17" i="2"/>
  <c r="C17" i="2"/>
  <c r="D16" i="2"/>
  <c r="C16" i="2"/>
  <c r="D15" i="2"/>
  <c r="C15" i="2"/>
  <c r="D14" i="2"/>
  <c r="D13" i="2"/>
  <c r="C13" i="2"/>
  <c r="D12" i="2"/>
  <c r="C12" i="2"/>
  <c r="D11" i="2"/>
  <c r="C11" i="2"/>
  <c r="D10" i="2"/>
  <c r="C10" i="2"/>
  <c r="C7" i="2"/>
  <c r="H46" i="2"/>
  <c r="D46" i="2"/>
  <c r="C9" i="2" l="1"/>
  <c r="C23" i="2"/>
  <c r="D23" i="2"/>
  <c r="D9" i="2"/>
  <c r="H41" i="2" l="1"/>
  <c r="G41" i="2"/>
  <c r="D522" i="21" l="1"/>
  <c r="D521" i="21"/>
  <c r="D520" i="21"/>
  <c r="D519" i="21"/>
  <c r="D518" i="21"/>
  <c r="D517" i="21"/>
  <c r="D516" i="21"/>
  <c r="D515" i="21"/>
  <c r="D514" i="21"/>
  <c r="D513" i="21"/>
  <c r="D512" i="21"/>
  <c r="D511" i="21"/>
  <c r="D510" i="21"/>
  <c r="D509" i="21"/>
  <c r="D508" i="21"/>
  <c r="D507" i="21"/>
  <c r="D506" i="21"/>
  <c r="D505" i="21"/>
  <c r="D504" i="21"/>
  <c r="D503" i="21"/>
  <c r="D502" i="21"/>
  <c r="D501" i="21"/>
  <c r="D500" i="21"/>
  <c r="D499" i="21"/>
  <c r="D498" i="21"/>
  <c r="D497" i="21"/>
  <c r="D496" i="21"/>
  <c r="D495" i="21"/>
  <c r="D494" i="21"/>
  <c r="D493" i="21"/>
  <c r="D492" i="21"/>
  <c r="D491" i="21"/>
  <c r="D490" i="21"/>
  <c r="D489" i="21"/>
  <c r="D488" i="21"/>
  <c r="D487" i="21"/>
  <c r="D486" i="21"/>
  <c r="D485" i="21"/>
  <c r="D484" i="21"/>
  <c r="D483" i="21"/>
  <c r="D482" i="21"/>
  <c r="D481" i="21"/>
  <c r="D480" i="21"/>
  <c r="D479" i="21"/>
  <c r="D478" i="21"/>
  <c r="D477" i="21"/>
  <c r="D476" i="21"/>
  <c r="D475" i="21"/>
  <c r="D474" i="21"/>
  <c r="D473" i="21"/>
  <c r="D472" i="21"/>
  <c r="D471" i="21"/>
  <c r="D470" i="21"/>
  <c r="D469" i="21"/>
  <c r="D468" i="21"/>
  <c r="D467" i="21"/>
  <c r="D466" i="21"/>
  <c r="D465" i="21"/>
  <c r="D464" i="21"/>
  <c r="D463" i="21"/>
  <c r="D462" i="21"/>
  <c r="D461" i="21"/>
  <c r="D460" i="21"/>
  <c r="D459" i="21"/>
  <c r="D458" i="21"/>
  <c r="D457" i="21"/>
  <c r="D456" i="21"/>
  <c r="D455" i="21"/>
  <c r="D454" i="21"/>
  <c r="D453" i="21"/>
  <c r="D452" i="21"/>
  <c r="D451" i="21"/>
  <c r="D450" i="21"/>
  <c r="D449" i="21"/>
  <c r="D448" i="21"/>
  <c r="D447" i="21"/>
  <c r="D446" i="21"/>
  <c r="D445" i="21"/>
  <c r="D444" i="21"/>
  <c r="D443" i="21"/>
  <c r="D442" i="21"/>
  <c r="D441" i="21"/>
  <c r="D440" i="21"/>
  <c r="D439" i="21"/>
  <c r="D438" i="21"/>
  <c r="D437" i="21"/>
  <c r="D436" i="21"/>
  <c r="D435" i="21"/>
  <c r="D434" i="21"/>
  <c r="D433" i="21"/>
  <c r="D432" i="21"/>
  <c r="D431" i="21"/>
  <c r="D430" i="21"/>
  <c r="D429" i="21"/>
  <c r="D428" i="21"/>
  <c r="D427" i="21"/>
  <c r="D426" i="21"/>
  <c r="D425" i="21"/>
  <c r="D424" i="21"/>
  <c r="D423" i="21"/>
  <c r="D422" i="21"/>
  <c r="D421" i="21"/>
  <c r="D420" i="21"/>
  <c r="D419" i="21"/>
  <c r="D418" i="21"/>
  <c r="D417" i="21"/>
  <c r="D416" i="21"/>
  <c r="D415" i="21"/>
  <c r="D414" i="21"/>
  <c r="D413" i="21"/>
  <c r="D412" i="21"/>
  <c r="D411" i="21"/>
  <c r="D410" i="21"/>
  <c r="D409" i="21"/>
  <c r="D408" i="21"/>
  <c r="D407" i="21"/>
  <c r="D406" i="21"/>
  <c r="D405" i="21"/>
  <c r="D404" i="21"/>
  <c r="D403" i="21"/>
  <c r="D402" i="21"/>
  <c r="D401" i="21"/>
  <c r="D400" i="21"/>
  <c r="D399" i="21"/>
  <c r="D398" i="21"/>
  <c r="D397" i="21"/>
  <c r="D396" i="21"/>
  <c r="D395" i="21"/>
  <c r="D394" i="21"/>
  <c r="D393" i="21"/>
  <c r="D392" i="21"/>
  <c r="D391" i="21"/>
  <c r="D390" i="21"/>
  <c r="D389" i="21"/>
  <c r="D388" i="21"/>
  <c r="D387" i="21"/>
  <c r="D386" i="21"/>
  <c r="D385" i="21"/>
  <c r="D384" i="21"/>
  <c r="D383" i="21"/>
  <c r="D382" i="21"/>
  <c r="D381" i="21"/>
  <c r="D380" i="21"/>
  <c r="D379" i="21"/>
  <c r="D378" i="21"/>
  <c r="D377" i="21"/>
  <c r="D376" i="21"/>
  <c r="D375" i="21"/>
  <c r="D374" i="21"/>
  <c r="D373" i="21"/>
  <c r="D372" i="21"/>
  <c r="D371" i="21"/>
  <c r="D370" i="21"/>
  <c r="D369" i="21"/>
  <c r="D368" i="21"/>
  <c r="D367" i="21"/>
  <c r="D366" i="21"/>
  <c r="D365" i="21"/>
  <c r="D364" i="21"/>
  <c r="D363" i="21"/>
  <c r="D362" i="21"/>
  <c r="D361" i="21"/>
  <c r="D360" i="21"/>
  <c r="D359" i="21"/>
  <c r="D358" i="21"/>
  <c r="D357" i="21"/>
  <c r="D356" i="21"/>
  <c r="D355" i="21"/>
  <c r="D354" i="21"/>
  <c r="D353" i="21"/>
  <c r="D352" i="21"/>
  <c r="D351" i="21"/>
  <c r="D350" i="21"/>
  <c r="D349" i="21"/>
  <c r="D348" i="21"/>
  <c r="D347" i="21"/>
  <c r="D346" i="21"/>
  <c r="D345" i="21"/>
  <c r="D344" i="21"/>
  <c r="D343" i="21"/>
  <c r="D342" i="21"/>
  <c r="D341" i="21"/>
  <c r="D340" i="21"/>
  <c r="D339" i="21"/>
  <c r="D338" i="21"/>
  <c r="D337" i="21"/>
  <c r="D336" i="21"/>
  <c r="D335" i="21"/>
  <c r="D334" i="21"/>
  <c r="D333" i="21"/>
  <c r="D332" i="21"/>
  <c r="D331" i="21"/>
  <c r="D330" i="21"/>
  <c r="D329" i="21"/>
  <c r="D328" i="21"/>
  <c r="D327" i="21"/>
  <c r="D326" i="21"/>
  <c r="D325" i="21"/>
  <c r="D324" i="21"/>
  <c r="D323" i="21"/>
  <c r="D322" i="21"/>
  <c r="D321" i="21"/>
  <c r="D320" i="21"/>
  <c r="D319" i="21"/>
  <c r="D318" i="21"/>
  <c r="D317" i="21"/>
  <c r="D316" i="21"/>
  <c r="D315" i="21"/>
  <c r="D314" i="21"/>
  <c r="D313" i="21"/>
  <c r="D312" i="21"/>
  <c r="D311" i="21"/>
  <c r="D310" i="21"/>
  <c r="D309" i="21"/>
  <c r="D308" i="21"/>
  <c r="D307" i="21"/>
  <c r="D306" i="21"/>
  <c r="D305" i="21"/>
  <c r="D304" i="21"/>
  <c r="D303" i="21"/>
  <c r="D302" i="21"/>
  <c r="D301" i="21"/>
  <c r="D300" i="21"/>
  <c r="D299" i="21"/>
  <c r="D298" i="21"/>
  <c r="D297" i="21"/>
  <c r="D296" i="21"/>
  <c r="D295" i="21"/>
  <c r="D294" i="21"/>
  <c r="D293" i="21"/>
  <c r="D292" i="21"/>
  <c r="D291" i="21"/>
  <c r="D290" i="21"/>
  <c r="D289" i="21"/>
  <c r="D288" i="21"/>
  <c r="D287" i="21"/>
  <c r="D286" i="21"/>
  <c r="D285" i="21"/>
  <c r="D284" i="21"/>
  <c r="D283" i="21"/>
  <c r="D282" i="21"/>
  <c r="D281" i="21"/>
  <c r="D280" i="21"/>
  <c r="D279" i="21"/>
  <c r="D278" i="21"/>
  <c r="D277" i="21"/>
  <c r="D276" i="21"/>
  <c r="D275" i="21"/>
  <c r="D274" i="21"/>
  <c r="D273" i="21"/>
  <c r="D272" i="21"/>
  <c r="D271" i="21"/>
  <c r="D270" i="21"/>
  <c r="D269" i="21"/>
  <c r="D268" i="21"/>
  <c r="D267" i="21"/>
  <c r="D266" i="21"/>
  <c r="D265" i="21"/>
  <c r="D264" i="21"/>
  <c r="D263" i="21"/>
  <c r="D262" i="21"/>
  <c r="D261" i="21"/>
  <c r="D260" i="21"/>
  <c r="D259" i="21"/>
  <c r="D258" i="21"/>
  <c r="D257" i="21"/>
  <c r="D256" i="21"/>
  <c r="D255" i="21"/>
  <c r="D254" i="21"/>
  <c r="D253" i="21"/>
  <c r="D252" i="21"/>
  <c r="D251" i="21"/>
  <c r="D250" i="21"/>
  <c r="D249" i="21"/>
  <c r="D248" i="21"/>
  <c r="D247" i="21"/>
  <c r="D246" i="21"/>
  <c r="D245" i="21"/>
  <c r="D244" i="21"/>
  <c r="D243" i="21"/>
  <c r="D242" i="21"/>
  <c r="D241" i="21"/>
  <c r="D240" i="21"/>
  <c r="D239" i="21"/>
  <c r="D238" i="21"/>
  <c r="D237" i="21"/>
  <c r="D236" i="21"/>
  <c r="D235" i="21"/>
  <c r="D234" i="21"/>
  <c r="D233" i="21"/>
  <c r="D232" i="21"/>
  <c r="D231" i="21"/>
  <c r="D230" i="21"/>
  <c r="D229" i="21"/>
  <c r="D228" i="21"/>
  <c r="D227" i="21"/>
  <c r="D226" i="21"/>
  <c r="D225" i="21"/>
  <c r="D224" i="21"/>
  <c r="D223" i="21"/>
  <c r="D222" i="21"/>
  <c r="D221" i="21"/>
  <c r="D220" i="21"/>
  <c r="D219" i="21"/>
  <c r="D218" i="21"/>
  <c r="D217" i="21"/>
  <c r="D216" i="21"/>
  <c r="D215" i="21"/>
  <c r="D214" i="21"/>
  <c r="D213" i="21"/>
  <c r="D212" i="21"/>
  <c r="D211" i="21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2" i="21"/>
  <c r="D181" i="21"/>
  <c r="D180" i="21"/>
  <c r="D179" i="21"/>
  <c r="D178" i="21"/>
  <c r="D177" i="21"/>
  <c r="D176" i="21"/>
  <c r="D175" i="21"/>
  <c r="D174" i="21"/>
  <c r="D173" i="21"/>
  <c r="D172" i="21"/>
  <c r="D171" i="21"/>
  <c r="D170" i="21"/>
  <c r="D169" i="21"/>
  <c r="D168" i="21"/>
  <c r="D167" i="21"/>
  <c r="D166" i="21"/>
  <c r="D165" i="21"/>
  <c r="D164" i="21"/>
  <c r="D163" i="21"/>
  <c r="D162" i="21"/>
  <c r="D161" i="21"/>
  <c r="D160" i="21"/>
  <c r="D159" i="21"/>
  <c r="D158" i="21"/>
  <c r="D157" i="21"/>
  <c r="D156" i="21"/>
  <c r="D155" i="21"/>
  <c r="D154" i="21"/>
  <c r="D153" i="21"/>
  <c r="D152" i="21"/>
  <c r="D151" i="21"/>
  <c r="D150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NQ99" i="20" l="1"/>
  <c r="MN99" i="20"/>
  <c r="QO97" i="20"/>
  <c r="QB97" i="20"/>
  <c r="PN97" i="20"/>
  <c r="PM97" i="20"/>
  <c r="PL97" i="20"/>
  <c r="OY97" i="20"/>
  <c r="NV97" i="20"/>
  <c r="MJ97" i="20"/>
  <c r="MI97" i="20"/>
  <c r="MH97" i="20"/>
  <c r="MG97" i="20"/>
  <c r="MF97" i="20"/>
  <c r="ME97" i="20"/>
  <c r="MD97" i="20"/>
  <c r="MC97" i="20"/>
  <c r="MB97" i="20"/>
  <c r="MA97" i="20"/>
  <c r="LZ97" i="20"/>
  <c r="LY97" i="20"/>
  <c r="LX97" i="20"/>
  <c r="LW97" i="20"/>
  <c r="LV97" i="20"/>
  <c r="LU97" i="20"/>
  <c r="LT97" i="20"/>
  <c r="LS97" i="20"/>
  <c r="LR97" i="20"/>
  <c r="LQ97" i="20"/>
  <c r="LP97" i="20"/>
  <c r="LO97" i="20"/>
  <c r="LN97" i="20"/>
  <c r="LM97" i="20"/>
  <c r="LL97" i="20"/>
  <c r="LK97" i="20" s="1"/>
  <c r="KW97" i="20"/>
  <c r="KV97" i="20"/>
  <c r="IQ97" i="20"/>
  <c r="IP97" i="20"/>
  <c r="HN97" i="20"/>
  <c r="HM97" i="20"/>
  <c r="GY97" i="20"/>
  <c r="GD97" i="20"/>
  <c r="FP97" i="20"/>
  <c r="FO97" i="20"/>
  <c r="FA97" i="20"/>
  <c r="DW97" i="20"/>
  <c r="DG97" i="20"/>
  <c r="CT97" i="20"/>
  <c r="BQ97" i="20"/>
  <c r="AN97" i="20"/>
  <c r="K97" i="20"/>
  <c r="AFX96" i="20"/>
  <c r="AFW96" i="20"/>
  <c r="ABG96" i="20"/>
  <c r="AFS95" i="20"/>
  <c r="AFR95" i="20"/>
  <c r="AFQ95" i="20"/>
  <c r="AFP95" i="20"/>
  <c r="AFO95" i="20"/>
  <c r="AFN95" i="20"/>
  <c r="AFM95" i="20"/>
  <c r="AFL95" i="20"/>
  <c r="AFK95" i="20"/>
  <c r="AFJ95" i="20"/>
  <c r="AFI95" i="20"/>
  <c r="AFH95" i="20"/>
  <c r="AFF95" i="20"/>
  <c r="AFE95" i="20"/>
  <c r="AFD95" i="20"/>
  <c r="AFC95" i="20"/>
  <c r="AFB95" i="20"/>
  <c r="AFA95" i="20"/>
  <c r="AEZ95" i="20"/>
  <c r="AEX95" i="20"/>
  <c r="AEW95" i="20"/>
  <c r="AEV95" i="20"/>
  <c r="AEU95" i="20"/>
  <c r="AEP95" i="20"/>
  <c r="AEO95" i="20"/>
  <c r="AEM95" i="20"/>
  <c r="AEL95" i="20"/>
  <c r="AEK95" i="20"/>
  <c r="AEJ95" i="20"/>
  <c r="AEI95" i="20"/>
  <c r="AEH95" i="20"/>
  <c r="AEG95" i="20"/>
  <c r="AEF95" i="20"/>
  <c r="AEE95" i="20"/>
  <c r="AEC95" i="20"/>
  <c r="AEB95" i="20"/>
  <c r="AEA95" i="20"/>
  <c r="ADZ95" i="20"/>
  <c r="ADY95" i="20"/>
  <c r="ADX95" i="20"/>
  <c r="ADW95" i="20"/>
  <c r="ADV95" i="20"/>
  <c r="ADU95" i="20"/>
  <c r="ADT95" i="20"/>
  <c r="ADS95" i="20"/>
  <c r="ADR95" i="20"/>
  <c r="ADM95" i="20"/>
  <c r="ADL95" i="20"/>
  <c r="ADJ95" i="20"/>
  <c r="ADI95" i="20"/>
  <c r="ADH95" i="20"/>
  <c r="ADG95" i="20"/>
  <c r="ADF95" i="20"/>
  <c r="ADE95" i="20"/>
  <c r="ADD95" i="20"/>
  <c r="ADC95" i="20"/>
  <c r="ADB95" i="20"/>
  <c r="ACZ95" i="20"/>
  <c r="ACY95" i="20"/>
  <c r="ACX95" i="20"/>
  <c r="ACW95" i="20"/>
  <c r="ACV95" i="20"/>
  <c r="ACU95" i="20"/>
  <c r="ACT95" i="20"/>
  <c r="ACS95" i="20"/>
  <c r="ACR95" i="20"/>
  <c r="ACQ95" i="20"/>
  <c r="ACP95" i="20"/>
  <c r="ACO95" i="20"/>
  <c r="ACE95" i="20"/>
  <c r="ACD95" i="20"/>
  <c r="ACB95" i="20"/>
  <c r="ACA95" i="20"/>
  <c r="ABZ95" i="20"/>
  <c r="ABY95" i="20"/>
  <c r="ABX95" i="20"/>
  <c r="ABW95" i="20"/>
  <c r="ABV95" i="20"/>
  <c r="ABU95" i="20"/>
  <c r="ABT95" i="20"/>
  <c r="ABR95" i="20"/>
  <c r="ABQ95" i="20"/>
  <c r="ABP95" i="20"/>
  <c r="ABO95" i="20"/>
  <c r="ABN95" i="20"/>
  <c r="ABM95" i="20"/>
  <c r="ABL95" i="20"/>
  <c r="ABK95" i="20"/>
  <c r="ABJ95" i="20"/>
  <c r="ABI95" i="20"/>
  <c r="ABH95" i="20"/>
  <c r="ABH96" i="20" s="1"/>
  <c r="ABB95" i="20"/>
  <c r="ABA95" i="20"/>
  <c r="AAY95" i="20"/>
  <c r="AAX95" i="20"/>
  <c r="AAW95" i="20"/>
  <c r="AAV95" i="20"/>
  <c r="AAU95" i="20"/>
  <c r="AAT95" i="20"/>
  <c r="AAS95" i="20"/>
  <c r="AAR95" i="20"/>
  <c r="AAQ95" i="20"/>
  <c r="AAO95" i="20"/>
  <c r="AAN95" i="20"/>
  <c r="AAM95" i="20"/>
  <c r="AAL95" i="20"/>
  <c r="AAK95" i="20"/>
  <c r="AAJ95" i="20"/>
  <c r="AAI95" i="20"/>
  <c r="AAH95" i="20"/>
  <c r="AAG95" i="20"/>
  <c r="AAF95" i="20"/>
  <c r="AAE95" i="20"/>
  <c r="AAE96" i="20" s="1"/>
  <c r="AAD95" i="20"/>
  <c r="AAD96" i="20" s="1"/>
  <c r="ZV95" i="20"/>
  <c r="ZU95" i="20"/>
  <c r="ZT95" i="20"/>
  <c r="ZS95" i="20"/>
  <c r="ZR95" i="20"/>
  <c r="ZQ95" i="20"/>
  <c r="ZP95" i="20"/>
  <c r="ZO95" i="20"/>
  <c r="ZN95" i="20"/>
  <c r="ZL95" i="20"/>
  <c r="ZK95" i="20"/>
  <c r="ZJ95" i="20"/>
  <c r="ZI95" i="20"/>
  <c r="ZH95" i="20"/>
  <c r="ZG95" i="20"/>
  <c r="ZF95" i="20"/>
  <c r="ZE95" i="20"/>
  <c r="ZD95" i="20"/>
  <c r="ZC95" i="20"/>
  <c r="ZB95" i="20"/>
  <c r="ZB96" i="20" s="1"/>
  <c r="ZA95" i="20"/>
  <c r="ZA96" i="20" s="1"/>
  <c r="YV95" i="20"/>
  <c r="YU95" i="20"/>
  <c r="YS95" i="20"/>
  <c r="YR95" i="20"/>
  <c r="YQ95" i="20"/>
  <c r="YP95" i="20"/>
  <c r="YO95" i="20"/>
  <c r="YN95" i="20"/>
  <c r="YM95" i="20"/>
  <c r="YL95" i="20"/>
  <c r="YK95" i="20"/>
  <c r="YI95" i="20"/>
  <c r="YH95" i="20"/>
  <c r="YG95" i="20"/>
  <c r="YF95" i="20"/>
  <c r="YE95" i="20"/>
  <c r="YD95" i="20"/>
  <c r="YC95" i="20"/>
  <c r="YB95" i="20"/>
  <c r="YA95" i="20"/>
  <c r="XZ95" i="20"/>
  <c r="XY95" i="20"/>
  <c r="XX95" i="20"/>
  <c r="XS95" i="20"/>
  <c r="XR95" i="20"/>
  <c r="XP95" i="20"/>
  <c r="XO95" i="20"/>
  <c r="XN95" i="20"/>
  <c r="XM95" i="20"/>
  <c r="XL95" i="20"/>
  <c r="XK95" i="20"/>
  <c r="XJ95" i="20"/>
  <c r="XI95" i="20"/>
  <c r="XH95" i="20"/>
  <c r="XF95" i="20"/>
  <c r="XE95" i="20"/>
  <c r="XD95" i="20"/>
  <c r="XC95" i="20"/>
  <c r="XB95" i="20"/>
  <c r="XA95" i="20"/>
  <c r="WZ95" i="20"/>
  <c r="WY95" i="20"/>
  <c r="WX95" i="20"/>
  <c r="WW95" i="20"/>
  <c r="WV95" i="20"/>
  <c r="WU95" i="20"/>
  <c r="WP95" i="20"/>
  <c r="WO95" i="20"/>
  <c r="WN95" i="20"/>
  <c r="WM95" i="20"/>
  <c r="WL95" i="20"/>
  <c r="WK95" i="20"/>
  <c r="WJ95" i="20"/>
  <c r="WI95" i="20"/>
  <c r="WH95" i="20"/>
  <c r="WG95" i="20"/>
  <c r="WF95" i="20"/>
  <c r="WE95" i="20"/>
  <c r="WC95" i="20"/>
  <c r="WB95" i="20"/>
  <c r="WA95" i="20"/>
  <c r="VZ95" i="20"/>
  <c r="VY95" i="20"/>
  <c r="VX95" i="20"/>
  <c r="VW95" i="20"/>
  <c r="VV95" i="20"/>
  <c r="VU95" i="20"/>
  <c r="VT95" i="20"/>
  <c r="VS95" i="20"/>
  <c r="VR95" i="20"/>
  <c r="VM95" i="20"/>
  <c r="VL95" i="20"/>
  <c r="VK95" i="20"/>
  <c r="VJ95" i="20"/>
  <c r="VI95" i="20"/>
  <c r="VH95" i="20"/>
  <c r="VG95" i="20"/>
  <c r="VF95" i="20"/>
  <c r="VE95" i="20"/>
  <c r="VD95" i="20"/>
  <c r="VC95" i="20"/>
  <c r="VB95" i="20"/>
  <c r="UZ95" i="20"/>
  <c r="UY95" i="20"/>
  <c r="UX95" i="20"/>
  <c r="UW95" i="20"/>
  <c r="UV95" i="20"/>
  <c r="UU95" i="20"/>
  <c r="UT95" i="20"/>
  <c r="US95" i="20"/>
  <c r="UR95" i="20"/>
  <c r="UQ95" i="20"/>
  <c r="UP95" i="20"/>
  <c r="UO95" i="20"/>
  <c r="UJ95" i="20"/>
  <c r="UI95" i="20"/>
  <c r="UG95" i="20"/>
  <c r="UF95" i="20"/>
  <c r="UE95" i="20"/>
  <c r="UD95" i="20"/>
  <c r="UC95" i="20"/>
  <c r="UB95" i="20"/>
  <c r="UA95" i="20"/>
  <c r="TZ95" i="20"/>
  <c r="TY95" i="20"/>
  <c r="TW95" i="20"/>
  <c r="TV95" i="20"/>
  <c r="TU95" i="20"/>
  <c r="TT95" i="20"/>
  <c r="TS95" i="20"/>
  <c r="TR95" i="20"/>
  <c r="TQ95" i="20"/>
  <c r="TP95" i="20"/>
  <c r="TO95" i="20"/>
  <c r="TN95" i="20"/>
  <c r="TM95" i="20"/>
  <c r="TL95" i="20"/>
  <c r="TG95" i="20"/>
  <c r="TF95" i="20"/>
  <c r="TD95" i="20"/>
  <c r="TC95" i="20"/>
  <c r="TB95" i="20"/>
  <c r="TA95" i="20"/>
  <c r="SZ95" i="20"/>
  <c r="SY95" i="20"/>
  <c r="SX95" i="20"/>
  <c r="SW95" i="20"/>
  <c r="SV95" i="20"/>
  <c r="ST95" i="20"/>
  <c r="SS95" i="20"/>
  <c r="SR95" i="20"/>
  <c r="SQ95" i="20"/>
  <c r="SP95" i="20"/>
  <c r="SO95" i="20"/>
  <c r="SN95" i="20"/>
  <c r="SM95" i="20"/>
  <c r="SL95" i="20"/>
  <c r="SK95" i="20"/>
  <c r="SJ95" i="20"/>
  <c r="SI95" i="20"/>
  <c r="SD95" i="20"/>
  <c r="SC95" i="20"/>
  <c r="SB95" i="20"/>
  <c r="SA95" i="20"/>
  <c r="RZ95" i="20"/>
  <c r="RY95" i="20"/>
  <c r="RX95" i="20"/>
  <c r="RW95" i="20"/>
  <c r="RV95" i="20"/>
  <c r="RU95" i="20"/>
  <c r="RT95" i="20"/>
  <c r="RS95" i="20"/>
  <c r="RQ95" i="20"/>
  <c r="RP95" i="20"/>
  <c r="RO95" i="20"/>
  <c r="RN95" i="20"/>
  <c r="RM95" i="20"/>
  <c r="RL95" i="20"/>
  <c r="RK95" i="20"/>
  <c r="RJ95" i="20"/>
  <c r="RI95" i="20"/>
  <c r="RH95" i="20"/>
  <c r="RG95" i="20"/>
  <c r="RF95" i="20"/>
  <c r="RA95" i="20"/>
  <c r="QZ95" i="20"/>
  <c r="QY95" i="20"/>
  <c r="QX95" i="20"/>
  <c r="QW95" i="20"/>
  <c r="QV95" i="20"/>
  <c r="QU95" i="20"/>
  <c r="QT95" i="20"/>
  <c r="QS95" i="20"/>
  <c r="QR95" i="20"/>
  <c r="QQ95" i="20"/>
  <c r="QP95" i="20"/>
  <c r="QN95" i="20"/>
  <c r="QM95" i="20"/>
  <c r="QL95" i="20"/>
  <c r="QK95" i="20"/>
  <c r="QJ95" i="20"/>
  <c r="QI95" i="20"/>
  <c r="QH95" i="20"/>
  <c r="QG95" i="20"/>
  <c r="QF95" i="20"/>
  <c r="QE95" i="20"/>
  <c r="QD95" i="20"/>
  <c r="QC95" i="20"/>
  <c r="PX95" i="20"/>
  <c r="PW95" i="20"/>
  <c r="PV95" i="20"/>
  <c r="PU95" i="20"/>
  <c r="PT95" i="20"/>
  <c r="PS95" i="20"/>
  <c r="PR95" i="20"/>
  <c r="PQ95" i="20"/>
  <c r="PP95" i="20"/>
  <c r="PO95" i="20"/>
  <c r="PN95" i="20"/>
  <c r="PN96" i="20" s="1"/>
  <c r="PM95" i="20"/>
  <c r="PM96" i="20" s="1"/>
  <c r="PK95" i="20"/>
  <c r="PJ95" i="20"/>
  <c r="PI95" i="20"/>
  <c r="PH95" i="20"/>
  <c r="PG95" i="20"/>
  <c r="PF95" i="20"/>
  <c r="PE95" i="20"/>
  <c r="PD95" i="20"/>
  <c r="PC95" i="20"/>
  <c r="PB95" i="20"/>
  <c r="PA95" i="20"/>
  <c r="OZ95" i="20"/>
  <c r="OU95" i="20"/>
  <c r="OT95" i="20"/>
  <c r="OS95" i="20"/>
  <c r="OR95" i="20"/>
  <c r="OQ95" i="20"/>
  <c r="OP95" i="20"/>
  <c r="OO95" i="20"/>
  <c r="ON95" i="20"/>
  <c r="OM95" i="20"/>
  <c r="OL95" i="20"/>
  <c r="OK95" i="20"/>
  <c r="OJ95" i="20"/>
  <c r="OH95" i="20"/>
  <c r="OG95" i="20"/>
  <c r="OF95" i="20"/>
  <c r="OE95" i="20"/>
  <c r="OD95" i="20"/>
  <c r="OC95" i="20"/>
  <c r="OB95" i="20"/>
  <c r="OA95" i="20"/>
  <c r="NZ95" i="20"/>
  <c r="NY95" i="20"/>
  <c r="NX95" i="20"/>
  <c r="NW100" i="20" s="1"/>
  <c r="NW95" i="20"/>
  <c r="NW96" i="20" s="1"/>
  <c r="NM95" i="20"/>
  <c r="NL95" i="20"/>
  <c r="NK95" i="20"/>
  <c r="NJ95" i="20"/>
  <c r="NI95" i="20"/>
  <c r="NH95" i="20"/>
  <c r="NG95" i="20"/>
  <c r="NF95" i="20"/>
  <c r="NE95" i="20"/>
  <c r="ND95" i="20"/>
  <c r="NC95" i="20"/>
  <c r="NB95" i="20"/>
  <c r="MZ95" i="20"/>
  <c r="MY95" i="20"/>
  <c r="MX95" i="20"/>
  <c r="MW95" i="20"/>
  <c r="MV95" i="20"/>
  <c r="MU95" i="20"/>
  <c r="MT95" i="20"/>
  <c r="MS95" i="20"/>
  <c r="MR95" i="20"/>
  <c r="MQ95" i="20"/>
  <c r="MP95" i="20"/>
  <c r="MO95" i="20"/>
  <c r="MK95" i="20"/>
  <c r="MJ95" i="20"/>
  <c r="MJ96" i="20" s="1"/>
  <c r="MI95" i="20"/>
  <c r="MI96" i="20" s="1"/>
  <c r="MH95" i="20"/>
  <c r="MH96" i="20" s="1"/>
  <c r="MG95" i="20"/>
  <c r="MG96" i="20" s="1"/>
  <c r="MF95" i="20"/>
  <c r="MF96" i="20" s="1"/>
  <c r="ME95" i="20"/>
  <c r="ME96" i="20" s="1"/>
  <c r="MD95" i="20"/>
  <c r="MD96" i="20" s="1"/>
  <c r="MC95" i="20"/>
  <c r="MC96" i="20" s="1"/>
  <c r="MB95" i="20"/>
  <c r="MB96" i="20" s="1"/>
  <c r="MA95" i="20"/>
  <c r="MA96" i="20" s="1"/>
  <c r="LZ95" i="20"/>
  <c r="LZ96" i="20" s="1"/>
  <c r="LY95" i="20"/>
  <c r="LY96" i="20" s="1"/>
  <c r="LW95" i="20"/>
  <c r="LW96" i="20" s="1"/>
  <c r="LV95" i="20"/>
  <c r="LV96" i="20" s="1"/>
  <c r="LU95" i="20"/>
  <c r="LU96" i="20" s="1"/>
  <c r="LT95" i="20"/>
  <c r="LT96" i="20" s="1"/>
  <c r="LS95" i="20"/>
  <c r="LS96" i="20" s="1"/>
  <c r="LR95" i="20"/>
  <c r="RB97" i="20" s="1"/>
  <c r="LQ95" i="20"/>
  <c r="LQ96" i="20" s="1"/>
  <c r="LP95" i="20"/>
  <c r="LP96" i="20" s="1"/>
  <c r="LO95" i="20"/>
  <c r="LO96" i="20" s="1"/>
  <c r="LN95" i="20"/>
  <c r="LN96" i="20" s="1"/>
  <c r="LM95" i="20"/>
  <c r="LM96" i="20" s="1"/>
  <c r="LL95" i="20"/>
  <c r="LL96" i="20" s="1"/>
  <c r="LG95" i="20"/>
  <c r="LF95" i="20"/>
  <c r="LE95" i="20"/>
  <c r="LD95" i="20"/>
  <c r="LC95" i="20"/>
  <c r="LB95" i="20"/>
  <c r="LA95" i="20"/>
  <c r="KZ95" i="20"/>
  <c r="KY95" i="20"/>
  <c r="KX95" i="20"/>
  <c r="KW95" i="20"/>
  <c r="KW96" i="20" s="1"/>
  <c r="KV95" i="20"/>
  <c r="KV96" i="20" s="1"/>
  <c r="KT95" i="20"/>
  <c r="KS95" i="20"/>
  <c r="KR95" i="20"/>
  <c r="KQ95" i="20"/>
  <c r="KP95" i="20"/>
  <c r="KO95" i="20"/>
  <c r="KN95" i="20"/>
  <c r="KM95" i="20"/>
  <c r="KL95" i="20"/>
  <c r="KK95" i="20"/>
  <c r="KJ95" i="20"/>
  <c r="KI95" i="20"/>
  <c r="KI96" i="20" s="1"/>
  <c r="KD95" i="20"/>
  <c r="KC95" i="20"/>
  <c r="KB95" i="20"/>
  <c r="KA95" i="20"/>
  <c r="JZ95" i="20"/>
  <c r="JY95" i="20"/>
  <c r="JX95" i="20"/>
  <c r="JW95" i="20"/>
  <c r="JV95" i="20"/>
  <c r="JU95" i="20"/>
  <c r="JT95" i="20"/>
  <c r="JS95" i="20"/>
  <c r="JQ95" i="20"/>
  <c r="JP95" i="20"/>
  <c r="JO95" i="20"/>
  <c r="JN95" i="20"/>
  <c r="JM95" i="20"/>
  <c r="JL95" i="20"/>
  <c r="JK95" i="20"/>
  <c r="JJ95" i="20"/>
  <c r="JI95" i="20"/>
  <c r="JH95" i="20"/>
  <c r="JG95" i="20"/>
  <c r="JF95" i="20"/>
  <c r="JA95" i="20"/>
  <c r="IZ95" i="20"/>
  <c r="IY95" i="20"/>
  <c r="IX95" i="20"/>
  <c r="IW95" i="20"/>
  <c r="IV95" i="20"/>
  <c r="IU95" i="20"/>
  <c r="IT95" i="20"/>
  <c r="IS95" i="20"/>
  <c r="IR95" i="20"/>
  <c r="IQ95" i="20"/>
  <c r="IQ96" i="20" s="1"/>
  <c r="IP95" i="20"/>
  <c r="IP96" i="20" s="1"/>
  <c r="IN95" i="20"/>
  <c r="IM95" i="20"/>
  <c r="IL95" i="20"/>
  <c r="IK95" i="20"/>
  <c r="IJ95" i="20"/>
  <c r="II95" i="20"/>
  <c r="IH95" i="20"/>
  <c r="IG95" i="20"/>
  <c r="IF95" i="20"/>
  <c r="IE95" i="20"/>
  <c r="ID95" i="20"/>
  <c r="IC95" i="20"/>
  <c r="IB95" i="20" s="1"/>
  <c r="IB96" i="20" s="1"/>
  <c r="HX95" i="20"/>
  <c r="HW95" i="20"/>
  <c r="HV95" i="20"/>
  <c r="HU95" i="20"/>
  <c r="HT95" i="20"/>
  <c r="HS95" i="20"/>
  <c r="HR95" i="20"/>
  <c r="HQ95" i="20"/>
  <c r="HP95" i="20"/>
  <c r="HO95" i="20"/>
  <c r="HN95" i="20"/>
  <c r="HN96" i="20" s="1"/>
  <c r="HM95" i="20"/>
  <c r="HM96" i="20" s="1"/>
  <c r="HK95" i="20"/>
  <c r="HJ95" i="20"/>
  <c r="HI95" i="20"/>
  <c r="HH95" i="20"/>
  <c r="HG95" i="20"/>
  <c r="HF95" i="20"/>
  <c r="HE95" i="20"/>
  <c r="HD95" i="20"/>
  <c r="HC95" i="20"/>
  <c r="HB95" i="20"/>
  <c r="HA95" i="20"/>
  <c r="GZ95" i="20"/>
  <c r="GZ96" i="20" s="1"/>
  <c r="GU95" i="20"/>
  <c r="GT95" i="20"/>
  <c r="GR95" i="20"/>
  <c r="GP95" i="20"/>
  <c r="GO95" i="20"/>
  <c r="GN95" i="20"/>
  <c r="GM95" i="20"/>
  <c r="GL95" i="20"/>
  <c r="GK95" i="20"/>
  <c r="GJ95" i="20"/>
  <c r="GI95" i="20"/>
  <c r="GH95" i="20"/>
  <c r="GG95" i="20"/>
  <c r="GF95" i="20"/>
  <c r="GE95" i="20"/>
  <c r="GE96" i="20" s="1"/>
  <c r="FZ95" i="20"/>
  <c r="FY95" i="20"/>
  <c r="FX95" i="20"/>
  <c r="FW95" i="20"/>
  <c r="FV95" i="20"/>
  <c r="FU95" i="20"/>
  <c r="FT95" i="20"/>
  <c r="FS95" i="20"/>
  <c r="FR95" i="20"/>
  <c r="FQ95" i="20"/>
  <c r="FP95" i="20"/>
  <c r="FP96" i="20" s="1"/>
  <c r="FO95" i="20"/>
  <c r="FO96" i="20" s="1"/>
  <c r="FM95" i="20"/>
  <c r="FL95" i="20"/>
  <c r="FK95" i="20"/>
  <c r="FJ95" i="20"/>
  <c r="FI95" i="20"/>
  <c r="FH95" i="20"/>
  <c r="FG95" i="20"/>
  <c r="FF95" i="20"/>
  <c r="FE95" i="20"/>
  <c r="FD95" i="20"/>
  <c r="FC95" i="20"/>
  <c r="FB95" i="20"/>
  <c r="FB96" i="20" s="1"/>
  <c r="EW95" i="20"/>
  <c r="EV95" i="20"/>
  <c r="EU95" i="20"/>
  <c r="ET95" i="20"/>
  <c r="ES95" i="20"/>
  <c r="ER95" i="20"/>
  <c r="EQ95" i="20"/>
  <c r="EP95" i="20"/>
  <c r="EO95" i="20"/>
  <c r="EN95" i="20"/>
  <c r="EM95" i="20"/>
  <c r="EL95" i="20"/>
  <c r="EI95" i="20"/>
  <c r="EH95" i="20"/>
  <c r="EG95" i="20"/>
  <c r="EF95" i="20"/>
  <c r="EE95" i="20"/>
  <c r="ED95" i="20"/>
  <c r="EC95" i="20"/>
  <c r="EB95" i="20"/>
  <c r="EA95" i="20"/>
  <c r="DZ95" i="20"/>
  <c r="DY95" i="20"/>
  <c r="DX95" i="20"/>
  <c r="DS95" i="20"/>
  <c r="DR95" i="20"/>
  <c r="DQ95" i="20"/>
  <c r="DP95" i="20"/>
  <c r="DO95" i="20"/>
  <c r="DN95" i="20"/>
  <c r="DM95" i="20"/>
  <c r="DL95" i="20"/>
  <c r="DK95" i="20"/>
  <c r="DJ95" i="20"/>
  <c r="DI95" i="20"/>
  <c r="DH95" i="20"/>
  <c r="DF95" i="20"/>
  <c r="CU96" i="20" s="1"/>
  <c r="DE95" i="20"/>
  <c r="DD95" i="20"/>
  <c r="DC95" i="20"/>
  <c r="DB95" i="20"/>
  <c r="DA95" i="20"/>
  <c r="CZ95" i="20"/>
  <c r="CY95" i="20"/>
  <c r="CX95" i="20"/>
  <c r="CW95" i="20"/>
  <c r="CV95" i="20"/>
  <c r="CU95" i="20"/>
  <c r="CQ95" i="20"/>
  <c r="CP95" i="20"/>
  <c r="CO95" i="20"/>
  <c r="CN95" i="20"/>
  <c r="CM95" i="20"/>
  <c r="CL95" i="20"/>
  <c r="CK95" i="20"/>
  <c r="CJ95" i="20"/>
  <c r="CI95" i="20"/>
  <c r="CH95" i="20"/>
  <c r="CG95" i="20"/>
  <c r="CF95" i="20"/>
  <c r="CE95" i="20"/>
  <c r="CC95" i="20"/>
  <c r="CB95" i="20"/>
  <c r="CA95" i="20"/>
  <c r="BZ95" i="20"/>
  <c r="BY95" i="20"/>
  <c r="BX95" i="20"/>
  <c r="BW95" i="20"/>
  <c r="BV95" i="20"/>
  <c r="BU95" i="20"/>
  <c r="BT95" i="20"/>
  <c r="BS95" i="20"/>
  <c r="BR95" i="20"/>
  <c r="BR96" i="20" s="1"/>
  <c r="BN95" i="20"/>
  <c r="BM95" i="20"/>
  <c r="BL95" i="20"/>
  <c r="BK95" i="20"/>
  <c r="BJ95" i="20"/>
  <c r="BI95" i="20"/>
  <c r="BH95" i="20"/>
  <c r="BG95" i="20"/>
  <c r="BF95" i="20"/>
  <c r="BE95" i="20"/>
  <c r="BD95" i="20"/>
  <c r="BC95" i="20"/>
  <c r="BB95" i="20"/>
  <c r="AZ95" i="20"/>
  <c r="AY95" i="20"/>
  <c r="AX95" i="20"/>
  <c r="AW95" i="20"/>
  <c r="AV95" i="20"/>
  <c r="AU95" i="20"/>
  <c r="AT95" i="20"/>
  <c r="AS95" i="20"/>
  <c r="AR95" i="20"/>
  <c r="AQ95" i="20"/>
  <c r="AP95" i="20"/>
  <c r="AO95" i="20"/>
  <c r="AO96" i="20" s="1"/>
  <c r="AK95" i="20"/>
  <c r="AJ95" i="20"/>
  <c r="AI95" i="20"/>
  <c r="AH95" i="20"/>
  <c r="AG95" i="20"/>
  <c r="AF95" i="20"/>
  <c r="AE95" i="20"/>
  <c r="AD95" i="20"/>
  <c r="AC95" i="20"/>
  <c r="AB95" i="20"/>
  <c r="AA95" i="20"/>
  <c r="Z95" i="20"/>
  <c r="Y95" i="20"/>
  <c r="W95" i="20"/>
  <c r="V95" i="20"/>
  <c r="U95" i="20"/>
  <c r="T95" i="20"/>
  <c r="S95" i="20"/>
  <c r="R95" i="20"/>
  <c r="Q95" i="20"/>
  <c r="P95" i="20"/>
  <c r="O95" i="20"/>
  <c r="N95" i="20"/>
  <c r="M95" i="20"/>
  <c r="L95" i="20"/>
  <c r="L96" i="20" s="1"/>
  <c r="E95" i="20"/>
  <c r="E97" i="20" s="1"/>
  <c r="AFT94" i="20"/>
  <c r="AFG94" i="20"/>
  <c r="AET94" i="20"/>
  <c r="AEN94" i="20"/>
  <c r="AED94" i="20" s="1"/>
  <c r="AEQ94" i="20" s="1"/>
  <c r="AES94" i="20" s="1"/>
  <c r="ADQ94" i="20"/>
  <c r="ADK94" i="20"/>
  <c r="ADA94" i="20" s="1"/>
  <c r="ACN94" i="20"/>
  <c r="ACI94" i="20"/>
  <c r="ACC94" i="20"/>
  <c r="ABS94" i="20" s="1"/>
  <c r="ACF94" i="20" s="1"/>
  <c r="ABF94" i="20"/>
  <c r="AAZ94" i="20"/>
  <c r="AAP94" i="20" s="1"/>
  <c r="ABC94" i="20" s="1"/>
  <c r="AAC94" i="20"/>
  <c r="ZM94" i="20"/>
  <c r="ZZ94" i="20" s="1"/>
  <c r="YZ94" i="20"/>
  <c r="YT94" i="20"/>
  <c r="YJ94" i="20"/>
  <c r="YW94" i="20" s="1"/>
  <c r="XW94" i="20"/>
  <c r="XT94" i="20"/>
  <c r="XV94" i="20" s="1"/>
  <c r="XQ94" i="20"/>
  <c r="XG94" i="20"/>
  <c r="WT94" i="20"/>
  <c r="WD94" i="20"/>
  <c r="WQ94" i="20" s="1"/>
  <c r="VQ94" i="20"/>
  <c r="VA94" i="20"/>
  <c r="VN94" i="20" s="1"/>
  <c r="UN94" i="20"/>
  <c r="UH94" i="20"/>
  <c r="TX94" i="20" s="1"/>
  <c r="UK94" i="20" s="1"/>
  <c r="TK94" i="20"/>
  <c r="TE94" i="20"/>
  <c r="SU94" i="20"/>
  <c r="TH94" i="20" s="1"/>
  <c r="SH94" i="20"/>
  <c r="SE94" i="20"/>
  <c r="SG94" i="20" s="1"/>
  <c r="RR94" i="20"/>
  <c r="RE94" i="20"/>
  <c r="QO94" i="20"/>
  <c r="QB94" i="20"/>
  <c r="RB94" i="20" s="1"/>
  <c r="PL94" i="20"/>
  <c r="PY94" i="20" s="1"/>
  <c r="OY94" i="20"/>
  <c r="OI94" i="20"/>
  <c r="NR94" i="20" s="1"/>
  <c r="NV94" i="20"/>
  <c r="NQ94" i="20" s="1"/>
  <c r="NA94" i="20"/>
  <c r="MN94" i="20"/>
  <c r="NN94" i="20" s="1"/>
  <c r="MM94" i="20"/>
  <c r="ML94" i="20"/>
  <c r="LX94" i="20"/>
  <c r="LK94" i="20"/>
  <c r="KU94" i="20"/>
  <c r="LH94" i="20" s="1"/>
  <c r="KH94" i="20"/>
  <c r="JR94" i="20"/>
  <c r="KE94" i="20" s="1"/>
  <c r="JE94" i="20"/>
  <c r="JB94" i="20"/>
  <c r="JD94" i="20" s="1"/>
  <c r="IO94" i="20"/>
  <c r="IB94" i="20"/>
  <c r="HL94" i="20"/>
  <c r="GY94" i="20"/>
  <c r="HY94" i="20" s="1"/>
  <c r="GS94" i="20"/>
  <c r="GQ94" i="20" s="1"/>
  <c r="GV94" i="20" s="1"/>
  <c r="GD94" i="20"/>
  <c r="GB94" i="20"/>
  <c r="GA94" i="20"/>
  <c r="GC94" i="20" s="1"/>
  <c r="FN94" i="20"/>
  <c r="FA94" i="20"/>
  <c r="EK94" i="20"/>
  <c r="DW94" i="20"/>
  <c r="EX94" i="20" s="1"/>
  <c r="DG94" i="20"/>
  <c r="DT94" i="20" s="1"/>
  <c r="CT94" i="20"/>
  <c r="CS94" i="20"/>
  <c r="CR94" i="20"/>
  <c r="CD94" i="20"/>
  <c r="BQ94" i="20"/>
  <c r="BP94" i="20"/>
  <c r="BO94" i="20"/>
  <c r="BA94" i="20"/>
  <c r="AN94" i="20"/>
  <c r="AM94" i="20"/>
  <c r="AL94" i="20"/>
  <c r="X94" i="20"/>
  <c r="G94" i="20" s="1"/>
  <c r="K94" i="20"/>
  <c r="F94" i="20" s="1"/>
  <c r="AFG93" i="20"/>
  <c r="AET93" i="20"/>
  <c r="AFT93" i="20" s="1"/>
  <c r="AEN93" i="20"/>
  <c r="AED93" i="20" s="1"/>
  <c r="AEQ93" i="20" s="1"/>
  <c r="ADQ93" i="20"/>
  <c r="ADK93" i="20"/>
  <c r="ADA93" i="20" s="1"/>
  <c r="ADN93" i="20" s="1"/>
  <c r="ACN93" i="20"/>
  <c r="ACI93" i="20" s="1"/>
  <c r="ACJ93" i="20"/>
  <c r="ACK93" i="20" s="1"/>
  <c r="ACF93" i="20"/>
  <c r="ACC93" i="20"/>
  <c r="ABS93" i="20" s="1"/>
  <c r="ABF93" i="20"/>
  <c r="ABE93" i="20"/>
  <c r="AAZ93" i="20"/>
  <c r="AAP93" i="20"/>
  <c r="ABC93" i="20" s="1"/>
  <c r="ABD93" i="20" s="1"/>
  <c r="AAC93" i="20"/>
  <c r="ZZ93" i="20"/>
  <c r="ZM93" i="20"/>
  <c r="YZ93" i="20"/>
  <c r="YT93" i="20"/>
  <c r="YJ93" i="20" s="1"/>
  <c r="YW93" i="20" s="1"/>
  <c r="YY93" i="20" s="1"/>
  <c r="XW93" i="20"/>
  <c r="XQ93" i="20"/>
  <c r="XG93" i="20" s="1"/>
  <c r="XT93" i="20" s="1"/>
  <c r="WT93" i="20"/>
  <c r="WR93" i="20"/>
  <c r="WD93" i="20"/>
  <c r="WQ93" i="20" s="1"/>
  <c r="WS93" i="20" s="1"/>
  <c r="VQ93" i="20"/>
  <c r="VA93" i="20"/>
  <c r="UN93" i="20"/>
  <c r="VN93" i="20" s="1"/>
  <c r="VO93" i="20" s="1"/>
  <c r="UH93" i="20"/>
  <c r="TX93" i="20" s="1"/>
  <c r="UK93" i="20" s="1"/>
  <c r="TK93" i="20"/>
  <c r="TE93" i="20"/>
  <c r="SU93" i="20" s="1"/>
  <c r="SH93" i="20"/>
  <c r="RR93" i="20"/>
  <c r="SE93" i="20" s="1"/>
  <c r="SG93" i="20" s="1"/>
  <c r="RE93" i="20"/>
  <c r="QO93" i="20"/>
  <c r="QB93" i="20"/>
  <c r="RB93" i="20" s="1"/>
  <c r="PZ93" i="20"/>
  <c r="PL93" i="20"/>
  <c r="PY93" i="20" s="1"/>
  <c r="QA93" i="20" s="1"/>
  <c r="OY93" i="20"/>
  <c r="OV93" i="20"/>
  <c r="OW93" i="20" s="1"/>
  <c r="OI93" i="20"/>
  <c r="NV93" i="20"/>
  <c r="NR93" i="20"/>
  <c r="NA93" i="20"/>
  <c r="MN93" i="20"/>
  <c r="NN93" i="20" s="1"/>
  <c r="MM93" i="20"/>
  <c r="ML93" i="20"/>
  <c r="LX93" i="20"/>
  <c r="LK93" i="20"/>
  <c r="KU93" i="20"/>
  <c r="LH93" i="20" s="1"/>
  <c r="LJ93" i="20" s="1"/>
  <c r="KH93" i="20"/>
  <c r="JR93" i="20"/>
  <c r="JE93" i="20"/>
  <c r="KE93" i="20" s="1"/>
  <c r="JC93" i="20"/>
  <c r="IO93" i="20"/>
  <c r="JB93" i="20" s="1"/>
  <c r="JD93" i="20" s="1"/>
  <c r="IB93" i="20"/>
  <c r="HY93" i="20"/>
  <c r="HZ93" i="20" s="1"/>
  <c r="HL93" i="20"/>
  <c r="GY93" i="20"/>
  <c r="GS93" i="20"/>
  <c r="GQ93" i="20" s="1"/>
  <c r="GV93" i="20" s="1"/>
  <c r="GX93" i="20" s="1"/>
  <c r="GD93" i="20"/>
  <c r="GB93" i="20"/>
  <c r="FN93" i="20"/>
  <c r="GA93" i="20" s="1"/>
  <c r="GC93" i="20" s="1"/>
  <c r="FA93" i="20"/>
  <c r="EK93" i="20"/>
  <c r="DW93" i="20"/>
  <c r="EX93" i="20" s="1"/>
  <c r="DG93" i="20"/>
  <c r="DT93" i="20" s="1"/>
  <c r="DV93" i="20" s="1"/>
  <c r="CT93" i="20"/>
  <c r="CS93" i="20"/>
  <c r="CR93" i="20"/>
  <c r="CD93" i="20"/>
  <c r="BQ93" i="20"/>
  <c r="BP93" i="20"/>
  <c r="BO93" i="20"/>
  <c r="BA93" i="20"/>
  <c r="AN93" i="20"/>
  <c r="AM93" i="20"/>
  <c r="AL93" i="20"/>
  <c r="X93" i="20"/>
  <c r="K93" i="20"/>
  <c r="AFG92" i="20"/>
  <c r="AET92" i="20"/>
  <c r="AFT92" i="20" s="1"/>
  <c r="AEN92" i="20"/>
  <c r="AED92" i="20" s="1"/>
  <c r="AEQ92" i="20" s="1"/>
  <c r="AES92" i="20" s="1"/>
  <c r="ADQ92" i="20"/>
  <c r="ADK92" i="20"/>
  <c r="ADA92" i="20" s="1"/>
  <c r="ACN92" i="20"/>
  <c r="ACI92" i="20" s="1"/>
  <c r="ACJ92" i="20"/>
  <c r="ACK92" i="20" s="1"/>
  <c r="ACM92" i="20" s="1"/>
  <c r="ACC92" i="20"/>
  <c r="ABS92" i="20"/>
  <c r="ACF92" i="20" s="1"/>
  <c r="ABF92" i="20"/>
  <c r="AAZ92" i="20"/>
  <c r="AAP92" i="20"/>
  <c r="ABC92" i="20" s="1"/>
  <c r="AAC92" i="20"/>
  <c r="AAA92" i="20"/>
  <c r="ZZ92" i="20"/>
  <c r="AAB92" i="20" s="1"/>
  <c r="ZM92" i="20"/>
  <c r="YZ92" i="20"/>
  <c r="YT92" i="20"/>
  <c r="YJ92" i="20" s="1"/>
  <c r="YW92" i="20" s="1"/>
  <c r="XW92" i="20"/>
  <c r="XQ92" i="20"/>
  <c r="XG92" i="20" s="1"/>
  <c r="WT92" i="20"/>
  <c r="XT92" i="20" s="1"/>
  <c r="WD92" i="20"/>
  <c r="VQ92" i="20"/>
  <c r="VA92" i="20"/>
  <c r="UN92" i="20"/>
  <c r="VN92" i="20" s="1"/>
  <c r="UH92" i="20"/>
  <c r="TX92" i="20" s="1"/>
  <c r="TK92" i="20"/>
  <c r="UK92" i="20" s="1"/>
  <c r="TE92" i="20"/>
  <c r="SU92" i="20" s="1"/>
  <c r="TH92" i="20" s="1"/>
  <c r="SH92" i="20"/>
  <c r="SE92" i="20"/>
  <c r="SG92" i="20" s="1"/>
  <c r="RR92" i="20"/>
  <c r="NR92" i="20" s="1"/>
  <c r="NS92" i="20" s="1"/>
  <c r="RE92" i="20"/>
  <c r="RC92" i="20"/>
  <c r="RB92" i="20"/>
  <c r="RD92" i="20" s="1"/>
  <c r="QO92" i="20"/>
  <c r="QB92" i="20"/>
  <c r="PL92" i="20"/>
  <c r="OY92" i="20"/>
  <c r="OX92" i="20"/>
  <c r="OV92" i="20"/>
  <c r="OW92" i="20" s="1"/>
  <c r="OI92" i="20"/>
  <c r="NV92" i="20"/>
  <c r="NQ92" i="20" s="1"/>
  <c r="NO92" i="20"/>
  <c r="NN92" i="20"/>
  <c r="NP92" i="20" s="1"/>
  <c r="NA92" i="20"/>
  <c r="MN92" i="20"/>
  <c r="MM92" i="20"/>
  <c r="ML92" i="20"/>
  <c r="LX92" i="20"/>
  <c r="LK92" i="20"/>
  <c r="KU92" i="20"/>
  <c r="KH92" i="20"/>
  <c r="KG92" i="20"/>
  <c r="KE92" i="20"/>
  <c r="KF92" i="20" s="1"/>
  <c r="JR92" i="20"/>
  <c r="JE92" i="20"/>
  <c r="JC92" i="20"/>
  <c r="JB92" i="20"/>
  <c r="JD92" i="20" s="1"/>
  <c r="IO92" i="20"/>
  <c r="IB92" i="20"/>
  <c r="HL92" i="20"/>
  <c r="GY92" i="20"/>
  <c r="HY92" i="20" s="1"/>
  <c r="GS92" i="20"/>
  <c r="GQ92" i="20" s="1"/>
  <c r="GV92" i="20" s="1"/>
  <c r="GD92" i="20"/>
  <c r="GA92" i="20"/>
  <c r="GC92" i="20" s="1"/>
  <c r="FN92" i="20"/>
  <c r="FA92" i="20"/>
  <c r="EY92" i="20"/>
  <c r="EX92" i="20"/>
  <c r="EZ92" i="20" s="1"/>
  <c r="EK92" i="20"/>
  <c r="DW92" i="20"/>
  <c r="DV92" i="20"/>
  <c r="DU92" i="20"/>
  <c r="DG92" i="20"/>
  <c r="DT92" i="20" s="1"/>
  <c r="CT92" i="20"/>
  <c r="CS92" i="20"/>
  <c r="CR92" i="20"/>
  <c r="CD92" i="20"/>
  <c r="BQ92" i="20"/>
  <c r="BP92" i="20"/>
  <c r="BO92" i="20"/>
  <c r="BA92" i="20"/>
  <c r="AN92" i="20"/>
  <c r="AM92" i="20"/>
  <c r="AL92" i="20"/>
  <c r="X92" i="20"/>
  <c r="K92" i="20"/>
  <c r="F92" i="20"/>
  <c r="AFW92" i="20" s="1"/>
  <c r="AGB92" i="20" s="1"/>
  <c r="AFT91" i="20"/>
  <c r="AFV91" i="20" s="1"/>
  <c r="AFG91" i="20"/>
  <c r="AET91" i="20"/>
  <c r="AEN91" i="20"/>
  <c r="AED91" i="20" s="1"/>
  <c r="AEQ91" i="20" s="1"/>
  <c r="ADQ91" i="20"/>
  <c r="ADK91" i="20"/>
  <c r="ADA91" i="20" s="1"/>
  <c r="ACN91" i="20"/>
  <c r="ACI91" i="20" s="1"/>
  <c r="ACC91" i="20"/>
  <c r="ABS91" i="20"/>
  <c r="ACF91" i="20" s="1"/>
  <c r="ABF91" i="20"/>
  <c r="AAZ91" i="20"/>
  <c r="AAP91" i="20" s="1"/>
  <c r="ABC91" i="20" s="1"/>
  <c r="AAC91" i="20"/>
  <c r="ZM91" i="20"/>
  <c r="YZ91" i="20"/>
  <c r="ZZ91" i="20" s="1"/>
  <c r="YT91" i="20"/>
  <c r="YJ91" i="20" s="1"/>
  <c r="YW91" i="20" s="1"/>
  <c r="XW91" i="20"/>
  <c r="XQ91" i="20"/>
  <c r="XG91" i="20" s="1"/>
  <c r="XT91" i="20" s="1"/>
  <c r="WT91" i="20"/>
  <c r="WD91" i="20"/>
  <c r="WQ91" i="20" s="1"/>
  <c r="VQ91" i="20"/>
  <c r="VN91" i="20"/>
  <c r="VP91" i="20" s="1"/>
  <c r="VA91" i="20"/>
  <c r="UN91" i="20"/>
  <c r="UH91" i="20"/>
  <c r="TX91" i="20" s="1"/>
  <c r="UK91" i="20" s="1"/>
  <c r="TK91" i="20"/>
  <c r="TE91" i="20"/>
  <c r="SU91" i="20" s="1"/>
  <c r="TH91" i="20" s="1"/>
  <c r="SH91" i="20"/>
  <c r="RR91" i="20"/>
  <c r="SE91" i="20" s="1"/>
  <c r="SG91" i="20" s="1"/>
  <c r="RE91" i="20"/>
  <c r="RD91" i="20"/>
  <c r="QO91" i="20"/>
  <c r="QB91" i="20"/>
  <c r="RB91" i="20" s="1"/>
  <c r="RC91" i="20" s="1"/>
  <c r="PL91" i="20"/>
  <c r="OY91" i="20"/>
  <c r="OV91" i="20"/>
  <c r="OI91" i="20"/>
  <c r="NV91" i="20"/>
  <c r="NA91" i="20"/>
  <c r="MN91" i="20"/>
  <c r="NN91" i="20" s="1"/>
  <c r="NO91" i="20" s="1"/>
  <c r="MM91" i="20"/>
  <c r="ML91" i="20"/>
  <c r="LX91" i="20"/>
  <c r="LK91" i="20"/>
  <c r="KU91" i="20"/>
  <c r="LH91" i="20" s="1"/>
  <c r="KH91" i="20"/>
  <c r="KE91" i="20"/>
  <c r="JR91" i="20"/>
  <c r="JE91" i="20"/>
  <c r="IO91" i="20"/>
  <c r="JB91" i="20" s="1"/>
  <c r="JD91" i="20" s="1"/>
  <c r="IB91" i="20"/>
  <c r="HL91" i="20"/>
  <c r="GY91" i="20"/>
  <c r="HY91" i="20" s="1"/>
  <c r="HZ91" i="20" s="1"/>
  <c r="GS91" i="20"/>
  <c r="GQ91" i="20" s="1"/>
  <c r="GV91" i="20" s="1"/>
  <c r="GD91" i="20"/>
  <c r="FN91" i="20"/>
  <c r="GA91" i="20" s="1"/>
  <c r="GC91" i="20" s="1"/>
  <c r="FA91" i="20"/>
  <c r="EK91" i="20"/>
  <c r="DW91" i="20"/>
  <c r="DG91" i="20"/>
  <c r="DT91" i="20" s="1"/>
  <c r="CT91" i="20"/>
  <c r="CS91" i="20"/>
  <c r="CR91" i="20"/>
  <c r="CD91" i="20"/>
  <c r="BQ91" i="20"/>
  <c r="BP91" i="20"/>
  <c r="BO91" i="20"/>
  <c r="BA91" i="20"/>
  <c r="AN91" i="20"/>
  <c r="AM91" i="20"/>
  <c r="AL91" i="20"/>
  <c r="X91" i="20"/>
  <c r="G91" i="20" s="1"/>
  <c r="K91" i="20"/>
  <c r="AFV90" i="20"/>
  <c r="AFG90" i="20"/>
  <c r="AET90" i="20"/>
  <c r="AFT90" i="20" s="1"/>
  <c r="AFU90" i="20" s="1"/>
  <c r="AEN90" i="20"/>
  <c r="AED90" i="20" s="1"/>
  <c r="AEQ90" i="20" s="1"/>
  <c r="ADQ90" i="20"/>
  <c r="ADK90" i="20"/>
  <c r="ADA90" i="20" s="1"/>
  <c r="ACN90" i="20"/>
  <c r="ACI90" i="20" s="1"/>
  <c r="ACF90" i="20"/>
  <c r="ACG90" i="20" s="1"/>
  <c r="ACC90" i="20"/>
  <c r="ABS90" i="20"/>
  <c r="ABF90" i="20"/>
  <c r="ABE90" i="20"/>
  <c r="ABC90" i="20"/>
  <c r="ABD90" i="20" s="1"/>
  <c r="AAZ90" i="20"/>
  <c r="AAP90" i="20"/>
  <c r="AAC90" i="20"/>
  <c r="ZM90" i="20"/>
  <c r="YZ90" i="20"/>
  <c r="ZZ90" i="20" s="1"/>
  <c r="YX90" i="20"/>
  <c r="YT90" i="20"/>
  <c r="YJ90" i="20" s="1"/>
  <c r="YW90" i="20" s="1"/>
  <c r="YY90" i="20" s="1"/>
  <c r="XW90" i="20"/>
  <c r="XQ90" i="20"/>
  <c r="XG90" i="20" s="1"/>
  <c r="XT90" i="20" s="1"/>
  <c r="XV90" i="20" s="1"/>
  <c r="WT90" i="20"/>
  <c r="WD90" i="20"/>
  <c r="WQ90" i="20" s="1"/>
  <c r="WS90" i="20" s="1"/>
  <c r="VQ90" i="20"/>
  <c r="VA90" i="20"/>
  <c r="UN90" i="20"/>
  <c r="VN90" i="20" s="1"/>
  <c r="UH90" i="20"/>
  <c r="TX90" i="20" s="1"/>
  <c r="TK90" i="20"/>
  <c r="TE90" i="20"/>
  <c r="SU90" i="20" s="1"/>
  <c r="TH90" i="20" s="1"/>
  <c r="TJ90" i="20" s="1"/>
  <c r="SH90" i="20"/>
  <c r="RR90" i="20"/>
  <c r="SE90" i="20" s="1"/>
  <c r="SG90" i="20" s="1"/>
  <c r="RE90" i="20"/>
  <c r="QO90" i="20"/>
  <c r="QB90" i="20"/>
  <c r="RB90" i="20" s="1"/>
  <c r="PL90" i="20"/>
  <c r="PY90" i="20" s="1"/>
  <c r="QA90" i="20" s="1"/>
  <c r="OY90" i="20"/>
  <c r="OI90" i="20"/>
  <c r="NV90" i="20"/>
  <c r="OV90" i="20" s="1"/>
  <c r="NN90" i="20"/>
  <c r="NO90" i="20" s="1"/>
  <c r="NA90" i="20"/>
  <c r="MN90" i="20"/>
  <c r="MM90" i="20"/>
  <c r="ML90" i="20"/>
  <c r="LX90" i="20"/>
  <c r="LK90" i="20"/>
  <c r="KU90" i="20"/>
  <c r="LH90" i="20" s="1"/>
  <c r="LJ90" i="20" s="1"/>
  <c r="KH90" i="20"/>
  <c r="JR90" i="20"/>
  <c r="JE90" i="20"/>
  <c r="KE90" i="20" s="1"/>
  <c r="IO90" i="20"/>
  <c r="JB90" i="20" s="1"/>
  <c r="JD90" i="20" s="1"/>
  <c r="IB90" i="20"/>
  <c r="HL90" i="20"/>
  <c r="GY90" i="20"/>
  <c r="HY90" i="20" s="1"/>
  <c r="GW90" i="20"/>
  <c r="GS90" i="20"/>
  <c r="GQ90" i="20" s="1"/>
  <c r="GV90" i="20" s="1"/>
  <c r="GX90" i="20" s="1"/>
  <c r="GD90" i="20"/>
  <c r="GB90" i="20"/>
  <c r="FN90" i="20"/>
  <c r="GA90" i="20" s="1"/>
  <c r="GC90" i="20" s="1"/>
  <c r="FA90" i="20"/>
  <c r="EX90" i="20"/>
  <c r="EY90" i="20" s="1"/>
  <c r="EK90" i="20"/>
  <c r="DW90" i="20"/>
  <c r="DT90" i="20"/>
  <c r="DV90" i="20" s="1"/>
  <c r="DG90" i="20"/>
  <c r="CT90" i="20"/>
  <c r="CS90" i="20"/>
  <c r="CR90" i="20"/>
  <c r="CD90" i="20"/>
  <c r="BQ90" i="20"/>
  <c r="BP90" i="20"/>
  <c r="BO90" i="20"/>
  <c r="BA90" i="20"/>
  <c r="AN90" i="20"/>
  <c r="AM90" i="20"/>
  <c r="AL90" i="20"/>
  <c r="X90" i="20"/>
  <c r="G90" i="20" s="1"/>
  <c r="K90" i="20"/>
  <c r="AFG89" i="20"/>
  <c r="AFT89" i="20" s="1"/>
  <c r="AET89" i="20"/>
  <c r="AEN89" i="20"/>
  <c r="AED89" i="20" s="1"/>
  <c r="AEQ89" i="20" s="1"/>
  <c r="ADQ89" i="20"/>
  <c r="ADK89" i="20"/>
  <c r="ADA89" i="20" s="1"/>
  <c r="ACN89" i="20"/>
  <c r="ACF89" i="20"/>
  <c r="ACG89" i="20" s="1"/>
  <c r="ACC89" i="20"/>
  <c r="ABS89" i="20"/>
  <c r="ABF89" i="20"/>
  <c r="AAZ89" i="20"/>
  <c r="AAP89" i="20"/>
  <c r="ABC89" i="20" s="1"/>
  <c r="AAC89" i="20"/>
  <c r="ZZ89" i="20"/>
  <c r="AAB89" i="20" s="1"/>
  <c r="ZM89" i="20"/>
  <c r="YZ89" i="20"/>
  <c r="YT89" i="20"/>
  <c r="YJ89" i="20" s="1"/>
  <c r="YW89" i="20" s="1"/>
  <c r="XW89" i="20"/>
  <c r="XT89" i="20"/>
  <c r="XV89" i="20" s="1"/>
  <c r="XQ89" i="20"/>
  <c r="XG89" i="20" s="1"/>
  <c r="WT89" i="20"/>
  <c r="WR89" i="20"/>
  <c r="WD89" i="20"/>
  <c r="WQ89" i="20" s="1"/>
  <c r="WS89" i="20" s="1"/>
  <c r="VQ89" i="20"/>
  <c r="VN89" i="20"/>
  <c r="VO89" i="20" s="1"/>
  <c r="VA89" i="20"/>
  <c r="UN89" i="20"/>
  <c r="UK89" i="20"/>
  <c r="UM89" i="20" s="1"/>
  <c r="UH89" i="20"/>
  <c r="TX89" i="20" s="1"/>
  <c r="TK89" i="20"/>
  <c r="TE89" i="20"/>
  <c r="SU89" i="20" s="1"/>
  <c r="SH89" i="20"/>
  <c r="SF89" i="20"/>
  <c r="SE89" i="20"/>
  <c r="SG89" i="20" s="1"/>
  <c r="RR89" i="20"/>
  <c r="RE89" i="20"/>
  <c r="QO89" i="20"/>
  <c r="QB89" i="20"/>
  <c r="RB89" i="20" s="1"/>
  <c r="PL89" i="20"/>
  <c r="OY89" i="20"/>
  <c r="OI89" i="20"/>
  <c r="NV89" i="20"/>
  <c r="NQ89" i="20" s="1"/>
  <c r="NA89" i="20"/>
  <c r="MN89" i="20"/>
  <c r="NN89" i="20" s="1"/>
  <c r="MM89" i="20"/>
  <c r="ML89" i="20"/>
  <c r="LX89" i="20"/>
  <c r="LK89" i="20"/>
  <c r="KU89" i="20"/>
  <c r="KH89" i="20"/>
  <c r="JR89" i="20"/>
  <c r="JE89" i="20"/>
  <c r="KE89" i="20" s="1"/>
  <c r="JC89" i="20"/>
  <c r="JB89" i="20"/>
  <c r="JD89" i="20" s="1"/>
  <c r="IO89" i="20"/>
  <c r="IB89" i="20"/>
  <c r="HL89" i="20"/>
  <c r="GY89" i="20"/>
  <c r="HY89" i="20" s="1"/>
  <c r="GS89" i="20"/>
  <c r="GQ89" i="20" s="1"/>
  <c r="GV89" i="20" s="1"/>
  <c r="GD89" i="20"/>
  <c r="GA89" i="20"/>
  <c r="GC89" i="20" s="1"/>
  <c r="FN89" i="20"/>
  <c r="FA89" i="20"/>
  <c r="EY89" i="20"/>
  <c r="EX89" i="20"/>
  <c r="EZ89" i="20" s="1"/>
  <c r="EK89" i="20"/>
  <c r="DW89" i="20"/>
  <c r="DV89" i="20"/>
  <c r="DU89" i="20"/>
  <c r="DG89" i="20"/>
  <c r="DT89" i="20" s="1"/>
  <c r="CT89" i="20"/>
  <c r="CS89" i="20"/>
  <c r="CR89" i="20"/>
  <c r="CD89" i="20"/>
  <c r="BQ89" i="20"/>
  <c r="BP89" i="20"/>
  <c r="BO89" i="20"/>
  <c r="BA89" i="20"/>
  <c r="AN89" i="20"/>
  <c r="AM89" i="20"/>
  <c r="AL89" i="20"/>
  <c r="X89" i="20"/>
  <c r="K89" i="20"/>
  <c r="AFU88" i="20"/>
  <c r="AFT88" i="20"/>
  <c r="AFV88" i="20" s="1"/>
  <c r="AFG88" i="20"/>
  <c r="AET88" i="20"/>
  <c r="AEN88" i="20"/>
  <c r="AED88" i="20" s="1"/>
  <c r="ADQ88" i="20"/>
  <c r="ADK88" i="20"/>
  <c r="ADA88" i="20" s="1"/>
  <c r="ACN88" i="20"/>
  <c r="ADN88" i="20" s="1"/>
  <c r="ACI88" i="20"/>
  <c r="ACC88" i="20"/>
  <c r="ABS88" i="20"/>
  <c r="ACF88" i="20" s="1"/>
  <c r="ABF88" i="20"/>
  <c r="ABC88" i="20"/>
  <c r="ABD88" i="20" s="1"/>
  <c r="AAZ88" i="20"/>
  <c r="AAP88" i="20"/>
  <c r="AAC88" i="20"/>
  <c r="AAB88" i="20"/>
  <c r="ZZ88" i="20"/>
  <c r="AAA88" i="20" s="1"/>
  <c r="ZM88" i="20"/>
  <c r="YZ88" i="20"/>
  <c r="YX88" i="20"/>
  <c r="YW88" i="20"/>
  <c r="YY88" i="20" s="1"/>
  <c r="YT88" i="20"/>
  <c r="YJ88" i="20" s="1"/>
  <c r="XW88" i="20"/>
  <c r="XQ88" i="20"/>
  <c r="XG88" i="20" s="1"/>
  <c r="XT88" i="20" s="1"/>
  <c r="WT88" i="20"/>
  <c r="WQ88" i="20"/>
  <c r="WS88" i="20" s="1"/>
  <c r="WD88" i="20"/>
  <c r="VQ88" i="20"/>
  <c r="VA88" i="20"/>
  <c r="UN88" i="20"/>
  <c r="VN88" i="20" s="1"/>
  <c r="UH88" i="20"/>
  <c r="TX88" i="20" s="1"/>
  <c r="UK88" i="20" s="1"/>
  <c r="TK88" i="20"/>
  <c r="TH88" i="20"/>
  <c r="TE88" i="20"/>
  <c r="SU88" i="20" s="1"/>
  <c r="SH88" i="20"/>
  <c r="SF88" i="20"/>
  <c r="RR88" i="20"/>
  <c r="SE88" i="20" s="1"/>
  <c r="SG88" i="20" s="1"/>
  <c r="RE88" i="20"/>
  <c r="RB88" i="20"/>
  <c r="QO88" i="20"/>
  <c r="QB88" i="20"/>
  <c r="NQ88" i="20" s="1"/>
  <c r="PY88" i="20"/>
  <c r="PL88" i="20"/>
  <c r="NR88" i="20" s="1"/>
  <c r="OY88" i="20"/>
  <c r="OW88" i="20"/>
  <c r="OV88" i="20"/>
  <c r="OX88" i="20" s="1"/>
  <c r="OI88" i="20"/>
  <c r="NV88" i="20"/>
  <c r="NP88" i="20"/>
  <c r="NN88" i="20"/>
  <c r="NO88" i="20" s="1"/>
  <c r="NA88" i="20"/>
  <c r="MN88" i="20"/>
  <c r="MM88" i="20"/>
  <c r="ML88" i="20"/>
  <c r="LX88" i="20"/>
  <c r="LK88" i="20"/>
  <c r="LI88" i="20"/>
  <c r="LH88" i="20"/>
  <c r="LJ88" i="20" s="1"/>
  <c r="KU88" i="20"/>
  <c r="KH88" i="20"/>
  <c r="JR88" i="20"/>
  <c r="JE88" i="20"/>
  <c r="KE88" i="20" s="1"/>
  <c r="KF88" i="20" s="1"/>
  <c r="IO88" i="20"/>
  <c r="IB88" i="20"/>
  <c r="HL88" i="20"/>
  <c r="GY88" i="20"/>
  <c r="HY88" i="20" s="1"/>
  <c r="GS88" i="20"/>
  <c r="GQ88" i="20" s="1"/>
  <c r="GD88" i="20"/>
  <c r="GV88" i="20" s="1"/>
  <c r="FN88" i="20"/>
  <c r="FA88" i="20"/>
  <c r="EK88" i="20"/>
  <c r="DW88" i="20"/>
  <c r="EX88" i="20" s="1"/>
  <c r="DU88" i="20"/>
  <c r="DT88" i="20"/>
  <c r="DV88" i="20" s="1"/>
  <c r="DG88" i="20"/>
  <c r="CT88" i="20"/>
  <c r="CS88" i="20"/>
  <c r="CR88" i="20"/>
  <c r="CD88" i="20"/>
  <c r="BQ88" i="20"/>
  <c r="BP88" i="20"/>
  <c r="BO88" i="20"/>
  <c r="BA88" i="20"/>
  <c r="AN88" i="20"/>
  <c r="AM88" i="20"/>
  <c r="AL88" i="20"/>
  <c r="X88" i="20"/>
  <c r="G88" i="20" s="1"/>
  <c r="K88" i="20"/>
  <c r="AFG87" i="20"/>
  <c r="AET87" i="20"/>
  <c r="AFT87" i="20" s="1"/>
  <c r="AEN87" i="20"/>
  <c r="AED87" i="20"/>
  <c r="AEQ87" i="20" s="1"/>
  <c r="ADQ87" i="20"/>
  <c r="ADN87" i="20"/>
  <c r="ADK87" i="20"/>
  <c r="ADA87" i="20" s="1"/>
  <c r="ACJ87" i="20" s="1"/>
  <c r="ACN87" i="20"/>
  <c r="ACI87" i="20"/>
  <c r="ACC87" i="20"/>
  <c r="ABS87" i="20" s="1"/>
  <c r="ACF87" i="20" s="1"/>
  <c r="ABF87" i="20"/>
  <c r="AAZ87" i="20"/>
  <c r="AAP87" i="20" s="1"/>
  <c r="AAC87" i="20"/>
  <c r="ZM87" i="20"/>
  <c r="ZZ87" i="20" s="1"/>
  <c r="YZ87" i="20"/>
  <c r="YT87" i="20"/>
  <c r="YJ87" i="20" s="1"/>
  <c r="YW87" i="20" s="1"/>
  <c r="XW87" i="20"/>
  <c r="XU87" i="20"/>
  <c r="XQ87" i="20"/>
  <c r="XG87" i="20"/>
  <c r="XT87" i="20" s="1"/>
  <c r="XV87" i="20" s="1"/>
  <c r="WT87" i="20"/>
  <c r="WD87" i="20"/>
  <c r="WQ87" i="20" s="1"/>
  <c r="VQ87" i="20"/>
  <c r="VN87" i="20"/>
  <c r="VP87" i="20" s="1"/>
  <c r="VA87" i="20"/>
  <c r="UN87" i="20"/>
  <c r="UL87" i="20"/>
  <c r="UH87" i="20"/>
  <c r="TX87" i="20"/>
  <c r="UK87" i="20" s="1"/>
  <c r="UM87" i="20" s="1"/>
  <c r="TK87" i="20"/>
  <c r="TH87" i="20"/>
  <c r="TJ87" i="20" s="1"/>
  <c r="TE87" i="20"/>
  <c r="SU87" i="20" s="1"/>
  <c r="SH87" i="20"/>
  <c r="SF87" i="20"/>
  <c r="RR87" i="20"/>
  <c r="SE87" i="20" s="1"/>
  <c r="SG87" i="20" s="1"/>
  <c r="RE87" i="20"/>
  <c r="RB87" i="20"/>
  <c r="RC87" i="20" s="1"/>
  <c r="QO87" i="20"/>
  <c r="QB87" i="20"/>
  <c r="PY87" i="20"/>
  <c r="QA87" i="20" s="1"/>
  <c r="PL87" i="20"/>
  <c r="NR87" i="20" s="1"/>
  <c r="NS87" i="20" s="1"/>
  <c r="OY87" i="20"/>
  <c r="OW87" i="20"/>
  <c r="OV87" i="20"/>
  <c r="OX87" i="20" s="1"/>
  <c r="OI87" i="20"/>
  <c r="NV87" i="20"/>
  <c r="NQ87" i="20"/>
  <c r="NP87" i="20"/>
  <c r="NN87" i="20"/>
  <c r="NO87" i="20" s="1"/>
  <c r="NA87" i="20"/>
  <c r="MN87" i="20"/>
  <c r="MM87" i="20"/>
  <c r="ML87" i="20"/>
  <c r="LX87" i="20"/>
  <c r="LK87" i="20"/>
  <c r="LI87" i="20"/>
  <c r="LH87" i="20"/>
  <c r="LJ87" i="20" s="1"/>
  <c r="KU87" i="20"/>
  <c r="KH87" i="20"/>
  <c r="JR87" i="20"/>
  <c r="JE87" i="20"/>
  <c r="KE87" i="20" s="1"/>
  <c r="IO87" i="20"/>
  <c r="IB87" i="20"/>
  <c r="HL87" i="20"/>
  <c r="HY87" i="20" s="1"/>
  <c r="GY87" i="20"/>
  <c r="GS87" i="20"/>
  <c r="GQ87" i="20" s="1"/>
  <c r="GV87" i="20" s="1"/>
  <c r="GD87" i="20"/>
  <c r="FN87" i="20"/>
  <c r="GA87" i="20" s="1"/>
  <c r="GB87" i="20" s="1"/>
  <c r="FA87" i="20"/>
  <c r="EK87" i="20"/>
  <c r="EX87" i="20" s="1"/>
  <c r="DW87" i="20"/>
  <c r="DG87" i="20"/>
  <c r="DT87" i="20" s="1"/>
  <c r="CT87" i="20"/>
  <c r="CS87" i="20"/>
  <c r="CR87" i="20"/>
  <c r="CD87" i="20"/>
  <c r="BQ87" i="20"/>
  <c r="BP87" i="20"/>
  <c r="BO87" i="20"/>
  <c r="BA87" i="20"/>
  <c r="AN87" i="20"/>
  <c r="AM87" i="20"/>
  <c r="AL87" i="20"/>
  <c r="X87" i="20"/>
  <c r="G87" i="20" s="1"/>
  <c r="K87" i="20"/>
  <c r="F87" i="20" s="1"/>
  <c r="AFW87" i="20" s="1"/>
  <c r="AGB87" i="20" s="1"/>
  <c r="AFG86" i="20"/>
  <c r="AET86" i="20"/>
  <c r="AFT86" i="20" s="1"/>
  <c r="AEN86" i="20"/>
  <c r="AED86" i="20" s="1"/>
  <c r="AEQ86" i="20" s="1"/>
  <c r="ADQ86" i="20"/>
  <c r="ADK86" i="20"/>
  <c r="ADA86" i="20" s="1"/>
  <c r="ACN86" i="20"/>
  <c r="ACI86" i="20" s="1"/>
  <c r="ACC86" i="20"/>
  <c r="ABS86" i="20" s="1"/>
  <c r="ACF86" i="20" s="1"/>
  <c r="ABF86" i="20"/>
  <c r="AAZ86" i="20"/>
  <c r="AAP86" i="20"/>
  <c r="ABC86" i="20" s="1"/>
  <c r="AAC86" i="20"/>
  <c r="ZZ86" i="20"/>
  <c r="AAA86" i="20" s="1"/>
  <c r="ZM86" i="20"/>
  <c r="YZ86" i="20"/>
  <c r="YT86" i="20"/>
  <c r="YJ86" i="20" s="1"/>
  <c r="YW86" i="20" s="1"/>
  <c r="XW86" i="20"/>
  <c r="XQ86" i="20"/>
  <c r="XG86" i="20" s="1"/>
  <c r="XT86" i="20" s="1"/>
  <c r="WT86" i="20"/>
  <c r="WD86" i="20"/>
  <c r="WQ86" i="20" s="1"/>
  <c r="VQ86" i="20"/>
  <c r="VA86" i="20"/>
  <c r="UN86" i="20"/>
  <c r="VN86" i="20" s="1"/>
  <c r="UH86" i="20"/>
  <c r="TX86" i="20" s="1"/>
  <c r="UK86" i="20" s="1"/>
  <c r="TK86" i="20"/>
  <c r="TE86" i="20"/>
  <c r="SU86" i="20" s="1"/>
  <c r="SH86" i="20"/>
  <c r="RR86" i="20"/>
  <c r="SE86" i="20" s="1"/>
  <c r="RE86" i="20"/>
  <c r="RB86" i="20"/>
  <c r="RC86" i="20" s="1"/>
  <c r="QO86" i="20"/>
  <c r="QB86" i="20"/>
  <c r="PL86" i="20"/>
  <c r="PY86" i="20" s="1"/>
  <c r="OY86" i="20"/>
  <c r="OI86" i="20"/>
  <c r="NV86" i="20"/>
  <c r="NQ86" i="20" s="1"/>
  <c r="NN86" i="20"/>
  <c r="NO86" i="20" s="1"/>
  <c r="NA86" i="20"/>
  <c r="MN86" i="20"/>
  <c r="MM86" i="20"/>
  <c r="ML86" i="20"/>
  <c r="LX86" i="20"/>
  <c r="LK86" i="20"/>
  <c r="KU86" i="20"/>
  <c r="LH86" i="20" s="1"/>
  <c r="KH86" i="20"/>
  <c r="JR86" i="20"/>
  <c r="JE86" i="20"/>
  <c r="KE86" i="20" s="1"/>
  <c r="IO86" i="20"/>
  <c r="JB86" i="20" s="1"/>
  <c r="IB86" i="20"/>
  <c r="HY86" i="20"/>
  <c r="HZ86" i="20" s="1"/>
  <c r="HL86" i="20"/>
  <c r="GY86" i="20"/>
  <c r="GS86" i="20"/>
  <c r="GQ86" i="20" s="1"/>
  <c r="GV86" i="20" s="1"/>
  <c r="GD86" i="20"/>
  <c r="FN86" i="20"/>
  <c r="GA86" i="20" s="1"/>
  <c r="FA86" i="20"/>
  <c r="EK86" i="20"/>
  <c r="DW86" i="20"/>
  <c r="EX86" i="20" s="1"/>
  <c r="DG86" i="20"/>
  <c r="DT86" i="20" s="1"/>
  <c r="CT86" i="20"/>
  <c r="CS86" i="20"/>
  <c r="CR86" i="20"/>
  <c r="CD86" i="20"/>
  <c r="BQ86" i="20"/>
  <c r="BP86" i="20"/>
  <c r="BO86" i="20"/>
  <c r="BA86" i="20"/>
  <c r="AN86" i="20"/>
  <c r="AM86" i="20"/>
  <c r="AL86" i="20"/>
  <c r="X86" i="20"/>
  <c r="K86" i="20"/>
  <c r="F86" i="20"/>
  <c r="AFG85" i="20"/>
  <c r="AET85" i="20"/>
  <c r="AFT85" i="20" s="1"/>
  <c r="AEN85" i="20"/>
  <c r="AED85" i="20" s="1"/>
  <c r="AEQ85" i="20" s="1"/>
  <c r="ADQ85" i="20"/>
  <c r="ADK85" i="20"/>
  <c r="ADA85" i="20" s="1"/>
  <c r="ACN85" i="20"/>
  <c r="ACI85" i="20" s="1"/>
  <c r="ACC85" i="20"/>
  <c r="ABS85" i="20"/>
  <c r="ACF85" i="20" s="1"/>
  <c r="ABF85" i="20"/>
  <c r="ABC85" i="20"/>
  <c r="ABD85" i="20" s="1"/>
  <c r="AAZ85" i="20"/>
  <c r="AAP85" i="20"/>
  <c r="AAC85" i="20"/>
  <c r="ZM85" i="20"/>
  <c r="YZ85" i="20"/>
  <c r="ZZ85" i="20" s="1"/>
  <c r="YT85" i="20"/>
  <c r="YJ85" i="20" s="1"/>
  <c r="YW85" i="20" s="1"/>
  <c r="XW85" i="20"/>
  <c r="XQ85" i="20"/>
  <c r="XG85" i="20" s="1"/>
  <c r="XT85" i="20" s="1"/>
  <c r="WT85" i="20"/>
  <c r="WD85" i="20"/>
  <c r="WQ85" i="20" s="1"/>
  <c r="VQ85" i="20"/>
  <c r="VN85" i="20"/>
  <c r="VO85" i="20" s="1"/>
  <c r="VA85" i="20"/>
  <c r="UN85" i="20"/>
  <c r="UH85" i="20"/>
  <c r="TX85" i="20" s="1"/>
  <c r="UK85" i="20" s="1"/>
  <c r="TK85" i="20"/>
  <c r="TE85" i="20"/>
  <c r="SU85" i="20" s="1"/>
  <c r="TH85" i="20" s="1"/>
  <c r="TJ85" i="20" s="1"/>
  <c r="SH85" i="20"/>
  <c r="RR85" i="20"/>
  <c r="SE85" i="20" s="1"/>
  <c r="SG85" i="20" s="1"/>
  <c r="RE85" i="20"/>
  <c r="QO85" i="20"/>
  <c r="QB85" i="20"/>
  <c r="RB85" i="20" s="1"/>
  <c r="PL85" i="20"/>
  <c r="PY85" i="20" s="1"/>
  <c r="QA85" i="20" s="1"/>
  <c r="OY85" i="20"/>
  <c r="OI85" i="20"/>
  <c r="NV85" i="20"/>
  <c r="OV85" i="20" s="1"/>
  <c r="NN85" i="20"/>
  <c r="NO85" i="20" s="1"/>
  <c r="NA85" i="20"/>
  <c r="MN85" i="20"/>
  <c r="MM85" i="20"/>
  <c r="ML85" i="20"/>
  <c r="LX85" i="20"/>
  <c r="LK85" i="20"/>
  <c r="KU85" i="20"/>
  <c r="LH85" i="20" s="1"/>
  <c r="LJ85" i="20" s="1"/>
  <c r="KH85" i="20"/>
  <c r="JR85" i="20"/>
  <c r="JE85" i="20"/>
  <c r="KE85" i="20" s="1"/>
  <c r="IO85" i="20"/>
  <c r="JB85" i="20" s="1"/>
  <c r="JD85" i="20" s="1"/>
  <c r="IB85" i="20"/>
  <c r="HL85" i="20"/>
  <c r="GY85" i="20"/>
  <c r="HY85" i="20" s="1"/>
  <c r="GW85" i="20"/>
  <c r="GS85" i="20"/>
  <c r="GQ85" i="20" s="1"/>
  <c r="GV85" i="20" s="1"/>
  <c r="GX85" i="20" s="1"/>
  <c r="GD85" i="20"/>
  <c r="FN85" i="20"/>
  <c r="GA85" i="20" s="1"/>
  <c r="GC85" i="20" s="1"/>
  <c r="FA85" i="20"/>
  <c r="EK85" i="20"/>
  <c r="DW85" i="20"/>
  <c r="EX85" i="20" s="1"/>
  <c r="DG85" i="20"/>
  <c r="DT85" i="20" s="1"/>
  <c r="DV85" i="20" s="1"/>
  <c r="CT85" i="20"/>
  <c r="CS85" i="20"/>
  <c r="CR85" i="20"/>
  <c r="CD85" i="20"/>
  <c r="BQ85" i="20"/>
  <c r="BP85" i="20"/>
  <c r="BO85" i="20"/>
  <c r="BA85" i="20"/>
  <c r="AN85" i="20"/>
  <c r="AM85" i="20"/>
  <c r="AL85" i="20"/>
  <c r="X85" i="20"/>
  <c r="K85" i="20"/>
  <c r="AFG84" i="20"/>
  <c r="AET84" i="20"/>
  <c r="AFT84" i="20" s="1"/>
  <c r="AEN84" i="20"/>
  <c r="AED84" i="20" s="1"/>
  <c r="AEQ84" i="20" s="1"/>
  <c r="AES84" i="20" s="1"/>
  <c r="ADQ84" i="20"/>
  <c r="ADK84" i="20"/>
  <c r="ADA84" i="20" s="1"/>
  <c r="ACN84" i="20"/>
  <c r="ACI84" i="20" s="1"/>
  <c r="ACF84" i="20"/>
  <c r="ACG84" i="20" s="1"/>
  <c r="ACC84" i="20"/>
  <c r="ABS84" i="20"/>
  <c r="ABF84" i="20"/>
  <c r="ABE84" i="20"/>
  <c r="ABC84" i="20"/>
  <c r="ABD84" i="20" s="1"/>
  <c r="AAZ84" i="20"/>
  <c r="AAP84" i="20"/>
  <c r="AAC84" i="20"/>
  <c r="ZM84" i="20"/>
  <c r="YZ84" i="20"/>
  <c r="ZZ84" i="20" s="1"/>
  <c r="YT84" i="20"/>
  <c r="YJ84" i="20" s="1"/>
  <c r="YW84" i="20" s="1"/>
  <c r="YY84" i="20" s="1"/>
  <c r="XW84" i="20"/>
  <c r="XQ84" i="20"/>
  <c r="XG84" i="20" s="1"/>
  <c r="XT84" i="20" s="1"/>
  <c r="XV84" i="20" s="1"/>
  <c r="WT84" i="20"/>
  <c r="WD84" i="20"/>
  <c r="WQ84" i="20" s="1"/>
  <c r="WS84" i="20" s="1"/>
  <c r="VQ84" i="20"/>
  <c r="VA84" i="20"/>
  <c r="UN84" i="20"/>
  <c r="VN84" i="20" s="1"/>
  <c r="UL84" i="20"/>
  <c r="UH84" i="20"/>
  <c r="TX84" i="20" s="1"/>
  <c r="UK84" i="20" s="1"/>
  <c r="UM84" i="20" s="1"/>
  <c r="TK84" i="20"/>
  <c r="TE84" i="20"/>
  <c r="SU84" i="20" s="1"/>
  <c r="TH84" i="20" s="1"/>
  <c r="TJ84" i="20" s="1"/>
  <c r="SH84" i="20"/>
  <c r="RR84" i="20"/>
  <c r="SE84" i="20" s="1"/>
  <c r="SG84" i="20" s="1"/>
  <c r="RE84" i="20"/>
  <c r="QO84" i="20"/>
  <c r="QB84" i="20"/>
  <c r="RB84" i="20" s="1"/>
  <c r="PZ84" i="20"/>
  <c r="PL84" i="20"/>
  <c r="PY84" i="20" s="1"/>
  <c r="QA84" i="20" s="1"/>
  <c r="OY84" i="20"/>
  <c r="OI84" i="20"/>
  <c r="NV84" i="20"/>
  <c r="OV84" i="20" s="1"/>
  <c r="NN84" i="20"/>
  <c r="NO84" i="20" s="1"/>
  <c r="NA84" i="20"/>
  <c r="MN84" i="20"/>
  <c r="MM84" i="20"/>
  <c r="ML84" i="20"/>
  <c r="LX84" i="20"/>
  <c r="LK84" i="20"/>
  <c r="KU84" i="20"/>
  <c r="LH84" i="20" s="1"/>
  <c r="LJ84" i="20" s="1"/>
  <c r="KH84" i="20"/>
  <c r="JR84" i="20"/>
  <c r="JE84" i="20"/>
  <c r="KE84" i="20" s="1"/>
  <c r="JC84" i="20"/>
  <c r="IO84" i="20"/>
  <c r="JB84" i="20" s="1"/>
  <c r="JD84" i="20" s="1"/>
  <c r="IB84" i="20"/>
  <c r="HL84" i="20"/>
  <c r="GY84" i="20"/>
  <c r="HY84" i="20" s="1"/>
  <c r="GS84" i="20"/>
  <c r="GQ84" i="20" s="1"/>
  <c r="GV84" i="20" s="1"/>
  <c r="GX84" i="20" s="1"/>
  <c r="GD84" i="20"/>
  <c r="FN84" i="20"/>
  <c r="GA84" i="20" s="1"/>
  <c r="GC84" i="20" s="1"/>
  <c r="FA84" i="20"/>
  <c r="EK84" i="20"/>
  <c r="DW84" i="20"/>
  <c r="EX84" i="20" s="1"/>
  <c r="DG84" i="20"/>
  <c r="DT84" i="20" s="1"/>
  <c r="DV84" i="20" s="1"/>
  <c r="CT84" i="20"/>
  <c r="CS84" i="20"/>
  <c r="CR84" i="20"/>
  <c r="CD84" i="20"/>
  <c r="BQ84" i="20"/>
  <c r="BP84" i="20"/>
  <c r="BO84" i="20"/>
  <c r="BA84" i="20"/>
  <c r="AN84" i="20"/>
  <c r="AM84" i="20"/>
  <c r="AL84" i="20"/>
  <c r="X84" i="20"/>
  <c r="K84" i="20"/>
  <c r="AFG83" i="20"/>
  <c r="AET83" i="20"/>
  <c r="AFT83" i="20" s="1"/>
  <c r="AEN83" i="20"/>
  <c r="AED83" i="20" s="1"/>
  <c r="AEQ83" i="20" s="1"/>
  <c r="AES83" i="20" s="1"/>
  <c r="ADQ83" i="20"/>
  <c r="ADK83" i="20"/>
  <c r="ADA83" i="20" s="1"/>
  <c r="ACN83" i="20"/>
  <c r="ACI83" i="20" s="1"/>
  <c r="ACF83" i="20"/>
  <c r="ACG83" i="20" s="1"/>
  <c r="ACC83" i="20"/>
  <c r="ABS83" i="20"/>
  <c r="ABF83" i="20"/>
  <c r="ABE83" i="20"/>
  <c r="ABC83" i="20"/>
  <c r="ABD83" i="20" s="1"/>
  <c r="AAZ83" i="20"/>
  <c r="AAP83" i="20"/>
  <c r="AAC83" i="20"/>
  <c r="ZM83" i="20"/>
  <c r="YZ83" i="20"/>
  <c r="ZZ83" i="20" s="1"/>
  <c r="YT83" i="20"/>
  <c r="YJ83" i="20" s="1"/>
  <c r="YW83" i="20" s="1"/>
  <c r="XW83" i="20"/>
  <c r="XT83" i="20"/>
  <c r="XV83" i="20" s="1"/>
  <c r="XQ83" i="20"/>
  <c r="XG83" i="20" s="1"/>
  <c r="WT83" i="20"/>
  <c r="WR83" i="20"/>
  <c r="WD83" i="20"/>
  <c r="WQ83" i="20" s="1"/>
  <c r="WS83" i="20" s="1"/>
  <c r="VQ83" i="20"/>
  <c r="VN83" i="20"/>
  <c r="VO83" i="20" s="1"/>
  <c r="VA83" i="20"/>
  <c r="UN83" i="20"/>
  <c r="UH83" i="20"/>
  <c r="TX83" i="20" s="1"/>
  <c r="UK83" i="20" s="1"/>
  <c r="TK83" i="20"/>
  <c r="TE83" i="20"/>
  <c r="SU83" i="20" s="1"/>
  <c r="TH83" i="20" s="1"/>
  <c r="SH83" i="20"/>
  <c r="SE83" i="20"/>
  <c r="SG83" i="20" s="1"/>
  <c r="RR83" i="20"/>
  <c r="NR83" i="20" s="1"/>
  <c r="NS83" i="20" s="1"/>
  <c r="RE83" i="20"/>
  <c r="QO83" i="20"/>
  <c r="QB83" i="20"/>
  <c r="RB83" i="20" s="1"/>
  <c r="PL83" i="20"/>
  <c r="OY83" i="20"/>
  <c r="OI83" i="20"/>
  <c r="NV83" i="20"/>
  <c r="NQ83" i="20" s="1"/>
  <c r="NA83" i="20"/>
  <c r="MN83" i="20"/>
  <c r="NN83" i="20" s="1"/>
  <c r="MM83" i="20"/>
  <c r="ML83" i="20"/>
  <c r="LX83" i="20"/>
  <c r="LK83" i="20"/>
  <c r="KU83" i="20"/>
  <c r="KH83" i="20"/>
  <c r="JR83" i="20"/>
  <c r="JE83" i="20"/>
  <c r="KE83" i="20" s="1"/>
  <c r="JC83" i="20"/>
  <c r="JB83" i="20"/>
  <c r="JD83" i="20" s="1"/>
  <c r="IO83" i="20"/>
  <c r="IB83" i="20"/>
  <c r="HL83" i="20"/>
  <c r="GY83" i="20"/>
  <c r="HY83" i="20" s="1"/>
  <c r="GS83" i="20"/>
  <c r="GQ83" i="20"/>
  <c r="GV83" i="20" s="1"/>
  <c r="GW83" i="20" s="1"/>
  <c r="GD83" i="20"/>
  <c r="F83" i="20" s="1"/>
  <c r="AFW83" i="20" s="1"/>
  <c r="AGB83" i="20" s="1"/>
  <c r="FN83" i="20"/>
  <c r="GA83" i="20" s="1"/>
  <c r="FA83" i="20"/>
  <c r="EX83" i="20"/>
  <c r="EZ83" i="20" s="1"/>
  <c r="EK83" i="20"/>
  <c r="DW83" i="20"/>
  <c r="DV83" i="20"/>
  <c r="DU83" i="20"/>
  <c r="DG83" i="20"/>
  <c r="DT83" i="20" s="1"/>
  <c r="CT83" i="20"/>
  <c r="CS83" i="20"/>
  <c r="CR83" i="20"/>
  <c r="CD83" i="20"/>
  <c r="BQ83" i="20"/>
  <c r="BP83" i="20"/>
  <c r="BO83" i="20"/>
  <c r="BA83" i="20"/>
  <c r="AN83" i="20"/>
  <c r="AM83" i="20"/>
  <c r="AL83" i="20"/>
  <c r="X83" i="20"/>
  <c r="K83" i="20"/>
  <c r="AFT82" i="20"/>
  <c r="AFV82" i="20" s="1"/>
  <c r="AFG82" i="20"/>
  <c r="AET82" i="20"/>
  <c r="AEN82" i="20"/>
  <c r="AED82" i="20" s="1"/>
  <c r="ADQ82" i="20"/>
  <c r="ADK82" i="20"/>
  <c r="ADA82" i="20" s="1"/>
  <c r="ACN82" i="20"/>
  <c r="ADN82" i="20" s="1"/>
  <c r="ACI82" i="20"/>
  <c r="ACC82" i="20"/>
  <c r="ABS82" i="20"/>
  <c r="ACF82" i="20" s="1"/>
  <c r="ABF82" i="20"/>
  <c r="AAZ82" i="20"/>
  <c r="AAP82" i="20"/>
  <c r="AAC82" i="20"/>
  <c r="ABC82" i="20" s="1"/>
  <c r="ZZ82" i="20"/>
  <c r="AAA82" i="20" s="1"/>
  <c r="ZM82" i="20"/>
  <c r="YZ82" i="20"/>
  <c r="YT82" i="20"/>
  <c r="YJ82" i="20" s="1"/>
  <c r="YW82" i="20" s="1"/>
  <c r="XW82" i="20"/>
  <c r="XQ82" i="20"/>
  <c r="XG82" i="20" s="1"/>
  <c r="XT82" i="20" s="1"/>
  <c r="WT82" i="20"/>
  <c r="WQ82" i="20"/>
  <c r="WS82" i="20" s="1"/>
  <c r="WD82" i="20"/>
  <c r="VQ82" i="20"/>
  <c r="VA82" i="20"/>
  <c r="UN82" i="20"/>
  <c r="VN82" i="20" s="1"/>
  <c r="UH82" i="20"/>
  <c r="TX82" i="20" s="1"/>
  <c r="UK82" i="20" s="1"/>
  <c r="TK82" i="20"/>
  <c r="TE82" i="20"/>
  <c r="SU82" i="20" s="1"/>
  <c r="TH82" i="20" s="1"/>
  <c r="SH82" i="20"/>
  <c r="RR82" i="20"/>
  <c r="RE82" i="20"/>
  <c r="QO82" i="20"/>
  <c r="RB82" i="20" s="1"/>
  <c r="QB82" i="20"/>
  <c r="PL82" i="20"/>
  <c r="PY82" i="20" s="1"/>
  <c r="OY82" i="20"/>
  <c r="NQ82" i="20" s="1"/>
  <c r="OI82" i="20"/>
  <c r="NV82" i="20"/>
  <c r="NA82" i="20"/>
  <c r="NN82" i="20" s="1"/>
  <c r="MN82" i="20"/>
  <c r="MM82" i="20"/>
  <c r="ML82" i="20"/>
  <c r="LX82" i="20"/>
  <c r="LK82" i="20"/>
  <c r="KU82" i="20"/>
  <c r="LH82" i="20" s="1"/>
  <c r="KH82" i="20"/>
  <c r="JR82" i="20"/>
  <c r="KE82" i="20" s="1"/>
  <c r="JE82" i="20"/>
  <c r="JB82" i="20"/>
  <c r="JD82" i="20" s="1"/>
  <c r="IO82" i="20"/>
  <c r="IB82" i="20"/>
  <c r="HL82" i="20"/>
  <c r="HY82" i="20" s="1"/>
  <c r="GY82" i="20"/>
  <c r="GS82" i="20"/>
  <c r="GQ82" i="20" s="1"/>
  <c r="GV82" i="20" s="1"/>
  <c r="GD82" i="20"/>
  <c r="GB82" i="20"/>
  <c r="GA82" i="20"/>
  <c r="GC82" i="20" s="1"/>
  <c r="FN82" i="20"/>
  <c r="FA82" i="20"/>
  <c r="EK82" i="20"/>
  <c r="EX82" i="20" s="1"/>
  <c r="DW82" i="20"/>
  <c r="DG82" i="20"/>
  <c r="DT82" i="20" s="1"/>
  <c r="CT82" i="20"/>
  <c r="CS82" i="20"/>
  <c r="CR82" i="20"/>
  <c r="CD82" i="20"/>
  <c r="BQ82" i="20"/>
  <c r="BP82" i="20"/>
  <c r="BO82" i="20"/>
  <c r="BA82" i="20"/>
  <c r="AN82" i="20"/>
  <c r="AM82" i="20"/>
  <c r="AL82" i="20"/>
  <c r="X82" i="20"/>
  <c r="G82" i="20" s="1"/>
  <c r="K82" i="20"/>
  <c r="F82" i="20" s="1"/>
  <c r="AFG81" i="20"/>
  <c r="AFT81" i="20" s="1"/>
  <c r="AET81" i="20"/>
  <c r="AEN81" i="20"/>
  <c r="AED81" i="20" s="1"/>
  <c r="AEQ81" i="20" s="1"/>
  <c r="ADQ81" i="20"/>
  <c r="ADK81" i="20"/>
  <c r="ADA81" i="20" s="1"/>
  <c r="ACN81" i="20"/>
  <c r="ACI81" i="20" s="1"/>
  <c r="ACJ81" i="20"/>
  <c r="ACK81" i="20" s="1"/>
  <c r="ACF81" i="20"/>
  <c r="ACC81" i="20"/>
  <c r="ABS81" i="20" s="1"/>
  <c r="ABF81" i="20"/>
  <c r="AAZ81" i="20"/>
  <c r="AAP81" i="20"/>
  <c r="AAC81" i="20"/>
  <c r="ZZ81" i="20"/>
  <c r="ZM81" i="20"/>
  <c r="YZ81" i="20"/>
  <c r="YW81" i="20"/>
  <c r="YT81" i="20"/>
  <c r="YJ81" i="20" s="1"/>
  <c r="XW81" i="20"/>
  <c r="XQ81" i="20"/>
  <c r="XG81" i="20" s="1"/>
  <c r="XT81" i="20" s="1"/>
  <c r="WT81" i="20"/>
  <c r="WQ81" i="20"/>
  <c r="WD81" i="20"/>
  <c r="VQ81" i="20"/>
  <c r="VP81" i="20"/>
  <c r="VO81" i="20"/>
  <c r="VA81" i="20"/>
  <c r="UN81" i="20"/>
  <c r="VN81" i="20" s="1"/>
  <c r="UH81" i="20"/>
  <c r="TX81" i="20" s="1"/>
  <c r="UK81" i="20" s="1"/>
  <c r="TK81" i="20"/>
  <c r="TH81" i="20"/>
  <c r="TE81" i="20"/>
  <c r="SU81" i="20" s="1"/>
  <c r="SH81" i="20"/>
  <c r="SG81" i="20"/>
  <c r="SF81" i="20"/>
  <c r="RR81" i="20"/>
  <c r="SE81" i="20" s="1"/>
  <c r="RE81" i="20"/>
  <c r="RB81" i="20"/>
  <c r="QO81" i="20"/>
  <c r="QB81" i="20"/>
  <c r="PY81" i="20"/>
  <c r="PL81" i="20"/>
  <c r="OY81" i="20"/>
  <c r="OW81" i="20"/>
  <c r="OI81" i="20"/>
  <c r="NV81" i="20"/>
  <c r="OV81" i="20" s="1"/>
  <c r="OX81" i="20" s="1"/>
  <c r="NQ81" i="20"/>
  <c r="NP81" i="20"/>
  <c r="NA81" i="20"/>
  <c r="MN81" i="20"/>
  <c r="NN81" i="20" s="1"/>
  <c r="NO81" i="20" s="1"/>
  <c r="MM81" i="20"/>
  <c r="ML81" i="20"/>
  <c r="LX81" i="20"/>
  <c r="LK81" i="20"/>
  <c r="LI81" i="20"/>
  <c r="LH81" i="20"/>
  <c r="LJ81" i="20" s="1"/>
  <c r="KU81" i="20"/>
  <c r="KH81" i="20"/>
  <c r="KG81" i="20"/>
  <c r="JR81" i="20"/>
  <c r="JE81" i="20"/>
  <c r="KE81" i="20" s="1"/>
  <c r="KF81" i="20" s="1"/>
  <c r="IO81" i="20"/>
  <c r="IB81" i="20"/>
  <c r="HL81" i="20"/>
  <c r="HY81" i="20" s="1"/>
  <c r="GY81" i="20"/>
  <c r="GS81" i="20"/>
  <c r="GQ81" i="20" s="1"/>
  <c r="GD81" i="20"/>
  <c r="FN81" i="20"/>
  <c r="FA81" i="20"/>
  <c r="EK81" i="20"/>
  <c r="DW81" i="20"/>
  <c r="DG81" i="20"/>
  <c r="DT81" i="20" s="1"/>
  <c r="CT81" i="20"/>
  <c r="CS81" i="20"/>
  <c r="CR81" i="20"/>
  <c r="CD81" i="20"/>
  <c r="BQ81" i="20"/>
  <c r="BP81" i="20"/>
  <c r="BO81" i="20"/>
  <c r="BA81" i="20"/>
  <c r="AN81" i="20"/>
  <c r="AM81" i="20"/>
  <c r="AL81" i="20"/>
  <c r="X81" i="20"/>
  <c r="G81" i="20" s="1"/>
  <c r="K81" i="20"/>
  <c r="AFG80" i="20"/>
  <c r="AET80" i="20"/>
  <c r="AEN80" i="20"/>
  <c r="AED80" i="20" s="1"/>
  <c r="ADQ80" i="20"/>
  <c r="ADK80" i="20"/>
  <c r="ADA80" i="20"/>
  <c r="ADN80" i="20" s="1"/>
  <c r="ACN80" i="20"/>
  <c r="ACI80" i="20" s="1"/>
  <c r="ACF80" i="20"/>
  <c r="ACC80" i="20"/>
  <c r="ABS80" i="20"/>
  <c r="ABF80" i="20"/>
  <c r="AAZ80" i="20"/>
  <c r="AAP80" i="20"/>
  <c r="ABC80" i="20" s="1"/>
  <c r="AAC80" i="20"/>
  <c r="ZZ80" i="20"/>
  <c r="ZM80" i="20"/>
  <c r="YZ80" i="20"/>
  <c r="YT80" i="20"/>
  <c r="YJ80" i="20"/>
  <c r="YW80" i="20" s="1"/>
  <c r="XW80" i="20"/>
  <c r="XQ80" i="20"/>
  <c r="XG80" i="20" s="1"/>
  <c r="XT80" i="20" s="1"/>
  <c r="WT80" i="20"/>
  <c r="WR80" i="20"/>
  <c r="WD80" i="20"/>
  <c r="WQ80" i="20" s="1"/>
  <c r="WS80" i="20" s="1"/>
  <c r="VQ80" i="20"/>
  <c r="VA80" i="20"/>
  <c r="VN80" i="20" s="1"/>
  <c r="UN80" i="20"/>
  <c r="UH80" i="20"/>
  <c r="TX80" i="20" s="1"/>
  <c r="UK80" i="20" s="1"/>
  <c r="TK80" i="20"/>
  <c r="TI80" i="20"/>
  <c r="TE80" i="20"/>
  <c r="SU80" i="20"/>
  <c r="TH80" i="20" s="1"/>
  <c r="TJ80" i="20" s="1"/>
  <c r="SH80" i="20"/>
  <c r="RR80" i="20"/>
  <c r="RE80" i="20"/>
  <c r="RB80" i="20"/>
  <c r="QO80" i="20"/>
  <c r="QB80" i="20"/>
  <c r="PZ80" i="20"/>
  <c r="PL80" i="20"/>
  <c r="PY80" i="20" s="1"/>
  <c r="QA80" i="20" s="1"/>
  <c r="OY80" i="20"/>
  <c r="OX80" i="20"/>
  <c r="OI80" i="20"/>
  <c r="OV80" i="20" s="1"/>
  <c r="OW80" i="20" s="1"/>
  <c r="NV80" i="20"/>
  <c r="NN80" i="20"/>
  <c r="NA80" i="20"/>
  <c r="MN80" i="20"/>
  <c r="MM80" i="20"/>
  <c r="ML80" i="20"/>
  <c r="LX80" i="20"/>
  <c r="LK80" i="20"/>
  <c r="KU80" i="20"/>
  <c r="LH80" i="20" s="1"/>
  <c r="KH80" i="20"/>
  <c r="JR80" i="20"/>
  <c r="JE80" i="20"/>
  <c r="IO80" i="20"/>
  <c r="JB80" i="20" s="1"/>
  <c r="IB80" i="20"/>
  <c r="HY80" i="20"/>
  <c r="HL80" i="20"/>
  <c r="GY80" i="20"/>
  <c r="GS80" i="20"/>
  <c r="GQ80" i="20"/>
  <c r="GV80" i="20" s="1"/>
  <c r="GD80" i="20"/>
  <c r="F80" i="20" s="1"/>
  <c r="FN80" i="20"/>
  <c r="FA80" i="20"/>
  <c r="EX80" i="20"/>
  <c r="EK80" i="20"/>
  <c r="DW80" i="20"/>
  <c r="DG80" i="20"/>
  <c r="DT80" i="20" s="1"/>
  <c r="CT80" i="20"/>
  <c r="CS80" i="20"/>
  <c r="CR80" i="20"/>
  <c r="CD80" i="20"/>
  <c r="BQ80" i="20"/>
  <c r="BP80" i="20"/>
  <c r="BO80" i="20"/>
  <c r="BA80" i="20"/>
  <c r="AN80" i="20"/>
  <c r="AM80" i="20"/>
  <c r="AL80" i="20"/>
  <c r="X80" i="20"/>
  <c r="K80" i="20"/>
  <c r="AFT79" i="20"/>
  <c r="AFG79" i="20"/>
  <c r="AET79" i="20"/>
  <c r="AEN79" i="20"/>
  <c r="AED79" i="20" s="1"/>
  <c r="AEQ79" i="20" s="1"/>
  <c r="ADQ79" i="20"/>
  <c r="ADK79" i="20"/>
  <c r="ADA79" i="20" s="1"/>
  <c r="ACN79" i="20"/>
  <c r="ACI79" i="20" s="1"/>
  <c r="ACC79" i="20"/>
  <c r="ABS79" i="20"/>
  <c r="ACF79" i="20" s="1"/>
  <c r="ABF79" i="20"/>
  <c r="ABC79" i="20"/>
  <c r="AAZ79" i="20"/>
  <c r="AAP79" i="20"/>
  <c r="AAC79" i="20"/>
  <c r="ZM79" i="20"/>
  <c r="YZ79" i="20"/>
  <c r="YT79" i="20"/>
  <c r="YJ79" i="20" s="1"/>
  <c r="YW79" i="20" s="1"/>
  <c r="XW79" i="20"/>
  <c r="XQ79" i="20"/>
  <c r="XG79" i="20" s="1"/>
  <c r="XT79" i="20" s="1"/>
  <c r="WT79" i="20"/>
  <c r="WD79" i="20"/>
  <c r="WQ79" i="20" s="1"/>
  <c r="VQ79" i="20"/>
  <c r="VN79" i="20"/>
  <c r="VA79" i="20"/>
  <c r="UN79" i="20"/>
  <c r="UH79" i="20"/>
  <c r="TX79" i="20" s="1"/>
  <c r="TK79" i="20"/>
  <c r="TE79" i="20"/>
  <c r="SU79" i="20" s="1"/>
  <c r="TH79" i="20" s="1"/>
  <c r="SH79" i="20"/>
  <c r="RR79" i="20"/>
  <c r="SE79" i="20" s="1"/>
  <c r="RE79" i="20"/>
  <c r="QO79" i="20"/>
  <c r="QB79" i="20"/>
  <c r="RB79" i="20" s="1"/>
  <c r="PL79" i="20"/>
  <c r="OY79" i="20"/>
  <c r="OV79" i="20"/>
  <c r="OI79" i="20"/>
  <c r="NV79" i="20"/>
  <c r="NP79" i="20"/>
  <c r="NA79" i="20"/>
  <c r="MN79" i="20"/>
  <c r="NN79" i="20" s="1"/>
  <c r="NO79" i="20" s="1"/>
  <c r="MM79" i="20"/>
  <c r="ML79" i="20"/>
  <c r="LX79" i="20"/>
  <c r="LK79" i="20"/>
  <c r="KU79" i="20"/>
  <c r="LH79" i="20" s="1"/>
  <c r="KH79" i="20"/>
  <c r="KE79" i="20"/>
  <c r="JR79" i="20"/>
  <c r="JE79" i="20"/>
  <c r="JC79" i="20"/>
  <c r="IO79" i="20"/>
  <c r="JB79" i="20" s="1"/>
  <c r="JD79" i="20" s="1"/>
  <c r="IB79" i="20"/>
  <c r="HL79" i="20"/>
  <c r="GY79" i="20"/>
  <c r="HY79" i="20" s="1"/>
  <c r="GS79" i="20"/>
  <c r="GQ79" i="20" s="1"/>
  <c r="GV79" i="20" s="1"/>
  <c r="GD79" i="20"/>
  <c r="GB79" i="20"/>
  <c r="FN79" i="20"/>
  <c r="GA79" i="20" s="1"/>
  <c r="GC79" i="20" s="1"/>
  <c r="FA79" i="20"/>
  <c r="EK79" i="20"/>
  <c r="DW79" i="20"/>
  <c r="DG79" i="20"/>
  <c r="DT79" i="20" s="1"/>
  <c r="CT79" i="20"/>
  <c r="CS79" i="20"/>
  <c r="CR79" i="20"/>
  <c r="CD79" i="20"/>
  <c r="BQ79" i="20"/>
  <c r="BP79" i="20"/>
  <c r="BO79" i="20"/>
  <c r="BA79" i="20"/>
  <c r="AN79" i="20"/>
  <c r="AM79" i="20"/>
  <c r="AL79" i="20"/>
  <c r="X79" i="20"/>
  <c r="G79" i="20" s="1"/>
  <c r="K79" i="20"/>
  <c r="AFG78" i="20"/>
  <c r="AET78" i="20"/>
  <c r="AFT78" i="20" s="1"/>
  <c r="AEN78" i="20"/>
  <c r="AED78" i="20" s="1"/>
  <c r="AEQ78" i="20" s="1"/>
  <c r="ADQ78" i="20"/>
  <c r="ADK78" i="20"/>
  <c r="ADA78" i="20" s="1"/>
  <c r="ACN78" i="20"/>
  <c r="ACI78" i="20" s="1"/>
  <c r="ACF78" i="20"/>
  <c r="ACC78" i="20"/>
  <c r="ABS78" i="20"/>
  <c r="ABF78" i="20"/>
  <c r="AAZ78" i="20"/>
  <c r="AAP78" i="20"/>
  <c r="ABC78" i="20" s="1"/>
  <c r="AAC78" i="20"/>
  <c r="ZZ78" i="20"/>
  <c r="ZM78" i="20"/>
  <c r="YZ78" i="20"/>
  <c r="YT78" i="20"/>
  <c r="YJ78" i="20" s="1"/>
  <c r="XW78" i="20"/>
  <c r="XQ78" i="20"/>
  <c r="XG78" i="20" s="1"/>
  <c r="XT78" i="20" s="1"/>
  <c r="WT78" i="20"/>
  <c r="WD78" i="20"/>
  <c r="WQ78" i="20" s="1"/>
  <c r="VQ78" i="20"/>
  <c r="VA78" i="20"/>
  <c r="UN78" i="20"/>
  <c r="VN78" i="20" s="1"/>
  <c r="UH78" i="20"/>
  <c r="TX78" i="20" s="1"/>
  <c r="UK78" i="20" s="1"/>
  <c r="TK78" i="20"/>
  <c r="TE78" i="20"/>
  <c r="SU78" i="20" s="1"/>
  <c r="TH78" i="20" s="1"/>
  <c r="SH78" i="20"/>
  <c r="RR78" i="20"/>
  <c r="SE78" i="20" s="1"/>
  <c r="RE78" i="20"/>
  <c r="RB78" i="20"/>
  <c r="QO78" i="20"/>
  <c r="QB78" i="20"/>
  <c r="PL78" i="20"/>
  <c r="PY78" i="20" s="1"/>
  <c r="OY78" i="20"/>
  <c r="OI78" i="20"/>
  <c r="NV78" i="20"/>
  <c r="NR78" i="20"/>
  <c r="NN78" i="20"/>
  <c r="NA78" i="20"/>
  <c r="MN78" i="20"/>
  <c r="MM78" i="20"/>
  <c r="ML78" i="20"/>
  <c r="LX78" i="20"/>
  <c r="LK78" i="20"/>
  <c r="LI78" i="20"/>
  <c r="KU78" i="20"/>
  <c r="LH78" i="20" s="1"/>
  <c r="LJ78" i="20" s="1"/>
  <c r="KH78" i="20"/>
  <c r="KG78" i="20"/>
  <c r="JR78" i="20"/>
  <c r="JE78" i="20"/>
  <c r="KE78" i="20" s="1"/>
  <c r="KF78" i="20" s="1"/>
  <c r="IO78" i="20"/>
  <c r="JB78" i="20" s="1"/>
  <c r="IB78" i="20"/>
  <c r="HY78" i="20"/>
  <c r="HL78" i="20"/>
  <c r="GY78" i="20"/>
  <c r="GS78" i="20"/>
  <c r="GQ78" i="20" s="1"/>
  <c r="GV78" i="20" s="1"/>
  <c r="GD78" i="20"/>
  <c r="FN78" i="20"/>
  <c r="GA78" i="20" s="1"/>
  <c r="FA78" i="20"/>
  <c r="EX78" i="20"/>
  <c r="EK78" i="20"/>
  <c r="DW78" i="20"/>
  <c r="DG78" i="20"/>
  <c r="DT78" i="20" s="1"/>
  <c r="CT78" i="20"/>
  <c r="CS78" i="20"/>
  <c r="CR78" i="20"/>
  <c r="CD78" i="20"/>
  <c r="BQ78" i="20"/>
  <c r="BP78" i="20"/>
  <c r="BO78" i="20"/>
  <c r="BA78" i="20"/>
  <c r="AN78" i="20"/>
  <c r="AM78" i="20"/>
  <c r="AL78" i="20"/>
  <c r="X78" i="20"/>
  <c r="K78" i="20"/>
  <c r="F78" i="20"/>
  <c r="AFT77" i="20"/>
  <c r="AFG77" i="20"/>
  <c r="AET77" i="20"/>
  <c r="AER77" i="20"/>
  <c r="AEN77" i="20"/>
  <c r="AED77" i="20" s="1"/>
  <c r="AEQ77" i="20" s="1"/>
  <c r="AES77" i="20" s="1"/>
  <c r="ADQ77" i="20"/>
  <c r="ADK77" i="20"/>
  <c r="ADA77" i="20" s="1"/>
  <c r="ACN77" i="20"/>
  <c r="ACI77" i="20" s="1"/>
  <c r="ACC77" i="20"/>
  <c r="ABS77" i="20"/>
  <c r="ACF77" i="20" s="1"/>
  <c r="ABF77" i="20"/>
  <c r="ABC77" i="20"/>
  <c r="AAZ77" i="20"/>
  <c r="AAP77" i="20"/>
  <c r="AAC77" i="20"/>
  <c r="ZM77" i="20"/>
  <c r="YZ77" i="20"/>
  <c r="ZZ77" i="20" s="1"/>
  <c r="YT77" i="20"/>
  <c r="YJ77" i="20" s="1"/>
  <c r="YW77" i="20" s="1"/>
  <c r="XW77" i="20"/>
  <c r="XU77" i="20"/>
  <c r="XQ77" i="20"/>
  <c r="XG77" i="20" s="1"/>
  <c r="XT77" i="20" s="1"/>
  <c r="XV77" i="20" s="1"/>
  <c r="WT77" i="20"/>
  <c r="WD77" i="20"/>
  <c r="WQ77" i="20" s="1"/>
  <c r="VQ77" i="20"/>
  <c r="VN77" i="20"/>
  <c r="VA77" i="20"/>
  <c r="UN77" i="20"/>
  <c r="UL77" i="20"/>
  <c r="UH77" i="20"/>
  <c r="TX77" i="20" s="1"/>
  <c r="UK77" i="20" s="1"/>
  <c r="UM77" i="20" s="1"/>
  <c r="TK77" i="20"/>
  <c r="TE77" i="20"/>
  <c r="SU77" i="20" s="1"/>
  <c r="TH77" i="20" s="1"/>
  <c r="SH77" i="20"/>
  <c r="SF77" i="20"/>
  <c r="RR77" i="20"/>
  <c r="SE77" i="20" s="1"/>
  <c r="SG77" i="20" s="1"/>
  <c r="RE77" i="20"/>
  <c r="RD77" i="20"/>
  <c r="QO77" i="20"/>
  <c r="QB77" i="20"/>
  <c r="RB77" i="20" s="1"/>
  <c r="RC77" i="20" s="1"/>
  <c r="PL77" i="20"/>
  <c r="OY77" i="20"/>
  <c r="OV77" i="20"/>
  <c r="OI77" i="20"/>
  <c r="NV77" i="20"/>
  <c r="NP77" i="20"/>
  <c r="NA77" i="20"/>
  <c r="MN77" i="20"/>
  <c r="NN77" i="20" s="1"/>
  <c r="NO77" i="20" s="1"/>
  <c r="MM77" i="20"/>
  <c r="ML77" i="20"/>
  <c r="LX77" i="20"/>
  <c r="LK77" i="20"/>
  <c r="KU77" i="20"/>
  <c r="LH77" i="20" s="1"/>
  <c r="KH77" i="20"/>
  <c r="KE77" i="20"/>
  <c r="JR77" i="20"/>
  <c r="JE77" i="20"/>
  <c r="JC77" i="20"/>
  <c r="IO77" i="20"/>
  <c r="JB77" i="20" s="1"/>
  <c r="JD77" i="20" s="1"/>
  <c r="IB77" i="20"/>
  <c r="IA77" i="20"/>
  <c r="HL77" i="20"/>
  <c r="GY77" i="20"/>
  <c r="HY77" i="20" s="1"/>
  <c r="HZ77" i="20" s="1"/>
  <c r="GS77" i="20"/>
  <c r="GQ77" i="20" s="1"/>
  <c r="GV77" i="20" s="1"/>
  <c r="GD77" i="20"/>
  <c r="GB77" i="20"/>
  <c r="FN77" i="20"/>
  <c r="GA77" i="20" s="1"/>
  <c r="GC77" i="20" s="1"/>
  <c r="FA77" i="20"/>
  <c r="EK77" i="20"/>
  <c r="DW77" i="20"/>
  <c r="DG77" i="20"/>
  <c r="DT77" i="20" s="1"/>
  <c r="CT77" i="20"/>
  <c r="CS77" i="20"/>
  <c r="CR77" i="20"/>
  <c r="CD77" i="20"/>
  <c r="BQ77" i="20"/>
  <c r="BP77" i="20"/>
  <c r="BO77" i="20"/>
  <c r="BA77" i="20"/>
  <c r="AN77" i="20"/>
  <c r="AM77" i="20"/>
  <c r="AL77" i="20"/>
  <c r="X77" i="20"/>
  <c r="G77" i="20" s="1"/>
  <c r="K77" i="20"/>
  <c r="AFT76" i="20"/>
  <c r="AFG76" i="20"/>
  <c r="AET76" i="20"/>
  <c r="AEN76" i="20"/>
  <c r="AED76" i="20" s="1"/>
  <c r="AEQ76" i="20" s="1"/>
  <c r="ADQ76" i="20"/>
  <c r="ADK76" i="20"/>
  <c r="ADA76" i="20" s="1"/>
  <c r="ACN76" i="20"/>
  <c r="ACI76" i="20" s="1"/>
  <c r="ACH76" i="20"/>
  <c r="ACF76" i="20"/>
  <c r="ACG76" i="20" s="1"/>
  <c r="ACC76" i="20"/>
  <c r="ABS76" i="20"/>
  <c r="ABF76" i="20"/>
  <c r="AAZ76" i="20"/>
  <c r="AAP76" i="20"/>
  <c r="ABC76" i="20" s="1"/>
  <c r="ABD76" i="20" s="1"/>
  <c r="AAC76" i="20"/>
  <c r="ZM76" i="20"/>
  <c r="YZ76" i="20"/>
  <c r="ZZ76" i="20" s="1"/>
  <c r="YT76" i="20"/>
  <c r="YJ76" i="20" s="1"/>
  <c r="XW76" i="20"/>
  <c r="XU76" i="20"/>
  <c r="XQ76" i="20"/>
  <c r="XG76" i="20" s="1"/>
  <c r="XT76" i="20" s="1"/>
  <c r="XV76" i="20" s="1"/>
  <c r="WT76" i="20"/>
  <c r="WR76" i="20"/>
  <c r="WD76" i="20"/>
  <c r="WQ76" i="20" s="1"/>
  <c r="WS76" i="20" s="1"/>
  <c r="VQ76" i="20"/>
  <c r="VN76" i="20"/>
  <c r="VA76" i="20"/>
  <c r="UN76" i="20"/>
  <c r="UH76" i="20"/>
  <c r="TX76" i="20" s="1"/>
  <c r="TK76" i="20"/>
  <c r="TE76" i="20"/>
  <c r="SU76" i="20" s="1"/>
  <c r="SH76" i="20"/>
  <c r="SF76" i="20"/>
  <c r="RR76" i="20"/>
  <c r="SE76" i="20" s="1"/>
  <c r="SG76" i="20" s="1"/>
  <c r="RE76" i="20"/>
  <c r="RB76" i="20"/>
  <c r="RC76" i="20" s="1"/>
  <c r="QO76" i="20"/>
  <c r="QB76" i="20"/>
  <c r="PL76" i="20"/>
  <c r="PY76" i="20" s="1"/>
  <c r="QA76" i="20" s="1"/>
  <c r="OY76" i="20"/>
  <c r="OV76" i="20"/>
  <c r="OI76" i="20"/>
  <c r="NV76" i="20"/>
  <c r="NR76" i="20"/>
  <c r="NP76" i="20"/>
  <c r="NA76" i="20"/>
  <c r="MN76" i="20"/>
  <c r="NN76" i="20" s="1"/>
  <c r="NO76" i="20" s="1"/>
  <c r="MM76" i="20"/>
  <c r="ML76" i="20"/>
  <c r="LX76" i="20"/>
  <c r="LK76" i="20"/>
  <c r="LI76" i="20"/>
  <c r="KU76" i="20"/>
  <c r="LH76" i="20" s="1"/>
  <c r="LJ76" i="20" s="1"/>
  <c r="KH76" i="20"/>
  <c r="KE76" i="20"/>
  <c r="KF76" i="20" s="1"/>
  <c r="JR76" i="20"/>
  <c r="JE76" i="20"/>
  <c r="IO76" i="20"/>
  <c r="JB76" i="20" s="1"/>
  <c r="JD76" i="20" s="1"/>
  <c r="IB76" i="20"/>
  <c r="HY76" i="20"/>
  <c r="HL76" i="20"/>
  <c r="GY76" i="20"/>
  <c r="GS76" i="20"/>
  <c r="GQ76" i="20" s="1"/>
  <c r="GV76" i="20" s="1"/>
  <c r="GD76" i="20"/>
  <c r="GB76" i="20"/>
  <c r="FN76" i="20"/>
  <c r="GA76" i="20" s="1"/>
  <c r="GC76" i="20" s="1"/>
  <c r="FA76" i="20"/>
  <c r="EK76" i="20"/>
  <c r="DW76" i="20"/>
  <c r="DU76" i="20"/>
  <c r="DG76" i="20"/>
  <c r="DT76" i="20" s="1"/>
  <c r="DV76" i="20" s="1"/>
  <c r="CT76" i="20"/>
  <c r="CS76" i="20"/>
  <c r="CR76" i="20"/>
  <c r="CD76" i="20"/>
  <c r="BQ76" i="20"/>
  <c r="BP76" i="20"/>
  <c r="BO76" i="20"/>
  <c r="BA76" i="20"/>
  <c r="AN76" i="20"/>
  <c r="AM76" i="20"/>
  <c r="AL76" i="20"/>
  <c r="X76" i="20"/>
  <c r="K76" i="20"/>
  <c r="AFG75" i="20"/>
  <c r="AET75" i="20"/>
  <c r="AFT75" i="20" s="1"/>
  <c r="AER75" i="20"/>
  <c r="AEN75" i="20"/>
  <c r="AED75" i="20" s="1"/>
  <c r="AEQ75" i="20" s="1"/>
  <c r="AES75" i="20" s="1"/>
  <c r="ADQ75" i="20"/>
  <c r="ADO75" i="20"/>
  <c r="ADK75" i="20"/>
  <c r="ADA75" i="20" s="1"/>
  <c r="ADN75" i="20" s="1"/>
  <c r="ADP75" i="20" s="1"/>
  <c r="ACN75" i="20"/>
  <c r="ACI75" i="20" s="1"/>
  <c r="ACJ75" i="20"/>
  <c r="ACK75" i="20" s="1"/>
  <c r="ACH75" i="20"/>
  <c r="ACC75" i="20"/>
  <c r="ABS75" i="20"/>
  <c r="ACF75" i="20" s="1"/>
  <c r="ACG75" i="20" s="1"/>
  <c r="ABF75" i="20"/>
  <c r="AAZ75" i="20"/>
  <c r="AAP75" i="20"/>
  <c r="ABC75" i="20" s="1"/>
  <c r="AAC75" i="20"/>
  <c r="ZZ75" i="20"/>
  <c r="ZM75" i="20"/>
  <c r="YZ75" i="20"/>
  <c r="YT75" i="20"/>
  <c r="YJ75" i="20" s="1"/>
  <c r="XW75" i="20"/>
  <c r="XQ75" i="20"/>
  <c r="XG75" i="20" s="1"/>
  <c r="WT75" i="20"/>
  <c r="WR75" i="20"/>
  <c r="WD75" i="20"/>
  <c r="WQ75" i="20" s="1"/>
  <c r="WS75" i="20" s="1"/>
  <c r="VQ75" i="20"/>
  <c r="VN75" i="20"/>
  <c r="VO75" i="20" s="1"/>
  <c r="VA75" i="20"/>
  <c r="UN75" i="20"/>
  <c r="UH75" i="20"/>
  <c r="TX75" i="20" s="1"/>
  <c r="UK75" i="20" s="1"/>
  <c r="UM75" i="20" s="1"/>
  <c r="TK75" i="20"/>
  <c r="TE75" i="20"/>
  <c r="SU75" i="20" s="1"/>
  <c r="TH75" i="20" s="1"/>
  <c r="SH75" i="20"/>
  <c r="SF75" i="20"/>
  <c r="RR75" i="20"/>
  <c r="SE75" i="20" s="1"/>
  <c r="SG75" i="20" s="1"/>
  <c r="RE75" i="20"/>
  <c r="QO75" i="20"/>
  <c r="QB75" i="20"/>
  <c r="RB75" i="20" s="1"/>
  <c r="RC75" i="20" s="1"/>
  <c r="PZ75" i="20"/>
  <c r="PL75" i="20"/>
  <c r="PY75" i="20" s="1"/>
  <c r="QA75" i="20" s="1"/>
  <c r="OY75" i="20"/>
  <c r="OV75" i="20"/>
  <c r="OI75" i="20"/>
  <c r="NV75" i="20"/>
  <c r="NR75" i="20"/>
  <c r="NA75" i="20"/>
  <c r="MN75" i="20"/>
  <c r="NN75" i="20" s="1"/>
  <c r="MM75" i="20"/>
  <c r="ML75" i="20"/>
  <c r="LX75" i="20"/>
  <c r="LK75" i="20"/>
  <c r="LI75" i="20"/>
  <c r="KU75" i="20"/>
  <c r="LH75" i="20" s="1"/>
  <c r="LJ75" i="20" s="1"/>
  <c r="KH75" i="20"/>
  <c r="JR75" i="20"/>
  <c r="JE75" i="20"/>
  <c r="KE75" i="20" s="1"/>
  <c r="JC75" i="20"/>
  <c r="IO75" i="20"/>
  <c r="JB75" i="20" s="1"/>
  <c r="JD75" i="20" s="1"/>
  <c r="IB75" i="20"/>
  <c r="IA75" i="20"/>
  <c r="HY75" i="20"/>
  <c r="HZ75" i="20" s="1"/>
  <c r="HL75" i="20"/>
  <c r="GY75" i="20"/>
  <c r="GW75" i="20"/>
  <c r="GS75" i="20"/>
  <c r="GQ75" i="20" s="1"/>
  <c r="GV75" i="20" s="1"/>
  <c r="GX75" i="20" s="1"/>
  <c r="GD75" i="20"/>
  <c r="FN75" i="20"/>
  <c r="GA75" i="20" s="1"/>
  <c r="FA75" i="20"/>
  <c r="EK75" i="20"/>
  <c r="DW75" i="20"/>
  <c r="DU75" i="20"/>
  <c r="DG75" i="20"/>
  <c r="DT75" i="20" s="1"/>
  <c r="DV75" i="20" s="1"/>
  <c r="CT75" i="20"/>
  <c r="CS75" i="20"/>
  <c r="CR75" i="20"/>
  <c r="CD75" i="20"/>
  <c r="BQ75" i="20"/>
  <c r="BP75" i="20"/>
  <c r="BO75" i="20"/>
  <c r="BA75" i="20"/>
  <c r="AN75" i="20"/>
  <c r="AM75" i="20"/>
  <c r="AL75" i="20"/>
  <c r="X75" i="20"/>
  <c r="K75" i="20"/>
  <c r="AFG74" i="20"/>
  <c r="AET74" i="20"/>
  <c r="AFT74" i="20" s="1"/>
  <c r="AEN74" i="20"/>
  <c r="AED74" i="20" s="1"/>
  <c r="ADQ74" i="20"/>
  <c r="ADO74" i="20"/>
  <c r="ADK74" i="20"/>
  <c r="ADA74" i="20" s="1"/>
  <c r="ADN74" i="20" s="1"/>
  <c r="ADP74" i="20" s="1"/>
  <c r="ACN74" i="20"/>
  <c r="ACJ74" i="20"/>
  <c r="ACC74" i="20"/>
  <c r="ABS74" i="20"/>
  <c r="ACF74" i="20" s="1"/>
  <c r="ABF74" i="20"/>
  <c r="ABC74" i="20"/>
  <c r="AAZ74" i="20"/>
  <c r="AAP74" i="20"/>
  <c r="AAC74" i="20"/>
  <c r="AAB74" i="20"/>
  <c r="ZZ74" i="20"/>
  <c r="AAA74" i="20" s="1"/>
  <c r="ZM74" i="20"/>
  <c r="YZ74" i="20"/>
  <c r="YT74" i="20"/>
  <c r="YJ74" i="20" s="1"/>
  <c r="YW74" i="20" s="1"/>
  <c r="YY74" i="20" s="1"/>
  <c r="XW74" i="20"/>
  <c r="XQ74" i="20"/>
  <c r="XG74" i="20" s="1"/>
  <c r="XT74" i="20" s="1"/>
  <c r="WT74" i="20"/>
  <c r="WR74" i="20"/>
  <c r="WD74" i="20"/>
  <c r="WQ74" i="20" s="1"/>
  <c r="WS74" i="20" s="1"/>
  <c r="VQ74" i="20"/>
  <c r="VA74" i="20"/>
  <c r="UN74" i="20"/>
  <c r="VN74" i="20" s="1"/>
  <c r="VO74" i="20" s="1"/>
  <c r="UL74" i="20"/>
  <c r="UH74" i="20"/>
  <c r="TX74" i="20" s="1"/>
  <c r="UK74" i="20" s="1"/>
  <c r="UM74" i="20" s="1"/>
  <c r="TK74" i="20"/>
  <c r="TE74" i="20"/>
  <c r="SU74" i="20" s="1"/>
  <c r="TH74" i="20" s="1"/>
  <c r="SH74" i="20"/>
  <c r="RR74" i="20"/>
  <c r="RE74" i="20"/>
  <c r="QO74" i="20"/>
  <c r="QB74" i="20"/>
  <c r="RB74" i="20" s="1"/>
  <c r="PZ74" i="20"/>
  <c r="PL74" i="20"/>
  <c r="PY74" i="20" s="1"/>
  <c r="QA74" i="20" s="1"/>
  <c r="OY74" i="20"/>
  <c r="OI74" i="20"/>
  <c r="NV74" i="20"/>
  <c r="NN74" i="20"/>
  <c r="NA74" i="20"/>
  <c r="MN74" i="20"/>
  <c r="MM74" i="20"/>
  <c r="ML74" i="20"/>
  <c r="LX74" i="20"/>
  <c r="LK74" i="20"/>
  <c r="KU74" i="20"/>
  <c r="LH74" i="20" s="1"/>
  <c r="KH74" i="20"/>
  <c r="JR74" i="20"/>
  <c r="JE74" i="20"/>
  <c r="KE74" i="20" s="1"/>
  <c r="JC74" i="20"/>
  <c r="IO74" i="20"/>
  <c r="JB74" i="20" s="1"/>
  <c r="JD74" i="20" s="1"/>
  <c r="IB74" i="20"/>
  <c r="IA74" i="20"/>
  <c r="HL74" i="20"/>
  <c r="GY74" i="20"/>
  <c r="HY74" i="20" s="1"/>
  <c r="HZ74" i="20" s="1"/>
  <c r="GW74" i="20"/>
  <c r="GS74" i="20"/>
  <c r="GQ74" i="20" s="1"/>
  <c r="GV74" i="20" s="1"/>
  <c r="GX74" i="20" s="1"/>
  <c r="GD74" i="20"/>
  <c r="FN74" i="20"/>
  <c r="GA74" i="20" s="1"/>
  <c r="GC74" i="20" s="1"/>
  <c r="FA74" i="20"/>
  <c r="EX74" i="20"/>
  <c r="EK74" i="20"/>
  <c r="DW74" i="20"/>
  <c r="DG74" i="20"/>
  <c r="DT74" i="20" s="1"/>
  <c r="CT74" i="20"/>
  <c r="CS74" i="20"/>
  <c r="CR74" i="20"/>
  <c r="CD74" i="20"/>
  <c r="BQ74" i="20"/>
  <c r="BP74" i="20"/>
  <c r="BO74" i="20"/>
  <c r="BA74" i="20"/>
  <c r="AN74" i="20"/>
  <c r="AM74" i="20"/>
  <c r="AL74" i="20"/>
  <c r="X74" i="20"/>
  <c r="G74" i="20" s="1"/>
  <c r="H74" i="20" s="1"/>
  <c r="K74" i="20"/>
  <c r="F74" i="20"/>
  <c r="AFT73" i="20"/>
  <c r="AFG73" i="20"/>
  <c r="AET73" i="20"/>
  <c r="AEN73" i="20"/>
  <c r="AED73" i="20" s="1"/>
  <c r="ADQ73" i="20"/>
  <c r="ADK73" i="20"/>
  <c r="ADA73" i="20" s="1"/>
  <c r="ACN73" i="20"/>
  <c r="ACF73" i="20"/>
  <c r="ACC73" i="20"/>
  <c r="ABS73" i="20"/>
  <c r="ABF73" i="20"/>
  <c r="ABC73" i="20"/>
  <c r="AAZ73" i="20"/>
  <c r="AAP73" i="20"/>
  <c r="AAC73" i="20"/>
  <c r="AAB73" i="20"/>
  <c r="ZM73" i="20"/>
  <c r="YZ73" i="20"/>
  <c r="ZZ73" i="20" s="1"/>
  <c r="AAA73" i="20" s="1"/>
  <c r="YX73" i="20"/>
  <c r="YT73" i="20"/>
  <c r="YJ73" i="20" s="1"/>
  <c r="YW73" i="20" s="1"/>
  <c r="YY73" i="20" s="1"/>
  <c r="XW73" i="20"/>
  <c r="XQ73" i="20"/>
  <c r="XG73" i="20" s="1"/>
  <c r="XT73" i="20" s="1"/>
  <c r="XV73" i="20" s="1"/>
  <c r="WT73" i="20"/>
  <c r="WD73" i="20"/>
  <c r="WQ73" i="20" s="1"/>
  <c r="VQ73" i="20"/>
  <c r="VO73" i="20"/>
  <c r="VN73" i="20"/>
  <c r="VP73" i="20" s="1"/>
  <c r="VA73" i="20"/>
  <c r="UN73" i="20"/>
  <c r="UH73" i="20"/>
  <c r="TX73" i="20" s="1"/>
  <c r="TK73" i="20"/>
  <c r="TI73" i="20"/>
  <c r="TE73" i="20"/>
  <c r="SU73" i="20" s="1"/>
  <c r="SH73" i="20"/>
  <c r="TH73" i="20" s="1"/>
  <c r="TJ73" i="20" s="1"/>
  <c r="RR73" i="20"/>
  <c r="RE73" i="20"/>
  <c r="QO73" i="20"/>
  <c r="QB73" i="20"/>
  <c r="RB73" i="20" s="1"/>
  <c r="PZ73" i="20"/>
  <c r="PY73" i="20"/>
  <c r="QA73" i="20" s="1"/>
  <c r="PL73" i="20"/>
  <c r="OY73" i="20"/>
  <c r="OI73" i="20"/>
  <c r="NV73" i="20"/>
  <c r="OV73" i="20" s="1"/>
  <c r="OW73" i="20" s="1"/>
  <c r="NR73" i="20"/>
  <c r="NA73" i="20"/>
  <c r="MN73" i="20"/>
  <c r="MM73" i="20"/>
  <c r="ML73" i="20"/>
  <c r="LX73" i="20"/>
  <c r="LK73" i="20"/>
  <c r="KU73" i="20"/>
  <c r="LH73" i="20" s="1"/>
  <c r="KH73" i="20"/>
  <c r="KE73" i="20"/>
  <c r="JR73" i="20"/>
  <c r="JE73" i="20"/>
  <c r="IO73" i="20"/>
  <c r="JB73" i="20" s="1"/>
  <c r="JD73" i="20" s="1"/>
  <c r="IB73" i="20"/>
  <c r="HY73" i="20"/>
  <c r="HL73" i="20"/>
  <c r="GY73" i="20"/>
  <c r="GS73" i="20"/>
  <c r="GQ73" i="20" s="1"/>
  <c r="GV73" i="20" s="1"/>
  <c r="GD73" i="20"/>
  <c r="FN73" i="20"/>
  <c r="GA73" i="20" s="1"/>
  <c r="GC73" i="20" s="1"/>
  <c r="FA73" i="20"/>
  <c r="EK73" i="20"/>
  <c r="EX73" i="20" s="1"/>
  <c r="DW73" i="20"/>
  <c r="DT73" i="20"/>
  <c r="DG73" i="20"/>
  <c r="CT73" i="20"/>
  <c r="CS73" i="20"/>
  <c r="CR73" i="20"/>
  <c r="CD73" i="20"/>
  <c r="BQ73" i="20"/>
  <c r="BP73" i="20"/>
  <c r="BO73" i="20"/>
  <c r="BA73" i="20"/>
  <c r="AN73" i="20"/>
  <c r="AM73" i="20"/>
  <c r="AL73" i="20"/>
  <c r="X73" i="20"/>
  <c r="K73" i="20"/>
  <c r="F73" i="20"/>
  <c r="AFG72" i="20"/>
  <c r="AFT72" i="20" s="1"/>
  <c r="AET72" i="20"/>
  <c r="AEN72" i="20"/>
  <c r="AED72" i="20" s="1"/>
  <c r="AEQ72" i="20" s="1"/>
  <c r="ADQ72" i="20"/>
  <c r="ADK72" i="20"/>
  <c r="ADA72" i="20" s="1"/>
  <c r="ACN72" i="20"/>
  <c r="ACC72" i="20"/>
  <c r="ABS72" i="20"/>
  <c r="ABF72" i="20"/>
  <c r="ACF72" i="20" s="1"/>
  <c r="AAZ72" i="20"/>
  <c r="AAP72" i="20"/>
  <c r="ABC72" i="20" s="1"/>
  <c r="AAC72" i="20"/>
  <c r="ZZ72" i="20"/>
  <c r="ZM72" i="20"/>
  <c r="YZ72" i="20"/>
  <c r="YX72" i="20"/>
  <c r="YT72" i="20"/>
  <c r="YJ72" i="20" s="1"/>
  <c r="YW72" i="20" s="1"/>
  <c r="YY72" i="20" s="1"/>
  <c r="XW72" i="20"/>
  <c r="XU72" i="20"/>
  <c r="XT72" i="20"/>
  <c r="XV72" i="20" s="1"/>
  <c r="XQ72" i="20"/>
  <c r="XG72" i="20" s="1"/>
  <c r="WT72" i="20"/>
  <c r="WS72" i="20"/>
  <c r="WR72" i="20"/>
  <c r="WD72" i="20"/>
  <c r="WQ72" i="20" s="1"/>
  <c r="VQ72" i="20"/>
  <c r="VP72" i="20"/>
  <c r="VN72" i="20"/>
  <c r="VO72" i="20" s="1"/>
  <c r="VA72" i="20"/>
  <c r="UN72" i="20"/>
  <c r="UL72" i="20"/>
  <c r="UK72" i="20"/>
  <c r="UM72" i="20" s="1"/>
  <c r="UH72" i="20"/>
  <c r="TX72" i="20" s="1"/>
  <c r="TK72" i="20"/>
  <c r="TE72" i="20"/>
  <c r="SU72" i="20" s="1"/>
  <c r="SH72" i="20"/>
  <c r="SF72" i="20"/>
  <c r="SE72" i="20"/>
  <c r="SG72" i="20" s="1"/>
  <c r="RR72" i="20"/>
  <c r="RE72" i="20"/>
  <c r="RD72" i="20"/>
  <c r="QO72" i="20"/>
  <c r="QB72" i="20"/>
  <c r="RB72" i="20" s="1"/>
  <c r="RC72" i="20" s="1"/>
  <c r="PL72" i="20"/>
  <c r="OY72" i="20"/>
  <c r="OI72" i="20"/>
  <c r="OV72" i="20" s="1"/>
  <c r="NV72" i="20"/>
  <c r="NR72" i="20"/>
  <c r="NP72" i="20"/>
  <c r="NA72" i="20"/>
  <c r="MN72" i="20"/>
  <c r="NN72" i="20" s="1"/>
  <c r="NO72" i="20" s="1"/>
  <c r="MM72" i="20"/>
  <c r="ML72" i="20"/>
  <c r="LX72" i="20"/>
  <c r="LK72" i="20"/>
  <c r="KU72" i="20"/>
  <c r="KH72" i="20"/>
  <c r="JR72" i="20"/>
  <c r="KE72" i="20" s="1"/>
  <c r="JE72" i="20"/>
  <c r="IO72" i="20"/>
  <c r="JB72" i="20" s="1"/>
  <c r="IB72" i="20"/>
  <c r="HY72" i="20"/>
  <c r="HL72" i="20"/>
  <c r="GY72" i="20"/>
  <c r="GW72" i="20"/>
  <c r="GS72" i="20"/>
  <c r="GQ72" i="20" s="1"/>
  <c r="GV72" i="20" s="1"/>
  <c r="GX72" i="20" s="1"/>
  <c r="GD72" i="20"/>
  <c r="GA72" i="20"/>
  <c r="FN72" i="20"/>
  <c r="G72" i="20" s="1"/>
  <c r="FA72" i="20"/>
  <c r="EZ72" i="20"/>
  <c r="EY72" i="20"/>
  <c r="EK72" i="20"/>
  <c r="DW72" i="20"/>
  <c r="EX72" i="20" s="1"/>
  <c r="DG72" i="20"/>
  <c r="CT72" i="20"/>
  <c r="CS72" i="20"/>
  <c r="CR72" i="20"/>
  <c r="CD72" i="20"/>
  <c r="BQ72" i="20"/>
  <c r="BP72" i="20"/>
  <c r="BO72" i="20"/>
  <c r="BA72" i="20"/>
  <c r="AN72" i="20"/>
  <c r="AM72" i="20"/>
  <c r="AL72" i="20"/>
  <c r="X72" i="20"/>
  <c r="K72" i="20"/>
  <c r="F72" i="20"/>
  <c r="AFV71" i="20"/>
  <c r="AFU71" i="20"/>
  <c r="AFG71" i="20"/>
  <c r="AET71" i="20"/>
  <c r="AFT71" i="20" s="1"/>
  <c r="AES71" i="20"/>
  <c r="AEN71" i="20"/>
  <c r="AED71" i="20"/>
  <c r="AEQ71" i="20" s="1"/>
  <c r="AER71" i="20" s="1"/>
  <c r="ADQ71" i="20"/>
  <c r="ADK71" i="20"/>
  <c r="ADA71" i="20" s="1"/>
  <c r="ACN71" i="20"/>
  <c r="ACI71" i="20" s="1"/>
  <c r="ACC71" i="20"/>
  <c r="ABS71" i="20"/>
  <c r="ACF71" i="20" s="1"/>
  <c r="ABF71" i="20"/>
  <c r="ABC71" i="20"/>
  <c r="ABE71" i="20" s="1"/>
  <c r="AAZ71" i="20"/>
  <c r="AAP71" i="20"/>
  <c r="AAC71" i="20"/>
  <c r="AAB71" i="20"/>
  <c r="ZM71" i="20"/>
  <c r="YZ71" i="20"/>
  <c r="ZZ71" i="20" s="1"/>
  <c r="AAA71" i="20" s="1"/>
  <c r="YT71" i="20"/>
  <c r="YJ71" i="20" s="1"/>
  <c r="XW71" i="20"/>
  <c r="YW71" i="20" s="1"/>
  <c r="XQ71" i="20"/>
  <c r="XG71" i="20"/>
  <c r="WT71" i="20"/>
  <c r="WD71" i="20"/>
  <c r="WQ71" i="20" s="1"/>
  <c r="VQ71" i="20"/>
  <c r="VN71" i="20"/>
  <c r="VA71" i="20"/>
  <c r="UN71" i="20"/>
  <c r="UH71" i="20"/>
  <c r="TX71" i="20" s="1"/>
  <c r="UK71" i="20" s="1"/>
  <c r="UM71" i="20" s="1"/>
  <c r="TK71" i="20"/>
  <c r="TE71" i="20"/>
  <c r="SU71" i="20" s="1"/>
  <c r="TH71" i="20" s="1"/>
  <c r="SH71" i="20"/>
  <c r="RR71" i="20"/>
  <c r="SE71" i="20" s="1"/>
  <c r="SG71" i="20" s="1"/>
  <c r="RE71" i="20"/>
  <c r="QO71" i="20"/>
  <c r="RB71" i="20" s="1"/>
  <c r="QB71" i="20"/>
  <c r="PL71" i="20"/>
  <c r="NR71" i="20" s="1"/>
  <c r="OY71" i="20"/>
  <c r="OV71" i="20"/>
  <c r="OX71" i="20" s="1"/>
  <c r="OI71" i="20"/>
  <c r="NV71" i="20"/>
  <c r="NQ71" i="20"/>
  <c r="NA71" i="20"/>
  <c r="MN71" i="20"/>
  <c r="NN71" i="20" s="1"/>
  <c r="MM71" i="20"/>
  <c r="ML71" i="20"/>
  <c r="LX71" i="20"/>
  <c r="LK71" i="20"/>
  <c r="LI71" i="20"/>
  <c r="LH71" i="20"/>
  <c r="LJ71" i="20" s="1"/>
  <c r="KU71" i="20"/>
  <c r="KH71" i="20"/>
  <c r="JR71" i="20"/>
  <c r="JE71" i="20"/>
  <c r="KE71" i="20" s="1"/>
  <c r="IO71" i="20"/>
  <c r="IB71" i="20"/>
  <c r="IA71" i="20"/>
  <c r="HL71" i="20"/>
  <c r="HY71" i="20" s="1"/>
  <c r="HZ71" i="20" s="1"/>
  <c r="GY71" i="20"/>
  <c r="GS71" i="20"/>
  <c r="GQ71" i="20" s="1"/>
  <c r="GV71" i="20" s="1"/>
  <c r="GD71" i="20"/>
  <c r="FN71" i="20"/>
  <c r="FA71" i="20"/>
  <c r="EK71" i="20"/>
  <c r="DW71" i="20"/>
  <c r="DV71" i="20"/>
  <c r="DG71" i="20"/>
  <c r="CT71" i="20"/>
  <c r="DT71" i="20" s="1"/>
  <c r="DU71" i="20" s="1"/>
  <c r="CS71" i="20"/>
  <c r="CR71" i="20"/>
  <c r="CD71" i="20"/>
  <c r="BQ71" i="20"/>
  <c r="BP71" i="20"/>
  <c r="BO71" i="20"/>
  <c r="BA71" i="20"/>
  <c r="AN71" i="20"/>
  <c r="AM71" i="20"/>
  <c r="AL71" i="20"/>
  <c r="X71" i="20"/>
  <c r="K71" i="20"/>
  <c r="AFV70" i="20"/>
  <c r="AFU70" i="20"/>
  <c r="AFG70" i="20"/>
  <c r="AFT70" i="20" s="1"/>
  <c r="AET70" i="20"/>
  <c r="AEQ70" i="20"/>
  <c r="AEN70" i="20"/>
  <c r="AED70" i="20" s="1"/>
  <c r="ADQ70" i="20"/>
  <c r="ADK70" i="20"/>
  <c r="ADA70" i="20"/>
  <c r="ADN70" i="20" s="1"/>
  <c r="ADO70" i="20" s="1"/>
  <c r="ACN70" i="20"/>
  <c r="ACI70" i="20"/>
  <c r="ACC70" i="20"/>
  <c r="ABS70" i="20" s="1"/>
  <c r="ACF70" i="20" s="1"/>
  <c r="ABF70" i="20"/>
  <c r="AAZ70" i="20"/>
  <c r="AAP70" i="20" s="1"/>
  <c r="ABC70" i="20" s="1"/>
  <c r="AAC70" i="20"/>
  <c r="ZZ70" i="20"/>
  <c r="ZM70" i="20"/>
  <c r="YZ70" i="20"/>
  <c r="YT70" i="20"/>
  <c r="YJ70" i="20"/>
  <c r="XW70" i="20"/>
  <c r="XQ70" i="20"/>
  <c r="XG70" i="20"/>
  <c r="XT70" i="20" s="1"/>
  <c r="WT70" i="20"/>
  <c r="WQ70" i="20"/>
  <c r="WD70" i="20"/>
  <c r="VQ70" i="20"/>
  <c r="VP70" i="20"/>
  <c r="VO70" i="20"/>
  <c r="VA70" i="20"/>
  <c r="VN70" i="20" s="1"/>
  <c r="UN70" i="20"/>
  <c r="UH70" i="20"/>
  <c r="TX70" i="20" s="1"/>
  <c r="UK70" i="20" s="1"/>
  <c r="TK70" i="20"/>
  <c r="TJ70" i="20"/>
  <c r="TE70" i="20"/>
  <c r="SU70" i="20"/>
  <c r="TH70" i="20" s="1"/>
  <c r="TI70" i="20" s="1"/>
  <c r="SH70" i="20"/>
  <c r="RR70" i="20"/>
  <c r="SE70" i="20" s="1"/>
  <c r="RE70" i="20"/>
  <c r="RB70" i="20"/>
  <c r="QO70" i="20"/>
  <c r="QB70" i="20"/>
  <c r="PL70" i="20"/>
  <c r="OY70" i="20"/>
  <c r="PY70" i="20" s="1"/>
  <c r="QA70" i="20" s="1"/>
  <c r="OI70" i="20"/>
  <c r="NV70" i="20"/>
  <c r="NQ70" i="20" s="1"/>
  <c r="NR70" i="20"/>
  <c r="NS70" i="20" s="1"/>
  <c r="NN70" i="20"/>
  <c r="NA70" i="20"/>
  <c r="MN70" i="20"/>
  <c r="MM70" i="20"/>
  <c r="ML70" i="20"/>
  <c r="LX70" i="20"/>
  <c r="LK70" i="20"/>
  <c r="LI70" i="20"/>
  <c r="KU70" i="20"/>
  <c r="KH70" i="20"/>
  <c r="LH70" i="20" s="1"/>
  <c r="LJ70" i="20" s="1"/>
  <c r="JR70" i="20"/>
  <c r="KE70" i="20" s="1"/>
  <c r="KF70" i="20" s="1"/>
  <c r="JE70" i="20"/>
  <c r="IO70" i="20"/>
  <c r="JB70" i="20" s="1"/>
  <c r="IB70" i="20"/>
  <c r="HY70" i="20"/>
  <c r="HL70" i="20"/>
  <c r="GY70" i="20"/>
  <c r="GS70" i="20"/>
  <c r="GQ70" i="20"/>
  <c r="GV70" i="20" s="1"/>
  <c r="GX70" i="20" s="1"/>
  <c r="GD70" i="20"/>
  <c r="FN70" i="20"/>
  <c r="FA70" i="20"/>
  <c r="EX70" i="20"/>
  <c r="EK70" i="20"/>
  <c r="DW70" i="20"/>
  <c r="DU70" i="20"/>
  <c r="DG70" i="20"/>
  <c r="CT70" i="20"/>
  <c r="DT70" i="20" s="1"/>
  <c r="DV70" i="20" s="1"/>
  <c r="CS70" i="20"/>
  <c r="CR70" i="20"/>
  <c r="CD70" i="20"/>
  <c r="BQ70" i="20"/>
  <c r="BP70" i="20"/>
  <c r="BO70" i="20"/>
  <c r="BA70" i="20"/>
  <c r="AN70" i="20"/>
  <c r="AM70" i="20"/>
  <c r="AL70" i="20"/>
  <c r="X70" i="20"/>
  <c r="K70" i="20"/>
  <c r="F70" i="20"/>
  <c r="AFW70" i="20" s="1"/>
  <c r="AGB70" i="20" s="1"/>
  <c r="AFT69" i="20"/>
  <c r="AFG69" i="20"/>
  <c r="AET69" i="20"/>
  <c r="AEN69" i="20"/>
  <c r="AED69" i="20"/>
  <c r="ADQ69" i="20"/>
  <c r="ACI69" i="20" s="1"/>
  <c r="ADK69" i="20"/>
  <c r="ADA69" i="20" s="1"/>
  <c r="ACN69" i="20"/>
  <c r="ACH69" i="20"/>
  <c r="ACC69" i="20"/>
  <c r="ABS69" i="20"/>
  <c r="ACF69" i="20" s="1"/>
  <c r="ACG69" i="20" s="1"/>
  <c r="ABF69" i="20"/>
  <c r="ABC69" i="20"/>
  <c r="AAZ69" i="20"/>
  <c r="AAP69" i="20" s="1"/>
  <c r="AAC69" i="20"/>
  <c r="ZM69" i="20"/>
  <c r="ZZ69" i="20" s="1"/>
  <c r="AAA69" i="20" s="1"/>
  <c r="YZ69" i="20"/>
  <c r="YT69" i="20"/>
  <c r="YJ69" i="20" s="1"/>
  <c r="YW69" i="20" s="1"/>
  <c r="XW69" i="20"/>
  <c r="XQ69" i="20"/>
  <c r="XG69" i="20"/>
  <c r="WT69" i="20"/>
  <c r="WD69" i="20"/>
  <c r="WQ69" i="20" s="1"/>
  <c r="VQ69" i="20"/>
  <c r="VN69" i="20"/>
  <c r="VA69" i="20"/>
  <c r="UN69" i="20"/>
  <c r="UH69" i="20"/>
  <c r="TX69" i="20"/>
  <c r="TK69" i="20"/>
  <c r="TE69" i="20"/>
  <c r="SU69" i="20" s="1"/>
  <c r="TH69" i="20" s="1"/>
  <c r="SH69" i="20"/>
  <c r="RR69" i="20"/>
  <c r="RE69" i="20"/>
  <c r="SE69" i="20" s="1"/>
  <c r="SG69" i="20" s="1"/>
  <c r="QO69" i="20"/>
  <c r="QB69" i="20"/>
  <c r="NQ69" i="20" s="1"/>
  <c r="PL69" i="20"/>
  <c r="PY69" i="20" s="1"/>
  <c r="OY69" i="20"/>
  <c r="OV69" i="20"/>
  <c r="OI69" i="20"/>
  <c r="NR69" i="20" s="1"/>
  <c r="NS69" i="20" s="1"/>
  <c r="NU69" i="20" s="1"/>
  <c r="NV69" i="20"/>
  <c r="NA69" i="20"/>
  <c r="NN69" i="20" s="1"/>
  <c r="NO69" i="20" s="1"/>
  <c r="MN69" i="20"/>
  <c r="MM69" i="20"/>
  <c r="ML69" i="20"/>
  <c r="LX69" i="20"/>
  <c r="LK69" i="20"/>
  <c r="KU69" i="20"/>
  <c r="LH69" i="20" s="1"/>
  <c r="KH69" i="20"/>
  <c r="KE69" i="20"/>
  <c r="JR69" i="20"/>
  <c r="JE69" i="20"/>
  <c r="IO69" i="20"/>
  <c r="IB69" i="20"/>
  <c r="JB69" i="20" s="1"/>
  <c r="JD69" i="20" s="1"/>
  <c r="HL69" i="20"/>
  <c r="GY69" i="20"/>
  <c r="GV69" i="20"/>
  <c r="GS69" i="20"/>
  <c r="GQ69" i="20" s="1"/>
  <c r="GD69" i="20"/>
  <c r="GC69" i="20"/>
  <c r="GB69" i="20"/>
  <c r="FN69" i="20"/>
  <c r="FA69" i="20"/>
  <c r="GA69" i="20" s="1"/>
  <c r="EZ69" i="20"/>
  <c r="EK69" i="20"/>
  <c r="EX69" i="20" s="1"/>
  <c r="EY69" i="20" s="1"/>
  <c r="DW69" i="20"/>
  <c r="DG69" i="20"/>
  <c r="DT69" i="20" s="1"/>
  <c r="CT69" i="20"/>
  <c r="CS69" i="20"/>
  <c r="CR69" i="20"/>
  <c r="CD69" i="20"/>
  <c r="BQ69" i="20"/>
  <c r="BP69" i="20"/>
  <c r="BO69" i="20"/>
  <c r="BA69" i="20"/>
  <c r="AN69" i="20"/>
  <c r="AM69" i="20"/>
  <c r="AL69" i="20"/>
  <c r="X69" i="20"/>
  <c r="G69" i="20" s="1"/>
  <c r="K69" i="20"/>
  <c r="AFG68" i="20"/>
  <c r="AFT68" i="20" s="1"/>
  <c r="AFU68" i="20" s="1"/>
  <c r="AET68" i="20"/>
  <c r="AEN68" i="20"/>
  <c r="AED68" i="20" s="1"/>
  <c r="AEQ68" i="20" s="1"/>
  <c r="ADQ68" i="20"/>
  <c r="ADK68" i="20"/>
  <c r="ADA68" i="20"/>
  <c r="ADN68" i="20" s="1"/>
  <c r="ADP68" i="20" s="1"/>
  <c r="ACN68" i="20"/>
  <c r="ACI68" i="20" s="1"/>
  <c r="ACG68" i="20"/>
  <c r="ACF68" i="20"/>
  <c r="ACH68" i="20" s="1"/>
  <c r="ACC68" i="20"/>
  <c r="ABS68" i="20" s="1"/>
  <c r="ABF68" i="20"/>
  <c r="AAZ68" i="20"/>
  <c r="AAP68" i="20" s="1"/>
  <c r="ABC68" i="20" s="1"/>
  <c r="AAC68" i="20"/>
  <c r="AAA68" i="20"/>
  <c r="ZZ68" i="20"/>
  <c r="AAB68" i="20" s="1"/>
  <c r="ZM68" i="20"/>
  <c r="YZ68" i="20"/>
  <c r="YT68" i="20"/>
  <c r="YJ68" i="20"/>
  <c r="XW68" i="20"/>
  <c r="XT68" i="20"/>
  <c r="XQ68" i="20"/>
  <c r="XG68" i="20" s="1"/>
  <c r="WT68" i="20"/>
  <c r="WS68" i="20"/>
  <c r="WR68" i="20"/>
  <c r="WD68" i="20"/>
  <c r="VQ68" i="20"/>
  <c r="WQ68" i="20" s="1"/>
  <c r="VP68" i="20"/>
  <c r="VA68" i="20"/>
  <c r="VN68" i="20" s="1"/>
  <c r="VO68" i="20" s="1"/>
  <c r="UN68" i="20"/>
  <c r="UH68" i="20"/>
  <c r="TX68" i="20" s="1"/>
  <c r="UK68" i="20" s="1"/>
  <c r="TK68" i="20"/>
  <c r="TE68" i="20"/>
  <c r="SU68" i="20"/>
  <c r="TH68" i="20" s="1"/>
  <c r="TJ68" i="20" s="1"/>
  <c r="SH68" i="20"/>
  <c r="RR68" i="20"/>
  <c r="NR68" i="20" s="1"/>
  <c r="NS68" i="20" s="1"/>
  <c r="RE68" i="20"/>
  <c r="RC68" i="20"/>
  <c r="RB68" i="20"/>
  <c r="RD68" i="20" s="1"/>
  <c r="QO68" i="20"/>
  <c r="QB68" i="20"/>
  <c r="PL68" i="20"/>
  <c r="OY68" i="20"/>
  <c r="PY68" i="20" s="1"/>
  <c r="QA68" i="20" s="1"/>
  <c r="OI68" i="20"/>
  <c r="NV68" i="20"/>
  <c r="NQ68" i="20" s="1"/>
  <c r="NN68" i="20"/>
  <c r="NP68" i="20" s="1"/>
  <c r="NA68" i="20"/>
  <c r="MN68" i="20"/>
  <c r="MM68" i="20"/>
  <c r="ML68" i="20"/>
  <c r="LX68" i="20"/>
  <c r="LK68" i="20"/>
  <c r="LI68" i="20"/>
  <c r="KU68" i="20"/>
  <c r="KH68" i="20"/>
  <c r="LH68" i="20" s="1"/>
  <c r="LJ68" i="20" s="1"/>
  <c r="JR68" i="20"/>
  <c r="KE68" i="20" s="1"/>
  <c r="KF68" i="20" s="1"/>
  <c r="JE68" i="20"/>
  <c r="JB68" i="20"/>
  <c r="IO68" i="20"/>
  <c r="IB68" i="20"/>
  <c r="HZ68" i="20"/>
  <c r="HY68" i="20"/>
  <c r="IA68" i="20" s="1"/>
  <c r="HL68" i="20"/>
  <c r="GY68" i="20"/>
  <c r="GS68" i="20"/>
  <c r="GQ68" i="20"/>
  <c r="GV68" i="20" s="1"/>
  <c r="GX68" i="20" s="1"/>
  <c r="GD68" i="20"/>
  <c r="GA68" i="20"/>
  <c r="FN68" i="20"/>
  <c r="FA68" i="20"/>
  <c r="EY68" i="20"/>
  <c r="EX68" i="20"/>
  <c r="EZ68" i="20" s="1"/>
  <c r="EK68" i="20"/>
  <c r="DW68" i="20"/>
  <c r="DG68" i="20"/>
  <c r="CT68" i="20"/>
  <c r="DT68" i="20" s="1"/>
  <c r="DV68" i="20" s="1"/>
  <c r="CS68" i="20"/>
  <c r="CR68" i="20"/>
  <c r="CD68" i="20"/>
  <c r="BQ68" i="20"/>
  <c r="BP68" i="20"/>
  <c r="BO68" i="20"/>
  <c r="BA68" i="20"/>
  <c r="AN68" i="20"/>
  <c r="AM68" i="20"/>
  <c r="AL68" i="20"/>
  <c r="X68" i="20"/>
  <c r="K68" i="20"/>
  <c r="F68" i="20" s="1"/>
  <c r="AFW68" i="20" s="1"/>
  <c r="AGB68" i="20" s="1"/>
  <c r="AFU67" i="20"/>
  <c r="AFT67" i="20"/>
  <c r="AFV67" i="20" s="1"/>
  <c r="AFG67" i="20"/>
  <c r="AET67" i="20"/>
  <c r="AEN67" i="20"/>
  <c r="AED67" i="20"/>
  <c r="AEQ67" i="20" s="1"/>
  <c r="AES67" i="20" s="1"/>
  <c r="ADQ67" i="20"/>
  <c r="ADK67" i="20"/>
  <c r="ADA67" i="20" s="1"/>
  <c r="ACJ67" i="20" s="1"/>
  <c r="ACN67" i="20"/>
  <c r="ACI67" i="20"/>
  <c r="ACC67" i="20"/>
  <c r="ABS67" i="20" s="1"/>
  <c r="ACF67" i="20" s="1"/>
  <c r="ABF67" i="20"/>
  <c r="AAZ67" i="20"/>
  <c r="AAP67" i="20" s="1"/>
  <c r="AAC67" i="20"/>
  <c r="ABC67" i="20" s="1"/>
  <c r="AAB67" i="20"/>
  <c r="ZM67" i="20"/>
  <c r="ZZ67" i="20" s="1"/>
  <c r="AAA67" i="20" s="1"/>
  <c r="YZ67" i="20"/>
  <c r="YW67" i="20"/>
  <c r="YT67" i="20"/>
  <c r="YJ67" i="20" s="1"/>
  <c r="XW67" i="20"/>
  <c r="XU67" i="20"/>
  <c r="XQ67" i="20"/>
  <c r="XG67" i="20"/>
  <c r="XT67" i="20" s="1"/>
  <c r="XV67" i="20" s="1"/>
  <c r="WT67" i="20"/>
  <c r="WQ67" i="20"/>
  <c r="WD67" i="20"/>
  <c r="VQ67" i="20"/>
  <c r="VN67" i="20"/>
  <c r="VP67" i="20" s="1"/>
  <c r="VA67" i="20"/>
  <c r="UN67" i="20"/>
  <c r="UL67" i="20"/>
  <c r="UH67" i="20"/>
  <c r="TX67" i="20"/>
  <c r="UK67" i="20" s="1"/>
  <c r="UM67" i="20" s="1"/>
  <c r="TK67" i="20"/>
  <c r="TH67" i="20"/>
  <c r="TE67" i="20"/>
  <c r="SU67" i="20" s="1"/>
  <c r="SH67" i="20"/>
  <c r="SF67" i="20"/>
  <c r="RR67" i="20"/>
  <c r="RE67" i="20"/>
  <c r="SE67" i="20" s="1"/>
  <c r="SG67" i="20" s="1"/>
  <c r="QO67" i="20"/>
  <c r="RB67" i="20" s="1"/>
  <c r="RC67" i="20" s="1"/>
  <c r="QB67" i="20"/>
  <c r="NQ67" i="20" s="1"/>
  <c r="PY67" i="20"/>
  <c r="PL67" i="20"/>
  <c r="OY67" i="20"/>
  <c r="OW67" i="20"/>
  <c r="OV67" i="20"/>
  <c r="OX67" i="20" s="1"/>
  <c r="OI67" i="20"/>
  <c r="NV67" i="20"/>
  <c r="NP67" i="20"/>
  <c r="NA67" i="20"/>
  <c r="NN67" i="20" s="1"/>
  <c r="NO67" i="20" s="1"/>
  <c r="MN67" i="20"/>
  <c r="MM67" i="20"/>
  <c r="ML67" i="20"/>
  <c r="LX67" i="20"/>
  <c r="LK67" i="20"/>
  <c r="KU67" i="20"/>
  <c r="LH67" i="20" s="1"/>
  <c r="KH67" i="20"/>
  <c r="KF67" i="20"/>
  <c r="KE67" i="20"/>
  <c r="KG67" i="20" s="1"/>
  <c r="JR67" i="20"/>
  <c r="JE67" i="20"/>
  <c r="IO67" i="20"/>
  <c r="IB67" i="20"/>
  <c r="JB67" i="20" s="1"/>
  <c r="JD67" i="20" s="1"/>
  <c r="HL67" i="20"/>
  <c r="GY67" i="20"/>
  <c r="GV67" i="20"/>
  <c r="GS67" i="20"/>
  <c r="GQ67" i="20" s="1"/>
  <c r="GD67" i="20"/>
  <c r="GC67" i="20"/>
  <c r="GB67" i="20"/>
  <c r="FN67" i="20"/>
  <c r="FA67" i="20"/>
  <c r="GA67" i="20" s="1"/>
  <c r="EZ67" i="20"/>
  <c r="EK67" i="20"/>
  <c r="EX67" i="20" s="1"/>
  <c r="EY67" i="20" s="1"/>
  <c r="DW67" i="20"/>
  <c r="DG67" i="20"/>
  <c r="DT67" i="20" s="1"/>
  <c r="CT67" i="20"/>
  <c r="CS67" i="20"/>
  <c r="CR67" i="20"/>
  <c r="CD67" i="20"/>
  <c r="BQ67" i="20"/>
  <c r="BP67" i="20"/>
  <c r="BO67" i="20"/>
  <c r="BA67" i="20"/>
  <c r="AN67" i="20"/>
  <c r="AM67" i="20"/>
  <c r="AL67" i="20"/>
  <c r="X67" i="20"/>
  <c r="G67" i="20" s="1"/>
  <c r="K67" i="20"/>
  <c r="AFG66" i="20"/>
  <c r="AFT66" i="20" s="1"/>
  <c r="AET66" i="20"/>
  <c r="AEQ66" i="20"/>
  <c r="AEN66" i="20"/>
  <c r="AED66" i="20" s="1"/>
  <c r="ADQ66" i="20"/>
  <c r="ADK66" i="20"/>
  <c r="ADA66" i="20"/>
  <c r="ACN66" i="20"/>
  <c r="ACI66" i="20" s="1"/>
  <c r="ACG66" i="20"/>
  <c r="ACF66" i="20"/>
  <c r="ACH66" i="20" s="1"/>
  <c r="ACC66" i="20"/>
  <c r="ABS66" i="20" s="1"/>
  <c r="ABF66" i="20"/>
  <c r="AAZ66" i="20"/>
  <c r="AAP66" i="20" s="1"/>
  <c r="ABC66" i="20" s="1"/>
  <c r="ABD66" i="20" s="1"/>
  <c r="AAC66" i="20"/>
  <c r="AAA66" i="20"/>
  <c r="ZZ66" i="20"/>
  <c r="AAB66" i="20" s="1"/>
  <c r="ZM66" i="20"/>
  <c r="YZ66" i="20"/>
  <c r="YT66" i="20"/>
  <c r="YJ66" i="20"/>
  <c r="XW66" i="20"/>
  <c r="XT66" i="20"/>
  <c r="XQ66" i="20"/>
  <c r="XG66" i="20" s="1"/>
  <c r="WT66" i="20"/>
  <c r="WS66" i="20"/>
  <c r="WR66" i="20"/>
  <c r="WD66" i="20"/>
  <c r="VQ66" i="20"/>
  <c r="WQ66" i="20" s="1"/>
  <c r="VP66" i="20"/>
  <c r="VA66" i="20"/>
  <c r="VN66" i="20" s="1"/>
  <c r="VO66" i="20" s="1"/>
  <c r="UN66" i="20"/>
  <c r="UH66" i="20"/>
  <c r="TX66" i="20" s="1"/>
  <c r="UK66" i="20" s="1"/>
  <c r="TK66" i="20"/>
  <c r="TE66" i="20"/>
  <c r="SU66" i="20"/>
  <c r="TH66" i="20" s="1"/>
  <c r="TJ66" i="20" s="1"/>
  <c r="SH66" i="20"/>
  <c r="RR66" i="20"/>
  <c r="RE66" i="20"/>
  <c r="RC66" i="20"/>
  <c r="RB66" i="20"/>
  <c r="RD66" i="20" s="1"/>
  <c r="QO66" i="20"/>
  <c r="QB66" i="20"/>
  <c r="PL66" i="20"/>
  <c r="PY66" i="20" s="1"/>
  <c r="OY66" i="20"/>
  <c r="OI66" i="20"/>
  <c r="NV66" i="20"/>
  <c r="NQ66" i="20" s="1"/>
  <c r="NN66" i="20"/>
  <c r="NA66" i="20"/>
  <c r="MN66" i="20"/>
  <c r="MM66" i="20"/>
  <c r="ML66" i="20"/>
  <c r="LX66" i="20"/>
  <c r="LK66" i="20"/>
  <c r="LI66" i="20"/>
  <c r="KU66" i="20"/>
  <c r="LH66" i="20" s="1"/>
  <c r="LJ66" i="20" s="1"/>
  <c r="KH66" i="20"/>
  <c r="JR66" i="20"/>
  <c r="KE66" i="20" s="1"/>
  <c r="JE66" i="20"/>
  <c r="JB66" i="20"/>
  <c r="IO66" i="20"/>
  <c r="IB66" i="20"/>
  <c r="HZ66" i="20"/>
  <c r="HY66" i="20"/>
  <c r="IA66" i="20" s="1"/>
  <c r="HL66" i="20"/>
  <c r="GY66" i="20"/>
  <c r="GS66" i="20"/>
  <c r="GQ66" i="20"/>
  <c r="GD66" i="20"/>
  <c r="GA66" i="20"/>
  <c r="FN66" i="20"/>
  <c r="FA66" i="20"/>
  <c r="EY66" i="20"/>
  <c r="EX66" i="20"/>
  <c r="EZ66" i="20" s="1"/>
  <c r="EK66" i="20"/>
  <c r="DW66" i="20"/>
  <c r="DG66" i="20"/>
  <c r="CT66" i="20"/>
  <c r="CS66" i="20"/>
  <c r="CR66" i="20"/>
  <c r="CD66" i="20"/>
  <c r="BQ66" i="20"/>
  <c r="BP66" i="20"/>
  <c r="BO66" i="20"/>
  <c r="BA66" i="20"/>
  <c r="AN66" i="20"/>
  <c r="AM66" i="20"/>
  <c r="AL66" i="20"/>
  <c r="X66" i="20"/>
  <c r="K66" i="20"/>
  <c r="F66" i="20" s="1"/>
  <c r="AFW66" i="20" s="1"/>
  <c r="AGB66" i="20" s="1"/>
  <c r="AFU65" i="20"/>
  <c r="AFT65" i="20"/>
  <c r="AFV65" i="20" s="1"/>
  <c r="AFG65" i="20"/>
  <c r="AET65" i="20"/>
  <c r="AEN65" i="20"/>
  <c r="AED65" i="20"/>
  <c r="AEQ65" i="20" s="1"/>
  <c r="AES65" i="20" s="1"/>
  <c r="ADQ65" i="20"/>
  <c r="ADK65" i="20"/>
  <c r="ADA65" i="20" s="1"/>
  <c r="ACN65" i="20"/>
  <c r="ACI65" i="20"/>
  <c r="ACC65" i="20"/>
  <c r="ABS65" i="20" s="1"/>
  <c r="ACF65" i="20" s="1"/>
  <c r="ABF65" i="20"/>
  <c r="AAZ65" i="20"/>
  <c r="AAP65" i="20"/>
  <c r="AAC65" i="20"/>
  <c r="ABC65" i="20" s="1"/>
  <c r="ZM65" i="20"/>
  <c r="YZ65" i="20"/>
  <c r="YW65" i="20"/>
  <c r="YT65" i="20"/>
  <c r="YJ65" i="20" s="1"/>
  <c r="XW65" i="20"/>
  <c r="XQ65" i="20"/>
  <c r="XG65" i="20"/>
  <c r="WT65" i="20"/>
  <c r="WQ65" i="20"/>
  <c r="WD65" i="20"/>
  <c r="VQ65" i="20"/>
  <c r="VO65" i="20"/>
  <c r="VN65" i="20"/>
  <c r="VP65" i="20" s="1"/>
  <c r="VA65" i="20"/>
  <c r="UN65" i="20"/>
  <c r="UH65" i="20"/>
  <c r="TX65" i="20"/>
  <c r="TK65" i="20"/>
  <c r="TH65" i="20"/>
  <c r="TE65" i="20"/>
  <c r="SU65" i="20" s="1"/>
  <c r="SH65" i="20"/>
  <c r="SG65" i="20"/>
  <c r="SF65" i="20"/>
  <c r="RR65" i="20"/>
  <c r="SE65" i="20" s="1"/>
  <c r="RE65" i="20"/>
  <c r="RD65" i="20"/>
  <c r="QO65" i="20"/>
  <c r="RB65" i="20" s="1"/>
  <c r="RC65" i="20" s="1"/>
  <c r="QB65" i="20"/>
  <c r="PL65" i="20"/>
  <c r="OY65" i="20"/>
  <c r="OW65" i="20"/>
  <c r="OV65" i="20"/>
  <c r="OX65" i="20" s="1"/>
  <c r="OI65" i="20"/>
  <c r="NV65" i="20"/>
  <c r="NQ65" i="20"/>
  <c r="NP65" i="20"/>
  <c r="NA65" i="20"/>
  <c r="NN65" i="20" s="1"/>
  <c r="NO65" i="20" s="1"/>
  <c r="MN65" i="20"/>
  <c r="MM65" i="20"/>
  <c r="ML65" i="20"/>
  <c r="LX65" i="20"/>
  <c r="LK65" i="20"/>
  <c r="LH65" i="20"/>
  <c r="KU65" i="20"/>
  <c r="KH65" i="20"/>
  <c r="KE65" i="20"/>
  <c r="JR65" i="20"/>
  <c r="JE65" i="20"/>
  <c r="JC65" i="20"/>
  <c r="IO65" i="20"/>
  <c r="JB65" i="20" s="1"/>
  <c r="JD65" i="20" s="1"/>
  <c r="IB65" i="20"/>
  <c r="HL65" i="20"/>
  <c r="HY65" i="20" s="1"/>
  <c r="GY65" i="20"/>
  <c r="GV65" i="20"/>
  <c r="GS65" i="20"/>
  <c r="GQ65" i="20" s="1"/>
  <c r="GD65" i="20"/>
  <c r="FN65" i="20"/>
  <c r="FA65" i="20"/>
  <c r="EZ65" i="20"/>
  <c r="EK65" i="20"/>
  <c r="EX65" i="20" s="1"/>
  <c r="EY65" i="20" s="1"/>
  <c r="DW65" i="20"/>
  <c r="DT65" i="20"/>
  <c r="DG65" i="20"/>
  <c r="CT65" i="20"/>
  <c r="CS65" i="20"/>
  <c r="CR65" i="20"/>
  <c r="CD65" i="20"/>
  <c r="BQ65" i="20"/>
  <c r="BP65" i="20"/>
  <c r="BO65" i="20"/>
  <c r="BA65" i="20"/>
  <c r="AN65" i="20"/>
  <c r="AM65" i="20"/>
  <c r="AL65" i="20"/>
  <c r="X65" i="20"/>
  <c r="K65" i="20"/>
  <c r="AFV64" i="20"/>
  <c r="AFG64" i="20"/>
  <c r="AFT64" i="20" s="1"/>
  <c r="AFU64" i="20" s="1"/>
  <c r="AET64" i="20"/>
  <c r="AEN64" i="20"/>
  <c r="AED64" i="20" s="1"/>
  <c r="AEQ64" i="20" s="1"/>
  <c r="ADQ64" i="20"/>
  <c r="ADK64" i="20"/>
  <c r="ADA64" i="20"/>
  <c r="ADN64" i="20" s="1"/>
  <c r="ADP64" i="20" s="1"/>
  <c r="ACN64" i="20"/>
  <c r="ACI64" i="20" s="1"/>
  <c r="ACC64" i="20"/>
  <c r="ABS64" i="20"/>
  <c r="ABF64" i="20"/>
  <c r="ACF64" i="20" s="1"/>
  <c r="AAZ64" i="20"/>
  <c r="AAP64" i="20"/>
  <c r="ABC64" i="20" s="1"/>
  <c r="AAC64" i="20"/>
  <c r="AAA64" i="20"/>
  <c r="ZZ64" i="20"/>
  <c r="AAB64" i="20" s="1"/>
  <c r="ZM64" i="20"/>
  <c r="YZ64" i="20"/>
  <c r="YT64" i="20"/>
  <c r="YJ64" i="20"/>
  <c r="YW64" i="20" s="1"/>
  <c r="YY64" i="20" s="1"/>
  <c r="XW64" i="20"/>
  <c r="XQ64" i="20"/>
  <c r="XG64" i="20" s="1"/>
  <c r="XT64" i="20" s="1"/>
  <c r="WT64" i="20"/>
  <c r="WD64" i="20"/>
  <c r="WQ64" i="20" s="1"/>
  <c r="VQ64" i="20"/>
  <c r="VA64" i="20"/>
  <c r="UN64" i="20"/>
  <c r="UK64" i="20"/>
  <c r="UH64" i="20"/>
  <c r="TX64" i="20" s="1"/>
  <c r="TK64" i="20"/>
  <c r="TE64" i="20"/>
  <c r="SU64" i="20"/>
  <c r="SH64" i="20"/>
  <c r="SE64" i="20"/>
  <c r="RR64" i="20"/>
  <c r="RE64" i="20"/>
  <c r="RC64" i="20"/>
  <c r="RB64" i="20"/>
  <c r="RD64" i="20" s="1"/>
  <c r="QO64" i="20"/>
  <c r="QB64" i="20"/>
  <c r="QA64" i="20"/>
  <c r="PZ64" i="20"/>
  <c r="PL64" i="20"/>
  <c r="PY64" i="20" s="1"/>
  <c r="OY64" i="20"/>
  <c r="OX64" i="20"/>
  <c r="OI64" i="20"/>
  <c r="OV64" i="20" s="1"/>
  <c r="OW64" i="20" s="1"/>
  <c r="NV64" i="20"/>
  <c r="NR64" i="20"/>
  <c r="NO64" i="20"/>
  <c r="NN64" i="20"/>
  <c r="NP64" i="20" s="1"/>
  <c r="NA64" i="20"/>
  <c r="MN64" i="20"/>
  <c r="MM64" i="20"/>
  <c r="ML64" i="20"/>
  <c r="LX64" i="20"/>
  <c r="LK64" i="20"/>
  <c r="KU64" i="20"/>
  <c r="KH64" i="20"/>
  <c r="KG64" i="20"/>
  <c r="JR64" i="20"/>
  <c r="KE64" i="20" s="1"/>
  <c r="KF64" i="20" s="1"/>
  <c r="JE64" i="20"/>
  <c r="JB64" i="20"/>
  <c r="IO64" i="20"/>
  <c r="IB64" i="20"/>
  <c r="HY64" i="20"/>
  <c r="HL64" i="20"/>
  <c r="GY64" i="20"/>
  <c r="GS64" i="20"/>
  <c r="GQ64" i="20" s="1"/>
  <c r="GV64" i="20" s="1"/>
  <c r="GX64" i="20" s="1"/>
  <c r="GD64" i="20"/>
  <c r="GB64" i="20"/>
  <c r="GA64" i="20"/>
  <c r="GC64" i="20" s="1"/>
  <c r="FN64" i="20"/>
  <c r="G64" i="20" s="1"/>
  <c r="FA64" i="20"/>
  <c r="EK64" i="20"/>
  <c r="DW64" i="20"/>
  <c r="EX64" i="20" s="1"/>
  <c r="EY64" i="20" s="1"/>
  <c r="DG64" i="20"/>
  <c r="CT64" i="20"/>
  <c r="CS64" i="20"/>
  <c r="CR64" i="20"/>
  <c r="CD64" i="20"/>
  <c r="BQ64" i="20"/>
  <c r="BP64" i="20"/>
  <c r="BO64" i="20"/>
  <c r="BA64" i="20"/>
  <c r="AN64" i="20"/>
  <c r="AM64" i="20"/>
  <c r="AL64" i="20"/>
  <c r="X64" i="20"/>
  <c r="K64" i="20"/>
  <c r="F64" i="20" s="1"/>
  <c r="AFG63" i="20"/>
  <c r="AET63" i="20"/>
  <c r="AFT63" i="20" s="1"/>
  <c r="AFU63" i="20" s="1"/>
  <c r="AEN63" i="20"/>
  <c r="AED63" i="20"/>
  <c r="AEQ63" i="20" s="1"/>
  <c r="ADQ63" i="20"/>
  <c r="ADK63" i="20"/>
  <c r="ADA63" i="20" s="1"/>
  <c r="ADN63" i="20" s="1"/>
  <c r="ACN63" i="20"/>
  <c r="ACI63" i="20"/>
  <c r="ACC63" i="20"/>
  <c r="ABS63" i="20" s="1"/>
  <c r="ACF63" i="20" s="1"/>
  <c r="ABF63" i="20"/>
  <c r="AAZ63" i="20"/>
  <c r="AAP63" i="20"/>
  <c r="AAC63" i="20"/>
  <c r="ABC63" i="20" s="1"/>
  <c r="ABE63" i="20" s="1"/>
  <c r="ZM63" i="20"/>
  <c r="YZ63" i="20"/>
  <c r="ZZ63" i="20" s="1"/>
  <c r="YT63" i="20"/>
  <c r="YJ63" i="20" s="1"/>
  <c r="XW63" i="20"/>
  <c r="YW63" i="20" s="1"/>
  <c r="XQ63" i="20"/>
  <c r="XG63" i="20"/>
  <c r="XT63" i="20" s="1"/>
  <c r="WT63" i="20"/>
  <c r="WD63" i="20"/>
  <c r="WQ63" i="20" s="1"/>
  <c r="VQ63" i="20"/>
  <c r="VN63" i="20"/>
  <c r="VA63" i="20"/>
  <c r="UN63" i="20"/>
  <c r="UH63" i="20"/>
  <c r="TX63" i="20" s="1"/>
  <c r="UK63" i="20" s="1"/>
  <c r="UM63" i="20" s="1"/>
  <c r="TK63" i="20"/>
  <c r="TI63" i="20"/>
  <c r="TH63" i="20"/>
  <c r="TJ63" i="20" s="1"/>
  <c r="TE63" i="20"/>
  <c r="SU63" i="20" s="1"/>
  <c r="SH63" i="20"/>
  <c r="SG63" i="20"/>
  <c r="SF63" i="20"/>
  <c r="RR63" i="20"/>
  <c r="SE63" i="20" s="1"/>
  <c r="RE63" i="20"/>
  <c r="RD63" i="20"/>
  <c r="RB63" i="20"/>
  <c r="RC63" i="20" s="1"/>
  <c r="QO63" i="20"/>
  <c r="QB63" i="20"/>
  <c r="PZ63" i="20"/>
  <c r="PY63" i="20"/>
  <c r="QA63" i="20" s="1"/>
  <c r="PL63" i="20"/>
  <c r="NR63" i="20" s="1"/>
  <c r="OY63" i="20"/>
  <c r="OI63" i="20"/>
  <c r="NV63" i="20"/>
  <c r="OV63" i="20" s="1"/>
  <c r="OW63" i="20" s="1"/>
  <c r="NQ63" i="20"/>
  <c r="NA63" i="20"/>
  <c r="MN63" i="20"/>
  <c r="NN63" i="20" s="1"/>
  <c r="MM63" i="20"/>
  <c r="ML63" i="20"/>
  <c r="LX63" i="20"/>
  <c r="LK63" i="20"/>
  <c r="LI63" i="20"/>
  <c r="LH63" i="20"/>
  <c r="LJ63" i="20" s="1"/>
  <c r="KU63" i="20"/>
  <c r="KH63" i="20"/>
  <c r="JR63" i="20"/>
  <c r="JE63" i="20"/>
  <c r="KE63" i="20" s="1"/>
  <c r="IO63" i="20"/>
  <c r="JB63" i="20" s="1"/>
  <c r="IB63" i="20"/>
  <c r="HL63" i="20"/>
  <c r="HY63" i="20" s="1"/>
  <c r="GY63" i="20"/>
  <c r="GS63" i="20"/>
  <c r="GQ63" i="20" s="1"/>
  <c r="GV63" i="20" s="1"/>
  <c r="GD63" i="20"/>
  <c r="FN63" i="20"/>
  <c r="GA63" i="20" s="1"/>
  <c r="FA63" i="20"/>
  <c r="EK63" i="20"/>
  <c r="EX63" i="20" s="1"/>
  <c r="DW63" i="20"/>
  <c r="DG63" i="20"/>
  <c r="DT63" i="20" s="1"/>
  <c r="CT63" i="20"/>
  <c r="CS63" i="20"/>
  <c r="CR63" i="20"/>
  <c r="CD63" i="20"/>
  <c r="BQ63" i="20"/>
  <c r="BP63" i="20"/>
  <c r="BO63" i="20"/>
  <c r="BA63" i="20"/>
  <c r="AN63" i="20"/>
  <c r="AM63" i="20"/>
  <c r="AL63" i="20"/>
  <c r="X63" i="20"/>
  <c r="G63" i="20" s="1"/>
  <c r="K63" i="20"/>
  <c r="F63" i="20"/>
  <c r="AFG62" i="20"/>
  <c r="AFT62" i="20" s="1"/>
  <c r="AET62" i="20"/>
  <c r="AEN62" i="20"/>
  <c r="AED62" i="20" s="1"/>
  <c r="AEQ62" i="20" s="1"/>
  <c r="ADQ62" i="20"/>
  <c r="ADK62" i="20"/>
  <c r="ADA62" i="20" s="1"/>
  <c r="ACN62" i="20"/>
  <c r="ACF62" i="20"/>
  <c r="ACC62" i="20"/>
  <c r="ABS62" i="20"/>
  <c r="ABF62" i="20"/>
  <c r="AAZ62" i="20"/>
  <c r="AAP62" i="20" s="1"/>
  <c r="ABC62" i="20" s="1"/>
  <c r="ABD62" i="20" s="1"/>
  <c r="AAC62" i="20"/>
  <c r="ZM62" i="20"/>
  <c r="YZ62" i="20"/>
  <c r="ZZ62" i="20" s="1"/>
  <c r="YT62" i="20"/>
  <c r="YJ62" i="20" s="1"/>
  <c r="YW62" i="20" s="1"/>
  <c r="XW62" i="20"/>
  <c r="XT62" i="20"/>
  <c r="XQ62" i="20"/>
  <c r="XG62" i="20" s="1"/>
  <c r="WT62" i="20"/>
  <c r="WR62" i="20"/>
  <c r="WD62" i="20"/>
  <c r="WQ62" i="20" s="1"/>
  <c r="WS62" i="20" s="1"/>
  <c r="VQ62" i="20"/>
  <c r="VN62" i="20"/>
  <c r="VA62" i="20"/>
  <c r="UN62" i="20"/>
  <c r="UK62" i="20"/>
  <c r="UH62" i="20"/>
  <c r="TX62" i="20" s="1"/>
  <c r="TK62" i="20"/>
  <c r="TI62" i="20"/>
  <c r="TE62" i="20"/>
  <c r="SU62" i="20" s="1"/>
  <c r="TH62" i="20" s="1"/>
  <c r="TJ62" i="20" s="1"/>
  <c r="SH62" i="20"/>
  <c r="SF62" i="20"/>
  <c r="SE62" i="20"/>
  <c r="SG62" i="20" s="1"/>
  <c r="RR62" i="20"/>
  <c r="NR62" i="20" s="1"/>
  <c r="RE62" i="20"/>
  <c r="RD62" i="20"/>
  <c r="QO62" i="20"/>
  <c r="QB62" i="20"/>
  <c r="RB62" i="20" s="1"/>
  <c r="RC62" i="20" s="1"/>
  <c r="PL62" i="20"/>
  <c r="OY62" i="20"/>
  <c r="OI62" i="20"/>
  <c r="NV62" i="20"/>
  <c r="NP62" i="20"/>
  <c r="NA62" i="20"/>
  <c r="MN62" i="20"/>
  <c r="NN62" i="20" s="1"/>
  <c r="NO62" i="20" s="1"/>
  <c r="MM62" i="20"/>
  <c r="ML62" i="20"/>
  <c r="LX62" i="20"/>
  <c r="LK62" i="20"/>
  <c r="KU62" i="20"/>
  <c r="KH62" i="20"/>
  <c r="JR62" i="20"/>
  <c r="JE62" i="20"/>
  <c r="KE62" i="20" s="1"/>
  <c r="JC62" i="20"/>
  <c r="JB62" i="20"/>
  <c r="JD62" i="20" s="1"/>
  <c r="IO62" i="20"/>
  <c r="IB62" i="20"/>
  <c r="HL62" i="20"/>
  <c r="GY62" i="20"/>
  <c r="HY62" i="20" s="1"/>
  <c r="GS62" i="20"/>
  <c r="GQ62" i="20" s="1"/>
  <c r="GV62" i="20" s="1"/>
  <c r="GD62" i="20"/>
  <c r="F62" i="20" s="1"/>
  <c r="GA62" i="20"/>
  <c r="FN62" i="20"/>
  <c r="FA62" i="20"/>
  <c r="EY62" i="20"/>
  <c r="EX62" i="20"/>
  <c r="EZ62" i="20" s="1"/>
  <c r="EK62" i="20"/>
  <c r="DW62" i="20"/>
  <c r="DV62" i="20"/>
  <c r="DU62" i="20"/>
  <c r="DG62" i="20"/>
  <c r="DT62" i="20" s="1"/>
  <c r="CT62" i="20"/>
  <c r="CS62" i="20"/>
  <c r="CR62" i="20"/>
  <c r="CD62" i="20"/>
  <c r="BQ62" i="20"/>
  <c r="BP62" i="20"/>
  <c r="BO62" i="20"/>
  <c r="BA62" i="20"/>
  <c r="AN62" i="20"/>
  <c r="AM62" i="20"/>
  <c r="AL62" i="20"/>
  <c r="X62" i="20"/>
  <c r="K62" i="20"/>
  <c r="AFG61" i="20"/>
  <c r="AFT61" i="20" s="1"/>
  <c r="AET61" i="20"/>
  <c r="AEN61" i="20"/>
  <c r="AED61" i="20" s="1"/>
  <c r="AEQ61" i="20" s="1"/>
  <c r="ADQ61" i="20"/>
  <c r="ADK61" i="20"/>
  <c r="ADA61" i="20"/>
  <c r="ACN61" i="20"/>
  <c r="ACI61" i="20" s="1"/>
  <c r="ACC61" i="20"/>
  <c r="ABS61" i="20" s="1"/>
  <c r="ABF61" i="20"/>
  <c r="AAZ61" i="20"/>
  <c r="AAP61" i="20" s="1"/>
  <c r="ABC61" i="20" s="1"/>
  <c r="AAC61" i="20"/>
  <c r="AAA61" i="20"/>
  <c r="ZZ61" i="20"/>
  <c r="AAB61" i="20" s="1"/>
  <c r="ZM61" i="20"/>
  <c r="YZ61" i="20"/>
  <c r="YY61" i="20"/>
  <c r="YT61" i="20"/>
  <c r="YJ61" i="20"/>
  <c r="YW61" i="20" s="1"/>
  <c r="YX61" i="20" s="1"/>
  <c r="XW61" i="20"/>
  <c r="XQ61" i="20"/>
  <c r="XG61" i="20" s="1"/>
  <c r="XT61" i="20" s="1"/>
  <c r="WT61" i="20"/>
  <c r="WD61" i="20"/>
  <c r="VQ61" i="20"/>
  <c r="WQ61" i="20" s="1"/>
  <c r="WR61" i="20" s="1"/>
  <c r="VA61" i="20"/>
  <c r="VN61" i="20" s="1"/>
  <c r="UN61" i="20"/>
  <c r="UH61" i="20"/>
  <c r="TX61" i="20" s="1"/>
  <c r="UK61" i="20" s="1"/>
  <c r="TK61" i="20"/>
  <c r="TE61" i="20"/>
  <c r="SU61" i="20"/>
  <c r="TH61" i="20" s="1"/>
  <c r="TI61" i="20" s="1"/>
  <c r="SH61" i="20"/>
  <c r="SE61" i="20"/>
  <c r="RR61" i="20"/>
  <c r="RE61" i="20"/>
  <c r="RC61" i="20"/>
  <c r="RB61" i="20"/>
  <c r="RD61" i="20" s="1"/>
  <c r="QO61" i="20"/>
  <c r="QB61" i="20"/>
  <c r="PL61" i="20"/>
  <c r="OY61" i="20"/>
  <c r="PY61" i="20" s="1"/>
  <c r="PZ61" i="20" s="1"/>
  <c r="OI61" i="20"/>
  <c r="NV61" i="20"/>
  <c r="NO61" i="20"/>
  <c r="NN61" i="20"/>
  <c r="NP61" i="20" s="1"/>
  <c r="NA61" i="20"/>
  <c r="MN61" i="20"/>
  <c r="MM61" i="20"/>
  <c r="ML61" i="20"/>
  <c r="LX61" i="20"/>
  <c r="LK61" i="20"/>
  <c r="LJ61" i="20"/>
  <c r="KU61" i="20"/>
  <c r="KH61" i="20"/>
  <c r="LH61" i="20" s="1"/>
  <c r="LI61" i="20" s="1"/>
  <c r="JR61" i="20"/>
  <c r="KE61" i="20" s="1"/>
  <c r="JE61" i="20"/>
  <c r="JB61" i="20"/>
  <c r="IO61" i="20"/>
  <c r="IB61" i="20"/>
  <c r="HZ61" i="20"/>
  <c r="HY61" i="20"/>
  <c r="IA61" i="20" s="1"/>
  <c r="HL61" i="20"/>
  <c r="GY61" i="20"/>
  <c r="GX61" i="20"/>
  <c r="GS61" i="20"/>
  <c r="GQ61" i="20"/>
  <c r="GV61" i="20" s="1"/>
  <c r="GW61" i="20" s="1"/>
  <c r="GD61" i="20"/>
  <c r="GA61" i="20"/>
  <c r="FN61" i="20"/>
  <c r="FA61" i="20"/>
  <c r="EY61" i="20"/>
  <c r="EX61" i="20"/>
  <c r="EZ61" i="20" s="1"/>
  <c r="EK61" i="20"/>
  <c r="DW61" i="20"/>
  <c r="DG61" i="20"/>
  <c r="CT61" i="20"/>
  <c r="CS61" i="20"/>
  <c r="CR61" i="20"/>
  <c r="CD61" i="20"/>
  <c r="BQ61" i="20"/>
  <c r="BP61" i="20"/>
  <c r="BO61" i="20"/>
  <c r="BA61" i="20"/>
  <c r="AN61" i="20"/>
  <c r="AM61" i="20"/>
  <c r="AL61" i="20"/>
  <c r="X61" i="20"/>
  <c r="K61" i="20"/>
  <c r="F61" i="20" s="1"/>
  <c r="G61" i="20"/>
  <c r="AFU60" i="20"/>
  <c r="AFT60" i="20"/>
  <c r="AFV60" i="20" s="1"/>
  <c r="AFG60" i="20"/>
  <c r="AET60" i="20"/>
  <c r="AES60" i="20"/>
  <c r="AEN60" i="20"/>
  <c r="AED60" i="20"/>
  <c r="AEQ60" i="20" s="1"/>
  <c r="AER60" i="20" s="1"/>
  <c r="ADQ60" i="20"/>
  <c r="ADK60" i="20"/>
  <c r="ADA60" i="20" s="1"/>
  <c r="ACJ60" i="20" s="1"/>
  <c r="ACN60" i="20"/>
  <c r="ACI60" i="20"/>
  <c r="ACC60" i="20"/>
  <c r="ABS60" i="20"/>
  <c r="ACF60" i="20" s="1"/>
  <c r="ACG60" i="20" s="1"/>
  <c r="ABF60" i="20"/>
  <c r="AAZ60" i="20"/>
  <c r="AAP60" i="20"/>
  <c r="AAC60" i="20"/>
  <c r="ABC60" i="20" s="1"/>
  <c r="ZM60" i="20"/>
  <c r="YZ60" i="20"/>
  <c r="YW60" i="20"/>
  <c r="YT60" i="20"/>
  <c r="YJ60" i="20" s="1"/>
  <c r="XW60" i="20"/>
  <c r="XQ60" i="20"/>
  <c r="XG60" i="20"/>
  <c r="WT60" i="20"/>
  <c r="WQ60" i="20"/>
  <c r="WD60" i="20"/>
  <c r="VQ60" i="20"/>
  <c r="VO60" i="20"/>
  <c r="VN60" i="20"/>
  <c r="VP60" i="20" s="1"/>
  <c r="VA60" i="20"/>
  <c r="UN60" i="20"/>
  <c r="UH60" i="20"/>
  <c r="TX60" i="20"/>
  <c r="TK60" i="20"/>
  <c r="TH60" i="20"/>
  <c r="TE60" i="20"/>
  <c r="SU60" i="20" s="1"/>
  <c r="SH60" i="20"/>
  <c r="RR60" i="20"/>
  <c r="RE60" i="20"/>
  <c r="RD60" i="20"/>
  <c r="QO60" i="20"/>
  <c r="RB60" i="20" s="1"/>
  <c r="RC60" i="20" s="1"/>
  <c r="QB60" i="20"/>
  <c r="PL60" i="20"/>
  <c r="NR60" i="20" s="1"/>
  <c r="OY60" i="20"/>
  <c r="OV60" i="20"/>
  <c r="OX60" i="20" s="1"/>
  <c r="OI60" i="20"/>
  <c r="NV60" i="20"/>
  <c r="NQ60" i="20"/>
  <c r="NA60" i="20"/>
  <c r="MN60" i="20"/>
  <c r="MM60" i="20"/>
  <c r="ML60" i="20"/>
  <c r="LX60" i="20"/>
  <c r="LK60" i="20"/>
  <c r="LH60" i="20"/>
  <c r="KU60" i="20"/>
  <c r="KH60" i="20"/>
  <c r="KE60" i="20"/>
  <c r="KG60" i="20" s="1"/>
  <c r="JR60" i="20"/>
  <c r="JE60" i="20"/>
  <c r="JD60" i="20"/>
  <c r="JC60" i="20"/>
  <c r="IO60" i="20"/>
  <c r="JB60" i="20" s="1"/>
  <c r="IB60" i="20"/>
  <c r="HL60" i="20"/>
  <c r="HY60" i="20" s="1"/>
  <c r="HZ60" i="20" s="1"/>
  <c r="GY60" i="20"/>
  <c r="GS60" i="20"/>
  <c r="GQ60" i="20" s="1"/>
  <c r="GV60" i="20" s="1"/>
  <c r="GD60" i="20"/>
  <c r="FN60" i="20"/>
  <c r="FA60" i="20"/>
  <c r="EK60" i="20"/>
  <c r="DW60" i="20"/>
  <c r="DT60" i="20"/>
  <c r="DG60" i="20"/>
  <c r="CT60" i="20"/>
  <c r="CS60" i="20"/>
  <c r="CR60" i="20"/>
  <c r="CD60" i="20"/>
  <c r="BQ60" i="20"/>
  <c r="BP60" i="20"/>
  <c r="BO60" i="20"/>
  <c r="BA60" i="20"/>
  <c r="AN60" i="20"/>
  <c r="AM60" i="20"/>
  <c r="AL60" i="20"/>
  <c r="X60" i="20"/>
  <c r="K60" i="20"/>
  <c r="AFV59" i="20"/>
  <c r="AFG59" i="20"/>
  <c r="AFT59" i="20" s="1"/>
  <c r="AFU59" i="20" s="1"/>
  <c r="AET59" i="20"/>
  <c r="AEN59" i="20"/>
  <c r="AED59" i="20" s="1"/>
  <c r="AEQ59" i="20" s="1"/>
  <c r="ADQ59" i="20"/>
  <c r="ADO59" i="20"/>
  <c r="ADK59" i="20"/>
  <c r="ADA59" i="20"/>
  <c r="ADN59" i="20" s="1"/>
  <c r="ADP59" i="20" s="1"/>
  <c r="ACN59" i="20"/>
  <c r="ACI59" i="20" s="1"/>
  <c r="ACJ59" i="20"/>
  <c r="ACK59" i="20" s="1"/>
  <c r="ACC59" i="20"/>
  <c r="ABS59" i="20"/>
  <c r="ABF59" i="20"/>
  <c r="ACF59" i="20" s="1"/>
  <c r="AAZ59" i="20"/>
  <c r="AAP59" i="20"/>
  <c r="ABC59" i="20" s="1"/>
  <c r="ABD59" i="20" s="1"/>
  <c r="AAC59" i="20"/>
  <c r="ZZ59" i="20"/>
  <c r="AAB59" i="20" s="1"/>
  <c r="ZM59" i="20"/>
  <c r="YZ59" i="20"/>
  <c r="YX59" i="20"/>
  <c r="YT59" i="20"/>
  <c r="YJ59" i="20"/>
  <c r="YW59" i="20" s="1"/>
  <c r="YY59" i="20" s="1"/>
  <c r="XW59" i="20"/>
  <c r="XQ59" i="20"/>
  <c r="XG59" i="20" s="1"/>
  <c r="XT59" i="20" s="1"/>
  <c r="WT59" i="20"/>
  <c r="WD59" i="20"/>
  <c r="WQ59" i="20" s="1"/>
  <c r="WS59" i="20" s="1"/>
  <c r="VQ59" i="20"/>
  <c r="VA59" i="20"/>
  <c r="UN59" i="20"/>
  <c r="UH59" i="20"/>
  <c r="TX59" i="20" s="1"/>
  <c r="UK59" i="20" s="1"/>
  <c r="TK59" i="20"/>
  <c r="TE59" i="20"/>
  <c r="SU59" i="20"/>
  <c r="SH59" i="20"/>
  <c r="RR59" i="20"/>
  <c r="SE59" i="20" s="1"/>
  <c r="RE59" i="20"/>
  <c r="RC59" i="20"/>
  <c r="RB59" i="20"/>
  <c r="RD59" i="20" s="1"/>
  <c r="QO59" i="20"/>
  <c r="QB59" i="20"/>
  <c r="PL59" i="20"/>
  <c r="OY59" i="20"/>
  <c r="OI59" i="20"/>
  <c r="NV59" i="20"/>
  <c r="NR59" i="20"/>
  <c r="NN59" i="20"/>
  <c r="NP59" i="20" s="1"/>
  <c r="NA59" i="20"/>
  <c r="MN59" i="20"/>
  <c r="MM59" i="20"/>
  <c r="ML59" i="20"/>
  <c r="LX59" i="20"/>
  <c r="LK59" i="20"/>
  <c r="KU59" i="20"/>
  <c r="KH59" i="20"/>
  <c r="JR59" i="20"/>
  <c r="JE59" i="20"/>
  <c r="JB59" i="20"/>
  <c r="IO59" i="20"/>
  <c r="IB59" i="20"/>
  <c r="HY59" i="20"/>
  <c r="IA59" i="20" s="1"/>
  <c r="HL59" i="20"/>
  <c r="GY59" i="20"/>
  <c r="GS59" i="20"/>
  <c r="GQ59" i="20"/>
  <c r="GD59" i="20"/>
  <c r="GA59" i="20"/>
  <c r="FN59" i="20"/>
  <c r="FA59" i="20"/>
  <c r="EX59" i="20"/>
  <c r="EZ59" i="20" s="1"/>
  <c r="EK59" i="20"/>
  <c r="DW59" i="20"/>
  <c r="DG59" i="20"/>
  <c r="CT59" i="20"/>
  <c r="CS59" i="20"/>
  <c r="CR59" i="20"/>
  <c r="CD59" i="20"/>
  <c r="BQ59" i="20"/>
  <c r="BP59" i="20"/>
  <c r="BO59" i="20"/>
  <c r="BA59" i="20"/>
  <c r="AN59" i="20"/>
  <c r="AM59" i="20"/>
  <c r="AL59" i="20"/>
  <c r="X59" i="20"/>
  <c r="K59" i="20"/>
  <c r="F59" i="20" s="1"/>
  <c r="G59" i="20"/>
  <c r="AFU58" i="20"/>
  <c r="AFT58" i="20"/>
  <c r="AFV58" i="20" s="1"/>
  <c r="AFG58" i="20"/>
  <c r="AET58" i="20"/>
  <c r="AEN58" i="20"/>
  <c r="AED58" i="20"/>
  <c r="ADQ58" i="20"/>
  <c r="ACI58" i="20" s="1"/>
  <c r="ADK58" i="20"/>
  <c r="ADA58" i="20" s="1"/>
  <c r="ACN58" i="20"/>
  <c r="ACC58" i="20"/>
  <c r="ABS58" i="20" s="1"/>
  <c r="ACF58" i="20" s="1"/>
  <c r="ABF58" i="20"/>
  <c r="ABC58" i="20"/>
  <c r="ABE58" i="20" s="1"/>
  <c r="AAZ58" i="20"/>
  <c r="AAP58" i="20"/>
  <c r="AAC58" i="20"/>
  <c r="ZM58" i="20"/>
  <c r="YZ58" i="20"/>
  <c r="YT58" i="20"/>
  <c r="YJ58" i="20" s="1"/>
  <c r="YW58" i="20" s="1"/>
  <c r="XW58" i="20"/>
  <c r="XQ58" i="20"/>
  <c r="XG58" i="20"/>
  <c r="WT58" i="20"/>
  <c r="WQ58" i="20"/>
  <c r="WS58" i="20" s="1"/>
  <c r="WD58" i="20"/>
  <c r="VQ58" i="20"/>
  <c r="VA58" i="20"/>
  <c r="UN58" i="20"/>
  <c r="VN58" i="20" s="1"/>
  <c r="UH58" i="20"/>
  <c r="TX58" i="20"/>
  <c r="TK58" i="20"/>
  <c r="TE58" i="20"/>
  <c r="SU58" i="20" s="1"/>
  <c r="TH58" i="20" s="1"/>
  <c r="SH58" i="20"/>
  <c r="RR58" i="20"/>
  <c r="RE58" i="20"/>
  <c r="QO58" i="20"/>
  <c r="RB58" i="20" s="1"/>
  <c r="QB58" i="20"/>
  <c r="NQ58" i="20" s="1"/>
  <c r="PL58" i="20"/>
  <c r="PY58" i="20" s="1"/>
  <c r="OY58" i="20"/>
  <c r="OV58" i="20"/>
  <c r="OX58" i="20" s="1"/>
  <c r="OI58" i="20"/>
  <c r="NV58" i="20"/>
  <c r="NR58" i="20"/>
  <c r="NA58" i="20"/>
  <c r="NN58" i="20" s="1"/>
  <c r="MN58" i="20"/>
  <c r="MM58" i="20"/>
  <c r="ML58" i="20"/>
  <c r="LX58" i="20"/>
  <c r="LK58" i="20"/>
  <c r="KU58" i="20"/>
  <c r="KH58" i="20"/>
  <c r="KE58" i="20"/>
  <c r="KG58" i="20" s="1"/>
  <c r="JR58" i="20"/>
  <c r="JE58" i="20"/>
  <c r="IO58" i="20"/>
  <c r="IB58" i="20"/>
  <c r="HY58" i="20"/>
  <c r="HZ58" i="20" s="1"/>
  <c r="HL58" i="20"/>
  <c r="GY58" i="20"/>
  <c r="GV58" i="20"/>
  <c r="GX58" i="20" s="1"/>
  <c r="GS58" i="20"/>
  <c r="GQ58" i="20" s="1"/>
  <c r="GD58" i="20"/>
  <c r="FN58" i="20"/>
  <c r="FA58" i="20"/>
  <c r="EX58" i="20"/>
  <c r="EY58" i="20" s="1"/>
  <c r="EK58" i="20"/>
  <c r="DW58" i="20"/>
  <c r="DT58" i="20"/>
  <c r="DV58" i="20" s="1"/>
  <c r="DG58" i="20"/>
  <c r="CT58" i="20"/>
  <c r="CS58" i="20"/>
  <c r="CR58" i="20"/>
  <c r="CD58" i="20"/>
  <c r="BQ58" i="20"/>
  <c r="BP58" i="20"/>
  <c r="BO58" i="20"/>
  <c r="BA58" i="20"/>
  <c r="AN58" i="20"/>
  <c r="AM58" i="20"/>
  <c r="AL58" i="20"/>
  <c r="X58" i="20"/>
  <c r="G58" i="20" s="1"/>
  <c r="K58" i="20"/>
  <c r="F58" i="20"/>
  <c r="AFT57" i="20"/>
  <c r="AFU57" i="20" s="1"/>
  <c r="AFG57" i="20"/>
  <c r="AET57" i="20"/>
  <c r="AEQ57" i="20"/>
  <c r="AES57" i="20" s="1"/>
  <c r="AEN57" i="20"/>
  <c r="AED57" i="20" s="1"/>
  <c r="ADQ57" i="20"/>
  <c r="ADK57" i="20"/>
  <c r="ADA57" i="20" s="1"/>
  <c r="ACN57" i="20"/>
  <c r="ACI57" i="20" s="1"/>
  <c r="ACC57" i="20"/>
  <c r="ABS57" i="20"/>
  <c r="ACF57" i="20" s="1"/>
  <c r="ABF57" i="20"/>
  <c r="AAZ57" i="20"/>
  <c r="AAP57" i="20"/>
  <c r="ABC57" i="20" s="1"/>
  <c r="AAC57" i="20"/>
  <c r="ZZ57" i="20"/>
  <c r="AAB57" i="20" s="1"/>
  <c r="ZM57" i="20"/>
  <c r="YZ57" i="20"/>
  <c r="YT57" i="20"/>
  <c r="YJ57" i="20" s="1"/>
  <c r="YW57" i="20" s="1"/>
  <c r="XW57" i="20"/>
  <c r="XQ57" i="20"/>
  <c r="XG57" i="20" s="1"/>
  <c r="WT57" i="20"/>
  <c r="XT57" i="20" s="1"/>
  <c r="WD57" i="20"/>
  <c r="VQ57" i="20"/>
  <c r="VA57" i="20"/>
  <c r="UN57" i="20"/>
  <c r="VN57" i="20" s="1"/>
  <c r="UH57" i="20"/>
  <c r="TX57" i="20" s="1"/>
  <c r="UK57" i="20" s="1"/>
  <c r="TK57" i="20"/>
  <c r="TE57" i="20"/>
  <c r="SU57" i="20" s="1"/>
  <c r="SH57" i="20"/>
  <c r="SE57" i="20"/>
  <c r="SG57" i="20" s="1"/>
  <c r="RR57" i="20"/>
  <c r="RE57" i="20"/>
  <c r="RC57" i="20"/>
  <c r="RB57" i="20"/>
  <c r="RD57" i="20" s="1"/>
  <c r="QO57" i="20"/>
  <c r="QB57" i="20"/>
  <c r="PL57" i="20"/>
  <c r="PY57" i="20" s="1"/>
  <c r="QA57" i="20" s="1"/>
  <c r="OY57" i="20"/>
  <c r="OI57" i="20"/>
  <c r="OV57" i="20" s="1"/>
  <c r="NV57" i="20"/>
  <c r="NO57" i="20"/>
  <c r="NN57" i="20"/>
  <c r="NP57" i="20" s="1"/>
  <c r="NA57" i="20"/>
  <c r="MN57" i="20"/>
  <c r="MM57" i="20"/>
  <c r="ML57" i="20"/>
  <c r="LX57" i="20"/>
  <c r="LK57" i="20"/>
  <c r="KU57" i="20"/>
  <c r="LH57" i="20" s="1"/>
  <c r="LJ57" i="20" s="1"/>
  <c r="KH57" i="20"/>
  <c r="JR57" i="20"/>
  <c r="KE57" i="20" s="1"/>
  <c r="JE57" i="20"/>
  <c r="IO57" i="20"/>
  <c r="JB57" i="20" s="1"/>
  <c r="IB57" i="20"/>
  <c r="HY57" i="20"/>
  <c r="IA57" i="20" s="1"/>
  <c r="HL57" i="20"/>
  <c r="GY57" i="20"/>
  <c r="GW57" i="20"/>
  <c r="GS57" i="20"/>
  <c r="GQ57" i="20"/>
  <c r="GV57" i="20" s="1"/>
  <c r="GX57" i="20" s="1"/>
  <c r="GD57" i="20"/>
  <c r="FN57" i="20"/>
  <c r="GA57" i="20" s="1"/>
  <c r="FA57" i="20"/>
  <c r="EK57" i="20"/>
  <c r="DW57" i="20"/>
  <c r="EX57" i="20" s="1"/>
  <c r="DG57" i="20"/>
  <c r="CT57" i="20"/>
  <c r="CS57" i="20"/>
  <c r="CR57" i="20"/>
  <c r="CD57" i="20"/>
  <c r="BQ57" i="20"/>
  <c r="BP57" i="20"/>
  <c r="BO57" i="20"/>
  <c r="BA57" i="20"/>
  <c r="AN57" i="20"/>
  <c r="AM57" i="20"/>
  <c r="AL57" i="20"/>
  <c r="X57" i="20"/>
  <c r="K57" i="20"/>
  <c r="F57" i="20"/>
  <c r="AFG56" i="20"/>
  <c r="AET56" i="20"/>
  <c r="AFT56" i="20" s="1"/>
  <c r="AEN56" i="20"/>
  <c r="AED56" i="20"/>
  <c r="AEQ56" i="20" s="1"/>
  <c r="AES56" i="20" s="1"/>
  <c r="ADQ56" i="20"/>
  <c r="ADK56" i="20"/>
  <c r="ADA56" i="20" s="1"/>
  <c r="ADN56" i="20" s="1"/>
  <c r="ACN56" i="20"/>
  <c r="ACJ56" i="20"/>
  <c r="ACK56" i="20" s="1"/>
  <c r="ACM56" i="20" s="1"/>
  <c r="ACI56" i="20"/>
  <c r="ACC56" i="20"/>
  <c r="ABS56" i="20" s="1"/>
  <c r="ACF56" i="20" s="1"/>
  <c r="ABF56" i="20"/>
  <c r="AAZ56" i="20"/>
  <c r="AAP56" i="20"/>
  <c r="ABC56" i="20" s="1"/>
  <c r="AAC56" i="20"/>
  <c r="ZM56" i="20"/>
  <c r="ZZ56" i="20" s="1"/>
  <c r="YZ56" i="20"/>
  <c r="YT56" i="20"/>
  <c r="YJ56" i="20" s="1"/>
  <c r="YW56" i="20" s="1"/>
  <c r="XW56" i="20"/>
  <c r="XQ56" i="20"/>
  <c r="XG56" i="20"/>
  <c r="XT56" i="20" s="1"/>
  <c r="XV56" i="20" s="1"/>
  <c r="WT56" i="20"/>
  <c r="WD56" i="20"/>
  <c r="WQ56" i="20" s="1"/>
  <c r="VQ56" i="20"/>
  <c r="VN56" i="20"/>
  <c r="VP56" i="20" s="1"/>
  <c r="VA56" i="20"/>
  <c r="UN56" i="20"/>
  <c r="UH56" i="20"/>
  <c r="TX56" i="20"/>
  <c r="TK56" i="20"/>
  <c r="TE56" i="20"/>
  <c r="SU56" i="20" s="1"/>
  <c r="TH56" i="20" s="1"/>
  <c r="SH56" i="20"/>
  <c r="RR56" i="20"/>
  <c r="RE56" i="20"/>
  <c r="QO56" i="20"/>
  <c r="RB56" i="20" s="1"/>
  <c r="QB56" i="20"/>
  <c r="PL56" i="20"/>
  <c r="PY56" i="20" s="1"/>
  <c r="OY56" i="20"/>
  <c r="OI56" i="20"/>
  <c r="NV56" i="20"/>
  <c r="OV56" i="20" s="1"/>
  <c r="NR56" i="20"/>
  <c r="NQ56" i="20"/>
  <c r="NA56" i="20"/>
  <c r="NN56" i="20" s="1"/>
  <c r="MN56" i="20"/>
  <c r="MM56" i="20"/>
  <c r="ML56" i="20"/>
  <c r="LX56" i="20"/>
  <c r="LK56" i="20"/>
  <c r="KU56" i="20"/>
  <c r="LH56" i="20" s="1"/>
  <c r="KH56" i="20"/>
  <c r="KE56" i="20"/>
  <c r="KG56" i="20" s="1"/>
  <c r="JR56" i="20"/>
  <c r="JE56" i="20"/>
  <c r="IO56" i="20"/>
  <c r="JB56" i="20" s="1"/>
  <c r="JD56" i="20" s="1"/>
  <c r="IB56" i="20"/>
  <c r="HL56" i="20"/>
  <c r="HY56" i="20" s="1"/>
  <c r="GY56" i="20"/>
  <c r="GS56" i="20"/>
  <c r="GQ56" i="20" s="1"/>
  <c r="GV56" i="20" s="1"/>
  <c r="GD56" i="20"/>
  <c r="FN56" i="20"/>
  <c r="GA56" i="20" s="1"/>
  <c r="GC56" i="20" s="1"/>
  <c r="FA56" i="20"/>
  <c r="EK56" i="20"/>
  <c r="EX56" i="20" s="1"/>
  <c r="DW56" i="20"/>
  <c r="DG56" i="20"/>
  <c r="DT56" i="20" s="1"/>
  <c r="CT56" i="20"/>
  <c r="CS56" i="20"/>
  <c r="CR56" i="20"/>
  <c r="CD56" i="20"/>
  <c r="BQ56" i="20"/>
  <c r="BP56" i="20"/>
  <c r="BO56" i="20"/>
  <c r="BA56" i="20"/>
  <c r="AN56" i="20"/>
  <c r="AM56" i="20"/>
  <c r="AL56" i="20"/>
  <c r="X56" i="20"/>
  <c r="G56" i="20" s="1"/>
  <c r="K56" i="20"/>
  <c r="H56" i="20"/>
  <c r="J56" i="20" s="1"/>
  <c r="F56" i="20"/>
  <c r="AFG55" i="20"/>
  <c r="AFT55" i="20" s="1"/>
  <c r="AET55" i="20"/>
  <c r="AEN55" i="20"/>
  <c r="AED55" i="20" s="1"/>
  <c r="AEQ55" i="20" s="1"/>
  <c r="ADQ55" i="20"/>
  <c r="ADK55" i="20"/>
  <c r="ADA55" i="20" s="1"/>
  <c r="ACN55" i="20"/>
  <c r="ACI55" i="20" s="1"/>
  <c r="ACF55" i="20"/>
  <c r="ACH55" i="20" s="1"/>
  <c r="ACC55" i="20"/>
  <c r="ABS55" i="20"/>
  <c r="ABF55" i="20"/>
  <c r="AAZ55" i="20"/>
  <c r="AAP55" i="20"/>
  <c r="ABC55" i="20" s="1"/>
  <c r="AAC55" i="20"/>
  <c r="ZZ55" i="20"/>
  <c r="AAB55" i="20" s="1"/>
  <c r="ZM55" i="20"/>
  <c r="YZ55" i="20"/>
  <c r="YT55" i="20"/>
  <c r="YJ55" i="20" s="1"/>
  <c r="YW55" i="20" s="1"/>
  <c r="XW55" i="20"/>
  <c r="XT55" i="20"/>
  <c r="XV55" i="20" s="1"/>
  <c r="XQ55" i="20"/>
  <c r="XG55" i="20"/>
  <c r="WT55" i="20"/>
  <c r="WD55" i="20"/>
  <c r="WQ55" i="20" s="1"/>
  <c r="VQ55" i="20"/>
  <c r="VA55" i="20"/>
  <c r="VN55" i="20" s="1"/>
  <c r="UN55" i="20"/>
  <c r="UK55" i="20"/>
  <c r="UM55" i="20" s="1"/>
  <c r="UH55" i="20"/>
  <c r="TX55" i="20"/>
  <c r="TK55" i="20"/>
  <c r="TE55" i="20"/>
  <c r="SU55" i="20"/>
  <c r="TH55" i="20" s="1"/>
  <c r="SH55" i="20"/>
  <c r="SE55" i="20"/>
  <c r="SG55" i="20" s="1"/>
  <c r="RR55" i="20"/>
  <c r="RE55" i="20"/>
  <c r="QO55" i="20"/>
  <c r="RB55" i="20" s="1"/>
  <c r="QB55" i="20"/>
  <c r="PL55" i="20"/>
  <c r="PY55" i="20" s="1"/>
  <c r="OY55" i="20"/>
  <c r="NQ55" i="20" s="1"/>
  <c r="OI55" i="20"/>
  <c r="NR55" i="20" s="1"/>
  <c r="NV55" i="20"/>
  <c r="NA55" i="20"/>
  <c r="NN55" i="20" s="1"/>
  <c r="MN55" i="20"/>
  <c r="MM55" i="20"/>
  <c r="ML55" i="20"/>
  <c r="LX55" i="20"/>
  <c r="LK55" i="20"/>
  <c r="KU55" i="20"/>
  <c r="LH55" i="20" s="1"/>
  <c r="KH55" i="20"/>
  <c r="JR55" i="20"/>
  <c r="KE55" i="20" s="1"/>
  <c r="JE55" i="20"/>
  <c r="JB55" i="20"/>
  <c r="JD55" i="20" s="1"/>
  <c r="IO55" i="20"/>
  <c r="IB55" i="20"/>
  <c r="HL55" i="20"/>
  <c r="HY55" i="20" s="1"/>
  <c r="GY55" i="20"/>
  <c r="GS55" i="20"/>
  <c r="GQ55" i="20"/>
  <c r="GV55" i="20" s="1"/>
  <c r="GD55" i="20"/>
  <c r="GA55" i="20"/>
  <c r="GC55" i="20" s="1"/>
  <c r="FN55" i="20"/>
  <c r="FA55" i="20"/>
  <c r="EK55" i="20"/>
  <c r="EX55" i="20" s="1"/>
  <c r="DW55" i="20"/>
  <c r="DG55" i="20"/>
  <c r="DT55" i="20" s="1"/>
  <c r="CT55" i="20"/>
  <c r="CS55" i="20"/>
  <c r="CR55" i="20"/>
  <c r="CD55" i="20"/>
  <c r="BQ55" i="20"/>
  <c r="BP55" i="20"/>
  <c r="BO55" i="20"/>
  <c r="BA55" i="20"/>
  <c r="AN55" i="20"/>
  <c r="AM55" i="20"/>
  <c r="AL55" i="20"/>
  <c r="X55" i="20"/>
  <c r="K55" i="20"/>
  <c r="F55" i="20" s="1"/>
  <c r="AFW55" i="20" s="1"/>
  <c r="AGB55" i="20" s="1"/>
  <c r="G55" i="20"/>
  <c r="AFG54" i="20"/>
  <c r="AFT54" i="20" s="1"/>
  <c r="AET54" i="20"/>
  <c r="AEN54" i="20"/>
  <c r="AED54" i="20"/>
  <c r="AEQ54" i="20" s="1"/>
  <c r="ADQ54" i="20"/>
  <c r="ADK54" i="20"/>
  <c r="ADA54" i="20" s="1"/>
  <c r="ACN54" i="20"/>
  <c r="ACI54" i="20"/>
  <c r="ACC54" i="20"/>
  <c r="ABS54" i="20" s="1"/>
  <c r="ACF54" i="20" s="1"/>
  <c r="ABF54" i="20"/>
  <c r="AAZ54" i="20"/>
  <c r="AAP54" i="20"/>
  <c r="ABC54" i="20" s="1"/>
  <c r="AAC54" i="20"/>
  <c r="ZM54" i="20"/>
  <c r="ZZ54" i="20" s="1"/>
  <c r="YZ54" i="20"/>
  <c r="YT54" i="20"/>
  <c r="YJ54" i="20" s="1"/>
  <c r="YW54" i="20" s="1"/>
  <c r="XW54" i="20"/>
  <c r="XQ54" i="20"/>
  <c r="XG54" i="20"/>
  <c r="XT54" i="20" s="1"/>
  <c r="WT54" i="20"/>
  <c r="WQ54" i="20"/>
  <c r="WS54" i="20" s="1"/>
  <c r="WD54" i="20"/>
  <c r="VQ54" i="20"/>
  <c r="VA54" i="20"/>
  <c r="UN54" i="20"/>
  <c r="VN54" i="20" s="1"/>
  <c r="UH54" i="20"/>
  <c r="TX54" i="20"/>
  <c r="UK54" i="20" s="1"/>
  <c r="TK54" i="20"/>
  <c r="TE54" i="20"/>
  <c r="SU54" i="20" s="1"/>
  <c r="TH54" i="20" s="1"/>
  <c r="SH54" i="20"/>
  <c r="RR54" i="20"/>
  <c r="SE54" i="20" s="1"/>
  <c r="RE54" i="20"/>
  <c r="QO54" i="20"/>
  <c r="RB54" i="20" s="1"/>
  <c r="QB54" i="20"/>
  <c r="PY54" i="20"/>
  <c r="QA54" i="20" s="1"/>
  <c r="PL54" i="20"/>
  <c r="OY54" i="20"/>
  <c r="OI54" i="20"/>
  <c r="NV54" i="20"/>
  <c r="OV54" i="20" s="1"/>
  <c r="NQ54" i="20"/>
  <c r="NA54" i="20"/>
  <c r="NN54" i="20" s="1"/>
  <c r="MN54" i="20"/>
  <c r="MM54" i="20"/>
  <c r="ML54" i="20"/>
  <c r="LX54" i="20"/>
  <c r="LK54" i="20"/>
  <c r="LH54" i="20"/>
  <c r="LJ54" i="20" s="1"/>
  <c r="KU54" i="20"/>
  <c r="KH54" i="20"/>
  <c r="JR54" i="20"/>
  <c r="JE54" i="20"/>
  <c r="KE54" i="20" s="1"/>
  <c r="IO54" i="20"/>
  <c r="JB54" i="20" s="1"/>
  <c r="IB54" i="20"/>
  <c r="HL54" i="20"/>
  <c r="HY54" i="20" s="1"/>
  <c r="GY54" i="20"/>
  <c r="GS54" i="20"/>
  <c r="GQ54" i="20" s="1"/>
  <c r="GV54" i="20" s="1"/>
  <c r="GD54" i="20"/>
  <c r="FN54" i="20"/>
  <c r="GA54" i="20" s="1"/>
  <c r="FA54" i="20"/>
  <c r="F54" i="20" s="1"/>
  <c r="AFW54" i="20" s="1"/>
  <c r="AGB54" i="20" s="1"/>
  <c r="EK54" i="20"/>
  <c r="EX54" i="20" s="1"/>
  <c r="DW54" i="20"/>
  <c r="DT54" i="20"/>
  <c r="DV54" i="20" s="1"/>
  <c r="DG54" i="20"/>
  <c r="CT54" i="20"/>
  <c r="CS54" i="20"/>
  <c r="CR54" i="20"/>
  <c r="CD54" i="20"/>
  <c r="BQ54" i="20"/>
  <c r="BP54" i="20"/>
  <c r="BO54" i="20"/>
  <c r="BA54" i="20"/>
  <c r="AN54" i="20"/>
  <c r="AM54" i="20"/>
  <c r="AL54" i="20"/>
  <c r="X54" i="20"/>
  <c r="G54" i="20" s="1"/>
  <c r="K54" i="20"/>
  <c r="AFG53" i="20"/>
  <c r="AFT53" i="20" s="1"/>
  <c r="AET53" i="20"/>
  <c r="AEN53" i="20"/>
  <c r="AED53" i="20" s="1"/>
  <c r="AEQ53" i="20" s="1"/>
  <c r="ADQ53" i="20"/>
  <c r="ADK53" i="20"/>
  <c r="ADA53" i="20"/>
  <c r="ACN53" i="20"/>
  <c r="ACI53" i="20" s="1"/>
  <c r="ACC53" i="20"/>
  <c r="ABS53" i="20"/>
  <c r="ACF53" i="20" s="1"/>
  <c r="ABF53" i="20"/>
  <c r="AAZ53" i="20"/>
  <c r="AAP53" i="20" s="1"/>
  <c r="ABC53" i="20" s="1"/>
  <c r="AAC53" i="20"/>
  <c r="ZM53" i="20"/>
  <c r="YZ53" i="20"/>
  <c r="ZZ53" i="20" s="1"/>
  <c r="YT53" i="20"/>
  <c r="YJ53" i="20"/>
  <c r="YW53" i="20" s="1"/>
  <c r="XW53" i="20"/>
  <c r="XQ53" i="20"/>
  <c r="XG53" i="20" s="1"/>
  <c r="XT53" i="20" s="1"/>
  <c r="WT53" i="20"/>
  <c r="WD53" i="20"/>
  <c r="WQ53" i="20" s="1"/>
  <c r="VQ53" i="20"/>
  <c r="VA53" i="20"/>
  <c r="VN53" i="20" s="1"/>
  <c r="UN53" i="20"/>
  <c r="UH53" i="20"/>
  <c r="TX53" i="20" s="1"/>
  <c r="UK53" i="20" s="1"/>
  <c r="TK53" i="20"/>
  <c r="TE53" i="20"/>
  <c r="SU53" i="20" s="1"/>
  <c r="TH53" i="20" s="1"/>
  <c r="SH53" i="20"/>
  <c r="SF53" i="20"/>
  <c r="SE53" i="20"/>
  <c r="SG53" i="20" s="1"/>
  <c r="RR53" i="20"/>
  <c r="RE53" i="20"/>
  <c r="QO53" i="20"/>
  <c r="QB53" i="20"/>
  <c r="RB53" i="20" s="1"/>
  <c r="PL53" i="20"/>
  <c r="PY53" i="20" s="1"/>
  <c r="OY53" i="20"/>
  <c r="OV53" i="20"/>
  <c r="OX53" i="20" s="1"/>
  <c r="OI53" i="20"/>
  <c r="NV53" i="20"/>
  <c r="NQ53" i="20" s="1"/>
  <c r="NA53" i="20"/>
  <c r="MN53" i="20"/>
  <c r="NN53" i="20" s="1"/>
  <c r="MM53" i="20"/>
  <c r="ML53" i="20"/>
  <c r="LX53" i="20"/>
  <c r="LK53" i="20"/>
  <c r="KU53" i="20"/>
  <c r="LH53" i="20" s="1"/>
  <c r="KH53" i="20"/>
  <c r="KE53" i="20"/>
  <c r="KG53" i="20" s="1"/>
  <c r="JR53" i="20"/>
  <c r="JE53" i="20"/>
  <c r="JC53" i="20"/>
  <c r="JB53" i="20"/>
  <c r="JD53" i="20" s="1"/>
  <c r="IO53" i="20"/>
  <c r="IB53" i="20"/>
  <c r="HL53" i="20"/>
  <c r="GY53" i="20"/>
  <c r="HY53" i="20" s="1"/>
  <c r="GS53" i="20"/>
  <c r="GQ53" i="20" s="1"/>
  <c r="GV53" i="20" s="1"/>
  <c r="GD53" i="20"/>
  <c r="GB53" i="20"/>
  <c r="GA53" i="20"/>
  <c r="GC53" i="20" s="1"/>
  <c r="FN53" i="20"/>
  <c r="FA53" i="20"/>
  <c r="EK53" i="20"/>
  <c r="DW53" i="20"/>
  <c r="EX53" i="20" s="1"/>
  <c r="DG53" i="20"/>
  <c r="DT53" i="20" s="1"/>
  <c r="CT53" i="20"/>
  <c r="CS53" i="20"/>
  <c r="CR53" i="20"/>
  <c r="CD53" i="20"/>
  <c r="BQ53" i="20"/>
  <c r="BP53" i="20"/>
  <c r="BO53" i="20"/>
  <c r="BA53" i="20"/>
  <c r="AN53" i="20"/>
  <c r="AM53" i="20"/>
  <c r="AL53" i="20"/>
  <c r="X53" i="20"/>
  <c r="G53" i="20" s="1"/>
  <c r="K53" i="20"/>
  <c r="F53" i="20" s="1"/>
  <c r="AFG52" i="20"/>
  <c r="AET52" i="20"/>
  <c r="AFT52" i="20" s="1"/>
  <c r="AEN52" i="20"/>
  <c r="AED52" i="20" s="1"/>
  <c r="AEQ52" i="20" s="1"/>
  <c r="ADQ52" i="20"/>
  <c r="ADK52" i="20"/>
  <c r="ADA52" i="20" s="1"/>
  <c r="ADN52" i="20" s="1"/>
  <c r="ADP52" i="20" s="1"/>
  <c r="ACN52" i="20"/>
  <c r="ACI52" i="20" s="1"/>
  <c r="ACC52" i="20"/>
  <c r="ABS52" i="20" s="1"/>
  <c r="ACF52" i="20" s="1"/>
  <c r="ABF52" i="20"/>
  <c r="AAZ52" i="20"/>
  <c r="AAP52" i="20"/>
  <c r="ABC52" i="20" s="1"/>
  <c r="ABD52" i="20" s="1"/>
  <c r="AAC52" i="20"/>
  <c r="ZZ52" i="20"/>
  <c r="ZM52" i="20"/>
  <c r="YZ52" i="20"/>
  <c r="YX52" i="20"/>
  <c r="YT52" i="20"/>
  <c r="YJ52" i="20" s="1"/>
  <c r="YW52" i="20" s="1"/>
  <c r="YY52" i="20" s="1"/>
  <c r="XW52" i="20"/>
  <c r="XQ52" i="20"/>
  <c r="XG52" i="20" s="1"/>
  <c r="XT52" i="20" s="1"/>
  <c r="WT52" i="20"/>
  <c r="WR52" i="20"/>
  <c r="WQ52" i="20"/>
  <c r="WS52" i="20" s="1"/>
  <c r="WD52" i="20"/>
  <c r="VQ52" i="20"/>
  <c r="VA52" i="20"/>
  <c r="UN52" i="20"/>
  <c r="VN52" i="20" s="1"/>
  <c r="VO52" i="20" s="1"/>
  <c r="UH52" i="20"/>
  <c r="TX52" i="20" s="1"/>
  <c r="UK52" i="20" s="1"/>
  <c r="TK52" i="20"/>
  <c r="TE52" i="20"/>
  <c r="SU52" i="20" s="1"/>
  <c r="TH52" i="20" s="1"/>
  <c r="TJ52" i="20" s="1"/>
  <c r="SH52" i="20"/>
  <c r="RR52" i="20"/>
  <c r="SE52" i="20" s="1"/>
  <c r="RE52" i="20"/>
  <c r="RB52" i="20"/>
  <c r="QO52" i="20"/>
  <c r="QB52" i="20"/>
  <c r="PL52" i="20"/>
  <c r="PY52" i="20" s="1"/>
  <c r="QA52" i="20" s="1"/>
  <c r="OY52" i="20"/>
  <c r="OI52" i="20"/>
  <c r="NV52" i="20"/>
  <c r="NN52" i="20"/>
  <c r="NA52" i="20"/>
  <c r="MN52" i="20"/>
  <c r="MM52" i="20"/>
  <c r="ML52" i="20"/>
  <c r="LX52" i="20"/>
  <c r="LK52" i="20"/>
  <c r="LI52" i="20"/>
  <c r="KU52" i="20"/>
  <c r="LH52" i="20" s="1"/>
  <c r="LJ52" i="20" s="1"/>
  <c r="KH52" i="20"/>
  <c r="KG52" i="20"/>
  <c r="JR52" i="20"/>
  <c r="JE52" i="20"/>
  <c r="KE52" i="20" s="1"/>
  <c r="KF52" i="20" s="1"/>
  <c r="IO52" i="20"/>
  <c r="JB52" i="20" s="1"/>
  <c r="IB52" i="20"/>
  <c r="HY52" i="20"/>
  <c r="HL52" i="20"/>
  <c r="GY52" i="20"/>
  <c r="GW52" i="20"/>
  <c r="GS52" i="20"/>
  <c r="GQ52" i="20" s="1"/>
  <c r="GV52" i="20" s="1"/>
  <c r="GX52" i="20" s="1"/>
  <c r="GD52" i="20"/>
  <c r="FN52" i="20"/>
  <c r="GA52" i="20" s="1"/>
  <c r="GC52" i="20" s="1"/>
  <c r="FA52" i="20"/>
  <c r="EK52" i="20"/>
  <c r="DW52" i="20"/>
  <c r="EX52" i="20" s="1"/>
  <c r="DU52" i="20"/>
  <c r="DG52" i="20"/>
  <c r="DT52" i="20" s="1"/>
  <c r="DV52" i="20" s="1"/>
  <c r="CT52" i="20"/>
  <c r="CS52" i="20"/>
  <c r="CR52" i="20"/>
  <c r="CD52" i="20"/>
  <c r="BQ52" i="20"/>
  <c r="BP52" i="20"/>
  <c r="BO52" i="20"/>
  <c r="BA52" i="20"/>
  <c r="AN52" i="20"/>
  <c r="AM52" i="20"/>
  <c r="AL52" i="20"/>
  <c r="X52" i="20"/>
  <c r="K52" i="20"/>
  <c r="AFG51" i="20"/>
  <c r="AFT51" i="20" s="1"/>
  <c r="AET51" i="20"/>
  <c r="AEN51" i="20"/>
  <c r="AED51" i="20" s="1"/>
  <c r="AEQ51" i="20" s="1"/>
  <c r="ADQ51" i="20"/>
  <c r="ADK51" i="20"/>
  <c r="ADA51" i="20"/>
  <c r="ADN51" i="20" s="1"/>
  <c r="ADO51" i="20" s="1"/>
  <c r="ACN51" i="20"/>
  <c r="ACJ51" i="20"/>
  <c r="ACF51" i="20"/>
  <c r="ACG51" i="20" s="1"/>
  <c r="ACC51" i="20"/>
  <c r="ABS51" i="20"/>
  <c r="ABF51" i="20"/>
  <c r="AAZ51" i="20"/>
  <c r="AAP51" i="20" s="1"/>
  <c r="ABC51" i="20" s="1"/>
  <c r="AAC51" i="20"/>
  <c r="ZM51" i="20"/>
  <c r="YZ51" i="20"/>
  <c r="ZZ51" i="20" s="1"/>
  <c r="YT51" i="20"/>
  <c r="YJ51" i="20" s="1"/>
  <c r="YW51" i="20" s="1"/>
  <c r="XW51" i="20"/>
  <c r="XQ51" i="20"/>
  <c r="XG51" i="20" s="1"/>
  <c r="XT51" i="20" s="1"/>
  <c r="WT51" i="20"/>
  <c r="WD51" i="20"/>
  <c r="WQ51" i="20" s="1"/>
  <c r="WS51" i="20" s="1"/>
  <c r="VQ51" i="20"/>
  <c r="VA51" i="20"/>
  <c r="VN51" i="20" s="1"/>
  <c r="UN51" i="20"/>
  <c r="UH51" i="20"/>
  <c r="TX51" i="20" s="1"/>
  <c r="UK51" i="20" s="1"/>
  <c r="TK51" i="20"/>
  <c r="TE51" i="20"/>
  <c r="SU51" i="20" s="1"/>
  <c r="TH51" i="20" s="1"/>
  <c r="SH51" i="20"/>
  <c r="SE51" i="20"/>
  <c r="SG51" i="20" s="1"/>
  <c r="RR51" i="20"/>
  <c r="RE51" i="20"/>
  <c r="QO51" i="20"/>
  <c r="QB51" i="20"/>
  <c r="RB51" i="20" s="1"/>
  <c r="PL51" i="20"/>
  <c r="OY51" i="20"/>
  <c r="OI51" i="20"/>
  <c r="NV51" i="20"/>
  <c r="NQ51" i="20" s="1"/>
  <c r="NA51" i="20"/>
  <c r="MN51" i="20"/>
  <c r="NN51" i="20" s="1"/>
  <c r="MM51" i="20"/>
  <c r="ML51" i="20"/>
  <c r="LX51" i="20"/>
  <c r="LK51" i="20"/>
  <c r="KU51" i="20"/>
  <c r="KH51" i="20"/>
  <c r="JR51" i="20"/>
  <c r="JE51" i="20"/>
  <c r="KE51" i="20" s="1"/>
  <c r="JC51" i="20"/>
  <c r="JB51" i="20"/>
  <c r="JD51" i="20" s="1"/>
  <c r="IO51" i="20"/>
  <c r="IB51" i="20"/>
  <c r="HL51" i="20"/>
  <c r="GY51" i="20"/>
  <c r="HY51" i="20" s="1"/>
  <c r="GS51" i="20"/>
  <c r="GQ51" i="20"/>
  <c r="GV51" i="20" s="1"/>
  <c r="GW51" i="20" s="1"/>
  <c r="GD51" i="20"/>
  <c r="F51" i="20" s="1"/>
  <c r="FN51" i="20"/>
  <c r="GA51" i="20" s="1"/>
  <c r="FA51" i="20"/>
  <c r="EX51" i="20"/>
  <c r="EZ51" i="20" s="1"/>
  <c r="EK51" i="20"/>
  <c r="DW51" i="20"/>
  <c r="DV51" i="20"/>
  <c r="DU51" i="20"/>
  <c r="DG51" i="20"/>
  <c r="DT51" i="20" s="1"/>
  <c r="CT51" i="20"/>
  <c r="CS51" i="20"/>
  <c r="CR51" i="20"/>
  <c r="CD51" i="20"/>
  <c r="BQ51" i="20"/>
  <c r="BP51" i="20"/>
  <c r="BO51" i="20"/>
  <c r="BA51" i="20"/>
  <c r="AN51" i="20"/>
  <c r="AM51" i="20"/>
  <c r="AL51" i="20"/>
  <c r="X51" i="20"/>
  <c r="K51" i="20"/>
  <c r="AFT50" i="20"/>
  <c r="AFV50" i="20" s="1"/>
  <c r="AFG50" i="20"/>
  <c r="AET50" i="20"/>
  <c r="AEN50" i="20"/>
  <c r="AED50" i="20" s="1"/>
  <c r="ADQ50" i="20"/>
  <c r="ADK50" i="20"/>
  <c r="ADA50" i="20" s="1"/>
  <c r="ACN50" i="20"/>
  <c r="ADN50" i="20" s="1"/>
  <c r="ACI50" i="20"/>
  <c r="ACC50" i="20"/>
  <c r="ABS50" i="20"/>
  <c r="ACF50" i="20" s="1"/>
  <c r="ABF50" i="20"/>
  <c r="ABC50" i="20"/>
  <c r="ABD50" i="20" s="1"/>
  <c r="AAZ50" i="20"/>
  <c r="AAP50" i="20"/>
  <c r="AAC50" i="20"/>
  <c r="ZZ50" i="20"/>
  <c r="AAA50" i="20" s="1"/>
  <c r="ZM50" i="20"/>
  <c r="YZ50" i="20"/>
  <c r="YW50" i="20"/>
  <c r="YY50" i="20" s="1"/>
  <c r="YT50" i="20"/>
  <c r="YJ50" i="20" s="1"/>
  <c r="XW50" i="20"/>
  <c r="XQ50" i="20"/>
  <c r="XG50" i="20" s="1"/>
  <c r="XT50" i="20" s="1"/>
  <c r="WT50" i="20"/>
  <c r="WR50" i="20"/>
  <c r="WQ50" i="20"/>
  <c r="WS50" i="20" s="1"/>
  <c r="WD50" i="20"/>
  <c r="VQ50" i="20"/>
  <c r="VA50" i="20"/>
  <c r="UN50" i="20"/>
  <c r="VN50" i="20" s="1"/>
  <c r="UH50" i="20"/>
  <c r="TX50" i="20"/>
  <c r="UK50" i="20" s="1"/>
  <c r="UL50" i="20" s="1"/>
  <c r="TK50" i="20"/>
  <c r="TE50" i="20"/>
  <c r="SU50" i="20" s="1"/>
  <c r="TH50" i="20" s="1"/>
  <c r="SH50" i="20"/>
  <c r="RR50" i="20"/>
  <c r="SE50" i="20" s="1"/>
  <c r="SG50" i="20" s="1"/>
  <c r="RE50" i="20"/>
  <c r="QO50" i="20"/>
  <c r="RB50" i="20" s="1"/>
  <c r="QB50" i="20"/>
  <c r="NQ50" i="20" s="1"/>
  <c r="PL50" i="20"/>
  <c r="PY50" i="20" s="1"/>
  <c r="OY50" i="20"/>
  <c r="OV50" i="20"/>
  <c r="OX50" i="20" s="1"/>
  <c r="OI50" i="20"/>
  <c r="NV50" i="20"/>
  <c r="NN50" i="20"/>
  <c r="NO50" i="20" s="1"/>
  <c r="NA50" i="20"/>
  <c r="MN50" i="20"/>
  <c r="MM50" i="20"/>
  <c r="ML50" i="20"/>
  <c r="LX50" i="20"/>
  <c r="LK50" i="20"/>
  <c r="LH50" i="20"/>
  <c r="LJ50" i="20" s="1"/>
  <c r="KU50" i="20"/>
  <c r="KH50" i="20"/>
  <c r="JR50" i="20"/>
  <c r="JE50" i="20"/>
  <c r="KE50" i="20" s="1"/>
  <c r="IO50" i="20"/>
  <c r="IB50" i="20"/>
  <c r="HL50" i="20"/>
  <c r="GY50" i="20"/>
  <c r="HY50" i="20" s="1"/>
  <c r="GS50" i="20"/>
  <c r="GQ50" i="20" s="1"/>
  <c r="GD50" i="20"/>
  <c r="GV50" i="20" s="1"/>
  <c r="FN50" i="20"/>
  <c r="FA50" i="20"/>
  <c r="EK50" i="20"/>
  <c r="DW50" i="20"/>
  <c r="EX50" i="20" s="1"/>
  <c r="DU50" i="20"/>
  <c r="DT50" i="20"/>
  <c r="DV50" i="20" s="1"/>
  <c r="DG50" i="20"/>
  <c r="CT50" i="20"/>
  <c r="CS50" i="20"/>
  <c r="CR50" i="20"/>
  <c r="CD50" i="20"/>
  <c r="BQ50" i="20"/>
  <c r="BP50" i="20"/>
  <c r="BO50" i="20"/>
  <c r="BA50" i="20"/>
  <c r="AN50" i="20"/>
  <c r="AM50" i="20"/>
  <c r="AL50" i="20"/>
  <c r="X50" i="20"/>
  <c r="G50" i="20" s="1"/>
  <c r="K50" i="20"/>
  <c r="F50" i="20"/>
  <c r="AFG49" i="20"/>
  <c r="AET49" i="20"/>
  <c r="AFT49" i="20" s="1"/>
  <c r="AEN49" i="20"/>
  <c r="AED49" i="20" s="1"/>
  <c r="ADQ49" i="20"/>
  <c r="AEQ49" i="20" s="1"/>
  <c r="ADK49" i="20"/>
  <c r="ADA49" i="20"/>
  <c r="ACN49" i="20"/>
  <c r="ACI49" i="20" s="1"/>
  <c r="ACJ49" i="20"/>
  <c r="ACK49" i="20" s="1"/>
  <c r="ACC49" i="20"/>
  <c r="ABS49" i="20"/>
  <c r="ACF49" i="20" s="1"/>
  <c r="ABF49" i="20"/>
  <c r="AAZ49" i="20"/>
  <c r="AAP49" i="20" s="1"/>
  <c r="ABC49" i="20" s="1"/>
  <c r="AAC49" i="20"/>
  <c r="ZM49" i="20"/>
  <c r="YZ49" i="20"/>
  <c r="ZZ49" i="20" s="1"/>
  <c r="YT49" i="20"/>
  <c r="YJ49" i="20" s="1"/>
  <c r="YW49" i="20" s="1"/>
  <c r="XW49" i="20"/>
  <c r="XQ49" i="20"/>
  <c r="XG49" i="20" s="1"/>
  <c r="XT49" i="20" s="1"/>
  <c r="WT49" i="20"/>
  <c r="WD49" i="20"/>
  <c r="VQ49" i="20"/>
  <c r="VA49" i="20"/>
  <c r="VN49" i="20" s="1"/>
  <c r="UN49" i="20"/>
  <c r="UH49" i="20"/>
  <c r="TX49" i="20" s="1"/>
  <c r="UK49" i="20" s="1"/>
  <c r="TK49" i="20"/>
  <c r="TE49" i="20"/>
  <c r="SU49" i="20"/>
  <c r="TH49" i="20" s="1"/>
  <c r="SH49" i="20"/>
  <c r="SE49" i="20"/>
  <c r="SG49" i="20" s="1"/>
  <c r="RR49" i="20"/>
  <c r="RE49" i="20"/>
  <c r="QO49" i="20"/>
  <c r="QB49" i="20"/>
  <c r="RB49" i="20" s="1"/>
  <c r="PL49" i="20"/>
  <c r="PY49" i="20" s="1"/>
  <c r="OY49" i="20"/>
  <c r="OI49" i="20"/>
  <c r="OV49" i="20" s="1"/>
  <c r="NV49" i="20"/>
  <c r="NQ49" i="20" s="1"/>
  <c r="NA49" i="20"/>
  <c r="MN49" i="20"/>
  <c r="NN49" i="20" s="1"/>
  <c r="MM49" i="20"/>
  <c r="ML49" i="20"/>
  <c r="LX49" i="20"/>
  <c r="LK49" i="20"/>
  <c r="KU49" i="20"/>
  <c r="LH49" i="20" s="1"/>
  <c r="KH49" i="20"/>
  <c r="JR49" i="20"/>
  <c r="KE49" i="20" s="1"/>
  <c r="JE49" i="20"/>
  <c r="JB49" i="20"/>
  <c r="JD49" i="20" s="1"/>
  <c r="IO49" i="20"/>
  <c r="IB49" i="20"/>
  <c r="HL49" i="20"/>
  <c r="GY49" i="20"/>
  <c r="HY49" i="20" s="1"/>
  <c r="GS49" i="20"/>
  <c r="GQ49" i="20" s="1"/>
  <c r="GV49" i="20" s="1"/>
  <c r="GD49" i="20"/>
  <c r="GB49" i="20"/>
  <c r="GA49" i="20"/>
  <c r="GC49" i="20" s="1"/>
  <c r="FN49" i="20"/>
  <c r="FA49" i="20"/>
  <c r="EK49" i="20"/>
  <c r="DW49" i="20"/>
  <c r="EX49" i="20" s="1"/>
  <c r="DG49" i="20"/>
  <c r="DT49" i="20" s="1"/>
  <c r="CT49" i="20"/>
  <c r="CS49" i="20"/>
  <c r="CR49" i="20"/>
  <c r="CD49" i="20"/>
  <c r="BQ49" i="20"/>
  <c r="BP49" i="20"/>
  <c r="BO49" i="20"/>
  <c r="BA49" i="20"/>
  <c r="AN49" i="20"/>
  <c r="AM49" i="20"/>
  <c r="AL49" i="20"/>
  <c r="X49" i="20"/>
  <c r="G49" i="20" s="1"/>
  <c r="K49" i="20"/>
  <c r="F49" i="20" s="1"/>
  <c r="AFW49" i="20" s="1"/>
  <c r="AGB49" i="20" s="1"/>
  <c r="AFG48" i="20"/>
  <c r="AET48" i="20"/>
  <c r="AFT48" i="20" s="1"/>
  <c r="AEN48" i="20"/>
  <c r="AED48" i="20" s="1"/>
  <c r="AEQ48" i="20" s="1"/>
  <c r="ADQ48" i="20"/>
  <c r="ADK48" i="20"/>
  <c r="ADA48" i="20" s="1"/>
  <c r="ACN48" i="20"/>
  <c r="ACI48" i="20" s="1"/>
  <c r="ACC48" i="20"/>
  <c r="ABS48" i="20" s="1"/>
  <c r="ACF48" i="20" s="1"/>
  <c r="ABF48" i="20"/>
  <c r="AAZ48" i="20"/>
  <c r="AAP48" i="20"/>
  <c r="ABC48" i="20" s="1"/>
  <c r="AAC48" i="20"/>
  <c r="ZZ48" i="20"/>
  <c r="AAA48" i="20" s="1"/>
  <c r="ZM48" i="20"/>
  <c r="YZ48" i="20"/>
  <c r="YT48" i="20"/>
  <c r="YJ48" i="20" s="1"/>
  <c r="YW48" i="20" s="1"/>
  <c r="XW48" i="20"/>
  <c r="XQ48" i="20"/>
  <c r="XG48" i="20" s="1"/>
  <c r="XT48" i="20" s="1"/>
  <c r="WT48" i="20"/>
  <c r="WR48" i="20"/>
  <c r="WQ48" i="20"/>
  <c r="WS48" i="20" s="1"/>
  <c r="WD48" i="20"/>
  <c r="VQ48" i="20"/>
  <c r="VA48" i="20"/>
  <c r="UN48" i="20"/>
  <c r="VN48" i="20" s="1"/>
  <c r="UH48" i="20"/>
  <c r="TX48" i="20" s="1"/>
  <c r="UK48" i="20" s="1"/>
  <c r="TK48" i="20"/>
  <c r="TE48" i="20"/>
  <c r="SU48" i="20" s="1"/>
  <c r="SH48" i="20"/>
  <c r="RR48" i="20"/>
  <c r="SE48" i="20" s="1"/>
  <c r="RE48" i="20"/>
  <c r="RB48" i="20"/>
  <c r="RC48" i="20" s="1"/>
  <c r="QO48" i="20"/>
  <c r="QB48" i="20"/>
  <c r="PZ48" i="20"/>
  <c r="PY48" i="20"/>
  <c r="QA48" i="20" s="1"/>
  <c r="PL48" i="20"/>
  <c r="OY48" i="20"/>
  <c r="OI48" i="20"/>
  <c r="NV48" i="20"/>
  <c r="NQ48" i="20" s="1"/>
  <c r="NN48" i="20"/>
  <c r="NO48" i="20" s="1"/>
  <c r="NA48" i="20"/>
  <c r="MN48" i="20"/>
  <c r="MM48" i="20"/>
  <c r="ML48" i="20"/>
  <c r="LX48" i="20"/>
  <c r="LK48" i="20"/>
  <c r="LI48" i="20"/>
  <c r="LH48" i="20"/>
  <c r="LJ48" i="20" s="1"/>
  <c r="KU48" i="20"/>
  <c r="KH48" i="20"/>
  <c r="JR48" i="20"/>
  <c r="JE48" i="20"/>
  <c r="KE48" i="20" s="1"/>
  <c r="IO48" i="20"/>
  <c r="JB48" i="20" s="1"/>
  <c r="IB48" i="20"/>
  <c r="HY48" i="20"/>
  <c r="HZ48" i="20" s="1"/>
  <c r="HL48" i="20"/>
  <c r="GY48" i="20"/>
  <c r="GS48" i="20"/>
  <c r="GQ48" i="20" s="1"/>
  <c r="GV48" i="20" s="1"/>
  <c r="GD48" i="20"/>
  <c r="FN48" i="20"/>
  <c r="GA48" i="20" s="1"/>
  <c r="FA48" i="20"/>
  <c r="EX48" i="20"/>
  <c r="EY48" i="20" s="1"/>
  <c r="EK48" i="20"/>
  <c r="DW48" i="20"/>
  <c r="DG48" i="20"/>
  <c r="DT48" i="20" s="1"/>
  <c r="CT48" i="20"/>
  <c r="CS48" i="20"/>
  <c r="CR48" i="20"/>
  <c r="CD48" i="20"/>
  <c r="BQ48" i="20"/>
  <c r="BP48" i="20"/>
  <c r="BO48" i="20"/>
  <c r="BA48" i="20"/>
  <c r="AN48" i="20"/>
  <c r="AM48" i="20"/>
  <c r="AL48" i="20"/>
  <c r="X48" i="20"/>
  <c r="K48" i="20"/>
  <c r="F48" i="20"/>
  <c r="AFW48" i="20" s="1"/>
  <c r="AGB48" i="20" s="1"/>
  <c r="AFT47" i="20"/>
  <c r="AFU47" i="20" s="1"/>
  <c r="AFG47" i="20"/>
  <c r="AET47" i="20"/>
  <c r="AEN47" i="20"/>
  <c r="AED47" i="20" s="1"/>
  <c r="AEQ47" i="20" s="1"/>
  <c r="ADQ47" i="20"/>
  <c r="ADK47" i="20"/>
  <c r="ADA47" i="20" s="1"/>
  <c r="ACN47" i="20"/>
  <c r="ACI47" i="20" s="1"/>
  <c r="ACC47" i="20"/>
  <c r="ABS47" i="20"/>
  <c r="ACF47" i="20" s="1"/>
  <c r="ABF47" i="20"/>
  <c r="ABC47" i="20"/>
  <c r="ABD47" i="20" s="1"/>
  <c r="AAZ47" i="20"/>
  <c r="AAP47" i="20"/>
  <c r="AAC47" i="20"/>
  <c r="ZM47" i="20"/>
  <c r="YZ47" i="20"/>
  <c r="ZZ47" i="20" s="1"/>
  <c r="YT47" i="20"/>
  <c r="YJ47" i="20" s="1"/>
  <c r="YW47" i="20" s="1"/>
  <c r="XW47" i="20"/>
  <c r="XQ47" i="20"/>
  <c r="XG47" i="20" s="1"/>
  <c r="XT47" i="20" s="1"/>
  <c r="WT47" i="20"/>
  <c r="WD47" i="20"/>
  <c r="WQ47" i="20" s="1"/>
  <c r="VQ47" i="20"/>
  <c r="VN47" i="20"/>
  <c r="VO47" i="20" s="1"/>
  <c r="VA47" i="20"/>
  <c r="UN47" i="20"/>
  <c r="UH47" i="20"/>
  <c r="TX47" i="20" s="1"/>
  <c r="UK47" i="20" s="1"/>
  <c r="TK47" i="20"/>
  <c r="TE47" i="20"/>
  <c r="SU47" i="20" s="1"/>
  <c r="TH47" i="20" s="1"/>
  <c r="SH47" i="20"/>
  <c r="RR47" i="20"/>
  <c r="SE47" i="20" s="1"/>
  <c r="RE47" i="20"/>
  <c r="QO47" i="20"/>
  <c r="QB47" i="20"/>
  <c r="RB47" i="20" s="1"/>
  <c r="PL47" i="20"/>
  <c r="PY47" i="20" s="1"/>
  <c r="OY47" i="20"/>
  <c r="OV47" i="20"/>
  <c r="OW47" i="20" s="1"/>
  <c r="OI47" i="20"/>
  <c r="NV47" i="20"/>
  <c r="NQ47" i="20" s="1"/>
  <c r="NA47" i="20"/>
  <c r="MN47" i="20"/>
  <c r="NN47" i="20" s="1"/>
  <c r="MM47" i="20"/>
  <c r="ML47" i="20"/>
  <c r="LX47" i="20"/>
  <c r="LK47" i="20"/>
  <c r="KU47" i="20"/>
  <c r="LH47" i="20" s="1"/>
  <c r="KH47" i="20"/>
  <c r="KE47" i="20"/>
  <c r="KF47" i="20" s="1"/>
  <c r="JR47" i="20"/>
  <c r="JE47" i="20"/>
  <c r="IO47" i="20"/>
  <c r="JB47" i="20" s="1"/>
  <c r="IB47" i="20"/>
  <c r="HL47" i="20"/>
  <c r="GY47" i="20"/>
  <c r="HY47" i="20" s="1"/>
  <c r="GS47" i="20"/>
  <c r="GQ47" i="20" s="1"/>
  <c r="GV47" i="20" s="1"/>
  <c r="GD47" i="20"/>
  <c r="FN47" i="20"/>
  <c r="GA47" i="20" s="1"/>
  <c r="FA47" i="20"/>
  <c r="EK47" i="20"/>
  <c r="DW47" i="20"/>
  <c r="EX47" i="20" s="1"/>
  <c r="DG47" i="20"/>
  <c r="DT47" i="20" s="1"/>
  <c r="CT47" i="20"/>
  <c r="CS47" i="20"/>
  <c r="CR47" i="20"/>
  <c r="CD47" i="20"/>
  <c r="BQ47" i="20"/>
  <c r="BP47" i="20"/>
  <c r="BO47" i="20"/>
  <c r="BA47" i="20"/>
  <c r="AN47" i="20"/>
  <c r="AM47" i="20"/>
  <c r="AL47" i="20"/>
  <c r="X47" i="20"/>
  <c r="G47" i="20" s="1"/>
  <c r="K47" i="20"/>
  <c r="AFG46" i="20"/>
  <c r="AET46" i="20"/>
  <c r="AFT46" i="20" s="1"/>
  <c r="AEN46" i="20"/>
  <c r="AED46" i="20" s="1"/>
  <c r="AEQ46" i="20" s="1"/>
  <c r="ADQ46" i="20"/>
  <c r="ADK46" i="20"/>
  <c r="ADA46" i="20" s="1"/>
  <c r="ACN46" i="20"/>
  <c r="ACI46" i="20" s="1"/>
  <c r="ACF46" i="20"/>
  <c r="ACG46" i="20" s="1"/>
  <c r="ACC46" i="20"/>
  <c r="ABS46" i="20"/>
  <c r="ABF46" i="20"/>
  <c r="AAZ46" i="20"/>
  <c r="AAP46" i="20"/>
  <c r="ABC46" i="20" s="1"/>
  <c r="AAC46" i="20"/>
  <c r="ZZ46" i="20"/>
  <c r="AAA46" i="20" s="1"/>
  <c r="ZM46" i="20"/>
  <c r="YZ46" i="20"/>
  <c r="YT46" i="20"/>
  <c r="YJ46" i="20" s="1"/>
  <c r="YW46" i="20" s="1"/>
  <c r="XW46" i="20"/>
  <c r="XQ46" i="20"/>
  <c r="XG46" i="20" s="1"/>
  <c r="XT46" i="20" s="1"/>
  <c r="WT46" i="20"/>
  <c r="WD46" i="20"/>
  <c r="WQ46" i="20" s="1"/>
  <c r="VQ46" i="20"/>
  <c r="VA46" i="20"/>
  <c r="UN46" i="20"/>
  <c r="VN46" i="20" s="1"/>
  <c r="UH46" i="20"/>
  <c r="TX46" i="20" s="1"/>
  <c r="UK46" i="20" s="1"/>
  <c r="TK46" i="20"/>
  <c r="TE46" i="20"/>
  <c r="SU46" i="20" s="1"/>
  <c r="SH46" i="20"/>
  <c r="RR46" i="20"/>
  <c r="SE46" i="20" s="1"/>
  <c r="RE46" i="20"/>
  <c r="RB46" i="20"/>
  <c r="RC46" i="20" s="1"/>
  <c r="QO46" i="20"/>
  <c r="QB46" i="20"/>
  <c r="PL46" i="20"/>
  <c r="PY46" i="20" s="1"/>
  <c r="OY46" i="20"/>
  <c r="OI46" i="20"/>
  <c r="NV46" i="20"/>
  <c r="NQ46" i="20" s="1"/>
  <c r="NN46" i="20"/>
  <c r="NO46" i="20" s="1"/>
  <c r="NA46" i="20"/>
  <c r="MN46" i="20"/>
  <c r="MM46" i="20"/>
  <c r="ML46" i="20"/>
  <c r="LX46" i="20"/>
  <c r="LK46" i="20"/>
  <c r="KU46" i="20"/>
  <c r="LH46" i="20" s="1"/>
  <c r="KH46" i="20"/>
  <c r="JR46" i="20"/>
  <c r="JE46" i="20"/>
  <c r="KE46" i="20" s="1"/>
  <c r="IO46" i="20"/>
  <c r="JB46" i="20" s="1"/>
  <c r="IB46" i="20"/>
  <c r="HY46" i="20"/>
  <c r="HZ46" i="20" s="1"/>
  <c r="HL46" i="20"/>
  <c r="GY46" i="20"/>
  <c r="GS46" i="20"/>
  <c r="GQ46" i="20" s="1"/>
  <c r="GV46" i="20" s="1"/>
  <c r="GD46" i="20"/>
  <c r="FN46" i="20"/>
  <c r="GA46" i="20" s="1"/>
  <c r="FA46" i="20"/>
  <c r="EX46" i="20"/>
  <c r="EY46" i="20" s="1"/>
  <c r="EK46" i="20"/>
  <c r="DW46" i="20"/>
  <c r="DG46" i="20"/>
  <c r="DT46" i="20" s="1"/>
  <c r="CT46" i="20"/>
  <c r="CS46" i="20"/>
  <c r="CR46" i="20"/>
  <c r="CD46" i="20"/>
  <c r="BQ46" i="20"/>
  <c r="BP46" i="20"/>
  <c r="BO46" i="20"/>
  <c r="BA46" i="20"/>
  <c r="AN46" i="20"/>
  <c r="AM46" i="20"/>
  <c r="AL46" i="20"/>
  <c r="X46" i="20"/>
  <c r="K46" i="20"/>
  <c r="F46" i="20"/>
  <c r="AFW46" i="20" s="1"/>
  <c r="AGB46" i="20" s="1"/>
  <c r="AFT45" i="20"/>
  <c r="AFU45" i="20" s="1"/>
  <c r="AFG45" i="20"/>
  <c r="AET45" i="20"/>
  <c r="AEN45" i="20"/>
  <c r="AED45" i="20" s="1"/>
  <c r="AEQ45" i="20" s="1"/>
  <c r="ADQ45" i="20"/>
  <c r="ADK45" i="20"/>
  <c r="ADA45" i="20" s="1"/>
  <c r="ACN45" i="20"/>
  <c r="ACI45" i="20" s="1"/>
  <c r="ACC45" i="20"/>
  <c r="ABS45" i="20"/>
  <c r="ACF45" i="20" s="1"/>
  <c r="ABF45" i="20"/>
  <c r="ABC45" i="20"/>
  <c r="ABD45" i="20" s="1"/>
  <c r="AAZ45" i="20"/>
  <c r="AAP45" i="20"/>
  <c r="AAC45" i="20"/>
  <c r="ZM45" i="20"/>
  <c r="YZ45" i="20"/>
  <c r="ZZ45" i="20" s="1"/>
  <c r="YT45" i="20"/>
  <c r="YJ45" i="20" s="1"/>
  <c r="YW45" i="20" s="1"/>
  <c r="XW45" i="20"/>
  <c r="XQ45" i="20"/>
  <c r="XG45" i="20" s="1"/>
  <c r="XT45" i="20" s="1"/>
  <c r="WT45" i="20"/>
  <c r="WD45" i="20"/>
  <c r="WQ45" i="20" s="1"/>
  <c r="VQ45" i="20"/>
  <c r="VN45" i="20"/>
  <c r="VO45" i="20" s="1"/>
  <c r="VA45" i="20"/>
  <c r="UN45" i="20"/>
  <c r="UH45" i="20"/>
  <c r="TX45" i="20" s="1"/>
  <c r="UK45" i="20" s="1"/>
  <c r="TK45" i="20"/>
  <c r="TE45" i="20"/>
  <c r="SU45" i="20" s="1"/>
  <c r="TH45" i="20" s="1"/>
  <c r="SH45" i="20"/>
  <c r="RR45" i="20"/>
  <c r="SE45" i="20" s="1"/>
  <c r="RE45" i="20"/>
  <c r="QO45" i="20"/>
  <c r="QB45" i="20"/>
  <c r="RB45" i="20" s="1"/>
  <c r="PL45" i="20"/>
  <c r="PY45" i="20" s="1"/>
  <c r="OY45" i="20"/>
  <c r="OV45" i="20"/>
  <c r="OW45" i="20" s="1"/>
  <c r="OI45" i="20"/>
  <c r="NV45" i="20"/>
  <c r="NQ45" i="20" s="1"/>
  <c r="NA45" i="20"/>
  <c r="MN45" i="20"/>
  <c r="NN45" i="20" s="1"/>
  <c r="MM45" i="20"/>
  <c r="ML45" i="20"/>
  <c r="LX45" i="20"/>
  <c r="LK45" i="20"/>
  <c r="KU45" i="20"/>
  <c r="LH45" i="20" s="1"/>
  <c r="KH45" i="20"/>
  <c r="KE45" i="20"/>
  <c r="KF45" i="20" s="1"/>
  <c r="JR45" i="20"/>
  <c r="JE45" i="20"/>
  <c r="IO45" i="20"/>
  <c r="JB45" i="20" s="1"/>
  <c r="IB45" i="20"/>
  <c r="HL45" i="20"/>
  <c r="GY45" i="20"/>
  <c r="HY45" i="20" s="1"/>
  <c r="GS45" i="20"/>
  <c r="GQ45" i="20" s="1"/>
  <c r="GV45" i="20" s="1"/>
  <c r="GD45" i="20"/>
  <c r="FN45" i="20"/>
  <c r="GA45" i="20" s="1"/>
  <c r="FA45" i="20"/>
  <c r="EK45" i="20"/>
  <c r="DW45" i="20"/>
  <c r="EX45" i="20" s="1"/>
  <c r="DG45" i="20"/>
  <c r="DT45" i="20" s="1"/>
  <c r="CT45" i="20"/>
  <c r="CS45" i="20"/>
  <c r="CR45" i="20"/>
  <c r="CD45" i="20"/>
  <c r="BQ45" i="20"/>
  <c r="BP45" i="20"/>
  <c r="BO45" i="20"/>
  <c r="BA45" i="20"/>
  <c r="AN45" i="20"/>
  <c r="AM45" i="20"/>
  <c r="AL45" i="20"/>
  <c r="X45" i="20"/>
  <c r="G45" i="20" s="1"/>
  <c r="K45" i="20"/>
  <c r="AFG44" i="20"/>
  <c r="AET44" i="20"/>
  <c r="AFT44" i="20" s="1"/>
  <c r="AEN44" i="20"/>
  <c r="AED44" i="20" s="1"/>
  <c r="AEQ44" i="20" s="1"/>
  <c r="ADQ44" i="20"/>
  <c r="ADK44" i="20"/>
  <c r="ADA44" i="20" s="1"/>
  <c r="ACN44" i="20"/>
  <c r="ACI44" i="20" s="1"/>
  <c r="ACF44" i="20"/>
  <c r="ACG44" i="20" s="1"/>
  <c r="ACC44" i="20"/>
  <c r="ABS44" i="20"/>
  <c r="ABF44" i="20"/>
  <c r="AAZ44" i="20"/>
  <c r="AAP44" i="20"/>
  <c r="ABC44" i="20" s="1"/>
  <c r="AAC44" i="20"/>
  <c r="ZZ44" i="20"/>
  <c r="AAA44" i="20" s="1"/>
  <c r="ZM44" i="20"/>
  <c r="YZ44" i="20"/>
  <c r="YT44" i="20"/>
  <c r="YJ44" i="20" s="1"/>
  <c r="YW44" i="20" s="1"/>
  <c r="XW44" i="20"/>
  <c r="XQ44" i="20"/>
  <c r="XG44" i="20" s="1"/>
  <c r="XT44" i="20" s="1"/>
  <c r="WT44" i="20"/>
  <c r="WD44" i="20"/>
  <c r="WQ44" i="20" s="1"/>
  <c r="VQ44" i="20"/>
  <c r="VA44" i="20"/>
  <c r="UN44" i="20"/>
  <c r="VN44" i="20" s="1"/>
  <c r="UH44" i="20"/>
  <c r="TX44" i="20" s="1"/>
  <c r="UK44" i="20" s="1"/>
  <c r="TK44" i="20"/>
  <c r="TE44" i="20"/>
  <c r="SU44" i="20" s="1"/>
  <c r="SH44" i="20"/>
  <c r="RR44" i="20"/>
  <c r="SE44" i="20" s="1"/>
  <c r="RE44" i="20"/>
  <c r="RB44" i="20"/>
  <c r="RC44" i="20" s="1"/>
  <c r="QO44" i="20"/>
  <c r="QB44" i="20"/>
  <c r="PL44" i="20"/>
  <c r="PY44" i="20" s="1"/>
  <c r="OY44" i="20"/>
  <c r="OI44" i="20"/>
  <c r="NV44" i="20"/>
  <c r="NQ44" i="20" s="1"/>
  <c r="NN44" i="20"/>
  <c r="NO44" i="20" s="1"/>
  <c r="NA44" i="20"/>
  <c r="MN44" i="20"/>
  <c r="MM44" i="20"/>
  <c r="ML44" i="20"/>
  <c r="LX44" i="20"/>
  <c r="LK44" i="20"/>
  <c r="KU44" i="20"/>
  <c r="LH44" i="20" s="1"/>
  <c r="KH44" i="20"/>
  <c r="JR44" i="20"/>
  <c r="JE44" i="20"/>
  <c r="KE44" i="20" s="1"/>
  <c r="IO44" i="20"/>
  <c r="JB44" i="20" s="1"/>
  <c r="IB44" i="20"/>
  <c r="HY44" i="20"/>
  <c r="HZ44" i="20" s="1"/>
  <c r="HL44" i="20"/>
  <c r="GY44" i="20"/>
  <c r="GS44" i="20"/>
  <c r="GQ44" i="20" s="1"/>
  <c r="GV44" i="20" s="1"/>
  <c r="GD44" i="20"/>
  <c r="FN44" i="20"/>
  <c r="GA44" i="20" s="1"/>
  <c r="FA44" i="20"/>
  <c r="EX44" i="20"/>
  <c r="EY44" i="20" s="1"/>
  <c r="EK44" i="20"/>
  <c r="DW44" i="20"/>
  <c r="DG44" i="20"/>
  <c r="DT44" i="20" s="1"/>
  <c r="CT44" i="20"/>
  <c r="CS44" i="20"/>
  <c r="CR44" i="20"/>
  <c r="CD44" i="20"/>
  <c r="BQ44" i="20"/>
  <c r="BP44" i="20"/>
  <c r="BO44" i="20"/>
  <c r="BA44" i="20"/>
  <c r="AN44" i="20"/>
  <c r="AM44" i="20"/>
  <c r="AL44" i="20"/>
  <c r="X44" i="20"/>
  <c r="K44" i="20"/>
  <c r="F44" i="20"/>
  <c r="AFW44" i="20" s="1"/>
  <c r="AGB44" i="20" s="1"/>
  <c r="AFT43" i="20"/>
  <c r="AFU43" i="20" s="1"/>
  <c r="AFG43" i="20"/>
  <c r="AET43" i="20"/>
  <c r="AEN43" i="20"/>
  <c r="AED43" i="20" s="1"/>
  <c r="AEQ43" i="20" s="1"/>
  <c r="ADQ43" i="20"/>
  <c r="ADK43" i="20"/>
  <c r="ADA43" i="20" s="1"/>
  <c r="ACN43" i="20"/>
  <c r="ACI43" i="20" s="1"/>
  <c r="ACC43" i="20"/>
  <c r="ABS43" i="20"/>
  <c r="ACF43" i="20" s="1"/>
  <c r="ABF43" i="20"/>
  <c r="ABC43" i="20"/>
  <c r="ABD43" i="20" s="1"/>
  <c r="AAZ43" i="20"/>
  <c r="AAP43" i="20"/>
  <c r="AAC43" i="20"/>
  <c r="ZM43" i="20"/>
  <c r="YZ43" i="20"/>
  <c r="ZZ43" i="20" s="1"/>
  <c r="YT43" i="20"/>
  <c r="YJ43" i="20" s="1"/>
  <c r="YW43" i="20" s="1"/>
  <c r="XW43" i="20"/>
  <c r="XQ43" i="20"/>
  <c r="XG43" i="20" s="1"/>
  <c r="XT43" i="20" s="1"/>
  <c r="WT43" i="20"/>
  <c r="WD43" i="20"/>
  <c r="WQ43" i="20" s="1"/>
  <c r="VQ43" i="20"/>
  <c r="VN43" i="20"/>
  <c r="VO43" i="20" s="1"/>
  <c r="VA43" i="20"/>
  <c r="UN43" i="20"/>
  <c r="UH43" i="20"/>
  <c r="TX43" i="20" s="1"/>
  <c r="UK43" i="20" s="1"/>
  <c r="TK43" i="20"/>
  <c r="TE43" i="20"/>
  <c r="SU43" i="20" s="1"/>
  <c r="TH43" i="20" s="1"/>
  <c r="SH43" i="20"/>
  <c r="RR43" i="20"/>
  <c r="SE43" i="20" s="1"/>
  <c r="RE43" i="20"/>
  <c r="QO43" i="20"/>
  <c r="QB43" i="20"/>
  <c r="RB43" i="20" s="1"/>
  <c r="PL43" i="20"/>
  <c r="PY43" i="20" s="1"/>
  <c r="OY43" i="20"/>
  <c r="OV43" i="20"/>
  <c r="OW43" i="20" s="1"/>
  <c r="OI43" i="20"/>
  <c r="NV43" i="20"/>
  <c r="NQ43" i="20" s="1"/>
  <c r="NA43" i="20"/>
  <c r="MN43" i="20"/>
  <c r="NN43" i="20" s="1"/>
  <c r="MM43" i="20"/>
  <c r="ML43" i="20"/>
  <c r="LX43" i="20"/>
  <c r="LK43" i="20"/>
  <c r="KU43" i="20"/>
  <c r="LH43" i="20" s="1"/>
  <c r="KH43" i="20"/>
  <c r="KE43" i="20"/>
  <c r="KF43" i="20" s="1"/>
  <c r="JR43" i="20"/>
  <c r="JE43" i="20"/>
  <c r="IO43" i="20"/>
  <c r="JB43" i="20" s="1"/>
  <c r="IB43" i="20"/>
  <c r="HL43" i="20"/>
  <c r="GY43" i="20"/>
  <c r="HY43" i="20" s="1"/>
  <c r="GS43" i="20"/>
  <c r="GQ43" i="20" s="1"/>
  <c r="GV43" i="20" s="1"/>
  <c r="GD43" i="20"/>
  <c r="FN43" i="20"/>
  <c r="GA43" i="20" s="1"/>
  <c r="FA43" i="20"/>
  <c r="EK43" i="20"/>
  <c r="DW43" i="20"/>
  <c r="EX43" i="20" s="1"/>
  <c r="DG43" i="20"/>
  <c r="DT43" i="20" s="1"/>
  <c r="CT43" i="20"/>
  <c r="CS43" i="20"/>
  <c r="CR43" i="20"/>
  <c r="CD43" i="20"/>
  <c r="BQ43" i="20"/>
  <c r="BP43" i="20"/>
  <c r="BO43" i="20"/>
  <c r="BA43" i="20"/>
  <c r="AN43" i="20"/>
  <c r="AM43" i="20"/>
  <c r="AL43" i="20"/>
  <c r="X43" i="20"/>
  <c r="G43" i="20" s="1"/>
  <c r="K43" i="20"/>
  <c r="AFG42" i="20"/>
  <c r="AET42" i="20"/>
  <c r="AFT42" i="20" s="1"/>
  <c r="AEN42" i="20"/>
  <c r="AED42" i="20" s="1"/>
  <c r="AEQ42" i="20" s="1"/>
  <c r="ADQ42" i="20"/>
  <c r="ADK42" i="20"/>
  <c r="ADA42" i="20" s="1"/>
  <c r="ACJ42" i="20" s="1"/>
  <c r="ACK42" i="20" s="1"/>
  <c r="ACN42" i="20"/>
  <c r="ACI42" i="20" s="1"/>
  <c r="ACF42" i="20"/>
  <c r="ACC42" i="20"/>
  <c r="ABS42" i="20"/>
  <c r="ABF42" i="20"/>
  <c r="AAZ42" i="20"/>
  <c r="AAP42" i="20"/>
  <c r="ABC42" i="20" s="1"/>
  <c r="ABD42" i="20" s="1"/>
  <c r="AAC42" i="20"/>
  <c r="ZZ42" i="20"/>
  <c r="ZM42" i="20"/>
  <c r="YZ42" i="20"/>
  <c r="YT42" i="20"/>
  <c r="YJ42" i="20" s="1"/>
  <c r="XW42" i="20"/>
  <c r="XQ42" i="20"/>
  <c r="XG42" i="20" s="1"/>
  <c r="XT42" i="20" s="1"/>
  <c r="WT42" i="20"/>
  <c r="WD42" i="20"/>
  <c r="WQ42" i="20" s="1"/>
  <c r="WS42" i="20" s="1"/>
  <c r="VQ42" i="20"/>
  <c r="VA42" i="20"/>
  <c r="UN42" i="20"/>
  <c r="VN42" i="20" s="1"/>
  <c r="VO42" i="20" s="1"/>
  <c r="UH42" i="20"/>
  <c r="TX42" i="20" s="1"/>
  <c r="UK42" i="20" s="1"/>
  <c r="TK42" i="20"/>
  <c r="TE42" i="20"/>
  <c r="SU42" i="20" s="1"/>
  <c r="SH42" i="20"/>
  <c r="RR42" i="20"/>
  <c r="SE42" i="20" s="1"/>
  <c r="RE42" i="20"/>
  <c r="RB42" i="20"/>
  <c r="QO42" i="20"/>
  <c r="QB42" i="20"/>
  <c r="PL42" i="20"/>
  <c r="PY42" i="20" s="1"/>
  <c r="QA42" i="20" s="1"/>
  <c r="OY42" i="20"/>
  <c r="OI42" i="20"/>
  <c r="NV42" i="20"/>
  <c r="NR42" i="20"/>
  <c r="NN42" i="20"/>
  <c r="NA42" i="20"/>
  <c r="MN42" i="20"/>
  <c r="MM42" i="20"/>
  <c r="ML42" i="20"/>
  <c r="LX42" i="20"/>
  <c r="LK42" i="20"/>
  <c r="LI42" i="20"/>
  <c r="KU42" i="20"/>
  <c r="LH42" i="20" s="1"/>
  <c r="LJ42" i="20" s="1"/>
  <c r="KH42" i="20"/>
  <c r="KG42" i="20"/>
  <c r="JR42" i="20"/>
  <c r="JE42" i="20"/>
  <c r="KE42" i="20" s="1"/>
  <c r="KF42" i="20" s="1"/>
  <c r="IO42" i="20"/>
  <c r="JB42" i="20" s="1"/>
  <c r="IB42" i="20"/>
  <c r="HY42" i="20"/>
  <c r="HL42" i="20"/>
  <c r="GY42" i="20"/>
  <c r="GS42" i="20"/>
  <c r="GQ42" i="20" s="1"/>
  <c r="GV42" i="20" s="1"/>
  <c r="GX42" i="20" s="1"/>
  <c r="GD42" i="20"/>
  <c r="FN42" i="20"/>
  <c r="GA42" i="20" s="1"/>
  <c r="FA42" i="20"/>
  <c r="EX42" i="20"/>
  <c r="EK42" i="20"/>
  <c r="DW42" i="20"/>
  <c r="DG42" i="20"/>
  <c r="DT42" i="20" s="1"/>
  <c r="DV42" i="20" s="1"/>
  <c r="CT42" i="20"/>
  <c r="CS42" i="20"/>
  <c r="CR42" i="20"/>
  <c r="CD42" i="20"/>
  <c r="BQ42" i="20"/>
  <c r="BP42" i="20"/>
  <c r="BO42" i="20"/>
  <c r="BA42" i="20"/>
  <c r="AN42" i="20"/>
  <c r="AM42" i="20"/>
  <c r="AL42" i="20"/>
  <c r="X42" i="20"/>
  <c r="G42" i="20" s="1"/>
  <c r="K42" i="20"/>
  <c r="F42" i="20"/>
  <c r="AFT41" i="20"/>
  <c r="AFG41" i="20"/>
  <c r="AET41" i="20"/>
  <c r="AEN41" i="20"/>
  <c r="AED41" i="20" s="1"/>
  <c r="ADQ41" i="20"/>
  <c r="ADK41" i="20"/>
  <c r="ADA41" i="20" s="1"/>
  <c r="ACN41" i="20"/>
  <c r="ACI41" i="20" s="1"/>
  <c r="ACC41" i="20"/>
  <c r="ABS41" i="20"/>
  <c r="ACF41" i="20" s="1"/>
  <c r="ACG41" i="20" s="1"/>
  <c r="ABF41" i="20"/>
  <c r="ABC41" i="20"/>
  <c r="AAZ41" i="20"/>
  <c r="AAP41" i="20"/>
  <c r="AAC41" i="20"/>
  <c r="ZM41" i="20"/>
  <c r="YZ41" i="20"/>
  <c r="ZZ41" i="20" s="1"/>
  <c r="AAA41" i="20" s="1"/>
  <c r="YT41" i="20"/>
  <c r="YJ41" i="20" s="1"/>
  <c r="YW41" i="20" s="1"/>
  <c r="XW41" i="20"/>
  <c r="XQ41" i="20"/>
  <c r="XG41" i="20" s="1"/>
  <c r="XT41" i="20" s="1"/>
  <c r="XV41" i="20" s="1"/>
  <c r="WT41" i="20"/>
  <c r="WD41" i="20"/>
  <c r="WQ41" i="20" s="1"/>
  <c r="VQ41" i="20"/>
  <c r="VN41" i="20"/>
  <c r="VA41" i="20"/>
  <c r="UN41" i="20"/>
  <c r="UH41" i="20"/>
  <c r="TX41" i="20" s="1"/>
  <c r="UK41" i="20" s="1"/>
  <c r="UM41" i="20" s="1"/>
  <c r="TK41" i="20"/>
  <c r="TE41" i="20"/>
  <c r="SU41" i="20" s="1"/>
  <c r="SH41" i="20"/>
  <c r="SF41" i="20"/>
  <c r="RR41" i="20"/>
  <c r="SE41" i="20" s="1"/>
  <c r="SG41" i="20" s="1"/>
  <c r="RE41" i="20"/>
  <c r="QO41" i="20"/>
  <c r="QB41" i="20"/>
  <c r="RB41" i="20" s="1"/>
  <c r="PZ41" i="20"/>
  <c r="PL41" i="20"/>
  <c r="PY41" i="20" s="1"/>
  <c r="QA41" i="20" s="1"/>
  <c r="OY41" i="20"/>
  <c r="OV41" i="20"/>
  <c r="OW41" i="20" s="1"/>
  <c r="OI41" i="20"/>
  <c r="NV41" i="20"/>
  <c r="NR41" i="20"/>
  <c r="NA41" i="20"/>
  <c r="MN41" i="20"/>
  <c r="NN41" i="20" s="1"/>
  <c r="MM41" i="20"/>
  <c r="ML41" i="20"/>
  <c r="LX41" i="20"/>
  <c r="LK41" i="20"/>
  <c r="LI41" i="20"/>
  <c r="KU41" i="20"/>
  <c r="LH41" i="20" s="1"/>
  <c r="LJ41" i="20" s="1"/>
  <c r="KH41" i="20"/>
  <c r="JR41" i="20"/>
  <c r="JE41" i="20"/>
  <c r="KE41" i="20" s="1"/>
  <c r="JC41" i="20"/>
  <c r="IO41" i="20"/>
  <c r="JB41" i="20" s="1"/>
  <c r="JD41" i="20" s="1"/>
  <c r="IB41" i="20"/>
  <c r="HY41" i="20"/>
  <c r="HZ41" i="20" s="1"/>
  <c r="HL41" i="20"/>
  <c r="GY41" i="20"/>
  <c r="GS41" i="20"/>
  <c r="GQ41" i="20" s="1"/>
  <c r="GV41" i="20" s="1"/>
  <c r="GX41" i="20" s="1"/>
  <c r="GD41" i="20"/>
  <c r="FN41" i="20"/>
  <c r="GA41" i="20" s="1"/>
  <c r="GC41" i="20" s="1"/>
  <c r="FA41" i="20"/>
  <c r="EK41" i="20"/>
  <c r="DW41" i="20"/>
  <c r="EX41" i="20" s="1"/>
  <c r="DU41" i="20"/>
  <c r="DG41" i="20"/>
  <c r="DT41" i="20" s="1"/>
  <c r="DV41" i="20" s="1"/>
  <c r="CT41" i="20"/>
  <c r="CS41" i="20"/>
  <c r="CR41" i="20"/>
  <c r="CD41" i="20"/>
  <c r="BQ41" i="20"/>
  <c r="BP41" i="20"/>
  <c r="BO41" i="20"/>
  <c r="BA41" i="20"/>
  <c r="AN41" i="20"/>
  <c r="AM41" i="20"/>
  <c r="AL41" i="20"/>
  <c r="X41" i="20"/>
  <c r="K41" i="20"/>
  <c r="AFG40" i="20"/>
  <c r="AET40" i="20"/>
  <c r="AFT40" i="20" s="1"/>
  <c r="AEN40" i="20"/>
  <c r="AED40" i="20" s="1"/>
  <c r="ADQ40" i="20"/>
  <c r="ADO40" i="20"/>
  <c r="ADK40" i="20"/>
  <c r="ADA40" i="20" s="1"/>
  <c r="ADN40" i="20" s="1"/>
  <c r="ADP40" i="20" s="1"/>
  <c r="ACN40" i="20"/>
  <c r="ACJ40" i="20"/>
  <c r="ACC40" i="20"/>
  <c r="ABS40" i="20"/>
  <c r="ACF40" i="20" s="1"/>
  <c r="ABF40" i="20"/>
  <c r="ABC40" i="20"/>
  <c r="ABD40" i="20" s="1"/>
  <c r="AAZ40" i="20"/>
  <c r="AAP40" i="20"/>
  <c r="AAC40" i="20"/>
  <c r="ZZ40" i="20"/>
  <c r="AAA40" i="20" s="1"/>
  <c r="ZM40" i="20"/>
  <c r="YZ40" i="20"/>
  <c r="YT40" i="20"/>
  <c r="YJ40" i="20" s="1"/>
  <c r="YW40" i="20" s="1"/>
  <c r="YY40" i="20" s="1"/>
  <c r="XW40" i="20"/>
  <c r="XQ40" i="20"/>
  <c r="XG40" i="20" s="1"/>
  <c r="WT40" i="20"/>
  <c r="WR40" i="20"/>
  <c r="WD40" i="20"/>
  <c r="WQ40" i="20" s="1"/>
  <c r="WS40" i="20" s="1"/>
  <c r="VQ40" i="20"/>
  <c r="VA40" i="20"/>
  <c r="UN40" i="20"/>
  <c r="VN40" i="20" s="1"/>
  <c r="UL40" i="20"/>
  <c r="UH40" i="20"/>
  <c r="TX40" i="20" s="1"/>
  <c r="UK40" i="20" s="1"/>
  <c r="UM40" i="20" s="1"/>
  <c r="TK40" i="20"/>
  <c r="TE40" i="20"/>
  <c r="SU40" i="20" s="1"/>
  <c r="TH40" i="20" s="1"/>
  <c r="TJ40" i="20" s="1"/>
  <c r="SH40" i="20"/>
  <c r="RR40" i="20"/>
  <c r="SE40" i="20" s="1"/>
  <c r="SG40" i="20" s="1"/>
  <c r="RE40" i="20"/>
  <c r="QO40" i="20"/>
  <c r="QB40" i="20"/>
  <c r="RB40" i="20" s="1"/>
  <c r="PZ40" i="20"/>
  <c r="PL40" i="20"/>
  <c r="PY40" i="20" s="1"/>
  <c r="QA40" i="20" s="1"/>
  <c r="OY40" i="20"/>
  <c r="OI40" i="20"/>
  <c r="NV40" i="20"/>
  <c r="OV40" i="20" s="1"/>
  <c r="NN40" i="20"/>
  <c r="NO40" i="20" s="1"/>
  <c r="NA40" i="20"/>
  <c r="MN40" i="20"/>
  <c r="MM40" i="20"/>
  <c r="ML40" i="20"/>
  <c r="LX40" i="20"/>
  <c r="LK40" i="20"/>
  <c r="KU40" i="20"/>
  <c r="LH40" i="20" s="1"/>
  <c r="LJ40" i="20" s="1"/>
  <c r="KH40" i="20"/>
  <c r="JR40" i="20"/>
  <c r="JE40" i="20"/>
  <c r="KE40" i="20" s="1"/>
  <c r="JC40" i="20"/>
  <c r="IO40" i="20"/>
  <c r="JB40" i="20" s="1"/>
  <c r="JD40" i="20" s="1"/>
  <c r="IB40" i="20"/>
  <c r="HL40" i="20"/>
  <c r="GY40" i="20"/>
  <c r="HY40" i="20" s="1"/>
  <c r="GW40" i="20"/>
  <c r="GS40" i="20"/>
  <c r="GQ40" i="20" s="1"/>
  <c r="GV40" i="20" s="1"/>
  <c r="GX40" i="20" s="1"/>
  <c r="GD40" i="20"/>
  <c r="FN40" i="20"/>
  <c r="GA40" i="20" s="1"/>
  <c r="GC40" i="20" s="1"/>
  <c r="FA40" i="20"/>
  <c r="EX40" i="20"/>
  <c r="EY40" i="20" s="1"/>
  <c r="EK40" i="20"/>
  <c r="DW40" i="20"/>
  <c r="DG40" i="20"/>
  <c r="DT40" i="20" s="1"/>
  <c r="DV40" i="20" s="1"/>
  <c r="CT40" i="20"/>
  <c r="CS40" i="20"/>
  <c r="CR40" i="20"/>
  <c r="CD40" i="20"/>
  <c r="BQ40" i="20"/>
  <c r="BP40" i="20"/>
  <c r="BO40" i="20"/>
  <c r="BA40" i="20"/>
  <c r="AN40" i="20"/>
  <c r="AM40" i="20"/>
  <c r="AL40" i="20"/>
  <c r="X40" i="20"/>
  <c r="K40" i="20"/>
  <c r="F40" i="20"/>
  <c r="AFT39" i="20"/>
  <c r="AFU39" i="20" s="1"/>
  <c r="AFG39" i="20"/>
  <c r="AET39" i="20"/>
  <c r="AEN39" i="20"/>
  <c r="AED39" i="20" s="1"/>
  <c r="ACJ39" i="20" s="1"/>
  <c r="ADQ39" i="20"/>
  <c r="ADK39" i="20"/>
  <c r="ADA39" i="20" s="1"/>
  <c r="ACN39" i="20"/>
  <c r="ACF39" i="20"/>
  <c r="ACG39" i="20" s="1"/>
  <c r="ACC39" i="20"/>
  <c r="ABS39" i="20"/>
  <c r="ABF39" i="20"/>
  <c r="ABC39" i="20"/>
  <c r="ABD39" i="20" s="1"/>
  <c r="AAZ39" i="20"/>
  <c r="AAP39" i="20"/>
  <c r="AAC39" i="20"/>
  <c r="ZM39" i="20"/>
  <c r="YZ39" i="20"/>
  <c r="ZZ39" i="20" s="1"/>
  <c r="YX39" i="20"/>
  <c r="YT39" i="20"/>
  <c r="YJ39" i="20" s="1"/>
  <c r="YW39" i="20" s="1"/>
  <c r="YY39" i="20" s="1"/>
  <c r="XW39" i="20"/>
  <c r="XQ39" i="20"/>
  <c r="XG39" i="20" s="1"/>
  <c r="XT39" i="20" s="1"/>
  <c r="XV39" i="20" s="1"/>
  <c r="WT39" i="20"/>
  <c r="WD39" i="20"/>
  <c r="WQ39" i="20" s="1"/>
  <c r="WS39" i="20" s="1"/>
  <c r="VQ39" i="20"/>
  <c r="VA39" i="20"/>
  <c r="UN39" i="20"/>
  <c r="VN39" i="20" s="1"/>
  <c r="UH39" i="20"/>
  <c r="TX39" i="20" s="1"/>
  <c r="TK39" i="20"/>
  <c r="TI39" i="20"/>
  <c r="TE39" i="20"/>
  <c r="SU39" i="20" s="1"/>
  <c r="TH39" i="20" s="1"/>
  <c r="TJ39" i="20" s="1"/>
  <c r="SH39" i="20"/>
  <c r="RR39" i="20"/>
  <c r="SE39" i="20" s="1"/>
  <c r="SG39" i="20" s="1"/>
  <c r="RE39" i="20"/>
  <c r="RB39" i="20"/>
  <c r="RC39" i="20" s="1"/>
  <c r="QO39" i="20"/>
  <c r="QB39" i="20"/>
  <c r="PL39" i="20"/>
  <c r="PY39" i="20" s="1"/>
  <c r="QA39" i="20" s="1"/>
  <c r="OY39" i="20"/>
  <c r="OI39" i="20"/>
  <c r="NV39" i="20"/>
  <c r="NQ39" i="20" s="1"/>
  <c r="NN39" i="20"/>
  <c r="NO39" i="20" s="1"/>
  <c r="NA39" i="20"/>
  <c r="MN39" i="20"/>
  <c r="MM39" i="20"/>
  <c r="ML39" i="20"/>
  <c r="LX39" i="20"/>
  <c r="LK39" i="20"/>
  <c r="KU39" i="20"/>
  <c r="LH39" i="20" s="1"/>
  <c r="LJ39" i="20" s="1"/>
  <c r="KH39" i="20"/>
  <c r="KE39" i="20"/>
  <c r="KF39" i="20" s="1"/>
  <c r="JR39" i="20"/>
  <c r="JE39" i="20"/>
  <c r="IO39" i="20"/>
  <c r="JB39" i="20" s="1"/>
  <c r="JD39" i="20" s="1"/>
  <c r="IB39" i="20"/>
  <c r="HL39" i="20"/>
  <c r="GY39" i="20"/>
  <c r="HY39" i="20" s="1"/>
  <c r="GS39" i="20"/>
  <c r="GQ39" i="20" s="1"/>
  <c r="GD39" i="20"/>
  <c r="GB39" i="20"/>
  <c r="FN39" i="20"/>
  <c r="GA39" i="20" s="1"/>
  <c r="GC39" i="20" s="1"/>
  <c r="FA39" i="20"/>
  <c r="EX39" i="20"/>
  <c r="EY39" i="20" s="1"/>
  <c r="EK39" i="20"/>
  <c r="DW39" i="20"/>
  <c r="DG39" i="20"/>
  <c r="DT39" i="20" s="1"/>
  <c r="DV39" i="20" s="1"/>
  <c r="CT39" i="20"/>
  <c r="CS39" i="20"/>
  <c r="CR39" i="20"/>
  <c r="CD39" i="20"/>
  <c r="BQ39" i="20"/>
  <c r="BP39" i="20"/>
  <c r="BO39" i="20"/>
  <c r="BA39" i="20"/>
  <c r="AN39" i="20"/>
  <c r="AM39" i="20"/>
  <c r="AL39" i="20"/>
  <c r="X39" i="20"/>
  <c r="G39" i="20" s="1"/>
  <c r="H39" i="20" s="1"/>
  <c r="K39" i="20"/>
  <c r="F39" i="20"/>
  <c r="AFT38" i="20"/>
  <c r="AFU38" i="20" s="1"/>
  <c r="AFG38" i="20"/>
  <c r="AET38" i="20"/>
  <c r="AEN38" i="20"/>
  <c r="AED38" i="20" s="1"/>
  <c r="AEQ38" i="20" s="1"/>
  <c r="AES38" i="20" s="1"/>
  <c r="ADQ38" i="20"/>
  <c r="ADK38" i="20"/>
  <c r="ADA38" i="20" s="1"/>
  <c r="ACN38" i="20"/>
  <c r="ACI38" i="20" s="1"/>
  <c r="ACF38" i="20"/>
  <c r="ACG38" i="20" s="1"/>
  <c r="ACC38" i="20"/>
  <c r="ABS38" i="20"/>
  <c r="ABF38" i="20"/>
  <c r="AAZ38" i="20"/>
  <c r="AAP38" i="20"/>
  <c r="ABC38" i="20" s="1"/>
  <c r="AAC38" i="20"/>
  <c r="ZM38" i="20"/>
  <c r="YZ38" i="20"/>
  <c r="ZZ38" i="20" s="1"/>
  <c r="YT38" i="20"/>
  <c r="YJ38" i="20" s="1"/>
  <c r="XW38" i="20"/>
  <c r="XU38" i="20"/>
  <c r="XQ38" i="20"/>
  <c r="XG38" i="20" s="1"/>
  <c r="XT38" i="20" s="1"/>
  <c r="XV38" i="20" s="1"/>
  <c r="WT38" i="20"/>
  <c r="WD38" i="20"/>
  <c r="WQ38" i="20" s="1"/>
  <c r="WS38" i="20" s="1"/>
  <c r="VQ38" i="20"/>
  <c r="VN38" i="20"/>
  <c r="VO38" i="20" s="1"/>
  <c r="VA38" i="20"/>
  <c r="UN38" i="20"/>
  <c r="UH38" i="20"/>
  <c r="TX38" i="20" s="1"/>
  <c r="TK38" i="20"/>
  <c r="TE38" i="20"/>
  <c r="SU38" i="20" s="1"/>
  <c r="SH38" i="20"/>
  <c r="SF38" i="20"/>
  <c r="RR38" i="20"/>
  <c r="SE38" i="20" s="1"/>
  <c r="SG38" i="20" s="1"/>
  <c r="RE38" i="20"/>
  <c r="RB38" i="20"/>
  <c r="RC38" i="20" s="1"/>
  <c r="QO38" i="20"/>
  <c r="QB38" i="20"/>
  <c r="PL38" i="20"/>
  <c r="PY38" i="20" s="1"/>
  <c r="QA38" i="20" s="1"/>
  <c r="OY38" i="20"/>
  <c r="OV38" i="20"/>
  <c r="OW38" i="20" s="1"/>
  <c r="OI38" i="20"/>
  <c r="NV38" i="20"/>
  <c r="NA38" i="20"/>
  <c r="MN38" i="20"/>
  <c r="NN38" i="20" s="1"/>
  <c r="MM38" i="20"/>
  <c r="ML38" i="20"/>
  <c r="LX38" i="20"/>
  <c r="LK38" i="20"/>
  <c r="LI38" i="20"/>
  <c r="KU38" i="20"/>
  <c r="LH38" i="20" s="1"/>
  <c r="LJ38" i="20" s="1"/>
  <c r="KH38" i="20"/>
  <c r="KE38" i="20"/>
  <c r="KF38" i="20" s="1"/>
  <c r="JR38" i="20"/>
  <c r="JE38" i="20"/>
  <c r="IO38" i="20"/>
  <c r="JB38" i="20" s="1"/>
  <c r="JD38" i="20" s="1"/>
  <c r="IB38" i="20"/>
  <c r="HY38" i="20"/>
  <c r="HZ38" i="20" s="1"/>
  <c r="HL38" i="20"/>
  <c r="GY38" i="20"/>
  <c r="GS38" i="20"/>
  <c r="GQ38" i="20" s="1"/>
  <c r="GD38" i="20"/>
  <c r="GB38" i="20"/>
  <c r="FN38" i="20"/>
  <c r="GA38" i="20" s="1"/>
  <c r="GC38" i="20" s="1"/>
  <c r="FA38" i="20"/>
  <c r="EK38" i="20"/>
  <c r="DW38" i="20"/>
  <c r="EX38" i="20" s="1"/>
  <c r="DU38" i="20"/>
  <c r="DG38" i="20"/>
  <c r="DT38" i="20" s="1"/>
  <c r="DV38" i="20" s="1"/>
  <c r="CT38" i="20"/>
  <c r="CS38" i="20"/>
  <c r="CR38" i="20"/>
  <c r="CD38" i="20"/>
  <c r="BQ38" i="20"/>
  <c r="BP38" i="20"/>
  <c r="BO38" i="20"/>
  <c r="BA38" i="20"/>
  <c r="AN38" i="20"/>
  <c r="AM38" i="20"/>
  <c r="AL38" i="20"/>
  <c r="X38" i="20"/>
  <c r="K38" i="20"/>
  <c r="AFG37" i="20"/>
  <c r="AET37" i="20"/>
  <c r="AFT37" i="20" s="1"/>
  <c r="AER37" i="20"/>
  <c r="AEN37" i="20"/>
  <c r="AED37" i="20" s="1"/>
  <c r="AEQ37" i="20" s="1"/>
  <c r="AES37" i="20" s="1"/>
  <c r="ADQ37" i="20"/>
  <c r="ADK37" i="20"/>
  <c r="ADA37" i="20" s="1"/>
  <c r="ADN37" i="20" s="1"/>
  <c r="ADP37" i="20" s="1"/>
  <c r="ACN37" i="20"/>
  <c r="ACI37" i="20" s="1"/>
  <c r="ACC37" i="20"/>
  <c r="ABS37" i="20"/>
  <c r="ACF37" i="20" s="1"/>
  <c r="ABF37" i="20"/>
  <c r="AAZ37" i="20"/>
  <c r="AAP37" i="20"/>
  <c r="ABC37" i="20" s="1"/>
  <c r="AAC37" i="20"/>
  <c r="ZZ37" i="20"/>
  <c r="AAA37" i="20" s="1"/>
  <c r="ZM37" i="20"/>
  <c r="YZ37" i="20"/>
  <c r="YT37" i="20"/>
  <c r="YJ37" i="20" s="1"/>
  <c r="XW37" i="20"/>
  <c r="XQ37" i="20"/>
  <c r="XG37" i="20" s="1"/>
  <c r="WT37" i="20"/>
  <c r="WR37" i="20"/>
  <c r="WD37" i="20"/>
  <c r="WQ37" i="20" s="1"/>
  <c r="WS37" i="20" s="1"/>
  <c r="VQ37" i="20"/>
  <c r="VN37" i="20"/>
  <c r="VO37" i="20" s="1"/>
  <c r="VA37" i="20"/>
  <c r="UN37" i="20"/>
  <c r="UH37" i="20"/>
  <c r="TX37" i="20" s="1"/>
  <c r="UK37" i="20" s="1"/>
  <c r="UM37" i="20" s="1"/>
  <c r="TK37" i="20"/>
  <c r="TE37" i="20"/>
  <c r="SU37" i="20" s="1"/>
  <c r="SH37" i="20"/>
  <c r="SF37" i="20"/>
  <c r="RR37" i="20"/>
  <c r="SE37" i="20" s="1"/>
  <c r="SG37" i="20" s="1"/>
  <c r="RE37" i="20"/>
  <c r="QO37" i="20"/>
  <c r="QB37" i="20"/>
  <c r="RB37" i="20" s="1"/>
  <c r="PZ37" i="20"/>
  <c r="PL37" i="20"/>
  <c r="PY37" i="20" s="1"/>
  <c r="QA37" i="20" s="1"/>
  <c r="OY37" i="20"/>
  <c r="OV37" i="20"/>
  <c r="OW37" i="20" s="1"/>
  <c r="OI37" i="20"/>
  <c r="NV37" i="20"/>
  <c r="NR37" i="20"/>
  <c r="NA37" i="20"/>
  <c r="MN37" i="20"/>
  <c r="NN37" i="20" s="1"/>
  <c r="MM37" i="20"/>
  <c r="ML37" i="20"/>
  <c r="LX37" i="20"/>
  <c r="LK37" i="20"/>
  <c r="LI37" i="20"/>
  <c r="KU37" i="20"/>
  <c r="LH37" i="20" s="1"/>
  <c r="LJ37" i="20" s="1"/>
  <c r="KH37" i="20"/>
  <c r="JR37" i="20"/>
  <c r="JE37" i="20"/>
  <c r="KE37" i="20" s="1"/>
  <c r="JC37" i="20"/>
  <c r="IO37" i="20"/>
  <c r="JB37" i="20" s="1"/>
  <c r="JD37" i="20" s="1"/>
  <c r="IB37" i="20"/>
  <c r="HY37" i="20"/>
  <c r="HZ37" i="20" s="1"/>
  <c r="HL37" i="20"/>
  <c r="GY37" i="20"/>
  <c r="GS37" i="20"/>
  <c r="GQ37" i="20" s="1"/>
  <c r="GV37" i="20" s="1"/>
  <c r="GX37" i="20" s="1"/>
  <c r="GD37" i="20"/>
  <c r="FN37" i="20"/>
  <c r="GA37" i="20" s="1"/>
  <c r="GC37" i="20" s="1"/>
  <c r="FA37" i="20"/>
  <c r="EK37" i="20"/>
  <c r="DW37" i="20"/>
  <c r="EX37" i="20" s="1"/>
  <c r="DU37" i="20"/>
  <c r="DG37" i="20"/>
  <c r="DT37" i="20" s="1"/>
  <c r="DV37" i="20" s="1"/>
  <c r="CT37" i="20"/>
  <c r="CS37" i="20"/>
  <c r="CR37" i="20"/>
  <c r="CD37" i="20"/>
  <c r="BQ37" i="20"/>
  <c r="BP37" i="20"/>
  <c r="BO37" i="20"/>
  <c r="BA37" i="20"/>
  <c r="AN37" i="20"/>
  <c r="AM37" i="20"/>
  <c r="AL37" i="20"/>
  <c r="X37" i="20"/>
  <c r="K37" i="20"/>
  <c r="AFG36" i="20"/>
  <c r="AET36" i="20"/>
  <c r="AFT36" i="20" s="1"/>
  <c r="AEN36" i="20"/>
  <c r="AED36" i="20" s="1"/>
  <c r="ADQ36" i="20"/>
  <c r="ADO36" i="20"/>
  <c r="ADK36" i="20"/>
  <c r="ADA36" i="20" s="1"/>
  <c r="ADN36" i="20" s="1"/>
  <c r="ADP36" i="20" s="1"/>
  <c r="ACN36" i="20"/>
  <c r="ACJ36" i="20"/>
  <c r="ACC36" i="20"/>
  <c r="ABS36" i="20"/>
  <c r="ACF36" i="20" s="1"/>
  <c r="ABF36" i="20"/>
  <c r="ABC36" i="20"/>
  <c r="ABD36" i="20" s="1"/>
  <c r="AAZ36" i="20"/>
  <c r="AAP36" i="20"/>
  <c r="AAC36" i="20"/>
  <c r="ZZ36" i="20"/>
  <c r="AAA36" i="20" s="1"/>
  <c r="ZM36" i="20"/>
  <c r="YZ36" i="20"/>
  <c r="YT36" i="20"/>
  <c r="YJ36" i="20" s="1"/>
  <c r="YW36" i="20" s="1"/>
  <c r="YY36" i="20" s="1"/>
  <c r="XW36" i="20"/>
  <c r="XQ36" i="20"/>
  <c r="XG36" i="20" s="1"/>
  <c r="WT36" i="20"/>
  <c r="WR36" i="20"/>
  <c r="WD36" i="20"/>
  <c r="WQ36" i="20" s="1"/>
  <c r="WS36" i="20" s="1"/>
  <c r="VQ36" i="20"/>
  <c r="VA36" i="20"/>
  <c r="UN36" i="20"/>
  <c r="VN36" i="20" s="1"/>
  <c r="UL36" i="20"/>
  <c r="UH36" i="20"/>
  <c r="TX36" i="20" s="1"/>
  <c r="UK36" i="20" s="1"/>
  <c r="UM36" i="20" s="1"/>
  <c r="TK36" i="20"/>
  <c r="TE36" i="20"/>
  <c r="SU36" i="20" s="1"/>
  <c r="TH36" i="20" s="1"/>
  <c r="TJ36" i="20" s="1"/>
  <c r="SH36" i="20"/>
  <c r="RR36" i="20"/>
  <c r="SE36" i="20" s="1"/>
  <c r="SG36" i="20" s="1"/>
  <c r="RE36" i="20"/>
  <c r="QO36" i="20"/>
  <c r="QB36" i="20"/>
  <c r="RB36" i="20" s="1"/>
  <c r="PZ36" i="20"/>
  <c r="PL36" i="20"/>
  <c r="PY36" i="20" s="1"/>
  <c r="QA36" i="20" s="1"/>
  <c r="OY36" i="20"/>
  <c r="OI36" i="20"/>
  <c r="NV36" i="20"/>
  <c r="OV36" i="20" s="1"/>
  <c r="NN36" i="20"/>
  <c r="NO36" i="20" s="1"/>
  <c r="NA36" i="20"/>
  <c r="MN36" i="20"/>
  <c r="MM36" i="20"/>
  <c r="ML36" i="20"/>
  <c r="LX36" i="20"/>
  <c r="LK36" i="20"/>
  <c r="KU36" i="20"/>
  <c r="LH36" i="20" s="1"/>
  <c r="LJ36" i="20" s="1"/>
  <c r="KH36" i="20"/>
  <c r="JR36" i="20"/>
  <c r="JE36" i="20"/>
  <c r="KE36" i="20" s="1"/>
  <c r="JC36" i="20"/>
  <c r="IO36" i="20"/>
  <c r="JB36" i="20" s="1"/>
  <c r="JD36" i="20" s="1"/>
  <c r="IB36" i="20"/>
  <c r="HL36" i="20"/>
  <c r="GY36" i="20"/>
  <c r="HY36" i="20" s="1"/>
  <c r="GW36" i="20"/>
  <c r="GS36" i="20"/>
  <c r="GQ36" i="20" s="1"/>
  <c r="GV36" i="20" s="1"/>
  <c r="GX36" i="20" s="1"/>
  <c r="GD36" i="20"/>
  <c r="FN36" i="20"/>
  <c r="GA36" i="20" s="1"/>
  <c r="GC36" i="20" s="1"/>
  <c r="FA36" i="20"/>
  <c r="EX36" i="20"/>
  <c r="EY36" i="20" s="1"/>
  <c r="EK36" i="20"/>
  <c r="DW36" i="20"/>
  <c r="DG36" i="20"/>
  <c r="DT36" i="20" s="1"/>
  <c r="DV36" i="20" s="1"/>
  <c r="CT36" i="20"/>
  <c r="CS36" i="20"/>
  <c r="CR36" i="20"/>
  <c r="CD36" i="20"/>
  <c r="BQ36" i="20"/>
  <c r="BP36" i="20"/>
  <c r="BO36" i="20"/>
  <c r="BA36" i="20"/>
  <c r="AN36" i="20"/>
  <c r="AM36" i="20"/>
  <c r="AL36" i="20"/>
  <c r="X36" i="20"/>
  <c r="K36" i="20"/>
  <c r="F36" i="20"/>
  <c r="AFT35" i="20"/>
  <c r="AFU35" i="20" s="1"/>
  <c r="AFG35" i="20"/>
  <c r="AET35" i="20"/>
  <c r="AEN35" i="20"/>
  <c r="AED35" i="20" s="1"/>
  <c r="ACJ35" i="20" s="1"/>
  <c r="ADQ35" i="20"/>
  <c r="ADK35" i="20"/>
  <c r="ADA35" i="20" s="1"/>
  <c r="ACN35" i="20"/>
  <c r="ACF35" i="20"/>
  <c r="ACG35" i="20" s="1"/>
  <c r="ACC35" i="20"/>
  <c r="ABS35" i="20"/>
  <c r="ABF35" i="20"/>
  <c r="ABC35" i="20"/>
  <c r="ABD35" i="20" s="1"/>
  <c r="AAZ35" i="20"/>
  <c r="AAP35" i="20"/>
  <c r="AAC35" i="20"/>
  <c r="ZM35" i="20"/>
  <c r="YZ35" i="20"/>
  <c r="ZZ35" i="20" s="1"/>
  <c r="YX35" i="20"/>
  <c r="YT35" i="20"/>
  <c r="YJ35" i="20" s="1"/>
  <c r="YW35" i="20" s="1"/>
  <c r="YY35" i="20" s="1"/>
  <c r="XW35" i="20"/>
  <c r="XQ35" i="20"/>
  <c r="XG35" i="20" s="1"/>
  <c r="XT35" i="20" s="1"/>
  <c r="XV35" i="20" s="1"/>
  <c r="WT35" i="20"/>
  <c r="WD35" i="20"/>
  <c r="WQ35" i="20" s="1"/>
  <c r="WS35" i="20" s="1"/>
  <c r="VQ35" i="20"/>
  <c r="VA35" i="20"/>
  <c r="UN35" i="20"/>
  <c r="VN35" i="20" s="1"/>
  <c r="UH35" i="20"/>
  <c r="TX35" i="20" s="1"/>
  <c r="TK35" i="20"/>
  <c r="TI35" i="20"/>
  <c r="TE35" i="20"/>
  <c r="SU35" i="20" s="1"/>
  <c r="TH35" i="20" s="1"/>
  <c r="TJ35" i="20" s="1"/>
  <c r="SH35" i="20"/>
  <c r="RR35" i="20"/>
  <c r="SE35" i="20" s="1"/>
  <c r="SG35" i="20" s="1"/>
  <c r="RE35" i="20"/>
  <c r="RB35" i="20"/>
  <c r="RC35" i="20" s="1"/>
  <c r="QO35" i="20"/>
  <c r="QB35" i="20"/>
  <c r="PL35" i="20"/>
  <c r="PY35" i="20" s="1"/>
  <c r="QA35" i="20" s="1"/>
  <c r="OY35" i="20"/>
  <c r="OI35" i="20"/>
  <c r="NV35" i="20"/>
  <c r="NQ35" i="20" s="1"/>
  <c r="NN35" i="20"/>
  <c r="NO35" i="20" s="1"/>
  <c r="NA35" i="20"/>
  <c r="MN35" i="20"/>
  <c r="MM35" i="20"/>
  <c r="ML35" i="20"/>
  <c r="LX35" i="20"/>
  <c r="LK35" i="20"/>
  <c r="KU35" i="20"/>
  <c r="LH35" i="20" s="1"/>
  <c r="LJ35" i="20" s="1"/>
  <c r="KH35" i="20"/>
  <c r="KE35" i="20"/>
  <c r="KF35" i="20" s="1"/>
  <c r="JR35" i="20"/>
  <c r="JE35" i="20"/>
  <c r="IO35" i="20"/>
  <c r="JB35" i="20" s="1"/>
  <c r="JD35" i="20" s="1"/>
  <c r="IB35" i="20"/>
  <c r="HL35" i="20"/>
  <c r="GY35" i="20"/>
  <c r="HY35" i="20" s="1"/>
  <c r="GS35" i="20"/>
  <c r="GQ35" i="20" s="1"/>
  <c r="GD35" i="20"/>
  <c r="GB35" i="20"/>
  <c r="FN35" i="20"/>
  <c r="GA35" i="20" s="1"/>
  <c r="GC35" i="20" s="1"/>
  <c r="FA35" i="20"/>
  <c r="EX35" i="20"/>
  <c r="EY35" i="20" s="1"/>
  <c r="EK35" i="20"/>
  <c r="DW35" i="20"/>
  <c r="DG35" i="20"/>
  <c r="DT35" i="20" s="1"/>
  <c r="DV35" i="20" s="1"/>
  <c r="CT35" i="20"/>
  <c r="CS35" i="20"/>
  <c r="CR35" i="20"/>
  <c r="CD35" i="20"/>
  <c r="BQ35" i="20"/>
  <c r="BP35" i="20"/>
  <c r="BO35" i="20"/>
  <c r="BA35" i="20"/>
  <c r="AN35" i="20"/>
  <c r="AM35" i="20"/>
  <c r="AL35" i="20"/>
  <c r="X35" i="20"/>
  <c r="G35" i="20" s="1"/>
  <c r="H35" i="20" s="1"/>
  <c r="K35" i="20"/>
  <c r="F35" i="20"/>
  <c r="AFT34" i="20"/>
  <c r="AFU34" i="20" s="1"/>
  <c r="AFG34" i="20"/>
  <c r="AET34" i="20"/>
  <c r="AEN34" i="20"/>
  <c r="AED34" i="20" s="1"/>
  <c r="AEQ34" i="20" s="1"/>
  <c r="AES34" i="20" s="1"/>
  <c r="ADQ34" i="20"/>
  <c r="ADK34" i="20"/>
  <c r="ADA34" i="20" s="1"/>
  <c r="ACN34" i="20"/>
  <c r="ACI34" i="20" s="1"/>
  <c r="ACF34" i="20"/>
  <c r="ACG34" i="20" s="1"/>
  <c r="ACC34" i="20"/>
  <c r="ABS34" i="20"/>
  <c r="ABF34" i="20"/>
  <c r="AAZ34" i="20"/>
  <c r="AAP34" i="20"/>
  <c r="ABC34" i="20" s="1"/>
  <c r="AAC34" i="20"/>
  <c r="ZM34" i="20"/>
  <c r="YZ34" i="20"/>
  <c r="ZZ34" i="20" s="1"/>
  <c r="YT34" i="20"/>
  <c r="YJ34" i="20" s="1"/>
  <c r="XW34" i="20"/>
  <c r="XU34" i="20"/>
  <c r="XQ34" i="20"/>
  <c r="XG34" i="20" s="1"/>
  <c r="XT34" i="20" s="1"/>
  <c r="XV34" i="20" s="1"/>
  <c r="WT34" i="20"/>
  <c r="WD34" i="20"/>
  <c r="WQ34" i="20" s="1"/>
  <c r="WS34" i="20" s="1"/>
  <c r="VQ34" i="20"/>
  <c r="VN34" i="20"/>
  <c r="VO34" i="20" s="1"/>
  <c r="VA34" i="20"/>
  <c r="UN34" i="20"/>
  <c r="UH34" i="20"/>
  <c r="TX34" i="20" s="1"/>
  <c r="TK34" i="20"/>
  <c r="TE34" i="20"/>
  <c r="SU34" i="20" s="1"/>
  <c r="SH34" i="20"/>
  <c r="SF34" i="20"/>
  <c r="RR34" i="20"/>
  <c r="SE34" i="20" s="1"/>
  <c r="SG34" i="20" s="1"/>
  <c r="RE34" i="20"/>
  <c r="RB34" i="20"/>
  <c r="RC34" i="20" s="1"/>
  <c r="QO34" i="20"/>
  <c r="QB34" i="20"/>
  <c r="PL34" i="20"/>
  <c r="PY34" i="20" s="1"/>
  <c r="QA34" i="20" s="1"/>
  <c r="OY34" i="20"/>
  <c r="OV34" i="20"/>
  <c r="OW34" i="20" s="1"/>
  <c r="OI34" i="20"/>
  <c r="NV34" i="20"/>
  <c r="NA34" i="20"/>
  <c r="MN34" i="20"/>
  <c r="NN34" i="20" s="1"/>
  <c r="MM34" i="20"/>
  <c r="ML34" i="20"/>
  <c r="LX34" i="20"/>
  <c r="LK34" i="20"/>
  <c r="LI34" i="20"/>
  <c r="KU34" i="20"/>
  <c r="LH34" i="20" s="1"/>
  <c r="LJ34" i="20" s="1"/>
  <c r="KH34" i="20"/>
  <c r="KE34" i="20"/>
  <c r="KF34" i="20" s="1"/>
  <c r="JR34" i="20"/>
  <c r="JE34" i="20"/>
  <c r="IO34" i="20"/>
  <c r="JB34" i="20" s="1"/>
  <c r="JD34" i="20" s="1"/>
  <c r="IB34" i="20"/>
  <c r="HY34" i="20"/>
  <c r="HZ34" i="20" s="1"/>
  <c r="HL34" i="20"/>
  <c r="GY34" i="20"/>
  <c r="GS34" i="20"/>
  <c r="GQ34" i="20" s="1"/>
  <c r="GD34" i="20"/>
  <c r="GB34" i="20"/>
  <c r="FN34" i="20"/>
  <c r="GA34" i="20" s="1"/>
  <c r="GC34" i="20" s="1"/>
  <c r="FA34" i="20"/>
  <c r="EK34" i="20"/>
  <c r="DW34" i="20"/>
  <c r="EX34" i="20" s="1"/>
  <c r="DU34" i="20"/>
  <c r="DG34" i="20"/>
  <c r="DT34" i="20" s="1"/>
  <c r="DV34" i="20" s="1"/>
  <c r="CT34" i="20"/>
  <c r="CS34" i="20"/>
  <c r="CR34" i="20"/>
  <c r="CD34" i="20"/>
  <c r="BQ34" i="20"/>
  <c r="BP34" i="20"/>
  <c r="BO34" i="20"/>
  <c r="BA34" i="20"/>
  <c r="AN34" i="20"/>
  <c r="AM34" i="20"/>
  <c r="AL34" i="20"/>
  <c r="X34" i="20"/>
  <c r="K34" i="20"/>
  <c r="AFG33" i="20"/>
  <c r="AET33" i="20"/>
  <c r="AFT33" i="20" s="1"/>
  <c r="AER33" i="20"/>
  <c r="AEN33" i="20"/>
  <c r="AED33" i="20" s="1"/>
  <c r="AEQ33" i="20" s="1"/>
  <c r="AES33" i="20" s="1"/>
  <c r="ADQ33" i="20"/>
  <c r="ADK33" i="20"/>
  <c r="ADA33" i="20" s="1"/>
  <c r="ADN33" i="20" s="1"/>
  <c r="ADP33" i="20" s="1"/>
  <c r="ACN33" i="20"/>
  <c r="ACI33" i="20" s="1"/>
  <c r="ACC33" i="20"/>
  <c r="ABS33" i="20"/>
  <c r="ACF33" i="20" s="1"/>
  <c r="ABF33" i="20"/>
  <c r="AAZ33" i="20"/>
  <c r="AAP33" i="20"/>
  <c r="ABC33" i="20" s="1"/>
  <c r="AAC33" i="20"/>
  <c r="ZZ33" i="20"/>
  <c r="AAA33" i="20" s="1"/>
  <c r="ZM33" i="20"/>
  <c r="YZ33" i="20"/>
  <c r="YT33" i="20"/>
  <c r="YJ33" i="20" s="1"/>
  <c r="XW33" i="20"/>
  <c r="XQ33" i="20"/>
  <c r="XG33" i="20" s="1"/>
  <c r="WT33" i="20"/>
  <c r="WD33" i="20"/>
  <c r="VQ33" i="20"/>
  <c r="VA33" i="20"/>
  <c r="UN33" i="20"/>
  <c r="VN33" i="20" s="1"/>
  <c r="UH33" i="20"/>
  <c r="TX33" i="20" s="1"/>
  <c r="TK33" i="20"/>
  <c r="UK33" i="20" s="1"/>
  <c r="TE33" i="20"/>
  <c r="SU33" i="20"/>
  <c r="SH33" i="20"/>
  <c r="RR33" i="20"/>
  <c r="SE33" i="20" s="1"/>
  <c r="RE33" i="20"/>
  <c r="RB33" i="20"/>
  <c r="RC33" i="20" s="1"/>
  <c r="QO33" i="20"/>
  <c r="QB33" i="20"/>
  <c r="PL33" i="20"/>
  <c r="PY33" i="20" s="1"/>
  <c r="QA33" i="20" s="1"/>
  <c r="OY33" i="20"/>
  <c r="OI33" i="20"/>
  <c r="OV33" i="20" s="1"/>
  <c r="NV33" i="20"/>
  <c r="NR33" i="20"/>
  <c r="NN33" i="20"/>
  <c r="NO33" i="20" s="1"/>
  <c r="NA33" i="20"/>
  <c r="MN33" i="20"/>
  <c r="MM33" i="20"/>
  <c r="ML33" i="20"/>
  <c r="LX33" i="20"/>
  <c r="LK33" i="20"/>
  <c r="KU33" i="20"/>
  <c r="LH33" i="20" s="1"/>
  <c r="LJ33" i="20" s="1"/>
  <c r="KH33" i="20"/>
  <c r="JR33" i="20"/>
  <c r="KE33" i="20" s="1"/>
  <c r="JE33" i="20"/>
  <c r="IO33" i="20"/>
  <c r="JB33" i="20" s="1"/>
  <c r="IB33" i="20"/>
  <c r="HY33" i="20"/>
  <c r="IA33" i="20" s="1"/>
  <c r="HL33" i="20"/>
  <c r="GY33" i="20"/>
  <c r="GS33" i="20"/>
  <c r="GQ33" i="20" s="1"/>
  <c r="GD33" i="20"/>
  <c r="GB33" i="20"/>
  <c r="GA33" i="20"/>
  <c r="GC33" i="20" s="1"/>
  <c r="FN33" i="20"/>
  <c r="FA33" i="20"/>
  <c r="EK33" i="20"/>
  <c r="DW33" i="20"/>
  <c r="EX33" i="20" s="1"/>
  <c r="DG33" i="20"/>
  <c r="CT33" i="20"/>
  <c r="CS33" i="20"/>
  <c r="CR33" i="20"/>
  <c r="CD33" i="20"/>
  <c r="BQ33" i="20"/>
  <c r="BP33" i="20"/>
  <c r="BO33" i="20"/>
  <c r="BA33" i="20"/>
  <c r="AN33" i="20"/>
  <c r="AM33" i="20"/>
  <c r="AL33" i="20"/>
  <c r="X33" i="20"/>
  <c r="K33" i="20"/>
  <c r="F33" i="20"/>
  <c r="AFG32" i="20"/>
  <c r="AET32" i="20"/>
  <c r="AFT32" i="20" s="1"/>
  <c r="AEN32" i="20"/>
  <c r="AED32" i="20"/>
  <c r="AEQ32" i="20" s="1"/>
  <c r="AER32" i="20" s="1"/>
  <c r="ADQ32" i="20"/>
  <c r="ADK32" i="20"/>
  <c r="ADA32" i="20" s="1"/>
  <c r="ADN32" i="20" s="1"/>
  <c r="ACN32" i="20"/>
  <c r="ACJ32" i="20"/>
  <c r="ACK32" i="20" s="1"/>
  <c r="ACM32" i="20" s="1"/>
  <c r="ACI32" i="20"/>
  <c r="ACC32" i="20"/>
  <c r="ABS32" i="20" s="1"/>
  <c r="ACF32" i="20" s="1"/>
  <c r="ABF32" i="20"/>
  <c r="AAZ32" i="20"/>
  <c r="AAP32" i="20"/>
  <c r="ABC32" i="20" s="1"/>
  <c r="AAC32" i="20"/>
  <c r="ZM32" i="20"/>
  <c r="ZZ32" i="20" s="1"/>
  <c r="YZ32" i="20"/>
  <c r="YT32" i="20"/>
  <c r="YJ32" i="20" s="1"/>
  <c r="YW32" i="20" s="1"/>
  <c r="XW32" i="20"/>
  <c r="XQ32" i="20"/>
  <c r="XG32" i="20"/>
  <c r="XT32" i="20" s="1"/>
  <c r="XU32" i="20" s="1"/>
  <c r="WT32" i="20"/>
  <c r="WD32" i="20"/>
  <c r="WQ32" i="20" s="1"/>
  <c r="VQ32" i="20"/>
  <c r="VN32" i="20"/>
  <c r="VP32" i="20" s="1"/>
  <c r="VA32" i="20"/>
  <c r="UN32" i="20"/>
  <c r="UH32" i="20"/>
  <c r="TX32" i="20" s="1"/>
  <c r="TK32" i="20"/>
  <c r="TE32" i="20"/>
  <c r="SU32" i="20" s="1"/>
  <c r="SH32" i="20"/>
  <c r="TH32" i="20" s="1"/>
  <c r="RR32" i="20"/>
  <c r="RE32" i="20"/>
  <c r="QO32" i="20"/>
  <c r="QB32" i="20"/>
  <c r="RB32" i="20" s="1"/>
  <c r="PZ32" i="20"/>
  <c r="PY32" i="20"/>
  <c r="QA32" i="20" s="1"/>
  <c r="PL32" i="20"/>
  <c r="OY32" i="20"/>
  <c r="OI32" i="20"/>
  <c r="NV32" i="20"/>
  <c r="OV32" i="20" s="1"/>
  <c r="NQ32" i="20"/>
  <c r="NA32" i="20"/>
  <c r="NN32" i="20" s="1"/>
  <c r="MN32" i="20"/>
  <c r="MM32" i="20"/>
  <c r="ML32" i="20"/>
  <c r="LX32" i="20"/>
  <c r="LK32" i="20"/>
  <c r="KU32" i="20"/>
  <c r="LH32" i="20" s="1"/>
  <c r="KH32" i="20"/>
  <c r="KE32" i="20"/>
  <c r="KF32" i="20" s="1"/>
  <c r="JR32" i="20"/>
  <c r="JE32" i="20"/>
  <c r="IO32" i="20"/>
  <c r="JB32" i="20" s="1"/>
  <c r="JD32" i="20" s="1"/>
  <c r="IB32" i="20"/>
  <c r="HL32" i="20"/>
  <c r="HY32" i="20" s="1"/>
  <c r="GY32" i="20"/>
  <c r="GS32" i="20"/>
  <c r="GQ32" i="20" s="1"/>
  <c r="GV32" i="20" s="1"/>
  <c r="GD32" i="20"/>
  <c r="FN32" i="20"/>
  <c r="GA32" i="20" s="1"/>
  <c r="GC32" i="20" s="1"/>
  <c r="FA32" i="20"/>
  <c r="EK32" i="20"/>
  <c r="EX32" i="20" s="1"/>
  <c r="DW32" i="20"/>
  <c r="DG32" i="20"/>
  <c r="DT32" i="20" s="1"/>
  <c r="CT32" i="20"/>
  <c r="CS32" i="20"/>
  <c r="CR32" i="20"/>
  <c r="CD32" i="20"/>
  <c r="BQ32" i="20"/>
  <c r="BP32" i="20"/>
  <c r="BO32" i="20"/>
  <c r="BA32" i="20"/>
  <c r="AN32" i="20"/>
  <c r="AM32" i="20"/>
  <c r="AL32" i="20"/>
  <c r="X32" i="20"/>
  <c r="G32" i="20" s="1"/>
  <c r="K32" i="20"/>
  <c r="H32" i="20"/>
  <c r="J32" i="20" s="1"/>
  <c r="F32" i="20"/>
  <c r="AFG31" i="20"/>
  <c r="AFT31" i="20" s="1"/>
  <c r="AET31" i="20"/>
  <c r="AEN31" i="20"/>
  <c r="AED31" i="20" s="1"/>
  <c r="AEQ31" i="20" s="1"/>
  <c r="ADQ31" i="20"/>
  <c r="ADK31" i="20"/>
  <c r="ADA31" i="20" s="1"/>
  <c r="ACN31" i="20"/>
  <c r="ACF31" i="20"/>
  <c r="ACH31" i="20" s="1"/>
  <c r="ACC31" i="20"/>
  <c r="ABS31" i="20"/>
  <c r="ABF31" i="20"/>
  <c r="AAZ31" i="20"/>
  <c r="AAP31" i="20"/>
  <c r="ABC31" i="20" s="1"/>
  <c r="AAC31" i="20"/>
  <c r="ZZ31" i="20"/>
  <c r="AAA31" i="20" s="1"/>
  <c r="ZM31" i="20"/>
  <c r="YZ31" i="20"/>
  <c r="YT31" i="20"/>
  <c r="YJ31" i="20" s="1"/>
  <c r="YW31" i="20" s="1"/>
  <c r="XW31" i="20"/>
  <c r="XT31" i="20"/>
  <c r="XV31" i="20" s="1"/>
  <c r="XQ31" i="20"/>
  <c r="XG31" i="20" s="1"/>
  <c r="WT31" i="20"/>
  <c r="WS31" i="20"/>
  <c r="WR31" i="20"/>
  <c r="WD31" i="20"/>
  <c r="WQ31" i="20" s="1"/>
  <c r="VQ31" i="20"/>
  <c r="VN31" i="20"/>
  <c r="VO31" i="20" s="1"/>
  <c r="VA31" i="20"/>
  <c r="UN31" i="20"/>
  <c r="UK31" i="20"/>
  <c r="UM31" i="20" s="1"/>
  <c r="UH31" i="20"/>
  <c r="TX31" i="20" s="1"/>
  <c r="TK31" i="20"/>
  <c r="TE31" i="20"/>
  <c r="SU31" i="20" s="1"/>
  <c r="SH31" i="20"/>
  <c r="SF31" i="20"/>
  <c r="SE31" i="20"/>
  <c r="SG31" i="20" s="1"/>
  <c r="RR31" i="20"/>
  <c r="RE31" i="20"/>
  <c r="QO31" i="20"/>
  <c r="QB31" i="20"/>
  <c r="RB31" i="20" s="1"/>
  <c r="PL31" i="20"/>
  <c r="OY31" i="20"/>
  <c r="OI31" i="20"/>
  <c r="OV31" i="20" s="1"/>
  <c r="NV31" i="20"/>
  <c r="NQ31" i="20" s="1"/>
  <c r="NA31" i="20"/>
  <c r="MN31" i="20"/>
  <c r="NN31" i="20" s="1"/>
  <c r="MM31" i="20"/>
  <c r="ML31" i="20"/>
  <c r="LX31" i="20"/>
  <c r="LK31" i="20"/>
  <c r="KU31" i="20"/>
  <c r="KH31" i="20"/>
  <c r="JR31" i="20"/>
  <c r="KE31" i="20" s="1"/>
  <c r="JE31" i="20"/>
  <c r="IO31" i="20"/>
  <c r="JB31" i="20" s="1"/>
  <c r="IB31" i="20"/>
  <c r="HY31" i="20"/>
  <c r="HZ31" i="20" s="1"/>
  <c r="HL31" i="20"/>
  <c r="GY31" i="20"/>
  <c r="GS31" i="20"/>
  <c r="GQ31" i="20" s="1"/>
  <c r="GV31" i="20" s="1"/>
  <c r="GD31" i="20"/>
  <c r="GA31" i="20"/>
  <c r="GC31" i="20" s="1"/>
  <c r="FN31" i="20"/>
  <c r="FA31" i="20"/>
  <c r="EK31" i="20"/>
  <c r="DW31" i="20"/>
  <c r="EX31" i="20" s="1"/>
  <c r="DG31" i="20"/>
  <c r="CT31" i="20"/>
  <c r="CS31" i="20"/>
  <c r="CR31" i="20"/>
  <c r="CD31" i="20"/>
  <c r="BQ31" i="20"/>
  <c r="BP31" i="20"/>
  <c r="BO31" i="20"/>
  <c r="BA31" i="20"/>
  <c r="AN31" i="20"/>
  <c r="AM31" i="20"/>
  <c r="AL31" i="20"/>
  <c r="X31" i="20"/>
  <c r="K31" i="20"/>
  <c r="F31" i="20"/>
  <c r="AFG30" i="20"/>
  <c r="AET30" i="20"/>
  <c r="AFT30" i="20" s="1"/>
  <c r="AEN30" i="20"/>
  <c r="AED30" i="20"/>
  <c r="ADQ30" i="20"/>
  <c r="ADK30" i="20"/>
  <c r="ADA30" i="20"/>
  <c r="ADN30" i="20" s="1"/>
  <c r="ACN30" i="20"/>
  <c r="ACI30" i="20" s="1"/>
  <c r="ACC30" i="20"/>
  <c r="ABS30" i="20"/>
  <c r="ACF30" i="20" s="1"/>
  <c r="ABF30" i="20"/>
  <c r="AAZ30" i="20"/>
  <c r="AAP30" i="20" s="1"/>
  <c r="ABC30" i="20" s="1"/>
  <c r="AAC30" i="20"/>
  <c r="ZM30" i="20"/>
  <c r="YZ30" i="20"/>
  <c r="ZZ30" i="20" s="1"/>
  <c r="YT30" i="20"/>
  <c r="YJ30" i="20"/>
  <c r="YW30" i="20" s="1"/>
  <c r="XW30" i="20"/>
  <c r="XQ30" i="20"/>
  <c r="XG30" i="20" s="1"/>
  <c r="XT30" i="20" s="1"/>
  <c r="WT30" i="20"/>
  <c r="WD30" i="20"/>
  <c r="WQ30" i="20" s="1"/>
  <c r="VQ30" i="20"/>
  <c r="VA30" i="20"/>
  <c r="VN30" i="20" s="1"/>
  <c r="UN30" i="20"/>
  <c r="UH30" i="20"/>
  <c r="TX30" i="20" s="1"/>
  <c r="UK30" i="20" s="1"/>
  <c r="TK30" i="20"/>
  <c r="TE30" i="20"/>
  <c r="SU30" i="20"/>
  <c r="TH30" i="20" s="1"/>
  <c r="SH30" i="20"/>
  <c r="SE30" i="20"/>
  <c r="SG30" i="20" s="1"/>
  <c r="RR30" i="20"/>
  <c r="RE30" i="20"/>
  <c r="QO30" i="20"/>
  <c r="QB30" i="20"/>
  <c r="RB30" i="20" s="1"/>
  <c r="PL30" i="20"/>
  <c r="PY30" i="20" s="1"/>
  <c r="OY30" i="20"/>
  <c r="OI30" i="20"/>
  <c r="OV30" i="20" s="1"/>
  <c r="NV30" i="20"/>
  <c r="NQ30" i="20" s="1"/>
  <c r="NA30" i="20"/>
  <c r="MN30" i="20"/>
  <c r="NN30" i="20" s="1"/>
  <c r="MM30" i="20"/>
  <c r="ML30" i="20"/>
  <c r="LX30" i="20"/>
  <c r="LK30" i="20"/>
  <c r="KU30" i="20"/>
  <c r="LH30" i="20" s="1"/>
  <c r="KH30" i="20"/>
  <c r="JR30" i="20"/>
  <c r="KE30" i="20" s="1"/>
  <c r="JE30" i="20"/>
  <c r="JB30" i="20"/>
  <c r="JD30" i="20" s="1"/>
  <c r="IO30" i="20"/>
  <c r="IB30" i="20"/>
  <c r="HL30" i="20"/>
  <c r="GY30" i="20"/>
  <c r="HY30" i="20" s="1"/>
  <c r="GS30" i="20"/>
  <c r="GQ30" i="20"/>
  <c r="GV30" i="20" s="1"/>
  <c r="GD30" i="20"/>
  <c r="GA30" i="20"/>
  <c r="GC30" i="20" s="1"/>
  <c r="FN30" i="20"/>
  <c r="FA30" i="20"/>
  <c r="EK30" i="20"/>
  <c r="DW30" i="20"/>
  <c r="EX30" i="20" s="1"/>
  <c r="DG30" i="20"/>
  <c r="DT30" i="20" s="1"/>
  <c r="CT30" i="20"/>
  <c r="CS30" i="20"/>
  <c r="CR30" i="20"/>
  <c r="CD30" i="20"/>
  <c r="BQ30" i="20"/>
  <c r="BP30" i="20"/>
  <c r="BO30" i="20"/>
  <c r="BA30" i="20"/>
  <c r="AN30" i="20"/>
  <c r="AM30" i="20"/>
  <c r="AL30" i="20"/>
  <c r="X30" i="20"/>
  <c r="K30" i="20"/>
  <c r="F30" i="20" s="1"/>
  <c r="AFW30" i="20" s="1"/>
  <c r="AGB30" i="20" s="1"/>
  <c r="G30" i="20"/>
  <c r="AFG29" i="20"/>
  <c r="AET29" i="20"/>
  <c r="AFT29" i="20" s="1"/>
  <c r="AEN29" i="20"/>
  <c r="AED29" i="20"/>
  <c r="AEQ29" i="20" s="1"/>
  <c r="ADQ29" i="20"/>
  <c r="ADK29" i="20"/>
  <c r="ADA29" i="20" s="1"/>
  <c r="ACN29" i="20"/>
  <c r="ACI29" i="20"/>
  <c r="ACC29" i="20"/>
  <c r="ABS29" i="20" s="1"/>
  <c r="ACF29" i="20" s="1"/>
  <c r="ABF29" i="20"/>
  <c r="AAZ29" i="20"/>
  <c r="AAP29" i="20"/>
  <c r="ABC29" i="20" s="1"/>
  <c r="AAC29" i="20"/>
  <c r="ZM29" i="20"/>
  <c r="ZZ29" i="20" s="1"/>
  <c r="YZ29" i="20"/>
  <c r="YT29" i="20"/>
  <c r="YJ29" i="20" s="1"/>
  <c r="YW29" i="20" s="1"/>
  <c r="XW29" i="20"/>
  <c r="XQ29" i="20"/>
  <c r="XG29" i="20"/>
  <c r="XT29" i="20" s="1"/>
  <c r="WT29" i="20"/>
  <c r="WQ29" i="20"/>
  <c r="WS29" i="20" s="1"/>
  <c r="WD29" i="20"/>
  <c r="VQ29" i="20"/>
  <c r="VA29" i="20"/>
  <c r="UN29" i="20"/>
  <c r="VN29" i="20" s="1"/>
  <c r="UH29" i="20"/>
  <c r="TX29" i="20"/>
  <c r="UK29" i="20" s="1"/>
  <c r="TK29" i="20"/>
  <c r="TE29" i="20"/>
  <c r="SU29" i="20" s="1"/>
  <c r="TH29" i="20" s="1"/>
  <c r="SH29" i="20"/>
  <c r="RR29" i="20"/>
  <c r="SE29" i="20" s="1"/>
  <c r="RE29" i="20"/>
  <c r="QO29" i="20"/>
  <c r="RB29" i="20" s="1"/>
  <c r="QB29" i="20"/>
  <c r="PY29" i="20"/>
  <c r="QA29" i="20" s="1"/>
  <c r="PL29" i="20"/>
  <c r="OY29" i="20"/>
  <c r="OI29" i="20"/>
  <c r="NV29" i="20"/>
  <c r="OV29" i="20" s="1"/>
  <c r="NQ29" i="20"/>
  <c r="NA29" i="20"/>
  <c r="NN29" i="20" s="1"/>
  <c r="MN29" i="20"/>
  <c r="MM29" i="20"/>
  <c r="ML29" i="20"/>
  <c r="LX29" i="20"/>
  <c r="LK29" i="20"/>
  <c r="LH29" i="20"/>
  <c r="LJ29" i="20" s="1"/>
  <c r="KU29" i="20"/>
  <c r="KH29" i="20"/>
  <c r="JR29" i="20"/>
  <c r="JE29" i="20"/>
  <c r="KE29" i="20" s="1"/>
  <c r="IO29" i="20"/>
  <c r="JB29" i="20" s="1"/>
  <c r="IB29" i="20"/>
  <c r="HL29" i="20"/>
  <c r="HY29" i="20" s="1"/>
  <c r="GY29" i="20"/>
  <c r="GS29" i="20"/>
  <c r="GQ29" i="20" s="1"/>
  <c r="GV29" i="20" s="1"/>
  <c r="GD29" i="20"/>
  <c r="FN29" i="20"/>
  <c r="GA29" i="20" s="1"/>
  <c r="FA29" i="20"/>
  <c r="F29" i="20" s="1"/>
  <c r="AFW29" i="20" s="1"/>
  <c r="AGB29" i="20" s="1"/>
  <c r="EK29" i="20"/>
  <c r="EX29" i="20" s="1"/>
  <c r="DW29" i="20"/>
  <c r="DT29" i="20"/>
  <c r="DV29" i="20" s="1"/>
  <c r="DG29" i="20"/>
  <c r="CT29" i="20"/>
  <c r="CS29" i="20"/>
  <c r="CR29" i="20"/>
  <c r="CD29" i="20"/>
  <c r="BQ29" i="20"/>
  <c r="BP29" i="20"/>
  <c r="BO29" i="20"/>
  <c r="BA29" i="20"/>
  <c r="AN29" i="20"/>
  <c r="AM29" i="20"/>
  <c r="AL29" i="20"/>
  <c r="X29" i="20"/>
  <c r="G29" i="20" s="1"/>
  <c r="K29" i="20"/>
  <c r="AFG28" i="20"/>
  <c r="AFT28" i="20" s="1"/>
  <c r="AET28" i="20"/>
  <c r="AEN28" i="20"/>
  <c r="AED28" i="20" s="1"/>
  <c r="AEQ28" i="20" s="1"/>
  <c r="ADQ28" i="20"/>
  <c r="ADK28" i="20"/>
  <c r="ADA28" i="20"/>
  <c r="ADN28" i="20" s="1"/>
  <c r="ACN28" i="20"/>
  <c r="ACI28" i="20" s="1"/>
  <c r="ACC28" i="20"/>
  <c r="ABS28" i="20"/>
  <c r="ACF28" i="20" s="1"/>
  <c r="ABF28" i="20"/>
  <c r="AAZ28" i="20"/>
  <c r="AAP28" i="20" s="1"/>
  <c r="ABC28" i="20" s="1"/>
  <c r="AAC28" i="20"/>
  <c r="ZM28" i="20"/>
  <c r="YZ28" i="20"/>
  <c r="ZZ28" i="20" s="1"/>
  <c r="YT28" i="20"/>
  <c r="YJ28" i="20"/>
  <c r="YW28" i="20" s="1"/>
  <c r="XW28" i="20"/>
  <c r="XQ28" i="20"/>
  <c r="XG28" i="20" s="1"/>
  <c r="XT28" i="20" s="1"/>
  <c r="WT28" i="20"/>
  <c r="WD28" i="20"/>
  <c r="WQ28" i="20" s="1"/>
  <c r="VQ28" i="20"/>
  <c r="VA28" i="20"/>
  <c r="VN28" i="20" s="1"/>
  <c r="UN28" i="20"/>
  <c r="UH28" i="20"/>
  <c r="TX28" i="20" s="1"/>
  <c r="UK28" i="20" s="1"/>
  <c r="TK28" i="20"/>
  <c r="TE28" i="20"/>
  <c r="SU28" i="20"/>
  <c r="TH28" i="20" s="1"/>
  <c r="SH28" i="20"/>
  <c r="SE28" i="20"/>
  <c r="SG28" i="20" s="1"/>
  <c r="RR28" i="20"/>
  <c r="RE28" i="20"/>
  <c r="QO28" i="20"/>
  <c r="QB28" i="20"/>
  <c r="RB28" i="20" s="1"/>
  <c r="PL28" i="20"/>
  <c r="PY28" i="20" s="1"/>
  <c r="OY28" i="20"/>
  <c r="OI28" i="20"/>
  <c r="OV28" i="20" s="1"/>
  <c r="NV28" i="20"/>
  <c r="NQ28" i="20" s="1"/>
  <c r="NA28" i="20"/>
  <c r="MN28" i="20"/>
  <c r="NN28" i="20" s="1"/>
  <c r="MM28" i="20"/>
  <c r="ML28" i="20"/>
  <c r="LX28" i="20"/>
  <c r="LK28" i="20"/>
  <c r="KU28" i="20"/>
  <c r="LH28" i="20" s="1"/>
  <c r="KH28" i="20"/>
  <c r="JR28" i="20"/>
  <c r="KE28" i="20" s="1"/>
  <c r="JE28" i="20"/>
  <c r="JB28" i="20"/>
  <c r="JD28" i="20" s="1"/>
  <c r="IO28" i="20"/>
  <c r="IB28" i="20"/>
  <c r="HL28" i="20"/>
  <c r="GY28" i="20"/>
  <c r="HY28" i="20" s="1"/>
  <c r="GS28" i="20"/>
  <c r="GQ28" i="20"/>
  <c r="GV28" i="20" s="1"/>
  <c r="GD28" i="20"/>
  <c r="GA28" i="20"/>
  <c r="GC28" i="20" s="1"/>
  <c r="FN28" i="20"/>
  <c r="FA28" i="20"/>
  <c r="EK28" i="20"/>
  <c r="DW28" i="20"/>
  <c r="EX28" i="20" s="1"/>
  <c r="DG28" i="20"/>
  <c r="DT28" i="20" s="1"/>
  <c r="CT28" i="20"/>
  <c r="CS28" i="20"/>
  <c r="CR28" i="20"/>
  <c r="CD28" i="20"/>
  <c r="BQ28" i="20"/>
  <c r="BP28" i="20"/>
  <c r="BO28" i="20"/>
  <c r="BA28" i="20"/>
  <c r="AN28" i="20"/>
  <c r="AM28" i="20"/>
  <c r="AL28" i="20"/>
  <c r="X28" i="20"/>
  <c r="K28" i="20"/>
  <c r="F28" i="20" s="1"/>
  <c r="G28" i="20"/>
  <c r="AFG27" i="20"/>
  <c r="AET27" i="20"/>
  <c r="AFT27" i="20" s="1"/>
  <c r="AEN27" i="20"/>
  <c r="AED27" i="20"/>
  <c r="AEQ27" i="20" s="1"/>
  <c r="ADQ27" i="20"/>
  <c r="ADK27" i="20"/>
  <c r="ADA27" i="20" s="1"/>
  <c r="ACN27" i="20"/>
  <c r="ACI27" i="20"/>
  <c r="ACC27" i="20"/>
  <c r="ABS27" i="20" s="1"/>
  <c r="ACF27" i="20" s="1"/>
  <c r="ABF27" i="20"/>
  <c r="AAZ27" i="20"/>
  <c r="AAP27" i="20"/>
  <c r="ABC27" i="20" s="1"/>
  <c r="AAC27" i="20"/>
  <c r="ZM27" i="20"/>
  <c r="ZZ27" i="20" s="1"/>
  <c r="YZ27" i="20"/>
  <c r="YT27" i="20"/>
  <c r="YJ27" i="20" s="1"/>
  <c r="YW27" i="20" s="1"/>
  <c r="XW27" i="20"/>
  <c r="XQ27" i="20"/>
  <c r="XG27" i="20"/>
  <c r="XT27" i="20" s="1"/>
  <c r="WT27" i="20"/>
  <c r="WQ27" i="20"/>
  <c r="WS27" i="20" s="1"/>
  <c r="WD27" i="20"/>
  <c r="VQ27" i="20"/>
  <c r="VA27" i="20"/>
  <c r="UN27" i="20"/>
  <c r="VN27" i="20" s="1"/>
  <c r="UH27" i="20"/>
  <c r="TX27" i="20" s="1"/>
  <c r="UK27" i="20" s="1"/>
  <c r="TK27" i="20"/>
  <c r="TE27" i="20"/>
  <c r="SU27" i="20" s="1"/>
  <c r="SH27" i="20"/>
  <c r="RR27" i="20"/>
  <c r="SE27" i="20" s="1"/>
  <c r="RE27" i="20"/>
  <c r="RB27" i="20"/>
  <c r="RC27" i="20" s="1"/>
  <c r="QO27" i="20"/>
  <c r="QB27" i="20"/>
  <c r="PZ27" i="20"/>
  <c r="PY27" i="20"/>
  <c r="QA27" i="20" s="1"/>
  <c r="PL27" i="20"/>
  <c r="OY27" i="20"/>
  <c r="OI27" i="20"/>
  <c r="NV27" i="20"/>
  <c r="NQ27" i="20" s="1"/>
  <c r="NN27" i="20"/>
  <c r="NO27" i="20" s="1"/>
  <c r="NA27" i="20"/>
  <c r="MN27" i="20"/>
  <c r="MM27" i="20"/>
  <c r="ML27" i="20"/>
  <c r="LX27" i="20"/>
  <c r="LK27" i="20"/>
  <c r="LI27" i="20"/>
  <c r="LH27" i="20"/>
  <c r="LJ27" i="20" s="1"/>
  <c r="KU27" i="20"/>
  <c r="KH27" i="20"/>
  <c r="JR27" i="20"/>
  <c r="JE27" i="20"/>
  <c r="KE27" i="20" s="1"/>
  <c r="IO27" i="20"/>
  <c r="JB27" i="20" s="1"/>
  <c r="IB27" i="20"/>
  <c r="HY27" i="20"/>
  <c r="HZ27" i="20" s="1"/>
  <c r="HL27" i="20"/>
  <c r="GY27" i="20"/>
  <c r="GS27" i="20"/>
  <c r="GQ27" i="20" s="1"/>
  <c r="GV27" i="20" s="1"/>
  <c r="GD27" i="20"/>
  <c r="FN27" i="20"/>
  <c r="GA27" i="20" s="1"/>
  <c r="FA27" i="20"/>
  <c r="EX27" i="20"/>
  <c r="EY27" i="20" s="1"/>
  <c r="EK27" i="20"/>
  <c r="DW27" i="20"/>
  <c r="DU27" i="20"/>
  <c r="DT27" i="20"/>
  <c r="DV27" i="20" s="1"/>
  <c r="DG27" i="20"/>
  <c r="CT27" i="20"/>
  <c r="CS27" i="20"/>
  <c r="CR27" i="20"/>
  <c r="CD27" i="20"/>
  <c r="BQ27" i="20"/>
  <c r="BP27" i="20"/>
  <c r="BO27" i="20"/>
  <c r="BA27" i="20"/>
  <c r="AN27" i="20"/>
  <c r="AM27" i="20"/>
  <c r="AL27" i="20"/>
  <c r="X27" i="20"/>
  <c r="G27" i="20" s="1"/>
  <c r="K27" i="20"/>
  <c r="F27" i="20"/>
  <c r="AFT26" i="20"/>
  <c r="AFU26" i="20" s="1"/>
  <c r="AFG26" i="20"/>
  <c r="AET26" i="20"/>
  <c r="AEN26" i="20"/>
  <c r="AED26" i="20" s="1"/>
  <c r="AEQ26" i="20" s="1"/>
  <c r="ADQ26" i="20"/>
  <c r="ADK26" i="20"/>
  <c r="ADA26" i="20" s="1"/>
  <c r="ACN26" i="20"/>
  <c r="ACI26" i="20" s="1"/>
  <c r="ACC26" i="20"/>
  <c r="ABS26" i="20"/>
  <c r="ACF26" i="20" s="1"/>
  <c r="ABF26" i="20"/>
  <c r="AAZ26" i="20"/>
  <c r="AAP26" i="20" s="1"/>
  <c r="ABC26" i="20" s="1"/>
  <c r="AAC26" i="20"/>
  <c r="ZM26" i="20"/>
  <c r="YZ26" i="20"/>
  <c r="ZZ26" i="20" s="1"/>
  <c r="YT26" i="20"/>
  <c r="YJ26" i="20" s="1"/>
  <c r="YW26" i="20" s="1"/>
  <c r="XW26" i="20"/>
  <c r="XQ26" i="20"/>
  <c r="XG26" i="20" s="1"/>
  <c r="XT26" i="20" s="1"/>
  <c r="XV26" i="20" s="1"/>
  <c r="WT26" i="20"/>
  <c r="WD26" i="20"/>
  <c r="WQ26" i="20" s="1"/>
  <c r="VQ26" i="20"/>
  <c r="VN26" i="20"/>
  <c r="VA26" i="20"/>
  <c r="UN26" i="20"/>
  <c r="UH26" i="20"/>
  <c r="TX26" i="20" s="1"/>
  <c r="UK26" i="20" s="1"/>
  <c r="UM26" i="20" s="1"/>
  <c r="TK26" i="20"/>
  <c r="TE26" i="20"/>
  <c r="SU26" i="20" s="1"/>
  <c r="TH26" i="20" s="1"/>
  <c r="SH26" i="20"/>
  <c r="SF26" i="20"/>
  <c r="SE26" i="20"/>
  <c r="SG26" i="20" s="1"/>
  <c r="RR26" i="20"/>
  <c r="RE26" i="20"/>
  <c r="RD26" i="20"/>
  <c r="QO26" i="20"/>
  <c r="QB26" i="20"/>
  <c r="RB26" i="20" s="1"/>
  <c r="RC26" i="20" s="1"/>
  <c r="PL26" i="20"/>
  <c r="PY26" i="20" s="1"/>
  <c r="OY26" i="20"/>
  <c r="OV26" i="20"/>
  <c r="OI26" i="20"/>
  <c r="NR26" i="20" s="1"/>
  <c r="NV26" i="20"/>
  <c r="NP26" i="20"/>
  <c r="NA26" i="20"/>
  <c r="MN26" i="20"/>
  <c r="NN26" i="20" s="1"/>
  <c r="NO26" i="20" s="1"/>
  <c r="MM26" i="20"/>
  <c r="ML26" i="20"/>
  <c r="LX26" i="20"/>
  <c r="LK26" i="20"/>
  <c r="KU26" i="20"/>
  <c r="LH26" i="20" s="1"/>
  <c r="KH26" i="20"/>
  <c r="KE26" i="20"/>
  <c r="JR26" i="20"/>
  <c r="JE26" i="20"/>
  <c r="JC26" i="20"/>
  <c r="JB26" i="20"/>
  <c r="JD26" i="20" s="1"/>
  <c r="IO26" i="20"/>
  <c r="IB26" i="20"/>
  <c r="IA26" i="20"/>
  <c r="HL26" i="20"/>
  <c r="GY26" i="20"/>
  <c r="HY26" i="20" s="1"/>
  <c r="HZ26" i="20" s="1"/>
  <c r="GS26" i="20"/>
  <c r="GQ26" i="20" s="1"/>
  <c r="GV26" i="20" s="1"/>
  <c r="GD26" i="20"/>
  <c r="GB26" i="20"/>
  <c r="GA26" i="20"/>
  <c r="GC26" i="20" s="1"/>
  <c r="FN26" i="20"/>
  <c r="FA26" i="20"/>
  <c r="EZ26" i="20"/>
  <c r="EK26" i="20"/>
  <c r="DW26" i="20"/>
  <c r="EX26" i="20" s="1"/>
  <c r="EY26" i="20" s="1"/>
  <c r="DG26" i="20"/>
  <c r="CT26" i="20"/>
  <c r="CS26" i="20"/>
  <c r="CR26" i="20"/>
  <c r="CD26" i="20"/>
  <c r="BQ26" i="20"/>
  <c r="BP26" i="20"/>
  <c r="BO26" i="20"/>
  <c r="BA26" i="20"/>
  <c r="AN26" i="20"/>
  <c r="AM26" i="20"/>
  <c r="AL26" i="20"/>
  <c r="X26" i="20"/>
  <c r="K26" i="20"/>
  <c r="F26" i="20" s="1"/>
  <c r="AFG25" i="20"/>
  <c r="AET25" i="20"/>
  <c r="AFT25" i="20" s="1"/>
  <c r="AFV25" i="20" s="1"/>
  <c r="AEN25" i="20"/>
  <c r="AED25" i="20" s="1"/>
  <c r="ADQ25" i="20"/>
  <c r="ADK25" i="20"/>
  <c r="ADA25" i="20" s="1"/>
  <c r="ACN25" i="20"/>
  <c r="ACI25" i="20" s="1"/>
  <c r="ACF25" i="20"/>
  <c r="ACC25" i="20"/>
  <c r="ABS25" i="20" s="1"/>
  <c r="ABF25" i="20"/>
  <c r="ABD25" i="20"/>
  <c r="AAZ25" i="20"/>
  <c r="AAP25" i="20"/>
  <c r="ABC25" i="20" s="1"/>
  <c r="ABE25" i="20" s="1"/>
  <c r="AAC25" i="20"/>
  <c r="ZZ25" i="20"/>
  <c r="ZM25" i="20"/>
  <c r="YZ25" i="20"/>
  <c r="YW25" i="20"/>
  <c r="YY25" i="20" s="1"/>
  <c r="YT25" i="20"/>
  <c r="YJ25" i="20" s="1"/>
  <c r="XW25" i="20"/>
  <c r="XQ25" i="20"/>
  <c r="XG25" i="20" s="1"/>
  <c r="XT25" i="20" s="1"/>
  <c r="WT25" i="20"/>
  <c r="WQ25" i="20"/>
  <c r="WS25" i="20" s="1"/>
  <c r="WD25" i="20"/>
  <c r="VQ25" i="20"/>
  <c r="VO25" i="20"/>
  <c r="VA25" i="20"/>
  <c r="UN25" i="20"/>
  <c r="VN25" i="20" s="1"/>
  <c r="VP25" i="20" s="1"/>
  <c r="UH25" i="20"/>
  <c r="TX25" i="20" s="1"/>
  <c r="UK25" i="20" s="1"/>
  <c r="TK25" i="20"/>
  <c r="TH25" i="20"/>
  <c r="TJ25" i="20" s="1"/>
  <c r="TE25" i="20"/>
  <c r="SU25" i="20" s="1"/>
  <c r="SH25" i="20"/>
  <c r="RR25" i="20"/>
  <c r="SE25" i="20" s="1"/>
  <c r="SF25" i="20" s="1"/>
  <c r="RE25" i="20"/>
  <c r="RB25" i="20"/>
  <c r="QO25" i="20"/>
  <c r="QB25" i="20"/>
  <c r="PY25" i="20"/>
  <c r="QA25" i="20" s="1"/>
  <c r="PL25" i="20"/>
  <c r="OY25" i="20"/>
  <c r="OI25" i="20"/>
  <c r="NV25" i="20"/>
  <c r="OV25" i="20" s="1"/>
  <c r="OX25" i="20" s="1"/>
  <c r="NN25" i="20"/>
  <c r="NA25" i="20"/>
  <c r="MN25" i="20"/>
  <c r="MM25" i="20"/>
  <c r="ML25" i="20"/>
  <c r="LX25" i="20"/>
  <c r="LK25" i="20"/>
  <c r="LH25" i="20"/>
  <c r="LJ25" i="20" s="1"/>
  <c r="KU25" i="20"/>
  <c r="KH25" i="20"/>
  <c r="KF25" i="20"/>
  <c r="JR25" i="20"/>
  <c r="JE25" i="20"/>
  <c r="KE25" i="20" s="1"/>
  <c r="KG25" i="20" s="1"/>
  <c r="IO25" i="20"/>
  <c r="JB25" i="20" s="1"/>
  <c r="JC25" i="20" s="1"/>
  <c r="IB25" i="20"/>
  <c r="HY25" i="20"/>
  <c r="HL25" i="20"/>
  <c r="GY25" i="20"/>
  <c r="GS25" i="20"/>
  <c r="GQ25" i="20" s="1"/>
  <c r="GD25" i="20"/>
  <c r="F25" i="20" s="1"/>
  <c r="FN25" i="20"/>
  <c r="GA25" i="20" s="1"/>
  <c r="GB25" i="20" s="1"/>
  <c r="FA25" i="20"/>
  <c r="EX25" i="20"/>
  <c r="EK25" i="20"/>
  <c r="DW25" i="20"/>
  <c r="DT25" i="20"/>
  <c r="DV25" i="20" s="1"/>
  <c r="DG25" i="20"/>
  <c r="CT25" i="20"/>
  <c r="CS25" i="20"/>
  <c r="CR25" i="20"/>
  <c r="CD25" i="20"/>
  <c r="BQ25" i="20"/>
  <c r="BP25" i="20"/>
  <c r="BO25" i="20"/>
  <c r="BA25" i="20"/>
  <c r="AN25" i="20"/>
  <c r="AM25" i="20"/>
  <c r="AL25" i="20"/>
  <c r="X25" i="20"/>
  <c r="K25" i="20"/>
  <c r="AFG24" i="20"/>
  <c r="AFT24" i="20" s="1"/>
  <c r="AET24" i="20"/>
  <c r="AEN24" i="20"/>
  <c r="AED24" i="20" s="1"/>
  <c r="AEQ24" i="20" s="1"/>
  <c r="ADQ24" i="20"/>
  <c r="ADK24" i="20"/>
  <c r="ADA24" i="20" s="1"/>
  <c r="ACN24" i="20"/>
  <c r="ACI24" i="20" s="1"/>
  <c r="ACC24" i="20"/>
  <c r="ABS24" i="20"/>
  <c r="ACF24" i="20" s="1"/>
  <c r="ABF24" i="20"/>
  <c r="AAZ24" i="20"/>
  <c r="AAP24" i="20" s="1"/>
  <c r="ABC24" i="20" s="1"/>
  <c r="AAC24" i="20"/>
  <c r="AAA24" i="20"/>
  <c r="ZZ24" i="20"/>
  <c r="AAB24" i="20" s="1"/>
  <c r="ZM24" i="20"/>
  <c r="YZ24" i="20"/>
  <c r="YT24" i="20"/>
  <c r="YJ24" i="20" s="1"/>
  <c r="YW24" i="20" s="1"/>
  <c r="XW24" i="20"/>
  <c r="XQ24" i="20"/>
  <c r="XG24" i="20" s="1"/>
  <c r="WT24" i="20"/>
  <c r="XT24" i="20" s="1"/>
  <c r="WD24" i="20"/>
  <c r="VQ24" i="20"/>
  <c r="VA24" i="20"/>
  <c r="UN24" i="20"/>
  <c r="VN24" i="20" s="1"/>
  <c r="UH24" i="20"/>
  <c r="TX24" i="20" s="1"/>
  <c r="TK24" i="20"/>
  <c r="UK24" i="20" s="1"/>
  <c r="TE24" i="20"/>
  <c r="SU24" i="20"/>
  <c r="TH24" i="20" s="1"/>
  <c r="TJ24" i="20" s="1"/>
  <c r="SH24" i="20"/>
  <c r="RR24" i="20"/>
  <c r="SE24" i="20" s="1"/>
  <c r="RE24" i="20"/>
  <c r="RB24" i="20"/>
  <c r="RC24" i="20" s="1"/>
  <c r="QO24" i="20"/>
  <c r="QB24" i="20"/>
  <c r="PL24" i="20"/>
  <c r="OY24" i="20"/>
  <c r="OV24" i="20"/>
  <c r="OW24" i="20" s="1"/>
  <c r="OI24" i="20"/>
  <c r="NV24" i="20"/>
  <c r="NN24" i="20"/>
  <c r="NO24" i="20" s="1"/>
  <c r="NA24" i="20"/>
  <c r="MN24" i="20"/>
  <c r="MM24" i="20"/>
  <c r="ML24" i="20"/>
  <c r="LX24" i="20"/>
  <c r="LK24" i="20"/>
  <c r="KU24" i="20"/>
  <c r="KH24" i="20"/>
  <c r="KE24" i="20"/>
  <c r="KF24" i="20" s="1"/>
  <c r="JR24" i="20"/>
  <c r="JE24" i="20"/>
  <c r="JB24" i="20"/>
  <c r="JD24" i="20" s="1"/>
  <c r="IO24" i="20"/>
  <c r="IB24" i="20"/>
  <c r="HZ24" i="20"/>
  <c r="HY24" i="20"/>
  <c r="IA24" i="20" s="1"/>
  <c r="HL24" i="20"/>
  <c r="GY24" i="20"/>
  <c r="GS24" i="20"/>
  <c r="GQ24" i="20" s="1"/>
  <c r="GD24" i="20"/>
  <c r="F24" i="20" s="1"/>
  <c r="GA24" i="20"/>
  <c r="GC24" i="20" s="1"/>
  <c r="FN24" i="20"/>
  <c r="FA24" i="20"/>
  <c r="EK24" i="20"/>
  <c r="DW24" i="20"/>
  <c r="EX24" i="20" s="1"/>
  <c r="DG24" i="20"/>
  <c r="DT24" i="20" s="1"/>
  <c r="DU24" i="20" s="1"/>
  <c r="CT24" i="20"/>
  <c r="CS24" i="20"/>
  <c r="CR24" i="20"/>
  <c r="CD24" i="20"/>
  <c r="BQ24" i="20"/>
  <c r="BP24" i="20"/>
  <c r="BO24" i="20"/>
  <c r="BA24" i="20"/>
  <c r="AN24" i="20"/>
  <c r="AM24" i="20"/>
  <c r="AL24" i="20"/>
  <c r="X24" i="20"/>
  <c r="K24" i="20"/>
  <c r="AFG23" i="20"/>
  <c r="AET23" i="20"/>
  <c r="AFT23" i="20" s="1"/>
  <c r="AEN23" i="20"/>
  <c r="AED23" i="20" s="1"/>
  <c r="ADQ23" i="20"/>
  <c r="ADN23" i="20"/>
  <c r="ADP23" i="20" s="1"/>
  <c r="ADK23" i="20"/>
  <c r="ADA23" i="20" s="1"/>
  <c r="ACN23" i="20"/>
  <c r="ACI23" i="20"/>
  <c r="ACF23" i="20"/>
  <c r="ACG23" i="20" s="1"/>
  <c r="ACC23" i="20"/>
  <c r="ABS23" i="20"/>
  <c r="ABF23" i="20"/>
  <c r="AAZ23" i="20"/>
  <c r="AAP23" i="20"/>
  <c r="ABC23" i="20" s="1"/>
  <c r="AAC23" i="20"/>
  <c r="ZM23" i="20"/>
  <c r="ZZ23" i="20" s="1"/>
  <c r="YZ23" i="20"/>
  <c r="YT23" i="20"/>
  <c r="YJ23" i="20" s="1"/>
  <c r="YW23" i="20" s="1"/>
  <c r="XW23" i="20"/>
  <c r="XQ23" i="20"/>
  <c r="XG23" i="20" s="1"/>
  <c r="XT23" i="20" s="1"/>
  <c r="WT23" i="20"/>
  <c r="WQ23" i="20"/>
  <c r="WS23" i="20" s="1"/>
  <c r="WD23" i="20"/>
  <c r="VQ23" i="20"/>
  <c r="VO23" i="20"/>
  <c r="VN23" i="20"/>
  <c r="VP23" i="20" s="1"/>
  <c r="VA23" i="20"/>
  <c r="UN23" i="20"/>
  <c r="UH23" i="20"/>
  <c r="TX23" i="20" s="1"/>
  <c r="TK23" i="20"/>
  <c r="TE23" i="20"/>
  <c r="SU23" i="20" s="1"/>
  <c r="SH23" i="20"/>
  <c r="TH23" i="20" s="1"/>
  <c r="RR23" i="20"/>
  <c r="RE23" i="20"/>
  <c r="QO23" i="20"/>
  <c r="QB23" i="20"/>
  <c r="NQ23" i="20" s="1"/>
  <c r="PY23" i="20"/>
  <c r="QA23" i="20" s="1"/>
  <c r="PL23" i="20"/>
  <c r="OY23" i="20"/>
  <c r="OI23" i="20"/>
  <c r="NV23" i="20"/>
  <c r="OV23" i="20" s="1"/>
  <c r="NA23" i="20"/>
  <c r="NN23" i="20" s="1"/>
  <c r="MN23" i="20"/>
  <c r="MM23" i="20"/>
  <c r="ML23" i="20"/>
  <c r="LX23" i="20"/>
  <c r="LK23" i="20"/>
  <c r="KU23" i="20"/>
  <c r="LH23" i="20" s="1"/>
  <c r="KH23" i="20"/>
  <c r="KE23" i="20"/>
  <c r="KF23" i="20" s="1"/>
  <c r="JR23" i="20"/>
  <c r="JE23" i="20"/>
  <c r="IO23" i="20"/>
  <c r="IB23" i="20"/>
  <c r="HY23" i="20"/>
  <c r="HZ23" i="20" s="1"/>
  <c r="HL23" i="20"/>
  <c r="GY23" i="20"/>
  <c r="GV23" i="20"/>
  <c r="GX23" i="20" s="1"/>
  <c r="GS23" i="20"/>
  <c r="GQ23" i="20" s="1"/>
  <c r="GD23" i="20"/>
  <c r="FN23" i="20"/>
  <c r="FA23" i="20"/>
  <c r="EX23" i="20"/>
  <c r="EY23" i="20" s="1"/>
  <c r="EK23" i="20"/>
  <c r="DW23" i="20"/>
  <c r="DT23" i="20"/>
  <c r="DV23" i="20" s="1"/>
  <c r="DG23" i="20"/>
  <c r="CT23" i="20"/>
  <c r="CS23" i="20"/>
  <c r="CR23" i="20"/>
  <c r="CD23" i="20"/>
  <c r="BQ23" i="20"/>
  <c r="BP23" i="20"/>
  <c r="BO23" i="20"/>
  <c r="BA23" i="20"/>
  <c r="AN23" i="20"/>
  <c r="AM23" i="20"/>
  <c r="AL23" i="20"/>
  <c r="X23" i="20"/>
  <c r="G23" i="20" s="1"/>
  <c r="K23" i="20"/>
  <c r="F23" i="20"/>
  <c r="AFT22" i="20"/>
  <c r="AFU22" i="20" s="1"/>
  <c r="AFG22" i="20"/>
  <c r="AET22" i="20"/>
  <c r="AEQ22" i="20"/>
  <c r="AES22" i="20" s="1"/>
  <c r="AEN22" i="20"/>
  <c r="AED22" i="20" s="1"/>
  <c r="ADQ22" i="20"/>
  <c r="ADK22" i="20"/>
  <c r="ADA22" i="20" s="1"/>
  <c r="ACN22" i="20"/>
  <c r="ACC22" i="20"/>
  <c r="ABS22" i="20"/>
  <c r="ABF22" i="20"/>
  <c r="ACF22" i="20" s="1"/>
  <c r="AAZ22" i="20"/>
  <c r="AAP22" i="20"/>
  <c r="ABC22" i="20" s="1"/>
  <c r="AAC22" i="20"/>
  <c r="ZZ22" i="20"/>
  <c r="AAA22" i="20" s="1"/>
  <c r="ZM22" i="20"/>
  <c r="YZ22" i="20"/>
  <c r="YT22" i="20"/>
  <c r="YJ22" i="20" s="1"/>
  <c r="YW22" i="20" s="1"/>
  <c r="XW22" i="20"/>
  <c r="XU22" i="20"/>
  <c r="XT22" i="20"/>
  <c r="XV22" i="20" s="1"/>
  <c r="XQ22" i="20"/>
  <c r="XG22" i="20" s="1"/>
  <c r="WT22" i="20"/>
  <c r="WS22" i="20"/>
  <c r="WR22" i="20"/>
  <c r="WD22" i="20"/>
  <c r="WQ22" i="20" s="1"/>
  <c r="VQ22" i="20"/>
  <c r="VP22" i="20"/>
  <c r="VN22" i="20"/>
  <c r="VO22" i="20" s="1"/>
  <c r="VA22" i="20"/>
  <c r="UN22" i="20"/>
  <c r="UL22" i="20"/>
  <c r="UK22" i="20"/>
  <c r="UM22" i="20" s="1"/>
  <c r="UH22" i="20"/>
  <c r="TX22" i="20" s="1"/>
  <c r="TK22" i="20"/>
  <c r="TE22" i="20"/>
  <c r="SU22" i="20" s="1"/>
  <c r="SH22" i="20"/>
  <c r="SE22" i="20"/>
  <c r="SG22" i="20" s="1"/>
  <c r="RR22" i="20"/>
  <c r="RE22" i="20"/>
  <c r="QO22" i="20"/>
  <c r="QB22" i="20"/>
  <c r="RB22" i="20" s="1"/>
  <c r="PL22" i="20"/>
  <c r="PY22" i="20" s="1"/>
  <c r="PZ22" i="20" s="1"/>
  <c r="OY22" i="20"/>
  <c r="OI22" i="20"/>
  <c r="OV22" i="20" s="1"/>
  <c r="NV22" i="20"/>
  <c r="NA22" i="20"/>
  <c r="MN22" i="20"/>
  <c r="NN22" i="20" s="1"/>
  <c r="MM22" i="20"/>
  <c r="ML22" i="20"/>
  <c r="LX22" i="20"/>
  <c r="LK22" i="20"/>
  <c r="KU22" i="20"/>
  <c r="LH22" i="20" s="1"/>
  <c r="LI22" i="20" s="1"/>
  <c r="KH22" i="20"/>
  <c r="JR22" i="20"/>
  <c r="KE22" i="20" s="1"/>
  <c r="JE22" i="20"/>
  <c r="IO22" i="20"/>
  <c r="JB22" i="20" s="1"/>
  <c r="IB22" i="20"/>
  <c r="HY22" i="20"/>
  <c r="HZ22" i="20" s="1"/>
  <c r="HL22" i="20"/>
  <c r="GY22" i="20"/>
  <c r="GS22" i="20"/>
  <c r="GQ22" i="20" s="1"/>
  <c r="GV22" i="20" s="1"/>
  <c r="GD22" i="20"/>
  <c r="GB22" i="20"/>
  <c r="GA22" i="20"/>
  <c r="GC22" i="20" s="1"/>
  <c r="FN22" i="20"/>
  <c r="G22" i="20" s="1"/>
  <c r="FA22" i="20"/>
  <c r="EK22" i="20"/>
  <c r="DW22" i="20"/>
  <c r="EX22" i="20" s="1"/>
  <c r="DG22" i="20"/>
  <c r="CT22" i="20"/>
  <c r="CS22" i="20"/>
  <c r="CR22" i="20"/>
  <c r="CD22" i="20"/>
  <c r="BQ22" i="20"/>
  <c r="BP22" i="20"/>
  <c r="BO22" i="20"/>
  <c r="BA22" i="20"/>
  <c r="AN22" i="20"/>
  <c r="AM22" i="20"/>
  <c r="AL22" i="20"/>
  <c r="X22" i="20"/>
  <c r="K22" i="20"/>
  <c r="F22" i="20"/>
  <c r="AFG21" i="20"/>
  <c r="AET21" i="20"/>
  <c r="AFT21" i="20" s="1"/>
  <c r="AEN21" i="20"/>
  <c r="AED21" i="20"/>
  <c r="AEQ21" i="20" s="1"/>
  <c r="AES21" i="20" s="1"/>
  <c r="ADQ21" i="20"/>
  <c r="ADK21" i="20"/>
  <c r="ADA21" i="20" s="1"/>
  <c r="ADN21" i="20" s="1"/>
  <c r="ACN21" i="20"/>
  <c r="ACJ21" i="20"/>
  <c r="ACK21" i="20" s="1"/>
  <c r="ACL21" i="20" s="1"/>
  <c r="ACI21" i="20"/>
  <c r="ACC21" i="20"/>
  <c r="ABS21" i="20" s="1"/>
  <c r="ACF21" i="20" s="1"/>
  <c r="ABF21" i="20"/>
  <c r="AAZ21" i="20"/>
  <c r="AAP21" i="20"/>
  <c r="AAC21" i="20"/>
  <c r="ABC21" i="20" s="1"/>
  <c r="ZM21" i="20"/>
  <c r="YZ21" i="20"/>
  <c r="ZZ21" i="20" s="1"/>
  <c r="YT21" i="20"/>
  <c r="YJ21" i="20" s="1"/>
  <c r="XW21" i="20"/>
  <c r="YW21" i="20" s="1"/>
  <c r="XQ21" i="20"/>
  <c r="XG21" i="20"/>
  <c r="XT21" i="20" s="1"/>
  <c r="XV21" i="20" s="1"/>
  <c r="WT21" i="20"/>
  <c r="WD21" i="20"/>
  <c r="WQ21" i="20" s="1"/>
  <c r="VQ21" i="20"/>
  <c r="VN21" i="20"/>
  <c r="VO21" i="20" s="1"/>
  <c r="VA21" i="20"/>
  <c r="UN21" i="20"/>
  <c r="UH21" i="20"/>
  <c r="TX21" i="20" s="1"/>
  <c r="UK21" i="20" s="1"/>
  <c r="TK21" i="20"/>
  <c r="TI21" i="20"/>
  <c r="TH21" i="20"/>
  <c r="TJ21" i="20" s="1"/>
  <c r="TE21" i="20"/>
  <c r="SU21" i="20" s="1"/>
  <c r="SH21" i="20"/>
  <c r="SG21" i="20"/>
  <c r="SF21" i="20"/>
  <c r="RR21" i="20"/>
  <c r="SE21" i="20" s="1"/>
  <c r="RE21" i="20"/>
  <c r="RD21" i="20"/>
  <c r="RB21" i="20"/>
  <c r="RC21" i="20" s="1"/>
  <c r="QO21" i="20"/>
  <c r="QB21" i="20"/>
  <c r="PZ21" i="20"/>
  <c r="PY21" i="20"/>
  <c r="QA21" i="20" s="1"/>
  <c r="PL21" i="20"/>
  <c r="NR21" i="20" s="1"/>
  <c r="NS21" i="20" s="1"/>
  <c r="OY21" i="20"/>
  <c r="OI21" i="20"/>
  <c r="NV21" i="20"/>
  <c r="OV21" i="20" s="1"/>
  <c r="NQ21" i="20"/>
  <c r="NA21" i="20"/>
  <c r="MN21" i="20"/>
  <c r="NN21" i="20" s="1"/>
  <c r="MM21" i="20"/>
  <c r="ML21" i="20"/>
  <c r="LX21" i="20"/>
  <c r="LK21" i="20"/>
  <c r="LI21" i="20"/>
  <c r="LH21" i="20"/>
  <c r="LJ21" i="20" s="1"/>
  <c r="KU21" i="20"/>
  <c r="KH21" i="20"/>
  <c r="JR21" i="20"/>
  <c r="JE21" i="20"/>
  <c r="KE21" i="20" s="1"/>
  <c r="IO21" i="20"/>
  <c r="JB21" i="20" s="1"/>
  <c r="JC21" i="20" s="1"/>
  <c r="IB21" i="20"/>
  <c r="HL21" i="20"/>
  <c r="HY21" i="20" s="1"/>
  <c r="GY21" i="20"/>
  <c r="GS21" i="20"/>
  <c r="GQ21" i="20" s="1"/>
  <c r="GV21" i="20" s="1"/>
  <c r="GD21" i="20"/>
  <c r="FN21" i="20"/>
  <c r="GA21" i="20" s="1"/>
  <c r="GB21" i="20" s="1"/>
  <c r="FA21" i="20"/>
  <c r="EK21" i="20"/>
  <c r="EX21" i="20" s="1"/>
  <c r="DW21" i="20"/>
  <c r="DG21" i="20"/>
  <c r="DT21" i="20" s="1"/>
  <c r="CT21" i="20"/>
  <c r="CS21" i="20"/>
  <c r="CR21" i="20"/>
  <c r="CD21" i="20"/>
  <c r="BQ21" i="20"/>
  <c r="BP21" i="20"/>
  <c r="BO21" i="20"/>
  <c r="BA21" i="20"/>
  <c r="AN21" i="20"/>
  <c r="AM21" i="20"/>
  <c r="AL21" i="20"/>
  <c r="X21" i="20"/>
  <c r="G21" i="20" s="1"/>
  <c r="AFX21" i="20" s="1"/>
  <c r="K21" i="20"/>
  <c r="H21" i="20"/>
  <c r="I21" i="20" s="1"/>
  <c r="F21" i="20"/>
  <c r="AFG20" i="20"/>
  <c r="AFT20" i="20" s="1"/>
  <c r="AET20" i="20"/>
  <c r="AEN20" i="20"/>
  <c r="AED20" i="20" s="1"/>
  <c r="AEQ20" i="20" s="1"/>
  <c r="ADQ20" i="20"/>
  <c r="ADK20" i="20"/>
  <c r="ADA20" i="20" s="1"/>
  <c r="ACN20" i="20"/>
  <c r="ACF20" i="20"/>
  <c r="ACG20" i="20" s="1"/>
  <c r="ACC20" i="20"/>
  <c r="ABS20" i="20"/>
  <c r="ABF20" i="20"/>
  <c r="AAZ20" i="20"/>
  <c r="AAP20" i="20" s="1"/>
  <c r="ABC20" i="20" s="1"/>
  <c r="AAC20" i="20"/>
  <c r="ZM20" i="20"/>
  <c r="YZ20" i="20"/>
  <c r="ZZ20" i="20" s="1"/>
  <c r="YT20" i="20"/>
  <c r="YJ20" i="20" s="1"/>
  <c r="YW20" i="20" s="1"/>
  <c r="XW20" i="20"/>
  <c r="XT20" i="20"/>
  <c r="XV20" i="20" s="1"/>
  <c r="XQ20" i="20"/>
  <c r="XG20" i="20" s="1"/>
  <c r="WT20" i="20"/>
  <c r="WR20" i="20"/>
  <c r="WD20" i="20"/>
  <c r="WQ20" i="20" s="1"/>
  <c r="WS20" i="20" s="1"/>
  <c r="VQ20" i="20"/>
  <c r="VN20" i="20"/>
  <c r="VO20" i="20" s="1"/>
  <c r="VA20" i="20"/>
  <c r="UN20" i="20"/>
  <c r="UK20" i="20"/>
  <c r="UM20" i="20" s="1"/>
  <c r="UH20" i="20"/>
  <c r="TX20" i="20" s="1"/>
  <c r="TK20" i="20"/>
  <c r="TE20" i="20"/>
  <c r="SU20" i="20" s="1"/>
  <c r="TH20" i="20" s="1"/>
  <c r="SH20" i="20"/>
  <c r="SF20" i="20"/>
  <c r="SE20" i="20"/>
  <c r="SG20" i="20" s="1"/>
  <c r="RR20" i="20"/>
  <c r="NR20" i="20" s="1"/>
  <c r="NS20" i="20" s="1"/>
  <c r="RE20" i="20"/>
  <c r="QO20" i="20"/>
  <c r="QB20" i="20"/>
  <c r="RB20" i="20" s="1"/>
  <c r="PL20" i="20"/>
  <c r="OY20" i="20"/>
  <c r="OI20" i="20"/>
  <c r="NV20" i="20"/>
  <c r="NQ20" i="20" s="1"/>
  <c r="NA20" i="20"/>
  <c r="MN20" i="20"/>
  <c r="NN20" i="20" s="1"/>
  <c r="MM20" i="20"/>
  <c r="ML20" i="20"/>
  <c r="LX20" i="20"/>
  <c r="LK20" i="20"/>
  <c r="KU20" i="20"/>
  <c r="KH20" i="20"/>
  <c r="JR20" i="20"/>
  <c r="JE20" i="20"/>
  <c r="KE20" i="20" s="1"/>
  <c r="JC20" i="20"/>
  <c r="JB20" i="20"/>
  <c r="JD20" i="20" s="1"/>
  <c r="IO20" i="20"/>
  <c r="IB20" i="20"/>
  <c r="HL20" i="20"/>
  <c r="GY20" i="20"/>
  <c r="HY20" i="20" s="1"/>
  <c r="GS20" i="20"/>
  <c r="GQ20" i="20" s="1"/>
  <c r="GV20" i="20" s="1"/>
  <c r="GD20" i="20"/>
  <c r="F20" i="20" s="1"/>
  <c r="GA20" i="20"/>
  <c r="GC20" i="20" s="1"/>
  <c r="FN20" i="20"/>
  <c r="FA20" i="20"/>
  <c r="EY20" i="20"/>
  <c r="EX20" i="20"/>
  <c r="EZ20" i="20" s="1"/>
  <c r="EK20" i="20"/>
  <c r="DW20" i="20"/>
  <c r="DV20" i="20"/>
  <c r="DU20" i="20"/>
  <c r="DG20" i="20"/>
  <c r="DT20" i="20" s="1"/>
  <c r="CT20" i="20"/>
  <c r="CS20" i="20"/>
  <c r="CR20" i="20"/>
  <c r="CD20" i="20"/>
  <c r="BQ20" i="20"/>
  <c r="BP20" i="20"/>
  <c r="BO20" i="20"/>
  <c r="BA20" i="20"/>
  <c r="AN20" i="20"/>
  <c r="AM20" i="20"/>
  <c r="AL20" i="20"/>
  <c r="X20" i="20"/>
  <c r="K20" i="20"/>
  <c r="AFU19" i="20"/>
  <c r="AFT19" i="20"/>
  <c r="AFV19" i="20" s="1"/>
  <c r="AFG19" i="20"/>
  <c r="AET19" i="20"/>
  <c r="AEN19" i="20"/>
  <c r="AED19" i="20" s="1"/>
  <c r="ADQ19" i="20"/>
  <c r="ADK19" i="20"/>
  <c r="ADA19" i="20" s="1"/>
  <c r="ACN19" i="20"/>
  <c r="ADN19" i="20" s="1"/>
  <c r="ACI19" i="20"/>
  <c r="ACC19" i="20"/>
  <c r="ABS19" i="20"/>
  <c r="ACF19" i="20" s="1"/>
  <c r="ABF19" i="20"/>
  <c r="ABC19" i="20"/>
  <c r="ABD19" i="20" s="1"/>
  <c r="AAZ19" i="20"/>
  <c r="AAP19" i="20"/>
  <c r="AAC19" i="20"/>
  <c r="AAB19" i="20"/>
  <c r="ZZ19" i="20"/>
  <c r="AAA19" i="20" s="1"/>
  <c r="ZM19" i="20"/>
  <c r="YZ19" i="20"/>
  <c r="YX19" i="20"/>
  <c r="YW19" i="20"/>
  <c r="YY19" i="20" s="1"/>
  <c r="YT19" i="20"/>
  <c r="YJ19" i="20" s="1"/>
  <c r="XW19" i="20"/>
  <c r="XQ19" i="20"/>
  <c r="XG19" i="20" s="1"/>
  <c r="XT19" i="20" s="1"/>
  <c r="WT19" i="20"/>
  <c r="WR19" i="20"/>
  <c r="WQ19" i="20"/>
  <c r="WS19" i="20" s="1"/>
  <c r="WD19" i="20"/>
  <c r="VQ19" i="20"/>
  <c r="VA19" i="20"/>
  <c r="UN19" i="20"/>
  <c r="VN19" i="20" s="1"/>
  <c r="UH19" i="20"/>
  <c r="TX19" i="20" s="1"/>
  <c r="UK19" i="20" s="1"/>
  <c r="TK19" i="20"/>
  <c r="TH19" i="20"/>
  <c r="TJ19" i="20" s="1"/>
  <c r="TE19" i="20"/>
  <c r="SU19" i="20" s="1"/>
  <c r="SH19" i="20"/>
  <c r="SF19" i="20"/>
  <c r="RR19" i="20"/>
  <c r="SE19" i="20" s="1"/>
  <c r="SG19" i="20" s="1"/>
  <c r="RE19" i="20"/>
  <c r="RB19" i="20"/>
  <c r="RC19" i="20" s="1"/>
  <c r="QO19" i="20"/>
  <c r="QB19" i="20"/>
  <c r="NQ19" i="20" s="1"/>
  <c r="PY19" i="20"/>
  <c r="QA19" i="20" s="1"/>
  <c r="PL19" i="20"/>
  <c r="NR19" i="20" s="1"/>
  <c r="NS19" i="20" s="1"/>
  <c r="OY19" i="20"/>
  <c r="OW19" i="20"/>
  <c r="OV19" i="20"/>
  <c r="OX19" i="20" s="1"/>
  <c r="OI19" i="20"/>
  <c r="NV19" i="20"/>
  <c r="NP19" i="20"/>
  <c r="NN19" i="20"/>
  <c r="NO19" i="20" s="1"/>
  <c r="NA19" i="20"/>
  <c r="MN19" i="20"/>
  <c r="MM19" i="20"/>
  <c r="ML19" i="20"/>
  <c r="LX19" i="20"/>
  <c r="LK19" i="20"/>
  <c r="LI19" i="20"/>
  <c r="LH19" i="20"/>
  <c r="LJ19" i="20" s="1"/>
  <c r="KU19" i="20"/>
  <c r="KH19" i="20"/>
  <c r="JR19" i="20"/>
  <c r="JE19" i="20"/>
  <c r="KE19" i="20" s="1"/>
  <c r="IO19" i="20"/>
  <c r="IB19" i="20"/>
  <c r="HL19" i="20"/>
  <c r="GY19" i="20"/>
  <c r="HY19" i="20" s="1"/>
  <c r="GS19" i="20"/>
  <c r="GQ19" i="20" s="1"/>
  <c r="GD19" i="20"/>
  <c r="GV19" i="20" s="1"/>
  <c r="FN19" i="20"/>
  <c r="FA19" i="20"/>
  <c r="EK19" i="20"/>
  <c r="DW19" i="20"/>
  <c r="EX19" i="20" s="1"/>
  <c r="DU19" i="20"/>
  <c r="DT19" i="20"/>
  <c r="DV19" i="20" s="1"/>
  <c r="DG19" i="20"/>
  <c r="CT19" i="20"/>
  <c r="CS19" i="20"/>
  <c r="CR19" i="20"/>
  <c r="CD19" i="20"/>
  <c r="BQ19" i="20"/>
  <c r="BP19" i="20"/>
  <c r="BO19" i="20"/>
  <c r="BA19" i="20"/>
  <c r="AN19" i="20"/>
  <c r="AM19" i="20"/>
  <c r="AL19" i="20"/>
  <c r="X19" i="20"/>
  <c r="G19" i="20" s="1"/>
  <c r="K19" i="20"/>
  <c r="F19" i="20"/>
  <c r="AFG18" i="20"/>
  <c r="AET18" i="20"/>
  <c r="AFT18" i="20" s="1"/>
  <c r="AEN18" i="20"/>
  <c r="AED18" i="20" s="1"/>
  <c r="ADQ18" i="20"/>
  <c r="AEQ18" i="20" s="1"/>
  <c r="ADK18" i="20"/>
  <c r="ADA18" i="20"/>
  <c r="ADN18" i="20" s="1"/>
  <c r="ADP18" i="20" s="1"/>
  <c r="ACN18" i="20"/>
  <c r="ACJ18" i="20"/>
  <c r="ACC18" i="20"/>
  <c r="ABS18" i="20"/>
  <c r="ACF18" i="20" s="1"/>
  <c r="ABF18" i="20"/>
  <c r="AAZ18" i="20"/>
  <c r="AAP18" i="20" s="1"/>
  <c r="ABC18" i="20" s="1"/>
  <c r="AAC18" i="20"/>
  <c r="ZM18" i="20"/>
  <c r="YZ18" i="20"/>
  <c r="ZZ18" i="20" s="1"/>
  <c r="YT18" i="20"/>
  <c r="YJ18" i="20"/>
  <c r="YW18" i="20" s="1"/>
  <c r="YY18" i="20" s="1"/>
  <c r="XW18" i="20"/>
  <c r="XQ18" i="20"/>
  <c r="XG18" i="20" s="1"/>
  <c r="XT18" i="20" s="1"/>
  <c r="WT18" i="20"/>
  <c r="WD18" i="20"/>
  <c r="WQ18" i="20" s="1"/>
  <c r="WR18" i="20" s="1"/>
  <c r="VQ18" i="20"/>
  <c r="VA18" i="20"/>
  <c r="VN18" i="20" s="1"/>
  <c r="UN18" i="20"/>
  <c r="UH18" i="20"/>
  <c r="TX18" i="20" s="1"/>
  <c r="UK18" i="20" s="1"/>
  <c r="TK18" i="20"/>
  <c r="TE18" i="20"/>
  <c r="SU18" i="20" s="1"/>
  <c r="TH18" i="20" s="1"/>
  <c r="SH18" i="20"/>
  <c r="SE18" i="20"/>
  <c r="SG18" i="20" s="1"/>
  <c r="RR18" i="20"/>
  <c r="RE18" i="20"/>
  <c r="RC18" i="20"/>
  <c r="RB18" i="20"/>
  <c r="RD18" i="20" s="1"/>
  <c r="QO18" i="20"/>
  <c r="QB18" i="20"/>
  <c r="QA18" i="20"/>
  <c r="PZ18" i="20"/>
  <c r="PL18" i="20"/>
  <c r="PY18" i="20" s="1"/>
  <c r="OY18" i="20"/>
  <c r="OX18" i="20"/>
  <c r="OV18" i="20"/>
  <c r="OW18" i="20" s="1"/>
  <c r="OI18" i="20"/>
  <c r="NV18" i="20"/>
  <c r="NO18" i="20"/>
  <c r="NN18" i="20"/>
  <c r="NP18" i="20" s="1"/>
  <c r="NA18" i="20"/>
  <c r="MN18" i="20"/>
  <c r="MM18" i="20"/>
  <c r="ML18" i="20"/>
  <c r="LX18" i="20"/>
  <c r="LK18" i="20"/>
  <c r="LJ18" i="20"/>
  <c r="LI18" i="20"/>
  <c r="KU18" i="20"/>
  <c r="LH18" i="20" s="1"/>
  <c r="KH18" i="20"/>
  <c r="KG18" i="20"/>
  <c r="KE18" i="20"/>
  <c r="KF18" i="20" s="1"/>
  <c r="JR18" i="20"/>
  <c r="JE18" i="20"/>
  <c r="JC18" i="20"/>
  <c r="JB18" i="20"/>
  <c r="JD18" i="20" s="1"/>
  <c r="IO18" i="20"/>
  <c r="IB18" i="20"/>
  <c r="HL18" i="20"/>
  <c r="GY18" i="20"/>
  <c r="HY18" i="20" s="1"/>
  <c r="GS18" i="20"/>
  <c r="GQ18" i="20"/>
  <c r="GV18" i="20" s="1"/>
  <c r="GX18" i="20" s="1"/>
  <c r="GD18" i="20"/>
  <c r="F18" i="20" s="1"/>
  <c r="FN18" i="20"/>
  <c r="GA18" i="20" s="1"/>
  <c r="FA18" i="20"/>
  <c r="EX18" i="20"/>
  <c r="EY18" i="20" s="1"/>
  <c r="EK18" i="20"/>
  <c r="DW18" i="20"/>
  <c r="DU18" i="20"/>
  <c r="DG18" i="20"/>
  <c r="DT18" i="20" s="1"/>
  <c r="DV18" i="20" s="1"/>
  <c r="CT18" i="20"/>
  <c r="CS18" i="20"/>
  <c r="CR18" i="20"/>
  <c r="CD18" i="20"/>
  <c r="BQ18" i="20"/>
  <c r="BP18" i="20"/>
  <c r="BO18" i="20"/>
  <c r="BA18" i="20"/>
  <c r="AN18" i="20"/>
  <c r="AM18" i="20"/>
  <c r="AL18" i="20"/>
  <c r="X18" i="20"/>
  <c r="K18" i="20"/>
  <c r="AFT17" i="20"/>
  <c r="AFU17" i="20" s="1"/>
  <c r="AFG17" i="20"/>
  <c r="AET17" i="20"/>
  <c r="AEN17" i="20"/>
  <c r="AED17" i="20" s="1"/>
  <c r="AEQ17" i="20" s="1"/>
  <c r="ADQ17" i="20"/>
  <c r="ADO17" i="20"/>
  <c r="ADN17" i="20"/>
  <c r="ADP17" i="20" s="1"/>
  <c r="ADK17" i="20"/>
  <c r="ADA17" i="20" s="1"/>
  <c r="ACJ17" i="20" s="1"/>
  <c r="ACK17" i="20" s="1"/>
  <c r="ACN17" i="20"/>
  <c r="ACI17" i="20"/>
  <c r="ACC17" i="20"/>
  <c r="ABS17" i="20" s="1"/>
  <c r="ACF17" i="20" s="1"/>
  <c r="ABF17" i="20"/>
  <c r="AAZ17" i="20"/>
  <c r="AAP17" i="20" s="1"/>
  <c r="ABC17" i="20" s="1"/>
  <c r="AAC17" i="20"/>
  <c r="ZM17" i="20"/>
  <c r="ZZ17" i="20" s="1"/>
  <c r="YZ17" i="20"/>
  <c r="YT17" i="20"/>
  <c r="YJ17" i="20" s="1"/>
  <c r="YW17" i="20" s="1"/>
  <c r="XW17" i="20"/>
  <c r="XQ17" i="20"/>
  <c r="XG17" i="20"/>
  <c r="XT17" i="20" s="1"/>
  <c r="WT17" i="20"/>
  <c r="WQ17" i="20"/>
  <c r="WR17" i="20" s="1"/>
  <c r="WD17" i="20"/>
  <c r="VQ17" i="20"/>
  <c r="VO17" i="20"/>
  <c r="VN17" i="20"/>
  <c r="VP17" i="20" s="1"/>
  <c r="VA17" i="20"/>
  <c r="UN17" i="20"/>
  <c r="UH17" i="20"/>
  <c r="TX17" i="20"/>
  <c r="UK17" i="20" s="1"/>
  <c r="TK17" i="20"/>
  <c r="TE17" i="20"/>
  <c r="SU17" i="20" s="1"/>
  <c r="TH17" i="20" s="1"/>
  <c r="SH17" i="20"/>
  <c r="RR17" i="20"/>
  <c r="RE17" i="20"/>
  <c r="SE17" i="20" s="1"/>
  <c r="QO17" i="20"/>
  <c r="RB17" i="20" s="1"/>
  <c r="QB17" i="20"/>
  <c r="PY17" i="20"/>
  <c r="PZ17" i="20" s="1"/>
  <c r="PL17" i="20"/>
  <c r="OY17" i="20"/>
  <c r="OW17" i="20"/>
  <c r="OV17" i="20"/>
  <c r="OX17" i="20" s="1"/>
  <c r="OI17" i="20"/>
  <c r="NR17" i="20" s="1"/>
  <c r="NS17" i="20" s="1"/>
  <c r="NV17" i="20"/>
  <c r="NQ17" i="20"/>
  <c r="NA17" i="20"/>
  <c r="NN17" i="20" s="1"/>
  <c r="MN17" i="20"/>
  <c r="MM17" i="20"/>
  <c r="ML17" i="20"/>
  <c r="LX17" i="20"/>
  <c r="LK17" i="20"/>
  <c r="LH17" i="20"/>
  <c r="LI17" i="20" s="1"/>
  <c r="KU17" i="20"/>
  <c r="KH17" i="20"/>
  <c r="KF17" i="20"/>
  <c r="KE17" i="20"/>
  <c r="KG17" i="20" s="1"/>
  <c r="JR17" i="20"/>
  <c r="JE17" i="20"/>
  <c r="IO17" i="20"/>
  <c r="IB17" i="20"/>
  <c r="JB17" i="20" s="1"/>
  <c r="HL17" i="20"/>
  <c r="HY17" i="20" s="1"/>
  <c r="GY17" i="20"/>
  <c r="GS17" i="20"/>
  <c r="GQ17" i="20" s="1"/>
  <c r="GV17" i="20" s="1"/>
  <c r="GD17" i="20"/>
  <c r="FN17" i="20"/>
  <c r="FA17" i="20"/>
  <c r="GA17" i="20" s="1"/>
  <c r="EK17" i="20"/>
  <c r="EX17" i="20" s="1"/>
  <c r="DW17" i="20"/>
  <c r="DT17" i="20"/>
  <c r="DU17" i="20" s="1"/>
  <c r="DG17" i="20"/>
  <c r="CT17" i="20"/>
  <c r="CS17" i="20"/>
  <c r="CR17" i="20"/>
  <c r="CD17" i="20"/>
  <c r="BQ17" i="20"/>
  <c r="BP17" i="20"/>
  <c r="BO17" i="20"/>
  <c r="BA17" i="20"/>
  <c r="AN17" i="20"/>
  <c r="AM17" i="20"/>
  <c r="AL17" i="20"/>
  <c r="X17" i="20"/>
  <c r="K17" i="20"/>
  <c r="F17" i="20" s="1"/>
  <c r="AFW17" i="20" s="1"/>
  <c r="AGB17" i="20" s="1"/>
  <c r="AFG16" i="20"/>
  <c r="AFT16" i="20" s="1"/>
  <c r="AET16" i="20"/>
  <c r="AEN16" i="20"/>
  <c r="AED16" i="20" s="1"/>
  <c r="AEQ16" i="20" s="1"/>
  <c r="ADQ16" i="20"/>
  <c r="ADK16" i="20"/>
  <c r="ADA16" i="20"/>
  <c r="ACJ16" i="20" s="1"/>
  <c r="ACK16" i="20" s="1"/>
  <c r="ACN16" i="20"/>
  <c r="ACI16" i="20" s="1"/>
  <c r="ACC16" i="20"/>
  <c r="ABS16" i="20" s="1"/>
  <c r="ACF16" i="20" s="1"/>
  <c r="ABF16" i="20"/>
  <c r="AAZ16" i="20"/>
  <c r="AAP16" i="20" s="1"/>
  <c r="ABC16" i="20" s="1"/>
  <c r="AAC16" i="20"/>
  <c r="AAA16" i="20"/>
  <c r="ZZ16" i="20"/>
  <c r="AAB16" i="20" s="1"/>
  <c r="ZM16" i="20"/>
  <c r="YZ16" i="20"/>
  <c r="YT16" i="20"/>
  <c r="YJ16" i="20"/>
  <c r="YW16" i="20" s="1"/>
  <c r="XW16" i="20"/>
  <c r="XQ16" i="20"/>
  <c r="XG16" i="20" s="1"/>
  <c r="XT16" i="20" s="1"/>
  <c r="WT16" i="20"/>
  <c r="WD16" i="20"/>
  <c r="VQ16" i="20"/>
  <c r="WQ16" i="20" s="1"/>
  <c r="VA16" i="20"/>
  <c r="VN16" i="20" s="1"/>
  <c r="UN16" i="20"/>
  <c r="UH16" i="20"/>
  <c r="TX16" i="20" s="1"/>
  <c r="UK16" i="20" s="1"/>
  <c r="TK16" i="20"/>
  <c r="TE16" i="20"/>
  <c r="SU16" i="20"/>
  <c r="TH16" i="20" s="1"/>
  <c r="SH16" i="20"/>
  <c r="SE16" i="20"/>
  <c r="SF16" i="20" s="1"/>
  <c r="RR16" i="20"/>
  <c r="RE16" i="20"/>
  <c r="RC16" i="20"/>
  <c r="RB16" i="20"/>
  <c r="RD16" i="20" s="1"/>
  <c r="QO16" i="20"/>
  <c r="QB16" i="20"/>
  <c r="PL16" i="20"/>
  <c r="OY16" i="20"/>
  <c r="PY16" i="20" s="1"/>
  <c r="OI16" i="20"/>
  <c r="OV16" i="20" s="1"/>
  <c r="NV16" i="20"/>
  <c r="NQ16" i="20" s="1"/>
  <c r="NO16" i="20"/>
  <c r="NN16" i="20"/>
  <c r="NP16" i="20" s="1"/>
  <c r="NA16" i="20"/>
  <c r="MN16" i="20"/>
  <c r="MM16" i="20"/>
  <c r="ML16" i="20"/>
  <c r="LX16" i="20"/>
  <c r="LK16" i="20"/>
  <c r="KU16" i="20"/>
  <c r="KH16" i="20"/>
  <c r="LH16" i="20" s="1"/>
  <c r="JR16" i="20"/>
  <c r="KE16" i="20" s="1"/>
  <c r="JE16" i="20"/>
  <c r="JB16" i="20"/>
  <c r="JC16" i="20" s="1"/>
  <c r="IO16" i="20"/>
  <c r="IB16" i="20"/>
  <c r="HZ16" i="20"/>
  <c r="HY16" i="20"/>
  <c r="IA16" i="20" s="1"/>
  <c r="HL16" i="20"/>
  <c r="GY16" i="20"/>
  <c r="GS16" i="20"/>
  <c r="GQ16" i="20"/>
  <c r="GV16" i="20" s="1"/>
  <c r="GD16" i="20"/>
  <c r="GA16" i="20"/>
  <c r="GB16" i="20" s="1"/>
  <c r="FN16" i="20"/>
  <c r="FA16" i="20"/>
  <c r="EY16" i="20"/>
  <c r="EX16" i="20"/>
  <c r="EZ16" i="20" s="1"/>
  <c r="EK16" i="20"/>
  <c r="DW16" i="20"/>
  <c r="DG16" i="20"/>
  <c r="CT16" i="20"/>
  <c r="DT16" i="20" s="1"/>
  <c r="CS16" i="20"/>
  <c r="CR16" i="20"/>
  <c r="CD16" i="20"/>
  <c r="BQ16" i="20"/>
  <c r="BP16" i="20"/>
  <c r="BO16" i="20"/>
  <c r="BA16" i="20"/>
  <c r="AN16" i="20"/>
  <c r="AM16" i="20"/>
  <c r="AL16" i="20"/>
  <c r="X16" i="20"/>
  <c r="K16" i="20"/>
  <c r="F16" i="20" s="1"/>
  <c r="G16" i="20"/>
  <c r="AFU15" i="20"/>
  <c r="AFT15" i="20"/>
  <c r="AFV15" i="20" s="1"/>
  <c r="AFG15" i="20"/>
  <c r="AET15" i="20"/>
  <c r="AEN15" i="20"/>
  <c r="AED15" i="20"/>
  <c r="AEQ15" i="20" s="1"/>
  <c r="ADQ15" i="20"/>
  <c r="ADK15" i="20"/>
  <c r="ADA15" i="20" s="1"/>
  <c r="ACN15" i="20"/>
  <c r="ACI15" i="20"/>
  <c r="ACC15" i="20"/>
  <c r="ABS15" i="20" s="1"/>
  <c r="ACF15" i="20" s="1"/>
  <c r="ABF15" i="20"/>
  <c r="AAZ15" i="20"/>
  <c r="AAP15" i="20" s="1"/>
  <c r="ABC15" i="20" s="1"/>
  <c r="AAC15" i="20"/>
  <c r="ZM15" i="20"/>
  <c r="ZZ15" i="20" s="1"/>
  <c r="YZ15" i="20"/>
  <c r="YT15" i="20"/>
  <c r="YJ15" i="20" s="1"/>
  <c r="YW15" i="20" s="1"/>
  <c r="XW15" i="20"/>
  <c r="XQ15" i="20"/>
  <c r="XG15" i="20"/>
  <c r="XT15" i="20" s="1"/>
  <c r="WT15" i="20"/>
  <c r="WQ15" i="20"/>
  <c r="WR15" i="20" s="1"/>
  <c r="WD15" i="20"/>
  <c r="VQ15" i="20"/>
  <c r="VO15" i="20"/>
  <c r="VN15" i="20"/>
  <c r="VP15" i="20" s="1"/>
  <c r="VA15" i="20"/>
  <c r="UN15" i="20"/>
  <c r="UH15" i="20"/>
  <c r="TX15" i="20"/>
  <c r="UK15" i="20" s="1"/>
  <c r="TK15" i="20"/>
  <c r="TE15" i="20"/>
  <c r="SU15" i="20" s="1"/>
  <c r="TH15" i="20" s="1"/>
  <c r="SH15" i="20"/>
  <c r="RR15" i="20"/>
  <c r="RE15" i="20"/>
  <c r="SE15" i="20" s="1"/>
  <c r="QO15" i="20"/>
  <c r="RB15" i="20" s="1"/>
  <c r="QB15" i="20"/>
  <c r="PY15" i="20"/>
  <c r="PZ15" i="20" s="1"/>
  <c r="PL15" i="20"/>
  <c r="OY15" i="20"/>
  <c r="OW15" i="20"/>
  <c r="OV15" i="20"/>
  <c r="OX15" i="20" s="1"/>
  <c r="OI15" i="20"/>
  <c r="NV15" i="20"/>
  <c r="NQ15" i="20"/>
  <c r="NA15" i="20"/>
  <c r="NN15" i="20" s="1"/>
  <c r="MN15" i="20"/>
  <c r="MM15" i="20"/>
  <c r="ML15" i="20"/>
  <c r="LX15" i="20"/>
  <c r="LK15" i="20"/>
  <c r="LH15" i="20"/>
  <c r="LI15" i="20" s="1"/>
  <c r="KU15" i="20"/>
  <c r="KH15" i="20"/>
  <c r="KF15" i="20"/>
  <c r="KE15" i="20"/>
  <c r="KG15" i="20" s="1"/>
  <c r="JR15" i="20"/>
  <c r="JE15" i="20"/>
  <c r="IO15" i="20"/>
  <c r="IB15" i="20"/>
  <c r="JB15" i="20" s="1"/>
  <c r="HL15" i="20"/>
  <c r="HY15" i="20" s="1"/>
  <c r="GY15" i="20"/>
  <c r="GS15" i="20"/>
  <c r="GQ15" i="20" s="1"/>
  <c r="GV15" i="20" s="1"/>
  <c r="GD15" i="20"/>
  <c r="FN15" i="20"/>
  <c r="FA15" i="20"/>
  <c r="GA15" i="20" s="1"/>
  <c r="EK15" i="20"/>
  <c r="EX15" i="20" s="1"/>
  <c r="DW15" i="20"/>
  <c r="DT15" i="20"/>
  <c r="DU15" i="20" s="1"/>
  <c r="DG15" i="20"/>
  <c r="CT15" i="20"/>
  <c r="CS15" i="20"/>
  <c r="CR15" i="20"/>
  <c r="CD15" i="20"/>
  <c r="BQ15" i="20"/>
  <c r="BP15" i="20"/>
  <c r="BO15" i="20"/>
  <c r="BA15" i="20"/>
  <c r="AN15" i="20"/>
  <c r="AM15" i="20"/>
  <c r="AL15" i="20"/>
  <c r="X15" i="20"/>
  <c r="G15" i="20" s="1"/>
  <c r="K15" i="20"/>
  <c r="F15" i="20" s="1"/>
  <c r="AFW15" i="20" s="1"/>
  <c r="AGB15" i="20" s="1"/>
  <c r="AFG14" i="20"/>
  <c r="AFT14" i="20" s="1"/>
  <c r="AET14" i="20"/>
  <c r="AEN14" i="20"/>
  <c r="AED14" i="20" s="1"/>
  <c r="AEQ14" i="20" s="1"/>
  <c r="ADQ14" i="20"/>
  <c r="ADK14" i="20"/>
  <c r="ADA14" i="20"/>
  <c r="ACN14" i="20"/>
  <c r="ACI14" i="20" s="1"/>
  <c r="ACC14" i="20"/>
  <c r="ABS14" i="20" s="1"/>
  <c r="ACF14" i="20" s="1"/>
  <c r="ABF14" i="20"/>
  <c r="AAZ14" i="20"/>
  <c r="AAP14" i="20" s="1"/>
  <c r="ABC14" i="20" s="1"/>
  <c r="AAC14" i="20"/>
  <c r="AAA14" i="20"/>
  <c r="ZZ14" i="20"/>
  <c r="AAB14" i="20" s="1"/>
  <c r="ZM14" i="20"/>
  <c r="YZ14" i="20"/>
  <c r="YT14" i="20"/>
  <c r="YJ14" i="20"/>
  <c r="YW14" i="20" s="1"/>
  <c r="XW14" i="20"/>
  <c r="XQ14" i="20"/>
  <c r="XG14" i="20" s="1"/>
  <c r="XT14" i="20" s="1"/>
  <c r="WT14" i="20"/>
  <c r="WD14" i="20"/>
  <c r="VQ14" i="20"/>
  <c r="WQ14" i="20" s="1"/>
  <c r="VA14" i="20"/>
  <c r="VN14" i="20" s="1"/>
  <c r="UN14" i="20"/>
  <c r="UH14" i="20"/>
  <c r="TX14" i="20" s="1"/>
  <c r="UK14" i="20" s="1"/>
  <c r="TK14" i="20"/>
  <c r="TE14" i="20"/>
  <c r="SU14" i="20"/>
  <c r="TH14" i="20" s="1"/>
  <c r="SH14" i="20"/>
  <c r="SE14" i="20"/>
  <c r="SF14" i="20" s="1"/>
  <c r="RR14" i="20"/>
  <c r="RE14" i="20"/>
  <c r="RC14" i="20"/>
  <c r="RB14" i="20"/>
  <c r="RD14" i="20" s="1"/>
  <c r="QO14" i="20"/>
  <c r="QB14" i="20"/>
  <c r="PL14" i="20"/>
  <c r="PY14" i="20" s="1"/>
  <c r="OY14" i="20"/>
  <c r="OI14" i="20"/>
  <c r="OV14" i="20" s="1"/>
  <c r="NV14" i="20"/>
  <c r="NQ14" i="20" s="1"/>
  <c r="NO14" i="20"/>
  <c r="NN14" i="20"/>
  <c r="NP14" i="20" s="1"/>
  <c r="NA14" i="20"/>
  <c r="MN14" i="20"/>
  <c r="MM14" i="20"/>
  <c r="ML14" i="20"/>
  <c r="LX14" i="20"/>
  <c r="LK14" i="20"/>
  <c r="KU14" i="20"/>
  <c r="LH14" i="20" s="1"/>
  <c r="KH14" i="20"/>
  <c r="JR14" i="20"/>
  <c r="KE14" i="20" s="1"/>
  <c r="JE14" i="20"/>
  <c r="JB14" i="20"/>
  <c r="JC14" i="20" s="1"/>
  <c r="IO14" i="20"/>
  <c r="IB14" i="20"/>
  <c r="HZ14" i="20"/>
  <c r="HY14" i="20"/>
  <c r="IA14" i="20" s="1"/>
  <c r="HL14" i="20"/>
  <c r="GY14" i="20"/>
  <c r="GS14" i="20"/>
  <c r="GQ14" i="20"/>
  <c r="GV14" i="20" s="1"/>
  <c r="GD14" i="20"/>
  <c r="GA14" i="20"/>
  <c r="GB14" i="20" s="1"/>
  <c r="FN14" i="20"/>
  <c r="FA14" i="20"/>
  <c r="EY14" i="20"/>
  <c r="EX14" i="20"/>
  <c r="EZ14" i="20" s="1"/>
  <c r="EK14" i="20"/>
  <c r="DW14" i="20"/>
  <c r="DG14" i="20"/>
  <c r="DT14" i="20" s="1"/>
  <c r="CT14" i="20"/>
  <c r="CS14" i="20"/>
  <c r="CR14" i="20"/>
  <c r="CD14" i="20"/>
  <c r="BQ14" i="20"/>
  <c r="BP14" i="20"/>
  <c r="BO14" i="20"/>
  <c r="BA14" i="20"/>
  <c r="AN14" i="20"/>
  <c r="AM14" i="20"/>
  <c r="AL14" i="20"/>
  <c r="X14" i="20"/>
  <c r="K14" i="20"/>
  <c r="F14" i="20" s="1"/>
  <c r="AFW14" i="20" s="1"/>
  <c r="AGB14" i="20" s="1"/>
  <c r="G14" i="20"/>
  <c r="AFU13" i="20"/>
  <c r="AFT13" i="20"/>
  <c r="AFV13" i="20" s="1"/>
  <c r="AFG13" i="20"/>
  <c r="AET13" i="20"/>
  <c r="AEN13" i="20"/>
  <c r="AED13" i="20"/>
  <c r="AEQ13" i="20" s="1"/>
  <c r="ADQ13" i="20"/>
  <c r="ADK13" i="20"/>
  <c r="ADA13" i="20" s="1"/>
  <c r="ACN13" i="20"/>
  <c r="ACI13" i="20"/>
  <c r="ACC13" i="20"/>
  <c r="ABS13" i="20" s="1"/>
  <c r="ACF13" i="20" s="1"/>
  <c r="ABF13" i="20"/>
  <c r="AAZ13" i="20"/>
  <c r="AAP13" i="20"/>
  <c r="AAC13" i="20"/>
  <c r="ABC13" i="20" s="1"/>
  <c r="ZM13" i="20"/>
  <c r="ZZ13" i="20" s="1"/>
  <c r="YZ13" i="20"/>
  <c r="YT13" i="20"/>
  <c r="YJ13" i="20" s="1"/>
  <c r="YW13" i="20" s="1"/>
  <c r="XW13" i="20"/>
  <c r="XQ13" i="20"/>
  <c r="XG13" i="20"/>
  <c r="XT13" i="20" s="1"/>
  <c r="WT13" i="20"/>
  <c r="WQ13" i="20"/>
  <c r="WR13" i="20" s="1"/>
  <c r="WD13" i="20"/>
  <c r="VQ13" i="20"/>
  <c r="VO13" i="20"/>
  <c r="VN13" i="20"/>
  <c r="VP13" i="20" s="1"/>
  <c r="VA13" i="20"/>
  <c r="UN13" i="20"/>
  <c r="UH13" i="20"/>
  <c r="TX13" i="20"/>
  <c r="UK13" i="20" s="1"/>
  <c r="TK13" i="20"/>
  <c r="TE13" i="20"/>
  <c r="SU13" i="20" s="1"/>
  <c r="TH13" i="20" s="1"/>
  <c r="SH13" i="20"/>
  <c r="RR13" i="20"/>
  <c r="SE13" i="20" s="1"/>
  <c r="RE13" i="20"/>
  <c r="QO13" i="20"/>
  <c r="RB13" i="20" s="1"/>
  <c r="QB13" i="20"/>
  <c r="PY13" i="20"/>
  <c r="PZ13" i="20" s="1"/>
  <c r="PL13" i="20"/>
  <c r="OY13" i="20"/>
  <c r="OW13" i="20"/>
  <c r="OV13" i="20"/>
  <c r="OX13" i="20" s="1"/>
  <c r="OI13" i="20"/>
  <c r="NV13" i="20"/>
  <c r="NQ13" i="20"/>
  <c r="NA13" i="20"/>
  <c r="NN13" i="20" s="1"/>
  <c r="MN13" i="20"/>
  <c r="MM13" i="20"/>
  <c r="ML13" i="20"/>
  <c r="LX13" i="20"/>
  <c r="LK13" i="20"/>
  <c r="LH13" i="20"/>
  <c r="LI13" i="20" s="1"/>
  <c r="KU13" i="20"/>
  <c r="KH13" i="20"/>
  <c r="KF13" i="20"/>
  <c r="KE13" i="20"/>
  <c r="KG13" i="20" s="1"/>
  <c r="JR13" i="20"/>
  <c r="JE13" i="20"/>
  <c r="IO13" i="20"/>
  <c r="JB13" i="20" s="1"/>
  <c r="IB13" i="20"/>
  <c r="HL13" i="20"/>
  <c r="HY13" i="20" s="1"/>
  <c r="GY13" i="20"/>
  <c r="GS13" i="20"/>
  <c r="GQ13" i="20" s="1"/>
  <c r="GV13" i="20" s="1"/>
  <c r="GD13" i="20"/>
  <c r="FN13" i="20"/>
  <c r="GA13" i="20" s="1"/>
  <c r="FA13" i="20"/>
  <c r="EK13" i="20"/>
  <c r="EX13" i="20" s="1"/>
  <c r="DW13" i="20"/>
  <c r="F13" i="20" s="1"/>
  <c r="AFW13" i="20" s="1"/>
  <c r="AGB13" i="20" s="1"/>
  <c r="DT13" i="20"/>
  <c r="DU13" i="20" s="1"/>
  <c r="DG13" i="20"/>
  <c r="CT13" i="20"/>
  <c r="CS13" i="20"/>
  <c r="CR13" i="20"/>
  <c r="CD13" i="20"/>
  <c r="BQ13" i="20"/>
  <c r="BP13" i="20"/>
  <c r="BO13" i="20"/>
  <c r="BA13" i="20"/>
  <c r="AN13" i="20"/>
  <c r="AM13" i="20"/>
  <c r="AL13" i="20"/>
  <c r="X13" i="20"/>
  <c r="G13" i="20" s="1"/>
  <c r="K13" i="20"/>
  <c r="AFG12" i="20"/>
  <c r="AFT12" i="20" s="1"/>
  <c r="AET12" i="20"/>
  <c r="AEN12" i="20"/>
  <c r="AED12" i="20" s="1"/>
  <c r="AEQ12" i="20" s="1"/>
  <c r="ADQ12" i="20"/>
  <c r="ADK12" i="20"/>
  <c r="ADA12" i="20"/>
  <c r="ACN12" i="20"/>
  <c r="ACI12" i="20" s="1"/>
  <c r="ACC12" i="20"/>
  <c r="ABS12" i="20"/>
  <c r="ABF12" i="20"/>
  <c r="ACF12" i="20" s="1"/>
  <c r="AAZ12" i="20"/>
  <c r="AAP12" i="20" s="1"/>
  <c r="ABC12" i="20" s="1"/>
  <c r="AAC12" i="20"/>
  <c r="AAA12" i="20"/>
  <c r="ZZ12" i="20"/>
  <c r="AAB12" i="20" s="1"/>
  <c r="ZM12" i="20"/>
  <c r="YZ12" i="20"/>
  <c r="YT12" i="20"/>
  <c r="YJ12" i="20"/>
  <c r="YW12" i="20" s="1"/>
  <c r="XW12" i="20"/>
  <c r="XQ12" i="20"/>
  <c r="XG12" i="20" s="1"/>
  <c r="XT12" i="20" s="1"/>
  <c r="WT12" i="20"/>
  <c r="WD12" i="20"/>
  <c r="WQ12" i="20" s="1"/>
  <c r="VQ12" i="20"/>
  <c r="VA12" i="20"/>
  <c r="VN12" i="20" s="1"/>
  <c r="UN12" i="20"/>
  <c r="UH12" i="20"/>
  <c r="TX12" i="20" s="1"/>
  <c r="UK12" i="20" s="1"/>
  <c r="TK12" i="20"/>
  <c r="TE12" i="20"/>
  <c r="SU12" i="20"/>
  <c r="TH12" i="20" s="1"/>
  <c r="SH12" i="20"/>
  <c r="SE12" i="20"/>
  <c r="SF12" i="20" s="1"/>
  <c r="RR12" i="20"/>
  <c r="RE12" i="20"/>
  <c r="RC12" i="20"/>
  <c r="RB12" i="20"/>
  <c r="RD12" i="20" s="1"/>
  <c r="QO12" i="20"/>
  <c r="QB12" i="20"/>
  <c r="PL12" i="20"/>
  <c r="PY12" i="20" s="1"/>
  <c r="OY12" i="20"/>
  <c r="OI12" i="20"/>
  <c r="OV12" i="20" s="1"/>
  <c r="NV12" i="20"/>
  <c r="NQ12" i="20" s="1"/>
  <c r="NO12" i="20"/>
  <c r="NN12" i="20"/>
  <c r="NP12" i="20" s="1"/>
  <c r="NA12" i="20"/>
  <c r="MN12" i="20"/>
  <c r="MM12" i="20"/>
  <c r="ML12" i="20"/>
  <c r="LX12" i="20"/>
  <c r="LK12" i="20"/>
  <c r="KU12" i="20"/>
  <c r="LH12" i="20" s="1"/>
  <c r="KH12" i="20"/>
  <c r="JR12" i="20"/>
  <c r="KE12" i="20" s="1"/>
  <c r="JE12" i="20"/>
  <c r="JB12" i="20"/>
  <c r="JC12" i="20" s="1"/>
  <c r="IO12" i="20"/>
  <c r="IB12" i="20"/>
  <c r="HZ12" i="20"/>
  <c r="HY12" i="20"/>
  <c r="IA12" i="20" s="1"/>
  <c r="HL12" i="20"/>
  <c r="GY12" i="20"/>
  <c r="GS12" i="20"/>
  <c r="GQ12" i="20"/>
  <c r="GV12" i="20" s="1"/>
  <c r="GD12" i="20"/>
  <c r="GA12" i="20"/>
  <c r="GB12" i="20" s="1"/>
  <c r="FN12" i="20"/>
  <c r="FA12" i="20"/>
  <c r="EY12" i="20"/>
  <c r="EX12" i="20"/>
  <c r="EZ12" i="20" s="1"/>
  <c r="EK12" i="20"/>
  <c r="DW12" i="20"/>
  <c r="DG12" i="20"/>
  <c r="DT12" i="20" s="1"/>
  <c r="CT12" i="20"/>
  <c r="CS12" i="20"/>
  <c r="CR12" i="20"/>
  <c r="CD12" i="20"/>
  <c r="BQ12" i="20"/>
  <c r="BP12" i="20"/>
  <c r="BO12" i="20"/>
  <c r="BA12" i="20"/>
  <c r="AN12" i="20"/>
  <c r="AM12" i="20"/>
  <c r="AL12" i="20"/>
  <c r="X12" i="20"/>
  <c r="K12" i="20"/>
  <c r="F12" i="20" s="1"/>
  <c r="G12" i="20"/>
  <c r="AFT11" i="20"/>
  <c r="AFV11" i="20" s="1"/>
  <c r="AFG11" i="20"/>
  <c r="AET11" i="20"/>
  <c r="AEN11" i="20"/>
  <c r="AED11" i="20"/>
  <c r="AEQ11" i="20" s="1"/>
  <c r="ADQ11" i="20"/>
  <c r="ACI11" i="20" s="1"/>
  <c r="ADK11" i="20"/>
  <c r="ADA11" i="20" s="1"/>
  <c r="ACN11" i="20"/>
  <c r="ACC11" i="20"/>
  <c r="ABS11" i="20"/>
  <c r="ACF11" i="20" s="1"/>
  <c r="ABF11" i="20"/>
  <c r="ABC11" i="20"/>
  <c r="ABE11" i="20" s="1"/>
  <c r="AAZ11" i="20"/>
  <c r="AAP11" i="20"/>
  <c r="AAC11" i="20"/>
  <c r="ZM11" i="20"/>
  <c r="ZZ11" i="20" s="1"/>
  <c r="YZ11" i="20"/>
  <c r="YT11" i="20"/>
  <c r="YJ11" i="20" s="1"/>
  <c r="YW11" i="20" s="1"/>
  <c r="XW11" i="20"/>
  <c r="XQ11" i="20"/>
  <c r="XG11" i="20"/>
  <c r="XT11" i="20" s="1"/>
  <c r="WT11" i="20"/>
  <c r="WD11" i="20"/>
  <c r="WQ11" i="20" s="1"/>
  <c r="VQ11" i="20"/>
  <c r="VN11" i="20"/>
  <c r="VP11" i="20" s="1"/>
  <c r="VA11" i="20"/>
  <c r="UN11" i="20"/>
  <c r="UH11" i="20"/>
  <c r="TX11" i="20"/>
  <c r="UK11" i="20" s="1"/>
  <c r="TK11" i="20"/>
  <c r="TE11" i="20"/>
  <c r="SU11" i="20" s="1"/>
  <c r="TH11" i="20" s="1"/>
  <c r="SH11" i="20"/>
  <c r="RR11" i="20"/>
  <c r="SE11" i="20" s="1"/>
  <c r="RE11" i="20"/>
  <c r="QO11" i="20"/>
  <c r="RB11" i="20" s="1"/>
  <c r="QB11" i="20"/>
  <c r="NQ11" i="20" s="1"/>
  <c r="PL11" i="20"/>
  <c r="NR11" i="20" s="1"/>
  <c r="OY11" i="20"/>
  <c r="OV11" i="20"/>
  <c r="OX11" i="20" s="1"/>
  <c r="OI11" i="20"/>
  <c r="NV11" i="20"/>
  <c r="NA11" i="20"/>
  <c r="NN11" i="20" s="1"/>
  <c r="MN11" i="20"/>
  <c r="MM11" i="20"/>
  <c r="ML11" i="20"/>
  <c r="LX11" i="20"/>
  <c r="LK11" i="20"/>
  <c r="KU11" i="20"/>
  <c r="LH11" i="20" s="1"/>
  <c r="KH11" i="20"/>
  <c r="KE11" i="20"/>
  <c r="KG11" i="20" s="1"/>
  <c r="JR11" i="20"/>
  <c r="JE11" i="20"/>
  <c r="IO11" i="20"/>
  <c r="JB11" i="20" s="1"/>
  <c r="IB11" i="20"/>
  <c r="HL11" i="20"/>
  <c r="HY11" i="20" s="1"/>
  <c r="GY11" i="20"/>
  <c r="GS11" i="20"/>
  <c r="GQ11" i="20" s="1"/>
  <c r="GV11" i="20" s="1"/>
  <c r="GD11" i="20"/>
  <c r="FN11" i="20"/>
  <c r="GA11" i="20" s="1"/>
  <c r="FA11" i="20"/>
  <c r="EK11" i="20"/>
  <c r="EX11" i="20" s="1"/>
  <c r="DW11" i="20"/>
  <c r="F11" i="20" s="1"/>
  <c r="AFW11" i="20" s="1"/>
  <c r="AGB11" i="20" s="1"/>
  <c r="DG11" i="20"/>
  <c r="DT11" i="20" s="1"/>
  <c r="CT11" i="20"/>
  <c r="CS11" i="20"/>
  <c r="CR11" i="20"/>
  <c r="CD11" i="20"/>
  <c r="BQ11" i="20"/>
  <c r="BP11" i="20"/>
  <c r="BO11" i="20"/>
  <c r="BA11" i="20"/>
  <c r="AN11" i="20"/>
  <c r="AM11" i="20"/>
  <c r="AL11" i="20"/>
  <c r="X11" i="20"/>
  <c r="K11" i="20"/>
  <c r="AFG10" i="20"/>
  <c r="AFT10" i="20" s="1"/>
  <c r="AET10" i="20"/>
  <c r="AEN10" i="20"/>
  <c r="AED10" i="20" s="1"/>
  <c r="ADQ10" i="20"/>
  <c r="ADK10" i="20"/>
  <c r="ADA10" i="20"/>
  <c r="ADN10" i="20" s="1"/>
  <c r="ACN10" i="20"/>
  <c r="ACI10" i="20" s="1"/>
  <c r="ACF10" i="20"/>
  <c r="ACH10" i="20" s="1"/>
  <c r="ACC10" i="20"/>
  <c r="ABS10" i="20"/>
  <c r="ABF10" i="20"/>
  <c r="AAZ10" i="20"/>
  <c r="AAP10" i="20"/>
  <c r="ABC10" i="20" s="1"/>
  <c r="AAC10" i="20"/>
  <c r="ZZ10" i="20"/>
  <c r="AAB10" i="20" s="1"/>
  <c r="ZM10" i="20"/>
  <c r="YZ10" i="20"/>
  <c r="YT10" i="20"/>
  <c r="YJ10" i="20"/>
  <c r="YW10" i="20" s="1"/>
  <c r="XW10" i="20"/>
  <c r="XQ10" i="20"/>
  <c r="XG10" i="20" s="1"/>
  <c r="XT10" i="20" s="1"/>
  <c r="WT10" i="20"/>
  <c r="WD10" i="20"/>
  <c r="WQ10" i="20" s="1"/>
  <c r="VQ10" i="20"/>
  <c r="VA10" i="20"/>
  <c r="VN10" i="20" s="1"/>
  <c r="UN10" i="20"/>
  <c r="UH10" i="20"/>
  <c r="TX10" i="20" s="1"/>
  <c r="TK10" i="20"/>
  <c r="TE10" i="20"/>
  <c r="SU10" i="20"/>
  <c r="TH10" i="20" s="1"/>
  <c r="SH10" i="20"/>
  <c r="RR10" i="20"/>
  <c r="SE10" i="20" s="1"/>
  <c r="RE10" i="20"/>
  <c r="RB10" i="20"/>
  <c r="RD10" i="20" s="1"/>
  <c r="QO10" i="20"/>
  <c r="QB10" i="20"/>
  <c r="PL10" i="20"/>
  <c r="PY10" i="20" s="1"/>
  <c r="OY10" i="20"/>
  <c r="OI10" i="20"/>
  <c r="OV10" i="20" s="1"/>
  <c r="NV10" i="20"/>
  <c r="NQ10" i="20" s="1"/>
  <c r="NN10" i="20"/>
  <c r="NP10" i="20" s="1"/>
  <c r="NA10" i="20"/>
  <c r="MN10" i="20"/>
  <c r="MM10" i="20"/>
  <c r="ML10" i="20"/>
  <c r="LX10" i="20"/>
  <c r="LK10" i="20"/>
  <c r="KU10" i="20"/>
  <c r="LH10" i="20" s="1"/>
  <c r="KH10" i="20"/>
  <c r="JR10" i="20"/>
  <c r="KE10" i="20" s="1"/>
  <c r="JE10" i="20"/>
  <c r="IO10" i="20"/>
  <c r="JB10" i="20" s="1"/>
  <c r="IB10" i="20"/>
  <c r="HY10" i="20"/>
  <c r="IA10" i="20" s="1"/>
  <c r="HL10" i="20"/>
  <c r="GY10" i="20"/>
  <c r="GS10" i="20"/>
  <c r="GQ10" i="20"/>
  <c r="GV10" i="20" s="1"/>
  <c r="GD10" i="20"/>
  <c r="FN10" i="20"/>
  <c r="GA10" i="20" s="1"/>
  <c r="FA10" i="20"/>
  <c r="EX10" i="20"/>
  <c r="EZ10" i="20" s="1"/>
  <c r="EK10" i="20"/>
  <c r="DW10" i="20"/>
  <c r="DG10" i="20"/>
  <c r="DT10" i="20" s="1"/>
  <c r="CT10" i="20"/>
  <c r="CS10" i="20"/>
  <c r="CR10" i="20"/>
  <c r="CD10" i="20"/>
  <c r="BQ10" i="20"/>
  <c r="BP10" i="20"/>
  <c r="BO10" i="20"/>
  <c r="BA10" i="20"/>
  <c r="AN10" i="20"/>
  <c r="AM10" i="20"/>
  <c r="AL10" i="20"/>
  <c r="X10" i="20"/>
  <c r="K10" i="20"/>
  <c r="F10" i="20"/>
  <c r="AFT9" i="20"/>
  <c r="AFV9" i="20" s="1"/>
  <c r="AFG9" i="20"/>
  <c r="AET9" i="20"/>
  <c r="AEN9" i="20"/>
  <c r="AED9" i="20"/>
  <c r="AEQ9" i="20" s="1"/>
  <c r="ADQ9" i="20"/>
  <c r="ACI9" i="20" s="1"/>
  <c r="ADK9" i="20"/>
  <c r="ADA9" i="20" s="1"/>
  <c r="ACN9" i="20"/>
  <c r="ACC9" i="20"/>
  <c r="ABS9" i="20"/>
  <c r="ACF9" i="20" s="1"/>
  <c r="ABF9" i="20"/>
  <c r="ABC9" i="20"/>
  <c r="ABE9" i="20" s="1"/>
  <c r="AAZ9" i="20"/>
  <c r="AAP9" i="20"/>
  <c r="AAC9" i="20"/>
  <c r="ZM9" i="20"/>
  <c r="ZZ9" i="20" s="1"/>
  <c r="YZ9" i="20"/>
  <c r="YT9" i="20"/>
  <c r="YJ9" i="20" s="1"/>
  <c r="YW9" i="20" s="1"/>
  <c r="XW9" i="20"/>
  <c r="XQ9" i="20"/>
  <c r="XG9" i="20"/>
  <c r="XT9" i="20" s="1"/>
  <c r="WT9" i="20"/>
  <c r="WD9" i="20"/>
  <c r="WQ9" i="20" s="1"/>
  <c r="VQ9" i="20"/>
  <c r="VN9" i="20"/>
  <c r="VP9" i="20" s="1"/>
  <c r="VA9" i="20"/>
  <c r="UN9" i="20"/>
  <c r="UH9" i="20"/>
  <c r="TX9" i="20"/>
  <c r="UK9" i="20" s="1"/>
  <c r="TK9" i="20"/>
  <c r="TE9" i="20"/>
  <c r="SU9" i="20" s="1"/>
  <c r="TH9" i="20" s="1"/>
  <c r="SH9" i="20"/>
  <c r="RR9" i="20"/>
  <c r="SE9" i="20" s="1"/>
  <c r="RE9" i="20"/>
  <c r="QO9" i="20"/>
  <c r="RB9" i="20" s="1"/>
  <c r="QB9" i="20"/>
  <c r="NQ9" i="20" s="1"/>
  <c r="PL9" i="20"/>
  <c r="OY9" i="20"/>
  <c r="OV9" i="20"/>
  <c r="OX9" i="20" s="1"/>
  <c r="OI9" i="20"/>
  <c r="NV9" i="20"/>
  <c r="NA9" i="20"/>
  <c r="NN9" i="20" s="1"/>
  <c r="MN9" i="20"/>
  <c r="MM9" i="20"/>
  <c r="ML9" i="20"/>
  <c r="LX9" i="20"/>
  <c r="LK9" i="20"/>
  <c r="KU9" i="20"/>
  <c r="LH9" i="20" s="1"/>
  <c r="KH9" i="20"/>
  <c r="KE9" i="20"/>
  <c r="KG9" i="20" s="1"/>
  <c r="JR9" i="20"/>
  <c r="JE9" i="20"/>
  <c r="IO9" i="20"/>
  <c r="JB9" i="20" s="1"/>
  <c r="IB9" i="20"/>
  <c r="HL9" i="20"/>
  <c r="HY9" i="20" s="1"/>
  <c r="GY9" i="20"/>
  <c r="GS9" i="20"/>
  <c r="GQ9" i="20" s="1"/>
  <c r="GV9" i="20" s="1"/>
  <c r="GD9" i="20"/>
  <c r="FN9" i="20"/>
  <c r="GA9" i="20" s="1"/>
  <c r="FA9" i="20"/>
  <c r="EK9" i="20"/>
  <c r="EX9" i="20" s="1"/>
  <c r="DW9" i="20"/>
  <c r="F9" i="20" s="1"/>
  <c r="AFW9" i="20" s="1"/>
  <c r="AGB9" i="20" s="1"/>
  <c r="DG9" i="20"/>
  <c r="DT9" i="20" s="1"/>
  <c r="CT9" i="20"/>
  <c r="CS9" i="20"/>
  <c r="CR9" i="20"/>
  <c r="CD9" i="20"/>
  <c r="BQ9" i="20"/>
  <c r="BP9" i="20"/>
  <c r="BO9" i="20"/>
  <c r="BA9" i="20"/>
  <c r="AN9" i="20"/>
  <c r="AM9" i="20"/>
  <c r="AL9" i="20"/>
  <c r="X9" i="20"/>
  <c r="G9" i="20" s="1"/>
  <c r="K9" i="20"/>
  <c r="AGQ8" i="20"/>
  <c r="AFG8" i="20"/>
  <c r="AFG95" i="20" s="1"/>
  <c r="AET8" i="20"/>
  <c r="AET95" i="20" s="1"/>
  <c r="AET96" i="20" s="1"/>
  <c r="AEN8" i="20"/>
  <c r="AEN95" i="20" s="1"/>
  <c r="ADQ8" i="20"/>
  <c r="ADK8" i="20"/>
  <c r="ADA8" i="20"/>
  <c r="ADN8" i="20" s="1"/>
  <c r="ACN8" i="20"/>
  <c r="ACN95" i="20" s="1"/>
  <c r="ACN96" i="20" s="1"/>
  <c r="ACF8" i="20"/>
  <c r="ACC8" i="20"/>
  <c r="ABS8" i="20"/>
  <c r="ABF8" i="20"/>
  <c r="ABF95" i="20" s="1"/>
  <c r="ABF96" i="20" s="1"/>
  <c r="AAZ8" i="20"/>
  <c r="AAZ95" i="20" s="1"/>
  <c r="AAP8" i="20"/>
  <c r="AAC8" i="20"/>
  <c r="ZZ8" i="20"/>
  <c r="ZM8" i="20"/>
  <c r="YZ8" i="20"/>
  <c r="YT8" i="20"/>
  <c r="YJ8" i="20"/>
  <c r="XW8" i="20"/>
  <c r="XW95" i="20" s="1"/>
  <c r="XQ8" i="20"/>
  <c r="XQ95" i="20" s="1"/>
  <c r="WT8" i="20"/>
  <c r="WD8" i="20"/>
  <c r="WQ8" i="20" s="1"/>
  <c r="VQ8" i="20"/>
  <c r="VQ95" i="20" s="1"/>
  <c r="VA8" i="20"/>
  <c r="VA95" i="20" s="1"/>
  <c r="UN8" i="20"/>
  <c r="UN95" i="20" s="1"/>
  <c r="UH8" i="20"/>
  <c r="UH95" i="20" s="1"/>
  <c r="TK8" i="20"/>
  <c r="TE8" i="20"/>
  <c r="SU8" i="20"/>
  <c r="TH8" i="20" s="1"/>
  <c r="SH8" i="20"/>
  <c r="SH95" i="20" s="1"/>
  <c r="RR8" i="20"/>
  <c r="RR95" i="20" s="1"/>
  <c r="RE8" i="20"/>
  <c r="RB8" i="20"/>
  <c r="QO8" i="20"/>
  <c r="QB8" i="20"/>
  <c r="PL8" i="20"/>
  <c r="PY8" i="20" s="1"/>
  <c r="OY8" i="20"/>
  <c r="OY95" i="20" s="1"/>
  <c r="OY96" i="20" s="1"/>
  <c r="OI8" i="20"/>
  <c r="OI95" i="20" s="1"/>
  <c r="NV8" i="20"/>
  <c r="NV95" i="20" s="1"/>
  <c r="NV96" i="20" s="1"/>
  <c r="NN8" i="20"/>
  <c r="NA8" i="20"/>
  <c r="MN8" i="20"/>
  <c r="MM8" i="20"/>
  <c r="MM95" i="20" s="1"/>
  <c r="ML8" i="20"/>
  <c r="ML95" i="20" s="1"/>
  <c r="LX8" i="20"/>
  <c r="LK8" i="20"/>
  <c r="KU8" i="20"/>
  <c r="LH8" i="20" s="1"/>
  <c r="KH8" i="20"/>
  <c r="KH95" i="20" s="1"/>
  <c r="KH96" i="20" s="1"/>
  <c r="JR8" i="20"/>
  <c r="JR95" i="20" s="1"/>
  <c r="JR96" i="20" s="1"/>
  <c r="JE8" i="20"/>
  <c r="JE95" i="20" s="1"/>
  <c r="JE96" i="20" s="1"/>
  <c r="IO8" i="20"/>
  <c r="IO95" i="20" s="1"/>
  <c r="IO96" i="20" s="1"/>
  <c r="IB8" i="20"/>
  <c r="HY8" i="20"/>
  <c r="IA8" i="20" s="1"/>
  <c r="HL8" i="20"/>
  <c r="GY8" i="20"/>
  <c r="GS8" i="20"/>
  <c r="GQ8" i="20"/>
  <c r="GD8" i="20"/>
  <c r="GD95" i="20" s="1"/>
  <c r="GD96" i="20" s="1"/>
  <c r="FN8" i="20"/>
  <c r="FN95" i="20" s="1"/>
  <c r="FN96" i="20" s="1"/>
  <c r="FA8" i="20"/>
  <c r="EX8" i="20"/>
  <c r="EK8" i="20"/>
  <c r="DW8" i="20"/>
  <c r="DG8" i="20"/>
  <c r="CT8" i="20"/>
  <c r="CT95" i="20" s="1"/>
  <c r="CT96" i="20" s="1"/>
  <c r="CS8" i="20"/>
  <c r="CS95" i="20" s="1"/>
  <c r="CR8" i="20"/>
  <c r="CD8" i="20"/>
  <c r="BQ8" i="20"/>
  <c r="BQ95" i="20" s="1"/>
  <c r="BQ96" i="20" s="1"/>
  <c r="BP8" i="20"/>
  <c r="BP95" i="20" s="1"/>
  <c r="BO8" i="20"/>
  <c r="BA8" i="20"/>
  <c r="AN8" i="20"/>
  <c r="AN95" i="20" s="1"/>
  <c r="AN96" i="20" s="1"/>
  <c r="AM8" i="20"/>
  <c r="AM95" i="20" s="1"/>
  <c r="AL8" i="20"/>
  <c r="X8" i="20"/>
  <c r="K8" i="20"/>
  <c r="K95" i="20" s="1"/>
  <c r="K96" i="20" s="1"/>
  <c r="F8" i="20"/>
  <c r="H9" i="20" l="1"/>
  <c r="IA9" i="20"/>
  <c r="HZ9" i="20"/>
  <c r="RD9" i="20"/>
  <c r="RC9" i="20"/>
  <c r="TI9" i="20"/>
  <c r="TJ9" i="20"/>
  <c r="WR9" i="20"/>
  <c r="WS9" i="20"/>
  <c r="ACJ9" i="20"/>
  <c r="ACK9" i="20" s="1"/>
  <c r="ADN9" i="20"/>
  <c r="GX10" i="20"/>
  <c r="GW10" i="20"/>
  <c r="KG10" i="20"/>
  <c r="KF10" i="20"/>
  <c r="TI10" i="20"/>
  <c r="TJ10" i="20"/>
  <c r="ADP10" i="20"/>
  <c r="ADO10" i="20"/>
  <c r="AGG11" i="20"/>
  <c r="NP11" i="20"/>
  <c r="NO11" i="20"/>
  <c r="YX11" i="20"/>
  <c r="YY11" i="20"/>
  <c r="ACH11" i="20"/>
  <c r="ACG11" i="20"/>
  <c r="DU12" i="20"/>
  <c r="DV12" i="20"/>
  <c r="ABE12" i="20"/>
  <c r="ABD12" i="20"/>
  <c r="AER12" i="20"/>
  <c r="AES12" i="20"/>
  <c r="H13" i="20"/>
  <c r="NP13" i="20"/>
  <c r="NO13" i="20"/>
  <c r="SG13" i="20"/>
  <c r="SF13" i="20"/>
  <c r="UM13" i="20"/>
  <c r="UL13" i="20"/>
  <c r="ABE13" i="20"/>
  <c r="ABD13" i="20"/>
  <c r="ACH13" i="20"/>
  <c r="ACG13" i="20"/>
  <c r="AGG14" i="20"/>
  <c r="KG14" i="20"/>
  <c r="KF14" i="20"/>
  <c r="OX14" i="20"/>
  <c r="OW14" i="20"/>
  <c r="VP14" i="20"/>
  <c r="VO14" i="20"/>
  <c r="XU14" i="20"/>
  <c r="XV14" i="20"/>
  <c r="AER14" i="20"/>
  <c r="AES14" i="20"/>
  <c r="H15" i="20"/>
  <c r="GC15" i="20"/>
  <c r="GB15" i="20"/>
  <c r="NP15" i="20"/>
  <c r="NO15" i="20"/>
  <c r="UM15" i="20"/>
  <c r="UL15" i="20"/>
  <c r="AES15" i="20"/>
  <c r="AER15" i="20"/>
  <c r="LJ16" i="20"/>
  <c r="LI16" i="20"/>
  <c r="QA16" i="20"/>
  <c r="PZ16" i="20"/>
  <c r="WS16" i="20"/>
  <c r="WR16" i="20"/>
  <c r="ABE16" i="20"/>
  <c r="ABD16" i="20"/>
  <c r="ACL16" i="20"/>
  <c r="ACM16" i="20"/>
  <c r="IA17" i="20"/>
  <c r="HZ17" i="20"/>
  <c r="YX17" i="20"/>
  <c r="YY17" i="20"/>
  <c r="ABE17" i="20"/>
  <c r="ABD17" i="20"/>
  <c r="GC18" i="20"/>
  <c r="GB18" i="20"/>
  <c r="IA18" i="20"/>
  <c r="HZ18" i="20"/>
  <c r="UM18" i="20"/>
  <c r="UL18" i="20"/>
  <c r="HZ19" i="20"/>
  <c r="IA19" i="20"/>
  <c r="KG19" i="20"/>
  <c r="KF19" i="20"/>
  <c r="VP19" i="20"/>
  <c r="VO19" i="20"/>
  <c r="ADP19" i="20"/>
  <c r="ADO19" i="20"/>
  <c r="GW20" i="20"/>
  <c r="GX20" i="20"/>
  <c r="NU20" i="20"/>
  <c r="NT20" i="20"/>
  <c r="TJ20" i="20"/>
  <c r="TI20" i="20"/>
  <c r="ADN20" i="20"/>
  <c r="ACJ20" i="20"/>
  <c r="AFU20" i="20"/>
  <c r="AFV20" i="20"/>
  <c r="AGC21" i="20"/>
  <c r="DV21" i="20"/>
  <c r="DU21" i="20"/>
  <c r="HZ21" i="20"/>
  <c r="IA21" i="20"/>
  <c r="OX21" i="20"/>
  <c r="OW21" i="20"/>
  <c r="WS21" i="20"/>
  <c r="WR21" i="20"/>
  <c r="YY21" i="20"/>
  <c r="YX21" i="20"/>
  <c r="ABE21" i="20"/>
  <c r="ABD21" i="20"/>
  <c r="ACG21" i="20"/>
  <c r="ACH21" i="20"/>
  <c r="ADP21" i="20"/>
  <c r="ADO21" i="20"/>
  <c r="AFV21" i="20"/>
  <c r="AFU21" i="20"/>
  <c r="H22" i="20"/>
  <c r="GX22" i="20"/>
  <c r="GW22" i="20"/>
  <c r="RD22" i="20"/>
  <c r="RC22" i="20"/>
  <c r="YY22" i="20"/>
  <c r="YX22" i="20"/>
  <c r="AEQ23" i="20"/>
  <c r="ACJ23" i="20"/>
  <c r="ACK23" i="20" s="1"/>
  <c r="SG24" i="20"/>
  <c r="SF24" i="20"/>
  <c r="UM24" i="20"/>
  <c r="UL24" i="20"/>
  <c r="ADN24" i="20"/>
  <c r="ACJ24" i="20"/>
  <c r="ACK24" i="20" s="1"/>
  <c r="AFU24" i="20"/>
  <c r="AFV24" i="20"/>
  <c r="AEQ25" i="20"/>
  <c r="ACJ25" i="20"/>
  <c r="ACK25" i="20" s="1"/>
  <c r="AGG9" i="20"/>
  <c r="NP9" i="20"/>
  <c r="NO9" i="20"/>
  <c r="YX9" i="20"/>
  <c r="YY9" i="20"/>
  <c r="ACH9" i="20"/>
  <c r="ACG9" i="20"/>
  <c r="DV10" i="20"/>
  <c r="DU10" i="20"/>
  <c r="PZ10" i="20"/>
  <c r="QA10" i="20"/>
  <c r="VP10" i="20"/>
  <c r="VO10" i="20"/>
  <c r="XU10" i="20"/>
  <c r="XV10" i="20"/>
  <c r="ABE10" i="20"/>
  <c r="ABD10" i="20"/>
  <c r="AFV10" i="20"/>
  <c r="AFU10" i="20"/>
  <c r="EZ11" i="20"/>
  <c r="EY11" i="20"/>
  <c r="GW11" i="20"/>
  <c r="GX11" i="20"/>
  <c r="JC11" i="20"/>
  <c r="JD11" i="20"/>
  <c r="NS11" i="20"/>
  <c r="SG11" i="20"/>
  <c r="SF11" i="20"/>
  <c r="UM11" i="20"/>
  <c r="UL11" i="20"/>
  <c r="XV11" i="20"/>
  <c r="XU11" i="20"/>
  <c r="AES11" i="20"/>
  <c r="AER11" i="20"/>
  <c r="GX12" i="20"/>
  <c r="GW12" i="20"/>
  <c r="LJ12" i="20"/>
  <c r="LI12" i="20"/>
  <c r="QA12" i="20"/>
  <c r="PZ12" i="20"/>
  <c r="UL12" i="20"/>
  <c r="UM12" i="20"/>
  <c r="WS12" i="20"/>
  <c r="WR12" i="20"/>
  <c r="YY12" i="20"/>
  <c r="YX12" i="20"/>
  <c r="ACH12" i="20"/>
  <c r="ACG12" i="20"/>
  <c r="ACJ12" i="20"/>
  <c r="ACK12" i="20" s="1"/>
  <c r="GC13" i="20"/>
  <c r="GB13" i="20"/>
  <c r="IA13" i="20"/>
  <c r="HZ13" i="20"/>
  <c r="YX13" i="20"/>
  <c r="YY13" i="20"/>
  <c r="AES13" i="20"/>
  <c r="AER13" i="20"/>
  <c r="DV14" i="20"/>
  <c r="DU14" i="20"/>
  <c r="WS14" i="20"/>
  <c r="WR14" i="20"/>
  <c r="ABE14" i="20"/>
  <c r="ABD14" i="20"/>
  <c r="ACJ14" i="20"/>
  <c r="ACK14" i="20" s="1"/>
  <c r="IA15" i="20"/>
  <c r="HZ15" i="20"/>
  <c r="YX15" i="20"/>
  <c r="YY15" i="20"/>
  <c r="ABE15" i="20"/>
  <c r="ABD15" i="20"/>
  <c r="GX16" i="20"/>
  <c r="GW16" i="20"/>
  <c r="UL16" i="20"/>
  <c r="UM16" i="20"/>
  <c r="YY16" i="20"/>
  <c r="YX16" i="20"/>
  <c r="AFV16" i="20"/>
  <c r="AFU16" i="20"/>
  <c r="JD17" i="20"/>
  <c r="JC17" i="20"/>
  <c r="RD17" i="20"/>
  <c r="RC17" i="20"/>
  <c r="TI17" i="20"/>
  <c r="TJ17" i="20"/>
  <c r="XV17" i="20"/>
  <c r="XU17" i="20"/>
  <c r="ACM17" i="20"/>
  <c r="ACL17" i="20"/>
  <c r="AES17" i="20"/>
  <c r="AER17" i="20"/>
  <c r="ABD18" i="20"/>
  <c r="ABE18" i="20"/>
  <c r="AES18" i="20"/>
  <c r="AER18" i="20"/>
  <c r="ACG19" i="20"/>
  <c r="ACH19" i="20"/>
  <c r="G20" i="20"/>
  <c r="IA20" i="20"/>
  <c r="HZ20" i="20"/>
  <c r="RD20" i="20"/>
  <c r="RC20" i="20"/>
  <c r="NO21" i="20"/>
  <c r="NP21" i="20"/>
  <c r="EZ22" i="20"/>
  <c r="EY22" i="20"/>
  <c r="JD22" i="20"/>
  <c r="JC22" i="20"/>
  <c r="OW22" i="20"/>
  <c r="OX22" i="20"/>
  <c r="ABD22" i="20"/>
  <c r="ABE22" i="20"/>
  <c r="NO23" i="20"/>
  <c r="NP23" i="20"/>
  <c r="YY23" i="20"/>
  <c r="YX23" i="20"/>
  <c r="ABE23" i="20"/>
  <c r="ABD23" i="20"/>
  <c r="AFV23" i="20"/>
  <c r="AFU23" i="20"/>
  <c r="EZ24" i="20"/>
  <c r="EY24" i="20"/>
  <c r="YY24" i="20"/>
  <c r="YX24" i="20"/>
  <c r="ACH24" i="20"/>
  <c r="ACG24" i="20"/>
  <c r="ADP8" i="20"/>
  <c r="ADO8" i="20"/>
  <c r="GC9" i="20"/>
  <c r="GB9" i="20"/>
  <c r="QA8" i="20"/>
  <c r="PZ8" i="20"/>
  <c r="EZ9" i="20"/>
  <c r="EY9" i="20"/>
  <c r="JC9" i="20"/>
  <c r="JD9" i="20"/>
  <c r="SG9" i="20"/>
  <c r="SF9" i="20"/>
  <c r="XV9" i="20"/>
  <c r="XU9" i="20"/>
  <c r="GB10" i="20"/>
  <c r="GC10" i="20"/>
  <c r="JC10" i="20"/>
  <c r="JD10" i="20"/>
  <c r="LJ10" i="20"/>
  <c r="LI10" i="20"/>
  <c r="SF10" i="20"/>
  <c r="SG10" i="20"/>
  <c r="LI11" i="20"/>
  <c r="LJ11" i="20"/>
  <c r="AAB11" i="20"/>
  <c r="AAA11" i="20"/>
  <c r="TJ12" i="20"/>
  <c r="TI12" i="20"/>
  <c r="AFV12" i="20"/>
  <c r="AFU12" i="20"/>
  <c r="AGG13" i="20"/>
  <c r="AGL13" i="20" s="1"/>
  <c r="RD13" i="20"/>
  <c r="RC13" i="20"/>
  <c r="TI13" i="20"/>
  <c r="TJ13" i="20"/>
  <c r="XV13" i="20"/>
  <c r="XU13" i="20"/>
  <c r="GX14" i="20"/>
  <c r="GW14" i="20"/>
  <c r="LJ14" i="20"/>
  <c r="LI14" i="20"/>
  <c r="QA14" i="20"/>
  <c r="PZ14" i="20"/>
  <c r="UL14" i="20"/>
  <c r="UM14" i="20"/>
  <c r="YY14" i="20"/>
  <c r="YX14" i="20"/>
  <c r="AFV14" i="20"/>
  <c r="AFU14" i="20"/>
  <c r="JD15" i="20"/>
  <c r="JC15" i="20"/>
  <c r="RD15" i="20"/>
  <c r="RC15" i="20"/>
  <c r="TI15" i="20"/>
  <c r="TJ15" i="20"/>
  <c r="XV15" i="20"/>
  <c r="XU15" i="20"/>
  <c r="ACJ15" i="20"/>
  <c r="ACK15" i="20" s="1"/>
  <c r="ADN15" i="20"/>
  <c r="TJ16" i="20"/>
  <c r="TI16" i="20"/>
  <c r="ACH16" i="20"/>
  <c r="ACG16" i="20"/>
  <c r="AGG17" i="20"/>
  <c r="EZ17" i="20"/>
  <c r="EY17" i="20"/>
  <c r="GW17" i="20"/>
  <c r="GX17" i="20"/>
  <c r="NU17" i="20"/>
  <c r="NT17" i="20"/>
  <c r="SG17" i="20"/>
  <c r="SF17" i="20"/>
  <c r="AAB17" i="20"/>
  <c r="AAA17" i="20"/>
  <c r="ACH17" i="20"/>
  <c r="ACG17" i="20"/>
  <c r="TI18" i="20"/>
  <c r="TJ18" i="20"/>
  <c r="VO18" i="20"/>
  <c r="VP18" i="20"/>
  <c r="XV18" i="20"/>
  <c r="XU18" i="20"/>
  <c r="AAB18" i="20"/>
  <c r="AAA18" i="20"/>
  <c r="EY19" i="20"/>
  <c r="EZ19" i="20"/>
  <c r="GX19" i="20"/>
  <c r="GW19" i="20"/>
  <c r="YX20" i="20"/>
  <c r="YY20" i="20"/>
  <c r="ABD20" i="20"/>
  <c r="ABE20" i="20"/>
  <c r="AES20" i="20"/>
  <c r="AER20" i="20"/>
  <c r="EY21" i="20"/>
  <c r="EZ21" i="20"/>
  <c r="GX21" i="20"/>
  <c r="GW21" i="20"/>
  <c r="AAA21" i="20"/>
  <c r="AAB21" i="20"/>
  <c r="NP22" i="20"/>
  <c r="NO22" i="20"/>
  <c r="TH22" i="20"/>
  <c r="NR22" i="20"/>
  <c r="OX23" i="20"/>
  <c r="OW23" i="20"/>
  <c r="UK23" i="20"/>
  <c r="NR23" i="20"/>
  <c r="NS23" i="20" s="1"/>
  <c r="VO24" i="20"/>
  <c r="VP24" i="20"/>
  <c r="XV24" i="20"/>
  <c r="XU24" i="20"/>
  <c r="AES24" i="20"/>
  <c r="AER24" i="20"/>
  <c r="TJ8" i="20"/>
  <c r="TI8" i="20"/>
  <c r="DU9" i="20"/>
  <c r="DV9" i="20"/>
  <c r="LJ8" i="20"/>
  <c r="LI8" i="20"/>
  <c r="GW9" i="20"/>
  <c r="GX9" i="20"/>
  <c r="NR9" i="20"/>
  <c r="NS9" i="20" s="1"/>
  <c r="UL9" i="20"/>
  <c r="UM9" i="20"/>
  <c r="AES9" i="20"/>
  <c r="AER9" i="20"/>
  <c r="WS8" i="20"/>
  <c r="WR8" i="20"/>
  <c r="LI9" i="20"/>
  <c r="LJ9" i="20"/>
  <c r="AAB9" i="20"/>
  <c r="AAA9" i="20"/>
  <c r="AFW10" i="20"/>
  <c r="AGB10" i="20" s="1"/>
  <c r="OX10" i="20"/>
  <c r="OW10" i="20"/>
  <c r="UK10" i="20"/>
  <c r="NR10" i="20"/>
  <c r="NS10" i="20" s="1"/>
  <c r="WS10" i="20"/>
  <c r="WR10" i="20"/>
  <c r="YY10" i="20"/>
  <c r="YX10" i="20"/>
  <c r="ACJ10" i="20"/>
  <c r="ACK10" i="20" s="1"/>
  <c r="AEQ10" i="20"/>
  <c r="G11" i="20"/>
  <c r="DU11" i="20"/>
  <c r="DV11" i="20"/>
  <c r="GB11" i="20"/>
  <c r="GC11" i="20"/>
  <c r="IA11" i="20"/>
  <c r="HZ11" i="20"/>
  <c r="RD11" i="20"/>
  <c r="RC11" i="20"/>
  <c r="TI11" i="20"/>
  <c r="TJ11" i="20"/>
  <c r="WR11" i="20"/>
  <c r="WS11" i="20"/>
  <c r="ACJ11" i="20"/>
  <c r="ACK11" i="20" s="1"/>
  <c r="ADN11" i="20"/>
  <c r="AFW12" i="20"/>
  <c r="AGB12" i="20" s="1"/>
  <c r="KG12" i="20"/>
  <c r="KF12" i="20"/>
  <c r="OX12" i="20"/>
  <c r="OW12" i="20"/>
  <c r="VP12" i="20"/>
  <c r="VO12" i="20"/>
  <c r="XU12" i="20"/>
  <c r="XV12" i="20"/>
  <c r="EZ13" i="20"/>
  <c r="EY13" i="20"/>
  <c r="GW13" i="20"/>
  <c r="GX13" i="20"/>
  <c r="JD13" i="20"/>
  <c r="JC13" i="20"/>
  <c r="NR13" i="20"/>
  <c r="NS13" i="20" s="1"/>
  <c r="AAB13" i="20"/>
  <c r="AAA13" i="20"/>
  <c r="ACJ13" i="20"/>
  <c r="ACK13" i="20" s="1"/>
  <c r="ADN13" i="20"/>
  <c r="TJ14" i="20"/>
  <c r="TI14" i="20"/>
  <c r="ACH14" i="20"/>
  <c r="ACG14" i="20"/>
  <c r="AGL15" i="20"/>
  <c r="AGG15" i="20"/>
  <c r="EZ15" i="20"/>
  <c r="EY15" i="20"/>
  <c r="GW15" i="20"/>
  <c r="GX15" i="20"/>
  <c r="NR15" i="20"/>
  <c r="NS15" i="20" s="1"/>
  <c r="SG15" i="20"/>
  <c r="SF15" i="20"/>
  <c r="AAB15" i="20"/>
  <c r="AAA15" i="20"/>
  <c r="ACH15" i="20"/>
  <c r="ACG15" i="20"/>
  <c r="AFW16" i="20"/>
  <c r="AGB16" i="20" s="1"/>
  <c r="DV16" i="20"/>
  <c r="DU16" i="20"/>
  <c r="KG16" i="20"/>
  <c r="KF16" i="20"/>
  <c r="OX16" i="20"/>
  <c r="OW16" i="20"/>
  <c r="VP16" i="20"/>
  <c r="VO16" i="20"/>
  <c r="XU16" i="20"/>
  <c r="XV16" i="20"/>
  <c r="AER16" i="20"/>
  <c r="AES16" i="20"/>
  <c r="G17" i="20"/>
  <c r="GC17" i="20"/>
  <c r="GB17" i="20"/>
  <c r="NP17" i="20"/>
  <c r="NO17" i="20"/>
  <c r="UM17" i="20"/>
  <c r="UL17" i="20"/>
  <c r="NR18" i="20"/>
  <c r="ACH18" i="20"/>
  <c r="ACG18" i="20"/>
  <c r="AFU18" i="20"/>
  <c r="AFV18" i="20"/>
  <c r="NU19" i="20"/>
  <c r="NT19" i="20"/>
  <c r="UL19" i="20"/>
  <c r="UM19" i="20"/>
  <c r="XV19" i="20"/>
  <c r="XU19" i="20"/>
  <c r="AEQ19" i="20"/>
  <c r="ACJ19" i="20"/>
  <c r="ACK19" i="20" s="1"/>
  <c r="KF20" i="20"/>
  <c r="KG20" i="20"/>
  <c r="NP20" i="20"/>
  <c r="NO20" i="20"/>
  <c r="AAB20" i="20"/>
  <c r="AAA20" i="20"/>
  <c r="KG21" i="20"/>
  <c r="KF21" i="20"/>
  <c r="NU21" i="20"/>
  <c r="NT21" i="20"/>
  <c r="UM21" i="20"/>
  <c r="UL21" i="20"/>
  <c r="KF22" i="20"/>
  <c r="KG22" i="20"/>
  <c r="ACH22" i="20"/>
  <c r="ACG22" i="20"/>
  <c r="ADN22" i="20"/>
  <c r="ACJ22" i="20"/>
  <c r="LJ23" i="20"/>
  <c r="LI23" i="20"/>
  <c r="TJ23" i="20"/>
  <c r="TI23" i="20"/>
  <c r="XU23" i="20"/>
  <c r="XV23" i="20"/>
  <c r="AAA23" i="20"/>
  <c r="AAB23" i="20"/>
  <c r="GV24" i="20"/>
  <c r="G24" i="20"/>
  <c r="ABD24" i="20"/>
  <c r="ABE24" i="20"/>
  <c r="UL25" i="20"/>
  <c r="UM25" i="20"/>
  <c r="XU25" i="20"/>
  <c r="XV25" i="20"/>
  <c r="AAP95" i="20"/>
  <c r="AAP96" i="20" s="1"/>
  <c r="EY8" i="20"/>
  <c r="GA8" i="20"/>
  <c r="GQ95" i="20"/>
  <c r="HZ8" i="20"/>
  <c r="JB8" i="20"/>
  <c r="NO8" i="20"/>
  <c r="YJ95" i="20"/>
  <c r="YJ96" i="20" s="1"/>
  <c r="AAA8" i="20"/>
  <c r="PY9" i="20"/>
  <c r="PY95" i="20" s="1"/>
  <c r="AFU9" i="20"/>
  <c r="G10" i="20"/>
  <c r="HZ10" i="20"/>
  <c r="AFU11" i="20"/>
  <c r="BA95" i="20"/>
  <c r="BA96" i="20" s="1"/>
  <c r="DG95" i="20"/>
  <c r="DG96" i="20" s="1"/>
  <c r="GS95" i="20"/>
  <c r="KE8" i="20"/>
  <c r="LK95" i="20"/>
  <c r="LK96" i="20" s="1"/>
  <c r="NP8" i="20"/>
  <c r="AL95" i="20"/>
  <c r="BO95" i="20"/>
  <c r="CR95" i="20"/>
  <c r="DT8" i="20"/>
  <c r="EK95" i="20"/>
  <c r="EK96" i="20" s="1"/>
  <c r="FA95" i="20"/>
  <c r="FA96" i="20" s="1"/>
  <c r="GV8" i="20"/>
  <c r="HL95" i="20"/>
  <c r="HL96" i="20" s="1"/>
  <c r="LX95" i="20"/>
  <c r="NA95" i="20"/>
  <c r="NA96" i="20" s="1"/>
  <c r="NQ8" i="20"/>
  <c r="QO95" i="20"/>
  <c r="QO96" i="20" s="1"/>
  <c r="RE95" i="20"/>
  <c r="TX8" i="20"/>
  <c r="XG8" i="20"/>
  <c r="YW8" i="20"/>
  <c r="ZM95" i="20"/>
  <c r="ZM96" i="20" s="1"/>
  <c r="AAC95" i="20"/>
  <c r="AAC96" i="20" s="1"/>
  <c r="ACC95" i="20"/>
  <c r="ACI8" i="20"/>
  <c r="AED8" i="20"/>
  <c r="GC12" i="20"/>
  <c r="JD12" i="20"/>
  <c r="SG12" i="20"/>
  <c r="ADN12" i="20"/>
  <c r="DV13" i="20"/>
  <c r="LJ13" i="20"/>
  <c r="QA13" i="20"/>
  <c r="WS13" i="20"/>
  <c r="GC14" i="20"/>
  <c r="JD14" i="20"/>
  <c r="SG14" i="20"/>
  <c r="ADN14" i="20"/>
  <c r="DV15" i="20"/>
  <c r="LJ15" i="20"/>
  <c r="QA15" i="20"/>
  <c r="WS15" i="20"/>
  <c r="GC16" i="20"/>
  <c r="JD16" i="20"/>
  <c r="SG16" i="20"/>
  <c r="ADN16" i="20"/>
  <c r="DV17" i="20"/>
  <c r="LJ17" i="20"/>
  <c r="QA17" i="20"/>
  <c r="WS17" i="20"/>
  <c r="AFV17" i="20"/>
  <c r="EZ18" i="20"/>
  <c r="GW18" i="20"/>
  <c r="WS18" i="20"/>
  <c r="YX18" i="20"/>
  <c r="ADO18" i="20"/>
  <c r="ABE19" i="20"/>
  <c r="OV20" i="20"/>
  <c r="ACH20" i="20"/>
  <c r="ACI20" i="20"/>
  <c r="AFW20" i="20" s="1"/>
  <c r="AGB20" i="20" s="1"/>
  <c r="J21" i="20"/>
  <c r="GC21" i="20"/>
  <c r="JD21" i="20"/>
  <c r="VP21" i="20"/>
  <c r="XU21" i="20"/>
  <c r="ACM21" i="20"/>
  <c r="AER21" i="20"/>
  <c r="IA22" i="20"/>
  <c r="LJ22" i="20"/>
  <c r="QA22" i="20"/>
  <c r="AAB22" i="20"/>
  <c r="AFW23" i="20"/>
  <c r="AGB23" i="20" s="1"/>
  <c r="KG23" i="20"/>
  <c r="RB23" i="20"/>
  <c r="DV24" i="20"/>
  <c r="NP24" i="20"/>
  <c r="NQ24" i="20"/>
  <c r="AFW24" i="20" s="1"/>
  <c r="AGB24" i="20" s="1"/>
  <c r="RD24" i="20"/>
  <c r="TI24" i="20"/>
  <c r="GV25" i="20"/>
  <c r="HZ25" i="20"/>
  <c r="IA25" i="20"/>
  <c r="NR25" i="20"/>
  <c r="OW25" i="20"/>
  <c r="RC25" i="20"/>
  <c r="RD25" i="20"/>
  <c r="ADN25" i="20"/>
  <c r="AFU25" i="20"/>
  <c r="G26" i="20"/>
  <c r="KF26" i="20"/>
  <c r="KG26" i="20"/>
  <c r="TJ26" i="20"/>
  <c r="TI26" i="20"/>
  <c r="WS26" i="20"/>
  <c r="WR26" i="20"/>
  <c r="AES26" i="20"/>
  <c r="AER26" i="20"/>
  <c r="AFW27" i="20"/>
  <c r="AGB27" i="20" s="1"/>
  <c r="JD27" i="20"/>
  <c r="JC27" i="20"/>
  <c r="SG27" i="20"/>
  <c r="SF27" i="20"/>
  <c r="UM27" i="20"/>
  <c r="UL27" i="20"/>
  <c r="AAA27" i="20"/>
  <c r="AAB27" i="20"/>
  <c r="ACJ27" i="20"/>
  <c r="ACK27" i="20" s="1"/>
  <c r="ADN27" i="20"/>
  <c r="AFV27" i="20"/>
  <c r="AFU27" i="20"/>
  <c r="DV28" i="20"/>
  <c r="DU28" i="20"/>
  <c r="RD28" i="20"/>
  <c r="RC28" i="20"/>
  <c r="ACH28" i="20"/>
  <c r="ACG28" i="20"/>
  <c r="AFU28" i="20"/>
  <c r="AFV28" i="20"/>
  <c r="NO29" i="20"/>
  <c r="NP29" i="20"/>
  <c r="RC29" i="20"/>
  <c r="RD29" i="20"/>
  <c r="TJ29" i="20"/>
  <c r="TI29" i="20"/>
  <c r="VP29" i="20"/>
  <c r="VO29" i="20"/>
  <c r="ACG29" i="20"/>
  <c r="ACH29" i="20"/>
  <c r="EZ30" i="20"/>
  <c r="EY30" i="20"/>
  <c r="IA30" i="20"/>
  <c r="HZ30" i="20"/>
  <c r="LJ30" i="20"/>
  <c r="LI30" i="20"/>
  <c r="OW30" i="20"/>
  <c r="OX30" i="20"/>
  <c r="UM30" i="20"/>
  <c r="UL30" i="20"/>
  <c r="WS30" i="20"/>
  <c r="WR30" i="20"/>
  <c r="YY30" i="20"/>
  <c r="YX30" i="20"/>
  <c r="EZ31" i="20"/>
  <c r="EY31" i="20"/>
  <c r="NP31" i="20"/>
  <c r="NO31" i="20"/>
  <c r="YY31" i="20"/>
  <c r="YX31" i="20"/>
  <c r="ADN31" i="20"/>
  <c r="ACJ31" i="20"/>
  <c r="AFU31" i="20"/>
  <c r="AFV31" i="20"/>
  <c r="DV32" i="20"/>
  <c r="DU32" i="20"/>
  <c r="HZ32" i="20"/>
  <c r="IA32" i="20"/>
  <c r="UK32" i="20"/>
  <c r="NR32" i="20"/>
  <c r="NS32" i="20" s="1"/>
  <c r="AAA32" i="20"/>
  <c r="AAB32" i="20"/>
  <c r="KF33" i="20"/>
  <c r="KG33" i="20"/>
  <c r="OW33" i="20"/>
  <c r="OX33" i="20"/>
  <c r="ACG33" i="20"/>
  <c r="ACH33" i="20"/>
  <c r="EY34" i="20"/>
  <c r="EZ34" i="20"/>
  <c r="ABD34" i="20"/>
  <c r="ABE34" i="20"/>
  <c r="HZ35" i="20"/>
  <c r="IA35" i="20"/>
  <c r="KF36" i="20"/>
  <c r="KG36" i="20"/>
  <c r="RC36" i="20"/>
  <c r="RD36" i="20"/>
  <c r="NO37" i="20"/>
  <c r="NP37" i="20"/>
  <c r="ABD37" i="20"/>
  <c r="ABE37" i="20"/>
  <c r="AAA38" i="20"/>
  <c r="AAB38" i="20"/>
  <c r="VO40" i="20"/>
  <c r="VP40" i="20"/>
  <c r="RC41" i="20"/>
  <c r="RD41" i="20"/>
  <c r="NR12" i="20"/>
  <c r="NS12" i="20" s="1"/>
  <c r="NR14" i="20"/>
  <c r="NS14" i="20" s="1"/>
  <c r="NR16" i="20"/>
  <c r="NS16" i="20" s="1"/>
  <c r="G18" i="20"/>
  <c r="ACI18" i="20"/>
  <c r="ACK18" i="20" s="1"/>
  <c r="AFW21" i="20"/>
  <c r="AGB21" i="20" s="1"/>
  <c r="NQ22" i="20"/>
  <c r="AFW22" i="20" s="1"/>
  <c r="AGB22" i="20" s="1"/>
  <c r="SF22" i="20"/>
  <c r="H23" i="20"/>
  <c r="GA23" i="20"/>
  <c r="JB23" i="20"/>
  <c r="PZ23" i="20"/>
  <c r="GB24" i="20"/>
  <c r="LH24" i="20"/>
  <c r="NR24" i="20"/>
  <c r="NS24" i="20" s="1"/>
  <c r="PY24" i="20"/>
  <c r="G25" i="20"/>
  <c r="GC25" i="20"/>
  <c r="PZ25" i="20"/>
  <c r="OW26" i="20"/>
  <c r="OX26" i="20"/>
  <c r="YY26" i="20"/>
  <c r="YX26" i="20"/>
  <c r="ABD26" i="20"/>
  <c r="ABE26" i="20"/>
  <c r="GC27" i="20"/>
  <c r="GB27" i="20"/>
  <c r="KG27" i="20"/>
  <c r="KF27" i="20"/>
  <c r="VP27" i="20"/>
  <c r="VO27" i="20"/>
  <c r="ACG27" i="20"/>
  <c r="ACH27" i="20"/>
  <c r="EZ28" i="20"/>
  <c r="EY28" i="20"/>
  <c r="IA28" i="20"/>
  <c r="HZ28" i="20"/>
  <c r="LJ28" i="20"/>
  <c r="LI28" i="20"/>
  <c r="OW28" i="20"/>
  <c r="OX28" i="20"/>
  <c r="UM28" i="20"/>
  <c r="UL28" i="20"/>
  <c r="WS28" i="20"/>
  <c r="WR28" i="20"/>
  <c r="YY28" i="20"/>
  <c r="YX28" i="20"/>
  <c r="EY29" i="20"/>
  <c r="EZ29" i="20"/>
  <c r="GX29" i="20"/>
  <c r="GW29" i="20"/>
  <c r="JD29" i="20"/>
  <c r="JC29" i="20"/>
  <c r="YY29" i="20"/>
  <c r="YX29" i="20"/>
  <c r="ABE29" i="20"/>
  <c r="ABD29" i="20"/>
  <c r="AES29" i="20"/>
  <c r="AER29" i="20"/>
  <c r="NP30" i="20"/>
  <c r="NO30" i="20"/>
  <c r="TJ30" i="20"/>
  <c r="TI30" i="20"/>
  <c r="ABD30" i="20"/>
  <c r="ABE30" i="20"/>
  <c r="KF31" i="20"/>
  <c r="KG31" i="20"/>
  <c r="TH31" i="20"/>
  <c r="NR31" i="20"/>
  <c r="NS31" i="20" s="1"/>
  <c r="ABD31" i="20"/>
  <c r="ABE31" i="20"/>
  <c r="NO32" i="20"/>
  <c r="NP32" i="20"/>
  <c r="RC32" i="20"/>
  <c r="RD32" i="20"/>
  <c r="TJ32" i="20"/>
  <c r="TI32" i="20"/>
  <c r="WS32" i="20"/>
  <c r="WR32" i="20"/>
  <c r="ACG32" i="20"/>
  <c r="ACH32" i="20"/>
  <c r="ADP32" i="20"/>
  <c r="ADO32" i="20"/>
  <c r="AFV32" i="20"/>
  <c r="AFU32" i="20"/>
  <c r="GV33" i="20"/>
  <c r="G33" i="20"/>
  <c r="VO33" i="20"/>
  <c r="VP33" i="20"/>
  <c r="ABD33" i="20"/>
  <c r="ABE33" i="20"/>
  <c r="AAA34" i="20"/>
  <c r="AAB34" i="20"/>
  <c r="VO36" i="20"/>
  <c r="VP36" i="20"/>
  <c r="RC37" i="20"/>
  <c r="RD37" i="20"/>
  <c r="NO38" i="20"/>
  <c r="NP38" i="20"/>
  <c r="VO39" i="20"/>
  <c r="VP39" i="20"/>
  <c r="ACG40" i="20"/>
  <c r="ACH40" i="20"/>
  <c r="AFU40" i="20"/>
  <c r="AFV40" i="20"/>
  <c r="G8" i="20"/>
  <c r="RC8" i="20"/>
  <c r="SE8" i="20"/>
  <c r="SU95" i="20"/>
  <c r="ADA95" i="20"/>
  <c r="ADA96" i="20" s="1"/>
  <c r="AFW8" i="20"/>
  <c r="EY10" i="20"/>
  <c r="OW11" i="20"/>
  <c r="PY11" i="20"/>
  <c r="ABD11" i="20"/>
  <c r="AFW19" i="20"/>
  <c r="AGB19" i="20" s="1"/>
  <c r="AFX23" i="20"/>
  <c r="EY25" i="20"/>
  <c r="EZ25" i="20"/>
  <c r="NO25" i="20"/>
  <c r="NP25" i="20"/>
  <c r="AAA25" i="20"/>
  <c r="AAB25" i="20"/>
  <c r="ACG25" i="20"/>
  <c r="ACH25" i="20"/>
  <c r="GX26" i="20"/>
  <c r="GW26" i="20"/>
  <c r="LJ26" i="20"/>
  <c r="LI26" i="20"/>
  <c r="VO26" i="20"/>
  <c r="VP26" i="20"/>
  <c r="AAB26" i="20"/>
  <c r="AAA26" i="20"/>
  <c r="ADN26" i="20"/>
  <c r="ACJ26" i="20"/>
  <c r="ACK26" i="20" s="1"/>
  <c r="AFX27" i="20"/>
  <c r="H27" i="20"/>
  <c r="NR27" i="20"/>
  <c r="NS27" i="20" s="1"/>
  <c r="TH27" i="20"/>
  <c r="YY27" i="20"/>
  <c r="YX27" i="20"/>
  <c r="ABE27" i="20"/>
  <c r="ABD27" i="20"/>
  <c r="AES27" i="20"/>
  <c r="AER27" i="20"/>
  <c r="NP28" i="20"/>
  <c r="NO28" i="20"/>
  <c r="TJ28" i="20"/>
  <c r="TI28" i="20"/>
  <c r="ABD28" i="20"/>
  <c r="ABE28" i="20"/>
  <c r="AES28" i="20"/>
  <c r="AER28" i="20"/>
  <c r="H29" i="20"/>
  <c r="AGL29" i="20"/>
  <c r="AGG29" i="20"/>
  <c r="KG29" i="20"/>
  <c r="KF29" i="20"/>
  <c r="OX29" i="20"/>
  <c r="OW29" i="20"/>
  <c r="SG29" i="20"/>
  <c r="SF29" i="20"/>
  <c r="UM29" i="20"/>
  <c r="UL29" i="20"/>
  <c r="XV29" i="20"/>
  <c r="XU29" i="20"/>
  <c r="AGL30" i="20"/>
  <c r="AGG30" i="20"/>
  <c r="GX30" i="20"/>
  <c r="GW30" i="20"/>
  <c r="KF30" i="20"/>
  <c r="KG30" i="20"/>
  <c r="QA30" i="20"/>
  <c r="PZ30" i="20"/>
  <c r="VO30" i="20"/>
  <c r="VP30" i="20"/>
  <c r="XV30" i="20"/>
  <c r="XU30" i="20"/>
  <c r="AAB30" i="20"/>
  <c r="AAA30" i="20"/>
  <c r="ADP30" i="20"/>
  <c r="ADO30" i="20"/>
  <c r="GX31" i="20"/>
  <c r="GW31" i="20"/>
  <c r="RD31" i="20"/>
  <c r="RC31" i="20"/>
  <c r="AES31" i="20"/>
  <c r="AER31" i="20"/>
  <c r="EY32" i="20"/>
  <c r="EZ32" i="20"/>
  <c r="GX32" i="20"/>
  <c r="GW32" i="20"/>
  <c r="YY32" i="20"/>
  <c r="YX32" i="20"/>
  <c r="ABE32" i="20"/>
  <c r="ABD32" i="20"/>
  <c r="EZ33" i="20"/>
  <c r="EY33" i="20"/>
  <c r="JD33" i="20"/>
  <c r="JC33" i="20"/>
  <c r="NO34" i="20"/>
  <c r="NP34" i="20"/>
  <c r="VO35" i="20"/>
  <c r="VP35" i="20"/>
  <c r="ACG36" i="20"/>
  <c r="ACH36" i="20"/>
  <c r="AFU36" i="20"/>
  <c r="AFV36" i="20"/>
  <c r="AFU37" i="20"/>
  <c r="AFV37" i="20"/>
  <c r="I39" i="20"/>
  <c r="J39" i="20"/>
  <c r="AAA39" i="20"/>
  <c r="AAB39" i="20"/>
  <c r="HZ40" i="20"/>
  <c r="IA40" i="20"/>
  <c r="OW40" i="20"/>
  <c r="OX40" i="20"/>
  <c r="EY41" i="20"/>
  <c r="EZ41" i="20"/>
  <c r="KF41" i="20"/>
  <c r="KG41" i="20"/>
  <c r="OI97" i="20"/>
  <c r="OI96" i="20" s="1"/>
  <c r="ACG8" i="20"/>
  <c r="KF9" i="20"/>
  <c r="OW9" i="20"/>
  <c r="VO9" i="20"/>
  <c r="ABD9" i="20"/>
  <c r="NO10" i="20"/>
  <c r="RC10" i="20"/>
  <c r="AAA10" i="20"/>
  <c r="ACG10" i="20"/>
  <c r="KF11" i="20"/>
  <c r="VO11" i="20"/>
  <c r="X95" i="20"/>
  <c r="CD95" i="20"/>
  <c r="DW95" i="20"/>
  <c r="DW96" i="20" s="1"/>
  <c r="EZ8" i="20"/>
  <c r="GY95" i="20"/>
  <c r="GY96" i="20" s="1"/>
  <c r="KU95" i="20"/>
  <c r="KU96" i="20" s="1"/>
  <c r="MN95" i="20"/>
  <c r="MN96" i="20" s="1"/>
  <c r="OV8" i="20"/>
  <c r="PL95" i="20"/>
  <c r="PL96" i="20" s="1"/>
  <c r="QB95" i="20"/>
  <c r="QB96" i="20" s="1"/>
  <c r="RD8" i="20"/>
  <c r="TE95" i="20"/>
  <c r="TK95" i="20"/>
  <c r="VN8" i="20"/>
  <c r="WD95" i="20"/>
  <c r="WT95" i="20"/>
  <c r="YT95" i="20"/>
  <c r="YZ95" i="20"/>
  <c r="YZ96" i="20" s="1"/>
  <c r="AAB8" i="20"/>
  <c r="ABC8" i="20"/>
  <c r="ABS95" i="20"/>
  <c r="ABS96" i="20" s="1"/>
  <c r="ACH8" i="20"/>
  <c r="ADK95" i="20"/>
  <c r="ADQ95" i="20"/>
  <c r="AFT8" i="20"/>
  <c r="H12" i="20"/>
  <c r="H14" i="20"/>
  <c r="H16" i="20"/>
  <c r="NQ18" i="20"/>
  <c r="AFW18" i="20" s="1"/>
  <c r="AGB18" i="20" s="1"/>
  <c r="SF18" i="20"/>
  <c r="H19" i="20"/>
  <c r="GA19" i="20"/>
  <c r="JB19" i="20"/>
  <c r="PZ19" i="20"/>
  <c r="RD19" i="20"/>
  <c r="TI19" i="20"/>
  <c r="GB20" i="20"/>
  <c r="LH20" i="20"/>
  <c r="LH95" i="20" s="1"/>
  <c r="PY20" i="20"/>
  <c r="UL20" i="20"/>
  <c r="VP20" i="20"/>
  <c r="XU20" i="20"/>
  <c r="DT22" i="20"/>
  <c r="ACI22" i="20"/>
  <c r="AER22" i="20"/>
  <c r="AFV22" i="20"/>
  <c r="DU23" i="20"/>
  <c r="EZ23" i="20"/>
  <c r="GW23" i="20"/>
  <c r="IA23" i="20"/>
  <c r="SE23" i="20"/>
  <c r="WR23" i="20"/>
  <c r="ACH23" i="20"/>
  <c r="ADO23" i="20"/>
  <c r="JC24" i="20"/>
  <c r="KG24" i="20"/>
  <c r="OX24" i="20"/>
  <c r="WQ24" i="20"/>
  <c r="WQ95" i="20" s="1"/>
  <c r="DU25" i="20"/>
  <c r="JD25" i="20"/>
  <c r="LI25" i="20"/>
  <c r="NQ25" i="20"/>
  <c r="AFW25" i="20" s="1"/>
  <c r="AGB25" i="20" s="1"/>
  <c r="SG25" i="20"/>
  <c r="TI25" i="20"/>
  <c r="WR25" i="20"/>
  <c r="YX25" i="20"/>
  <c r="DT26" i="20"/>
  <c r="NQ26" i="20"/>
  <c r="NS26" i="20" s="1"/>
  <c r="QA26" i="20"/>
  <c r="PZ26" i="20"/>
  <c r="UL26" i="20"/>
  <c r="XU26" i="20"/>
  <c r="ACH26" i="20"/>
  <c r="ACG26" i="20"/>
  <c r="GX27" i="20"/>
  <c r="GW27" i="20"/>
  <c r="XV27" i="20"/>
  <c r="XU27" i="20"/>
  <c r="AFW28" i="20"/>
  <c r="AGB28" i="20" s="1"/>
  <c r="GX28" i="20"/>
  <c r="GW28" i="20"/>
  <c r="KF28" i="20"/>
  <c r="KG28" i="20"/>
  <c r="QA28" i="20"/>
  <c r="PZ28" i="20"/>
  <c r="VO28" i="20"/>
  <c r="VP28" i="20"/>
  <c r="XV28" i="20"/>
  <c r="XU28" i="20"/>
  <c r="AAB28" i="20"/>
  <c r="AAA28" i="20"/>
  <c r="ADP28" i="20"/>
  <c r="ADO28" i="20"/>
  <c r="GC29" i="20"/>
  <c r="GB29" i="20"/>
  <c r="HZ29" i="20"/>
  <c r="IA29" i="20"/>
  <c r="AAA29" i="20"/>
  <c r="AAB29" i="20"/>
  <c r="ACJ29" i="20"/>
  <c r="ACK29" i="20" s="1"/>
  <c r="ADN29" i="20"/>
  <c r="AFV29" i="20"/>
  <c r="AFU29" i="20"/>
  <c r="DV30" i="20"/>
  <c r="DU30" i="20"/>
  <c r="RD30" i="20"/>
  <c r="RC30" i="20"/>
  <c r="ACH30" i="20"/>
  <c r="ACG30" i="20"/>
  <c r="AFV30" i="20"/>
  <c r="AFU30" i="20"/>
  <c r="G31" i="20"/>
  <c r="JD31" i="20"/>
  <c r="JC31" i="20"/>
  <c r="OW31" i="20"/>
  <c r="OX31" i="20"/>
  <c r="LJ32" i="20"/>
  <c r="LI32" i="20"/>
  <c r="OX32" i="20"/>
  <c r="OW32" i="20"/>
  <c r="SG33" i="20"/>
  <c r="SF33" i="20"/>
  <c r="UM33" i="20"/>
  <c r="UL33" i="20"/>
  <c r="AFU33" i="20"/>
  <c r="AFV33" i="20"/>
  <c r="I35" i="20"/>
  <c r="J35" i="20"/>
  <c r="AAA35" i="20"/>
  <c r="AAB35" i="20"/>
  <c r="HZ36" i="20"/>
  <c r="IA36" i="20"/>
  <c r="OW36" i="20"/>
  <c r="OX36" i="20"/>
  <c r="EY37" i="20"/>
  <c r="EZ37" i="20"/>
  <c r="KF37" i="20"/>
  <c r="KG37" i="20"/>
  <c r="ACG37" i="20"/>
  <c r="ACH37" i="20"/>
  <c r="EY38" i="20"/>
  <c r="EZ38" i="20"/>
  <c r="ABD38" i="20"/>
  <c r="ABE38" i="20"/>
  <c r="HZ39" i="20"/>
  <c r="IA39" i="20"/>
  <c r="KF40" i="20"/>
  <c r="KG40" i="20"/>
  <c r="RC40" i="20"/>
  <c r="RD40" i="20"/>
  <c r="NO41" i="20"/>
  <c r="NP41" i="20"/>
  <c r="ACM42" i="20"/>
  <c r="ACL42" i="20"/>
  <c r="AFV26" i="20"/>
  <c r="EZ27" i="20"/>
  <c r="IA27" i="20"/>
  <c r="NP27" i="20"/>
  <c r="OV27" i="20"/>
  <c r="RD27" i="20"/>
  <c r="NR28" i="20"/>
  <c r="NS28" i="20" s="1"/>
  <c r="ACJ28" i="20"/>
  <c r="ACK28" i="20" s="1"/>
  <c r="NR30" i="20"/>
  <c r="NS30" i="20" s="1"/>
  <c r="ACJ30" i="20"/>
  <c r="ACK30" i="20" s="1"/>
  <c r="IA31" i="20"/>
  <c r="AAB31" i="20"/>
  <c r="AFW32" i="20"/>
  <c r="AGB32" i="20" s="1"/>
  <c r="KG32" i="20"/>
  <c r="XV32" i="20"/>
  <c r="AES32" i="20"/>
  <c r="NP33" i="20"/>
  <c r="NQ33" i="20"/>
  <c r="NS33" i="20" s="1"/>
  <c r="RD33" i="20"/>
  <c r="F34" i="20"/>
  <c r="AFW34" i="20" s="1"/>
  <c r="AGB34" i="20" s="1"/>
  <c r="G34" i="20"/>
  <c r="NQ34" i="20"/>
  <c r="NR36" i="20"/>
  <c r="F38" i="20"/>
  <c r="G38" i="20"/>
  <c r="NQ38" i="20"/>
  <c r="NR40" i="20"/>
  <c r="YY41" i="20"/>
  <c r="YX41" i="20"/>
  <c r="AEQ41" i="20"/>
  <c r="AFU41" i="20"/>
  <c r="AFV41" i="20"/>
  <c r="NO42" i="20"/>
  <c r="NP42" i="20"/>
  <c r="SG42" i="20"/>
  <c r="SF42" i="20"/>
  <c r="VP42" i="20"/>
  <c r="IA43" i="20"/>
  <c r="HZ43" i="20"/>
  <c r="LJ43" i="20"/>
  <c r="LI43" i="20"/>
  <c r="RD43" i="20"/>
  <c r="RC43" i="20"/>
  <c r="WS43" i="20"/>
  <c r="WR43" i="20"/>
  <c r="YY43" i="20"/>
  <c r="YX43" i="20"/>
  <c r="ACH43" i="20"/>
  <c r="ACG43" i="20"/>
  <c r="GC44" i="20"/>
  <c r="GB44" i="20"/>
  <c r="KG44" i="20"/>
  <c r="KF44" i="20"/>
  <c r="VP44" i="20"/>
  <c r="VO44" i="20"/>
  <c r="ABE44" i="20"/>
  <c r="ABD44" i="20"/>
  <c r="IA45" i="20"/>
  <c r="HZ45" i="20"/>
  <c r="LJ45" i="20"/>
  <c r="LI45" i="20"/>
  <c r="RD45" i="20"/>
  <c r="RC45" i="20"/>
  <c r="WS45" i="20"/>
  <c r="WR45" i="20"/>
  <c r="YY45" i="20"/>
  <c r="YX45" i="20"/>
  <c r="ACH45" i="20"/>
  <c r="ACG45" i="20"/>
  <c r="GC46" i="20"/>
  <c r="GB46" i="20"/>
  <c r="KG46" i="20"/>
  <c r="KF46" i="20"/>
  <c r="VP46" i="20"/>
  <c r="VO46" i="20"/>
  <c r="ABE46" i="20"/>
  <c r="ABD46" i="20"/>
  <c r="IA47" i="20"/>
  <c r="HZ47" i="20"/>
  <c r="LJ47" i="20"/>
  <c r="LI47" i="20"/>
  <c r="RD47" i="20"/>
  <c r="RC47" i="20"/>
  <c r="WS47" i="20"/>
  <c r="WR47" i="20"/>
  <c r="YY47" i="20"/>
  <c r="YX47" i="20"/>
  <c r="ACH47" i="20"/>
  <c r="ACG47" i="20"/>
  <c r="GC48" i="20"/>
  <c r="GB48" i="20"/>
  <c r="KG48" i="20"/>
  <c r="KF48" i="20"/>
  <c r="VP48" i="20"/>
  <c r="VO48" i="20"/>
  <c r="AGG49" i="20"/>
  <c r="AGL49" i="20"/>
  <c r="KF49" i="20"/>
  <c r="KG49" i="20"/>
  <c r="QA49" i="20"/>
  <c r="PZ49" i="20"/>
  <c r="VO49" i="20"/>
  <c r="VP49" i="20"/>
  <c r="XV49" i="20"/>
  <c r="XU49" i="20"/>
  <c r="ACH49" i="20"/>
  <c r="ACG49" i="20"/>
  <c r="AFU49" i="20"/>
  <c r="AFV49" i="20"/>
  <c r="AEQ50" i="20"/>
  <c r="ACJ50" i="20"/>
  <c r="ACK50" i="20" s="1"/>
  <c r="GC51" i="20"/>
  <c r="GB51" i="20"/>
  <c r="IA51" i="20"/>
  <c r="HZ51" i="20"/>
  <c r="RD51" i="20"/>
  <c r="RC51" i="20"/>
  <c r="UM51" i="20"/>
  <c r="UL51" i="20"/>
  <c r="YX51" i="20"/>
  <c r="YY51" i="20"/>
  <c r="ABD51" i="20"/>
  <c r="ABE51" i="20"/>
  <c r="AFU51" i="20"/>
  <c r="AFV51" i="20"/>
  <c r="EY52" i="20"/>
  <c r="EZ52" i="20"/>
  <c r="ACH52" i="20"/>
  <c r="ACG52" i="20"/>
  <c r="AFW33" i="20"/>
  <c r="AGB33" i="20" s="1"/>
  <c r="VO41" i="20"/>
  <c r="VP41" i="20"/>
  <c r="AFX42" i="20"/>
  <c r="H42" i="20"/>
  <c r="EY42" i="20"/>
  <c r="EZ42" i="20"/>
  <c r="HZ42" i="20"/>
  <c r="IA42" i="20"/>
  <c r="UM42" i="20"/>
  <c r="UL42" i="20"/>
  <c r="XV42" i="20"/>
  <c r="XU42" i="20"/>
  <c r="AES42" i="20"/>
  <c r="AER42" i="20"/>
  <c r="DV43" i="20"/>
  <c r="DU43" i="20"/>
  <c r="GC43" i="20"/>
  <c r="GB43" i="20"/>
  <c r="NP43" i="20"/>
  <c r="NO43" i="20"/>
  <c r="TJ43" i="20"/>
  <c r="TI43" i="20"/>
  <c r="AAB43" i="20"/>
  <c r="AAA43" i="20"/>
  <c r="AES43" i="20"/>
  <c r="AER43" i="20"/>
  <c r="AGG44" i="20"/>
  <c r="NR44" i="20"/>
  <c r="NS44" i="20" s="1"/>
  <c r="TH44" i="20"/>
  <c r="XV44" i="20"/>
  <c r="XU44" i="20"/>
  <c r="AES44" i="20"/>
  <c r="AER44" i="20"/>
  <c r="DV45" i="20"/>
  <c r="DU45" i="20"/>
  <c r="GC45" i="20"/>
  <c r="GB45" i="20"/>
  <c r="NP45" i="20"/>
  <c r="NO45" i="20"/>
  <c r="TJ45" i="20"/>
  <c r="TI45" i="20"/>
  <c r="AAB45" i="20"/>
  <c r="AAA45" i="20"/>
  <c r="AES45" i="20"/>
  <c r="AER45" i="20"/>
  <c r="AGG46" i="20"/>
  <c r="NR46" i="20"/>
  <c r="NS46" i="20" s="1"/>
  <c r="TH46" i="20"/>
  <c r="XV46" i="20"/>
  <c r="XU46" i="20"/>
  <c r="AES46" i="20"/>
  <c r="AER46" i="20"/>
  <c r="DV47" i="20"/>
  <c r="DU47" i="20"/>
  <c r="GC47" i="20"/>
  <c r="GB47" i="20"/>
  <c r="NP47" i="20"/>
  <c r="NO47" i="20"/>
  <c r="TJ47" i="20"/>
  <c r="TI47" i="20"/>
  <c r="AAB47" i="20"/>
  <c r="AAA47" i="20"/>
  <c r="AES47" i="20"/>
  <c r="AER47" i="20"/>
  <c r="AGG48" i="20"/>
  <c r="NR48" i="20"/>
  <c r="NS48" i="20" s="1"/>
  <c r="TH48" i="20"/>
  <c r="YY48" i="20"/>
  <c r="YX48" i="20"/>
  <c r="ACG48" i="20"/>
  <c r="ACH48" i="20"/>
  <c r="AES48" i="20"/>
  <c r="AER48" i="20"/>
  <c r="H49" i="20"/>
  <c r="DV49" i="20"/>
  <c r="DU49" i="20"/>
  <c r="GX49" i="20"/>
  <c r="GW49" i="20"/>
  <c r="RD49" i="20"/>
  <c r="RC49" i="20"/>
  <c r="HZ50" i="20"/>
  <c r="IA50" i="20"/>
  <c r="KG50" i="20"/>
  <c r="KF50" i="20"/>
  <c r="QA50" i="20"/>
  <c r="PZ50" i="20"/>
  <c r="ADP50" i="20"/>
  <c r="ADO50" i="20"/>
  <c r="AAB51" i="20"/>
  <c r="AAA51" i="20"/>
  <c r="WR27" i="20"/>
  <c r="H28" i="20"/>
  <c r="GB28" i="20"/>
  <c r="JC28" i="20"/>
  <c r="SF28" i="20"/>
  <c r="DU29" i="20"/>
  <c r="LI29" i="20"/>
  <c r="NR29" i="20"/>
  <c r="NS29" i="20" s="1"/>
  <c r="PZ29" i="20"/>
  <c r="WR29" i="20"/>
  <c r="H30" i="20"/>
  <c r="GB30" i="20"/>
  <c r="JC30" i="20"/>
  <c r="SF30" i="20"/>
  <c r="AEQ30" i="20"/>
  <c r="GB31" i="20"/>
  <c r="LH31" i="20"/>
  <c r="PY31" i="20"/>
  <c r="UL31" i="20"/>
  <c r="VP31" i="20"/>
  <c r="XU31" i="20"/>
  <c r="ACG31" i="20"/>
  <c r="I32" i="20"/>
  <c r="GB32" i="20"/>
  <c r="JC32" i="20"/>
  <c r="VO32" i="20"/>
  <c r="ACL32" i="20"/>
  <c r="DT33" i="20"/>
  <c r="HZ33" i="20"/>
  <c r="LI33" i="20"/>
  <c r="PZ33" i="20"/>
  <c r="TH33" i="20"/>
  <c r="YW33" i="20"/>
  <c r="ACJ33" i="20"/>
  <c r="ACK33" i="20" s="1"/>
  <c r="ADO33" i="20"/>
  <c r="GV34" i="20"/>
  <c r="JC34" i="20"/>
  <c r="KG34" i="20"/>
  <c r="NR34" i="20"/>
  <c r="NS34" i="20" s="1"/>
  <c r="PZ34" i="20"/>
  <c r="RD34" i="20"/>
  <c r="UK34" i="20"/>
  <c r="WR34" i="20"/>
  <c r="ACH34" i="20"/>
  <c r="ADN34" i="20"/>
  <c r="AER34" i="20"/>
  <c r="AFV34" i="20"/>
  <c r="DU35" i="20"/>
  <c r="EZ35" i="20"/>
  <c r="LI35" i="20"/>
  <c r="NP35" i="20"/>
  <c r="SF35" i="20"/>
  <c r="XU35" i="20"/>
  <c r="ABE35" i="20"/>
  <c r="ACI35" i="20"/>
  <c r="ACK35" i="20" s="1"/>
  <c r="AEQ35" i="20"/>
  <c r="AFW36" i="20"/>
  <c r="AGB36" i="20" s="1"/>
  <c r="G36" i="20"/>
  <c r="GB36" i="20"/>
  <c r="NQ36" i="20"/>
  <c r="TI36" i="20"/>
  <c r="XT36" i="20"/>
  <c r="YX36" i="20"/>
  <c r="AAB36" i="20"/>
  <c r="GW37" i="20"/>
  <c r="IA37" i="20"/>
  <c r="OX37" i="20"/>
  <c r="TH37" i="20"/>
  <c r="UL37" i="20"/>
  <c r="VP37" i="20"/>
  <c r="YW37" i="20"/>
  <c r="ACJ37" i="20"/>
  <c r="ACK37" i="20" s="1"/>
  <c r="ADO37" i="20"/>
  <c r="GV38" i="20"/>
  <c r="JC38" i="20"/>
  <c r="KG38" i="20"/>
  <c r="NR38" i="20"/>
  <c r="NS38" i="20" s="1"/>
  <c r="PZ38" i="20"/>
  <c r="RD38" i="20"/>
  <c r="UK38" i="20"/>
  <c r="WR38" i="20"/>
  <c r="ACH38" i="20"/>
  <c r="ADN38" i="20"/>
  <c r="AER38" i="20"/>
  <c r="AFV38" i="20"/>
  <c r="DU39" i="20"/>
  <c r="EZ39" i="20"/>
  <c r="LI39" i="20"/>
  <c r="NP39" i="20"/>
  <c r="SF39" i="20"/>
  <c r="XU39" i="20"/>
  <c r="ABE39" i="20"/>
  <c r="ACI39" i="20"/>
  <c r="ACK39" i="20" s="1"/>
  <c r="AEQ39" i="20"/>
  <c r="G40" i="20"/>
  <c r="GB40" i="20"/>
  <c r="NQ40" i="20"/>
  <c r="AFW40" i="20" s="1"/>
  <c r="AGB40" i="20" s="1"/>
  <c r="TI40" i="20"/>
  <c r="XT40" i="20"/>
  <c r="YX40" i="20"/>
  <c r="AAB40" i="20"/>
  <c r="GW41" i="20"/>
  <c r="IA41" i="20"/>
  <c r="OX41" i="20"/>
  <c r="TH41" i="20"/>
  <c r="UL41" i="20"/>
  <c r="XU41" i="20"/>
  <c r="ADN41" i="20"/>
  <c r="ACJ41" i="20"/>
  <c r="ACK41" i="20" s="1"/>
  <c r="DU42" i="20"/>
  <c r="GW42" i="20"/>
  <c r="NQ42" i="20"/>
  <c r="NS42" i="20" s="1"/>
  <c r="OV42" i="20"/>
  <c r="RC42" i="20"/>
  <c r="RD42" i="20"/>
  <c r="TH42" i="20"/>
  <c r="ADN42" i="20"/>
  <c r="AFV42" i="20"/>
  <c r="AFU42" i="20"/>
  <c r="EZ43" i="20"/>
  <c r="EY43" i="20"/>
  <c r="XV43" i="20"/>
  <c r="XU43" i="20"/>
  <c r="GX44" i="20"/>
  <c r="GW44" i="20"/>
  <c r="QA44" i="20"/>
  <c r="PZ44" i="20"/>
  <c r="AFV44" i="20"/>
  <c r="AFU44" i="20"/>
  <c r="EZ45" i="20"/>
  <c r="EY45" i="20"/>
  <c r="XV45" i="20"/>
  <c r="XU45" i="20"/>
  <c r="GX46" i="20"/>
  <c r="GW46" i="20"/>
  <c r="QA46" i="20"/>
  <c r="PZ46" i="20"/>
  <c r="AFV46" i="20"/>
  <c r="AFU46" i="20"/>
  <c r="EZ47" i="20"/>
  <c r="EY47" i="20"/>
  <c r="XV47" i="20"/>
  <c r="XU47" i="20"/>
  <c r="GX48" i="20"/>
  <c r="GW48" i="20"/>
  <c r="ABE48" i="20"/>
  <c r="ABD48" i="20"/>
  <c r="AFV48" i="20"/>
  <c r="AFU48" i="20"/>
  <c r="EZ49" i="20"/>
  <c r="EY49" i="20"/>
  <c r="IA49" i="20"/>
  <c r="HZ49" i="20"/>
  <c r="LJ49" i="20"/>
  <c r="LI49" i="20"/>
  <c r="OW49" i="20"/>
  <c r="OX49" i="20"/>
  <c r="UM49" i="20"/>
  <c r="UL49" i="20"/>
  <c r="YY49" i="20"/>
  <c r="YX49" i="20"/>
  <c r="ABD49" i="20"/>
  <c r="ABE49" i="20"/>
  <c r="ACM49" i="20"/>
  <c r="ACL49" i="20"/>
  <c r="AES49" i="20"/>
  <c r="AER49" i="20"/>
  <c r="XV50" i="20"/>
  <c r="XU50" i="20"/>
  <c r="ACG50" i="20"/>
  <c r="ACH50" i="20"/>
  <c r="KF51" i="20"/>
  <c r="KG51" i="20"/>
  <c r="NP51" i="20"/>
  <c r="NO51" i="20"/>
  <c r="TJ51" i="20"/>
  <c r="TI51" i="20"/>
  <c r="VO51" i="20"/>
  <c r="VP51" i="20"/>
  <c r="XV51" i="20"/>
  <c r="XU51" i="20"/>
  <c r="AES51" i="20"/>
  <c r="AER51" i="20"/>
  <c r="DT31" i="20"/>
  <c r="ACI31" i="20"/>
  <c r="AFW31" i="20" s="1"/>
  <c r="AGB31" i="20" s="1"/>
  <c r="SE32" i="20"/>
  <c r="WQ33" i="20"/>
  <c r="XT33" i="20"/>
  <c r="AAB33" i="20"/>
  <c r="IA34" i="20"/>
  <c r="OX34" i="20"/>
  <c r="TH34" i="20"/>
  <c r="VP34" i="20"/>
  <c r="YW34" i="20"/>
  <c r="ACJ34" i="20"/>
  <c r="ACK34" i="20" s="1"/>
  <c r="GV35" i="20"/>
  <c r="JC35" i="20"/>
  <c r="KG35" i="20"/>
  <c r="NR35" i="20"/>
  <c r="NS35" i="20" s="1"/>
  <c r="OV35" i="20"/>
  <c r="PZ35" i="20"/>
  <c r="RD35" i="20"/>
  <c r="UK35" i="20"/>
  <c r="WR35" i="20"/>
  <c r="ACH35" i="20"/>
  <c r="ADN35" i="20"/>
  <c r="AFV35" i="20"/>
  <c r="DU36" i="20"/>
  <c r="EZ36" i="20"/>
  <c r="LI36" i="20"/>
  <c r="NP36" i="20"/>
  <c r="SF36" i="20"/>
  <c r="ABE36" i="20"/>
  <c r="ACI36" i="20"/>
  <c r="ACK36" i="20" s="1"/>
  <c r="AEQ36" i="20"/>
  <c r="F37" i="20"/>
  <c r="G37" i="20"/>
  <c r="GB37" i="20"/>
  <c r="NQ37" i="20"/>
  <c r="NS37" i="20" s="1"/>
  <c r="XT37" i="20"/>
  <c r="AAB37" i="20"/>
  <c r="IA38" i="20"/>
  <c r="OX38" i="20"/>
  <c r="TH38" i="20"/>
  <c r="VP38" i="20"/>
  <c r="YW38" i="20"/>
  <c r="ACJ38" i="20"/>
  <c r="ACK38" i="20" s="1"/>
  <c r="GV39" i="20"/>
  <c r="JC39" i="20"/>
  <c r="KG39" i="20"/>
  <c r="NR39" i="20"/>
  <c r="NS39" i="20" s="1"/>
  <c r="OV39" i="20"/>
  <c r="PZ39" i="20"/>
  <c r="RD39" i="20"/>
  <c r="UK39" i="20"/>
  <c r="WR39" i="20"/>
  <c r="ACH39" i="20"/>
  <c r="ADN39" i="20"/>
  <c r="AFV39" i="20"/>
  <c r="DU40" i="20"/>
  <c r="EZ40" i="20"/>
  <c r="LI40" i="20"/>
  <c r="NP40" i="20"/>
  <c r="SF40" i="20"/>
  <c r="ABE40" i="20"/>
  <c r="ACI40" i="20"/>
  <c r="ACK40" i="20" s="1"/>
  <c r="AEQ40" i="20"/>
  <c r="F41" i="20"/>
  <c r="G41" i="20"/>
  <c r="GB41" i="20"/>
  <c r="NQ41" i="20"/>
  <c r="NS41" i="20" s="1"/>
  <c r="WS41" i="20"/>
  <c r="WR41" i="20"/>
  <c r="AAB41" i="20"/>
  <c r="ABD41" i="20"/>
  <c r="ABE41" i="20"/>
  <c r="ACH41" i="20"/>
  <c r="GC42" i="20"/>
  <c r="GB42" i="20"/>
  <c r="JD42" i="20"/>
  <c r="JC42" i="20"/>
  <c r="PZ42" i="20"/>
  <c r="WR42" i="20"/>
  <c r="YW42" i="20"/>
  <c r="AAA42" i="20"/>
  <c r="AAB42" i="20"/>
  <c r="ABE42" i="20"/>
  <c r="ACG42" i="20"/>
  <c r="ACH42" i="20"/>
  <c r="GX43" i="20"/>
  <c r="GW43" i="20"/>
  <c r="JD43" i="20"/>
  <c r="JC43" i="20"/>
  <c r="QA43" i="20"/>
  <c r="PZ43" i="20"/>
  <c r="SG43" i="20"/>
  <c r="SF43" i="20"/>
  <c r="UM43" i="20"/>
  <c r="UL43" i="20"/>
  <c r="ADN43" i="20"/>
  <c r="ACJ43" i="20"/>
  <c r="ACK43" i="20" s="1"/>
  <c r="G44" i="20"/>
  <c r="DV44" i="20"/>
  <c r="DU44" i="20"/>
  <c r="JD44" i="20"/>
  <c r="JC44" i="20"/>
  <c r="LJ44" i="20"/>
  <c r="LI44" i="20"/>
  <c r="SG44" i="20"/>
  <c r="SF44" i="20"/>
  <c r="UM44" i="20"/>
  <c r="UL44" i="20"/>
  <c r="WS44" i="20"/>
  <c r="WR44" i="20"/>
  <c r="YY44" i="20"/>
  <c r="YX44" i="20"/>
  <c r="ACJ44" i="20"/>
  <c r="ACK44" i="20" s="1"/>
  <c r="ADN44" i="20"/>
  <c r="GX45" i="20"/>
  <c r="GW45" i="20"/>
  <c r="JD45" i="20"/>
  <c r="JC45" i="20"/>
  <c r="QA45" i="20"/>
  <c r="PZ45" i="20"/>
  <c r="SG45" i="20"/>
  <c r="SF45" i="20"/>
  <c r="UM45" i="20"/>
  <c r="UL45" i="20"/>
  <c r="ADN45" i="20"/>
  <c r="ACJ45" i="20"/>
  <c r="ACK45" i="20" s="1"/>
  <c r="G46" i="20"/>
  <c r="DV46" i="20"/>
  <c r="DU46" i="20"/>
  <c r="JD46" i="20"/>
  <c r="JC46" i="20"/>
  <c r="LJ46" i="20"/>
  <c r="LI46" i="20"/>
  <c r="SG46" i="20"/>
  <c r="SF46" i="20"/>
  <c r="UM46" i="20"/>
  <c r="UL46" i="20"/>
  <c r="WS46" i="20"/>
  <c r="WR46" i="20"/>
  <c r="YY46" i="20"/>
  <c r="YX46" i="20"/>
  <c r="ACJ46" i="20"/>
  <c r="ACK46" i="20" s="1"/>
  <c r="ADN46" i="20"/>
  <c r="GX47" i="20"/>
  <c r="GW47" i="20"/>
  <c r="JD47" i="20"/>
  <c r="JC47" i="20"/>
  <c r="QA47" i="20"/>
  <c r="PZ47" i="20"/>
  <c r="SG47" i="20"/>
  <c r="SF47" i="20"/>
  <c r="UM47" i="20"/>
  <c r="UL47" i="20"/>
  <c r="ADN47" i="20"/>
  <c r="ACJ47" i="20"/>
  <c r="ACK47" i="20" s="1"/>
  <c r="G48" i="20"/>
  <c r="DV48" i="20"/>
  <c r="DU48" i="20"/>
  <c r="JD48" i="20"/>
  <c r="JC48" i="20"/>
  <c r="SG48" i="20"/>
  <c r="SF48" i="20"/>
  <c r="UM48" i="20"/>
  <c r="UL48" i="20"/>
  <c r="XV48" i="20"/>
  <c r="XU48" i="20"/>
  <c r="ACJ48" i="20"/>
  <c r="ACK48" i="20" s="1"/>
  <c r="ADN48" i="20"/>
  <c r="NP49" i="20"/>
  <c r="NO49" i="20"/>
  <c r="TJ49" i="20"/>
  <c r="TI49" i="20"/>
  <c r="AAB49" i="20"/>
  <c r="AAA49" i="20"/>
  <c r="EY50" i="20"/>
  <c r="EZ50" i="20"/>
  <c r="GX50" i="20"/>
  <c r="GW50" i="20"/>
  <c r="RC50" i="20"/>
  <c r="RD50" i="20"/>
  <c r="TJ50" i="20"/>
  <c r="TI50" i="20"/>
  <c r="VP50" i="20"/>
  <c r="VO50" i="20"/>
  <c r="NR51" i="20"/>
  <c r="NS51" i="20" s="1"/>
  <c r="F43" i="20"/>
  <c r="AFW43" i="20" s="1"/>
  <c r="AGB43" i="20" s="1"/>
  <c r="KG43" i="20"/>
  <c r="NR43" i="20"/>
  <c r="NS43" i="20" s="1"/>
  <c r="OX43" i="20"/>
  <c r="VP43" i="20"/>
  <c r="ABE43" i="20"/>
  <c r="AFV43" i="20"/>
  <c r="EZ44" i="20"/>
  <c r="IA44" i="20"/>
  <c r="NP44" i="20"/>
  <c r="OV44" i="20"/>
  <c r="RD44" i="20"/>
  <c r="AAB44" i="20"/>
  <c r="ACH44" i="20"/>
  <c r="F45" i="20"/>
  <c r="AFW45" i="20" s="1"/>
  <c r="AGB45" i="20" s="1"/>
  <c r="KG45" i="20"/>
  <c r="NR45" i="20"/>
  <c r="NS45" i="20" s="1"/>
  <c r="OX45" i="20"/>
  <c r="VP45" i="20"/>
  <c r="ABE45" i="20"/>
  <c r="AFV45" i="20"/>
  <c r="EZ46" i="20"/>
  <c r="IA46" i="20"/>
  <c r="NP46" i="20"/>
  <c r="OV46" i="20"/>
  <c r="RD46" i="20"/>
  <c r="AAB46" i="20"/>
  <c r="ACH46" i="20"/>
  <c r="F47" i="20"/>
  <c r="AFW47" i="20" s="1"/>
  <c r="AGB47" i="20" s="1"/>
  <c r="KG47" i="20"/>
  <c r="NR47" i="20"/>
  <c r="NS47" i="20" s="1"/>
  <c r="OX47" i="20"/>
  <c r="VP47" i="20"/>
  <c r="ABE47" i="20"/>
  <c r="AFV47" i="20"/>
  <c r="EZ48" i="20"/>
  <c r="IA48" i="20"/>
  <c r="NP48" i="20"/>
  <c r="OV48" i="20"/>
  <c r="RD48" i="20"/>
  <c r="AAB48" i="20"/>
  <c r="NR49" i="20"/>
  <c r="NS49" i="20" s="1"/>
  <c r="NR50" i="20"/>
  <c r="NS50" i="20" s="1"/>
  <c r="UM50" i="20"/>
  <c r="ABE50" i="20"/>
  <c r="G51" i="20"/>
  <c r="GX51" i="20"/>
  <c r="OV51" i="20"/>
  <c r="ACH51" i="20"/>
  <c r="ACI51" i="20"/>
  <c r="AFW51" i="20" s="1"/>
  <c r="AGB51" i="20" s="1"/>
  <c r="ADP51" i="20"/>
  <c r="IA52" i="20"/>
  <c r="HZ52" i="20"/>
  <c r="NR52" i="20"/>
  <c r="UL52" i="20"/>
  <c r="UM52" i="20"/>
  <c r="AER52" i="20"/>
  <c r="AES52" i="20"/>
  <c r="H53" i="20"/>
  <c r="DU53" i="20"/>
  <c r="DV53" i="20"/>
  <c r="GW53" i="20"/>
  <c r="GX53" i="20"/>
  <c r="NP53" i="20"/>
  <c r="NO53" i="20"/>
  <c r="UM53" i="20"/>
  <c r="UL53" i="20"/>
  <c r="WR53" i="20"/>
  <c r="WS53" i="20"/>
  <c r="YX53" i="20"/>
  <c r="YY53" i="20"/>
  <c r="EZ54" i="20"/>
  <c r="EY54" i="20"/>
  <c r="GX54" i="20"/>
  <c r="GW54" i="20"/>
  <c r="JC54" i="20"/>
  <c r="JD54" i="20"/>
  <c r="YY54" i="20"/>
  <c r="YX54" i="20"/>
  <c r="ABE54" i="20"/>
  <c r="ABD54" i="20"/>
  <c r="AER54" i="20"/>
  <c r="AES54" i="20"/>
  <c r="H55" i="20"/>
  <c r="EZ55" i="20"/>
  <c r="EY55" i="20"/>
  <c r="IA55" i="20"/>
  <c r="HZ55" i="20"/>
  <c r="TI55" i="20"/>
  <c r="TJ55" i="20"/>
  <c r="ABD55" i="20"/>
  <c r="ABE55" i="20"/>
  <c r="NO56" i="20"/>
  <c r="NP56" i="20"/>
  <c r="RC56" i="20"/>
  <c r="RD56" i="20"/>
  <c r="TJ56" i="20"/>
  <c r="TI56" i="20"/>
  <c r="WS56" i="20"/>
  <c r="WR56" i="20"/>
  <c r="ACG56" i="20"/>
  <c r="ACH56" i="20"/>
  <c r="ADP56" i="20"/>
  <c r="ADO56" i="20"/>
  <c r="AFU56" i="20"/>
  <c r="AFV56" i="20"/>
  <c r="GC57" i="20"/>
  <c r="GB57" i="20"/>
  <c r="UM57" i="20"/>
  <c r="UL57" i="20"/>
  <c r="YY57" i="20"/>
  <c r="YX57" i="20"/>
  <c r="ACH57" i="20"/>
  <c r="ACG57" i="20"/>
  <c r="UM59" i="20"/>
  <c r="UL59" i="20"/>
  <c r="ACM59" i="20"/>
  <c r="ACL59" i="20"/>
  <c r="OV52" i="20"/>
  <c r="NQ52" i="20"/>
  <c r="RD52" i="20"/>
  <c r="RC52" i="20"/>
  <c r="XU52" i="20"/>
  <c r="XV52" i="20"/>
  <c r="AFV52" i="20"/>
  <c r="AFU52" i="20"/>
  <c r="EZ53" i="20"/>
  <c r="EY53" i="20"/>
  <c r="IA53" i="20"/>
  <c r="HZ53" i="20"/>
  <c r="ABE53" i="20"/>
  <c r="ABD53" i="20"/>
  <c r="AES53" i="20"/>
  <c r="AER53" i="20"/>
  <c r="H54" i="20"/>
  <c r="AGL54" i="20"/>
  <c r="AGG54" i="20"/>
  <c r="KG54" i="20"/>
  <c r="KF54" i="20"/>
  <c r="OX54" i="20"/>
  <c r="OW54" i="20"/>
  <c r="SF54" i="20"/>
  <c r="SG54" i="20"/>
  <c r="UL54" i="20"/>
  <c r="UM54" i="20"/>
  <c r="XU54" i="20"/>
  <c r="XV54" i="20"/>
  <c r="AGG55" i="20"/>
  <c r="AGL55" i="20" s="1"/>
  <c r="GW55" i="20"/>
  <c r="GX55" i="20"/>
  <c r="KG55" i="20"/>
  <c r="KF55" i="20"/>
  <c r="NP55" i="20"/>
  <c r="NO55" i="20"/>
  <c r="PZ55" i="20"/>
  <c r="QA55" i="20"/>
  <c r="WR55" i="20"/>
  <c r="WS55" i="20"/>
  <c r="AES55" i="20"/>
  <c r="AER55" i="20"/>
  <c r="EY56" i="20"/>
  <c r="EZ56" i="20"/>
  <c r="GX56" i="20"/>
  <c r="GW56" i="20"/>
  <c r="YY56" i="20"/>
  <c r="YX56" i="20"/>
  <c r="ABE56" i="20"/>
  <c r="ABD56" i="20"/>
  <c r="EY57" i="20"/>
  <c r="EZ57" i="20"/>
  <c r="JD57" i="20"/>
  <c r="JC57" i="20"/>
  <c r="VO57" i="20"/>
  <c r="VP57" i="20"/>
  <c r="XV57" i="20"/>
  <c r="XU57" i="20"/>
  <c r="ABD57" i="20"/>
  <c r="ABE57" i="20"/>
  <c r="NO58" i="20"/>
  <c r="NP58" i="20"/>
  <c r="RC58" i="20"/>
  <c r="RD58" i="20"/>
  <c r="TJ58" i="20"/>
  <c r="TI58" i="20"/>
  <c r="VP58" i="20"/>
  <c r="VO58" i="20"/>
  <c r="ACH59" i="20"/>
  <c r="ACG59" i="20"/>
  <c r="ABE60" i="20"/>
  <c r="ABD60" i="20"/>
  <c r="XV61" i="20"/>
  <c r="XU61" i="20"/>
  <c r="JC49" i="20"/>
  <c r="SF49" i="20"/>
  <c r="WQ49" i="20"/>
  <c r="ADN49" i="20"/>
  <c r="AFW50" i="20"/>
  <c r="AGB50" i="20" s="1"/>
  <c r="LI50" i="20"/>
  <c r="NP50" i="20"/>
  <c r="OW50" i="20"/>
  <c r="SF50" i="20"/>
  <c r="YX50" i="20"/>
  <c r="AAB50" i="20"/>
  <c r="AFU50" i="20"/>
  <c r="EY51" i="20"/>
  <c r="SF51" i="20"/>
  <c r="WR51" i="20"/>
  <c r="F52" i="20"/>
  <c r="AFW52" i="20" s="1"/>
  <c r="AGB52" i="20" s="1"/>
  <c r="G52" i="20"/>
  <c r="GB52" i="20"/>
  <c r="JC52" i="20"/>
  <c r="JD52" i="20"/>
  <c r="PZ52" i="20"/>
  <c r="TI52" i="20"/>
  <c r="ADO52" i="20"/>
  <c r="PZ53" i="20"/>
  <c r="QA53" i="20"/>
  <c r="TI53" i="20"/>
  <c r="TJ53" i="20"/>
  <c r="VP53" i="20"/>
  <c r="VO53" i="20"/>
  <c r="XV53" i="20"/>
  <c r="XU53" i="20"/>
  <c r="AAB53" i="20"/>
  <c r="AAA53" i="20"/>
  <c r="ACJ53" i="20"/>
  <c r="ACK53" i="20" s="1"/>
  <c r="GB54" i="20"/>
  <c r="GC54" i="20"/>
  <c r="IA54" i="20"/>
  <c r="HZ54" i="20"/>
  <c r="AAB54" i="20"/>
  <c r="AAA54" i="20"/>
  <c r="ACJ54" i="20"/>
  <c r="ACK54" i="20" s="1"/>
  <c r="ADN54" i="20"/>
  <c r="DU55" i="20"/>
  <c r="DV55" i="20"/>
  <c r="LJ56" i="20"/>
  <c r="LI56" i="20"/>
  <c r="QA56" i="20"/>
  <c r="PZ56" i="20"/>
  <c r="TH57" i="20"/>
  <c r="NR57" i="20"/>
  <c r="YY58" i="20"/>
  <c r="YX58" i="20"/>
  <c r="ACG58" i="20"/>
  <c r="ACH58" i="20"/>
  <c r="XV59" i="20"/>
  <c r="XU59" i="20"/>
  <c r="AES59" i="20"/>
  <c r="AER59" i="20"/>
  <c r="GX60" i="20"/>
  <c r="GW60" i="20"/>
  <c r="AES61" i="20"/>
  <c r="AER61" i="20"/>
  <c r="H50" i="20"/>
  <c r="GA50" i="20"/>
  <c r="JB50" i="20"/>
  <c r="LH51" i="20"/>
  <c r="PY51" i="20"/>
  <c r="NP52" i="20"/>
  <c r="NO52" i="20"/>
  <c r="SF52" i="20"/>
  <c r="SG52" i="20"/>
  <c r="VP52" i="20"/>
  <c r="AAB52" i="20"/>
  <c r="AAA52" i="20"/>
  <c r="ABE52" i="20"/>
  <c r="ACJ52" i="20"/>
  <c r="ACK52" i="20" s="1"/>
  <c r="AFW53" i="20"/>
  <c r="AGB53" i="20" s="1"/>
  <c r="LI53" i="20"/>
  <c r="LJ53" i="20"/>
  <c r="NR53" i="20"/>
  <c r="NS53" i="20" s="1"/>
  <c r="RD53" i="20"/>
  <c r="RC53" i="20"/>
  <c r="ACH53" i="20"/>
  <c r="ACG53" i="20"/>
  <c r="AFV53" i="20"/>
  <c r="AFU53" i="20"/>
  <c r="NP54" i="20"/>
  <c r="NO54" i="20"/>
  <c r="RD54" i="20"/>
  <c r="RC54" i="20"/>
  <c r="TJ54" i="20"/>
  <c r="TI54" i="20"/>
  <c r="VP54" i="20"/>
  <c r="VO54" i="20"/>
  <c r="ACH54" i="20"/>
  <c r="ACG54" i="20"/>
  <c r="AFV54" i="20"/>
  <c r="AFU54" i="20"/>
  <c r="LI55" i="20"/>
  <c r="LJ55" i="20"/>
  <c r="NS55" i="20"/>
  <c r="RD55" i="20"/>
  <c r="RC55" i="20"/>
  <c r="VP55" i="20"/>
  <c r="VO55" i="20"/>
  <c r="YY55" i="20"/>
  <c r="YX55" i="20"/>
  <c r="ADN55" i="20"/>
  <c r="ACJ55" i="20"/>
  <c r="ACK55" i="20" s="1"/>
  <c r="AFU55" i="20"/>
  <c r="AFV55" i="20"/>
  <c r="AFX56" i="20"/>
  <c r="DV56" i="20"/>
  <c r="DU56" i="20"/>
  <c r="HZ56" i="20"/>
  <c r="IA56" i="20"/>
  <c r="OW56" i="20"/>
  <c r="OX56" i="20"/>
  <c r="AAA56" i="20"/>
  <c r="AAB56" i="20"/>
  <c r="KF57" i="20"/>
  <c r="KG57" i="20"/>
  <c r="OW57" i="20"/>
  <c r="OX57" i="20"/>
  <c r="ADN57" i="20"/>
  <c r="ACJ57" i="20"/>
  <c r="ACK57" i="20" s="1"/>
  <c r="QA58" i="20"/>
  <c r="PZ58" i="20"/>
  <c r="SG59" i="20"/>
  <c r="SF59" i="20"/>
  <c r="UM61" i="20"/>
  <c r="UL61" i="20"/>
  <c r="AFX55" i="20"/>
  <c r="NS58" i="20"/>
  <c r="AFX59" i="20"/>
  <c r="H59" i="20"/>
  <c r="GC59" i="20"/>
  <c r="GB59" i="20"/>
  <c r="JD59" i="20"/>
  <c r="JC59" i="20"/>
  <c r="DV60" i="20"/>
  <c r="DU60" i="20"/>
  <c r="LJ60" i="20"/>
  <c r="LI60" i="20"/>
  <c r="NS60" i="20"/>
  <c r="ACK60" i="20"/>
  <c r="JD61" i="20"/>
  <c r="JC61" i="20"/>
  <c r="NR61" i="20"/>
  <c r="OV61" i="20"/>
  <c r="AFV61" i="20"/>
  <c r="AFU61" i="20"/>
  <c r="GX62" i="20"/>
  <c r="GW62" i="20"/>
  <c r="KG63" i="20"/>
  <c r="KF63" i="20"/>
  <c r="ACG63" i="20"/>
  <c r="ACH63" i="20"/>
  <c r="ADP63" i="20"/>
  <c r="ADO63" i="20"/>
  <c r="JD64" i="20"/>
  <c r="JC64" i="20"/>
  <c r="ACH64" i="20"/>
  <c r="ACG64" i="20"/>
  <c r="AES64" i="20"/>
  <c r="AER64" i="20"/>
  <c r="LJ65" i="20"/>
  <c r="LI65" i="20"/>
  <c r="ACJ65" i="20"/>
  <c r="ACK65" i="20" s="1"/>
  <c r="ADN65" i="20"/>
  <c r="UM66" i="20"/>
  <c r="UL66" i="20"/>
  <c r="ACG67" i="20"/>
  <c r="ACH67" i="20"/>
  <c r="UM68" i="20"/>
  <c r="UL68" i="20"/>
  <c r="AES68" i="20"/>
  <c r="AER68" i="20"/>
  <c r="DV69" i="20"/>
  <c r="DU69" i="20"/>
  <c r="DU54" i="20"/>
  <c r="LI54" i="20"/>
  <c r="NR54" i="20"/>
  <c r="NS54" i="20" s="1"/>
  <c r="PZ54" i="20"/>
  <c r="WR54" i="20"/>
  <c r="GB55" i="20"/>
  <c r="JC55" i="20"/>
  <c r="OV55" i="20"/>
  <c r="SF55" i="20"/>
  <c r="UL55" i="20"/>
  <c r="XU55" i="20"/>
  <c r="ACG55" i="20"/>
  <c r="I56" i="20"/>
  <c r="GB56" i="20"/>
  <c r="JC56" i="20"/>
  <c r="NS56" i="20"/>
  <c r="VO56" i="20"/>
  <c r="ACL56" i="20"/>
  <c r="G57" i="20"/>
  <c r="DT57" i="20"/>
  <c r="HZ57" i="20"/>
  <c r="LI57" i="20"/>
  <c r="PZ57" i="20"/>
  <c r="AAA57" i="20"/>
  <c r="AER57" i="20"/>
  <c r="AFV57" i="20"/>
  <c r="DU58" i="20"/>
  <c r="EZ58" i="20"/>
  <c r="GW58" i="20"/>
  <c r="IA58" i="20"/>
  <c r="KF58" i="20"/>
  <c r="LH58" i="20"/>
  <c r="SE58" i="20"/>
  <c r="UK58" i="20"/>
  <c r="WR58" i="20"/>
  <c r="ABD58" i="20"/>
  <c r="AEQ58" i="20"/>
  <c r="EY59" i="20"/>
  <c r="HZ59" i="20"/>
  <c r="LH59" i="20"/>
  <c r="TH59" i="20"/>
  <c r="VN59" i="20"/>
  <c r="WR59" i="20"/>
  <c r="F60" i="20"/>
  <c r="AFW60" i="20" s="1"/>
  <c r="AGB60" i="20" s="1"/>
  <c r="GA60" i="20"/>
  <c r="IA60" i="20"/>
  <c r="KF60" i="20"/>
  <c r="PY60" i="20"/>
  <c r="UK60" i="20"/>
  <c r="XT60" i="20"/>
  <c r="ZZ60" i="20"/>
  <c r="ADN60" i="20"/>
  <c r="DT61" i="20"/>
  <c r="GC61" i="20"/>
  <c r="GB61" i="20"/>
  <c r="ACF61" i="20"/>
  <c r="ACF95" i="20" s="1"/>
  <c r="ACJ61" i="20"/>
  <c r="ACK61" i="20" s="1"/>
  <c r="ADN61" i="20"/>
  <c r="G62" i="20"/>
  <c r="IA62" i="20"/>
  <c r="HZ62" i="20"/>
  <c r="VO62" i="20"/>
  <c r="VP62" i="20"/>
  <c r="YY62" i="20"/>
  <c r="YX62" i="20"/>
  <c r="ADN62" i="20"/>
  <c r="ACJ62" i="20"/>
  <c r="AFU62" i="20"/>
  <c r="AFV62" i="20"/>
  <c r="DV63" i="20"/>
  <c r="DU63" i="20"/>
  <c r="GC63" i="20"/>
  <c r="GB63" i="20"/>
  <c r="HZ63" i="20"/>
  <c r="IA63" i="20"/>
  <c r="NS63" i="20"/>
  <c r="VP63" i="20"/>
  <c r="VO63" i="20"/>
  <c r="XV63" i="20"/>
  <c r="XU63" i="20"/>
  <c r="AAA63" i="20"/>
  <c r="AAB63" i="20"/>
  <c r="H64" i="20"/>
  <c r="IA64" i="20"/>
  <c r="HZ64" i="20"/>
  <c r="XV64" i="20"/>
  <c r="XU64" i="20"/>
  <c r="DV65" i="20"/>
  <c r="DU65" i="20"/>
  <c r="KG65" i="20"/>
  <c r="KF65" i="20"/>
  <c r="ABE65" i="20"/>
  <c r="ABD65" i="20"/>
  <c r="ACG65" i="20"/>
  <c r="ACH65" i="20"/>
  <c r="GV66" i="20"/>
  <c r="G66" i="20"/>
  <c r="NP66" i="20"/>
  <c r="NO66" i="20"/>
  <c r="QA66" i="20"/>
  <c r="PZ66" i="20"/>
  <c r="ABE66" i="20"/>
  <c r="AFU66" i="20"/>
  <c r="AFV66" i="20"/>
  <c r="ABE67" i="20"/>
  <c r="ABD67" i="20"/>
  <c r="KF53" i="20"/>
  <c r="OW53" i="20"/>
  <c r="ADN53" i="20"/>
  <c r="AAA55" i="20"/>
  <c r="KF56" i="20"/>
  <c r="SE56" i="20"/>
  <c r="UK56" i="20"/>
  <c r="XU56" i="20"/>
  <c r="AER56" i="20"/>
  <c r="WQ57" i="20"/>
  <c r="AFW58" i="20"/>
  <c r="AGB58" i="20" s="1"/>
  <c r="OW58" i="20"/>
  <c r="ACJ58" i="20"/>
  <c r="ACK58" i="20" s="1"/>
  <c r="GV59" i="20"/>
  <c r="KE59" i="20"/>
  <c r="NQ59" i="20"/>
  <c r="AFW59" i="20" s="1"/>
  <c r="AGB59" i="20" s="1"/>
  <c r="PY59" i="20"/>
  <c r="AAA59" i="20"/>
  <c r="ABE59" i="20"/>
  <c r="EX60" i="20"/>
  <c r="EX95" i="20" s="1"/>
  <c r="NN60" i="20"/>
  <c r="OW60" i="20"/>
  <c r="SE60" i="20"/>
  <c r="KG61" i="20"/>
  <c r="KF61" i="20"/>
  <c r="SG61" i="20"/>
  <c r="SF61" i="20"/>
  <c r="TJ61" i="20"/>
  <c r="WS61" i="20"/>
  <c r="GC62" i="20"/>
  <c r="GB62" i="20"/>
  <c r="NQ62" i="20"/>
  <c r="NS62" i="20" s="1"/>
  <c r="OV62" i="20"/>
  <c r="UM62" i="20"/>
  <c r="UL62" i="20"/>
  <c r="AAB62" i="20"/>
  <c r="AAA62" i="20"/>
  <c r="ABE62" i="20"/>
  <c r="ACH62" i="20"/>
  <c r="ACG62" i="20"/>
  <c r="NO63" i="20"/>
  <c r="NP63" i="20"/>
  <c r="UL63" i="20"/>
  <c r="ABD63" i="20"/>
  <c r="ACJ63" i="20"/>
  <c r="ACK63" i="20" s="1"/>
  <c r="AES63" i="20"/>
  <c r="AER63" i="20"/>
  <c r="AFV63" i="20"/>
  <c r="GW64" i="20"/>
  <c r="ABD64" i="20"/>
  <c r="ABE64" i="20"/>
  <c r="NR65" i="20"/>
  <c r="NS65" i="20" s="1"/>
  <c r="PY65" i="20"/>
  <c r="AFX67" i="20"/>
  <c r="DV67" i="20"/>
  <c r="DU67" i="20"/>
  <c r="LJ67" i="20"/>
  <c r="LI67" i="20"/>
  <c r="AFW56" i="20"/>
  <c r="AGB56" i="20" s="1"/>
  <c r="NQ57" i="20"/>
  <c r="AFW57" i="20" s="1"/>
  <c r="AGB57" i="20" s="1"/>
  <c r="SF57" i="20"/>
  <c r="H58" i="20"/>
  <c r="GA58" i="20"/>
  <c r="JB58" i="20"/>
  <c r="XT58" i="20"/>
  <c r="ZZ58" i="20"/>
  <c r="ADN58" i="20"/>
  <c r="DT59" i="20"/>
  <c r="NO59" i="20"/>
  <c r="OV59" i="20"/>
  <c r="G60" i="20"/>
  <c r="TJ60" i="20"/>
  <c r="TI60" i="20"/>
  <c r="WS60" i="20"/>
  <c r="WR60" i="20"/>
  <c r="YY60" i="20"/>
  <c r="YX60" i="20"/>
  <c r="ACH60" i="20"/>
  <c r="H61" i="20"/>
  <c r="NQ61" i="20"/>
  <c r="AFW61" i="20" s="1"/>
  <c r="AGB61" i="20" s="1"/>
  <c r="QA61" i="20"/>
  <c r="VP61" i="20"/>
  <c r="VO61" i="20"/>
  <c r="ABE61" i="20"/>
  <c r="ABD61" i="20"/>
  <c r="KF62" i="20"/>
  <c r="KG62" i="20"/>
  <c r="XV62" i="20"/>
  <c r="XU62" i="20"/>
  <c r="AES62" i="20"/>
  <c r="AER62" i="20"/>
  <c r="H63" i="20"/>
  <c r="EY63" i="20"/>
  <c r="EZ63" i="20"/>
  <c r="GX63" i="20"/>
  <c r="GW63" i="20"/>
  <c r="JD63" i="20"/>
  <c r="JC63" i="20"/>
  <c r="OX63" i="20"/>
  <c r="WS63" i="20"/>
  <c r="WR63" i="20"/>
  <c r="YY63" i="20"/>
  <c r="YX63" i="20"/>
  <c r="EZ64" i="20"/>
  <c r="WS64" i="20"/>
  <c r="WR64" i="20"/>
  <c r="ACJ64" i="20"/>
  <c r="ACK64" i="20" s="1"/>
  <c r="HZ65" i="20"/>
  <c r="IA65" i="20"/>
  <c r="AGG66" i="20"/>
  <c r="AGL66" i="20"/>
  <c r="KF66" i="20"/>
  <c r="KG66" i="20"/>
  <c r="NR66" i="20"/>
  <c r="NS66" i="20" s="1"/>
  <c r="SE66" i="20"/>
  <c r="ADN66" i="20"/>
  <c r="ACJ66" i="20"/>
  <c r="ACK66" i="20" s="1"/>
  <c r="AGG68" i="20"/>
  <c r="AGL68" i="20"/>
  <c r="NU68" i="20"/>
  <c r="NT68" i="20"/>
  <c r="ABD68" i="20"/>
  <c r="ABE68" i="20"/>
  <c r="UL70" i="20"/>
  <c r="UM70" i="20"/>
  <c r="TJ67" i="20"/>
  <c r="TI67" i="20"/>
  <c r="WS67" i="20"/>
  <c r="WR67" i="20"/>
  <c r="YY67" i="20"/>
  <c r="YX67" i="20"/>
  <c r="ACK67" i="20"/>
  <c r="KG69" i="20"/>
  <c r="KF69" i="20"/>
  <c r="WS69" i="20"/>
  <c r="WR69" i="20"/>
  <c r="ABE69" i="20"/>
  <c r="ABD69" i="20"/>
  <c r="AGL70" i="20"/>
  <c r="AGG70" i="20"/>
  <c r="IA70" i="20"/>
  <c r="HZ70" i="20"/>
  <c r="NU70" i="20"/>
  <c r="NT70" i="20"/>
  <c r="AER70" i="20"/>
  <c r="AES70" i="20"/>
  <c r="KG71" i="20"/>
  <c r="KF71" i="20"/>
  <c r="ACG71" i="20"/>
  <c r="ACH71" i="20"/>
  <c r="DV73" i="20"/>
  <c r="DU73" i="20"/>
  <c r="LJ73" i="20"/>
  <c r="LI73" i="20"/>
  <c r="GX76" i="20"/>
  <c r="GW76" i="20"/>
  <c r="EY78" i="20"/>
  <c r="EZ78" i="20"/>
  <c r="GX78" i="20"/>
  <c r="GW78" i="20"/>
  <c r="EX79" i="20"/>
  <c r="F79" i="20"/>
  <c r="SG79" i="20"/>
  <c r="SF79" i="20"/>
  <c r="LH62" i="20"/>
  <c r="PY62" i="20"/>
  <c r="DT64" i="20"/>
  <c r="LH64" i="20"/>
  <c r="TH64" i="20"/>
  <c r="VN64" i="20"/>
  <c r="YX64" i="20"/>
  <c r="ADO64" i="20"/>
  <c r="F65" i="20"/>
  <c r="AFW65" i="20" s="1"/>
  <c r="AGB65" i="20" s="1"/>
  <c r="GA65" i="20"/>
  <c r="UK65" i="20"/>
  <c r="XT65" i="20"/>
  <c r="ZZ65" i="20"/>
  <c r="AER65" i="20"/>
  <c r="DT66" i="20"/>
  <c r="OV66" i="20"/>
  <c r="TI66" i="20"/>
  <c r="YW66" i="20"/>
  <c r="HY67" i="20"/>
  <c r="JC67" i="20"/>
  <c r="NR67" i="20"/>
  <c r="NS67" i="20" s="1"/>
  <c r="RD67" i="20"/>
  <c r="VO67" i="20"/>
  <c r="ADN67" i="20"/>
  <c r="AER67" i="20"/>
  <c r="KG68" i="20"/>
  <c r="NO68" i="20"/>
  <c r="OV68" i="20"/>
  <c r="PZ68" i="20"/>
  <c r="SE68" i="20"/>
  <c r="TI68" i="20"/>
  <c r="YW68" i="20"/>
  <c r="ACJ68" i="20"/>
  <c r="ACK68" i="20" s="1"/>
  <c r="AFV68" i="20"/>
  <c r="H69" i="20"/>
  <c r="HY69" i="20"/>
  <c r="JC69" i="20"/>
  <c r="NP69" i="20"/>
  <c r="OX69" i="20"/>
  <c r="OW69" i="20"/>
  <c r="RB69" i="20"/>
  <c r="SF69" i="20"/>
  <c r="UK69" i="20"/>
  <c r="AAB69" i="20"/>
  <c r="AEQ69" i="20"/>
  <c r="GA70" i="20"/>
  <c r="G70" i="20"/>
  <c r="GW70" i="20"/>
  <c r="KG70" i="20"/>
  <c r="RD70" i="20"/>
  <c r="RC70" i="20"/>
  <c r="WS70" i="20"/>
  <c r="WR70" i="20"/>
  <c r="ABE70" i="20"/>
  <c r="ABD70" i="20"/>
  <c r="ACJ70" i="20"/>
  <c r="ACK70" i="20" s="1"/>
  <c r="ADP70" i="20"/>
  <c r="ABD72" i="20"/>
  <c r="ABE72" i="20"/>
  <c r="AFU72" i="20"/>
  <c r="AFV72" i="20"/>
  <c r="HZ73" i="20"/>
  <c r="IA73" i="20"/>
  <c r="WS73" i="20"/>
  <c r="WR73" i="20"/>
  <c r="ABD73" i="20"/>
  <c r="ABE73" i="20"/>
  <c r="TJ74" i="20"/>
  <c r="TI74" i="20"/>
  <c r="KF75" i="20"/>
  <c r="KG75" i="20"/>
  <c r="TJ75" i="20"/>
  <c r="TI75" i="20"/>
  <c r="G78" i="20"/>
  <c r="DV78" i="20"/>
  <c r="DU78" i="20"/>
  <c r="ACI62" i="20"/>
  <c r="NQ64" i="20"/>
  <c r="AFW64" i="20" s="1"/>
  <c r="AGB64" i="20" s="1"/>
  <c r="GX65" i="20"/>
  <c r="GW65" i="20"/>
  <c r="GC66" i="20"/>
  <c r="GB66" i="20"/>
  <c r="JD66" i="20"/>
  <c r="JC66" i="20"/>
  <c r="AES66" i="20"/>
  <c r="AER66" i="20"/>
  <c r="QA67" i="20"/>
  <c r="PZ67" i="20"/>
  <c r="G68" i="20"/>
  <c r="DU68" i="20"/>
  <c r="GC68" i="20"/>
  <c r="GB68" i="20"/>
  <c r="GW68" i="20"/>
  <c r="JD68" i="20"/>
  <c r="JC68" i="20"/>
  <c r="ADO68" i="20"/>
  <c r="LJ69" i="20"/>
  <c r="LI69" i="20"/>
  <c r="NT69" i="20"/>
  <c r="VP69" i="20"/>
  <c r="VO69" i="20"/>
  <c r="XT69" i="20"/>
  <c r="YY69" i="20"/>
  <c r="YX69" i="20"/>
  <c r="AFV69" i="20"/>
  <c r="AFU69" i="20"/>
  <c r="JD70" i="20"/>
  <c r="JC70" i="20"/>
  <c r="OV70" i="20"/>
  <c r="PZ70" i="20"/>
  <c r="YW70" i="20"/>
  <c r="GX71" i="20"/>
  <c r="GW71" i="20"/>
  <c r="NO71" i="20"/>
  <c r="NP71" i="20"/>
  <c r="YY71" i="20"/>
  <c r="YX71" i="20"/>
  <c r="EY73" i="20"/>
  <c r="EZ73" i="20"/>
  <c r="GX73" i="20"/>
  <c r="GW73" i="20"/>
  <c r="RC73" i="20"/>
  <c r="RD73" i="20"/>
  <c r="LJ74" i="20"/>
  <c r="LI74" i="20"/>
  <c r="AFX74" i="20"/>
  <c r="OW76" i="20"/>
  <c r="OX76" i="20"/>
  <c r="AFU76" i="20"/>
  <c r="AFV76" i="20"/>
  <c r="AFU79" i="20"/>
  <c r="AFV79" i="20"/>
  <c r="AFW63" i="20"/>
  <c r="AGB63" i="20" s="1"/>
  <c r="SG64" i="20"/>
  <c r="SF64" i="20"/>
  <c r="UM64" i="20"/>
  <c r="UL64" i="20"/>
  <c r="G65" i="20"/>
  <c r="TJ65" i="20"/>
  <c r="TI65" i="20"/>
  <c r="WS65" i="20"/>
  <c r="WR65" i="20"/>
  <c r="YY65" i="20"/>
  <c r="YX65" i="20"/>
  <c r="XV66" i="20"/>
  <c r="XU66" i="20"/>
  <c r="F67" i="20"/>
  <c r="AFW67" i="20" s="1"/>
  <c r="AGB67" i="20" s="1"/>
  <c r="GX67" i="20"/>
  <c r="GW67" i="20"/>
  <c r="XV68" i="20"/>
  <c r="XU68" i="20"/>
  <c r="F69" i="20"/>
  <c r="AFW69" i="20" s="1"/>
  <c r="AGB69" i="20" s="1"/>
  <c r="GX69" i="20"/>
  <c r="GW69" i="20"/>
  <c r="QA69" i="20"/>
  <c r="PZ69" i="20"/>
  <c r="TJ69" i="20"/>
  <c r="TI69" i="20"/>
  <c r="ACJ69" i="20"/>
  <c r="ACK69" i="20" s="1"/>
  <c r="ADN69" i="20"/>
  <c r="EZ70" i="20"/>
  <c r="EY70" i="20"/>
  <c r="NP70" i="20"/>
  <c r="NO70" i="20"/>
  <c r="SF70" i="20"/>
  <c r="SG70" i="20"/>
  <c r="XU70" i="20"/>
  <c r="XV70" i="20"/>
  <c r="AAB70" i="20"/>
  <c r="AAA70" i="20"/>
  <c r="ACH70" i="20"/>
  <c r="ACG70" i="20"/>
  <c r="RC71" i="20"/>
  <c r="RD71" i="20"/>
  <c r="TJ71" i="20"/>
  <c r="TI71" i="20"/>
  <c r="GC72" i="20"/>
  <c r="GB72" i="20"/>
  <c r="ACH72" i="20"/>
  <c r="ACG72" i="20"/>
  <c r="AES72" i="20"/>
  <c r="AER72" i="20"/>
  <c r="NS73" i="20"/>
  <c r="EY74" i="20"/>
  <c r="EZ74" i="20"/>
  <c r="XV74" i="20"/>
  <c r="XU74" i="20"/>
  <c r="OW75" i="20"/>
  <c r="OX75" i="20"/>
  <c r="AFU75" i="20"/>
  <c r="AFV75" i="20"/>
  <c r="AES76" i="20"/>
  <c r="AER76" i="20"/>
  <c r="ADN77" i="20"/>
  <c r="ACJ77" i="20"/>
  <c r="ACK77" i="20" s="1"/>
  <c r="HZ78" i="20"/>
  <c r="IA78" i="20"/>
  <c r="QA78" i="20"/>
  <c r="PZ78" i="20"/>
  <c r="AFU78" i="20"/>
  <c r="AFV78" i="20"/>
  <c r="VO79" i="20"/>
  <c r="VP79" i="20"/>
  <c r="XV79" i="20"/>
  <c r="XU79" i="20"/>
  <c r="AES79" i="20"/>
  <c r="AER79" i="20"/>
  <c r="EY80" i="20"/>
  <c r="EZ80" i="20"/>
  <c r="GX80" i="20"/>
  <c r="GW80" i="20"/>
  <c r="SE80" i="20"/>
  <c r="NR80" i="20"/>
  <c r="VO80" i="20"/>
  <c r="VP80" i="20"/>
  <c r="ADP80" i="20"/>
  <c r="ADO80" i="20"/>
  <c r="F71" i="20"/>
  <c r="AFW71" i="20" s="1"/>
  <c r="AGB71" i="20" s="1"/>
  <c r="GA71" i="20"/>
  <c r="NS71" i="20"/>
  <c r="VP71" i="20"/>
  <c r="VO71" i="20"/>
  <c r="XT71" i="20"/>
  <c r="ADN71" i="20"/>
  <c r="JD72" i="20"/>
  <c r="JC72" i="20"/>
  <c r="LH72" i="20"/>
  <c r="NS72" i="20"/>
  <c r="PY72" i="20"/>
  <c r="ACG73" i="20"/>
  <c r="ACH73" i="20"/>
  <c r="AFU73" i="20"/>
  <c r="AFV73" i="20"/>
  <c r="I74" i="20"/>
  <c r="J74" i="20"/>
  <c r="DV74" i="20"/>
  <c r="DU74" i="20"/>
  <c r="KF74" i="20"/>
  <c r="KG74" i="20"/>
  <c r="NQ74" i="20"/>
  <c r="OV74" i="20"/>
  <c r="ACG74" i="20"/>
  <c r="ACH74" i="20"/>
  <c r="GC75" i="20"/>
  <c r="GB75" i="20"/>
  <c r="AAA75" i="20"/>
  <c r="AAB75" i="20"/>
  <c r="ACM75" i="20"/>
  <c r="ACL75" i="20"/>
  <c r="EX76" i="20"/>
  <c r="F76" i="20"/>
  <c r="VO76" i="20"/>
  <c r="VP76" i="20"/>
  <c r="ACG77" i="20"/>
  <c r="ACH77" i="20"/>
  <c r="NQ78" i="20"/>
  <c r="NS78" i="20" s="1"/>
  <c r="OV78" i="20"/>
  <c r="UM78" i="20"/>
  <c r="UL78" i="20"/>
  <c r="WS78" i="20"/>
  <c r="WR78" i="20"/>
  <c r="ADN78" i="20"/>
  <c r="ACJ78" i="20"/>
  <c r="ACK78" i="20" s="1"/>
  <c r="RC79" i="20"/>
  <c r="RD79" i="20"/>
  <c r="UK79" i="20"/>
  <c r="DV80" i="20"/>
  <c r="DU80" i="20"/>
  <c r="NO80" i="20"/>
  <c r="NP80" i="20"/>
  <c r="ABD80" i="20"/>
  <c r="ABE80" i="20"/>
  <c r="G71" i="20"/>
  <c r="EX71" i="20"/>
  <c r="JB71" i="20"/>
  <c r="OW71" i="20"/>
  <c r="PY71" i="20"/>
  <c r="SF71" i="20"/>
  <c r="UL71" i="20"/>
  <c r="ABD71" i="20"/>
  <c r="NQ72" i="20"/>
  <c r="TH72" i="20"/>
  <c r="AAB72" i="20"/>
  <c r="AAA72" i="20"/>
  <c r="GB73" i="20"/>
  <c r="KG73" i="20"/>
  <c r="KF73" i="20"/>
  <c r="NN73" i="20"/>
  <c r="UK73" i="20"/>
  <c r="XU73" i="20"/>
  <c r="AEQ73" i="20"/>
  <c r="ACJ73" i="20"/>
  <c r="SE74" i="20"/>
  <c r="NR74" i="20"/>
  <c r="AFU74" i="20"/>
  <c r="AFV74" i="20"/>
  <c r="EX75" i="20"/>
  <c r="F75" i="20"/>
  <c r="NO75" i="20"/>
  <c r="NP75" i="20"/>
  <c r="YW75" i="20"/>
  <c r="JC76" i="20"/>
  <c r="KG76" i="20"/>
  <c r="UK76" i="20"/>
  <c r="AAA76" i="20"/>
  <c r="AAB76" i="20"/>
  <c r="ADN76" i="20"/>
  <c r="ACJ76" i="20"/>
  <c r="ACK76" i="20" s="1"/>
  <c r="OW77" i="20"/>
  <c r="OX77" i="20"/>
  <c r="VO77" i="20"/>
  <c r="VP77" i="20"/>
  <c r="AAA77" i="20"/>
  <c r="AAB77" i="20"/>
  <c r="AFW78" i="20"/>
  <c r="AGB78" i="20" s="1"/>
  <c r="VO78" i="20"/>
  <c r="VP78" i="20"/>
  <c r="ABD78" i="20"/>
  <c r="ABE78" i="20"/>
  <c r="KF79" i="20"/>
  <c r="KG79" i="20"/>
  <c r="OW79" i="20"/>
  <c r="OX79" i="20"/>
  <c r="YY79" i="20"/>
  <c r="YX79" i="20"/>
  <c r="ACG79" i="20"/>
  <c r="ACH79" i="20"/>
  <c r="JD80" i="20"/>
  <c r="JC80" i="20"/>
  <c r="LJ80" i="20"/>
  <c r="LI80" i="20"/>
  <c r="QA81" i="20"/>
  <c r="PZ81" i="20"/>
  <c r="UL81" i="20"/>
  <c r="UM81" i="20"/>
  <c r="YY81" i="20"/>
  <c r="YX81" i="20"/>
  <c r="WS71" i="20"/>
  <c r="WR71" i="20"/>
  <c r="ACJ71" i="20"/>
  <c r="ACK71" i="20" s="1"/>
  <c r="H72" i="20"/>
  <c r="IA72" i="20"/>
  <c r="HZ72" i="20"/>
  <c r="KF72" i="20"/>
  <c r="KG72" i="20"/>
  <c r="OW72" i="20"/>
  <c r="OX72" i="20"/>
  <c r="ADN72" i="20"/>
  <c r="ACJ72" i="20"/>
  <c r="AFX72" i="20"/>
  <c r="G73" i="20"/>
  <c r="JC73" i="20"/>
  <c r="NQ73" i="20"/>
  <c r="OX73" i="20"/>
  <c r="ACI73" i="20"/>
  <c r="AFW73" i="20" s="1"/>
  <c r="AGB73" i="20" s="1"/>
  <c r="GB74" i="20"/>
  <c r="NO74" i="20"/>
  <c r="NP74" i="20"/>
  <c r="RC74" i="20"/>
  <c r="RD74" i="20"/>
  <c r="VP74" i="20"/>
  <c r="YX74" i="20"/>
  <c r="ABD74" i="20"/>
  <c r="ABE74" i="20"/>
  <c r="RD75" i="20"/>
  <c r="UL75" i="20"/>
  <c r="VP75" i="20"/>
  <c r="ABD75" i="20"/>
  <c r="ABE75" i="20"/>
  <c r="HZ76" i="20"/>
  <c r="IA76" i="20"/>
  <c r="PZ76" i="20"/>
  <c r="RD76" i="20"/>
  <c r="ABE76" i="20"/>
  <c r="LJ77" i="20"/>
  <c r="LI77" i="20"/>
  <c r="RC78" i="20"/>
  <c r="RD78" i="20"/>
  <c r="TJ78" i="20"/>
  <c r="TI78" i="20"/>
  <c r="XV78" i="20"/>
  <c r="XU78" i="20"/>
  <c r="AES78" i="20"/>
  <c r="AER78" i="20"/>
  <c r="HZ79" i="20"/>
  <c r="IA79" i="20"/>
  <c r="YY80" i="20"/>
  <c r="YX80" i="20"/>
  <c r="AEQ80" i="20"/>
  <c r="ACJ80" i="20"/>
  <c r="ACK80" i="20" s="1"/>
  <c r="AFX81" i="20"/>
  <c r="DV81" i="20"/>
  <c r="DU81" i="20"/>
  <c r="HZ81" i="20"/>
  <c r="IA81" i="20"/>
  <c r="XU81" i="20"/>
  <c r="XV81" i="20"/>
  <c r="DT72" i="20"/>
  <c r="ACI72" i="20"/>
  <c r="AFW72" i="20" s="1"/>
  <c r="AGB72" i="20" s="1"/>
  <c r="SE73" i="20"/>
  <c r="ADN73" i="20"/>
  <c r="ACI74" i="20"/>
  <c r="AFW74" i="20" s="1"/>
  <c r="AGB74" i="20" s="1"/>
  <c r="AEQ74" i="20"/>
  <c r="G75" i="20"/>
  <c r="NQ75" i="20"/>
  <c r="NS75" i="20" s="1"/>
  <c r="XT75" i="20"/>
  <c r="TH76" i="20"/>
  <c r="YW76" i="20"/>
  <c r="DV77" i="20"/>
  <c r="DU77" i="20"/>
  <c r="GX77" i="20"/>
  <c r="GW77" i="20"/>
  <c r="NQ77" i="20"/>
  <c r="PY77" i="20"/>
  <c r="NR77" i="20"/>
  <c r="NS77" i="20" s="1"/>
  <c r="TJ77" i="20"/>
  <c r="TI77" i="20"/>
  <c r="WS77" i="20"/>
  <c r="WR77" i="20"/>
  <c r="ABD77" i="20"/>
  <c r="ABE77" i="20"/>
  <c r="GC78" i="20"/>
  <c r="GB78" i="20"/>
  <c r="JD78" i="20"/>
  <c r="JC78" i="20"/>
  <c r="YW78" i="20"/>
  <c r="AAA78" i="20"/>
  <c r="AAB78" i="20"/>
  <c r="ACG78" i="20"/>
  <c r="ACH78" i="20"/>
  <c r="LJ79" i="20"/>
  <c r="LI79" i="20"/>
  <c r="ZZ79" i="20"/>
  <c r="ADN79" i="20"/>
  <c r="ACJ79" i="20"/>
  <c r="ACK79" i="20" s="1"/>
  <c r="HZ80" i="20"/>
  <c r="IA80" i="20"/>
  <c r="KE80" i="20"/>
  <c r="AAA80" i="20"/>
  <c r="AAB80" i="20"/>
  <c r="ACG80" i="20"/>
  <c r="ACH80" i="20"/>
  <c r="EX81" i="20"/>
  <c r="GV81" i="20"/>
  <c r="TJ81" i="20"/>
  <c r="TI81" i="20"/>
  <c r="ACH81" i="20"/>
  <c r="ACG81" i="20"/>
  <c r="AFV81" i="20"/>
  <c r="AFU81" i="20"/>
  <c r="EZ82" i="20"/>
  <c r="EY82" i="20"/>
  <c r="IA82" i="20"/>
  <c r="HZ82" i="20"/>
  <c r="XV82" i="20"/>
  <c r="XU82" i="20"/>
  <c r="AEQ82" i="20"/>
  <c r="ACJ82" i="20"/>
  <c r="ACK82" i="20" s="1"/>
  <c r="GC83" i="20"/>
  <c r="GB83" i="20"/>
  <c r="IA83" i="20"/>
  <c r="HZ83" i="20"/>
  <c r="RD83" i="20"/>
  <c r="RC83" i="20"/>
  <c r="UM83" i="20"/>
  <c r="UL83" i="20"/>
  <c r="AAB83" i="20"/>
  <c r="AAA83" i="20"/>
  <c r="OW85" i="20"/>
  <c r="OX85" i="20"/>
  <c r="RC85" i="20"/>
  <c r="RD85" i="20"/>
  <c r="G76" i="20"/>
  <c r="NQ76" i="20"/>
  <c r="NS76" i="20" s="1"/>
  <c r="EX77" i="20"/>
  <c r="F77" i="20"/>
  <c r="KF77" i="20"/>
  <c r="KG77" i="20"/>
  <c r="YY77" i="20"/>
  <c r="YX77" i="20"/>
  <c r="AFU77" i="20"/>
  <c r="AFV77" i="20"/>
  <c r="NO78" i="20"/>
  <c r="NP78" i="20"/>
  <c r="SG78" i="20"/>
  <c r="SF78" i="20"/>
  <c r="DV79" i="20"/>
  <c r="DU79" i="20"/>
  <c r="GX79" i="20"/>
  <c r="GW79" i="20"/>
  <c r="NQ79" i="20"/>
  <c r="PY79" i="20"/>
  <c r="NR79" i="20"/>
  <c r="TJ79" i="20"/>
  <c r="TI79" i="20"/>
  <c r="WS79" i="20"/>
  <c r="WR79" i="20"/>
  <c r="ABD79" i="20"/>
  <c r="ABE79" i="20"/>
  <c r="GA80" i="20"/>
  <c r="G80" i="20"/>
  <c r="NQ80" i="20"/>
  <c r="AFW80" i="20" s="1"/>
  <c r="AGB80" i="20" s="1"/>
  <c r="RC80" i="20"/>
  <c r="RD80" i="20"/>
  <c r="UM80" i="20"/>
  <c r="UL80" i="20"/>
  <c r="XV80" i="20"/>
  <c r="XU80" i="20"/>
  <c r="AFT80" i="20"/>
  <c r="F81" i="20"/>
  <c r="AFW81" i="20" s="1"/>
  <c r="AGB81" i="20" s="1"/>
  <c r="NR81" i="20"/>
  <c r="NS81" i="20" s="1"/>
  <c r="RC81" i="20"/>
  <c r="RD81" i="20"/>
  <c r="WS81" i="20"/>
  <c r="WR81" i="20"/>
  <c r="AAB81" i="20"/>
  <c r="AAA81" i="20"/>
  <c r="ABC81" i="20"/>
  <c r="AER81" i="20"/>
  <c r="AES81" i="20"/>
  <c r="H82" i="20"/>
  <c r="AFX82" i="20"/>
  <c r="DU82" i="20"/>
  <c r="DV82" i="20"/>
  <c r="GW82" i="20"/>
  <c r="GX82" i="20"/>
  <c r="VP82" i="20"/>
  <c r="VO82" i="20"/>
  <c r="YY82" i="20"/>
  <c r="YX82" i="20"/>
  <c r="ABD82" i="20"/>
  <c r="ABE82" i="20"/>
  <c r="ACG82" i="20"/>
  <c r="ACH82" i="20"/>
  <c r="KF83" i="20"/>
  <c r="KG83" i="20"/>
  <c r="NP83" i="20"/>
  <c r="NO83" i="20"/>
  <c r="TJ83" i="20"/>
  <c r="TI83" i="20"/>
  <c r="KF84" i="20"/>
  <c r="KG84" i="20"/>
  <c r="RC84" i="20"/>
  <c r="RD84" i="20"/>
  <c r="AFU84" i="20"/>
  <c r="AFV84" i="20"/>
  <c r="EY85" i="20"/>
  <c r="EZ85" i="20"/>
  <c r="ADN81" i="20"/>
  <c r="LI82" i="20"/>
  <c r="LJ82" i="20"/>
  <c r="NR82" i="20"/>
  <c r="NS82" i="20" s="1"/>
  <c r="RC82" i="20"/>
  <c r="RD82" i="20"/>
  <c r="TJ82" i="20"/>
  <c r="TI82" i="20"/>
  <c r="NU83" i="20"/>
  <c r="NT83" i="20"/>
  <c r="YX83" i="20"/>
  <c r="YY83" i="20"/>
  <c r="AFU83" i="20"/>
  <c r="AFV83" i="20"/>
  <c r="EY84" i="20"/>
  <c r="EZ84" i="20"/>
  <c r="VO84" i="20"/>
  <c r="VP84" i="20"/>
  <c r="AAA84" i="20"/>
  <c r="AAB84" i="20"/>
  <c r="GA81" i="20"/>
  <c r="JB81" i="20"/>
  <c r="ACL81" i="20"/>
  <c r="ACM81" i="20"/>
  <c r="AFW82" i="20"/>
  <c r="AGB82" i="20" s="1"/>
  <c r="KG82" i="20"/>
  <c r="KF82" i="20"/>
  <c r="NP82" i="20"/>
  <c r="NO82" i="20"/>
  <c r="QA82" i="20"/>
  <c r="PZ82" i="20"/>
  <c r="UL82" i="20"/>
  <c r="UM82" i="20"/>
  <c r="ADP82" i="20"/>
  <c r="ADO82" i="20"/>
  <c r="AGG83" i="20"/>
  <c r="AGL83" i="20"/>
  <c r="HZ84" i="20"/>
  <c r="IA84" i="20"/>
  <c r="OW84" i="20"/>
  <c r="OX84" i="20"/>
  <c r="HZ85" i="20"/>
  <c r="IA85" i="20"/>
  <c r="KF85" i="20"/>
  <c r="KG85" i="20"/>
  <c r="G83" i="20"/>
  <c r="GX83" i="20"/>
  <c r="OV83" i="20"/>
  <c r="ACJ83" i="20"/>
  <c r="ACK83" i="20" s="1"/>
  <c r="NR84" i="20"/>
  <c r="WR84" i="20"/>
  <c r="ACH84" i="20"/>
  <c r="ADN84" i="20"/>
  <c r="AER84" i="20"/>
  <c r="DU85" i="20"/>
  <c r="LI85" i="20"/>
  <c r="NP85" i="20"/>
  <c r="SF85" i="20"/>
  <c r="XV85" i="20"/>
  <c r="XU85" i="20"/>
  <c r="AFU85" i="20"/>
  <c r="AFV85" i="20"/>
  <c r="G86" i="20"/>
  <c r="DV86" i="20"/>
  <c r="DU86" i="20"/>
  <c r="GC86" i="20"/>
  <c r="GB86" i="20"/>
  <c r="KG86" i="20"/>
  <c r="KF86" i="20"/>
  <c r="VP86" i="20"/>
  <c r="VO86" i="20"/>
  <c r="ABE86" i="20"/>
  <c r="ABD86" i="20"/>
  <c r="AFV86" i="20"/>
  <c r="AFU86" i="20"/>
  <c r="JC82" i="20"/>
  <c r="OV82" i="20"/>
  <c r="SE82" i="20"/>
  <c r="WR82" i="20"/>
  <c r="GW84" i="20"/>
  <c r="ACJ84" i="20"/>
  <c r="ACK84" i="20" s="1"/>
  <c r="JC85" i="20"/>
  <c r="NR85" i="20"/>
  <c r="PZ85" i="20"/>
  <c r="UM85" i="20"/>
  <c r="UL85" i="20"/>
  <c r="ADN85" i="20"/>
  <c r="ACJ85" i="20"/>
  <c r="ACK85" i="20" s="1"/>
  <c r="EY86" i="20"/>
  <c r="EZ86" i="20"/>
  <c r="NR86" i="20"/>
  <c r="NS86" i="20" s="1"/>
  <c r="TH86" i="20"/>
  <c r="XV86" i="20"/>
  <c r="XU86" i="20"/>
  <c r="ACJ86" i="20"/>
  <c r="ACK86" i="20" s="1"/>
  <c r="ADN86" i="20"/>
  <c r="EY87" i="20"/>
  <c r="EZ87" i="20"/>
  <c r="GX87" i="20"/>
  <c r="GW87" i="20"/>
  <c r="WR87" i="20"/>
  <c r="WS87" i="20"/>
  <c r="AAB82" i="20"/>
  <c r="AFU82" i="20"/>
  <c r="EY83" i="20"/>
  <c r="SF83" i="20"/>
  <c r="F84" i="20"/>
  <c r="G84" i="20"/>
  <c r="GB84" i="20"/>
  <c r="NQ84" i="20"/>
  <c r="TI84" i="20"/>
  <c r="YX84" i="20"/>
  <c r="WS85" i="20"/>
  <c r="WR85" i="20"/>
  <c r="YY85" i="20"/>
  <c r="YX85" i="20"/>
  <c r="ACH85" i="20"/>
  <c r="ACG85" i="20"/>
  <c r="AFW86" i="20"/>
  <c r="AGB86" i="20" s="1"/>
  <c r="GX86" i="20"/>
  <c r="GW86" i="20"/>
  <c r="QA86" i="20"/>
  <c r="PZ86" i="20"/>
  <c r="AGG87" i="20"/>
  <c r="AGL87" i="20"/>
  <c r="KG87" i="20"/>
  <c r="KF87" i="20"/>
  <c r="NU87" i="20"/>
  <c r="NT87" i="20"/>
  <c r="LH83" i="20"/>
  <c r="PY83" i="20"/>
  <c r="VP83" i="20"/>
  <c r="XU83" i="20"/>
  <c r="ACH83" i="20"/>
  <c r="ADN83" i="20"/>
  <c r="AER83" i="20"/>
  <c r="DU84" i="20"/>
  <c r="LI84" i="20"/>
  <c r="NP84" i="20"/>
  <c r="SF84" i="20"/>
  <c r="XU84" i="20"/>
  <c r="F85" i="20"/>
  <c r="AFW85" i="20" s="1"/>
  <c r="AGB85" i="20" s="1"/>
  <c r="G85" i="20"/>
  <c r="GB85" i="20"/>
  <c r="NQ85" i="20"/>
  <c r="TI85" i="20"/>
  <c r="AAB85" i="20"/>
  <c r="AAA85" i="20"/>
  <c r="AES85" i="20"/>
  <c r="AER85" i="20"/>
  <c r="JD86" i="20"/>
  <c r="JC86" i="20"/>
  <c r="LJ86" i="20"/>
  <c r="LI86" i="20"/>
  <c r="SG86" i="20"/>
  <c r="SF86" i="20"/>
  <c r="UM86" i="20"/>
  <c r="UL86" i="20"/>
  <c r="WS86" i="20"/>
  <c r="WR86" i="20"/>
  <c r="YY86" i="20"/>
  <c r="YX86" i="20"/>
  <c r="ACG86" i="20"/>
  <c r="ACH86" i="20"/>
  <c r="AES86" i="20"/>
  <c r="AER86" i="20"/>
  <c r="AFX87" i="20"/>
  <c r="H87" i="20"/>
  <c r="DV87" i="20"/>
  <c r="DU87" i="20"/>
  <c r="HZ87" i="20"/>
  <c r="IA87" i="20"/>
  <c r="YX87" i="20"/>
  <c r="YY87" i="20"/>
  <c r="VP85" i="20"/>
  <c r="ABE85" i="20"/>
  <c r="IA86" i="20"/>
  <c r="NP86" i="20"/>
  <c r="OV86" i="20"/>
  <c r="RD86" i="20"/>
  <c r="AAB86" i="20"/>
  <c r="GC87" i="20"/>
  <c r="AAB87" i="20"/>
  <c r="AAA87" i="20"/>
  <c r="AES87" i="20"/>
  <c r="AER87" i="20"/>
  <c r="F88" i="20"/>
  <c r="NS88" i="20"/>
  <c r="RC88" i="20"/>
  <c r="RD88" i="20"/>
  <c r="UL88" i="20"/>
  <c r="UM88" i="20"/>
  <c r="ADP88" i="20"/>
  <c r="ADO88" i="20"/>
  <c r="GW89" i="20"/>
  <c r="GX89" i="20"/>
  <c r="TH89" i="20"/>
  <c r="NR89" i="20"/>
  <c r="NS89" i="20" s="1"/>
  <c r="AES89" i="20"/>
  <c r="AER89" i="20"/>
  <c r="ACH87" i="20"/>
  <c r="ACG87" i="20"/>
  <c r="ACK87" i="20"/>
  <c r="EY88" i="20"/>
  <c r="EZ88" i="20"/>
  <c r="GX88" i="20"/>
  <c r="GW88" i="20"/>
  <c r="KG88" i="20"/>
  <c r="QA88" i="20"/>
  <c r="PZ88" i="20"/>
  <c r="VP88" i="20"/>
  <c r="VO88" i="20"/>
  <c r="ACG88" i="20"/>
  <c r="ACH88" i="20"/>
  <c r="G89" i="20"/>
  <c r="IA89" i="20"/>
  <c r="HZ89" i="20"/>
  <c r="RD89" i="20"/>
  <c r="RC89" i="20"/>
  <c r="JB87" i="20"/>
  <c r="PZ87" i="20"/>
  <c r="RD87" i="20"/>
  <c r="TI87" i="20"/>
  <c r="ABC87" i="20"/>
  <c r="ADO87" i="20"/>
  <c r="ADP87" i="20"/>
  <c r="AFU87" i="20"/>
  <c r="AFV87" i="20"/>
  <c r="AFX88" i="20"/>
  <c r="TJ88" i="20"/>
  <c r="TI88" i="20"/>
  <c r="YX89" i="20"/>
  <c r="YY89" i="20"/>
  <c r="ADN89" i="20"/>
  <c r="ACJ89" i="20"/>
  <c r="AFU89" i="20"/>
  <c r="AFV89" i="20"/>
  <c r="OW90" i="20"/>
  <c r="OX90" i="20"/>
  <c r="RC90" i="20"/>
  <c r="RD90" i="20"/>
  <c r="VO90" i="20"/>
  <c r="VP90" i="20"/>
  <c r="VO87" i="20"/>
  <c r="HZ88" i="20"/>
  <c r="IA88" i="20"/>
  <c r="XV88" i="20"/>
  <c r="XU88" i="20"/>
  <c r="AEQ88" i="20"/>
  <c r="ACJ88" i="20"/>
  <c r="ACK88" i="20" s="1"/>
  <c r="KF89" i="20"/>
  <c r="KG89" i="20"/>
  <c r="NP89" i="20"/>
  <c r="NO89" i="20"/>
  <c r="ABD89" i="20"/>
  <c r="ABE89" i="20"/>
  <c r="HZ90" i="20"/>
  <c r="IA90" i="20"/>
  <c r="KF90" i="20"/>
  <c r="KG90" i="20"/>
  <c r="AAA90" i="20"/>
  <c r="AAB90" i="20"/>
  <c r="ABE88" i="20"/>
  <c r="OV89" i="20"/>
  <c r="AAA89" i="20"/>
  <c r="ACH89" i="20"/>
  <c r="ACI89" i="20"/>
  <c r="DU90" i="20"/>
  <c r="EZ90" i="20"/>
  <c r="LI90" i="20"/>
  <c r="NP90" i="20"/>
  <c r="SF90" i="20"/>
  <c r="XU90" i="20"/>
  <c r="AES90" i="20"/>
  <c r="AER90" i="20"/>
  <c r="EX91" i="20"/>
  <c r="F91" i="20"/>
  <c r="AFW91" i="20" s="1"/>
  <c r="AGB91" i="20" s="1"/>
  <c r="KG91" i="20"/>
  <c r="KF91" i="20"/>
  <c r="XV91" i="20"/>
  <c r="XU91" i="20"/>
  <c r="ACG91" i="20"/>
  <c r="ACH91" i="20"/>
  <c r="VO92" i="20"/>
  <c r="VP92" i="20"/>
  <c r="XV92" i="20"/>
  <c r="XU92" i="20"/>
  <c r="ACG92" i="20"/>
  <c r="ACH92" i="20"/>
  <c r="KF93" i="20"/>
  <c r="KG93" i="20"/>
  <c r="NO93" i="20"/>
  <c r="NP93" i="20"/>
  <c r="WR88" i="20"/>
  <c r="F90" i="20"/>
  <c r="JC90" i="20"/>
  <c r="NR90" i="20"/>
  <c r="NS90" i="20" s="1"/>
  <c r="PZ90" i="20"/>
  <c r="UK90" i="20"/>
  <c r="WR90" i="20"/>
  <c r="ACH90" i="20"/>
  <c r="ADN90" i="20"/>
  <c r="GB91" i="20"/>
  <c r="JC91" i="20"/>
  <c r="NP91" i="20"/>
  <c r="OX91" i="20"/>
  <c r="OW91" i="20"/>
  <c r="SF91" i="20"/>
  <c r="UM91" i="20"/>
  <c r="UL91" i="20"/>
  <c r="AES91" i="20"/>
  <c r="AER91" i="20"/>
  <c r="AGG92" i="20"/>
  <c r="AGL92" i="20" s="1"/>
  <c r="TJ92" i="20"/>
  <c r="TI92" i="20"/>
  <c r="ABD92" i="20"/>
  <c r="ABE92" i="20"/>
  <c r="RC93" i="20"/>
  <c r="RD93" i="20"/>
  <c r="AFX90" i="20"/>
  <c r="ACJ90" i="20"/>
  <c r="ACK90" i="20" s="1"/>
  <c r="IA91" i="20"/>
  <c r="LJ91" i="20"/>
  <c r="LI91" i="20"/>
  <c r="WS91" i="20"/>
  <c r="WR91" i="20"/>
  <c r="YY91" i="20"/>
  <c r="YX91" i="20"/>
  <c r="ABE91" i="20"/>
  <c r="ABD91" i="20"/>
  <c r="GX92" i="20"/>
  <c r="GW92" i="20"/>
  <c r="NU92" i="20"/>
  <c r="NT92" i="20"/>
  <c r="UM92" i="20"/>
  <c r="UL92" i="20"/>
  <c r="GA88" i="20"/>
  <c r="JB88" i="20"/>
  <c r="F89" i="20"/>
  <c r="AFW89" i="20" s="1"/>
  <c r="AGB89" i="20" s="1"/>
  <c r="GB89" i="20"/>
  <c r="LH89" i="20"/>
  <c r="PY89" i="20"/>
  <c r="UL89" i="20"/>
  <c r="VP89" i="20"/>
  <c r="XU89" i="20"/>
  <c r="NQ90" i="20"/>
  <c r="TI90" i="20"/>
  <c r="DV91" i="20"/>
  <c r="DU91" i="20"/>
  <c r="GX91" i="20"/>
  <c r="GW91" i="20"/>
  <c r="NQ91" i="20"/>
  <c r="NR91" i="20"/>
  <c r="NS91" i="20" s="1"/>
  <c r="PY91" i="20"/>
  <c r="TJ91" i="20"/>
  <c r="TI91" i="20"/>
  <c r="AAA91" i="20"/>
  <c r="AAB91" i="20"/>
  <c r="ACJ91" i="20"/>
  <c r="ACK91" i="20" s="1"/>
  <c r="ADN91" i="20"/>
  <c r="G92" i="20"/>
  <c r="IA92" i="20"/>
  <c r="HZ92" i="20"/>
  <c r="YY92" i="20"/>
  <c r="YX92" i="20"/>
  <c r="AFU92" i="20"/>
  <c r="AFV92" i="20"/>
  <c r="EY93" i="20"/>
  <c r="EZ93" i="20"/>
  <c r="SF92" i="20"/>
  <c r="F93" i="20"/>
  <c r="AFW93" i="20" s="1"/>
  <c r="AGB93" i="20" s="1"/>
  <c r="G93" i="20"/>
  <c r="NQ93" i="20"/>
  <c r="AAB93" i="20"/>
  <c r="AAA93" i="20"/>
  <c r="ACM93" i="20"/>
  <c r="ACL93" i="20"/>
  <c r="AES93" i="20"/>
  <c r="AER93" i="20"/>
  <c r="H94" i="20"/>
  <c r="DV94" i="20"/>
  <c r="DU94" i="20"/>
  <c r="GX94" i="20"/>
  <c r="GW94" i="20"/>
  <c r="RC94" i="20"/>
  <c r="RD94" i="20"/>
  <c r="ABE94" i="20"/>
  <c r="ABD94" i="20"/>
  <c r="VO91" i="20"/>
  <c r="AFU91" i="20"/>
  <c r="GB92" i="20"/>
  <c r="LH92" i="20"/>
  <c r="PY92" i="20"/>
  <c r="ADN92" i="20"/>
  <c r="AER92" i="20"/>
  <c r="DU93" i="20"/>
  <c r="LI93" i="20"/>
  <c r="SF93" i="20"/>
  <c r="VP93" i="20"/>
  <c r="YX93" i="20"/>
  <c r="AFU93" i="20"/>
  <c r="AFV93" i="20"/>
  <c r="EY94" i="20"/>
  <c r="EZ94" i="20"/>
  <c r="HZ94" i="20"/>
  <c r="IA94" i="20"/>
  <c r="LJ94" i="20"/>
  <c r="LI94" i="20"/>
  <c r="NS94" i="20"/>
  <c r="UM94" i="20"/>
  <c r="UL94" i="20"/>
  <c r="WS94" i="20"/>
  <c r="WR94" i="20"/>
  <c r="ADN94" i="20"/>
  <c r="ACJ94" i="20"/>
  <c r="ACK94" i="20" s="1"/>
  <c r="NS93" i="20"/>
  <c r="UM93" i="20"/>
  <c r="UL93" i="20"/>
  <c r="XV93" i="20"/>
  <c r="XU93" i="20"/>
  <c r="ADP93" i="20"/>
  <c r="ADO93" i="20"/>
  <c r="NO94" i="20"/>
  <c r="NP94" i="20"/>
  <c r="TJ94" i="20"/>
  <c r="TI94" i="20"/>
  <c r="AAA94" i="20"/>
  <c r="AAB94" i="20"/>
  <c r="ACG94" i="20"/>
  <c r="ACH94" i="20"/>
  <c r="WQ92" i="20"/>
  <c r="ACL92" i="20"/>
  <c r="GW93" i="20"/>
  <c r="IA93" i="20"/>
  <c r="OX93" i="20"/>
  <c r="TH93" i="20"/>
  <c r="ACH93" i="20"/>
  <c r="ACG93" i="20"/>
  <c r="AFW94" i="20"/>
  <c r="AGB94" i="20" s="1"/>
  <c r="KG94" i="20"/>
  <c r="KF94" i="20"/>
  <c r="QA94" i="20"/>
  <c r="PZ94" i="20"/>
  <c r="VP94" i="20"/>
  <c r="VO94" i="20"/>
  <c r="YY94" i="20"/>
  <c r="YX94" i="20"/>
  <c r="JC94" i="20"/>
  <c r="OV94" i="20"/>
  <c r="SF94" i="20"/>
  <c r="XU94" i="20"/>
  <c r="AFV94" i="20"/>
  <c r="AFU94" i="20"/>
  <c r="AER94" i="20"/>
  <c r="LR96" i="20"/>
  <c r="RC97" i="20"/>
  <c r="RD97" i="20"/>
  <c r="AGG61" i="20" l="1"/>
  <c r="NU62" i="20"/>
  <c r="NT62" i="20"/>
  <c r="AGG72" i="20"/>
  <c r="AGL72" i="20"/>
  <c r="AGG73" i="20"/>
  <c r="AGL73" i="20"/>
  <c r="ACM40" i="20"/>
  <c r="ACL40" i="20"/>
  <c r="ACM36" i="20"/>
  <c r="ACL36" i="20"/>
  <c r="NU33" i="20"/>
  <c r="NT33" i="20"/>
  <c r="NU26" i="20"/>
  <c r="NT26" i="20"/>
  <c r="AGG20" i="20"/>
  <c r="AGL20" i="20" s="1"/>
  <c r="NU78" i="20"/>
  <c r="NT78" i="20"/>
  <c r="AGG80" i="20"/>
  <c r="AGL80" i="20" s="1"/>
  <c r="NU76" i="20"/>
  <c r="NT76" i="20"/>
  <c r="AGG74" i="20"/>
  <c r="AGL74" i="20" s="1"/>
  <c r="AGG64" i="20"/>
  <c r="AGL64" i="20"/>
  <c r="AGG31" i="20"/>
  <c r="AGL31" i="20" s="1"/>
  <c r="AGG40" i="20"/>
  <c r="AGL40" i="20"/>
  <c r="ACM39" i="20"/>
  <c r="ACL39" i="20"/>
  <c r="ACM18" i="20"/>
  <c r="ACL18" i="20"/>
  <c r="NU75" i="20"/>
  <c r="NT75" i="20"/>
  <c r="NU42" i="20"/>
  <c r="NT42" i="20"/>
  <c r="AGG25" i="20"/>
  <c r="AGL25" i="20" s="1"/>
  <c r="AGG57" i="20"/>
  <c r="AGL57" i="20"/>
  <c r="AGG59" i="20"/>
  <c r="AGL59" i="20" s="1"/>
  <c r="AGG51" i="20"/>
  <c r="AGL51" i="20"/>
  <c r="NU41" i="20"/>
  <c r="NT41" i="20"/>
  <c r="NU37" i="20"/>
  <c r="NT37" i="20"/>
  <c r="ACM35" i="20"/>
  <c r="ACL35" i="20"/>
  <c r="AGG18" i="20"/>
  <c r="AGL18" i="20"/>
  <c r="AGG22" i="20"/>
  <c r="AGL22" i="20" s="1"/>
  <c r="AGG24" i="20"/>
  <c r="AGL24" i="20"/>
  <c r="OX94" i="20"/>
  <c r="OW94" i="20"/>
  <c r="TJ93" i="20"/>
  <c r="TI93" i="20"/>
  <c r="NU93" i="20"/>
  <c r="NT93" i="20"/>
  <c r="LJ92" i="20"/>
  <c r="LI92" i="20"/>
  <c r="J94" i="20"/>
  <c r="I94" i="20"/>
  <c r="AFX92" i="20"/>
  <c r="H92" i="20"/>
  <c r="NU91" i="20"/>
  <c r="NT91" i="20"/>
  <c r="QA89" i="20"/>
  <c r="PZ89" i="20"/>
  <c r="JD88" i="20"/>
  <c r="JC88" i="20"/>
  <c r="UM90" i="20"/>
  <c r="UL90" i="20"/>
  <c r="AFW90" i="20"/>
  <c r="AGB90" i="20" s="1"/>
  <c r="H90" i="20"/>
  <c r="H91" i="20"/>
  <c r="ABE87" i="20"/>
  <c r="ABD87" i="20"/>
  <c r="JC87" i="20"/>
  <c r="JD87" i="20"/>
  <c r="NT88" i="20"/>
  <c r="NU88" i="20"/>
  <c r="I87" i="20"/>
  <c r="J87" i="20"/>
  <c r="AGQ88" i="20"/>
  <c r="H84" i="20"/>
  <c r="AFX84" i="20"/>
  <c r="ADP86" i="20"/>
  <c r="ADO86" i="20"/>
  <c r="TJ86" i="20"/>
  <c r="TI86" i="20"/>
  <c r="ACM85" i="20"/>
  <c r="ACL85" i="20"/>
  <c r="OW83" i="20"/>
  <c r="OX83" i="20"/>
  <c r="AGQ84" i="20"/>
  <c r="NU82" i="20"/>
  <c r="NT82" i="20"/>
  <c r="GC80" i="20"/>
  <c r="GB80" i="20"/>
  <c r="QA79" i="20"/>
  <c r="PZ79" i="20"/>
  <c r="AFW77" i="20"/>
  <c r="AGB77" i="20" s="1"/>
  <c r="H77" i="20"/>
  <c r="AES82" i="20"/>
  <c r="AER82" i="20"/>
  <c r="AAA79" i="20"/>
  <c r="AAB79" i="20"/>
  <c r="ADP73" i="20"/>
  <c r="ADO73" i="20"/>
  <c r="ACM80" i="20"/>
  <c r="ACL80" i="20"/>
  <c r="ACK74" i="20"/>
  <c r="AGC72" i="20"/>
  <c r="AFY72" i="20"/>
  <c r="AFW75" i="20"/>
  <c r="AGB75" i="20" s="1"/>
  <c r="NS74" i="20"/>
  <c r="TI72" i="20"/>
  <c r="TJ72" i="20"/>
  <c r="EY71" i="20"/>
  <c r="EZ71" i="20"/>
  <c r="UM79" i="20"/>
  <c r="UL79" i="20"/>
  <c r="ADP78" i="20"/>
  <c r="ADO78" i="20"/>
  <c r="AFW76" i="20"/>
  <c r="AGB76" i="20" s="1"/>
  <c r="LJ72" i="20"/>
  <c r="LI72" i="20"/>
  <c r="ADP71" i="20"/>
  <c r="ADO71" i="20"/>
  <c r="NU71" i="20"/>
  <c r="NT71" i="20"/>
  <c r="SG80" i="20"/>
  <c r="SF80" i="20"/>
  <c r="AGG63" i="20"/>
  <c r="OW70" i="20"/>
  <c r="OX70" i="20"/>
  <c r="AFX68" i="20"/>
  <c r="H68" i="20"/>
  <c r="AES69" i="20"/>
  <c r="AER69" i="20"/>
  <c r="RC69" i="20"/>
  <c r="RD69" i="20"/>
  <c r="ACM68" i="20"/>
  <c r="ACL68" i="20"/>
  <c r="NU67" i="20"/>
  <c r="NT67" i="20"/>
  <c r="AAA65" i="20"/>
  <c r="AAB65" i="20"/>
  <c r="AGL65" i="20"/>
  <c r="AGG65" i="20"/>
  <c r="TI64" i="20"/>
  <c r="TJ64" i="20"/>
  <c r="LJ62" i="20"/>
  <c r="LI62" i="20"/>
  <c r="EY79" i="20"/>
  <c r="EZ79" i="20"/>
  <c r="AGQ69" i="20"/>
  <c r="NU66" i="20"/>
  <c r="NT66" i="20"/>
  <c r="AGQ67" i="20"/>
  <c r="J61" i="20"/>
  <c r="I61" i="20"/>
  <c r="DV59" i="20"/>
  <c r="DU59" i="20"/>
  <c r="JD58" i="20"/>
  <c r="JC58" i="20"/>
  <c r="QA65" i="20"/>
  <c r="PZ65" i="20"/>
  <c r="NS64" i="20"/>
  <c r="SF60" i="20"/>
  <c r="SG60" i="20"/>
  <c r="KF59" i="20"/>
  <c r="KG59" i="20"/>
  <c r="AGG58" i="20"/>
  <c r="AGL58" i="20" s="1"/>
  <c r="UM56" i="20"/>
  <c r="UL56" i="20"/>
  <c r="ADO53" i="20"/>
  <c r="ADP53" i="20"/>
  <c r="AFX66" i="20"/>
  <c r="H66" i="20"/>
  <c r="ACK62" i="20"/>
  <c r="H62" i="20"/>
  <c r="AFX62" i="20"/>
  <c r="AAA60" i="20"/>
  <c r="AAB60" i="20"/>
  <c r="AFX57" i="20"/>
  <c r="H57" i="20"/>
  <c r="NT54" i="20"/>
  <c r="NU54" i="20"/>
  <c r="I59" i="20"/>
  <c r="J59" i="20"/>
  <c r="ACM57" i="20"/>
  <c r="ACL57" i="20"/>
  <c r="LJ51" i="20"/>
  <c r="LI51" i="20"/>
  <c r="NS57" i="20"/>
  <c r="WR49" i="20"/>
  <c r="WS49" i="20"/>
  <c r="AFX54" i="20"/>
  <c r="OW52" i="20"/>
  <c r="OX52" i="20"/>
  <c r="J55" i="20"/>
  <c r="I55" i="20"/>
  <c r="AGG47" i="20"/>
  <c r="AGL47" i="20" s="1"/>
  <c r="OX46" i="20"/>
  <c r="OW46" i="20"/>
  <c r="NU45" i="20"/>
  <c r="NT45" i="20"/>
  <c r="AGG43" i="20"/>
  <c r="AGL43" i="20"/>
  <c r="ADP47" i="20"/>
  <c r="ADO47" i="20"/>
  <c r="ACM46" i="20"/>
  <c r="ACL46" i="20"/>
  <c r="ACM45" i="20"/>
  <c r="ACL45" i="20"/>
  <c r="ADP44" i="20"/>
  <c r="ADO44" i="20"/>
  <c r="AFX44" i="20"/>
  <c r="H44" i="20"/>
  <c r="ADP39" i="20"/>
  <c r="ADO39" i="20"/>
  <c r="YY38" i="20"/>
  <c r="YX38" i="20"/>
  <c r="ADP35" i="20"/>
  <c r="ADO35" i="20"/>
  <c r="YY34" i="20"/>
  <c r="YX34" i="20"/>
  <c r="SG32" i="20"/>
  <c r="SF32" i="20"/>
  <c r="XV40" i="20"/>
  <c r="XU40" i="20"/>
  <c r="H40" i="20"/>
  <c r="AFX40" i="20"/>
  <c r="UM38" i="20"/>
  <c r="UL38" i="20"/>
  <c r="ACM37" i="20"/>
  <c r="ACL37" i="20"/>
  <c r="TJ37" i="20"/>
  <c r="TI37" i="20"/>
  <c r="AES35" i="20"/>
  <c r="AER35" i="20"/>
  <c r="GX34" i="20"/>
  <c r="GW34" i="20"/>
  <c r="TJ33" i="20"/>
  <c r="TI33" i="20"/>
  <c r="DU33" i="20"/>
  <c r="DV33" i="20"/>
  <c r="NU29" i="20"/>
  <c r="NT29" i="20"/>
  <c r="ACK51" i="20"/>
  <c r="TJ46" i="20"/>
  <c r="TI46" i="20"/>
  <c r="H45" i="20"/>
  <c r="AGC42" i="20"/>
  <c r="AFW35" i="20"/>
  <c r="AGB35" i="20" s="1"/>
  <c r="ACM50" i="20"/>
  <c r="ACL50" i="20"/>
  <c r="AGQ50" i="20"/>
  <c r="AFX38" i="20"/>
  <c r="H38" i="20"/>
  <c r="ACM30" i="20"/>
  <c r="ACL30" i="20"/>
  <c r="ADP29" i="20"/>
  <c r="ADO29" i="20"/>
  <c r="JD19" i="20"/>
  <c r="JC19" i="20"/>
  <c r="AFT95" i="20"/>
  <c r="AFU8" i="20"/>
  <c r="AFV8" i="20"/>
  <c r="RE97" i="20"/>
  <c r="G98" i="20"/>
  <c r="AFX29" i="20"/>
  <c r="TJ27" i="20"/>
  <c r="TI27" i="20"/>
  <c r="ACM26" i="20"/>
  <c r="ACL26" i="20"/>
  <c r="AGL19" i="20"/>
  <c r="AGG19" i="20"/>
  <c r="SE95" i="20"/>
  <c r="SF8" i="20"/>
  <c r="SG8" i="20"/>
  <c r="NU31" i="20"/>
  <c r="NT31" i="20"/>
  <c r="NU24" i="20"/>
  <c r="NT24" i="20"/>
  <c r="JD23" i="20"/>
  <c r="JC23" i="20"/>
  <c r="NT16" i="20"/>
  <c r="NU16" i="20"/>
  <c r="F95" i="20"/>
  <c r="F96" i="20" s="1"/>
  <c r="AFX32" i="20"/>
  <c r="ADP31" i="20"/>
  <c r="ADO31" i="20"/>
  <c r="RC23" i="20"/>
  <c r="RD23" i="20"/>
  <c r="OW20" i="20"/>
  <c r="OX20" i="20"/>
  <c r="ADP16" i="20"/>
  <c r="ADO16" i="20"/>
  <c r="ADP14" i="20"/>
  <c r="ADO14" i="20"/>
  <c r="ADP12" i="20"/>
  <c r="ADO12" i="20"/>
  <c r="AED95" i="20"/>
  <c r="AEQ8" i="20"/>
  <c r="ACJ8" i="20"/>
  <c r="GX24" i="20"/>
  <c r="GW24" i="20"/>
  <c r="ACM19" i="20"/>
  <c r="ACL19" i="20"/>
  <c r="AFX19" i="20"/>
  <c r="AFX17" i="20"/>
  <c r="H17" i="20"/>
  <c r="NU15" i="20"/>
  <c r="NT15" i="20"/>
  <c r="ADO13" i="20"/>
  <c r="ADP13" i="20"/>
  <c r="NU13" i="20"/>
  <c r="NT13" i="20"/>
  <c r="ADO11" i="20"/>
  <c r="ADP11" i="20"/>
  <c r="ACL10" i="20"/>
  <c r="ACM10" i="20"/>
  <c r="UM23" i="20"/>
  <c r="UL23" i="20"/>
  <c r="TJ22" i="20"/>
  <c r="TI22" i="20"/>
  <c r="ACM15" i="20"/>
  <c r="ACL15" i="20"/>
  <c r="AFX20" i="20"/>
  <c r="H20" i="20"/>
  <c r="ACL25" i="20"/>
  <c r="ACM25" i="20"/>
  <c r="ACM24" i="20"/>
  <c r="ACL24" i="20"/>
  <c r="J15" i="20"/>
  <c r="I15" i="20"/>
  <c r="J13" i="20"/>
  <c r="I13" i="20"/>
  <c r="ADO9" i="20"/>
  <c r="ADP9" i="20"/>
  <c r="AGG93" i="20"/>
  <c r="AGL93" i="20"/>
  <c r="AFX91" i="20"/>
  <c r="AGG89" i="20"/>
  <c r="AGL89" i="20" s="1"/>
  <c r="AGG94" i="20"/>
  <c r="AGL94" i="20" s="1"/>
  <c r="WS92" i="20"/>
  <c r="WR92" i="20"/>
  <c r="ACM94" i="20"/>
  <c r="ACL94" i="20"/>
  <c r="AFX94" i="20"/>
  <c r="AFX93" i="20"/>
  <c r="H93" i="20"/>
  <c r="ADP91" i="20"/>
  <c r="ADO91" i="20"/>
  <c r="LJ89" i="20"/>
  <c r="LI89" i="20"/>
  <c r="GC88" i="20"/>
  <c r="GB88" i="20"/>
  <c r="ACM90" i="20"/>
  <c r="ACL90" i="20"/>
  <c r="ADP90" i="20"/>
  <c r="ADO90" i="20"/>
  <c r="ACM88" i="20"/>
  <c r="ACL88" i="20"/>
  <c r="ACK89" i="20"/>
  <c r="AFX89" i="20"/>
  <c r="H89" i="20"/>
  <c r="ACL87" i="20"/>
  <c r="ACM87" i="20"/>
  <c r="AFW88" i="20"/>
  <c r="AGB88" i="20" s="1"/>
  <c r="H88" i="20"/>
  <c r="OX86" i="20"/>
  <c r="OW86" i="20"/>
  <c r="AGC87" i="20"/>
  <c r="AFY87" i="20"/>
  <c r="AFX85" i="20"/>
  <c r="H85" i="20"/>
  <c r="ADP83" i="20"/>
  <c r="ADO83" i="20"/>
  <c r="QA83" i="20"/>
  <c r="PZ83" i="20"/>
  <c r="AGL86" i="20"/>
  <c r="AGG86" i="20"/>
  <c r="AFW84" i="20"/>
  <c r="AGB84" i="20" s="1"/>
  <c r="ACM86" i="20"/>
  <c r="ACL86" i="20"/>
  <c r="NU86" i="20"/>
  <c r="NT86" i="20"/>
  <c r="ADP85" i="20"/>
  <c r="ADO85" i="20"/>
  <c r="NS85" i="20"/>
  <c r="AFX86" i="20"/>
  <c r="H86" i="20"/>
  <c r="NT81" i="20"/>
  <c r="NU81" i="20"/>
  <c r="EY77" i="20"/>
  <c r="EZ77" i="20"/>
  <c r="GX81" i="20"/>
  <c r="GW81" i="20"/>
  <c r="YY76" i="20"/>
  <c r="YX76" i="20"/>
  <c r="H75" i="20"/>
  <c r="AFX75" i="20"/>
  <c r="SF73" i="20"/>
  <c r="SG73" i="20"/>
  <c r="AES80" i="20"/>
  <c r="AER80" i="20"/>
  <c r="ACK72" i="20"/>
  <c r="I72" i="20"/>
  <c r="J72" i="20"/>
  <c r="YY75" i="20"/>
  <c r="YX75" i="20"/>
  <c r="EY75" i="20"/>
  <c r="EZ75" i="20"/>
  <c r="SG74" i="20"/>
  <c r="SF74" i="20"/>
  <c r="UL73" i="20"/>
  <c r="UM73" i="20"/>
  <c r="QA71" i="20"/>
  <c r="PZ71" i="20"/>
  <c r="AFX71" i="20"/>
  <c r="H71" i="20"/>
  <c r="OW78" i="20"/>
  <c r="OX78" i="20"/>
  <c r="EY76" i="20"/>
  <c r="EZ76" i="20"/>
  <c r="XU71" i="20"/>
  <c r="XV71" i="20"/>
  <c r="GB71" i="20"/>
  <c r="GC71" i="20"/>
  <c r="ADP69" i="20"/>
  <c r="ADO69" i="20"/>
  <c r="AGL69" i="20"/>
  <c r="AGG69" i="20"/>
  <c r="ACL70" i="20"/>
  <c r="ACM70" i="20"/>
  <c r="HZ69" i="20"/>
  <c r="IA69" i="20"/>
  <c r="YX68" i="20"/>
  <c r="YY68" i="20"/>
  <c r="OW68" i="20"/>
  <c r="OX68" i="20"/>
  <c r="ADP67" i="20"/>
  <c r="ADO67" i="20"/>
  <c r="OW66" i="20"/>
  <c r="OX66" i="20"/>
  <c r="XU65" i="20"/>
  <c r="XV65" i="20"/>
  <c r="LJ64" i="20"/>
  <c r="LI64" i="20"/>
  <c r="ACM66" i="20"/>
  <c r="ACL66" i="20"/>
  <c r="AFW62" i="20"/>
  <c r="AGB62" i="20" s="1"/>
  <c r="AFX61" i="20"/>
  <c r="AFX60" i="20"/>
  <c r="H60" i="20"/>
  <c r="ADP58" i="20"/>
  <c r="ADO58" i="20"/>
  <c r="GC58" i="20"/>
  <c r="GB58" i="20"/>
  <c r="AGL56" i="20"/>
  <c r="AGG56" i="20"/>
  <c r="NU65" i="20"/>
  <c r="NT65" i="20"/>
  <c r="ACM63" i="20"/>
  <c r="ACL63" i="20"/>
  <c r="GX59" i="20"/>
  <c r="GW59" i="20"/>
  <c r="WR57" i="20"/>
  <c r="WS57" i="20"/>
  <c r="SF56" i="20"/>
  <c r="SG56" i="20"/>
  <c r="GX66" i="20"/>
  <c r="GW66" i="20"/>
  <c r="AFX63" i="20"/>
  <c r="ADP62" i="20"/>
  <c r="ADO62" i="20"/>
  <c r="ADO61" i="20"/>
  <c r="ADP61" i="20"/>
  <c r="XU60" i="20"/>
  <c r="XV60" i="20"/>
  <c r="VO59" i="20"/>
  <c r="VP59" i="20"/>
  <c r="UL58" i="20"/>
  <c r="UM58" i="20"/>
  <c r="AFX69" i="20"/>
  <c r="AGC59" i="20"/>
  <c r="AFY59" i="20"/>
  <c r="ADP57" i="20"/>
  <c r="ADO57" i="20"/>
  <c r="ACM55" i="20"/>
  <c r="ACL55" i="20"/>
  <c r="NU55" i="20"/>
  <c r="NT55" i="20"/>
  <c r="AGG53" i="20"/>
  <c r="AGL53" i="20" s="1"/>
  <c r="JD50" i="20"/>
  <c r="JC50" i="20"/>
  <c r="TI57" i="20"/>
  <c r="TJ57" i="20"/>
  <c r="ADP54" i="20"/>
  <c r="ADO54" i="20"/>
  <c r="ACM53" i="20"/>
  <c r="ACL53" i="20"/>
  <c r="NS59" i="20"/>
  <c r="AGQ55" i="20"/>
  <c r="J53" i="20"/>
  <c r="I53" i="20"/>
  <c r="OW51" i="20"/>
  <c r="OX51" i="20"/>
  <c r="NU51" i="20"/>
  <c r="NT51" i="20"/>
  <c r="ADP45" i="20"/>
  <c r="ADO45" i="20"/>
  <c r="ACM44" i="20"/>
  <c r="ACL44" i="20"/>
  <c r="ACM43" i="20"/>
  <c r="ACL43" i="20"/>
  <c r="AFX41" i="20"/>
  <c r="H41" i="20"/>
  <c r="AFX37" i="20"/>
  <c r="H37" i="20"/>
  <c r="ADP42" i="20"/>
  <c r="ADO42" i="20"/>
  <c r="OW42" i="20"/>
  <c r="OX42" i="20"/>
  <c r="AFW42" i="20"/>
  <c r="AGB42" i="20" s="1"/>
  <c r="ADP38" i="20"/>
  <c r="ADO38" i="20"/>
  <c r="YY37" i="20"/>
  <c r="YX37" i="20"/>
  <c r="NU34" i="20"/>
  <c r="NT34" i="20"/>
  <c r="AES30" i="20"/>
  <c r="AER30" i="20"/>
  <c r="I30" i="20"/>
  <c r="J30" i="20"/>
  <c r="AGL48" i="20"/>
  <c r="AGQ49" i="20" s="1"/>
  <c r="NU46" i="20"/>
  <c r="NT46" i="20"/>
  <c r="AFX45" i="20"/>
  <c r="AGL44" i="20"/>
  <c r="AGQ45" i="20" s="1"/>
  <c r="AFW39" i="20"/>
  <c r="AGB39" i="20" s="1"/>
  <c r="AGG33" i="20"/>
  <c r="AGL33" i="20"/>
  <c r="AES50" i="20"/>
  <c r="AER50" i="20"/>
  <c r="NS40" i="20"/>
  <c r="AFW38" i="20"/>
  <c r="AGB38" i="20" s="1"/>
  <c r="AFX34" i="20"/>
  <c r="H34" i="20"/>
  <c r="AGG32" i="20"/>
  <c r="NU30" i="20"/>
  <c r="NT30" i="20"/>
  <c r="OX27" i="20"/>
  <c r="OW27" i="20"/>
  <c r="AFX31" i="20"/>
  <c r="H31" i="20"/>
  <c r="ACM29" i="20"/>
  <c r="ACL29" i="20"/>
  <c r="GC19" i="20"/>
  <c r="GB19" i="20"/>
  <c r="J16" i="20"/>
  <c r="I16" i="20"/>
  <c r="ABC95" i="20"/>
  <c r="ABD8" i="20"/>
  <c r="ABE8" i="20"/>
  <c r="ABE95" i="20" s="1"/>
  <c r="OV95" i="20"/>
  <c r="OX8" i="20"/>
  <c r="OW8" i="20"/>
  <c r="AGQ31" i="20"/>
  <c r="AGQ30" i="20"/>
  <c r="AFX28" i="20"/>
  <c r="NU27" i="20"/>
  <c r="NT27" i="20"/>
  <c r="ADP26" i="20"/>
  <c r="ADO26" i="20"/>
  <c r="AGB8" i="20"/>
  <c r="RC95" i="20"/>
  <c r="TJ31" i="20"/>
  <c r="TI31" i="20"/>
  <c r="LJ24" i="20"/>
  <c r="LI24" i="20"/>
  <c r="GC23" i="20"/>
  <c r="GB23" i="20"/>
  <c r="AGL21" i="20"/>
  <c r="AGG21" i="20"/>
  <c r="NT14" i="20"/>
  <c r="NU14" i="20"/>
  <c r="ADP27" i="20"/>
  <c r="ADO27" i="20"/>
  <c r="AFX26" i="20"/>
  <c r="H26" i="20"/>
  <c r="ACI95" i="20"/>
  <c r="ACI96" i="20" s="1"/>
  <c r="YW95" i="20"/>
  <c r="YY8" i="20"/>
  <c r="YX8" i="20"/>
  <c r="DT95" i="20"/>
  <c r="DV8" i="20"/>
  <c r="DU8" i="20"/>
  <c r="NP95" i="20"/>
  <c r="AFX10" i="20"/>
  <c r="H10" i="20"/>
  <c r="ACK22" i="20"/>
  <c r="AES19" i="20"/>
  <c r="AER19" i="20"/>
  <c r="NS18" i="20"/>
  <c r="AGG16" i="20"/>
  <c r="AGL16" i="20" s="1"/>
  <c r="AGQ16" i="20"/>
  <c r="ACM13" i="20"/>
  <c r="ACL13" i="20"/>
  <c r="ACL11" i="20"/>
  <c r="ACM11" i="20"/>
  <c r="NT10" i="20"/>
  <c r="NU10" i="20"/>
  <c r="AGG10" i="20"/>
  <c r="NT9" i="20"/>
  <c r="NU9" i="20"/>
  <c r="AGL17" i="20"/>
  <c r="AGQ18" i="20" s="1"/>
  <c r="AFX12" i="20"/>
  <c r="ADN95" i="20"/>
  <c r="NU11" i="20"/>
  <c r="NT11" i="20"/>
  <c r="AER25" i="20"/>
  <c r="AES25" i="20"/>
  <c r="ADP24" i="20"/>
  <c r="ADO24" i="20"/>
  <c r="AFX15" i="20"/>
  <c r="AGL14" i="20"/>
  <c r="AGQ15" i="20" s="1"/>
  <c r="AFX13" i="20"/>
  <c r="ACM9" i="20"/>
  <c r="ACL9" i="20"/>
  <c r="ADP92" i="20"/>
  <c r="ADO92" i="20"/>
  <c r="ACM91" i="20"/>
  <c r="ACL91" i="20"/>
  <c r="AGC90" i="20"/>
  <c r="AFY90" i="20"/>
  <c r="AGQ93" i="20"/>
  <c r="NU90" i="20"/>
  <c r="NT90" i="20"/>
  <c r="AGL91" i="20"/>
  <c r="AGG91" i="20"/>
  <c r="AES88" i="20"/>
  <c r="AER88" i="20"/>
  <c r="ADO89" i="20"/>
  <c r="ADP89" i="20"/>
  <c r="NU89" i="20"/>
  <c r="NT89" i="20"/>
  <c r="AGG85" i="20"/>
  <c r="AGL85" i="20" s="1"/>
  <c r="LJ83" i="20"/>
  <c r="LI83" i="20"/>
  <c r="SG82" i="20"/>
  <c r="SF82" i="20"/>
  <c r="NS84" i="20"/>
  <c r="H83" i="20"/>
  <c r="AFX83" i="20"/>
  <c r="JD81" i="20"/>
  <c r="JC81" i="20"/>
  <c r="AFY82" i="20"/>
  <c r="AGC82" i="20"/>
  <c r="ABE81" i="20"/>
  <c r="ABD81" i="20"/>
  <c r="AGG81" i="20"/>
  <c r="EY81" i="20"/>
  <c r="EZ81" i="20"/>
  <c r="ACM79" i="20"/>
  <c r="ACL79" i="20"/>
  <c r="NU77" i="20"/>
  <c r="NT77" i="20"/>
  <c r="TJ76" i="20"/>
  <c r="TI76" i="20"/>
  <c r="AES74" i="20"/>
  <c r="AER74" i="20"/>
  <c r="H81" i="20"/>
  <c r="ADP72" i="20"/>
  <c r="ADO72" i="20"/>
  <c r="ACM71" i="20"/>
  <c r="ACL71" i="20"/>
  <c r="ACM76" i="20"/>
  <c r="ACL76" i="20"/>
  <c r="UM76" i="20"/>
  <c r="UL76" i="20"/>
  <c r="ACK73" i="20"/>
  <c r="NO73" i="20"/>
  <c r="NP73" i="20"/>
  <c r="OW74" i="20"/>
  <c r="OX74" i="20"/>
  <c r="QA72" i="20"/>
  <c r="PZ72" i="20"/>
  <c r="AGG71" i="20"/>
  <c r="ACM77" i="20"/>
  <c r="ACL77" i="20"/>
  <c r="NU73" i="20"/>
  <c r="NT73" i="20"/>
  <c r="ACM69" i="20"/>
  <c r="ACL69" i="20"/>
  <c r="AGG67" i="20"/>
  <c r="YY70" i="20"/>
  <c r="YX70" i="20"/>
  <c r="AFX70" i="20"/>
  <c r="H70" i="20"/>
  <c r="UM69" i="20"/>
  <c r="UL69" i="20"/>
  <c r="J69" i="20"/>
  <c r="I69" i="20"/>
  <c r="HZ67" i="20"/>
  <c r="HZ95" i="20" s="1"/>
  <c r="IA67" i="20"/>
  <c r="IA95" i="20" s="1"/>
  <c r="DV66" i="20"/>
  <c r="DU66" i="20"/>
  <c r="UL65" i="20"/>
  <c r="UM65" i="20"/>
  <c r="DV64" i="20"/>
  <c r="DU64" i="20"/>
  <c r="AGQ71" i="20"/>
  <c r="ACM67" i="20"/>
  <c r="ACL67" i="20"/>
  <c r="ADP66" i="20"/>
  <c r="ADO66" i="20"/>
  <c r="J63" i="20"/>
  <c r="I63" i="20"/>
  <c r="OW59" i="20"/>
  <c r="OX59" i="20"/>
  <c r="AAA58" i="20"/>
  <c r="AAA95" i="20" s="1"/>
  <c r="AAB58" i="20"/>
  <c r="AAB95" i="20" s="1"/>
  <c r="J58" i="20"/>
  <c r="I58" i="20"/>
  <c r="H67" i="20"/>
  <c r="OW62" i="20"/>
  <c r="OX62" i="20"/>
  <c r="NO60" i="20"/>
  <c r="NP60" i="20"/>
  <c r="PZ59" i="20"/>
  <c r="QA59" i="20"/>
  <c r="ACL58" i="20"/>
  <c r="ACM58" i="20"/>
  <c r="I64" i="20"/>
  <c r="J64" i="20"/>
  <c r="NU63" i="20"/>
  <c r="NT63" i="20"/>
  <c r="ACM61" i="20"/>
  <c r="ACL61" i="20"/>
  <c r="DU61" i="20"/>
  <c r="DV61" i="20"/>
  <c r="UL60" i="20"/>
  <c r="UM60" i="20"/>
  <c r="GC60" i="20"/>
  <c r="GB60" i="20"/>
  <c r="TI59" i="20"/>
  <c r="TJ59" i="20"/>
  <c r="AER58" i="20"/>
  <c r="AES58" i="20"/>
  <c r="SG58" i="20"/>
  <c r="SF58" i="20"/>
  <c r="ADP65" i="20"/>
  <c r="ADO65" i="20"/>
  <c r="OX61" i="20"/>
  <c r="OW61" i="20"/>
  <c r="ACM60" i="20"/>
  <c r="ACL60" i="20"/>
  <c r="NU58" i="20"/>
  <c r="NT58" i="20"/>
  <c r="AFY56" i="20"/>
  <c r="AGC56" i="20"/>
  <c r="ADP55" i="20"/>
  <c r="ADO55" i="20"/>
  <c r="NU53" i="20"/>
  <c r="NT53" i="20"/>
  <c r="ACL52" i="20"/>
  <c r="ACM52" i="20"/>
  <c r="GC50" i="20"/>
  <c r="GB50" i="20"/>
  <c r="ACL54" i="20"/>
  <c r="ACM54" i="20"/>
  <c r="AFX52" i="20"/>
  <c r="H52" i="20"/>
  <c r="AGG50" i="20"/>
  <c r="AGQ56" i="20"/>
  <c r="AFX53" i="20"/>
  <c r="NU50" i="20"/>
  <c r="NT50" i="20"/>
  <c r="OX48" i="20"/>
  <c r="OW48" i="20"/>
  <c r="NU47" i="20"/>
  <c r="NT47" i="20"/>
  <c r="AGG45" i="20"/>
  <c r="AGL45" i="20" s="1"/>
  <c r="OX44" i="20"/>
  <c r="OW44" i="20"/>
  <c r="NU43" i="20"/>
  <c r="NT43" i="20"/>
  <c r="ADP48" i="20"/>
  <c r="ADO48" i="20"/>
  <c r="AFX48" i="20"/>
  <c r="H48" i="20"/>
  <c r="ADP43" i="20"/>
  <c r="ADO43" i="20"/>
  <c r="YY42" i="20"/>
  <c r="YX42" i="20"/>
  <c r="AFW41" i="20"/>
  <c r="AGB41" i="20" s="1"/>
  <c r="OW39" i="20"/>
  <c r="OX39" i="20"/>
  <c r="GX39" i="20"/>
  <c r="GW39" i="20"/>
  <c r="TJ38" i="20"/>
  <c r="TJ95" i="20" s="1"/>
  <c r="TI38" i="20"/>
  <c r="XV37" i="20"/>
  <c r="XU37" i="20"/>
  <c r="AFW37" i="20"/>
  <c r="AGB37" i="20" s="1"/>
  <c r="OW35" i="20"/>
  <c r="OX35" i="20"/>
  <c r="GX35" i="20"/>
  <c r="GW35" i="20"/>
  <c r="TJ34" i="20"/>
  <c r="TI34" i="20"/>
  <c r="XV33" i="20"/>
  <c r="XU33" i="20"/>
  <c r="DV31" i="20"/>
  <c r="DU31" i="20"/>
  <c r="TJ42" i="20"/>
  <c r="TI42" i="20"/>
  <c r="ACM41" i="20"/>
  <c r="ACL41" i="20"/>
  <c r="TJ41" i="20"/>
  <c r="TI41" i="20"/>
  <c r="TI95" i="20" s="1"/>
  <c r="AES39" i="20"/>
  <c r="AER39" i="20"/>
  <c r="GX38" i="20"/>
  <c r="GW38" i="20"/>
  <c r="XV36" i="20"/>
  <c r="XU36" i="20"/>
  <c r="H36" i="20"/>
  <c r="AFX36" i="20"/>
  <c r="UM34" i="20"/>
  <c r="UL34" i="20"/>
  <c r="ACM33" i="20"/>
  <c r="ACL33" i="20"/>
  <c r="PZ31" i="20"/>
  <c r="QA31" i="20"/>
  <c r="I28" i="20"/>
  <c r="J28" i="20"/>
  <c r="I49" i="20"/>
  <c r="J49" i="20"/>
  <c r="TJ48" i="20"/>
  <c r="TI48" i="20"/>
  <c r="H47" i="20"/>
  <c r="TJ44" i="20"/>
  <c r="TI44" i="20"/>
  <c r="H43" i="20"/>
  <c r="AFX50" i="20"/>
  <c r="AES41" i="20"/>
  <c r="AER41" i="20"/>
  <c r="AFX39" i="20"/>
  <c r="NS36" i="20"/>
  <c r="AGG34" i="20"/>
  <c r="AGL34" i="20"/>
  <c r="ACM28" i="20"/>
  <c r="ACL28" i="20"/>
  <c r="AGG28" i="20"/>
  <c r="AGL28" i="20"/>
  <c r="DU26" i="20"/>
  <c r="DV26" i="20"/>
  <c r="SG23" i="20"/>
  <c r="SF23" i="20"/>
  <c r="DV22" i="20"/>
  <c r="DU22" i="20"/>
  <c r="QA20" i="20"/>
  <c r="PZ20" i="20"/>
  <c r="J19" i="20"/>
  <c r="I19" i="20"/>
  <c r="J14" i="20"/>
  <c r="I14" i="20"/>
  <c r="RD95" i="20"/>
  <c r="J27" i="20"/>
  <c r="I27" i="20"/>
  <c r="AFW26" i="20"/>
  <c r="AGB26" i="20" s="1"/>
  <c r="PZ11" i="20"/>
  <c r="QA11" i="20"/>
  <c r="G95" i="20"/>
  <c r="H8" i="20"/>
  <c r="H33" i="20"/>
  <c r="AFX33" i="20"/>
  <c r="AFX25" i="20"/>
  <c r="H25" i="20"/>
  <c r="J23" i="20"/>
  <c r="I23" i="20"/>
  <c r="NT12" i="20"/>
  <c r="NU12" i="20"/>
  <c r="NT32" i="20"/>
  <c r="NU32" i="20"/>
  <c r="ACM27" i="20"/>
  <c r="ACL27" i="20"/>
  <c r="GX25" i="20"/>
  <c r="GW25" i="20"/>
  <c r="AGL23" i="20"/>
  <c r="AGG23" i="20"/>
  <c r="XG95" i="20"/>
  <c r="XG96" i="20" s="1"/>
  <c r="XT8" i="20"/>
  <c r="NQ95" i="20"/>
  <c r="NQ96" i="20" s="1"/>
  <c r="GV95" i="20"/>
  <c r="GW8" i="20"/>
  <c r="GX8" i="20"/>
  <c r="NO95" i="20"/>
  <c r="GA95" i="20"/>
  <c r="GB8" i="20"/>
  <c r="GC8" i="20"/>
  <c r="ZZ95" i="20"/>
  <c r="ADP22" i="20"/>
  <c r="ADO22" i="20"/>
  <c r="AFX11" i="20"/>
  <c r="H11" i="20"/>
  <c r="UL10" i="20"/>
  <c r="UM10" i="20"/>
  <c r="AFX16" i="20"/>
  <c r="ACL12" i="20"/>
  <c r="ACM12" i="20"/>
  <c r="ACM23" i="20"/>
  <c r="ACL23" i="20"/>
  <c r="I22" i="20"/>
  <c r="J22" i="20"/>
  <c r="AFY21" i="20"/>
  <c r="ACK20" i="20"/>
  <c r="AFX9" i="20"/>
  <c r="ADP94" i="20"/>
  <c r="ADO94" i="20"/>
  <c r="NU94" i="20"/>
  <c r="NT94" i="20"/>
  <c r="QA92" i="20"/>
  <c r="PZ92" i="20"/>
  <c r="QA91" i="20"/>
  <c r="PZ91" i="20"/>
  <c r="EY91" i="20"/>
  <c r="EZ91" i="20"/>
  <c r="OW89" i="20"/>
  <c r="OX89" i="20"/>
  <c r="AFY88" i="20"/>
  <c r="AGC88" i="20"/>
  <c r="TJ89" i="20"/>
  <c r="TI89" i="20"/>
  <c r="ACM84" i="20"/>
  <c r="ACL84" i="20"/>
  <c r="OX82" i="20"/>
  <c r="OW82" i="20"/>
  <c r="ADP84" i="20"/>
  <c r="ADO84" i="20"/>
  <c r="ACM83" i="20"/>
  <c r="ACL83" i="20"/>
  <c r="AGG82" i="20"/>
  <c r="GC81" i="20"/>
  <c r="GB81" i="20"/>
  <c r="ADP81" i="20"/>
  <c r="ADO81" i="20"/>
  <c r="J82" i="20"/>
  <c r="I82" i="20"/>
  <c r="AFU80" i="20"/>
  <c r="AFV80" i="20"/>
  <c r="AFX80" i="20"/>
  <c r="H80" i="20"/>
  <c r="NS79" i="20"/>
  <c r="AFX79" i="20"/>
  <c r="AFX76" i="20"/>
  <c r="H76" i="20"/>
  <c r="ACM82" i="20"/>
  <c r="ACL82" i="20"/>
  <c r="KF80" i="20"/>
  <c r="KG80" i="20"/>
  <c r="ADP79" i="20"/>
  <c r="ADO79" i="20"/>
  <c r="YY78" i="20"/>
  <c r="YX78" i="20"/>
  <c r="QA77" i="20"/>
  <c r="PZ77" i="20"/>
  <c r="XV75" i="20"/>
  <c r="XU75" i="20"/>
  <c r="DU72" i="20"/>
  <c r="DV72" i="20"/>
  <c r="AGC81" i="20"/>
  <c r="AFY81" i="20"/>
  <c r="AFX77" i="20"/>
  <c r="AFX73" i="20"/>
  <c r="H73" i="20"/>
  <c r="AGG78" i="20"/>
  <c r="AGL78" i="20"/>
  <c r="ADP76" i="20"/>
  <c r="ADO76" i="20"/>
  <c r="AES73" i="20"/>
  <c r="AER73" i="20"/>
  <c r="JC71" i="20"/>
  <c r="JD71" i="20"/>
  <c r="ACM78" i="20"/>
  <c r="ACL78" i="20"/>
  <c r="NU72" i="20"/>
  <c r="NT72" i="20"/>
  <c r="NS80" i="20"/>
  <c r="ADP77" i="20"/>
  <c r="ADO77" i="20"/>
  <c r="AFX65" i="20"/>
  <c r="H65" i="20"/>
  <c r="AGC74" i="20"/>
  <c r="AFY74" i="20"/>
  <c r="XV69" i="20"/>
  <c r="XU69" i="20"/>
  <c r="AFX78" i="20"/>
  <c r="H78" i="20"/>
  <c r="GC70" i="20"/>
  <c r="GB70" i="20"/>
  <c r="SG68" i="20"/>
  <c r="SF68" i="20"/>
  <c r="YX66" i="20"/>
  <c r="YY66" i="20"/>
  <c r="GC65" i="20"/>
  <c r="GB65" i="20"/>
  <c r="VO64" i="20"/>
  <c r="VP64" i="20"/>
  <c r="QA62" i="20"/>
  <c r="PZ62" i="20"/>
  <c r="AFW79" i="20"/>
  <c r="AGB79" i="20" s="1"/>
  <c r="H79" i="20"/>
  <c r="SG66" i="20"/>
  <c r="SF66" i="20"/>
  <c r="ACM64" i="20"/>
  <c r="ACL64" i="20"/>
  <c r="XV58" i="20"/>
  <c r="XU58" i="20"/>
  <c r="AGC67" i="20"/>
  <c r="AFY67" i="20"/>
  <c r="EY60" i="20"/>
  <c r="EZ60" i="20"/>
  <c r="EZ95" i="20" s="1"/>
  <c r="AFX64" i="20"/>
  <c r="ACH61" i="20"/>
  <c r="ACG61" i="20"/>
  <c r="ADP60" i="20"/>
  <c r="ADO60" i="20"/>
  <c r="QA60" i="20"/>
  <c r="PZ60" i="20"/>
  <c r="AGL60" i="20"/>
  <c r="AGG60" i="20"/>
  <c r="LJ59" i="20"/>
  <c r="LI59" i="20"/>
  <c r="LJ58" i="20"/>
  <c r="LI58" i="20"/>
  <c r="DV57" i="20"/>
  <c r="DU57" i="20"/>
  <c r="NU56" i="20"/>
  <c r="NT56" i="20"/>
  <c r="OX55" i="20"/>
  <c r="OW55" i="20"/>
  <c r="ACM65" i="20"/>
  <c r="ACL65" i="20"/>
  <c r="NS61" i="20"/>
  <c r="NU60" i="20"/>
  <c r="NT60" i="20"/>
  <c r="AGC55" i="20"/>
  <c r="AFY55" i="20"/>
  <c r="AFX58" i="20"/>
  <c r="QA51" i="20"/>
  <c r="PZ51" i="20"/>
  <c r="J50" i="20"/>
  <c r="I50" i="20"/>
  <c r="AGL52" i="20"/>
  <c r="AGG52" i="20"/>
  <c r="ADP49" i="20"/>
  <c r="ADO49" i="20"/>
  <c r="J54" i="20"/>
  <c r="I54" i="20"/>
  <c r="NS52" i="20"/>
  <c r="AFX51" i="20"/>
  <c r="H51" i="20"/>
  <c r="NU49" i="20"/>
  <c r="NT49" i="20"/>
  <c r="ACM48" i="20"/>
  <c r="ACL48" i="20"/>
  <c r="ACM47" i="20"/>
  <c r="ACL47" i="20"/>
  <c r="ADP46" i="20"/>
  <c r="ADO46" i="20"/>
  <c r="AFX46" i="20"/>
  <c r="H46" i="20"/>
  <c r="AES40" i="20"/>
  <c r="AER40" i="20"/>
  <c r="UM39" i="20"/>
  <c r="UL39" i="20"/>
  <c r="NU39" i="20"/>
  <c r="NT39" i="20"/>
  <c r="ACM38" i="20"/>
  <c r="ACL38" i="20"/>
  <c r="AES36" i="20"/>
  <c r="AER36" i="20"/>
  <c r="UM35" i="20"/>
  <c r="UL35" i="20"/>
  <c r="NU35" i="20"/>
  <c r="NT35" i="20"/>
  <c r="ACM34" i="20"/>
  <c r="ACL34" i="20"/>
  <c r="WS33" i="20"/>
  <c r="WR33" i="20"/>
  <c r="ADP41" i="20"/>
  <c r="ADO41" i="20"/>
  <c r="NU38" i="20"/>
  <c r="NT38" i="20"/>
  <c r="AGG36" i="20"/>
  <c r="AGL36" i="20" s="1"/>
  <c r="ADP34" i="20"/>
  <c r="ADO34" i="20"/>
  <c r="YY33" i="20"/>
  <c r="YX33" i="20"/>
  <c r="LI31" i="20"/>
  <c r="LJ31" i="20"/>
  <c r="AFX49" i="20"/>
  <c r="NU48" i="20"/>
  <c r="NT48" i="20"/>
  <c r="AFX47" i="20"/>
  <c r="AGL46" i="20"/>
  <c r="AGQ47" i="20" s="1"/>
  <c r="NU44" i="20"/>
  <c r="NT44" i="20"/>
  <c r="AFX43" i="20"/>
  <c r="I42" i="20"/>
  <c r="J42" i="20"/>
  <c r="AFX35" i="20"/>
  <c r="NU28" i="20"/>
  <c r="NT28" i="20"/>
  <c r="WS24" i="20"/>
  <c r="WR24" i="20"/>
  <c r="WR95" i="20" s="1"/>
  <c r="LJ20" i="20"/>
  <c r="LJ95" i="20" s="1"/>
  <c r="LI20" i="20"/>
  <c r="LI95" i="20" s="1"/>
  <c r="J12" i="20"/>
  <c r="I12" i="20"/>
  <c r="ACH95" i="20"/>
  <c r="VN95" i="20"/>
  <c r="VP8" i="20"/>
  <c r="VP95" i="20" s="1"/>
  <c r="VO8" i="20"/>
  <c r="VO95" i="20" s="1"/>
  <c r="ACG95" i="20"/>
  <c r="J29" i="20"/>
  <c r="I29" i="20"/>
  <c r="AGC27" i="20"/>
  <c r="AFY27" i="20"/>
  <c r="AFY23" i="20"/>
  <c r="AGC23" i="20"/>
  <c r="HY95" i="20"/>
  <c r="GX33" i="20"/>
  <c r="GW33" i="20"/>
  <c r="AFX30" i="20"/>
  <c r="QA24" i="20"/>
  <c r="PZ24" i="20"/>
  <c r="AFX18" i="20"/>
  <c r="H18" i="20"/>
  <c r="RB95" i="20"/>
  <c r="UM32" i="20"/>
  <c r="UL32" i="20"/>
  <c r="ACK31" i="20"/>
  <c r="AGL27" i="20"/>
  <c r="AGG27" i="20"/>
  <c r="ADP25" i="20"/>
  <c r="ADO25" i="20"/>
  <c r="NS25" i="20"/>
  <c r="TX95" i="20"/>
  <c r="UK8" i="20"/>
  <c r="NR8" i="20"/>
  <c r="KE95" i="20"/>
  <c r="KF8" i="20"/>
  <c r="KF95" i="20" s="1"/>
  <c r="KG8" i="20"/>
  <c r="KG95" i="20" s="1"/>
  <c r="PZ9" i="20"/>
  <c r="PZ95" i="20" s="1"/>
  <c r="QA9" i="20"/>
  <c r="JB95" i="20"/>
  <c r="JD8" i="20"/>
  <c r="JD95" i="20" s="1"/>
  <c r="JC8" i="20"/>
  <c r="EY95" i="20"/>
  <c r="NN95" i="20"/>
  <c r="H24" i="20"/>
  <c r="AFX24" i="20"/>
  <c r="AFX14" i="20"/>
  <c r="AGL12" i="20"/>
  <c r="AGG12" i="20"/>
  <c r="AER10" i="20"/>
  <c r="AES10" i="20"/>
  <c r="WS95" i="20"/>
  <c r="TH95" i="20"/>
  <c r="NT23" i="20"/>
  <c r="NU23" i="20"/>
  <c r="NS22" i="20"/>
  <c r="ADO15" i="20"/>
  <c r="ADP15" i="20"/>
  <c r="ADP95" i="20" s="1"/>
  <c r="AGQ14" i="20"/>
  <c r="QA95" i="20"/>
  <c r="ACL14" i="20"/>
  <c r="ACM14" i="20"/>
  <c r="AGL9" i="20"/>
  <c r="AGQ10" i="20" s="1"/>
  <c r="AER23" i="20"/>
  <c r="AES23" i="20"/>
  <c r="AFX22" i="20"/>
  <c r="AGM21" i="20"/>
  <c r="AGN21" i="20" s="1"/>
  <c r="AGH21" i="20"/>
  <c r="AGI21" i="20" s="1"/>
  <c r="AGD21" i="20"/>
  <c r="ADO20" i="20"/>
  <c r="ADO95" i="20" s="1"/>
  <c r="ADP20" i="20"/>
  <c r="AGL11" i="20"/>
  <c r="AGQ12" i="20" s="1"/>
  <c r="J9" i="20"/>
  <c r="I9" i="20"/>
  <c r="AGE21" i="20" l="1"/>
  <c r="AGF21" i="20"/>
  <c r="AGC24" i="20"/>
  <c r="AFY24" i="20"/>
  <c r="JC95" i="20"/>
  <c r="NR95" i="20"/>
  <c r="NR96" i="20" s="1"/>
  <c r="NS8" i="20"/>
  <c r="ACM31" i="20"/>
  <c r="ACL31" i="20"/>
  <c r="I18" i="20"/>
  <c r="J18" i="20"/>
  <c r="AGC30" i="20"/>
  <c r="AFY30" i="20"/>
  <c r="AGM23" i="20"/>
  <c r="AGN23" i="20" s="1"/>
  <c r="AGD23" i="20"/>
  <c r="AGH23" i="20"/>
  <c r="AGI23" i="20" s="1"/>
  <c r="J46" i="20"/>
  <c r="I46" i="20"/>
  <c r="NT52" i="20"/>
  <c r="NU52" i="20"/>
  <c r="AGA55" i="20"/>
  <c r="AFZ55" i="20"/>
  <c r="NU61" i="20"/>
  <c r="NT61" i="20"/>
  <c r="AGA67" i="20"/>
  <c r="AFZ67" i="20"/>
  <c r="I79" i="20"/>
  <c r="J79" i="20"/>
  <c r="J65" i="20"/>
  <c r="I65" i="20"/>
  <c r="NU80" i="20"/>
  <c r="NT80" i="20"/>
  <c r="AGQ79" i="20"/>
  <c r="AGA81" i="20"/>
  <c r="AFZ81" i="20"/>
  <c r="I76" i="20"/>
  <c r="J76" i="20"/>
  <c r="I80" i="20"/>
  <c r="J80" i="20"/>
  <c r="AGC9" i="20"/>
  <c r="AFY9" i="20"/>
  <c r="AGC16" i="20"/>
  <c r="AFY16" i="20"/>
  <c r="AGQ24" i="20"/>
  <c r="J25" i="20"/>
  <c r="I25" i="20"/>
  <c r="H95" i="20"/>
  <c r="I8" i="20"/>
  <c r="J8" i="20"/>
  <c r="NU36" i="20"/>
  <c r="NT36" i="20"/>
  <c r="AFY50" i="20"/>
  <c r="AGC50" i="20"/>
  <c r="J48" i="20"/>
  <c r="I48" i="20"/>
  <c r="AGC53" i="20"/>
  <c r="AFY53" i="20"/>
  <c r="I52" i="20"/>
  <c r="J52" i="20"/>
  <c r="AGD56" i="20"/>
  <c r="AGH56" i="20"/>
  <c r="AGI56" i="20" s="1"/>
  <c r="J67" i="20"/>
  <c r="I67" i="20"/>
  <c r="NU84" i="20"/>
  <c r="NT84" i="20"/>
  <c r="AGC15" i="20"/>
  <c r="AFY15" i="20"/>
  <c r="AGC12" i="20"/>
  <c r="AFY12" i="20"/>
  <c r="ACM22" i="20"/>
  <c r="ACL22" i="20"/>
  <c r="DU95" i="20"/>
  <c r="YY95" i="20"/>
  <c r="AGC26" i="20"/>
  <c r="AFY26" i="20"/>
  <c r="AGC28" i="20"/>
  <c r="AFY28" i="20"/>
  <c r="OW95" i="20"/>
  <c r="ABD95" i="20"/>
  <c r="I31" i="20"/>
  <c r="J31" i="20"/>
  <c r="I34" i="20"/>
  <c r="J34" i="20"/>
  <c r="AGG39" i="20"/>
  <c r="AGQ40" i="20" s="1"/>
  <c r="AGL39" i="20"/>
  <c r="AGL42" i="20"/>
  <c r="AGG42" i="20"/>
  <c r="AGC41" i="20"/>
  <c r="AFY41" i="20"/>
  <c r="AGH59" i="20"/>
  <c r="AGI59" i="20" s="1"/>
  <c r="AGD59" i="20"/>
  <c r="AFY63" i="20"/>
  <c r="AGC63" i="20"/>
  <c r="AGC60" i="20"/>
  <c r="AFY60" i="20"/>
  <c r="AGC75" i="20"/>
  <c r="AFY75" i="20"/>
  <c r="NU85" i="20"/>
  <c r="NT85" i="20"/>
  <c r="AGQ87" i="20"/>
  <c r="AGA87" i="20"/>
  <c r="AFZ87" i="20"/>
  <c r="J88" i="20"/>
  <c r="I88" i="20"/>
  <c r="I89" i="20"/>
  <c r="J89" i="20"/>
  <c r="AGC93" i="20"/>
  <c r="AFY93" i="20"/>
  <c r="AGQ94" i="20"/>
  <c r="I20" i="20"/>
  <c r="J20" i="20"/>
  <c r="SF95" i="20"/>
  <c r="AGC29" i="20"/>
  <c r="AFY29" i="20"/>
  <c r="AFU95" i="20"/>
  <c r="I38" i="20"/>
  <c r="J38" i="20"/>
  <c r="J44" i="20"/>
  <c r="I44" i="20"/>
  <c r="ACM62" i="20"/>
  <c r="ACL62" i="20"/>
  <c r="AGQ66" i="20"/>
  <c r="I68" i="20"/>
  <c r="J68" i="20"/>
  <c r="AGG75" i="20"/>
  <c r="AGL75" i="20"/>
  <c r="I77" i="20"/>
  <c r="J77" i="20"/>
  <c r="J91" i="20"/>
  <c r="I91" i="20"/>
  <c r="AGC92" i="20"/>
  <c r="AFY92" i="20"/>
  <c r="AGQ25" i="20"/>
  <c r="AGQ19" i="20"/>
  <c r="AGQ52" i="20"/>
  <c r="AGQ58" i="20"/>
  <c r="AGQ41" i="20"/>
  <c r="AGQ65" i="20"/>
  <c r="AGK21" i="20"/>
  <c r="AGJ21" i="20"/>
  <c r="AGQ13" i="20"/>
  <c r="I24" i="20"/>
  <c r="J24" i="20"/>
  <c r="UK95" i="20"/>
  <c r="UL8" i="20"/>
  <c r="UL95" i="20" s="1"/>
  <c r="UM8" i="20"/>
  <c r="UM95" i="20" s="1"/>
  <c r="AGC18" i="20"/>
  <c r="AFY18" i="20"/>
  <c r="AGA23" i="20"/>
  <c r="AFZ23" i="20"/>
  <c r="AGC49" i="20"/>
  <c r="AFY49" i="20"/>
  <c r="AGQ37" i="20"/>
  <c r="AGC46" i="20"/>
  <c r="AFY46" i="20"/>
  <c r="AGQ53" i="20"/>
  <c r="AGH55" i="20"/>
  <c r="AGI55" i="20" s="1"/>
  <c r="AGD55" i="20"/>
  <c r="AGQ61" i="20"/>
  <c r="AGC64" i="20"/>
  <c r="AFY64" i="20"/>
  <c r="AGM67" i="20"/>
  <c r="AGH67" i="20"/>
  <c r="AGI67" i="20" s="1"/>
  <c r="AGD67" i="20"/>
  <c r="AGG79" i="20"/>
  <c r="AGL79" i="20" s="1"/>
  <c r="AGC65" i="20"/>
  <c r="AFY65" i="20"/>
  <c r="J73" i="20"/>
  <c r="I73" i="20"/>
  <c r="AGH81" i="20"/>
  <c r="AGI81" i="20" s="1"/>
  <c r="AGD81" i="20"/>
  <c r="AGC76" i="20"/>
  <c r="AFY76" i="20"/>
  <c r="AGC80" i="20"/>
  <c r="AFY80" i="20"/>
  <c r="J11" i="20"/>
  <c r="I11" i="20"/>
  <c r="AFY25" i="20"/>
  <c r="AGC25" i="20"/>
  <c r="AFX8" i="20"/>
  <c r="AGG26" i="20"/>
  <c r="AGL26" i="20"/>
  <c r="AGC39" i="20"/>
  <c r="AFY39" i="20"/>
  <c r="I43" i="20"/>
  <c r="J43" i="20"/>
  <c r="I47" i="20"/>
  <c r="J47" i="20"/>
  <c r="AGC48" i="20"/>
  <c r="AFY48" i="20"/>
  <c r="AGQ46" i="20"/>
  <c r="AGC52" i="20"/>
  <c r="AFY52" i="20"/>
  <c r="AGA56" i="20"/>
  <c r="AFZ56" i="20"/>
  <c r="AGQ92" i="20"/>
  <c r="NU18" i="20"/>
  <c r="NT18" i="20"/>
  <c r="J10" i="20"/>
  <c r="I10" i="20"/>
  <c r="DV95" i="20"/>
  <c r="AGQ22" i="20"/>
  <c r="OX95" i="20"/>
  <c r="AGC31" i="20"/>
  <c r="AFY31" i="20"/>
  <c r="AGC34" i="20"/>
  <c r="AFY34" i="20"/>
  <c r="I37" i="20"/>
  <c r="J37" i="20"/>
  <c r="AGC69" i="20"/>
  <c r="AFY69" i="20"/>
  <c r="AGQ57" i="20"/>
  <c r="AGC61" i="20"/>
  <c r="AFY61" i="20"/>
  <c r="AGQ70" i="20"/>
  <c r="J71" i="20"/>
  <c r="I71" i="20"/>
  <c r="I75" i="20"/>
  <c r="J75" i="20"/>
  <c r="AGD87" i="20"/>
  <c r="AGM87" i="20"/>
  <c r="AGN87" i="20" s="1"/>
  <c r="AGH87" i="20"/>
  <c r="AGI87" i="20" s="1"/>
  <c r="AGL88" i="20"/>
  <c r="AGG88" i="20"/>
  <c r="AGC89" i="20"/>
  <c r="AFY89" i="20"/>
  <c r="AGC94" i="20"/>
  <c r="AFY94" i="20"/>
  <c r="AGQ90" i="20"/>
  <c r="AGC20" i="20"/>
  <c r="AFY20" i="20"/>
  <c r="J17" i="20"/>
  <c r="I17" i="20"/>
  <c r="AFY32" i="20"/>
  <c r="AGC32" i="20"/>
  <c r="AGC38" i="20"/>
  <c r="AFY38" i="20"/>
  <c r="AGG35" i="20"/>
  <c r="AGL35" i="20"/>
  <c r="I45" i="20"/>
  <c r="J45" i="20"/>
  <c r="ACM51" i="20"/>
  <c r="ACL51" i="20"/>
  <c r="AGC44" i="20"/>
  <c r="AFY44" i="20"/>
  <c r="AGQ48" i="20"/>
  <c r="NU57" i="20"/>
  <c r="NT57" i="20"/>
  <c r="I66" i="20"/>
  <c r="J66" i="20"/>
  <c r="NU64" i="20"/>
  <c r="NT64" i="20"/>
  <c r="AGC68" i="20"/>
  <c r="AFY68" i="20"/>
  <c r="AGL63" i="20"/>
  <c r="AGQ64" i="20" s="1"/>
  <c r="AGA72" i="20"/>
  <c r="AFZ72" i="20"/>
  <c r="AGG77" i="20"/>
  <c r="AGL77" i="20"/>
  <c r="AGC84" i="20"/>
  <c r="AFY84" i="20"/>
  <c r="I90" i="20"/>
  <c r="J90" i="20"/>
  <c r="AGQ74" i="20"/>
  <c r="AGP21" i="20"/>
  <c r="AGO21" i="20"/>
  <c r="NU22" i="20"/>
  <c r="NT22" i="20"/>
  <c r="AGQ28" i="20"/>
  <c r="AGA27" i="20"/>
  <c r="AFZ27" i="20"/>
  <c r="AGC43" i="20"/>
  <c r="AFY43" i="20"/>
  <c r="AGC47" i="20"/>
  <c r="AFY47" i="20"/>
  <c r="I51" i="20"/>
  <c r="J51" i="20"/>
  <c r="I78" i="20"/>
  <c r="J78" i="20"/>
  <c r="AGA74" i="20"/>
  <c r="AFZ74" i="20"/>
  <c r="AGC73" i="20"/>
  <c r="AFY73" i="20"/>
  <c r="AGC79" i="20"/>
  <c r="AFY79" i="20"/>
  <c r="AGM88" i="20"/>
  <c r="AGN88" i="20" s="1"/>
  <c r="AGD88" i="20"/>
  <c r="AGH88" i="20"/>
  <c r="ACM20" i="20"/>
  <c r="ACL20" i="20"/>
  <c r="AGC11" i="20"/>
  <c r="AFY11" i="20"/>
  <c r="GC95" i="20"/>
  <c r="GX95" i="20"/>
  <c r="XT95" i="20"/>
  <c r="XU8" i="20"/>
  <c r="XU95" i="20" s="1"/>
  <c r="XV8" i="20"/>
  <c r="XV95" i="20" s="1"/>
  <c r="AGC33" i="20"/>
  <c r="AFY33" i="20"/>
  <c r="G100" i="20"/>
  <c r="G96" i="20"/>
  <c r="AGC36" i="20"/>
  <c r="AFY36" i="20"/>
  <c r="AGG37" i="20"/>
  <c r="AGL37" i="20" s="1"/>
  <c r="I70" i="20"/>
  <c r="J70" i="20"/>
  <c r="ACM73" i="20"/>
  <c r="ACL73" i="20"/>
  <c r="AGM82" i="20"/>
  <c r="AGD82" i="20"/>
  <c r="AGH82" i="20"/>
  <c r="AGI82" i="20" s="1"/>
  <c r="AGC83" i="20"/>
  <c r="AFY83" i="20"/>
  <c r="AGQ86" i="20"/>
  <c r="AGA90" i="20"/>
  <c r="AFZ90" i="20"/>
  <c r="AGC13" i="20"/>
  <c r="AFY13" i="20"/>
  <c r="AGC10" i="20"/>
  <c r="AFY10" i="20"/>
  <c r="AGB95" i="20"/>
  <c r="AGL8" i="20"/>
  <c r="AGG8" i="20"/>
  <c r="AGG38" i="20"/>
  <c r="AGL38" i="20" s="1"/>
  <c r="AGC45" i="20"/>
  <c r="AFY45" i="20"/>
  <c r="AGC37" i="20"/>
  <c r="AFY37" i="20"/>
  <c r="NU59" i="20"/>
  <c r="NT59" i="20"/>
  <c r="AGG62" i="20"/>
  <c r="AGL62" i="20" s="1"/>
  <c r="AFY71" i="20"/>
  <c r="AGC71" i="20"/>
  <c r="J86" i="20"/>
  <c r="I86" i="20"/>
  <c r="I85" i="20"/>
  <c r="J85" i="20"/>
  <c r="ACM89" i="20"/>
  <c r="ACL89" i="20"/>
  <c r="AGC91" i="20"/>
  <c r="AFY91" i="20"/>
  <c r="AFY17" i="20"/>
  <c r="AGC17" i="20"/>
  <c r="ACJ95" i="20"/>
  <c r="ACJ97" i="20" s="1"/>
  <c r="ACJ98" i="20" s="1"/>
  <c r="ACK8" i="20"/>
  <c r="AGQ20" i="20"/>
  <c r="AFY42" i="20"/>
  <c r="AGC40" i="20"/>
  <c r="AFY40" i="20"/>
  <c r="AGC54" i="20"/>
  <c r="AFY54" i="20"/>
  <c r="I57" i="20"/>
  <c r="J57" i="20"/>
  <c r="AGC62" i="20"/>
  <c r="AFY62" i="20"/>
  <c r="AGC66" i="20"/>
  <c r="AFY66" i="20"/>
  <c r="AGG76" i="20"/>
  <c r="AGL76" i="20" s="1"/>
  <c r="AGH72" i="20"/>
  <c r="AGI72" i="20" s="1"/>
  <c r="AGD72" i="20"/>
  <c r="I84" i="20"/>
  <c r="J84" i="20"/>
  <c r="AGG90" i="20"/>
  <c r="AGL90" i="20"/>
  <c r="AGQ23" i="20"/>
  <c r="AGQ60" i="20"/>
  <c r="AGQ26" i="20"/>
  <c r="AGQ32" i="20"/>
  <c r="AGQ75" i="20"/>
  <c r="AGQ81" i="20"/>
  <c r="AGC22" i="20"/>
  <c r="AFY22" i="20"/>
  <c r="AGC14" i="20"/>
  <c r="AFY14" i="20"/>
  <c r="NT25" i="20"/>
  <c r="NU25" i="20"/>
  <c r="AGH27" i="20"/>
  <c r="AGI27" i="20" s="1"/>
  <c r="AGD27" i="20"/>
  <c r="AGC35" i="20"/>
  <c r="AFY35" i="20"/>
  <c r="AGC51" i="20"/>
  <c r="AFY51" i="20"/>
  <c r="AFY58" i="20"/>
  <c r="AGC58" i="20"/>
  <c r="AGC78" i="20"/>
  <c r="AFY78" i="20"/>
  <c r="AGD74" i="20"/>
  <c r="AGH74" i="20"/>
  <c r="AGI74" i="20" s="1"/>
  <c r="AGC77" i="20"/>
  <c r="AFY77" i="20"/>
  <c r="NU79" i="20"/>
  <c r="NT79" i="20"/>
  <c r="AGL82" i="20"/>
  <c r="AGQ83" i="20" s="1"/>
  <c r="AGA88" i="20"/>
  <c r="AFZ88" i="20"/>
  <c r="AGA21" i="20"/>
  <c r="AFZ21" i="20"/>
  <c r="GB95" i="20"/>
  <c r="GW95" i="20"/>
  <c r="I33" i="20"/>
  <c r="J33" i="20"/>
  <c r="AGQ29" i="20"/>
  <c r="AGQ35" i="20"/>
  <c r="I36" i="20"/>
  <c r="J36" i="20"/>
  <c r="AGG41" i="20"/>
  <c r="AGL41" i="20"/>
  <c r="AGL50" i="20"/>
  <c r="AGQ51" i="20" s="1"/>
  <c r="AFY70" i="20"/>
  <c r="AGC70" i="20"/>
  <c r="AGL67" i="20"/>
  <c r="AGQ68" i="20" s="1"/>
  <c r="AGL71" i="20"/>
  <c r="AGQ72" i="20" s="1"/>
  <c r="I81" i="20"/>
  <c r="J81" i="20"/>
  <c r="AGL81" i="20"/>
  <c r="AGQ82" i="20" s="1"/>
  <c r="AGA82" i="20"/>
  <c r="AFZ82" i="20"/>
  <c r="I83" i="20"/>
  <c r="J83" i="20"/>
  <c r="AGH90" i="20"/>
  <c r="AGI90" i="20" s="1"/>
  <c r="AGD90" i="20"/>
  <c r="AGL10" i="20"/>
  <c r="AGQ11" i="20" s="1"/>
  <c r="AGQ17" i="20"/>
  <c r="YX95" i="20"/>
  <c r="I26" i="20"/>
  <c r="J26" i="20"/>
  <c r="AFW95" i="20"/>
  <c r="AFW98" i="20" s="1"/>
  <c r="AGL32" i="20"/>
  <c r="AGQ33" i="20" s="1"/>
  <c r="NU40" i="20"/>
  <c r="NT40" i="20"/>
  <c r="AGQ34" i="20"/>
  <c r="I41" i="20"/>
  <c r="J41" i="20"/>
  <c r="AGQ54" i="20"/>
  <c r="AGA59" i="20"/>
  <c r="AFZ59" i="20"/>
  <c r="J60" i="20"/>
  <c r="I60" i="20"/>
  <c r="ACM72" i="20"/>
  <c r="ACL72" i="20"/>
  <c r="AGC86" i="20"/>
  <c r="AFY86" i="20"/>
  <c r="AGG84" i="20"/>
  <c r="AGL84" i="20"/>
  <c r="AGC85" i="20"/>
  <c r="AFY85" i="20"/>
  <c r="I93" i="20"/>
  <c r="J93" i="20"/>
  <c r="AFY19" i="20"/>
  <c r="AGC19" i="20"/>
  <c r="AEQ95" i="20"/>
  <c r="AER8" i="20"/>
  <c r="AER95" i="20" s="1"/>
  <c r="AES8" i="20"/>
  <c r="AES95" i="20" s="1"/>
  <c r="SG95" i="20"/>
  <c r="AFV95" i="20"/>
  <c r="AGM42" i="20"/>
  <c r="AGN42" i="20" s="1"/>
  <c r="AGH42" i="20"/>
  <c r="AGI42" i="20" s="1"/>
  <c r="AGD42" i="20"/>
  <c r="I40" i="20"/>
  <c r="J40" i="20"/>
  <c r="AGQ44" i="20"/>
  <c r="AGC57" i="20"/>
  <c r="AFY57" i="20"/>
  <c r="I62" i="20"/>
  <c r="J62" i="20"/>
  <c r="AGQ59" i="20"/>
  <c r="NU74" i="20"/>
  <c r="NT74" i="20"/>
  <c r="ACM74" i="20"/>
  <c r="ACL74" i="20"/>
  <c r="I92" i="20"/>
  <c r="J92" i="20"/>
  <c r="AGQ21" i="20"/>
  <c r="AGQ73" i="20"/>
  <c r="AGL61" i="20"/>
  <c r="AGQ62" i="20" s="1"/>
  <c r="AGP42" i="20" l="1"/>
  <c r="AGO42" i="20"/>
  <c r="AGA57" i="20"/>
  <c r="AFZ57" i="20"/>
  <c r="AGD57" i="20"/>
  <c r="AGM57" i="20"/>
  <c r="AGN57" i="20" s="1"/>
  <c r="AGH57" i="20"/>
  <c r="AGI57" i="20" s="1"/>
  <c r="AGE42" i="20"/>
  <c r="AGF42" i="20"/>
  <c r="AGM19" i="20"/>
  <c r="AGN19" i="20" s="1"/>
  <c r="AGD19" i="20"/>
  <c r="AGH19" i="20"/>
  <c r="AGI19" i="20" s="1"/>
  <c r="AGA85" i="20"/>
  <c r="AFZ85" i="20"/>
  <c r="AGA86" i="20"/>
  <c r="AFZ86" i="20"/>
  <c r="AGE74" i="20"/>
  <c r="AGF74" i="20"/>
  <c r="AGH58" i="20"/>
  <c r="AGI58" i="20" s="1"/>
  <c r="AGD58" i="20"/>
  <c r="AGA35" i="20"/>
  <c r="AFZ35" i="20"/>
  <c r="AGM27" i="20"/>
  <c r="AGN27" i="20" s="1"/>
  <c r="AGH14" i="20"/>
  <c r="AGI14" i="20" s="1"/>
  <c r="AGD14" i="20"/>
  <c r="AGM72" i="20"/>
  <c r="AGN72" i="20" s="1"/>
  <c r="AGH66" i="20"/>
  <c r="AGI66" i="20" s="1"/>
  <c r="AGD66" i="20"/>
  <c r="AGH40" i="20"/>
  <c r="AGI40" i="20" s="1"/>
  <c r="AGD40" i="20"/>
  <c r="AGH91" i="20"/>
  <c r="AGI91" i="20" s="1"/>
  <c r="AGD91" i="20"/>
  <c r="AGA71" i="20"/>
  <c r="AFZ71" i="20"/>
  <c r="AGH45" i="20"/>
  <c r="AGI45" i="20" s="1"/>
  <c r="AGD45" i="20"/>
  <c r="AGG95" i="20"/>
  <c r="AGQ9" i="20"/>
  <c r="AGM10" i="20"/>
  <c r="AGN10" i="20" s="1"/>
  <c r="AGH10" i="20"/>
  <c r="AGI10" i="20" s="1"/>
  <c r="AGD10" i="20"/>
  <c r="AGD83" i="20"/>
  <c r="AGH83" i="20"/>
  <c r="AGI83" i="20" s="1"/>
  <c r="AGD73" i="20"/>
  <c r="AGH73" i="20"/>
  <c r="AGI73" i="20" s="1"/>
  <c r="AGM47" i="20"/>
  <c r="AGN47" i="20" s="1"/>
  <c r="AGH47" i="20"/>
  <c r="AGI47" i="20" s="1"/>
  <c r="AGD47" i="20"/>
  <c r="AGQ78" i="20"/>
  <c r="AFZ68" i="20"/>
  <c r="AGA68" i="20"/>
  <c r="AGQ36" i="20"/>
  <c r="AGA32" i="20"/>
  <c r="AFZ32" i="20"/>
  <c r="AGD20" i="20"/>
  <c r="AGH20" i="20"/>
  <c r="AGI20" i="20" s="1"/>
  <c r="AFZ89" i="20"/>
  <c r="AGA89" i="20"/>
  <c r="AGK87" i="20"/>
  <c r="AGJ87" i="20"/>
  <c r="AFZ61" i="20"/>
  <c r="AGA61" i="20"/>
  <c r="AGH69" i="20"/>
  <c r="AGI69" i="20" s="1"/>
  <c r="AGD69" i="20"/>
  <c r="AGD34" i="20"/>
  <c r="AGH34" i="20"/>
  <c r="AGI34" i="20" s="1"/>
  <c r="AGA48" i="20"/>
  <c r="AFZ48" i="20"/>
  <c r="AGA25" i="20"/>
  <c r="AFZ25" i="20"/>
  <c r="AGM80" i="20"/>
  <c r="AGN80" i="20" s="1"/>
  <c r="AGH80" i="20"/>
  <c r="AGI80" i="20" s="1"/>
  <c r="AGD80" i="20"/>
  <c r="AGJ81" i="20"/>
  <c r="AGK81" i="20"/>
  <c r="AGA65" i="20"/>
  <c r="AFZ65" i="20"/>
  <c r="AGE67" i="20"/>
  <c r="AGF67" i="20"/>
  <c r="AGH64" i="20"/>
  <c r="AGI64" i="20" s="1"/>
  <c r="AGD64" i="20"/>
  <c r="AGM55" i="20"/>
  <c r="AGN55" i="20" s="1"/>
  <c r="AGQ76" i="20"/>
  <c r="AGA29" i="20"/>
  <c r="AFZ29" i="20"/>
  <c r="AGM60" i="20"/>
  <c r="AGN60" i="20" s="1"/>
  <c r="AGH60" i="20"/>
  <c r="AGI60" i="20" s="1"/>
  <c r="AGD60" i="20"/>
  <c r="AGM59" i="20"/>
  <c r="AGN59" i="20" s="1"/>
  <c r="AGQ43" i="20"/>
  <c r="AGA26" i="20"/>
  <c r="AFZ26" i="20"/>
  <c r="AFZ15" i="20"/>
  <c r="AGA15" i="20"/>
  <c r="AGM56" i="20"/>
  <c r="AGN56" i="20" s="1"/>
  <c r="AGH53" i="20"/>
  <c r="AGI53" i="20" s="1"/>
  <c r="AGD53" i="20"/>
  <c r="AGM53" i="20"/>
  <c r="AGN53" i="20" s="1"/>
  <c r="AGA50" i="20"/>
  <c r="AFZ50" i="20"/>
  <c r="I95" i="20"/>
  <c r="AGH9" i="20"/>
  <c r="AGI9" i="20" s="1"/>
  <c r="AGD9" i="20"/>
  <c r="AGJ23" i="20"/>
  <c r="AGK23" i="20"/>
  <c r="AGH30" i="20"/>
  <c r="AGI30" i="20" s="1"/>
  <c r="AGD30" i="20"/>
  <c r="AGA24" i="20"/>
  <c r="AFZ24" i="20"/>
  <c r="AGQ85" i="20"/>
  <c r="AGK42" i="20"/>
  <c r="AGJ42" i="20"/>
  <c r="AGA19" i="20"/>
  <c r="AFZ19" i="20"/>
  <c r="AGM85" i="20"/>
  <c r="AGN85" i="20" s="1"/>
  <c r="AGH85" i="20"/>
  <c r="AGI85" i="20" s="1"/>
  <c r="AGD85" i="20"/>
  <c r="AGH86" i="20"/>
  <c r="AGI86" i="20" s="1"/>
  <c r="AGD86" i="20"/>
  <c r="AGF90" i="20"/>
  <c r="AGE90" i="20"/>
  <c r="AGD70" i="20"/>
  <c r="AGM70" i="20"/>
  <c r="AGN70" i="20" s="1"/>
  <c r="AGH70" i="20"/>
  <c r="AGI70" i="20" s="1"/>
  <c r="AGQ42" i="20"/>
  <c r="AGA77" i="20"/>
  <c r="AFZ77" i="20"/>
  <c r="AGM74" i="20"/>
  <c r="AGN74" i="20" s="1"/>
  <c r="AGA58" i="20"/>
  <c r="AFZ58" i="20"/>
  <c r="AGM35" i="20"/>
  <c r="AGN35" i="20" s="1"/>
  <c r="AGD35" i="20"/>
  <c r="AGH35" i="20"/>
  <c r="AGI35" i="20" s="1"/>
  <c r="AGA22" i="20"/>
  <c r="AFZ22" i="20"/>
  <c r="AGA62" i="20"/>
  <c r="AFZ62" i="20"/>
  <c r="AGA54" i="20"/>
  <c r="AFZ54" i="20"/>
  <c r="AGA42" i="20"/>
  <c r="AFZ42" i="20"/>
  <c r="AGM17" i="20"/>
  <c r="AGN17" i="20" s="1"/>
  <c r="AGD17" i="20"/>
  <c r="AGH17" i="20"/>
  <c r="AGI17" i="20" s="1"/>
  <c r="AGA37" i="20"/>
  <c r="AFZ37" i="20"/>
  <c r="AGL95" i="20"/>
  <c r="AGK82" i="20"/>
  <c r="AGJ82" i="20"/>
  <c r="AGQ38" i="20"/>
  <c r="AFZ11" i="20"/>
  <c r="AGA11" i="20"/>
  <c r="AGI88" i="20"/>
  <c r="AGA79" i="20"/>
  <c r="AFZ79" i="20"/>
  <c r="AGA43" i="20"/>
  <c r="AFZ43" i="20"/>
  <c r="AGA84" i="20"/>
  <c r="AFZ84" i="20"/>
  <c r="AGH68" i="20"/>
  <c r="AGI68" i="20" s="1"/>
  <c r="AGD68" i="20"/>
  <c r="AGA44" i="20"/>
  <c r="AFZ44" i="20"/>
  <c r="AGA38" i="20"/>
  <c r="AFZ38" i="20"/>
  <c r="AGD89" i="20"/>
  <c r="AGH89" i="20"/>
  <c r="AGI89" i="20" s="1"/>
  <c r="AGO87" i="20"/>
  <c r="AGP87" i="20"/>
  <c r="AGH61" i="20"/>
  <c r="AGI61" i="20" s="1"/>
  <c r="AGD61" i="20"/>
  <c r="AGM61" i="20"/>
  <c r="AGN61" i="20" s="1"/>
  <c r="AGA31" i="20"/>
  <c r="AFZ31" i="20"/>
  <c r="AGA52" i="20"/>
  <c r="AFZ52" i="20"/>
  <c r="AGM48" i="20"/>
  <c r="AGN48" i="20" s="1"/>
  <c r="AGH48" i="20"/>
  <c r="AGI48" i="20" s="1"/>
  <c r="AGD48" i="20"/>
  <c r="AGQ27" i="20"/>
  <c r="AGA76" i="20"/>
  <c r="AFZ76" i="20"/>
  <c r="AGM81" i="20"/>
  <c r="AGN81" i="20" s="1"/>
  <c r="AGH65" i="20"/>
  <c r="AGI65" i="20" s="1"/>
  <c r="AGD65" i="20"/>
  <c r="AGK67" i="20"/>
  <c r="AGJ67" i="20"/>
  <c r="AGA49" i="20"/>
  <c r="AFZ49" i="20"/>
  <c r="AGA18" i="20"/>
  <c r="AFZ18" i="20"/>
  <c r="AGA92" i="20"/>
  <c r="AFZ92" i="20"/>
  <c r="AGH29" i="20"/>
  <c r="AGI29" i="20" s="1"/>
  <c r="AGD29" i="20"/>
  <c r="AGA75" i="20"/>
  <c r="AFZ75" i="20"/>
  <c r="AGM63" i="20"/>
  <c r="AGN63" i="20" s="1"/>
  <c r="AGD63" i="20"/>
  <c r="AGH63" i="20"/>
  <c r="AGI63" i="20" s="1"/>
  <c r="AGK59" i="20"/>
  <c r="AGJ59" i="20"/>
  <c r="AGM26" i="20"/>
  <c r="AGN26" i="20" s="1"/>
  <c r="AGH26" i="20"/>
  <c r="AGI26" i="20" s="1"/>
  <c r="AGD26" i="20"/>
  <c r="AGH15" i="20"/>
  <c r="AGI15" i="20" s="1"/>
  <c r="AGD15" i="20"/>
  <c r="AGA16" i="20"/>
  <c r="AFZ16" i="20"/>
  <c r="AGE23" i="20"/>
  <c r="AGF23" i="20"/>
  <c r="NS95" i="20"/>
  <c r="NT8" i="20"/>
  <c r="NT95" i="20" s="1"/>
  <c r="NU8" i="20"/>
  <c r="NU95" i="20" s="1"/>
  <c r="AGH24" i="20"/>
  <c r="AGI24" i="20" s="1"/>
  <c r="AGM24" i="20"/>
  <c r="AGN24" i="20" s="1"/>
  <c r="AGD24" i="20"/>
  <c r="AGK90" i="20"/>
  <c r="AGJ90" i="20"/>
  <c r="AGA70" i="20"/>
  <c r="AFZ70" i="20"/>
  <c r="AGM77" i="20"/>
  <c r="AGN77" i="20" s="1"/>
  <c r="AGH77" i="20"/>
  <c r="AGI77" i="20" s="1"/>
  <c r="AGD77" i="20"/>
  <c r="AGA78" i="20"/>
  <c r="AFZ78" i="20"/>
  <c r="AFZ51" i="20"/>
  <c r="AGA51" i="20"/>
  <c r="AGE27" i="20"/>
  <c r="AGF27" i="20"/>
  <c r="AGD22" i="20"/>
  <c r="AGH22" i="20"/>
  <c r="AGI22" i="20" s="1"/>
  <c r="AGF72" i="20"/>
  <c r="AGE72" i="20"/>
  <c r="AGQ77" i="20"/>
  <c r="AGH62" i="20"/>
  <c r="AGI62" i="20" s="1"/>
  <c r="AGD62" i="20"/>
  <c r="AGH54" i="20"/>
  <c r="AGI54" i="20" s="1"/>
  <c r="AGD54" i="20"/>
  <c r="AGA17" i="20"/>
  <c r="AFZ17" i="20"/>
  <c r="AGQ63" i="20"/>
  <c r="AGM37" i="20"/>
  <c r="AGN37" i="20" s="1"/>
  <c r="AGH37" i="20"/>
  <c r="AGI37" i="20" s="1"/>
  <c r="AGD37" i="20"/>
  <c r="AGQ39" i="20"/>
  <c r="AFZ13" i="20"/>
  <c r="AGA13" i="20"/>
  <c r="AGE82" i="20"/>
  <c r="AGF82" i="20"/>
  <c r="AGA36" i="20"/>
  <c r="AFZ36" i="20"/>
  <c r="AGA33" i="20"/>
  <c r="AFZ33" i="20"/>
  <c r="AGH11" i="20"/>
  <c r="AGI11" i="20" s="1"/>
  <c r="AGD11" i="20"/>
  <c r="AGE88" i="20"/>
  <c r="AGF88" i="20"/>
  <c r="AGH79" i="20"/>
  <c r="AGI79" i="20" s="1"/>
  <c r="AGD79" i="20"/>
  <c r="AGM43" i="20"/>
  <c r="AGN43" i="20" s="1"/>
  <c r="AGH43" i="20"/>
  <c r="AGI43" i="20" s="1"/>
  <c r="AGD43" i="20"/>
  <c r="AGH84" i="20"/>
  <c r="AGI84" i="20" s="1"/>
  <c r="AGD84" i="20"/>
  <c r="AGH44" i="20"/>
  <c r="AGI44" i="20" s="1"/>
  <c r="AGD44" i="20"/>
  <c r="AGD38" i="20"/>
  <c r="AGH38" i="20"/>
  <c r="AGI38" i="20" s="1"/>
  <c r="AGA94" i="20"/>
  <c r="AFZ94" i="20"/>
  <c r="AGQ89" i="20"/>
  <c r="AGF87" i="20"/>
  <c r="AGE87" i="20"/>
  <c r="AGD31" i="20"/>
  <c r="AGH31" i="20"/>
  <c r="AGI31" i="20" s="1"/>
  <c r="AGM52" i="20"/>
  <c r="AGN52" i="20" s="1"/>
  <c r="AGH52" i="20"/>
  <c r="AGI52" i="20" s="1"/>
  <c r="AGD52" i="20"/>
  <c r="AGA39" i="20"/>
  <c r="AFZ39" i="20"/>
  <c r="AFX95" i="20"/>
  <c r="AFX98" i="20" s="1"/>
  <c r="AGC8" i="20"/>
  <c r="AFY8" i="20"/>
  <c r="AGM76" i="20"/>
  <c r="AGN76" i="20" s="1"/>
  <c r="AGH76" i="20"/>
  <c r="AGI76" i="20" s="1"/>
  <c r="AGD76" i="20"/>
  <c r="AGN67" i="20"/>
  <c r="AGF55" i="20"/>
  <c r="AGE55" i="20"/>
  <c r="AGA46" i="20"/>
  <c r="AFZ46" i="20"/>
  <c r="AGD49" i="20"/>
  <c r="AGM49" i="20"/>
  <c r="AGN49" i="20" s="1"/>
  <c r="AGH49" i="20"/>
  <c r="AGI49" i="20" s="1"/>
  <c r="AGD18" i="20"/>
  <c r="AGM18" i="20"/>
  <c r="AGN18" i="20" s="1"/>
  <c r="AGH18" i="20"/>
  <c r="AGI18" i="20" s="1"/>
  <c r="AGH92" i="20"/>
  <c r="AGI92" i="20" s="1"/>
  <c r="AGD92" i="20"/>
  <c r="AGA93" i="20"/>
  <c r="AFZ93" i="20"/>
  <c r="AGH75" i="20"/>
  <c r="AGI75" i="20" s="1"/>
  <c r="AGD75" i="20"/>
  <c r="AGA63" i="20"/>
  <c r="AFZ63" i="20"/>
  <c r="AGA41" i="20"/>
  <c r="AFZ41" i="20"/>
  <c r="AGA28" i="20"/>
  <c r="AFZ28" i="20"/>
  <c r="AGA12" i="20"/>
  <c r="AFZ12" i="20"/>
  <c r="AGK56" i="20"/>
  <c r="AGJ56" i="20"/>
  <c r="AGM16" i="20"/>
  <c r="AGN16" i="20" s="1"/>
  <c r="AGH16" i="20"/>
  <c r="AGI16" i="20" s="1"/>
  <c r="AGD16" i="20"/>
  <c r="AGO23" i="20"/>
  <c r="AGP23" i="20"/>
  <c r="AGM90" i="20"/>
  <c r="AGN90" i="20" s="1"/>
  <c r="AGK74" i="20"/>
  <c r="AGJ74" i="20"/>
  <c r="AGM78" i="20"/>
  <c r="AGN78" i="20" s="1"/>
  <c r="AGH78" i="20"/>
  <c r="AGI78" i="20" s="1"/>
  <c r="AGD78" i="20"/>
  <c r="AGM51" i="20"/>
  <c r="AGN51" i="20" s="1"/>
  <c r="AGD51" i="20"/>
  <c r="AGH51" i="20"/>
  <c r="AGI51" i="20" s="1"/>
  <c r="AGK27" i="20"/>
  <c r="AGJ27" i="20"/>
  <c r="AGA14" i="20"/>
  <c r="AFZ14" i="20"/>
  <c r="AGQ91" i="20"/>
  <c r="AGK72" i="20"/>
  <c r="AGJ72" i="20"/>
  <c r="AFZ66" i="20"/>
  <c r="AGA66" i="20"/>
  <c r="AGA40" i="20"/>
  <c r="AFZ40" i="20"/>
  <c r="ACK95" i="20"/>
  <c r="ACL8" i="20"/>
  <c r="ACL95" i="20" s="1"/>
  <c r="ACM8" i="20"/>
  <c r="ACM95" i="20" s="1"/>
  <c r="AGA91" i="20"/>
  <c r="AFZ91" i="20"/>
  <c r="AGD71" i="20"/>
  <c r="AGH71" i="20"/>
  <c r="AGI71" i="20" s="1"/>
  <c r="AGA45" i="20"/>
  <c r="AFZ45" i="20"/>
  <c r="AGA10" i="20"/>
  <c r="AFZ10" i="20"/>
  <c r="AGH13" i="20"/>
  <c r="AGI13" i="20" s="1"/>
  <c r="AGD13" i="20"/>
  <c r="AGM13" i="20"/>
  <c r="AGN13" i="20" s="1"/>
  <c r="AGA83" i="20"/>
  <c r="AFZ83" i="20"/>
  <c r="AGN82" i="20"/>
  <c r="AGH36" i="20"/>
  <c r="AGI36" i="20" s="1"/>
  <c r="AGD36" i="20"/>
  <c r="AGH33" i="20"/>
  <c r="AGI33" i="20" s="1"/>
  <c r="AGD33" i="20"/>
  <c r="AGP88" i="20"/>
  <c r="AGO88" i="20"/>
  <c r="AGA73" i="20"/>
  <c r="AFZ73" i="20"/>
  <c r="AGA47" i="20"/>
  <c r="AFZ47" i="20"/>
  <c r="AGM32" i="20"/>
  <c r="AGN32" i="20" s="1"/>
  <c r="AGD32" i="20"/>
  <c r="AGH32" i="20"/>
  <c r="AGI32" i="20" s="1"/>
  <c r="AFZ20" i="20"/>
  <c r="AGA20" i="20"/>
  <c r="AGM94" i="20"/>
  <c r="AGN94" i="20" s="1"/>
  <c r="AGH94" i="20"/>
  <c r="AGI94" i="20" s="1"/>
  <c r="AGD94" i="20"/>
  <c r="AGA69" i="20"/>
  <c r="AFZ69" i="20"/>
  <c r="AGA34" i="20"/>
  <c r="AFZ34" i="20"/>
  <c r="AGM39" i="20"/>
  <c r="AGN39" i="20" s="1"/>
  <c r="AGD39" i="20"/>
  <c r="AGH39" i="20"/>
  <c r="AGI39" i="20" s="1"/>
  <c r="AGH25" i="20"/>
  <c r="AGI25" i="20" s="1"/>
  <c r="AGD25" i="20"/>
  <c r="AGA80" i="20"/>
  <c r="AFZ80" i="20"/>
  <c r="AGF81" i="20"/>
  <c r="AGE81" i="20"/>
  <c r="AGQ80" i="20"/>
  <c r="AGA64" i="20"/>
  <c r="AFZ64" i="20"/>
  <c r="AGK55" i="20"/>
  <c r="AGJ55" i="20"/>
  <c r="AGH46" i="20"/>
  <c r="AGI46" i="20" s="1"/>
  <c r="AGD46" i="20"/>
  <c r="AGM93" i="20"/>
  <c r="AGN93" i="20" s="1"/>
  <c r="AGH93" i="20"/>
  <c r="AGI93" i="20" s="1"/>
  <c r="AGD93" i="20"/>
  <c r="AGA60" i="20"/>
  <c r="AFZ60" i="20"/>
  <c r="AGF59" i="20"/>
  <c r="AGE59" i="20"/>
  <c r="AGM41" i="20"/>
  <c r="AGN41" i="20" s="1"/>
  <c r="AGH41" i="20"/>
  <c r="AGI41" i="20" s="1"/>
  <c r="AGD41" i="20"/>
  <c r="AGH28" i="20"/>
  <c r="AGI28" i="20" s="1"/>
  <c r="AGD28" i="20"/>
  <c r="AGH12" i="20"/>
  <c r="AGI12" i="20" s="1"/>
  <c r="AGD12" i="20"/>
  <c r="AGE56" i="20"/>
  <c r="AGF56" i="20"/>
  <c r="AFZ53" i="20"/>
  <c r="AGA53" i="20"/>
  <c r="AGD50" i="20"/>
  <c r="AGH50" i="20"/>
  <c r="AGI50" i="20" s="1"/>
  <c r="J95" i="20"/>
  <c r="AFZ9" i="20"/>
  <c r="AGA9" i="20"/>
  <c r="AGA30" i="20"/>
  <c r="AFZ30" i="20"/>
  <c r="AGK28" i="20" l="1"/>
  <c r="AGJ28" i="20"/>
  <c r="AGE46" i="20"/>
  <c r="AGF46" i="20"/>
  <c r="AGE25" i="20"/>
  <c r="AGF25" i="20"/>
  <c r="AGJ71" i="20"/>
  <c r="AGK71" i="20"/>
  <c r="AGF93" i="20"/>
  <c r="AGE93" i="20"/>
  <c r="AGJ25" i="20"/>
  <c r="AGK25" i="20"/>
  <c r="AGM75" i="20"/>
  <c r="AGN75" i="20" s="1"/>
  <c r="AGP67" i="20"/>
  <c r="AGO67" i="20"/>
  <c r="AGE50" i="20"/>
  <c r="AGF50" i="20"/>
  <c r="AGM12" i="20"/>
  <c r="AGN12" i="20" s="1"/>
  <c r="AGE41" i="20"/>
  <c r="AGF41" i="20"/>
  <c r="AGK93" i="20"/>
  <c r="AGJ93" i="20"/>
  <c r="AGM46" i="20"/>
  <c r="AGN46" i="20" s="1"/>
  <c r="AGM25" i="20"/>
  <c r="AGN25" i="20" s="1"/>
  <c r="AGE94" i="20"/>
  <c r="AGF94" i="20"/>
  <c r="AGM33" i="20"/>
  <c r="AGN33" i="20" s="1"/>
  <c r="AGP82" i="20"/>
  <c r="AGO82" i="20"/>
  <c r="AGF13" i="20"/>
  <c r="AGE13" i="20"/>
  <c r="AGM71" i="20"/>
  <c r="AGN71" i="20" s="1"/>
  <c r="AGE78" i="20"/>
  <c r="AGF78" i="20"/>
  <c r="AGF16" i="20"/>
  <c r="AGE16" i="20"/>
  <c r="AGM92" i="20"/>
  <c r="AGN92" i="20" s="1"/>
  <c r="AGK49" i="20"/>
  <c r="AGJ49" i="20"/>
  <c r="AGE76" i="20"/>
  <c r="AGF76" i="20"/>
  <c r="AGC95" i="20"/>
  <c r="AGD8" i="20"/>
  <c r="AGM8" i="20"/>
  <c r="AGH8" i="20"/>
  <c r="AGF52" i="20"/>
  <c r="AGE52" i="20"/>
  <c r="AGM31" i="20"/>
  <c r="AGN31" i="20" s="1"/>
  <c r="AGE38" i="20"/>
  <c r="AGF38" i="20"/>
  <c r="AGM44" i="20"/>
  <c r="AGN44" i="20" s="1"/>
  <c r="AGF43" i="20"/>
  <c r="AGE43" i="20"/>
  <c r="AGK79" i="20"/>
  <c r="AGJ79" i="20"/>
  <c r="AGM11" i="20"/>
  <c r="AGN11" i="20" s="1"/>
  <c r="AGE37" i="20"/>
  <c r="AGF37" i="20"/>
  <c r="AGM54" i="20"/>
  <c r="AGN54" i="20" s="1"/>
  <c r="AGM22" i="20"/>
  <c r="AGN22" i="20" s="1"/>
  <c r="AGE77" i="20"/>
  <c r="AGF77" i="20"/>
  <c r="AGO24" i="20"/>
  <c r="AGP24" i="20"/>
  <c r="AGF26" i="20"/>
  <c r="AGE26" i="20"/>
  <c r="AGM29" i="20"/>
  <c r="AGN29" i="20" s="1"/>
  <c r="AGP81" i="20"/>
  <c r="AGO81" i="20"/>
  <c r="AGE48" i="20"/>
  <c r="AGF48" i="20"/>
  <c r="AGF61" i="20"/>
  <c r="AGE61" i="20"/>
  <c r="AGK89" i="20"/>
  <c r="AGJ89" i="20"/>
  <c r="AGM68" i="20"/>
  <c r="AGN68" i="20" s="1"/>
  <c r="AGK88" i="20"/>
  <c r="AGJ88" i="20"/>
  <c r="AGK35" i="20"/>
  <c r="AGJ35" i="20"/>
  <c r="AGM86" i="20"/>
  <c r="AGN86" i="20" s="1"/>
  <c r="AGK30" i="20"/>
  <c r="AGJ30" i="20"/>
  <c r="AGM9" i="20"/>
  <c r="AGN9" i="20" s="1"/>
  <c r="AGK53" i="20"/>
  <c r="AGJ53" i="20"/>
  <c r="AGF60" i="20"/>
  <c r="AGE60" i="20"/>
  <c r="AGM64" i="20"/>
  <c r="AGN64" i="20" s="1"/>
  <c r="AGE80" i="20"/>
  <c r="AGF80" i="20"/>
  <c r="AGE34" i="20"/>
  <c r="AGF34" i="20"/>
  <c r="AGM69" i="20"/>
  <c r="AGN69" i="20" s="1"/>
  <c r="AGM20" i="20"/>
  <c r="AGN20" i="20" s="1"/>
  <c r="AGF47" i="20"/>
  <c r="AGE47" i="20"/>
  <c r="AGE73" i="20"/>
  <c r="AGF73" i="20"/>
  <c r="AGM83" i="20"/>
  <c r="AGN83" i="20" s="1"/>
  <c r="AGM45" i="20"/>
  <c r="AGN45" i="20" s="1"/>
  <c r="AGK91" i="20"/>
  <c r="AGJ91" i="20"/>
  <c r="AGM40" i="20"/>
  <c r="AGN40" i="20" s="1"/>
  <c r="AGO72" i="20"/>
  <c r="AGP72" i="20"/>
  <c r="AGP27" i="20"/>
  <c r="AGO27" i="20"/>
  <c r="AGJ58" i="20"/>
  <c r="AGK58" i="20"/>
  <c r="AGK19" i="20"/>
  <c r="AGJ19" i="20"/>
  <c r="AGO41" i="20"/>
  <c r="AGP41" i="20"/>
  <c r="AGE39" i="20"/>
  <c r="AGF39" i="20"/>
  <c r="AGE32" i="20"/>
  <c r="AGF32" i="20"/>
  <c r="AGE33" i="20"/>
  <c r="AGF33" i="20"/>
  <c r="AGK50" i="20"/>
  <c r="AGJ50" i="20"/>
  <c r="AGM28" i="20"/>
  <c r="AGN28" i="20" s="1"/>
  <c r="AGK46" i="20"/>
  <c r="AGJ46" i="20"/>
  <c r="AGO39" i="20"/>
  <c r="AGP39" i="20"/>
  <c r="AGO32" i="20"/>
  <c r="AGP32" i="20"/>
  <c r="AGM36" i="20"/>
  <c r="AGN36" i="20" s="1"/>
  <c r="AGP13" i="20"/>
  <c r="AGO13" i="20"/>
  <c r="AGE71" i="20"/>
  <c r="AGF71" i="20"/>
  <c r="AGO51" i="20"/>
  <c r="AGP51" i="20"/>
  <c r="AGM50" i="20"/>
  <c r="AGN50" i="20" s="1"/>
  <c r="AGF28" i="20"/>
  <c r="AGE28" i="20"/>
  <c r="AGK41" i="20"/>
  <c r="AGJ41" i="20"/>
  <c r="AGO93" i="20"/>
  <c r="AGP93" i="20"/>
  <c r="AGK39" i="20"/>
  <c r="AGJ39" i="20"/>
  <c r="AGK94" i="20"/>
  <c r="AGJ94" i="20"/>
  <c r="AGJ32" i="20"/>
  <c r="AGK32" i="20"/>
  <c r="AGE36" i="20"/>
  <c r="AGF36" i="20"/>
  <c r="AGK13" i="20"/>
  <c r="AGJ13" i="20"/>
  <c r="AGK51" i="20"/>
  <c r="AGJ51" i="20"/>
  <c r="AGK78" i="20"/>
  <c r="AGJ78" i="20"/>
  <c r="AGO90" i="20"/>
  <c r="AGP90" i="20"/>
  <c r="AGJ16" i="20"/>
  <c r="AGK16" i="20"/>
  <c r="AGE75" i="20"/>
  <c r="AGF75" i="20"/>
  <c r="AGK18" i="20"/>
  <c r="AGJ18" i="20"/>
  <c r="AGO49" i="20"/>
  <c r="AGP49" i="20"/>
  <c r="AGK76" i="20"/>
  <c r="AGJ76" i="20"/>
  <c r="AGJ52" i="20"/>
  <c r="AGK52" i="20"/>
  <c r="AGF31" i="20"/>
  <c r="AGE31" i="20"/>
  <c r="AGM38" i="20"/>
  <c r="AGN38" i="20" s="1"/>
  <c r="AGE84" i="20"/>
  <c r="AGF84" i="20"/>
  <c r="AGK43" i="20"/>
  <c r="AGJ43" i="20"/>
  <c r="AGM79" i="20"/>
  <c r="AGN79" i="20" s="1"/>
  <c r="AGF11" i="20"/>
  <c r="AGE11" i="20"/>
  <c r="AGK37" i="20"/>
  <c r="AGJ37" i="20"/>
  <c r="AGF62" i="20"/>
  <c r="AGE62" i="20"/>
  <c r="AGF22" i="20"/>
  <c r="AGE22" i="20"/>
  <c r="AGK77" i="20"/>
  <c r="AGJ77" i="20"/>
  <c r="AGK24" i="20"/>
  <c r="AGJ24" i="20"/>
  <c r="AGM15" i="20"/>
  <c r="AGN15" i="20" s="1"/>
  <c r="AGK26" i="20"/>
  <c r="AGJ26" i="20"/>
  <c r="AGK63" i="20"/>
  <c r="AGJ63" i="20"/>
  <c r="AGE65" i="20"/>
  <c r="AGF65" i="20"/>
  <c r="AGK48" i="20"/>
  <c r="AGJ48" i="20"/>
  <c r="AGK61" i="20"/>
  <c r="AGJ61" i="20"/>
  <c r="AGM89" i="20"/>
  <c r="AGN89" i="20" s="1"/>
  <c r="AGK68" i="20"/>
  <c r="AGJ68" i="20"/>
  <c r="AGK17" i="20"/>
  <c r="AGJ17" i="20"/>
  <c r="AGE35" i="20"/>
  <c r="AGF35" i="20"/>
  <c r="AGO74" i="20"/>
  <c r="AGP74" i="20"/>
  <c r="AGJ70" i="20"/>
  <c r="AGK70" i="20"/>
  <c r="AGF85" i="20"/>
  <c r="AGE85" i="20"/>
  <c r="AGM30" i="20"/>
  <c r="AGN30" i="20" s="1"/>
  <c r="AGF9" i="20"/>
  <c r="AGE9" i="20"/>
  <c r="AGP56" i="20"/>
  <c r="AGO56" i="20"/>
  <c r="AGJ60" i="20"/>
  <c r="AGK60" i="20"/>
  <c r="AGK64" i="20"/>
  <c r="AGJ64" i="20"/>
  <c r="AGK80" i="20"/>
  <c r="AGJ80" i="20"/>
  <c r="AGM34" i="20"/>
  <c r="AGN34" i="20" s="1"/>
  <c r="AGE20" i="20"/>
  <c r="AGF20" i="20"/>
  <c r="AGK47" i="20"/>
  <c r="AGJ47" i="20"/>
  <c r="AGM73" i="20"/>
  <c r="AGN73" i="20" s="1"/>
  <c r="AGF10" i="20"/>
  <c r="AGE10" i="20"/>
  <c r="AGM91" i="20"/>
  <c r="AGN91" i="20" s="1"/>
  <c r="AGF66" i="20"/>
  <c r="AGE66" i="20"/>
  <c r="AGF14" i="20"/>
  <c r="AGE14" i="20"/>
  <c r="AGM58" i="20"/>
  <c r="AGN58" i="20" s="1"/>
  <c r="AGE19" i="20"/>
  <c r="AGF19" i="20"/>
  <c r="AGK57" i="20"/>
  <c r="AGJ57" i="20"/>
  <c r="AGF12" i="20"/>
  <c r="AGE12" i="20"/>
  <c r="AGK36" i="20"/>
  <c r="AGJ36" i="20"/>
  <c r="AGE51" i="20"/>
  <c r="AGF51" i="20"/>
  <c r="AGO78" i="20"/>
  <c r="AGP78" i="20"/>
  <c r="AGP16" i="20"/>
  <c r="AGO16" i="20"/>
  <c r="AGK75" i="20"/>
  <c r="AGJ75" i="20"/>
  <c r="AGE92" i="20"/>
  <c r="AGF92" i="20"/>
  <c r="AGO18" i="20"/>
  <c r="AGP18" i="20"/>
  <c r="AGF49" i="20"/>
  <c r="AGE49" i="20"/>
  <c r="AGO76" i="20"/>
  <c r="AGP76" i="20"/>
  <c r="AGP52" i="20"/>
  <c r="AGO52" i="20"/>
  <c r="AGE44" i="20"/>
  <c r="AGF44" i="20"/>
  <c r="AGK84" i="20"/>
  <c r="AGJ84" i="20"/>
  <c r="AGO43" i="20"/>
  <c r="AGP43" i="20"/>
  <c r="AGK11" i="20"/>
  <c r="AGJ11" i="20"/>
  <c r="AGO37" i="20"/>
  <c r="AGP37" i="20"/>
  <c r="AGF54" i="20"/>
  <c r="AGE54" i="20"/>
  <c r="AGK62" i="20"/>
  <c r="AGJ62" i="20"/>
  <c r="AGO77" i="20"/>
  <c r="AGP77" i="20"/>
  <c r="AGF15" i="20"/>
  <c r="AGE15" i="20"/>
  <c r="AGO26" i="20"/>
  <c r="AGP26" i="20"/>
  <c r="AGE63" i="20"/>
  <c r="AGF63" i="20"/>
  <c r="AGE29" i="20"/>
  <c r="AGF29" i="20"/>
  <c r="AGK65" i="20"/>
  <c r="AGJ65" i="20"/>
  <c r="AGP48" i="20"/>
  <c r="AGO48" i="20"/>
  <c r="AGE89" i="20"/>
  <c r="AGF89" i="20"/>
  <c r="AGE17" i="20"/>
  <c r="AGF17" i="20"/>
  <c r="AGO35" i="20"/>
  <c r="AGP35" i="20"/>
  <c r="AGO70" i="20"/>
  <c r="AGP70" i="20"/>
  <c r="AGE86" i="20"/>
  <c r="AGF86" i="20"/>
  <c r="AGK85" i="20"/>
  <c r="AGJ85" i="20"/>
  <c r="AGK9" i="20"/>
  <c r="AGJ9" i="20"/>
  <c r="AGP53" i="20"/>
  <c r="AGO53" i="20"/>
  <c r="AGP60" i="20"/>
  <c r="AGO60" i="20"/>
  <c r="AGO55" i="20"/>
  <c r="AGP55" i="20"/>
  <c r="AGO80" i="20"/>
  <c r="AGP80" i="20"/>
  <c r="AGE69" i="20"/>
  <c r="AGF69" i="20"/>
  <c r="AGO47" i="20"/>
  <c r="AGP47" i="20"/>
  <c r="AGK83" i="20"/>
  <c r="AGJ83" i="20"/>
  <c r="AGJ10" i="20"/>
  <c r="AGK10" i="20"/>
  <c r="AGF45" i="20"/>
  <c r="AGE45" i="20"/>
  <c r="AGE40" i="20"/>
  <c r="AGF40" i="20"/>
  <c r="AGM66" i="20"/>
  <c r="AGN66" i="20" s="1"/>
  <c r="AGJ14" i="20"/>
  <c r="AGK14" i="20"/>
  <c r="AGP19" i="20"/>
  <c r="AGO19" i="20"/>
  <c r="AGO57" i="20"/>
  <c r="AGP57" i="20"/>
  <c r="AGP94" i="20"/>
  <c r="AGO94" i="20"/>
  <c r="AGJ12" i="20"/>
  <c r="AGK12" i="20"/>
  <c r="AGK33" i="20"/>
  <c r="AGJ33" i="20"/>
  <c r="AGK92" i="20"/>
  <c r="AGJ92" i="20"/>
  <c r="AGF18" i="20"/>
  <c r="AGE18" i="20"/>
  <c r="AFY95" i="20"/>
  <c r="AFZ8" i="20"/>
  <c r="AFZ95" i="20" s="1"/>
  <c r="AGA8" i="20"/>
  <c r="AGA95" i="20" s="1"/>
  <c r="AGK31" i="20"/>
  <c r="AGJ31" i="20"/>
  <c r="AGK38" i="20"/>
  <c r="AGJ38" i="20"/>
  <c r="AGK44" i="20"/>
  <c r="AGJ44" i="20"/>
  <c r="AGM84" i="20"/>
  <c r="AGN84" i="20" s="1"/>
  <c r="AGE79" i="20"/>
  <c r="AGF79" i="20"/>
  <c r="AGJ54" i="20"/>
  <c r="AGK54" i="20"/>
  <c r="AGM62" i="20"/>
  <c r="AGN62" i="20" s="1"/>
  <c r="AGK22" i="20"/>
  <c r="AGJ22" i="20"/>
  <c r="AGF24" i="20"/>
  <c r="AGE24" i="20"/>
  <c r="AGK15" i="20"/>
  <c r="AGJ15" i="20"/>
  <c r="AGP63" i="20"/>
  <c r="AGO63" i="20"/>
  <c r="AGK29" i="20"/>
  <c r="AGJ29" i="20"/>
  <c r="AGM65" i="20"/>
  <c r="AGN65" i="20" s="1"/>
  <c r="AGP61" i="20"/>
  <c r="AGO61" i="20"/>
  <c r="AGF68" i="20"/>
  <c r="AGE68" i="20"/>
  <c r="AGP17" i="20"/>
  <c r="AGO17" i="20"/>
  <c r="AGF70" i="20"/>
  <c r="AGE70" i="20"/>
  <c r="AGK86" i="20"/>
  <c r="AGJ86" i="20"/>
  <c r="AGO85" i="20"/>
  <c r="AGP85" i="20"/>
  <c r="AGE30" i="20"/>
  <c r="AGF30" i="20"/>
  <c r="AGF53" i="20"/>
  <c r="AGE53" i="20"/>
  <c r="AGO59" i="20"/>
  <c r="AGP59" i="20"/>
  <c r="AGF64" i="20"/>
  <c r="AGE64" i="20"/>
  <c r="AGK34" i="20"/>
  <c r="AGJ34" i="20"/>
  <c r="AGK69" i="20"/>
  <c r="AGJ69" i="20"/>
  <c r="AGK20" i="20"/>
  <c r="AGJ20" i="20"/>
  <c r="AGK73" i="20"/>
  <c r="AGJ73" i="20"/>
  <c r="AGE83" i="20"/>
  <c r="AGF83" i="20"/>
  <c r="AGP10" i="20"/>
  <c r="AGO10" i="20"/>
  <c r="AGK45" i="20"/>
  <c r="AGJ45" i="20"/>
  <c r="AGE91" i="20"/>
  <c r="AGF91" i="20"/>
  <c r="AGK40" i="20"/>
  <c r="AGJ40" i="20"/>
  <c r="AGK66" i="20"/>
  <c r="AGJ66" i="20"/>
  <c r="AGM14" i="20"/>
  <c r="AGN14" i="20" s="1"/>
  <c r="AGE58" i="20"/>
  <c r="AGF58" i="20"/>
  <c r="AGF57" i="20"/>
  <c r="AGE57" i="20"/>
  <c r="AGP14" i="20" l="1"/>
  <c r="AGO14" i="20"/>
  <c r="AGO62" i="20"/>
  <c r="AGP62" i="20"/>
  <c r="AGP58" i="20"/>
  <c r="AGO58" i="20"/>
  <c r="AGO73" i="20"/>
  <c r="AGP73" i="20"/>
  <c r="AGP30" i="20"/>
  <c r="AGO30" i="20"/>
  <c r="AGP15" i="20"/>
  <c r="AGO15" i="20"/>
  <c r="AGO40" i="20"/>
  <c r="AGP40" i="20"/>
  <c r="AGO83" i="20"/>
  <c r="AGP83" i="20"/>
  <c r="AGP9" i="20"/>
  <c r="AGO9" i="20"/>
  <c r="AGO68" i="20"/>
  <c r="AGP68" i="20"/>
  <c r="AGO22" i="20"/>
  <c r="AGP22" i="20"/>
  <c r="AGP11" i="20"/>
  <c r="AGO11" i="20"/>
  <c r="AGO31" i="20"/>
  <c r="AGP31" i="20"/>
  <c r="AGM95" i="20"/>
  <c r="AGN8" i="20"/>
  <c r="AGO71" i="20"/>
  <c r="AGP71" i="20"/>
  <c r="AGP25" i="20"/>
  <c r="AGO25" i="20"/>
  <c r="AGO84" i="20"/>
  <c r="AGP84" i="20"/>
  <c r="AGP91" i="20"/>
  <c r="AGO91" i="20"/>
  <c r="AGO34" i="20"/>
  <c r="AGP34" i="20"/>
  <c r="AGO89" i="20"/>
  <c r="AGP89" i="20"/>
  <c r="AGO79" i="20"/>
  <c r="AGP79" i="20"/>
  <c r="AGO28" i="20"/>
  <c r="AGP28" i="20"/>
  <c r="AGO20" i="20"/>
  <c r="AGP20" i="20"/>
  <c r="AGP29" i="20"/>
  <c r="AGO29" i="20"/>
  <c r="AGP54" i="20"/>
  <c r="AGO54" i="20"/>
  <c r="AGP44" i="20"/>
  <c r="AGO44" i="20"/>
  <c r="AGD95" i="20"/>
  <c r="AGF8" i="20"/>
  <c r="AGF95" i="20" s="1"/>
  <c r="AGE8" i="20"/>
  <c r="AGE95" i="20" s="1"/>
  <c r="AGO33" i="20"/>
  <c r="AGP33" i="20"/>
  <c r="AGP46" i="20"/>
  <c r="AGO46" i="20"/>
  <c r="AGO38" i="20"/>
  <c r="AGP38" i="20"/>
  <c r="AGO36" i="20"/>
  <c r="AGP36" i="20"/>
  <c r="AGP69" i="20"/>
  <c r="AGO69" i="20"/>
  <c r="AGP12" i="20"/>
  <c r="AGO12" i="20"/>
  <c r="AGP65" i="20"/>
  <c r="AGO65" i="20"/>
  <c r="AGO66" i="20"/>
  <c r="AGP66" i="20"/>
  <c r="AGP50" i="20"/>
  <c r="AGO50" i="20"/>
  <c r="AGO45" i="20"/>
  <c r="AGP45" i="20"/>
  <c r="AGO64" i="20"/>
  <c r="AGP64" i="20"/>
  <c r="AGP86" i="20"/>
  <c r="AGO86" i="20"/>
  <c r="AGH95" i="20"/>
  <c r="AGI8" i="20"/>
  <c r="AGO92" i="20"/>
  <c r="AGP92" i="20"/>
  <c r="AGO75" i="20"/>
  <c r="AGP75" i="20"/>
  <c r="AGN95" i="20" l="1"/>
  <c r="AGP8" i="20"/>
  <c r="AGP95" i="20" s="1"/>
  <c r="AGO8" i="20"/>
  <c r="AGO95" i="20" s="1"/>
  <c r="AGI95" i="20"/>
  <c r="AGJ8" i="20"/>
  <c r="AGJ95" i="20" s="1"/>
  <c r="AGK8" i="20"/>
  <c r="AGK95" i="20" s="1"/>
  <c r="C1" i="2" l="1"/>
  <c r="F3" i="2"/>
  <c r="I6" i="19" l="1"/>
  <c r="I6" i="18" l="1"/>
  <c r="E46" i="2" l="1"/>
  <c r="A1" i="2" l="1"/>
  <c r="F40" i="2" l="1"/>
  <c r="C42" i="2" l="1"/>
  <c r="F37" i="2"/>
  <c r="C44" i="2" l="1"/>
  <c r="J41" i="2" l="1"/>
  <c r="O569" i="10" l="1"/>
  <c r="O568" i="10"/>
  <c r="O567" i="10"/>
  <c r="O566" i="10"/>
  <c r="O565" i="10"/>
  <c r="O564" i="10"/>
  <c r="O563" i="10"/>
  <c r="O562" i="10"/>
  <c r="O561" i="10"/>
  <c r="O560" i="10"/>
  <c r="O559" i="10"/>
  <c r="O558" i="10"/>
  <c r="O557" i="10"/>
  <c r="O556" i="10"/>
  <c r="O555" i="10"/>
  <c r="O554" i="10"/>
  <c r="O553" i="10"/>
  <c r="O552" i="10"/>
  <c r="O551" i="10"/>
  <c r="O550" i="10"/>
  <c r="O549" i="10"/>
  <c r="O548" i="10"/>
  <c r="O547" i="10"/>
  <c r="O546" i="10"/>
  <c r="O545" i="10"/>
  <c r="O544" i="10"/>
  <c r="O543" i="10"/>
  <c r="O542" i="10"/>
  <c r="O541" i="10"/>
  <c r="O540" i="10"/>
  <c r="O539" i="10"/>
  <c r="O538" i="10"/>
  <c r="O537" i="10"/>
  <c r="O536" i="10"/>
  <c r="O535" i="10"/>
  <c r="O534" i="10"/>
  <c r="O533" i="10"/>
  <c r="O532" i="10"/>
  <c r="O531" i="10"/>
  <c r="O530" i="10"/>
  <c r="O529" i="10"/>
  <c r="O528" i="10"/>
  <c r="O527" i="10"/>
  <c r="O526" i="10"/>
  <c r="O525" i="10"/>
  <c r="O524" i="10"/>
  <c r="O523" i="10"/>
  <c r="O522" i="10"/>
  <c r="O521" i="10"/>
  <c r="O520" i="10"/>
  <c r="O519" i="10"/>
  <c r="O518" i="10"/>
  <c r="O517" i="10"/>
  <c r="O516" i="10"/>
  <c r="O515" i="10"/>
  <c r="O514" i="10"/>
  <c r="O513" i="10"/>
  <c r="O512" i="10"/>
  <c r="O511" i="10"/>
  <c r="O510" i="10"/>
  <c r="O509" i="10"/>
  <c r="O508" i="10"/>
  <c r="O507" i="10"/>
  <c r="O506" i="10"/>
  <c r="O505" i="10"/>
  <c r="O504" i="10"/>
  <c r="O503" i="10"/>
  <c r="O502" i="10"/>
  <c r="O501" i="10"/>
  <c r="O500" i="10"/>
  <c r="O499" i="10"/>
  <c r="O498" i="10"/>
  <c r="O497" i="10"/>
  <c r="O496" i="10"/>
  <c r="O495" i="10"/>
  <c r="O494" i="10"/>
  <c r="O493" i="10"/>
  <c r="O492" i="10"/>
  <c r="O491" i="10"/>
  <c r="O490" i="10"/>
  <c r="O489" i="10"/>
  <c r="O488" i="10"/>
  <c r="O487" i="10"/>
  <c r="O486" i="10"/>
  <c r="O485" i="10"/>
  <c r="O484" i="10"/>
  <c r="O483" i="10"/>
  <c r="O482" i="10"/>
  <c r="O481" i="10"/>
  <c r="O480" i="10"/>
  <c r="O479" i="10"/>
  <c r="O478" i="10"/>
  <c r="O477" i="10"/>
  <c r="O476" i="10"/>
  <c r="O475" i="10"/>
  <c r="O474" i="10"/>
  <c r="O473" i="10"/>
  <c r="O472" i="10"/>
  <c r="O471" i="10"/>
  <c r="O470" i="10"/>
  <c r="O469" i="10"/>
  <c r="O468" i="10"/>
  <c r="O467" i="10"/>
  <c r="O466" i="10"/>
  <c r="O465" i="10"/>
  <c r="O464" i="10"/>
  <c r="O463" i="10"/>
  <c r="O462" i="10"/>
  <c r="O461" i="10"/>
  <c r="O460" i="10"/>
  <c r="O459" i="10"/>
  <c r="O458" i="10"/>
  <c r="O457" i="10"/>
  <c r="O456" i="10"/>
  <c r="O455" i="10"/>
  <c r="O454" i="10"/>
  <c r="O453" i="10"/>
  <c r="O452" i="10"/>
  <c r="O451" i="10"/>
  <c r="O450" i="10"/>
  <c r="O449" i="10"/>
  <c r="O448" i="10"/>
  <c r="O447" i="10"/>
  <c r="O446" i="10"/>
  <c r="O445" i="10"/>
  <c r="O444" i="10"/>
  <c r="O443" i="10"/>
  <c r="O442" i="10"/>
  <c r="O441" i="10"/>
  <c r="O440" i="10"/>
  <c r="O439" i="10"/>
  <c r="O438" i="10"/>
  <c r="O437" i="10"/>
  <c r="O436" i="10"/>
  <c r="O435" i="10"/>
  <c r="O434" i="10"/>
  <c r="O433" i="10"/>
  <c r="O432" i="10"/>
  <c r="O431" i="10"/>
  <c r="O430" i="10"/>
  <c r="O429" i="10"/>
  <c r="O428" i="10"/>
  <c r="O427" i="10"/>
  <c r="O426" i="10"/>
  <c r="O425" i="10"/>
  <c r="O424" i="10"/>
  <c r="O423" i="10"/>
  <c r="O422" i="10"/>
  <c r="O421" i="10"/>
  <c r="O420" i="10"/>
  <c r="O419" i="10"/>
  <c r="O418" i="10"/>
  <c r="O417" i="10"/>
  <c r="O416" i="10"/>
  <c r="O415" i="10"/>
  <c r="O414" i="10"/>
  <c r="O413" i="10"/>
  <c r="O412" i="10"/>
  <c r="O411" i="10"/>
  <c r="O410" i="10"/>
  <c r="O409" i="10"/>
  <c r="O408" i="10"/>
  <c r="O407" i="10"/>
  <c r="O406" i="10"/>
  <c r="O405" i="10"/>
  <c r="O404" i="10"/>
  <c r="O403" i="10"/>
  <c r="O402" i="10"/>
  <c r="O401" i="10"/>
  <c r="O400" i="10"/>
  <c r="O399" i="10"/>
  <c r="O398" i="10"/>
  <c r="O397" i="10"/>
  <c r="O396" i="10"/>
  <c r="O395" i="10"/>
  <c r="O394" i="10"/>
  <c r="O393" i="10"/>
  <c r="O392" i="10"/>
  <c r="O391" i="10"/>
  <c r="O390" i="10"/>
  <c r="O389" i="10"/>
  <c r="O388" i="10"/>
  <c r="O387" i="10"/>
  <c r="O386" i="10"/>
  <c r="O385" i="10"/>
  <c r="O384" i="10"/>
  <c r="O383" i="10"/>
  <c r="O382" i="10"/>
  <c r="O381" i="10"/>
  <c r="O380" i="10"/>
  <c r="O379" i="10"/>
  <c r="O378" i="10"/>
  <c r="O377" i="10"/>
  <c r="O376" i="10"/>
  <c r="O375" i="10"/>
  <c r="O374" i="10"/>
  <c r="O373" i="10"/>
  <c r="O372" i="10"/>
  <c r="O371" i="10"/>
  <c r="O370" i="10"/>
  <c r="O369" i="10"/>
  <c r="O368" i="10"/>
  <c r="O367" i="10"/>
  <c r="O366" i="10"/>
  <c r="O365" i="10"/>
  <c r="O364" i="10"/>
  <c r="O363" i="10"/>
  <c r="O362" i="10"/>
  <c r="O361" i="10"/>
  <c r="O360" i="10"/>
  <c r="O359" i="10"/>
  <c r="O358" i="10"/>
  <c r="O357" i="10"/>
  <c r="O356" i="10"/>
  <c r="O355" i="10"/>
  <c r="O354" i="10"/>
  <c r="O353" i="10"/>
  <c r="O352" i="10"/>
  <c r="O351" i="10"/>
  <c r="O350" i="10"/>
  <c r="O349" i="10"/>
  <c r="O348" i="10"/>
  <c r="O347" i="10"/>
  <c r="O346" i="10"/>
  <c r="O345" i="10"/>
  <c r="O344" i="10"/>
  <c r="O343" i="10"/>
  <c r="O342" i="10"/>
  <c r="O341" i="10"/>
  <c r="O340" i="10"/>
  <c r="O339" i="10"/>
  <c r="O338" i="10"/>
  <c r="O337" i="10"/>
  <c r="O336" i="10"/>
  <c r="O335" i="10"/>
  <c r="O334" i="10"/>
  <c r="O333" i="10"/>
  <c r="O332" i="10"/>
  <c r="O331" i="10"/>
  <c r="O330" i="10"/>
  <c r="O329" i="10"/>
  <c r="O328" i="10"/>
  <c r="O327" i="10"/>
  <c r="O326" i="10"/>
  <c r="O325" i="10"/>
  <c r="O324" i="10"/>
  <c r="O323" i="10"/>
  <c r="O322" i="10"/>
  <c r="O321" i="10"/>
  <c r="O320" i="10"/>
  <c r="O319" i="10"/>
  <c r="O318" i="10"/>
  <c r="O317" i="10"/>
  <c r="O316" i="10"/>
  <c r="O315" i="10"/>
  <c r="O314" i="10"/>
  <c r="O313" i="10"/>
  <c r="O312" i="10"/>
  <c r="O311" i="10"/>
  <c r="O310" i="10"/>
  <c r="O309" i="10"/>
  <c r="O308" i="10"/>
  <c r="O307" i="10"/>
  <c r="O306" i="10"/>
  <c r="O305" i="10"/>
  <c r="O304" i="10"/>
  <c r="O303" i="10"/>
  <c r="O302" i="10"/>
  <c r="O301" i="10"/>
  <c r="O300" i="10"/>
  <c r="O299" i="10"/>
  <c r="O298" i="10"/>
  <c r="O297" i="10"/>
  <c r="O296" i="10"/>
  <c r="O295" i="10"/>
  <c r="O294" i="10"/>
  <c r="O293" i="10"/>
  <c r="O292" i="10"/>
  <c r="O291" i="10"/>
  <c r="O290" i="10"/>
  <c r="O289" i="10"/>
  <c r="O288" i="10"/>
  <c r="O287" i="10"/>
  <c r="O286" i="10"/>
  <c r="O285" i="10"/>
  <c r="O284" i="10"/>
  <c r="O283" i="10"/>
  <c r="O282" i="10"/>
  <c r="O281" i="10"/>
  <c r="O280" i="10"/>
  <c r="O279" i="10"/>
  <c r="O278" i="10"/>
  <c r="O277" i="10"/>
  <c r="O276" i="10"/>
  <c r="O275" i="10"/>
  <c r="O274" i="10"/>
  <c r="O273" i="10"/>
  <c r="O272" i="10"/>
  <c r="O271" i="10"/>
  <c r="O270" i="10"/>
  <c r="O269" i="10"/>
  <c r="O268" i="10"/>
  <c r="O267" i="10"/>
  <c r="O266" i="10"/>
  <c r="O265" i="10"/>
  <c r="O264" i="10"/>
  <c r="O263" i="10"/>
  <c r="O262" i="10"/>
  <c r="O261" i="10"/>
  <c r="O260" i="10"/>
  <c r="O259" i="10"/>
  <c r="O258" i="10"/>
  <c r="O257" i="10"/>
  <c r="O256" i="10"/>
  <c r="O255" i="10"/>
  <c r="O254" i="10"/>
  <c r="O253" i="10"/>
  <c r="O252" i="10"/>
  <c r="O251" i="10"/>
  <c r="O250" i="10"/>
  <c r="O249" i="10"/>
  <c r="O248" i="10"/>
  <c r="O247" i="10"/>
  <c r="O246" i="10"/>
  <c r="O245" i="10"/>
  <c r="O244" i="10"/>
  <c r="O243" i="10"/>
  <c r="O242" i="10"/>
  <c r="O241" i="10"/>
  <c r="O240" i="10"/>
  <c r="O239" i="10"/>
  <c r="O238" i="10"/>
  <c r="O237" i="10"/>
  <c r="O236" i="10"/>
  <c r="O235" i="10"/>
  <c r="O234" i="10"/>
  <c r="O233" i="10"/>
  <c r="O232" i="10"/>
  <c r="O231" i="10"/>
  <c r="O230" i="10"/>
  <c r="O229" i="10"/>
  <c r="O228" i="10"/>
  <c r="O227" i="10"/>
  <c r="O226" i="10"/>
  <c r="O225" i="10"/>
  <c r="O224" i="10"/>
  <c r="O223" i="10"/>
  <c r="O222" i="10"/>
  <c r="O221" i="10"/>
  <c r="O220" i="10"/>
  <c r="O219" i="10"/>
  <c r="O218" i="10"/>
  <c r="O217" i="10"/>
  <c r="O216" i="10"/>
  <c r="O215" i="10"/>
  <c r="O214" i="10"/>
  <c r="O213" i="10"/>
  <c r="O212" i="10"/>
  <c r="O211" i="10"/>
  <c r="O210" i="10"/>
  <c r="O209" i="10"/>
  <c r="O208" i="10"/>
  <c r="O207" i="10"/>
  <c r="O206" i="10"/>
  <c r="O205" i="10"/>
  <c r="O204" i="10"/>
  <c r="O203" i="10"/>
  <c r="O202" i="10"/>
  <c r="O201" i="10"/>
  <c r="O200" i="10"/>
  <c r="O199" i="10"/>
  <c r="O198" i="10"/>
  <c r="O197" i="10"/>
  <c r="O196" i="10"/>
  <c r="O195" i="10"/>
  <c r="O194" i="10"/>
  <c r="O193" i="10"/>
  <c r="O192" i="10"/>
  <c r="O191" i="10"/>
  <c r="O190" i="10"/>
  <c r="O189" i="10"/>
  <c r="O188" i="10"/>
  <c r="O187" i="10"/>
  <c r="O186" i="10"/>
  <c r="O185" i="10"/>
  <c r="O184" i="10"/>
  <c r="O183" i="10"/>
  <c r="O182" i="10"/>
  <c r="O181" i="10"/>
  <c r="O180" i="10"/>
  <c r="O179" i="10"/>
  <c r="O178" i="10"/>
  <c r="O177" i="10"/>
  <c r="O176" i="10"/>
  <c r="O175" i="10"/>
  <c r="O174" i="10"/>
  <c r="O173" i="10"/>
  <c r="O172" i="10"/>
  <c r="O171" i="10"/>
  <c r="O170" i="10"/>
  <c r="O169" i="10"/>
  <c r="O168" i="10"/>
  <c r="O167" i="10"/>
  <c r="O166" i="10"/>
  <c r="O165" i="10"/>
  <c r="O164" i="10"/>
  <c r="O163" i="10"/>
  <c r="O162" i="10"/>
  <c r="O161" i="10"/>
  <c r="O160" i="10"/>
  <c r="O159" i="10"/>
  <c r="O158" i="10"/>
  <c r="O157" i="10"/>
  <c r="O156" i="10"/>
  <c r="O155" i="10"/>
  <c r="O154" i="10"/>
  <c r="O153" i="10"/>
  <c r="O152" i="10"/>
  <c r="O151" i="10"/>
  <c r="O150" i="10"/>
  <c r="O149" i="10"/>
  <c r="O148" i="10"/>
  <c r="O147" i="10"/>
  <c r="O146" i="10"/>
  <c r="O145" i="10"/>
  <c r="O144" i="10"/>
  <c r="O143" i="10"/>
  <c r="O142" i="10"/>
  <c r="O141" i="10"/>
  <c r="O140" i="10"/>
  <c r="O139" i="10"/>
  <c r="O138" i="10"/>
  <c r="O137" i="10"/>
  <c r="O136" i="10"/>
  <c r="O135" i="10"/>
  <c r="O134" i="10"/>
  <c r="O133" i="10"/>
  <c r="O132" i="10"/>
  <c r="O131" i="10"/>
  <c r="O130" i="10"/>
  <c r="O129" i="10"/>
  <c r="O128" i="10"/>
  <c r="O127" i="10"/>
  <c r="O126" i="10"/>
  <c r="O125" i="10"/>
  <c r="O124" i="10"/>
  <c r="O123" i="10"/>
  <c r="O122" i="10"/>
  <c r="O121" i="10"/>
  <c r="O120" i="10"/>
  <c r="O119" i="10"/>
  <c r="O118" i="10"/>
  <c r="O117" i="10"/>
  <c r="O116" i="10"/>
  <c r="O115" i="10"/>
  <c r="O114" i="10"/>
  <c r="O113" i="10"/>
  <c r="O112" i="10"/>
  <c r="O111" i="10"/>
  <c r="O110" i="10"/>
  <c r="O109" i="10"/>
  <c r="O108" i="10"/>
  <c r="O107" i="10"/>
  <c r="O106" i="10"/>
  <c r="O105" i="10"/>
  <c r="O104" i="10"/>
  <c r="O103" i="10"/>
  <c r="O102" i="10"/>
  <c r="O101" i="10"/>
  <c r="O100" i="10"/>
  <c r="O99" i="10"/>
  <c r="O98" i="10"/>
  <c r="O97" i="10"/>
  <c r="O96" i="10"/>
  <c r="O95" i="10"/>
  <c r="O94" i="10"/>
  <c r="O93" i="10"/>
  <c r="O92" i="10"/>
  <c r="O91" i="10"/>
  <c r="O90" i="10"/>
  <c r="O89" i="10"/>
  <c r="O88" i="10"/>
  <c r="O87" i="10"/>
  <c r="O86" i="10"/>
  <c r="O85" i="10"/>
  <c r="O84" i="10"/>
  <c r="O83" i="10"/>
  <c r="O82" i="10"/>
  <c r="O81" i="10"/>
  <c r="O80" i="10"/>
  <c r="O79" i="10"/>
  <c r="O78" i="10"/>
  <c r="O77" i="10"/>
  <c r="O76" i="10"/>
  <c r="O75" i="10"/>
  <c r="O74" i="10"/>
  <c r="O73" i="10"/>
  <c r="O72" i="10"/>
  <c r="O71" i="10"/>
  <c r="O70" i="10"/>
  <c r="O69" i="10"/>
  <c r="O68" i="10"/>
  <c r="O67" i="10"/>
  <c r="O66" i="10"/>
  <c r="O65" i="10"/>
  <c r="O64" i="10"/>
  <c r="O63" i="10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K41" i="2" l="1"/>
  <c r="F31" i="2" l="1"/>
  <c r="F21" i="2"/>
  <c r="K23" i="1"/>
  <c r="F23" i="1"/>
  <c r="E23" i="1"/>
  <c r="J22" i="1"/>
  <c r="G22" i="1"/>
  <c r="H22" i="1" s="1"/>
  <c r="D22" i="1"/>
  <c r="C22" i="1"/>
  <c r="J21" i="1"/>
  <c r="G21" i="1"/>
  <c r="H21" i="1" s="1"/>
  <c r="C21" i="1"/>
  <c r="J20" i="1"/>
  <c r="G20" i="1"/>
  <c r="H20" i="1" s="1"/>
  <c r="C20" i="1"/>
  <c r="J19" i="1"/>
  <c r="G19" i="1"/>
  <c r="H19" i="1" s="1"/>
  <c r="C19" i="1"/>
  <c r="J18" i="1"/>
  <c r="G18" i="1"/>
  <c r="H18" i="1" s="1"/>
  <c r="C18" i="1"/>
  <c r="J17" i="1"/>
  <c r="G17" i="1"/>
  <c r="H17" i="1" s="1"/>
  <c r="C17" i="1"/>
  <c r="J16" i="1"/>
  <c r="G16" i="1"/>
  <c r="H16" i="1" s="1"/>
  <c r="C16" i="1"/>
  <c r="J15" i="1"/>
  <c r="G15" i="1"/>
  <c r="H15" i="1" s="1"/>
  <c r="C15" i="1"/>
  <c r="J14" i="1"/>
  <c r="G14" i="1"/>
  <c r="H14" i="1" s="1"/>
  <c r="C14" i="1"/>
  <c r="J13" i="1"/>
  <c r="G13" i="1"/>
  <c r="H13" i="1" s="1"/>
  <c r="C13" i="1"/>
  <c r="I12" i="1"/>
  <c r="G12" i="1"/>
  <c r="H12" i="1" s="1"/>
  <c r="C12" i="1"/>
  <c r="I11" i="1"/>
  <c r="G11" i="1"/>
  <c r="H11" i="1" s="1"/>
  <c r="D11" i="1"/>
  <c r="D23" i="1" s="1"/>
  <c r="C11" i="1"/>
  <c r="J10" i="1"/>
  <c r="G10" i="1"/>
  <c r="H10" i="1" s="1"/>
  <c r="C10" i="1"/>
  <c r="L9" i="1"/>
  <c r="L23" i="1" s="1"/>
  <c r="J9" i="1"/>
  <c r="G9" i="1"/>
  <c r="H9" i="1" s="1"/>
  <c r="C9" i="1"/>
  <c r="J8" i="1"/>
  <c r="G8" i="1"/>
  <c r="H8" i="1" s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J7" i="1"/>
  <c r="G7" i="1"/>
  <c r="C7" i="1"/>
  <c r="I23" i="1" l="1"/>
  <c r="C23" i="1"/>
  <c r="J23" i="1"/>
  <c r="G23" i="1"/>
  <c r="F26" i="2"/>
  <c r="F24" i="2"/>
  <c r="F27" i="2"/>
  <c r="F25" i="2"/>
  <c r="F33" i="2"/>
  <c r="F14" i="2"/>
  <c r="F17" i="2"/>
  <c r="F19" i="2"/>
  <c r="F20" i="2"/>
  <c r="F38" i="2"/>
  <c r="F39" i="2"/>
  <c r="F30" i="2"/>
  <c r="F28" i="2"/>
  <c r="F29" i="2"/>
  <c r="F32" i="2"/>
  <c r="F35" i="2"/>
  <c r="F36" i="2"/>
  <c r="E11" i="2"/>
  <c r="E15" i="2"/>
  <c r="E22" i="2"/>
  <c r="F16" i="2"/>
  <c r="F34" i="2"/>
  <c r="E14" i="2"/>
  <c r="E17" i="2"/>
  <c r="E18" i="2"/>
  <c r="E19" i="2"/>
  <c r="E20" i="2"/>
  <c r="E21" i="2"/>
  <c r="E24" i="2"/>
  <c r="E25" i="2"/>
  <c r="E26" i="2"/>
  <c r="E28" i="2"/>
  <c r="E29" i="2"/>
  <c r="E31" i="2"/>
  <c r="E32" i="2"/>
  <c r="E35" i="2"/>
  <c r="E36" i="2"/>
  <c r="E38" i="2"/>
  <c r="E39" i="2"/>
  <c r="H7" i="1"/>
  <c r="H23" i="1" s="1"/>
  <c r="F15" i="2" l="1"/>
  <c r="F22" i="2"/>
  <c r="E33" i="2"/>
  <c r="E30" i="2"/>
  <c r="F11" i="2"/>
  <c r="E40" i="2"/>
  <c r="E16" i="2"/>
  <c r="F23" i="2"/>
  <c r="E34" i="2"/>
  <c r="F12" i="2" l="1"/>
  <c r="E12" i="2"/>
  <c r="E13" i="2"/>
  <c r="F13" i="2"/>
  <c r="E9" i="2"/>
  <c r="E37" i="2"/>
  <c r="F9" i="2" l="1"/>
  <c r="E23" i="2" l="1"/>
  <c r="D50" i="2" s="1"/>
  <c r="E50" i="2" l="1"/>
  <c r="F50" i="2" s="1"/>
  <c r="F10" i="2"/>
  <c r="E27" i="2"/>
  <c r="E10" i="2" l="1"/>
  <c r="D42" i="2" l="1"/>
  <c r="E41" i="2"/>
  <c r="F41" i="2"/>
  <c r="E42" i="2" l="1"/>
  <c r="F42" i="2"/>
  <c r="F43" i="2" l="1"/>
  <c r="E43" i="2"/>
  <c r="D44" i="2"/>
  <c r="E44" i="2" l="1"/>
  <c r="F44" i="2"/>
</calcChain>
</file>

<file path=xl/sharedStrings.xml><?xml version="1.0" encoding="utf-8"?>
<sst xmlns="http://schemas.openxmlformats.org/spreadsheetml/2006/main" count="11767" uniqueCount="2583">
  <si>
    <t>КП «Новозаводське» ЧМР</t>
  </si>
  <si>
    <t>Пов.</t>
  </si>
  <si>
    <t>Адреса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</si>
  <si>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</si>
  <si>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</si>
  <si>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</si>
  <si>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</si>
  <si>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</si>
  <si>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</si>
  <si>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</si>
  <si>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</si>
  <si>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</si>
  <si>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</si>
  <si>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</si>
  <si>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Нараховано згідно тароифу, грн.</t>
  </si>
  <si>
    <t>Фактично виконано, грн.</t>
  </si>
  <si>
    <t>Недовиконано, грн.</t>
  </si>
  <si>
    <t>Перевиконано, грн.</t>
  </si>
  <si>
    <t>Різниця мі нарахуваннями та витратами,грн</t>
  </si>
  <si>
    <r>
      <t>Загальна площа житла, та нежитлових приміщень, м</t>
    </r>
    <r>
      <rPr>
        <b/>
        <vertAlign val="superscript"/>
        <sz val="8"/>
        <color indexed="8"/>
        <rFont val="MS Sans Serif"/>
        <family val="2"/>
        <charset val="204"/>
      </rPr>
      <t>2</t>
    </r>
  </si>
  <si>
    <t xml:space="preserve">січень </t>
  </si>
  <si>
    <t>Різниця між нарахуваннями та витратами,грн</t>
  </si>
  <si>
    <t>Разом</t>
  </si>
  <si>
    <t>Прибирання сходових кліток</t>
  </si>
  <si>
    <t>Прибирання прибудинкової території</t>
  </si>
  <si>
    <t>Технічне обслуговування ліфтів</t>
  </si>
  <si>
    <t>Обслуговування систем диспетчеризації</t>
  </si>
  <si>
    <t>Технічне обслуговування внутнішньобудинкових систем: гарячого водопостачання; холодного водопостачання; водовідведення; теплопостачання; зливової каналізації.</t>
  </si>
  <si>
    <t>Дератизація</t>
  </si>
  <si>
    <t>Дезінсекція</t>
  </si>
  <si>
    <t>Обслуговування димових та вентиляційних каналів</t>
  </si>
  <si>
    <t>Прибирання і вивезення снігу, посипання частини прибудинкової території, призначеної для проходу та проїзду, протиожеледними сумішами</t>
  </si>
  <si>
    <t>Експлуатація номерних знаків на будинках</t>
  </si>
  <si>
    <t>Освітлення місць загального користування і підвалів та підкачування води</t>
  </si>
  <si>
    <t>Вивезення  побутових  відходів (збирання, зберігання, перевезення, перероблення, утилізація, знешкодження та захоронення)</t>
  </si>
  <si>
    <t>Технічне обслуговування та поточного ремонту мереж електропостачання та електрообладнання, систем протипожежної автоматики та димовидалення</t>
  </si>
  <si>
    <t>Енергопостачання ліфтів</t>
  </si>
  <si>
    <t>№ п/п</t>
  </si>
  <si>
    <t>Статті тарифу</t>
  </si>
  <si>
    <t>Нараховано згідно тарифу, грн.</t>
  </si>
  <si>
    <t>Поточний ремонт конструктивних елементів, внутрішньобудинкових систем ГВП, ХВП, ХВВ, ЦО та зливової каналізації і технічних пристроїв будинків та елементів зовнішнього упорядження</t>
  </si>
  <si>
    <t>ВСЬОГО з ПДВ</t>
  </si>
  <si>
    <t>Загальна площа житл. та нежитл. прим,м2</t>
  </si>
  <si>
    <t>Прибирання підвалів, технічних поверхів та покрівлі</t>
  </si>
  <si>
    <t>Тариф на 1 м кв. на послуги з утримання будинків і споруд  та прибудинкових територій КП "Новозаводське"</t>
  </si>
  <si>
    <t>Нараховання</t>
  </si>
  <si>
    <t>тарифу з 01.08.2017</t>
  </si>
  <si>
    <t>тарифу з 01.01.2018</t>
  </si>
  <si>
    <t>тарифу з 17.02.2018</t>
  </si>
  <si>
    <t>коригування( збільшення ТО ліфтів + диспетчеризація)</t>
  </si>
  <si>
    <t>грн.з ПДВ</t>
  </si>
  <si>
    <t>грн./м.кв з ПДВ</t>
  </si>
  <si>
    <t>коригування( збільшення мінімальної  заробітної плати + ПММ)</t>
  </si>
  <si>
    <t xml:space="preserve"> збільш. Мін.  заробітної плати, прожиткового мінімума, ціни на е/е, ПММ, вивезення сміття</t>
  </si>
  <si>
    <t>Контроль (нарахування з тарифу</t>
  </si>
  <si>
    <t>тарифу з 15.06.2016</t>
  </si>
  <si>
    <t>тарифу з 01.06.2018</t>
  </si>
  <si>
    <t>збільш. ЗП по Гал. Угоді, виведення статті "вивезення побут. Відх)</t>
  </si>
  <si>
    <t>Загальна сума витрат (без урахування ПДВ)</t>
  </si>
  <si>
    <t>Загальна сума витрат (з урахуванням ПДВ)</t>
  </si>
  <si>
    <t>Всього</t>
  </si>
  <si>
    <t>Загальна сума витрат з винагородою управителю</t>
  </si>
  <si>
    <t>1.1.1. ТО водопостачання</t>
  </si>
  <si>
    <t>1.1.2 ТО водовідведення</t>
  </si>
  <si>
    <t>1.1.3 ТО теплопостачання</t>
  </si>
  <si>
    <t>1.1.4 ТО гарячого водопостачання</t>
  </si>
  <si>
    <t>1.1.6 ТО електропостачання</t>
  </si>
  <si>
    <t>1.1.7  ТО газопостачання</t>
  </si>
  <si>
    <t>1.1.8 аварійне обслуговування</t>
  </si>
  <si>
    <t>1.2. ТО ліфтів</t>
  </si>
  <si>
    <t>1.3 Обслуг. систем диспетчеризації</t>
  </si>
  <si>
    <t>1.4 Обслуговування ДВК</t>
  </si>
  <si>
    <t>1.6 ПР костуктивних елементів</t>
  </si>
  <si>
    <t>1.7.1 ПР водопостачання</t>
  </si>
  <si>
    <t>1.1.5 ТО зливової каналізації</t>
  </si>
  <si>
    <t>1.7.2 ПР водовідведення</t>
  </si>
  <si>
    <t>1.7.3 ПР теплопостачання</t>
  </si>
  <si>
    <t>1.7.4 ПР гарячого водопостачання</t>
  </si>
  <si>
    <t>1.7.5 ПР зливової каналізації</t>
  </si>
  <si>
    <t>1.7.6 ПР електропостачання</t>
  </si>
  <si>
    <t>1.7.7  ПР газопостачання</t>
  </si>
  <si>
    <t>1.8 ПР систем ППА</t>
  </si>
  <si>
    <t>1.9 Прибирання прибудинкової території</t>
  </si>
  <si>
    <t>1.10 Прибирання  приміщень загального користування</t>
  </si>
  <si>
    <t>1.11 Прибирання і вивезення снігу</t>
  </si>
  <si>
    <t>1.12 Дератизація</t>
  </si>
  <si>
    <t>1.13 Дезінсекція</t>
  </si>
  <si>
    <t>1.14.1 Придбання е/е для освітлення місць загального користування</t>
  </si>
  <si>
    <t>1.14.2 Придбання е/е для живлення ліфтів</t>
  </si>
  <si>
    <t>2 Інші роботи понад обов'язковий перелік</t>
  </si>
  <si>
    <t>3 Загальна сума витрат (без урахування ПДВ)</t>
  </si>
  <si>
    <t>4 Загальна сума витрат (з урахування ПДВ)</t>
  </si>
  <si>
    <t>5 Винагорода управителю (з урахуванням ПДВ)</t>
  </si>
  <si>
    <t>Нарахування</t>
  </si>
  <si>
    <t>Витрати</t>
  </si>
  <si>
    <t>Різниця між нарахуванням та витратами</t>
  </si>
  <si>
    <t>6 Загальна сума витрат з винагородою управителю</t>
  </si>
  <si>
    <t>Нараховано, грн.</t>
  </si>
  <si>
    <t>Нараховано</t>
  </si>
  <si>
    <t>Фактично виконано</t>
  </si>
  <si>
    <t>1.1 Технічне обслуговування  внутрішньобудинкових систем, в т.ч.</t>
  </si>
  <si>
    <t>1.7 Поточний ремонт внутрішньобудинкових систем, в т.ч.</t>
  </si>
  <si>
    <t>1.14 Придбання е/е , в т.ч.</t>
  </si>
  <si>
    <t>Обов'язковий перелік послуг</t>
  </si>
  <si>
    <t>Загальна площа, м2</t>
  </si>
  <si>
    <t>7</t>
  </si>
  <si>
    <t>6</t>
  </si>
  <si>
    <t>Винагорода управителю (з урахуванням ПДВ)</t>
  </si>
  <si>
    <t>5</t>
  </si>
  <si>
    <t>4</t>
  </si>
  <si>
    <t>3</t>
  </si>
  <si>
    <t>Інші роботи (послуги) понад обов'язковий перелік</t>
  </si>
  <si>
    <t>2</t>
  </si>
  <si>
    <t>для живлення ліфтів</t>
  </si>
  <si>
    <t>1.14.2</t>
  </si>
  <si>
    <t>для освітлення місць загального користування</t>
  </si>
  <si>
    <t>1.14.1</t>
  </si>
  <si>
    <t>Придбання електричної енергії для освітлення місць загального користуванння, живлення ліфтів та забезпечення функціонування іншого спільного майна багатоквартирного будинку, в т.ч</t>
  </si>
  <si>
    <t>1.14</t>
  </si>
  <si>
    <t>1.13</t>
  </si>
  <si>
    <t>1.12</t>
  </si>
  <si>
    <t>Прибирання та вивезення снігу, посипання частини прибудинкової території, призначеної для проходу та проїзду, протиожеледними сумішами</t>
  </si>
  <si>
    <t>1.11</t>
  </si>
  <si>
    <t>Прибирання приміщень загального користування (у т.ч допоміжних)</t>
  </si>
  <si>
    <t>1.10</t>
  </si>
  <si>
    <t>1.9</t>
  </si>
  <si>
    <t>Поточний ремонт систем протипожежної  автоматики та димовидалення (у разі їх наявності)</t>
  </si>
  <si>
    <t>1.8</t>
  </si>
  <si>
    <t>газопостачання</t>
  </si>
  <si>
    <t>1.7.7</t>
  </si>
  <si>
    <t>електропостачання</t>
  </si>
  <si>
    <t>1.7.6</t>
  </si>
  <si>
    <t>зливової каналізації</t>
  </si>
  <si>
    <t>1.7.5</t>
  </si>
  <si>
    <t>гарячого водопостачання</t>
  </si>
  <si>
    <t>1.7.4</t>
  </si>
  <si>
    <t>теплопостачання</t>
  </si>
  <si>
    <t>1.7.3</t>
  </si>
  <si>
    <t>водовідведення</t>
  </si>
  <si>
    <t>1.7.2</t>
  </si>
  <si>
    <t xml:space="preserve">водопостачання </t>
  </si>
  <si>
    <t>1.7.1</t>
  </si>
  <si>
    <t>Поточний ремонт внутрішньобудинкових систем</t>
  </si>
  <si>
    <t>1.7</t>
  </si>
  <si>
    <t>Поточний ремонт конструктивних елементів, технічних пристроїв та елементів зовнішнього упорядження, що розміщені на закріпленій в установленому порядку прибудинковій території (в т.ч спорт., дитячих та інших майданчиків), та іншого спільного майна ББ</t>
  </si>
  <si>
    <t>1.6</t>
  </si>
  <si>
    <t>Технічне обслуговування систем протипожежної автоматики та димовидалення (у разі їх наявності)</t>
  </si>
  <si>
    <t>1.5</t>
  </si>
  <si>
    <t>1.4</t>
  </si>
  <si>
    <t>1.3</t>
  </si>
  <si>
    <t>1.2</t>
  </si>
  <si>
    <t>аварійне обслуговування</t>
  </si>
  <si>
    <t>1.1.8</t>
  </si>
  <si>
    <t>1.1.7</t>
  </si>
  <si>
    <t>1.1.6</t>
  </si>
  <si>
    <t>1.1.5</t>
  </si>
  <si>
    <t>1.1.4</t>
  </si>
  <si>
    <t>1.1.3</t>
  </si>
  <si>
    <t>1.1.2</t>
  </si>
  <si>
    <t>1.1.1</t>
  </si>
  <si>
    <t>Технічне обслуговування внутрішньобудинкових систем</t>
  </si>
  <si>
    <t>1.1</t>
  </si>
  <si>
    <t>Обовязковий перелік послуг</t>
  </si>
  <si>
    <t>1</t>
  </si>
  <si>
    <t>Складова витрат на утримання будинку та прибудинкової території та поточний ремонт спільного майна будинку</t>
  </si>
  <si>
    <t xml:space="preserve">1.5 ТО систем ППА </t>
  </si>
  <si>
    <t>Відомість фактичних витрат і доходів по обслуговуванню житлових будинків (КОНКУРС)</t>
  </si>
  <si>
    <t>% виконання  кошторису</t>
  </si>
  <si>
    <t>Прострочена заборгованість населення на</t>
  </si>
  <si>
    <t>місяці</t>
  </si>
  <si>
    <t>1-ї Гвардiйської Армiї, ВУЛ</t>
  </si>
  <si>
    <t>29</t>
  </si>
  <si>
    <t>8</t>
  </si>
  <si>
    <t>Бориса Луговського, ВУЛ</t>
  </si>
  <si>
    <t>17</t>
  </si>
  <si>
    <t>В`ячеслава Чорновола, ВУЛ</t>
  </si>
  <si>
    <t>11</t>
  </si>
  <si>
    <t>13</t>
  </si>
  <si>
    <t>15</t>
  </si>
  <si>
    <t>15а</t>
  </si>
  <si>
    <t>26</t>
  </si>
  <si>
    <t>30</t>
  </si>
  <si>
    <t>32</t>
  </si>
  <si>
    <t>38</t>
  </si>
  <si>
    <t>40</t>
  </si>
  <si>
    <t>42а</t>
  </si>
  <si>
    <t>48</t>
  </si>
  <si>
    <t>49/2</t>
  </si>
  <si>
    <t>50</t>
  </si>
  <si>
    <t>56а</t>
  </si>
  <si>
    <t>Варзара, ВУЛ</t>
  </si>
  <si>
    <t>31</t>
  </si>
  <si>
    <t>72</t>
  </si>
  <si>
    <t>74</t>
  </si>
  <si>
    <t>Ватутiна, ВУЛ</t>
  </si>
  <si>
    <t>Вокзальний. провулок, ПРОВ</t>
  </si>
  <si>
    <t>14</t>
  </si>
  <si>
    <t>14а</t>
  </si>
  <si>
    <t>16</t>
  </si>
  <si>
    <t>18</t>
  </si>
  <si>
    <t>20</t>
  </si>
  <si>
    <t>22</t>
  </si>
  <si>
    <t>24</t>
  </si>
  <si>
    <t>Воскресенська, ВУЛ</t>
  </si>
  <si>
    <t>10</t>
  </si>
  <si>
    <t>13а</t>
  </si>
  <si>
    <t>13б</t>
  </si>
  <si>
    <t>13в</t>
  </si>
  <si>
    <t>21</t>
  </si>
  <si>
    <t>23</t>
  </si>
  <si>
    <t>35а</t>
  </si>
  <si>
    <t>37</t>
  </si>
  <si>
    <t>9</t>
  </si>
  <si>
    <t>Воскресенський. 1-й провулок, ПРОВ</t>
  </si>
  <si>
    <t>Вячеслава Радченка, ВУЛ</t>
  </si>
  <si>
    <t>12</t>
  </si>
  <si>
    <t>22а</t>
  </si>
  <si>
    <t>22б</t>
  </si>
  <si>
    <t>22в</t>
  </si>
  <si>
    <t>Громадська, ВУЛ</t>
  </si>
  <si>
    <t>29а</t>
  </si>
  <si>
    <t>35</t>
  </si>
  <si>
    <t>Десняка, ВУЛ</t>
  </si>
  <si>
    <t>58а</t>
  </si>
  <si>
    <t>Єлецька, ВУЛ</t>
  </si>
  <si>
    <t>12а</t>
  </si>
  <si>
    <t>16а</t>
  </si>
  <si>
    <t>19</t>
  </si>
  <si>
    <t>Жабинського, ВУЛ</t>
  </si>
  <si>
    <t>28</t>
  </si>
  <si>
    <t>2а</t>
  </si>
  <si>
    <t>2б</t>
  </si>
  <si>
    <t>Зої Космодем янської, ВУЛ</t>
  </si>
  <si>
    <t>Івана Богуна, ВУЛ</t>
  </si>
  <si>
    <t>41</t>
  </si>
  <si>
    <t>42</t>
  </si>
  <si>
    <t>43</t>
  </si>
  <si>
    <t>44</t>
  </si>
  <si>
    <t>45</t>
  </si>
  <si>
    <t>51</t>
  </si>
  <si>
    <t>52</t>
  </si>
  <si>
    <t>Івана Мазепи, ВУЛ</t>
  </si>
  <si>
    <t>21а</t>
  </si>
  <si>
    <t>25</t>
  </si>
  <si>
    <t>27</t>
  </si>
  <si>
    <t>33</t>
  </si>
  <si>
    <t>34</t>
  </si>
  <si>
    <t>36</t>
  </si>
  <si>
    <t>37а</t>
  </si>
  <si>
    <t>38а</t>
  </si>
  <si>
    <t>43а</t>
  </si>
  <si>
    <t>46</t>
  </si>
  <si>
    <t>47</t>
  </si>
  <si>
    <t>49</t>
  </si>
  <si>
    <t>4б</t>
  </si>
  <si>
    <t>54</t>
  </si>
  <si>
    <t>56</t>
  </si>
  <si>
    <t>60а</t>
  </si>
  <si>
    <t>68</t>
  </si>
  <si>
    <t>68а</t>
  </si>
  <si>
    <t>68б</t>
  </si>
  <si>
    <t>72а</t>
  </si>
  <si>
    <t>78а</t>
  </si>
  <si>
    <t>Івана Рашевського, ВУЛ</t>
  </si>
  <si>
    <t>Іллінська, ВУЛ</t>
  </si>
  <si>
    <t>Каштанова, ВУЛ</t>
  </si>
  <si>
    <t>Кирпоноса, ВУЛ</t>
  </si>
  <si>
    <t>6а</t>
  </si>
  <si>
    <t>8а</t>
  </si>
  <si>
    <t>Князя Чорного, ВУЛ</t>
  </si>
  <si>
    <t>Козацька, ВУЛ</t>
  </si>
  <si>
    <t>3а</t>
  </si>
  <si>
    <t>4а</t>
  </si>
  <si>
    <t>Коцюбинського, ВУЛ</t>
  </si>
  <si>
    <t>28б</t>
  </si>
  <si>
    <t>39а</t>
  </si>
  <si>
    <t>Коцюбинського. провулок, ПРОВ</t>
  </si>
  <si>
    <t>4/6</t>
  </si>
  <si>
    <t>4/7</t>
  </si>
  <si>
    <t>Лесi Українки, ВУЛ</t>
  </si>
  <si>
    <t>Лисенка, ВУЛ</t>
  </si>
  <si>
    <t>Любецька, ВУЛ</t>
  </si>
  <si>
    <t>153а</t>
  </si>
  <si>
    <t>157</t>
  </si>
  <si>
    <t>157а</t>
  </si>
  <si>
    <t>34а</t>
  </si>
  <si>
    <t>44в</t>
  </si>
  <si>
    <t>60б</t>
  </si>
  <si>
    <t>9а</t>
  </si>
  <si>
    <t>Магiстратська, ВУЛ</t>
  </si>
  <si>
    <t>17а</t>
  </si>
  <si>
    <t>Малясова, ВУЛ</t>
  </si>
  <si>
    <t>39</t>
  </si>
  <si>
    <t>Марковича, ВУЛ</t>
  </si>
  <si>
    <t>11а</t>
  </si>
  <si>
    <t>Межова, ВУЛ</t>
  </si>
  <si>
    <t>Миру. проспект, ПРОСП</t>
  </si>
  <si>
    <t>80</t>
  </si>
  <si>
    <t>Музична, ВУЛ</t>
  </si>
  <si>
    <t>Нахiмова, ВУЛ</t>
  </si>
  <si>
    <t>Олексія Бакуринського, ВУЛ</t>
  </si>
  <si>
    <t>Олексія Бакуринського. провулок, ПРОВ</t>
  </si>
  <si>
    <t>Перемоги, ПРОСП</t>
  </si>
  <si>
    <t>55</t>
  </si>
  <si>
    <t>63</t>
  </si>
  <si>
    <t>67</t>
  </si>
  <si>
    <t>71</t>
  </si>
  <si>
    <t>75</t>
  </si>
  <si>
    <t>81</t>
  </si>
  <si>
    <t>82</t>
  </si>
  <si>
    <t>83</t>
  </si>
  <si>
    <t>84</t>
  </si>
  <si>
    <t>85</t>
  </si>
  <si>
    <t>Пирогова, ВУЛ</t>
  </si>
  <si>
    <t>Попудренка, ВУЛ</t>
  </si>
  <si>
    <t>20б</t>
  </si>
  <si>
    <t>Привокзальна, ВУЛ</t>
  </si>
  <si>
    <t>Промислова, ВУЛ</t>
  </si>
  <si>
    <t>42б</t>
  </si>
  <si>
    <t>Рiпкинська, ВУЛ</t>
  </si>
  <si>
    <t>Реміснича, ВУЛ</t>
  </si>
  <si>
    <t>53</t>
  </si>
  <si>
    <t>55а</t>
  </si>
  <si>
    <t>57</t>
  </si>
  <si>
    <t>58</t>
  </si>
  <si>
    <t>5а</t>
  </si>
  <si>
    <t>5б</t>
  </si>
  <si>
    <t>8б</t>
  </si>
  <si>
    <t>Ринкова, ВУЛ</t>
  </si>
  <si>
    <t>11б</t>
  </si>
  <si>
    <t>Самострова, ВУЛ</t>
  </si>
  <si>
    <t>Святомиколаївська, ВУЛ</t>
  </si>
  <si>
    <t>Слобiдська, ВУЛ</t>
  </si>
  <si>
    <t>75а</t>
  </si>
  <si>
    <t>77</t>
  </si>
  <si>
    <t>79а</t>
  </si>
  <si>
    <t>Старобiлоуська, ВУЛ</t>
  </si>
  <si>
    <t>14б</t>
  </si>
  <si>
    <t>14в</t>
  </si>
  <si>
    <t>25б</t>
  </si>
  <si>
    <t>27а</t>
  </si>
  <si>
    <t>Старостриженська, ВУЛ</t>
  </si>
  <si>
    <t>Суворова, ВУЛ</t>
  </si>
  <si>
    <t>Тиха, ВУЛ</t>
  </si>
  <si>
    <t>Тихий. провулок, ПРОВ</t>
  </si>
  <si>
    <t>Толстого, ВУЛ</t>
  </si>
  <si>
    <t>100</t>
  </si>
  <si>
    <t>102</t>
  </si>
  <si>
    <t>104</t>
  </si>
  <si>
    <t>106</t>
  </si>
  <si>
    <t>114</t>
  </si>
  <si>
    <t>118</t>
  </si>
  <si>
    <t>118б</t>
  </si>
  <si>
    <t>120</t>
  </si>
  <si>
    <t>122</t>
  </si>
  <si>
    <t>125</t>
  </si>
  <si>
    <t>130</t>
  </si>
  <si>
    <t>132</t>
  </si>
  <si>
    <t>134</t>
  </si>
  <si>
    <t>136</t>
  </si>
  <si>
    <t>139</t>
  </si>
  <si>
    <t>140</t>
  </si>
  <si>
    <t>142</t>
  </si>
  <si>
    <t>145</t>
  </si>
  <si>
    <t>152</t>
  </si>
  <si>
    <t>18а</t>
  </si>
  <si>
    <t>90</t>
  </si>
  <si>
    <t>94</t>
  </si>
  <si>
    <t>96</t>
  </si>
  <si>
    <t>Урочище Святе, ВУЛ</t>
  </si>
  <si>
    <t>Успенська, ВУЛ</t>
  </si>
  <si>
    <t>52а</t>
  </si>
  <si>
    <t>52б</t>
  </si>
  <si>
    <t>Ушинського, ВУЛ</t>
  </si>
  <si>
    <t>Хлібопекарська, ВУЛ</t>
  </si>
  <si>
    <t>19а</t>
  </si>
  <si>
    <t xml:space="preserve">, </t>
  </si>
  <si>
    <t>Договір № 1/</t>
  </si>
  <si>
    <t>59</t>
  </si>
  <si>
    <t>60</t>
  </si>
  <si>
    <t>61</t>
  </si>
  <si>
    <t>62</t>
  </si>
  <si>
    <t>64</t>
  </si>
  <si>
    <t>65</t>
  </si>
  <si>
    <t>66</t>
  </si>
  <si>
    <t>69</t>
  </si>
  <si>
    <t>70</t>
  </si>
  <si>
    <t>73</t>
  </si>
  <si>
    <t>76</t>
  </si>
  <si>
    <t>78</t>
  </si>
  <si>
    <t>79</t>
  </si>
  <si>
    <t>86</t>
  </si>
  <si>
    <t>88</t>
  </si>
  <si>
    <t>89</t>
  </si>
  <si>
    <t>91</t>
  </si>
  <si>
    <t>92</t>
  </si>
  <si>
    <t>93</t>
  </si>
  <si>
    <t>95</t>
  </si>
  <si>
    <t>97</t>
  </si>
  <si>
    <t>98</t>
  </si>
  <si>
    <t>99</t>
  </si>
  <si>
    <t>101</t>
  </si>
  <si>
    <t>103</t>
  </si>
  <si>
    <t>105</t>
  </si>
  <si>
    <t>107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</si>
  <si>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</si>
  <si>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</si>
  <si>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</si>
  <si>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</si>
  <si>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</si>
  <si>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</si>
  <si>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</si>
  <si>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</si>
  <si>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</si>
  <si>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119</t>
  </si>
  <si>
    <t>121</t>
  </si>
  <si>
    <t>123</t>
  </si>
  <si>
    <t>124</t>
  </si>
  <si>
    <t>126</t>
  </si>
  <si>
    <t>446</t>
  </si>
  <si>
    <t>447</t>
  </si>
  <si>
    <t>448</t>
  </si>
  <si>
    <t>449</t>
  </si>
  <si>
    <t>450</t>
  </si>
  <si>
    <t>127</t>
  </si>
  <si>
    <t>128</t>
  </si>
  <si>
    <t>129</t>
  </si>
  <si>
    <t>131</t>
  </si>
  <si>
    <t>133</t>
  </si>
  <si>
    <t>135</t>
  </si>
  <si>
    <t>137</t>
  </si>
  <si>
    <t>138</t>
  </si>
  <si>
    <t>141</t>
  </si>
  <si>
    <t>143</t>
  </si>
  <si>
    <t>144</t>
  </si>
  <si>
    <t>146</t>
  </si>
  <si>
    <t>147</t>
  </si>
  <si>
    <t>148</t>
  </si>
  <si>
    <t>149</t>
  </si>
  <si>
    <t>150</t>
  </si>
  <si>
    <t>151</t>
  </si>
  <si>
    <t>153</t>
  </si>
  <si>
    <t>154</t>
  </si>
  <si>
    <t>155</t>
  </si>
  <si>
    <t>156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</si>
  <si>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</si>
  <si>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</si>
  <si>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</si>
  <si>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</si>
  <si>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</si>
  <si>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</si>
  <si>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</si>
  <si>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</si>
  <si>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</si>
  <si>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</si>
  <si>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</si>
  <si>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</si>
  <si>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</si>
  <si>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</si>
  <si>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</si>
  <si>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</si>
  <si>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</si>
  <si>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</si>
  <si>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</si>
  <si>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</si>
  <si>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</si>
  <si>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</si>
  <si>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</si>
  <si>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</si>
  <si>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</si>
  <si>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</si>
  <si>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</si>
  <si>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</si>
  <si>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</si>
  <si>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</si>
  <si>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</si>
  <si>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</si>
  <si>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</si>
  <si>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</si>
  <si>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</si>
  <si>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</si>
  <si>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</si>
  <si>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</si>
  <si>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</si>
  <si>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</si>
  <si>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</si>
  <si>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</si>
  <si>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</si>
  <si>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</si>
  <si>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</si>
  <si>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</si>
  <si>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</si>
  <si>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</si>
  <si>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</si>
  <si>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</si>
  <si>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</si>
  <si>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</si>
  <si>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</si>
  <si>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</si>
  <si>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</si>
  <si>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</si>
  <si>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</si>
  <si>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</si>
  <si>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</si>
  <si>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</si>
  <si>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</si>
  <si>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</si>
  <si>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</si>
  <si>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</si>
  <si>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</si>
  <si>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</si>
  <si>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</si>
  <si>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</si>
  <si>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</si>
  <si>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</si>
  <si>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</si>
  <si>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</si>
  <si>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</si>
  <si>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</si>
  <si>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</si>
  <si>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</si>
  <si>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</si>
  <si>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</si>
  <si>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</si>
  <si>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</si>
  <si>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</si>
  <si>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</si>
  <si>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</si>
  <si>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</si>
  <si>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</si>
  <si>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</si>
  <si>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</si>
  <si>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</si>
  <si>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</si>
  <si>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</si>
  <si>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</si>
  <si>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</si>
  <si>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</si>
  <si>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</si>
  <si>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</si>
  <si>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</si>
  <si>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</si>
  <si>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</si>
  <si>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</si>
  <si>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</si>
  <si>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</si>
  <si>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</si>
  <si>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</si>
  <si>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</si>
  <si>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</si>
  <si>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</si>
  <si>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</si>
  <si>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</si>
  <si>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</si>
  <si>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</si>
  <si>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</si>
  <si>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</si>
  <si>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</si>
  <si>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</si>
  <si>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</si>
  <si>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</si>
  <si>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</si>
  <si>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</si>
  <si>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</si>
  <si>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</si>
  <si>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</si>
  <si>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</si>
  <si>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</si>
  <si>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</si>
  <si>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</si>
  <si>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</si>
  <si>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</si>
  <si>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</si>
  <si>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</si>
  <si>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</si>
  <si>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</si>
  <si>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</si>
  <si>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</si>
  <si>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</si>
  <si>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</si>
  <si>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</si>
  <si>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</si>
  <si>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</si>
  <si>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</si>
  <si>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</si>
  <si>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</si>
  <si>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</si>
  <si>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</si>
  <si>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</si>
  <si>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</si>
  <si>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</si>
  <si>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</si>
  <si>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</si>
  <si>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</si>
  <si>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</si>
  <si>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</si>
  <si>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</si>
  <si>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</si>
  <si>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</si>
  <si>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</si>
  <si>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</si>
  <si>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</si>
  <si>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</si>
  <si>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</si>
  <si>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</si>
  <si>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</si>
  <si>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</si>
  <si>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</si>
  <si>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</si>
  <si>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</si>
  <si>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</si>
  <si>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</si>
  <si>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</si>
  <si>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</si>
  <si>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</si>
  <si>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</si>
  <si>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</si>
  <si>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</si>
  <si>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</si>
  <si>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</si>
  <si>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</si>
  <si>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</si>
  <si>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</si>
  <si>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</si>
  <si>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</si>
  <si>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</si>
  <si>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</si>
  <si>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</si>
  <si>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</si>
  <si>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</si>
  <si>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</si>
  <si>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</si>
  <si>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</si>
  <si>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</si>
  <si>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</si>
  <si>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</si>
  <si>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</si>
  <si>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</si>
  <si>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</si>
  <si>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</si>
  <si>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</si>
  <si>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</si>
  <si>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</si>
  <si>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</si>
  <si>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</si>
  <si>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</si>
  <si>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</si>
  <si>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</si>
  <si>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</si>
  <si>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</si>
  <si>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</si>
  <si>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</si>
  <si>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</si>
  <si>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</si>
  <si>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</si>
  <si>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</si>
  <si>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</si>
  <si>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</si>
  <si>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</si>
  <si>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</si>
  <si>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</si>
  <si>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</si>
  <si>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</si>
  <si>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</si>
  <si>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</si>
  <si>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</si>
  <si>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</si>
  <si>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</si>
  <si>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</si>
  <si>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</si>
  <si>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</si>
  <si>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</si>
  <si>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</si>
  <si>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</si>
  <si>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</si>
  <si>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</si>
  <si>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</si>
  <si>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</si>
  <si>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</si>
  <si>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</si>
  <si>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</si>
  <si>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</si>
  <si>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</si>
  <si>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</si>
  <si>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</si>
  <si>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</si>
  <si>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</si>
  <si>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</si>
  <si>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</si>
  <si>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</si>
  <si>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</si>
  <si>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</si>
  <si>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</si>
  <si>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</si>
  <si>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</si>
  <si>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</si>
  <si>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</si>
  <si>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</si>
  <si>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</si>
  <si>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</si>
  <si>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</si>
  <si>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</si>
  <si>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</si>
  <si>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</si>
  <si>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</si>
  <si>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</si>
  <si>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</si>
  <si>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</si>
  <si>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</si>
  <si>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</si>
  <si>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</si>
  <si>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</si>
  <si>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</si>
  <si>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</si>
  <si>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</si>
  <si>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</si>
  <si>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</si>
  <si>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</si>
  <si>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</si>
  <si>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</si>
  <si>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</si>
  <si>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</si>
  <si>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</si>
  <si>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</si>
  <si>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</si>
  <si>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</si>
  <si>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</si>
  <si>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Витрати, грн.</t>
  </si>
  <si>
    <t>Плановий кошторис</t>
  </si>
  <si>
    <t>Фактичні</t>
  </si>
  <si>
    <t>Адміністрація КП "Новозаводське"</t>
  </si>
  <si>
    <t>Відхилення</t>
  </si>
  <si>
    <t>Місяць</t>
  </si>
  <si>
    <t>контроль</t>
  </si>
  <si>
    <t>ІІІ</t>
  </si>
  <si>
    <t>Увага! Станьте на  адресу будинку, виберіть Ваш будинок</t>
  </si>
  <si>
    <t>в т.ч. по поточному ремонту</t>
  </si>
  <si>
    <t xml:space="preserve">лютий </t>
  </si>
  <si>
    <t xml:space="preserve">березень </t>
  </si>
  <si>
    <t xml:space="preserve">квітень </t>
  </si>
  <si>
    <t>трвень</t>
  </si>
  <si>
    <t>чеврень</t>
  </si>
  <si>
    <t xml:space="preserve">липень </t>
  </si>
  <si>
    <t>Днiпровська, ВУЛ, 2</t>
  </si>
  <si>
    <t>Днiпровська, ВУЛ, 31</t>
  </si>
  <si>
    <t>Днiпровська, ВУЛ, 35</t>
  </si>
  <si>
    <t>Текстильникiв, ВУЛ, 3</t>
  </si>
  <si>
    <t>Текстильникiв, ВУЛ, 4</t>
  </si>
  <si>
    <t>Текстильникiв, ВУЛ, 6</t>
  </si>
  <si>
    <t>Текстильникiв, ВУЛ, 8</t>
  </si>
  <si>
    <t>Текстильникiв, ВУЛ, 9</t>
  </si>
  <si>
    <t>Текстильникiв, ВУЛ, 9а</t>
  </si>
  <si>
    <t>Текстильникiв, ВУЛ, 11а</t>
  </si>
  <si>
    <t>Текстильникiв, ВУЛ, 11б</t>
  </si>
  <si>
    <t>Текстильникiв, ВУЛ, 12</t>
  </si>
  <si>
    <t>Текстильникiв, ВУЛ, 13</t>
  </si>
  <si>
    <t>Текстильникiв, ВУЛ, 14</t>
  </si>
  <si>
    <t>Текстильникiв, ВУЛ, 15</t>
  </si>
  <si>
    <t>Текстильникiв, ВУЛ, 15а</t>
  </si>
  <si>
    <t>Текстильникiв, ВУЛ, 16</t>
  </si>
  <si>
    <t>Текстильникiв, ВУЛ, 17/43</t>
  </si>
  <si>
    <t>Текстильникiв, ВУЛ, 18</t>
  </si>
  <si>
    <t>Текстильникiв, ВУЛ, 19</t>
  </si>
  <si>
    <t>Текстильникiв, ВУЛ, 20</t>
  </si>
  <si>
    <t>Текстильникiв, ВУЛ, 21</t>
  </si>
  <si>
    <t>Текстильникiв, ВУЛ, 22</t>
  </si>
  <si>
    <t>Текстильникiв, ВУЛ, 23</t>
  </si>
  <si>
    <t>Текстильникiв, ВУЛ, 24</t>
  </si>
  <si>
    <t>Текстильникiв, ВУЛ, 24а</t>
  </si>
  <si>
    <t>Текстильникiв, ВУЛ, 25а</t>
  </si>
  <si>
    <t>Текстильникiв, ВУЛ, 31</t>
  </si>
  <si>
    <t>Текстильникiв, ВУЛ, 33</t>
  </si>
  <si>
    <t>Текстильникiв, ВУЛ, 34</t>
  </si>
  <si>
    <t>Текстильникiв, ВУЛ, 39</t>
  </si>
  <si>
    <t>Текстильникiв, ВУЛ, 41</t>
  </si>
  <si>
    <t>Харкiвська, ВУЛ, 2</t>
  </si>
  <si>
    <t>Харкiвська, ВУЛ, 6</t>
  </si>
  <si>
    <t>Харкiвська, ВУЛ, 8</t>
  </si>
  <si>
    <t>Харкiвська, ВУЛ, 10</t>
  </si>
  <si>
    <t>Харкiвська, ВУЛ, 12</t>
  </si>
  <si>
    <t>прав.</t>
  </si>
  <si>
    <t>Житлові</t>
  </si>
  <si>
    <t>Нежитлові</t>
  </si>
  <si>
    <t>Дмитра Самоквасова, ВУЛ</t>
  </si>
  <si>
    <t>7а</t>
  </si>
  <si>
    <t>Дмитра Самоквасова. провулок, ПРОВ</t>
  </si>
  <si>
    <t>Днiпровська, ВУЛ</t>
  </si>
  <si>
    <t>19/2</t>
  </si>
  <si>
    <t>31a</t>
  </si>
  <si>
    <t>31б</t>
  </si>
  <si>
    <t>31в</t>
  </si>
  <si>
    <t>Попова, ПРОВ</t>
  </si>
  <si>
    <t>49а</t>
  </si>
  <si>
    <t>Текстильникiв, ВУЛ</t>
  </si>
  <si>
    <t>17/43</t>
  </si>
  <si>
    <t>24а</t>
  </si>
  <si>
    <t>25а</t>
  </si>
  <si>
    <t>Харкiвська, ВУЛ</t>
  </si>
  <si>
    <t>Цiолковського, ВУЛ</t>
  </si>
  <si>
    <t>Чудiнова, ВУЛ</t>
  </si>
  <si>
    <t>Номер будинку(повний)</t>
  </si>
  <si>
    <t>Номер участку</t>
  </si>
  <si>
    <t>кількість під"їздів</t>
  </si>
  <si>
    <t xml:space="preserve">від </t>
  </si>
  <si>
    <t xml:space="preserve"> </t>
  </si>
  <si>
    <t>від 20.02.2019</t>
  </si>
  <si>
    <t>№1/1 від 20.02.2019</t>
  </si>
  <si>
    <t>№1/</t>
  </si>
  <si>
    <t>№1/2 від 20.02.2019</t>
  </si>
  <si>
    <t xml:space="preserve">№1/ </t>
  </si>
  <si>
    <t>№1/3 від 20.02.2019</t>
  </si>
  <si>
    <t>№1/4 від 20.02.2019</t>
  </si>
  <si>
    <t>№1/5 від 20.02.2019</t>
  </si>
  <si>
    <t>№1/6 від 20.02.2019</t>
  </si>
  <si>
    <t>№1/7 від 20.02.2019</t>
  </si>
  <si>
    <t>№1/8 від 20.02.2019</t>
  </si>
  <si>
    <t>№1/9 від 20.02.2019</t>
  </si>
  <si>
    <t>№1/10 від 20.02.2019</t>
  </si>
  <si>
    <t>№1/11 від 20.02.2019</t>
  </si>
  <si>
    <t>№1/12 від 20.02.2019</t>
  </si>
  <si>
    <t>№1/13 від 20.02.2019</t>
  </si>
  <si>
    <t>№1/14 від 20.02.2019</t>
  </si>
  <si>
    <t>№1/15 від 20.02.2019</t>
  </si>
  <si>
    <t>№1/16 від 20.02.2019</t>
  </si>
  <si>
    <t>№1/17 від 20.02.2019</t>
  </si>
  <si>
    <t>№1/18 від 20.02.2019</t>
  </si>
  <si>
    <t>№1/19 від 20.02.2019</t>
  </si>
  <si>
    <t>№1/20 від 20.02.2019</t>
  </si>
  <si>
    <t>№1/21 від 20.02.2019</t>
  </si>
  <si>
    <t>№1/22 від 20.02.2019</t>
  </si>
  <si>
    <t>№1/23 від 20.02.2019</t>
  </si>
  <si>
    <t>№1/25 від 20.02.2019</t>
  </si>
  <si>
    <t>№1/26 від 20.02.2019</t>
  </si>
  <si>
    <t>№1/27 від 20.02.2019</t>
  </si>
  <si>
    <t>№1/28 від 20.02.2019</t>
  </si>
  <si>
    <t>№1/29 від 20.02.2019</t>
  </si>
  <si>
    <t>№1/30 від 20.02.2019</t>
  </si>
  <si>
    <t>№1/31 від 20.02.2019</t>
  </si>
  <si>
    <t>№1/32 від 20.02.2019</t>
  </si>
  <si>
    <t>№1/33 від 20.02.2019</t>
  </si>
  <si>
    <t>№1/34 від 20.02.2019</t>
  </si>
  <si>
    <t>№1/35 від 20.02.2019</t>
  </si>
  <si>
    <t>№1/36 від 20.02.2019</t>
  </si>
  <si>
    <t>№1/37 від 20.02.2019</t>
  </si>
  <si>
    <t>№1/38 від 20.02.2019</t>
  </si>
  <si>
    <t>№1/39 від 20.02.2019</t>
  </si>
  <si>
    <t>№1/40 від 20.02.2019</t>
  </si>
  <si>
    <t>№1/41 від 20.02.2019</t>
  </si>
  <si>
    <t>№1/43 від 20.02.2019</t>
  </si>
  <si>
    <t>№1/45 від 20.02.2019</t>
  </si>
  <si>
    <t>№1/46 від 20.02.2019</t>
  </si>
  <si>
    <t>№1/47 від 20.02.2019</t>
  </si>
  <si>
    <t>№1/48 від 20.02.2019</t>
  </si>
  <si>
    <t>№1/44 від 20.02.2019</t>
  </si>
  <si>
    <t>№1/49 від 20.02.2019</t>
  </si>
  <si>
    <t>№1/50 від 20.02.2019</t>
  </si>
  <si>
    <t>№1/51 від 20.02.2019</t>
  </si>
  <si>
    <t>№1/52 від 20.02.2019</t>
  </si>
  <si>
    <t>№1/53 від 20.02.2019</t>
  </si>
  <si>
    <t>№1/54 від 20.02.2019</t>
  </si>
  <si>
    <t>№1/55 від 20.02.2019</t>
  </si>
  <si>
    <t>№1/56 від 20.02.2019</t>
  </si>
  <si>
    <t>№1/57 від 20.02.2019</t>
  </si>
  <si>
    <t>№1/58 від 20.02.2019</t>
  </si>
  <si>
    <t>№1/59 від 20.02.2019</t>
  </si>
  <si>
    <t>№1/60 від 20.02.2019</t>
  </si>
  <si>
    <t>від 29.10.2020</t>
  </si>
  <si>
    <t>№1/459 від 29.10.2020</t>
  </si>
  <si>
    <t>№1/460 від 29.10.2020</t>
  </si>
  <si>
    <t>№1/461 від 29.10.2020</t>
  </si>
  <si>
    <t>№1/462 від 29.10.2020</t>
  </si>
  <si>
    <t>№1/463 від 29.10.2020</t>
  </si>
  <si>
    <t>№1/465 від 29.10.2020</t>
  </si>
  <si>
    <t>№1/466 від 29.10.2020</t>
  </si>
  <si>
    <t>№1/467 від 29.10.2020</t>
  </si>
  <si>
    <t>№1/468 від 29.10.2020</t>
  </si>
  <si>
    <t>№1/453 від 29.10.2020</t>
  </si>
  <si>
    <t>№1/455 від 29.10.2020</t>
  </si>
  <si>
    <t>№1/457 від 29.10.2020</t>
  </si>
  <si>
    <t>№1/458 від 29.10.2020</t>
  </si>
  <si>
    <t>№1/451 від 29.10.2020</t>
  </si>
  <si>
    <t>№1/452 від 29.10.2020</t>
  </si>
  <si>
    <t>№1/464 від 29.10.2020</t>
  </si>
  <si>
    <t>№1/456 від 29.10.2020</t>
  </si>
  <si>
    <t>№1/454 від 29.10.2020</t>
  </si>
  <si>
    <t>№1/532 від 29.10.2020</t>
  </si>
  <si>
    <t>№1/533 від 29.10.2020</t>
  </si>
  <si>
    <t>№1/534 від 29.10.2020</t>
  </si>
  <si>
    <t>№1/535 від 29.10.2020</t>
  </si>
  <si>
    <t>№1/536 від 29.10.2020</t>
  </si>
  <si>
    <t>№1/537 від 29.10.2020</t>
  </si>
  <si>
    <t>№1/469 від 29.10.2020</t>
  </si>
  <si>
    <t>№1/471 від 29.10.2020</t>
  </si>
  <si>
    <t>№1/470 від 29.10.2020</t>
  </si>
  <si>
    <t>№1/61 від 20.02.2019</t>
  </si>
  <si>
    <t>№1/62 від 20.02.2019</t>
  </si>
  <si>
    <t>№1/63 від 20.02.2019</t>
  </si>
  <si>
    <t>№1/64 від 20.02.2019</t>
  </si>
  <si>
    <t>№1/65 від 20.02.2019</t>
  </si>
  <si>
    <t>№1/66 від 20.02.2019</t>
  </si>
  <si>
    <t>№1/67 від 20.02.2019</t>
  </si>
  <si>
    <t>№1/68 від 20.02.2019</t>
  </si>
  <si>
    <t>№1/69 від 20.02.2019</t>
  </si>
  <si>
    <t>№1/70 від 20.02.2019</t>
  </si>
  <si>
    <t>№1/71 від 20.02.2019</t>
  </si>
  <si>
    <t>№1/72 від 20.02.2019</t>
  </si>
  <si>
    <t>№1/73 від 20.02.2019</t>
  </si>
  <si>
    <t>№1/74 від 20.02.2019</t>
  </si>
  <si>
    <t>№1/75 від 20.02.2019</t>
  </si>
  <si>
    <t>№1/76 від 20.02.2019</t>
  </si>
  <si>
    <t>№1/77 від 20.02.2019</t>
  </si>
  <si>
    <t>№1/78 від 20.02.2019</t>
  </si>
  <si>
    <t>№1/79 від 20.02.2019</t>
  </si>
  <si>
    <t>№1/80 від 20.02.2019</t>
  </si>
  <si>
    <t>№1/81 від 20.02.2019</t>
  </si>
  <si>
    <t>№1/82 від 20.02.2019</t>
  </si>
  <si>
    <t>№1/83 від 20.02.2019</t>
  </si>
  <si>
    <t>№1/85 від 20.02.2019</t>
  </si>
  <si>
    <t>№1/86 від 20.02.2019</t>
  </si>
  <si>
    <t>№1/84 від 20.02.2019</t>
  </si>
  <si>
    <t>№1/473 від 29.10.2020</t>
  </si>
  <si>
    <t>№1/476 від 29.10.2020</t>
  </si>
  <si>
    <t>№1/472 від 29.10.2020</t>
  </si>
  <si>
    <t>№1/477 від 29.10.2020</t>
  </si>
  <si>
    <t>№1/474 від 29.10.2020</t>
  </si>
  <si>
    <t>№1/475 від 29.10.2020</t>
  </si>
  <si>
    <t>№1/88 від 20.02.2019</t>
  </si>
  <si>
    <t>№1/89 від 20.02.2019</t>
  </si>
  <si>
    <t>№1/90 від 20.02.2019</t>
  </si>
  <si>
    <t>№1/91 від 20.02.2019</t>
  </si>
  <si>
    <t>№1/92 від 20.02.2019</t>
  </si>
  <si>
    <t>№1/93 від 20.02.2019</t>
  </si>
  <si>
    <t>№1/95 від 20.02.2019</t>
  </si>
  <si>
    <t>№1/97 від 20.02.2019</t>
  </si>
  <si>
    <t>№1/98 від 20.02.2019</t>
  </si>
  <si>
    <t>№1/99 від 20.02.2019</t>
  </si>
  <si>
    <t>№1/100 від 20.02.2019</t>
  </si>
  <si>
    <t>№1/101 від 20.02.2019</t>
  </si>
  <si>
    <t>№1/102 від 20.02.2019</t>
  </si>
  <si>
    <t>№1/103 від 20.02.2019</t>
  </si>
  <si>
    <t>№1/104 від 20.02.2019</t>
  </si>
  <si>
    <t>№1/105 від 20.02.2019</t>
  </si>
  <si>
    <t>№1/106 від 20.02.2019</t>
  </si>
  <si>
    <t>№1/107 від 20.02.2019</t>
  </si>
  <si>
    <t>№1/108 від 20.02.2019</t>
  </si>
  <si>
    <t>№1/109 від 20.02.2019</t>
  </si>
  <si>
    <t>№1/110 від 20.02.2019</t>
  </si>
  <si>
    <t>№1/111 від 20.02.2019</t>
  </si>
  <si>
    <t>№1/112 від 20.02.2019</t>
  </si>
  <si>
    <t>№1/113 від 20.02.2019</t>
  </si>
  <si>
    <t>№1/114 від 20.02.2019</t>
  </si>
  <si>
    <t>№1/115 від 20.02.2019</t>
  </si>
  <si>
    <t>№1/116 від 20.02.2019</t>
  </si>
  <si>
    <t>№1/118 від 20.02.2019</t>
  </si>
  <si>
    <t>№1/119 від 20.02.2019</t>
  </si>
  <si>
    <t>№1/120 від 20.02.2019</t>
  </si>
  <si>
    <t>№1/121 від 20.02.2019</t>
  </si>
  <si>
    <t>№1/122 від 20.02.2019</t>
  </si>
  <si>
    <t>№1/123 від 20.02.2019</t>
  </si>
  <si>
    <t>№1/125 від 20.02.2019</t>
  </si>
  <si>
    <t>№1/126 від 20.02.2019</t>
  </si>
  <si>
    <t>№1/449 від 20.02.2019</t>
  </si>
  <si>
    <t>№1/450 від 20.02.2019</t>
  </si>
  <si>
    <t>№1/448 від 20.02.2019</t>
  </si>
  <si>
    <t>№1/447 від 20.02.2019</t>
  </si>
  <si>
    <t>№1/117 від 20.02.2019</t>
  </si>
  <si>
    <t>№1/124 від 20.02.2019</t>
  </si>
  <si>
    <t>№1/446 від 20.02.2019</t>
  </si>
  <si>
    <t>№1/127 від 20.02.2019</t>
  </si>
  <si>
    <t>№1/128 від 20.02.2019</t>
  </si>
  <si>
    <t>№1/129 від 20.02.2019</t>
  </si>
  <si>
    <t>№1/130 від 20.02.2019</t>
  </si>
  <si>
    <t>№1/132 від 20.02.2019</t>
  </si>
  <si>
    <t>№1/133 від 20.02.2019</t>
  </si>
  <si>
    <t>№1/131 від 20.02.2019</t>
  </si>
  <si>
    <t>№1/134 від 20.02.2019</t>
  </si>
  <si>
    <t>№1/135 від 20.02.2019</t>
  </si>
  <si>
    <t>№1/136 від 20.02.2019</t>
  </si>
  <si>
    <t>№1/137 від 20.02.2019</t>
  </si>
  <si>
    <t>№1/139 від 20.02.2019</t>
  </si>
  <si>
    <t>№1/140 від 20.02.2019</t>
  </si>
  <si>
    <t>№1/141 від 20.02.2019</t>
  </si>
  <si>
    <t>№1/142 від 20.02.2019</t>
  </si>
  <si>
    <t>№1/144 від 20.02.2019</t>
  </si>
  <si>
    <t>№1/145 від 20.02.2019</t>
  </si>
  <si>
    <t>№1/146 від 20.02.2019</t>
  </si>
  <si>
    <t>№1/147 від 20.02.2019</t>
  </si>
  <si>
    <t>№1/138 від 20.02.2019</t>
  </si>
  <si>
    <t>№1/143 від 20.02.2019</t>
  </si>
  <si>
    <t>№1/150 від 20.02.2019</t>
  </si>
  <si>
    <t>№1/151 від 20.02.2019</t>
  </si>
  <si>
    <t>№1/148 від 20.02.2019</t>
  </si>
  <si>
    <t>№1/149 від 20.02.2019</t>
  </si>
  <si>
    <t>№1/152 від 20.02.2019</t>
  </si>
  <si>
    <t>№1/153 від 20.02.2019</t>
  </si>
  <si>
    <t>№1/154 від 20.02.2019</t>
  </si>
  <si>
    <t>№1/155 від 20.02.2019</t>
  </si>
  <si>
    <t>№1/156 від 20.02.2019</t>
  </si>
  <si>
    <t>№1/157 від 20.02.2019</t>
  </si>
  <si>
    <t>№1/158 від 20.02.2019</t>
  </si>
  <si>
    <t>№1/160 від 20.02.2019</t>
  </si>
  <si>
    <t>№1/161 від 20.02.2019</t>
  </si>
  <si>
    <t>№1/162 від 20.02.2019</t>
  </si>
  <si>
    <t>№1/163 від 20.02.2019</t>
  </si>
  <si>
    <t>№1/164 від 20.02.2019</t>
  </si>
  <si>
    <t>№1/165 від 20.02.2019</t>
  </si>
  <si>
    <t>№1/159 від 20.02.2019</t>
  </si>
  <si>
    <t>№1/166 від 20.02.2019</t>
  </si>
  <si>
    <t>№1/167 від 20.02.2019</t>
  </si>
  <si>
    <t>№1/168 від 20.02.2019</t>
  </si>
  <si>
    <t>№1/169 від 20.02.2019</t>
  </si>
  <si>
    <t>№1/170 від 20.02.2019</t>
  </si>
  <si>
    <t>№1/171 від 20.02.2019</t>
  </si>
  <si>
    <t>№1/173 від 20.02.2019</t>
  </si>
  <si>
    <t>№1/174 від 20.02.2019</t>
  </si>
  <si>
    <t>№1/175 від 20.02.2019</t>
  </si>
  <si>
    <t>№1/176 від 20.02.2019</t>
  </si>
  <si>
    <t>№1/177 від 20.02.2019</t>
  </si>
  <si>
    <t>№1/178 від 20.02.2019</t>
  </si>
  <si>
    <t>№1/179 від 20.02.2019</t>
  </si>
  <si>
    <t>№1/181 від 20.02.2019</t>
  </si>
  <si>
    <t>№1/182 від 20.02.2019</t>
  </si>
  <si>
    <t>№1/183 від 20.02.2019</t>
  </si>
  <si>
    <t>№1/184 від 20.02.2019</t>
  </si>
  <si>
    <t>№1/191 від 20.02.2019</t>
  </si>
  <si>
    <t>№1/185 від 20.02.2019</t>
  </si>
  <si>
    <t>№1/186 від 20.02.2019</t>
  </si>
  <si>
    <t>№1/187 від 20.02.2019</t>
  </si>
  <si>
    <t>№1/188 від 20.02.2019</t>
  </si>
  <si>
    <t>№1/189 від 20.02.2019</t>
  </si>
  <si>
    <t>№1/190 від 20.02.2019</t>
  </si>
  <si>
    <t>№1/180 від 20.02.2019</t>
  </si>
  <si>
    <t>№1/192 від 20.02.2019</t>
  </si>
  <si>
    <t>№1/193 від 20.02.2019</t>
  </si>
  <si>
    <t>№1/194 від 20.02.2019</t>
  </si>
  <si>
    <t>№1/195 від 20.02.2019</t>
  </si>
  <si>
    <t>№1/196 від 20.02.2019</t>
  </si>
  <si>
    <t>№1/197 від 20.02.2019</t>
  </si>
  <si>
    <t>№1/198 від 20.02.2019</t>
  </si>
  <si>
    <t>№1/199 від 20.02.2019</t>
  </si>
  <si>
    <t>№1/201 від 20.02.2019</t>
  </si>
  <si>
    <t>№1/202 від 20.02.2019</t>
  </si>
  <si>
    <t>№1/203 від 20.02.2019</t>
  </si>
  <si>
    <t>№1/204 від 20.02.2019</t>
  </si>
  <si>
    <t>№1/205 від 20.02.2019</t>
  </si>
  <si>
    <t>№1/206 від 20.02.2019</t>
  </si>
  <si>
    <t>№1/209 від 20.02.2019</t>
  </si>
  <si>
    <t>№1/212 від 20.02.2019</t>
  </si>
  <si>
    <t>№1/214 від 20.02.2019</t>
  </si>
  <si>
    <t>№1/215 від 20.02.2019</t>
  </si>
  <si>
    <t>№1/210 від 20.02.2019</t>
  </si>
  <si>
    <t>№1/211 від 20.02.2019</t>
  </si>
  <si>
    <t>№1/207 від 20.02.2019</t>
  </si>
  <si>
    <t>№1/208 від 20.02.2019</t>
  </si>
  <si>
    <t>№1/200 від 20.02.2019</t>
  </si>
  <si>
    <t>№1/213 від 20.02.2019</t>
  </si>
  <si>
    <t>№1/216 від 20.02.2019</t>
  </si>
  <si>
    <t>№1/217 від 20.02.2019</t>
  </si>
  <si>
    <t>№1/218 від 20.02.2019</t>
  </si>
  <si>
    <t>№1/219 від 20.02.2019</t>
  </si>
  <si>
    <t>№1/222 від 20.02.2019</t>
  </si>
  <si>
    <t>№1/224 від 20.02.2019</t>
  </si>
  <si>
    <t>№1/225 від 20.02.2019</t>
  </si>
  <si>
    <t>№1/223 від 20.02.2019</t>
  </si>
  <si>
    <t>№1/226 від 20.02.2019</t>
  </si>
  <si>
    <t>№1/227 від 20.02.2019</t>
  </si>
  <si>
    <t>№1/228 від 20.02.2019</t>
  </si>
  <si>
    <t>№1/229 від 20.02.2019</t>
  </si>
  <si>
    <t>№1/230 від 20.02.2019</t>
  </si>
  <si>
    <t>№1/231 від 20.02.2019</t>
  </si>
  <si>
    <t>№1/232 від 20.02.2019</t>
  </si>
  <si>
    <t>№1/233 від 20.02.2019</t>
  </si>
  <si>
    <t>№1/234 від 20.02.2019</t>
  </si>
  <si>
    <t>№1/235 від 20.02.2019</t>
  </si>
  <si>
    <t>№1/236 від 20.02.2019</t>
  </si>
  <si>
    <t>№1/237 від 20.02.2019</t>
  </si>
  <si>
    <t>№1/238 від 20.02.2019</t>
  </si>
  <si>
    <t>№1/239 від 20.02.2019</t>
  </si>
  <si>
    <t>№1/240 від 20.02.2019</t>
  </si>
  <si>
    <t>№1/242 від 20.02.2019</t>
  </si>
  <si>
    <t>№1/243 від 20.02.2019</t>
  </si>
  <si>
    <t>№1/244 від 20.02.2019</t>
  </si>
  <si>
    <t>№1/245 від 20.02.2019</t>
  </si>
  <si>
    <t>№1/246 від 20.02.2019</t>
  </si>
  <si>
    <t>№1/247 від 20.02.2019</t>
  </si>
  <si>
    <t>№1/248 від 20.02.2019</t>
  </si>
  <si>
    <t>№1/252 від 20.02.2019</t>
  </si>
  <si>
    <t>№1/253 від 20.02.2019</t>
  </si>
  <si>
    <t>№1/254 від 20.02.2019</t>
  </si>
  <si>
    <t>№1/256 від 20.02.2019</t>
  </si>
  <si>
    <t>№1/257 від 20.02.2019</t>
  </si>
  <si>
    <t>№1/258 від 20.02.2019</t>
  </si>
  <si>
    <t>№1/259 від 20.02.2019</t>
  </si>
  <si>
    <t>№1/260 від 20.02.2019</t>
  </si>
  <si>
    <t>№1/261 від 20.02.2019</t>
  </si>
  <si>
    <t>№1/255 від 20.02.2019</t>
  </si>
  <si>
    <t>№1/251 від 20.02.2019</t>
  </si>
  <si>
    <t>№1/250 від 20.02.2019</t>
  </si>
  <si>
    <t>№1/249 від 20.02.2019</t>
  </si>
  <si>
    <t>№1/262 від 20.02.2019</t>
  </si>
  <si>
    <t>№1/264 від 20.02.2019</t>
  </si>
  <si>
    <t>№1/265 від 20.02.2019</t>
  </si>
  <si>
    <t>№1/266 від 20.02.2019</t>
  </si>
  <si>
    <t>№1/267 від 20.02.2019</t>
  </si>
  <si>
    <t>№1/268 від 20.02.2019</t>
  </si>
  <si>
    <t>№1/269 від 20.02.2019</t>
  </si>
  <si>
    <t>№1/271 від 20.02.2019</t>
  </si>
  <si>
    <t>№1/272 від 20.02.2019</t>
  </si>
  <si>
    <t>№1/273 від 20.02.2019</t>
  </si>
  <si>
    <t>№1/274 від 20.02.2019</t>
  </si>
  <si>
    <t>№1/275 від 20.02.2019</t>
  </si>
  <si>
    <t>№1/276 від 20.02.2019</t>
  </si>
  <si>
    <t>№1/277 від 20.02.2019</t>
  </si>
  <si>
    <t>№1/278 від 20.02.2019</t>
  </si>
  <si>
    <t>№1/279 від 20.02.2019</t>
  </si>
  <si>
    <t>№1/280 від 20.02.2019</t>
  </si>
  <si>
    <t>№1/281 від 20.02.2019</t>
  </si>
  <si>
    <t>№1/282 від 20.02.2019</t>
  </si>
  <si>
    <t>№1/283 від 20.02.2019</t>
  </si>
  <si>
    <t>№1/284 від 20.02.2019</t>
  </si>
  <si>
    <t>№1/285 від 20.02.2019</t>
  </si>
  <si>
    <t>№1/286 від 20.02.2019</t>
  </si>
  <si>
    <t>№1/287 від 20.02.2019</t>
  </si>
  <si>
    <t>№1/288 від 20.02.2019</t>
  </si>
  <si>
    <t>№1/289 від 20.02.2019</t>
  </si>
  <si>
    <t>№1/290 від 20.02.2019</t>
  </si>
  <si>
    <t>№1/291 від 20.02.2019</t>
  </si>
  <si>
    <t>№1/292 від 20.02.2019</t>
  </si>
  <si>
    <t>№1/293 від 20.02.2019</t>
  </si>
  <si>
    <t>№1/270 від 20.02.2019</t>
  </si>
  <si>
    <t>№1/294 від 20.02.2019</t>
  </si>
  <si>
    <t>№1/295 від 20.02.2019</t>
  </si>
  <si>
    <t>№1/296 від 20.02.2019</t>
  </si>
  <si>
    <t>№1/297 від 20.02.2019</t>
  </si>
  <si>
    <t>№1/298 від 20.02.2019</t>
  </si>
  <si>
    <t>№1/299 від 20.02.2019</t>
  </si>
  <si>
    <t>№1/300 від 20.02.2019</t>
  </si>
  <si>
    <t>№1/301 від 20.02.2019</t>
  </si>
  <si>
    <t>№1/302 від 20.02.2019</t>
  </si>
  <si>
    <t>№1/303 від 20.02.2019</t>
  </si>
  <si>
    <t>№1/304 від 20.02.2019</t>
  </si>
  <si>
    <t>№1/305 від 20.02.2019</t>
  </si>
  <si>
    <t>№1/487 від 29.10.2020</t>
  </si>
  <si>
    <t>№1/481 від 29.10.2020</t>
  </si>
  <si>
    <t>№1/486 від 29.10.2020</t>
  </si>
  <si>
    <t>№1/485 від 29.10.2020</t>
  </si>
  <si>
    <t>№1/480 від 29.10.2020</t>
  </si>
  <si>
    <t>№1/479 від 29.10.2020</t>
  </si>
  <si>
    <t>№1/484 від 29.10.2020</t>
  </si>
  <si>
    <t>№1/478 від 29.10.2020</t>
  </si>
  <si>
    <t>№1/482 від 29.10.2020</t>
  </si>
  <si>
    <t>№1/483 від 29.10.2020</t>
  </si>
  <si>
    <t>№1/531 від 29.10.2020</t>
  </si>
  <si>
    <t>№1/306 від 20.02.2019</t>
  </si>
  <si>
    <t>№1/307 від 20.02.2019</t>
  </si>
  <si>
    <t>№1/308 від 20.02.2019</t>
  </si>
  <si>
    <t>№1/309 від 20.02.2019</t>
  </si>
  <si>
    <t>№1/310 від 20.02.2019</t>
  </si>
  <si>
    <t>№1/311 від 20.02.2019</t>
  </si>
  <si>
    <t>№1/312 від 20.02.2019</t>
  </si>
  <si>
    <t>№1/313 від 20.02.2019</t>
  </si>
  <si>
    <t>№1/314 від 20.02.2019</t>
  </si>
  <si>
    <t>№1/315 від 20.02.2019</t>
  </si>
  <si>
    <t>№1/316 від 20.02.2019</t>
  </si>
  <si>
    <t>№1/317 від 20.02.2019</t>
  </si>
  <si>
    <t>№1/318 від 20.02.2019</t>
  </si>
  <si>
    <t>№1/319 від 20.02.2019</t>
  </si>
  <si>
    <t>№1/320 від 20.02.2019</t>
  </si>
  <si>
    <t>№1/321 від 20.02.2019</t>
  </si>
  <si>
    <t>№1/322 від 20.02.2019</t>
  </si>
  <si>
    <t>№1/323 від 20.02.2019</t>
  </si>
  <si>
    <t>№1/324 від 20.02.2019</t>
  </si>
  <si>
    <t>№1/325 від 20.02.2019</t>
  </si>
  <si>
    <t>№1/326 від 20.02.2019</t>
  </si>
  <si>
    <t>№1/327 від 20.02.2019</t>
  </si>
  <si>
    <t>№1/328 від 20.02.2019</t>
  </si>
  <si>
    <t>№1/329 від 20.02.2019</t>
  </si>
  <si>
    <t>№1/330 від 20.02.2019</t>
  </si>
  <si>
    <t>№1/331 від 20.02.2019</t>
  </si>
  <si>
    <t>№1/332 від 20.02.2019</t>
  </si>
  <si>
    <t>№1/333 від 20.02.2019</t>
  </si>
  <si>
    <t>№1/334 від 20.02.2019</t>
  </si>
  <si>
    <t>№1/335 від 20.02.2019</t>
  </si>
  <si>
    <t>№1/336 від 20.02.2019</t>
  </si>
  <si>
    <t>№1/337 від 20.02.2019</t>
  </si>
  <si>
    <t>№1/338 від 20.02.2019</t>
  </si>
  <si>
    <t>№1/340 від 20.02.2019</t>
  </si>
  <si>
    <t>№1/341 від 20.02.2019</t>
  </si>
  <si>
    <t>№1/342 від 20.02.2019</t>
  </si>
  <si>
    <t>№1/343 від 20.02.2019</t>
  </si>
  <si>
    <t>№1/344 від 20.02.2019</t>
  </si>
  <si>
    <t>№1/345 від 20.02.2019</t>
  </si>
  <si>
    <t>№1/346 від 20.02.2019</t>
  </si>
  <si>
    <t>№1/347 від 20.02.2019</t>
  </si>
  <si>
    <t>№1/348 від 20.02.2019</t>
  </si>
  <si>
    <t>№1/349 від 20.02.2019</t>
  </si>
  <si>
    <t>№1/350 від 20.02.2019</t>
  </si>
  <si>
    <t>№1/351 від 20.02.2019</t>
  </si>
  <si>
    <t>№1/352 від 20.02.2019</t>
  </si>
  <si>
    <t>№1/353 від 20.02.2019</t>
  </si>
  <si>
    <t>№1/354 від 20.02.2019</t>
  </si>
  <si>
    <t>№1/355 від 20.02.2019</t>
  </si>
  <si>
    <t>№1/339 від 20.02.2019</t>
  </si>
  <si>
    <t>№1/356 від 20.02.2019</t>
  </si>
  <si>
    <t>№1/357 від 20.02.2019</t>
  </si>
  <si>
    <t>№1/358 від 20.02.2019</t>
  </si>
  <si>
    <t>№1/359 від 20.02.2019</t>
  </si>
  <si>
    <t>№1/360 від 20.02.2019</t>
  </si>
  <si>
    <t>№1/361 від 20.02.2019</t>
  </si>
  <si>
    <t>№1/362 від 20.02.2019</t>
  </si>
  <si>
    <t>№1/363 від 20.02.2019</t>
  </si>
  <si>
    <t>№1/364 від 20.02.2019</t>
  </si>
  <si>
    <t>№1/365 від 20.02.2019</t>
  </si>
  <si>
    <t>№1/366 від 20.02.2019</t>
  </si>
  <si>
    <t>№1/367 від 20.02.2019</t>
  </si>
  <si>
    <t>№1/368 від 20.02.2019</t>
  </si>
  <si>
    <t>№1/369 від 20.02.2019</t>
  </si>
  <si>
    <t>№1/370 від 20.02.2019</t>
  </si>
  <si>
    <t>№1/371 від 20.02.2019</t>
  </si>
  <si>
    <t>№1/372 від 20.02.2019</t>
  </si>
  <si>
    <t>№1/374 від 20.02.2019</t>
  </si>
  <si>
    <t>№1/375 від 20.02.2019</t>
  </si>
  <si>
    <t>№1/376 від 20.02.2019</t>
  </si>
  <si>
    <t>№1/377 від 20.02.2019</t>
  </si>
  <si>
    <t>№1/378 від 20.02.2019</t>
  </si>
  <si>
    <t>№1/379 від 20.02.2019</t>
  </si>
  <si>
    <t>№1/380 від 20.02.2019</t>
  </si>
  <si>
    <t>№1/373 від 20.02.2019</t>
  </si>
  <si>
    <t>№1/381 від 20.02.2019</t>
  </si>
  <si>
    <t>№1/382 від 20.02.2019</t>
  </si>
  <si>
    <t>№1/383 від 20.02.2019</t>
  </si>
  <si>
    <t>№1/384 від 20.02.2019</t>
  </si>
  <si>
    <t>№1/385 від 20.02.2019</t>
  </si>
  <si>
    <t>№1/386 від 20.02.2019</t>
  </si>
  <si>
    <t>№1/387 від 20.02.2019</t>
  </si>
  <si>
    <t>№1/494 від 29.10.2020</t>
  </si>
  <si>
    <t>№1/495 від 29.10.2020</t>
  </si>
  <si>
    <t>№1/496 від 29.10.2020</t>
  </si>
  <si>
    <t>№1/497 від 29.10.2020</t>
  </si>
  <si>
    <t>№1/499 від 29.10.2020</t>
  </si>
  <si>
    <t>№1/500 від 29.10.2020</t>
  </si>
  <si>
    <t>№1/501 від 29.10.2020</t>
  </si>
  <si>
    <t>№1/502 від 29.10.2020</t>
  </si>
  <si>
    <t>№1/504 від 29.10.2020</t>
  </si>
  <si>
    <t>№1/505 від 29.10.2020</t>
  </si>
  <si>
    <t>№1/506 від 29.10.2020</t>
  </si>
  <si>
    <t>№1/508 від 29.10.2020</t>
  </si>
  <si>
    <t>№1/510 від 29.10.2020</t>
  </si>
  <si>
    <t>№1/512 від 29.10.2020</t>
  </si>
  <si>
    <t>№1/513 від 29.10.2020</t>
  </si>
  <si>
    <t>№1/514 від 29.10.2020</t>
  </si>
  <si>
    <t>№1/515 від 29.10.2020</t>
  </si>
  <si>
    <t>№1/489 від 29.10.2020</t>
  </si>
  <si>
    <t>№1/490 від 29.10.2020</t>
  </si>
  <si>
    <t>№1/491 від 29.10.2020</t>
  </si>
  <si>
    <t>№1/492 від 29.10.2020</t>
  </si>
  <si>
    <t>№1/493 від 29.10.2020</t>
  </si>
  <si>
    <t>№1/516 від 29.10.2020</t>
  </si>
  <si>
    <t>№1/509 від 29.10.2020</t>
  </si>
  <si>
    <t>№1/511 від 29.10.2020</t>
  </si>
  <si>
    <t>№1/488 від 29.10.2020</t>
  </si>
  <si>
    <t>№1/498 від 29.10.2020</t>
  </si>
  <si>
    <t>№1/503 від 29.10.2020</t>
  </si>
  <si>
    <t>№1/507 від 29.10.2020</t>
  </si>
  <si>
    <t>№1/388 від 20.02.2019</t>
  </si>
  <si>
    <t>№1/389 від 20.02.2019</t>
  </si>
  <si>
    <t>№1/390 від 20.02.2019</t>
  </si>
  <si>
    <t>№1/391 від 20.02.2019</t>
  </si>
  <si>
    <t>№1/392 від 20.02.2019</t>
  </si>
  <si>
    <t>№1/393 від 20.02.2019</t>
  </si>
  <si>
    <t>№1/394 від 20.02.2019</t>
  </si>
  <si>
    <t>№1/395 від 20.02.2019</t>
  </si>
  <si>
    <t>№1/396 від 20.02.2019</t>
  </si>
  <si>
    <t>№1/397 від 20.02.2019</t>
  </si>
  <si>
    <t>№1/398 від 20.02.2019</t>
  </si>
  <si>
    <t>№1/399 від 20.02.2019</t>
  </si>
  <si>
    <t>№1/400 від 20.02.2019</t>
  </si>
  <si>
    <t>№1/401 від 20.02.2019</t>
  </si>
  <si>
    <t>№1/402 від 20.02.2019</t>
  </si>
  <si>
    <t>№1/403 від 20.02.2019</t>
  </si>
  <si>
    <t>№1/404 від 20.02.2019</t>
  </si>
  <si>
    <t>№1/405 від 20.02.2019</t>
  </si>
  <si>
    <t>№1/406 від 20.02.2019</t>
  </si>
  <si>
    <t>№1/407 від 20.02.2019</t>
  </si>
  <si>
    <t>№1/408 від 20.02.2019</t>
  </si>
  <si>
    <t>№1/409 від 20.02.2019</t>
  </si>
  <si>
    <t>№1/410 від 20.02.2019</t>
  </si>
  <si>
    <t>№1/411 від 20.02.2019</t>
  </si>
  <si>
    <t>№1/412 від 20.02.2019</t>
  </si>
  <si>
    <t>№1/413 від 20.02.2019</t>
  </si>
  <si>
    <t>№1/414 від 20.02.2019</t>
  </si>
  <si>
    <t>№1/415 від 20.02.2019</t>
  </si>
  <si>
    <t>№1/416 від 20.02.2019</t>
  </si>
  <si>
    <t>№1/417 від 20.02.2019</t>
  </si>
  <si>
    <t>№1/418 від 20.02.2019</t>
  </si>
  <si>
    <t>№1/419 від 20.02.2019</t>
  </si>
  <si>
    <t>№1/420 від 20.02.2019</t>
  </si>
  <si>
    <t>№1/421 від 20.02.2019</t>
  </si>
  <si>
    <t>№1/422 від 20.02.2019</t>
  </si>
  <si>
    <t>№1/423 від 20.02.2019</t>
  </si>
  <si>
    <t>№1/424 від 20.02.2019</t>
  </si>
  <si>
    <t>№1/425 від 20.02.2019</t>
  </si>
  <si>
    <t>№1/426 від 20.02.2019</t>
  </si>
  <si>
    <t>№1/427 від 20.02.2019</t>
  </si>
  <si>
    <t>№1/428 від 20.02.2019</t>
  </si>
  <si>
    <t>№1/429 від 20.02.2019</t>
  </si>
  <si>
    <t>№1/430 від 20.02.2019</t>
  </si>
  <si>
    <t>№1/431 від 20.02.2019</t>
  </si>
  <si>
    <t>№1/432 від 20.02.2019</t>
  </si>
  <si>
    <t>№1/433 від 20.02.2019</t>
  </si>
  <si>
    <t>№1/517 від 29.10.2020</t>
  </si>
  <si>
    <t>№1/519 від 29.10.2020</t>
  </si>
  <si>
    <t>№1/518 від 29.10.2020</t>
  </si>
  <si>
    <t>№1/520 від 29.10.2020</t>
  </si>
  <si>
    <t>№1/521 від 29.10.2020</t>
  </si>
  <si>
    <t>№1/434 від 20.02.2019</t>
  </si>
  <si>
    <t>№1/435 від 20.02.2019</t>
  </si>
  <si>
    <t>№1/436 від 20.02.2019</t>
  </si>
  <si>
    <t>№1/437 від 20.02.2019</t>
  </si>
  <si>
    <t>№1/438 від 20.02.2019</t>
  </si>
  <si>
    <t>№1/439 від 20.02.2019</t>
  </si>
  <si>
    <t>№1/440 від 20.02.2019</t>
  </si>
  <si>
    <t>№1/441 від 20.02.2019</t>
  </si>
  <si>
    <t>№1/442 від 20.02.2019</t>
  </si>
  <si>
    <t>№1/443 від 20.02.2019</t>
  </si>
  <si>
    <t>№1/444 від 20.02.2019</t>
  </si>
  <si>
    <t>№1/524 від 29.10.2020</t>
  </si>
  <si>
    <t>№1/525 від 29.10.2020</t>
  </si>
  <si>
    <t>№1/522 від 29.10.2020</t>
  </si>
  <si>
    <t>№1/523 від 29.10.2020</t>
  </si>
  <si>
    <t>№1/526 від 29.10.2020</t>
  </si>
  <si>
    <t>№1/527 від 29.10.2020</t>
  </si>
  <si>
    <t>№1/528 від 29.10.2020</t>
  </si>
  <si>
    <t>№1/529 від 29.10.2020</t>
  </si>
  <si>
    <t>№1/530 від 29.10.2020</t>
  </si>
  <si>
    <t>Д.№3</t>
  </si>
  <si>
    <t>№ договору Д.1,2</t>
  </si>
  <si>
    <t xml:space="preserve">жовтень </t>
  </si>
  <si>
    <t>сервень</t>
  </si>
  <si>
    <t>вереснь</t>
  </si>
  <si>
    <t>Бориса Луговського, ВУЛ, 17</t>
  </si>
  <si>
    <t>В`ячеслава Чорновола, ВУЛ, 11</t>
  </si>
  <si>
    <t>В`ячеслава Чорновола, ВУЛ, 13</t>
  </si>
  <si>
    <t>В`ячеслава Чорновола, ВУЛ, 15</t>
  </si>
  <si>
    <t>В`ячеслава Чорновола, ВУЛ, 15А</t>
  </si>
  <si>
    <t>В`ячеслава Чорновола, ВУЛ, 17</t>
  </si>
  <si>
    <t>В`ячеслава Чорновола, ВУЛ, 26</t>
  </si>
  <si>
    <t>В`ячеслава Чорновола, ВУЛ, 30</t>
  </si>
  <si>
    <t>В`ячеслава Чорновола, ВУЛ, 32</t>
  </si>
  <si>
    <t>В`ячеслава Чорновола, ВУЛ, 38</t>
  </si>
  <si>
    <t>В`ячеслава Чорновола, ВУЛ, 4</t>
  </si>
  <si>
    <t>В`ячеслава Чорновола, ВУЛ, 40</t>
  </si>
  <si>
    <t>В`ячеслава Чорновола, ВУЛ, 42А</t>
  </si>
  <si>
    <t>В`ячеслава Чорновола, ВУЛ, 48</t>
  </si>
  <si>
    <t>В`ячеслава Чорновола, ВУЛ, 49/2</t>
  </si>
  <si>
    <t>В`ячеслава Чорновола, ВУЛ, 50</t>
  </si>
  <si>
    <t>В`ячеслава Чорновола, ВУЛ, 56А</t>
  </si>
  <si>
    <t>В`ячеслава Чорновола, ВУЛ, 6</t>
  </si>
  <si>
    <t>В`ячеслава Чорновола, ВУЛ, 8</t>
  </si>
  <si>
    <t>Варзара, ВУЛ, 31</t>
  </si>
  <si>
    <t>Варзара, ВУЛ, 72</t>
  </si>
  <si>
    <t>Варзара, ВУЛ, 74</t>
  </si>
  <si>
    <t>Вокзальний. провулок, ПРОВ, 14</t>
  </si>
  <si>
    <t>Вокзальний. провулок, ПРОВ, 14А</t>
  </si>
  <si>
    <t>Вокзальний. провулок, ПРОВ, 15</t>
  </si>
  <si>
    <t>Вокзальний. провулок, ПРОВ, 16</t>
  </si>
  <si>
    <t>Вокзальний. провулок, ПРОВ, 20</t>
  </si>
  <si>
    <t>Вокзальний. провулок, ПРОВ, 24</t>
  </si>
  <si>
    <t>Вокзальний. провулок, ПРОВ, 7</t>
  </si>
  <si>
    <t>Воскресенська, ВУЛ, 1</t>
  </si>
  <si>
    <t>Воскресенська, ВУЛ, 10</t>
  </si>
  <si>
    <t>Воскресенська, ВУЛ, 11</t>
  </si>
  <si>
    <t>Воскресенська, ВУЛ, 13Б</t>
  </si>
  <si>
    <t>Воскресенська, ВУЛ, 13В</t>
  </si>
  <si>
    <t>Воскресенська, ВУЛ, 23</t>
  </si>
  <si>
    <t>Воскресенська, ВУЛ, 35А</t>
  </si>
  <si>
    <t>Воскресенська, ВУЛ, 37</t>
  </si>
  <si>
    <t>Воскресенська, ВУЛ, 6</t>
  </si>
  <si>
    <t>Воскресенська, ВУЛ, 9</t>
  </si>
  <si>
    <t>Воскресенський. 1-й провулок, ПРОВ, 3</t>
  </si>
  <si>
    <t>Вячеслава Радченка, ВУЛ, 12</t>
  </si>
  <si>
    <t>Вячеслава Радченка, ВУЛ, 18</t>
  </si>
  <si>
    <t>Вячеслава Радченка, ВУЛ, 20</t>
  </si>
  <si>
    <t>Вячеслава Радченка, ВУЛ, 22А</t>
  </si>
  <si>
    <t>Вячеслава Радченка, ВУЛ, 22Б</t>
  </si>
  <si>
    <t>Вячеслава Радченка, ВУЛ, 22В</t>
  </si>
  <si>
    <t>Вячеслава Радченка, ВУЛ, 4</t>
  </si>
  <si>
    <t>Вячеслава Радченка, ВУЛ, 6</t>
  </si>
  <si>
    <t>Вячеслава Радченка, ВУЛ, 8</t>
  </si>
  <si>
    <t>Громадська, ВУЛ, 29А</t>
  </si>
  <si>
    <t>Громадська, ВУЛ, 35</t>
  </si>
  <si>
    <t>Єлецька, ВУЛ, 12</t>
  </si>
  <si>
    <t>Єлецька, ВУЛ, 12А</t>
  </si>
  <si>
    <t>Єлецька, ВУЛ, 15</t>
  </si>
  <si>
    <t>Єлецька, ВУЛ, 16А</t>
  </si>
  <si>
    <t>Єлецька, ВУЛ, 17</t>
  </si>
  <si>
    <t>Єлецька, ВУЛ, 19</t>
  </si>
  <si>
    <t>Єлецька, ВУЛ, 3</t>
  </si>
  <si>
    <t>Єлецька, ВУЛ, 4</t>
  </si>
  <si>
    <t>Єлецька, ВУЛ, 6</t>
  </si>
  <si>
    <t>Жабинського, ВУЛ, 1</t>
  </si>
  <si>
    <t>Жабинського, ВУЛ, 10</t>
  </si>
  <si>
    <t>Жабинського, ВУЛ, 12</t>
  </si>
  <si>
    <t>Жабинського, ВУЛ, 13</t>
  </si>
  <si>
    <t>Жабинського, ВУЛ, 2</t>
  </si>
  <si>
    <t>Жабинського, ВУЛ, 20</t>
  </si>
  <si>
    <t>Жабинського, ВУЛ, 22</t>
  </si>
  <si>
    <t>Жабинського, ВУЛ, 24</t>
  </si>
  <si>
    <t>Жабинського, ВУЛ, 26</t>
  </si>
  <si>
    <t>Жабинського, ВУЛ, 28</t>
  </si>
  <si>
    <t>Жабинського, ВУЛ, 2А</t>
  </si>
  <si>
    <t>Жабинського, ВУЛ, 2Б</t>
  </si>
  <si>
    <t>Жабинського, ВУЛ, 3</t>
  </si>
  <si>
    <t>Жабинського, ВУЛ, 6</t>
  </si>
  <si>
    <t>Жабинського, ВУЛ, 9</t>
  </si>
  <si>
    <t>Івана Богуна, ВУЛ, 40</t>
  </si>
  <si>
    <t>Івана Богуна, ВУЛ, 41</t>
  </si>
  <si>
    <t>Івана Богуна, ВУЛ, 42</t>
  </si>
  <si>
    <t>Івана Богуна, ВУЛ, 43</t>
  </si>
  <si>
    <t>Івана Богуна, ВУЛ, 44</t>
  </si>
  <si>
    <t>Івана Богуна, ВУЛ, 50</t>
  </si>
  <si>
    <t>Івана Богуна, ВУЛ, 52</t>
  </si>
  <si>
    <t>Івана Мазепи, ВУЛ, 10</t>
  </si>
  <si>
    <t>Івана Мазепи, ВУЛ, 11</t>
  </si>
  <si>
    <t>Івана Мазепи, ВУЛ, 12А</t>
  </si>
  <si>
    <t>Івана Мазепи, ВУЛ, 13</t>
  </si>
  <si>
    <t>Івана Мазепи, ВУЛ, 2</t>
  </si>
  <si>
    <t>Івана Мазепи, ВУЛ, 20</t>
  </si>
  <si>
    <t>Івана Мазепи, ВУЛ, 21А</t>
  </si>
  <si>
    <t>Івана Мазепи, ВУЛ, 25</t>
  </si>
  <si>
    <t>Івана Мазепи, ВУЛ, 27</t>
  </si>
  <si>
    <t>Івана Мазепи, ВУЛ, 29</t>
  </si>
  <si>
    <t>Івана Мазепи, ВУЛ, 2А</t>
  </si>
  <si>
    <t>Івана Мазепи, ВУЛ, 31</t>
  </si>
  <si>
    <t>Івана Мазепи, ВУЛ, 32</t>
  </si>
  <si>
    <t>Івана Мазепи, ВУЛ, 33</t>
  </si>
  <si>
    <t>Івана Мазепи, ВУЛ, 34</t>
  </si>
  <si>
    <t>Івана Мазепи, ВУЛ, 36</t>
  </si>
  <si>
    <t>Івана Мазепи, ВУЛ, 37</t>
  </si>
  <si>
    <t>Івана Мазепи, ВУЛ, 37А</t>
  </si>
  <si>
    <t>Івана Мазепи, ВУЛ, 38</t>
  </si>
  <si>
    <t>Івана Мазепи, ВУЛ, 38А</t>
  </si>
  <si>
    <t>Івана Мазепи, ВУЛ, 4</t>
  </si>
  <si>
    <t>Івана Мазепи, ВУЛ, 40</t>
  </si>
  <si>
    <t>Івана Мазепи, ВУЛ, 41</t>
  </si>
  <si>
    <t>Івана Мазепи, ВУЛ, 43</t>
  </si>
  <si>
    <t>Івана Мазепи, ВУЛ, 43А</t>
  </si>
  <si>
    <t>Івана Мазепи, ВУЛ, 45</t>
  </si>
  <si>
    <t>Івана Мазепи, ВУЛ, 46</t>
  </si>
  <si>
    <t>Івана Мазепи, ВУЛ, 47</t>
  </si>
  <si>
    <t>Івана Мазепи, ВУЛ, 48</t>
  </si>
  <si>
    <t>Івана Мазепи, ВУЛ, 49</t>
  </si>
  <si>
    <t>Івана Мазепи, ВУЛ, 4Б</t>
  </si>
  <si>
    <t>Івана Мазепи, ВУЛ, 51</t>
  </si>
  <si>
    <t>Івана Мазепи, ВУЛ, 54</t>
  </si>
  <si>
    <t>Івана Мазепи, ВУЛ, 6</t>
  </si>
  <si>
    <t>Івана Мазепи, ВУЛ, 60А</t>
  </si>
  <si>
    <t>Івана Мазепи, ВУЛ, 68</t>
  </si>
  <si>
    <t>Івана Мазепи, ВУЛ, 68А</t>
  </si>
  <si>
    <t>Івана Мазепи, ВУЛ, 68Б</t>
  </si>
  <si>
    <t>Івана Мазепи, ВУЛ, 72А</t>
  </si>
  <si>
    <t>Івана Мазепи, ВУЛ, 78А</t>
  </si>
  <si>
    <t>Івана Рашевського, ВУЛ, 10</t>
  </si>
  <si>
    <t>Івана Рашевського, ВУЛ, 11</t>
  </si>
  <si>
    <t>Івана Рашевського, ВУЛ, 13</t>
  </si>
  <si>
    <t>Івана Рашевського, ВУЛ, 2</t>
  </si>
  <si>
    <t>Івана Рашевського, ВУЛ, 6</t>
  </si>
  <si>
    <t>Івана Рашевського, ВУЛ, 8</t>
  </si>
  <si>
    <t>Івана Рашевського, ВУЛ, 9</t>
  </si>
  <si>
    <t>Іллінська, ВУЛ, 31</t>
  </si>
  <si>
    <t>Каштанова, ВУЛ, 12</t>
  </si>
  <si>
    <t>Княжа вул. 14</t>
  </si>
  <si>
    <t>Княжа вул. 17</t>
  </si>
  <si>
    <t>Княжа вул. 19</t>
  </si>
  <si>
    <t>Княжа вул. 21</t>
  </si>
  <si>
    <t>Княжа вул. 26</t>
  </si>
  <si>
    <t>Княжа вул. 27</t>
  </si>
  <si>
    <t>Княжа вул. 31</t>
  </si>
  <si>
    <t>Княжа вул. 35</t>
  </si>
  <si>
    <t>Княжа вул. 6</t>
  </si>
  <si>
    <t>Княжа вул. 6А</t>
  </si>
  <si>
    <t>Княжа вул. 8А</t>
  </si>
  <si>
    <t>Князя Чорного, ВУЛ, 11</t>
  </si>
  <si>
    <t>Князя Чорного, ВУЛ, 13</t>
  </si>
  <si>
    <t>Князя Чорного, ВУЛ, 14</t>
  </si>
  <si>
    <t>Князя Чорного, ВУЛ, 16</t>
  </si>
  <si>
    <t>Козацька, ВУЛ, 13</t>
  </si>
  <si>
    <t>Козацька, ВУЛ, 28</t>
  </si>
  <si>
    <t>Козацька, ВУЛ, 30</t>
  </si>
  <si>
    <t>Козацька, ВУЛ, 32</t>
  </si>
  <si>
    <t>Козацька, ВУЛ, 34</t>
  </si>
  <si>
    <t>Козацька, ВУЛ, 36</t>
  </si>
  <si>
    <t>Козацька, ВУЛ, 38</t>
  </si>
  <si>
    <t>Козацька, ВУЛ, 3А</t>
  </si>
  <si>
    <t>Козацька, ВУЛ, 40</t>
  </si>
  <si>
    <t>Козацька, ВУЛ, 42</t>
  </si>
  <si>
    <t>Козацька, ВУЛ, 44</t>
  </si>
  <si>
    <t>Козацька, ВУЛ, 48</t>
  </si>
  <si>
    <t>Козацька, ВУЛ, 4А</t>
  </si>
  <si>
    <t>Козацька, ВУЛ, 50</t>
  </si>
  <si>
    <t>Коцюбинського, ВУЛ, 10</t>
  </si>
  <si>
    <t>Коцюбинського, ВУЛ, 22Б</t>
  </si>
  <si>
    <t>Коцюбинського, ВУЛ, 22В</t>
  </si>
  <si>
    <t>Коцюбинського, ВУЛ, 24</t>
  </si>
  <si>
    <t>Коцюбинського, ВУЛ, 25</t>
  </si>
  <si>
    <t>Коцюбинського, ВУЛ, 28</t>
  </si>
  <si>
    <t>Коцюбинського, ВУЛ, 29</t>
  </si>
  <si>
    <t>Коцюбинського, ВУЛ, 30</t>
  </si>
  <si>
    <t>Коцюбинського, ВУЛ, 32</t>
  </si>
  <si>
    <t>Коцюбинського, ВУЛ, 33</t>
  </si>
  <si>
    <t>Коцюбинського, ВУЛ, 37А</t>
  </si>
  <si>
    <t>Коцюбинського, ВУЛ, 39А</t>
  </si>
  <si>
    <t>Коцюбинського, ВУЛ, 4</t>
  </si>
  <si>
    <t>Коцюбинського, ВУЛ, 46</t>
  </si>
  <si>
    <t>Коцюбинського, ВУЛ, 47</t>
  </si>
  <si>
    <t>Коцюбинського, ВУЛ, 48</t>
  </si>
  <si>
    <t>Коцюбинського, ВУЛ, 49</t>
  </si>
  <si>
    <t>Коцюбинського, ВУЛ, 50</t>
  </si>
  <si>
    <t>Коцюбинського, ВУЛ, 51</t>
  </si>
  <si>
    <t>Коцюбинського, ВУЛ, 52</t>
  </si>
  <si>
    <t>Коцюбинського. провулок, ПРОВ, 4/6</t>
  </si>
  <si>
    <t>Коцюбинського. провулок, ПРОВ, 4/7</t>
  </si>
  <si>
    <t>Коцюбинського. провулок, ПРОВ, 4А</t>
  </si>
  <si>
    <t>Коцюбинського. провулок, ПРОВ, 4Б</t>
  </si>
  <si>
    <t>Коцюбинського. провулок, ПРОВ, 5</t>
  </si>
  <si>
    <t>Лисенка, ВУЛ, 14</t>
  </si>
  <si>
    <t>Любецька, ВУЛ, 11</t>
  </si>
  <si>
    <t>Любецька, ВУЛ, 153А</t>
  </si>
  <si>
    <t>Любецька, ВУЛ, 157</t>
  </si>
  <si>
    <t>Любецька, ВУЛ, 157А</t>
  </si>
  <si>
    <t>Любецька, ВУЛ, 17</t>
  </si>
  <si>
    <t>Любецька, ВУЛ, 2</t>
  </si>
  <si>
    <t>Любецька, ВУЛ, 31</t>
  </si>
  <si>
    <t>Любецька, ВУЛ, 34А</t>
  </si>
  <si>
    <t>Любецька, ВУЛ, 42</t>
  </si>
  <si>
    <t>Любецька, ВУЛ, 44</t>
  </si>
  <si>
    <t>Любецька, ВУЛ, 44В</t>
  </si>
  <si>
    <t>Любецька, ВУЛ, 47</t>
  </si>
  <si>
    <t>Любецька, ВУЛ, 5</t>
  </si>
  <si>
    <t>Любецька, ВУЛ, 60Б</t>
  </si>
  <si>
    <t>Любецька, ВУЛ, 7</t>
  </si>
  <si>
    <t>Любецька, ВУЛ, 9А</t>
  </si>
  <si>
    <t>Магiстратська, ВУЛ, 10</t>
  </si>
  <si>
    <t>Магiстратська, ВУЛ, 11</t>
  </si>
  <si>
    <t>Магiстратська, ВУЛ, 13</t>
  </si>
  <si>
    <t>Магiстратська, ВУЛ, 15</t>
  </si>
  <si>
    <t>Магiстратська, ВУЛ, 4</t>
  </si>
  <si>
    <t>Магiстратська, ВУЛ, 5</t>
  </si>
  <si>
    <t>Магiстратська, ВУЛ, 9</t>
  </si>
  <si>
    <t>Марковича, ВУЛ, 11</t>
  </si>
  <si>
    <t>Марковича, ВУЛ, 11А</t>
  </si>
  <si>
    <t>Межова, ВУЛ, 3</t>
  </si>
  <si>
    <t>Межова, ВУЛ, 4</t>
  </si>
  <si>
    <t>Миру. проспект, ПРОСП, 12</t>
  </si>
  <si>
    <t>Миру. проспект, ПРОСП, 16</t>
  </si>
  <si>
    <t>Миру. проспект, ПРОСП, 22</t>
  </si>
  <si>
    <t>Миру. проспект, ПРОСП, 24</t>
  </si>
  <si>
    <t>Миру. проспект, ПРОСП, 26</t>
  </si>
  <si>
    <t>Миру. проспект, ПРОСП, 42</t>
  </si>
  <si>
    <t>Миру. проспект, ПРОСП, 50</t>
  </si>
  <si>
    <t>Миру. проспект, ПРОСП, 52</t>
  </si>
  <si>
    <t>Миру. проспект, ПРОСП, 54</t>
  </si>
  <si>
    <t>Миру. проспект, ПРОСП, 56</t>
  </si>
  <si>
    <t>Миру. проспект, ПРОСП, 6</t>
  </si>
  <si>
    <t>Миру. проспект, ПРОСП, 80</t>
  </si>
  <si>
    <t>Музична, ВУЛ, 10</t>
  </si>
  <si>
    <t>Музична, ВУЛ, 12</t>
  </si>
  <si>
    <t>Музична, ВУЛ, 14</t>
  </si>
  <si>
    <t>Музична, ВУЛ, 16</t>
  </si>
  <si>
    <t>Музична, ВУЛ, 18</t>
  </si>
  <si>
    <t>Музична, ВУЛ, 2</t>
  </si>
  <si>
    <t>Музична, ВУЛ, 20</t>
  </si>
  <si>
    <t>Музична, ВУЛ, 2А</t>
  </si>
  <si>
    <t>Музична, ВУЛ, 3</t>
  </si>
  <si>
    <t>Музична, ВУЛ, 4</t>
  </si>
  <si>
    <t>Музична, ВУЛ, 5</t>
  </si>
  <si>
    <t>Музична, ВУЛ, 6</t>
  </si>
  <si>
    <t>Музична, ВУЛ, 7</t>
  </si>
  <si>
    <t>Музична, ВУЛ, 8</t>
  </si>
  <si>
    <t>Олексія Бакуринського. провулок, ПРОВ, 6</t>
  </si>
  <si>
    <t>Пантелеймонівська вул. 19</t>
  </si>
  <si>
    <t>Пантелеймонівська вул. 21</t>
  </si>
  <si>
    <t>Пантелеймонівська вул. 27</t>
  </si>
  <si>
    <t>Пантелеймонівська вул. 35</t>
  </si>
  <si>
    <t>Пантелеймонівська вул. 35А</t>
  </si>
  <si>
    <t>Пантелеймонівська вул. 37</t>
  </si>
  <si>
    <t>Пантелеймонівська вул. 39</t>
  </si>
  <si>
    <t>Перемоги, ПРОСП, 10</t>
  </si>
  <si>
    <t>Перемоги, ПРОСП, 12</t>
  </si>
  <si>
    <t>Перемоги, ПРОСП, 13</t>
  </si>
  <si>
    <t>Перемоги, ПРОСП, 14</t>
  </si>
  <si>
    <t>Перемоги, ПРОСП, 17</t>
  </si>
  <si>
    <t>Перемоги, ПРОСП, 18</t>
  </si>
  <si>
    <t>Перемоги, ПРОСП, 21</t>
  </si>
  <si>
    <t>Перемоги, ПРОСП, 22</t>
  </si>
  <si>
    <t>Перемоги, ПРОСП, 24</t>
  </si>
  <si>
    <t>Перемоги, ПРОСП, 25</t>
  </si>
  <si>
    <t>Перемоги, ПРОСП, 26</t>
  </si>
  <si>
    <t>Перемоги, ПРОСП, 27</t>
  </si>
  <si>
    <t>Перемоги, ПРОСП, 28</t>
  </si>
  <si>
    <t>Перемоги, ПРОСП, 29</t>
  </si>
  <si>
    <t>Перемоги, ПРОСП, 30</t>
  </si>
  <si>
    <t>Перемоги, ПРОСП, 31</t>
  </si>
  <si>
    <t>Перемоги, ПРОСП, 32</t>
  </si>
  <si>
    <t>Перемоги, ПРОСП, 35</t>
  </si>
  <si>
    <t>Перемоги, ПРОСП, 36</t>
  </si>
  <si>
    <t>Перемоги, ПРОСП, 37</t>
  </si>
  <si>
    <t>Перемоги, ПРОСП, 38</t>
  </si>
  <si>
    <t>Перемоги, ПРОСП, 40</t>
  </si>
  <si>
    <t>Перемоги, ПРОСП, 43</t>
  </si>
  <si>
    <t>Перемоги, ПРОСП, 44</t>
  </si>
  <si>
    <t>Перемоги, ПРОСП, 45</t>
  </si>
  <si>
    <t>Перемоги, ПРОСП, 47</t>
  </si>
  <si>
    <t>Перемоги, ПРОСП, 48</t>
  </si>
  <si>
    <t>Перемоги, ПРОСП, 50</t>
  </si>
  <si>
    <t>Перемоги, ПРОСП, 54</t>
  </si>
  <si>
    <t>Перемоги, ПРОСП, 55</t>
  </si>
  <si>
    <t>Перемоги, ПРОСП, 56</t>
  </si>
  <si>
    <t>Перемоги, ПРОСП, 63</t>
  </si>
  <si>
    <t>Перемоги, ПРОСП, 67</t>
  </si>
  <si>
    <t>Перемоги, ПРОСП, 71</t>
  </si>
  <si>
    <t>Перемоги, ПРОСП, 75</t>
  </si>
  <si>
    <t>Перемоги, ПРОСП, 81</t>
  </si>
  <si>
    <t>Перемоги, ПРОСП, 82</t>
  </si>
  <si>
    <t>Перемоги, ПРОСП, 83</t>
  </si>
  <si>
    <t>Перемоги, ПРОСП, 84</t>
  </si>
  <si>
    <t>Перемоги, ПРОСП, 85</t>
  </si>
  <si>
    <t>Пирогова, ВУЛ, 1</t>
  </si>
  <si>
    <t>Пирогова, ВУЛ, 20</t>
  </si>
  <si>
    <t>Пирогова, ВУЛ, 22</t>
  </si>
  <si>
    <t>Пирогова, ВУЛ, 22А</t>
  </si>
  <si>
    <t>Пирогова, ВУЛ, 5</t>
  </si>
  <si>
    <t>Пирогова, ВУЛ, 6</t>
  </si>
  <si>
    <t>Пирогова, ВУЛ, 6А</t>
  </si>
  <si>
    <t>Привокзальна, ВУЛ, 14</t>
  </si>
  <si>
    <t>Привокзальна, ВУЛ, 15</t>
  </si>
  <si>
    <t>Привокзальна, ВУЛ, 16</t>
  </si>
  <si>
    <t>Привокзальна, ВУЛ, 17</t>
  </si>
  <si>
    <t>Привокзальна, ВУЛ, 17А</t>
  </si>
  <si>
    <t>Привокзальна, ВУЛ, 19</t>
  </si>
  <si>
    <t>Промислова, ВУЛ, 19</t>
  </si>
  <si>
    <t>Промислова, ВУЛ, 2</t>
  </si>
  <si>
    <t>Промислова, ВУЛ, 2А</t>
  </si>
  <si>
    <t>Промислова, ВУЛ, 42А</t>
  </si>
  <si>
    <t>Промислова, ВУЛ, 42Б</t>
  </si>
  <si>
    <t>Промислова, ВУЛ, 44</t>
  </si>
  <si>
    <t>Рiпкинська, ВУЛ, 1</t>
  </si>
  <si>
    <t>Рiпкинська, ВУЛ, 3</t>
  </si>
  <si>
    <t>Реміснича, ВУЛ, 13</t>
  </si>
  <si>
    <t>Реміснича, ВУЛ, 21</t>
  </si>
  <si>
    <t>Реміснича, ВУЛ, 22</t>
  </si>
  <si>
    <t>Реміснича, ВУЛ, 4</t>
  </si>
  <si>
    <t>Реміснича, ВУЛ, 5</t>
  </si>
  <si>
    <t>Реміснича, ВУЛ, 53</t>
  </si>
  <si>
    <t>Реміснича, ВУЛ, 55</t>
  </si>
  <si>
    <t>Реміснича, ВУЛ, 55А</t>
  </si>
  <si>
    <t>Реміснича, ВУЛ, 57</t>
  </si>
  <si>
    <t>Реміснича, ВУЛ, 58</t>
  </si>
  <si>
    <t>Реміснича, ВУЛ, 5А</t>
  </si>
  <si>
    <t>Реміснича, ВУЛ, 5Б</t>
  </si>
  <si>
    <t>Реміснича, ВУЛ, 6</t>
  </si>
  <si>
    <t>Реміснича, ВУЛ, 7</t>
  </si>
  <si>
    <t>Реміснича, ВУЛ, 8А</t>
  </si>
  <si>
    <t>Реміснича, ВУЛ, 8Б</t>
  </si>
  <si>
    <t>Ринкова, ВУЛ, 11А</t>
  </si>
  <si>
    <t>Ринкова, ВУЛ, 26</t>
  </si>
  <si>
    <t>Самострова, ВУЛ, 11</t>
  </si>
  <si>
    <t>Самострова, ВУЛ, 13</t>
  </si>
  <si>
    <t>Самострова, ВУЛ, 8</t>
  </si>
  <si>
    <t>Святомиколаївська, ВУЛ, 4</t>
  </si>
  <si>
    <t>Святомиколаївська, ВУЛ, 9</t>
  </si>
  <si>
    <t>Слобiдська, ВУЛ, 52</t>
  </si>
  <si>
    <t>Слобiдська, ВУЛ, 54</t>
  </si>
  <si>
    <t>Слобiдська, ВУЛ, 56</t>
  </si>
  <si>
    <t>Слобiдська, ВУЛ, 75А</t>
  </si>
  <si>
    <t>Слобiдська, ВУЛ, 77</t>
  </si>
  <si>
    <t>Слобiдська, ВУЛ, 79А</t>
  </si>
  <si>
    <t>Старобiлоуська, ВУЛ, 14</t>
  </si>
  <si>
    <t>Старобiлоуська, ВУЛ, 14А</t>
  </si>
  <si>
    <t>Старобiлоуська, ВУЛ, 14Б</t>
  </si>
  <si>
    <t>Старобiлоуська, ВУЛ, 14В</t>
  </si>
  <si>
    <t>Старобiлоуська, ВУЛ, 25Б</t>
  </si>
  <si>
    <t>Старобiлоуська, ВУЛ, 27А</t>
  </si>
  <si>
    <t>Старобiлоуська, ВУЛ, 31</t>
  </si>
  <si>
    <t>Старобiлоуська, ВУЛ, 33</t>
  </si>
  <si>
    <t>Старобiлоуська, ВУЛ, 35</t>
  </si>
  <si>
    <t>Старобiлоуська, ВУЛ, 4</t>
  </si>
  <si>
    <t>Старобiлоуська, ВУЛ, 49</t>
  </si>
  <si>
    <t>Старобiлоуська, ВУЛ, 49А</t>
  </si>
  <si>
    <t>Старостриженська, ВУЛ, 10</t>
  </si>
  <si>
    <t>Старостриженська, ВУЛ, 12</t>
  </si>
  <si>
    <t>Старостриженська, ВУЛ, 14</t>
  </si>
  <si>
    <t>Старостриженська, ВУЛ, 16</t>
  </si>
  <si>
    <t>Старостриженська, ВУЛ, 5</t>
  </si>
  <si>
    <t>Старостриженська, ВУЛ, 7</t>
  </si>
  <si>
    <t>Текстильникiв, ВУЛ, 11А</t>
  </si>
  <si>
    <t>Текстильникiв, ВУЛ, 11Б</t>
  </si>
  <si>
    <t>Текстильникiв, ВУЛ, 15А</t>
  </si>
  <si>
    <t>Текстильникiв, ВУЛ, 24А</t>
  </si>
  <si>
    <t>Текстильникiв, ВУЛ, 25А</t>
  </si>
  <si>
    <t>Текстильникiв, ВУЛ, 35</t>
  </si>
  <si>
    <t>Текстильникiв, ВУЛ, 9А</t>
  </si>
  <si>
    <t>Тиха, ВУЛ, 1</t>
  </si>
  <si>
    <t>Тихий. провулок, ПРОВ, 2</t>
  </si>
  <si>
    <t>Троїцька вул. 8</t>
  </si>
  <si>
    <t>Український хутір вул. 5</t>
  </si>
  <si>
    <t>Успенська, ВУЛ, 21</t>
  </si>
  <si>
    <t>Успенська, ВУЛ, 34А</t>
  </si>
  <si>
    <t>Успенська, ВУЛ, 35</t>
  </si>
  <si>
    <t>Успенська, ВУЛ, 52А</t>
  </si>
  <si>
    <t>Успенська, ВУЛ, 8</t>
  </si>
  <si>
    <t>Ушинського, ВУЛ, 6А</t>
  </si>
  <si>
    <t>Ушинського, ВУЛ, 8</t>
  </si>
  <si>
    <t>Хлібопекарська, ВУЛ, 11</t>
  </si>
  <si>
    <t>Хлібопекарська, ВУЛ, 14</t>
  </si>
  <si>
    <t>Хлібопекарська, ВУЛ, 16</t>
  </si>
  <si>
    <t>Хлібопекарська, ВУЛ, 18</t>
  </si>
  <si>
    <t>Хлібопекарська, ВУЛ, 19</t>
  </si>
  <si>
    <t>Хлібопекарська, ВУЛ, 19А</t>
  </si>
  <si>
    <t>Хлібопекарська, ВУЛ, 25</t>
  </si>
  <si>
    <t>Хлібопекарська, ВУЛ, 29</t>
  </si>
  <si>
    <t>Хлібопекарська, ВУЛ, 3</t>
  </si>
  <si>
    <t>Хлібопекарська, ВУЛ, 34</t>
  </si>
  <si>
    <t>січень</t>
  </si>
  <si>
    <t>Заньковецької вул. 28</t>
  </si>
  <si>
    <t>Заньковецької вул. 30</t>
  </si>
  <si>
    <t>Заньковецької вул. 43</t>
  </si>
  <si>
    <t>Заньковецької вул. 60</t>
  </si>
  <si>
    <t>Заньковецької вул. 62</t>
  </si>
  <si>
    <t>Заньковецької вул. 64</t>
  </si>
  <si>
    <t>Степана Бандери вул. 10</t>
  </si>
  <si>
    <t>Степана Бандери вул. 11</t>
  </si>
  <si>
    <t>Степана Бандери вул. 13</t>
  </si>
  <si>
    <t>Степана Бандери вул. 16</t>
  </si>
  <si>
    <t>Степана Бандери вул. 19/2</t>
  </si>
  <si>
    <t>Степана Бандери вул. 29</t>
  </si>
  <si>
    <t>Степана Бандери вул. 29а</t>
  </si>
  <si>
    <t>Степана Бандери вул. 31А</t>
  </si>
  <si>
    <t>Степана Бандери вул. 31б</t>
  </si>
  <si>
    <t>Степана Бандери вул. 31в</t>
  </si>
  <si>
    <t>Народного руху вул. 2</t>
  </si>
  <si>
    <t>Народного руху вул. 4</t>
  </si>
  <si>
    <t>Народного руху вул. 11</t>
  </si>
  <si>
    <t>Народного руху вул. 12</t>
  </si>
  <si>
    <t>Христини Алчевської вул. 1</t>
  </si>
  <si>
    <t>Христини Алчевської вул. 2</t>
  </si>
  <si>
    <t>Христини Алчевської вул. 3</t>
  </si>
  <si>
    <t>Христини Алчевської вул. 4</t>
  </si>
  <si>
    <t>Христини Алчевської вул. 5</t>
  </si>
  <si>
    <t>Степана Бандери пров. 12</t>
  </si>
  <si>
    <t>Василя Симоненка вул. 17</t>
  </si>
  <si>
    <t>Василя Симоненка вул. 3</t>
  </si>
  <si>
    <t>Василя Симоненка вул. 58А</t>
  </si>
  <si>
    <t>Вербицьких вул. 8</t>
  </si>
  <si>
    <t>Івана Мазепи, ВУЛ, 56</t>
  </si>
  <si>
    <t>Любецька, ВУЛ, 34</t>
  </si>
  <si>
    <t>Мацієвського Олександра вул. 1</t>
  </si>
  <si>
    <t>Мацієвського Олександра вул. 11</t>
  </si>
  <si>
    <t>Мацієвського Олександра вул. 12А</t>
  </si>
  <si>
    <t>Мацієвського Олександра вул. 15</t>
  </si>
  <si>
    <t>Мацієвського Олександра вул. 17</t>
  </si>
  <si>
    <t>Мацієвського Олександра вул. 19</t>
  </si>
  <si>
    <t>Мацієвського Олександра вул. 2</t>
  </si>
  <si>
    <t>Мацієвського Олександра вул. 20</t>
  </si>
  <si>
    <t>Мацієвського Олександра вул. 20Б</t>
  </si>
  <si>
    <t>Мацієвського Олександра вул. 26</t>
  </si>
  <si>
    <t>Мацієвського Олександра вул. 29</t>
  </si>
  <si>
    <t>Мацієвського Олександра вул. 3</t>
  </si>
  <si>
    <t>Мацієвського Олександра вул. 35</t>
  </si>
  <si>
    <t>Мацієвського Олександра вул. 4</t>
  </si>
  <si>
    <t>Мацієвського Олександра вул. 5</t>
  </si>
  <si>
    <t>Мацієвського Олександра вул. 6</t>
  </si>
  <si>
    <t>Мацієвського Олександра вул. 7</t>
  </si>
  <si>
    <t>Мацієвського Олександра вул. 8</t>
  </si>
  <si>
    <t>Національної Гвардії вул. 29</t>
  </si>
  <si>
    <t>Національної Гвардії вул. 4</t>
  </si>
  <si>
    <t>Національної Гвардії вул. 6</t>
  </si>
  <si>
    <t>Національної Гвардії вул. 8</t>
  </si>
  <si>
    <t>Олександра Довженка вул. 100</t>
  </si>
  <si>
    <t>Олександра Довженка вул. 102</t>
  </si>
  <si>
    <t>Олександра Довженка вул. 104</t>
  </si>
  <si>
    <t>Олександра Довженка вул. 106</t>
  </si>
  <si>
    <t>Олександра Довженка вул. 114</t>
  </si>
  <si>
    <t>Олександра Довженка вул. 118</t>
  </si>
  <si>
    <t>Олександра Довженка вул. 118Б</t>
  </si>
  <si>
    <t>Олександра Довженка вул. 12</t>
  </si>
  <si>
    <t>Олександра Довженка вул. 120</t>
  </si>
  <si>
    <t>Олександра Довженка вул. 122</t>
  </si>
  <si>
    <t>Олександра Довженка вул. 125</t>
  </si>
  <si>
    <t>Олександра Довженка вул. 130</t>
  </si>
  <si>
    <t>Олександра Довженка вул. 132</t>
  </si>
  <si>
    <t>Олександра Довженка вул. 134</t>
  </si>
  <si>
    <t>Олександра Довженка вул. 136</t>
  </si>
  <si>
    <t>Олександра Довженка вул. 139</t>
  </si>
  <si>
    <t>Олександра Довженка вул. 140</t>
  </si>
  <si>
    <t>Олександра Довженка вул. 142</t>
  </si>
  <si>
    <t>Олександра Довженка вул. 152</t>
  </si>
  <si>
    <t>Олександра Довженка вул. 18</t>
  </si>
  <si>
    <t>Олександра Довженка вул. 18А</t>
  </si>
  <si>
    <t>Олександра Довженка вул. 19</t>
  </si>
  <si>
    <t>Олександра Довженка вул. 2</t>
  </si>
  <si>
    <t>Олександра Довженка вул. 20</t>
  </si>
  <si>
    <t>Олександра Довженка вул. 33</t>
  </si>
  <si>
    <t>Олександра Довженка вул. 45</t>
  </si>
  <si>
    <t>Олександра Довженка вул. 48</t>
  </si>
  <si>
    <t>Олександра Довженка вул. 51</t>
  </si>
  <si>
    <t>Олександра Довженка вул. 55</t>
  </si>
  <si>
    <t>Олександра Довженка вул. 6</t>
  </si>
  <si>
    <t>Олександра Довженка вул. 8</t>
  </si>
  <si>
    <t>Олександра Довженка вул. 90</t>
  </si>
  <si>
    <t>Олександра Довженка вул. 94</t>
  </si>
  <si>
    <t>Олександра Довженка вул. 96</t>
  </si>
  <si>
    <t>Святославська вул. 1</t>
  </si>
  <si>
    <t>Степана Бандери вул. 29А</t>
  </si>
  <si>
    <t>Степана Бандери вул. 31Б</t>
  </si>
  <si>
    <t>Степана Бандери вул. 31В</t>
  </si>
  <si>
    <t>Степана Бандери вул.</t>
  </si>
  <si>
    <t>Заньковецької вул.</t>
  </si>
  <si>
    <t>1-ї Гвардiйської Армiї, ВУЛ, 29</t>
  </si>
  <si>
    <t>1-ї Гвардiйської Армiї, ВУЛ, 4</t>
  </si>
  <si>
    <t>1-ї Гвардiйської Армiї, ВУЛ, 6</t>
  </si>
  <si>
    <t>1-ї Гвардiйської Армiї, ВУЛ, 8</t>
  </si>
  <si>
    <t>В`ячеслава Чорновола, ВУЛ, 15а</t>
  </si>
  <si>
    <t>В`ячеслава Чорновола, ВУЛ, 42а</t>
  </si>
  <si>
    <t>В`ячеслава Чорновола, ВУЛ, 56а</t>
  </si>
  <si>
    <t>Ватутiна, ВУЛ, 5</t>
  </si>
  <si>
    <t>Ватутiна, ВУЛ, 8</t>
  </si>
  <si>
    <t>Вокзальний. провулок, ПРОВ, 14а</t>
  </si>
  <si>
    <t>Вокзальний. провулок, ПРОВ, 18</t>
  </si>
  <si>
    <t>Вокзальний. провулок, ПРОВ, 22</t>
  </si>
  <si>
    <t>Воскресенська, ВУЛ, 13</t>
  </si>
  <si>
    <t>Воскресенська, ВУЛ, 13а</t>
  </si>
  <si>
    <t>Воскресенська, ВУЛ, 13б</t>
  </si>
  <si>
    <t>Воскресенська, ВУЛ, 13в</t>
  </si>
  <si>
    <t>Воскресенська, ВУЛ, 15</t>
  </si>
  <si>
    <t>Воскресенська, ВУЛ, 7</t>
  </si>
  <si>
    <t>Воскресенська, ВУЛ, 35а</t>
  </si>
  <si>
    <t>Вячеслава Радченка, ВУЛ, 22а</t>
  </si>
  <si>
    <t>Вячеслава Радченка, ВУЛ, 22б</t>
  </si>
  <si>
    <t>Вячеслава Радченка, ВУЛ, 22в</t>
  </si>
  <si>
    <t>Громадська, ВУЛ, 29а</t>
  </si>
  <si>
    <t>Десняка, ВУЛ, 17</t>
  </si>
  <si>
    <t>Десняка, ВУЛ, 3</t>
  </si>
  <si>
    <t>Десняка, ВУЛ, 58а</t>
  </si>
  <si>
    <t>Єлецька, ВУЛ, 12а</t>
  </si>
  <si>
    <t>Єлецька, ВУЛ, 16</t>
  </si>
  <si>
    <t>Єлецька, ВУЛ, 16а</t>
  </si>
  <si>
    <t>Єлецька, ВУЛ, 5</t>
  </si>
  <si>
    <t>Жабинського, ВУЛ, 14</t>
  </si>
  <si>
    <t>Жабинського, ВУЛ, 18</t>
  </si>
  <si>
    <t>Жабинського, ВУЛ, 2а</t>
  </si>
  <si>
    <t>Жабинського, ВУЛ, 2б</t>
  </si>
  <si>
    <t>Зої Космодем янської, ВУЛ, 8</t>
  </si>
  <si>
    <t>Івана Мазепи, ВУЛ, 12а</t>
  </si>
  <si>
    <t>Івана Мазепи, ВУЛ, 21а</t>
  </si>
  <si>
    <t>Івана Мазепи, ВУЛ, 2а</t>
  </si>
  <si>
    <t>Івана Мазепи, ВУЛ, 37а</t>
  </si>
  <si>
    <t>Івана Мазепи, ВУЛ, 38а</t>
  </si>
  <si>
    <t>Івана Мазепи, ВУЛ, 4б</t>
  </si>
  <si>
    <t>Івана Мазепи, ВУЛ, 60а</t>
  </si>
  <si>
    <t>Івана Мазепи, ВУЛ, 72а</t>
  </si>
  <si>
    <t>Івана Мазепи, ВУЛ, 78а</t>
  </si>
  <si>
    <t>Івана Мазепи, ВУЛ, 68б</t>
  </si>
  <si>
    <t>Івана Мазепи, ВУЛ, 68а</t>
  </si>
  <si>
    <t>Івана Мазепи, ВУЛ, 43а</t>
  </si>
  <si>
    <t>Кирпоноса, ВУЛ, 14</t>
  </si>
  <si>
    <t>Кирпоноса, ВУЛ, 17</t>
  </si>
  <si>
    <t>Кирпоноса, ВУЛ, 21</t>
  </si>
  <si>
    <t>Кирпоноса, ВУЛ, 26</t>
  </si>
  <si>
    <t>Кирпоноса, ВУЛ, 27</t>
  </si>
  <si>
    <t>Кирпоноса, ВУЛ, 31</t>
  </si>
  <si>
    <t>Кирпоноса, ВУЛ, 4</t>
  </si>
  <si>
    <t>Кирпоноса, ВУЛ, 6</t>
  </si>
  <si>
    <t>Кирпоноса, ВУЛ, 6а</t>
  </si>
  <si>
    <t>Кирпоноса, ВУЛ, 8а</t>
  </si>
  <si>
    <t>Кирпоноса, ВУЛ, 19</t>
  </si>
  <si>
    <t>Кирпоноса, ВУЛ, 35</t>
  </si>
  <si>
    <t>Козацька, ВУЛ, 4а</t>
  </si>
  <si>
    <t>Козацька, ВУЛ, 3а</t>
  </si>
  <si>
    <t>Коцюбинського, ВУЛ, 11</t>
  </si>
  <si>
    <t>Коцюбинського, ВУЛ, 14</t>
  </si>
  <si>
    <t>Коцюбинського, ВУЛ, 22а</t>
  </si>
  <si>
    <t>Коцюбинського, ВУЛ, 22б</t>
  </si>
  <si>
    <t>Коцюбинського, ВУЛ, 22в</t>
  </si>
  <si>
    <t>Коцюбинського, ВУЛ, 28б</t>
  </si>
  <si>
    <t>Коцюбинського, ВУЛ, 37а</t>
  </si>
  <si>
    <t>Коцюбинського, ВУЛ, 39а</t>
  </si>
  <si>
    <t>Коцюбинського, ВУЛ, 9</t>
  </si>
  <si>
    <t>Коцюбинського. провулок, ПРОВ, 4а</t>
  </si>
  <si>
    <t>Коцюбинського. провулок, ПРОВ, 4б</t>
  </si>
  <si>
    <t>Лесi Українки, ВУЛ, 19</t>
  </si>
  <si>
    <t>Лесi Українки, ВУЛ, 24</t>
  </si>
  <si>
    <t>Любецька, ВУЛ, 153а</t>
  </si>
  <si>
    <t>Любецька, ВУЛ, 157а</t>
  </si>
  <si>
    <t>Любецька, ВУЛ, 9а</t>
  </si>
  <si>
    <t>Любецька, ВУЛ, 44в</t>
  </si>
  <si>
    <t>Любецька, ВУЛ, 34а</t>
  </si>
  <si>
    <t>Любецька, ВУЛ, 60б</t>
  </si>
  <si>
    <t>Магiстратська, ВУЛ, 8</t>
  </si>
  <si>
    <t>Малясова, ВУЛ, 21</t>
  </si>
  <si>
    <t>Малясова, ВУЛ, 27</t>
  </si>
  <si>
    <t>Малясова, ВУЛ, 35</t>
  </si>
  <si>
    <t>Малясова, ВУЛ, 35а</t>
  </si>
  <si>
    <t>Малясова, ВУЛ, 37</t>
  </si>
  <si>
    <t>Малясова, ВУЛ, 39</t>
  </si>
  <si>
    <t>Малясова, ВУЛ, 19</t>
  </si>
  <si>
    <t>Марковича, ВУЛ, 11а</t>
  </si>
  <si>
    <t>Миру. проспект, ПРОСП, 46</t>
  </si>
  <si>
    <t>Миру. проспект, ПРОСП, 6а</t>
  </si>
  <si>
    <t>Музична, ВУЛ, 2а</t>
  </si>
  <si>
    <t>Нахiмова, ВУЛ, 1</t>
  </si>
  <si>
    <t>Нахiмова, ВУЛ, 24</t>
  </si>
  <si>
    <t>Олексія Бакуринського, ВУЛ, 14</t>
  </si>
  <si>
    <t>Олексія Бакуринського. провулок, ПРОВ, 5</t>
  </si>
  <si>
    <t>Перемоги, ПРОСП, 20</t>
  </si>
  <si>
    <t>Пирогова, ВУЛ, 22а</t>
  </si>
  <si>
    <t>Пирогова, ВУЛ, 6а</t>
  </si>
  <si>
    <t>Попудренка, ВУЛ, 1</t>
  </si>
  <si>
    <t>Попудренка, ВУЛ, 11</t>
  </si>
  <si>
    <t>Попудренка, ВУЛ, 12а</t>
  </si>
  <si>
    <t>Попудренка, ВУЛ, 15</t>
  </si>
  <si>
    <t>Попудренка, ВУЛ, 17</t>
  </si>
  <si>
    <t>Попудренка, ВУЛ, 2</t>
  </si>
  <si>
    <t>Попудренка, ВУЛ, 20</t>
  </si>
  <si>
    <t>Попудренка, ВУЛ, 20б</t>
  </si>
  <si>
    <t>Попудренка, ВУЛ, 24</t>
  </si>
  <si>
    <t>Попудренка, ВУЛ, 26</t>
  </si>
  <si>
    <t>Попудренка, ВУЛ, 29</t>
  </si>
  <si>
    <t>Попудренка, ВУЛ, 3</t>
  </si>
  <si>
    <t>Попудренка, ВУЛ, 35</t>
  </si>
  <si>
    <t>Попудренка, ВУЛ, 4</t>
  </si>
  <si>
    <t>Попудренка, ВУЛ, 5</t>
  </si>
  <si>
    <t>Попудренка, ВУЛ, 6</t>
  </si>
  <si>
    <t>Попудренка, ВУЛ, 7</t>
  </si>
  <si>
    <t>Попудренка, ВУЛ, 8</t>
  </si>
  <si>
    <t>Попудренка, ВУЛ, 19</t>
  </si>
  <si>
    <t>Привокзальна, ВУЛ, 17а</t>
  </si>
  <si>
    <t>Привокзальна, ВУЛ, 21</t>
  </si>
  <si>
    <t>Промислова, ВУЛ, 2а</t>
  </si>
  <si>
    <t>Промислова, ВУЛ, 42а</t>
  </si>
  <si>
    <t>Промислова, ВУЛ, 42б</t>
  </si>
  <si>
    <t>Реміснича, ВУЛ, 45</t>
  </si>
  <si>
    <t>Реміснича, ВУЛ, 55а</t>
  </si>
  <si>
    <t>Реміснича, ВУЛ, 5а</t>
  </si>
  <si>
    <t>Реміснича, ВУЛ, 5б</t>
  </si>
  <si>
    <t>Реміснича, ВУЛ, 8</t>
  </si>
  <si>
    <t>Реміснича, ВУЛ, 8а</t>
  </si>
  <si>
    <t>Реміснича, ВУЛ, 8б</t>
  </si>
  <si>
    <t>Ринкова, ВУЛ, 11а</t>
  </si>
  <si>
    <t>Ринкова, ВУЛ, 11б</t>
  </si>
  <si>
    <t>Ринкова, ВУЛ, 5б</t>
  </si>
  <si>
    <t>Святомиколаївська, ВУЛ, 3а</t>
  </si>
  <si>
    <t>Слобiдська, ВУЛ, 75а</t>
  </si>
  <si>
    <t>Слобiдська, ВУЛ, 79а</t>
  </si>
  <si>
    <t>Старобiлоуська, ВУЛ, 14б</t>
  </si>
  <si>
    <t>Старобiлоуська, ВУЛ, 14в</t>
  </si>
  <si>
    <t>Старобiлоуська, ВУЛ, 25б</t>
  </si>
  <si>
    <t>Старобiлоуська, ВУЛ, 27а</t>
  </si>
  <si>
    <t>Старобiлоуська, ВУЛ, 14а</t>
  </si>
  <si>
    <t>Старобiлоуська, ВУЛ, 49а</t>
  </si>
  <si>
    <t>Суворова, ВУЛ, 8</t>
  </si>
  <si>
    <t>Толстого, ВУЛ, 100</t>
  </si>
  <si>
    <t>Толстого, ВУЛ, 102</t>
  </si>
  <si>
    <t>Толстого, ВУЛ, 104</t>
  </si>
  <si>
    <t>Толстого, ВУЛ, 106</t>
  </si>
  <si>
    <t>Толстого, ВУЛ, 114</t>
  </si>
  <si>
    <t>Толстого, ВУЛ, 118</t>
  </si>
  <si>
    <t>Толстого, ВУЛ, 118б</t>
  </si>
  <si>
    <t>Толстого, ВУЛ, 12</t>
  </si>
  <si>
    <t>Толстого, ВУЛ, 120</t>
  </si>
  <si>
    <t>Толстого, ВУЛ, 122</t>
  </si>
  <si>
    <t>Толстого, ВУЛ, 125</t>
  </si>
  <si>
    <t>Толстого, ВУЛ, 130</t>
  </si>
  <si>
    <t>Толстого, ВУЛ, 132</t>
  </si>
  <si>
    <t>Толстого, ВУЛ, 134</t>
  </si>
  <si>
    <t>Толстого, ВУЛ, 136</t>
  </si>
  <si>
    <t>Толстого, ВУЛ, 139</t>
  </si>
  <si>
    <t>Толстого, ВУЛ, 140</t>
  </si>
  <si>
    <t>Толстого, ВУЛ, 142</t>
  </si>
  <si>
    <t>Толстого, ВУЛ, 145</t>
  </si>
  <si>
    <t>Толстого, ВУЛ, 152</t>
  </si>
  <si>
    <t>Толстого, ВУЛ, 18</t>
  </si>
  <si>
    <t>Толстого, ВУЛ, 18а</t>
  </si>
  <si>
    <t>Толстого, ВУЛ, 19</t>
  </si>
  <si>
    <t>Толстого, ВУЛ, 2</t>
  </si>
  <si>
    <t>Толстого, ВУЛ, 20</t>
  </si>
  <si>
    <t>Толстого, ВУЛ, 33</t>
  </si>
  <si>
    <t>Толстого, ВУЛ, 45</t>
  </si>
  <si>
    <t>Толстого, ВУЛ, 48</t>
  </si>
  <si>
    <t>Толстого, ВУЛ, 51</t>
  </si>
  <si>
    <t>Толстого, ВУЛ, 55</t>
  </si>
  <si>
    <t>Толстого, ВУЛ, 6</t>
  </si>
  <si>
    <t>Толстого, ВУЛ, 7</t>
  </si>
  <si>
    <t>Толстого, ВУЛ, 8</t>
  </si>
  <si>
    <t>Толстого, ВУЛ, 90</t>
  </si>
  <si>
    <t>Толстого, ВУЛ, 94</t>
  </si>
  <si>
    <t>Толстого, ВУЛ, 96</t>
  </si>
  <si>
    <t>Урочище Святе, ВУЛ, 29</t>
  </si>
  <si>
    <t>Успенська, ВУЛ, 30</t>
  </si>
  <si>
    <t>Успенська, ВУЛ, 34а</t>
  </si>
  <si>
    <t>Успенська, ВУЛ, 52</t>
  </si>
  <si>
    <t>Успенська, ВУЛ, 52а</t>
  </si>
  <si>
    <t>Успенська, ВУЛ, 52б</t>
  </si>
  <si>
    <t>Ушинського, ВУЛ, 6а</t>
  </si>
  <si>
    <t>Хлібопекарська, ВУЛ, 19а</t>
  </si>
  <si>
    <t>Хлібопекарська, ВУЛ, 21</t>
  </si>
  <si>
    <t>Додаток до рішення виконавчого</t>
  </si>
  <si>
    <t>Додаток</t>
  </si>
  <si>
    <t xml:space="preserve">комітету Чернігівської міської </t>
  </si>
  <si>
    <t>до рішення виконавчого комітету</t>
  </si>
  <si>
    <t>ради</t>
  </si>
  <si>
    <t>Чернігівської міської ради</t>
  </si>
  <si>
    <t>_________________2024 № _________</t>
  </si>
  <si>
    <t>"____" _________ 2024 року №____</t>
  </si>
  <si>
    <t>Перелік багатоквартирних будинків, управителем яких призначено комунальне підприємство "Новозаводське" Чернігівської міської ради відповідно до рішення виконавчого комітету Чернігівської міської ради від 15 лютого 2019 року № 58 та від 29 жовтня 2020 року № 485</t>
  </si>
  <si>
    <t xml:space="preserve">Перелік багатоквартирних будинків, управителем яких призначено </t>
  </si>
  <si>
    <t>комунальне підприємство «Новозаводське» Чернігівської міської ради</t>
  </si>
  <si>
    <t>№ з/п</t>
  </si>
  <si>
    <t>Номер та дата договору</t>
  </si>
  <si>
    <t>Поверховість</t>
  </si>
  <si>
    <t>Ціна послуги з управління багатоквартирним будинком з 04.11.2024 року, грн/м2</t>
  </si>
  <si>
    <t xml:space="preserve">відповідно до рішень виконавчого комітету Чернігівської міської ради </t>
  </si>
  <si>
    <t>від 15 лютого 2019 року № 58 та від 29 жовтня 2020 року № 485</t>
  </si>
  <si>
    <t xml:space="preserve">для квартир першого поверху </t>
  </si>
  <si>
    <t>для квартир другого і вище поверхів</t>
  </si>
  <si>
    <t>для нежитлових приміщень</t>
  </si>
  <si>
    <t>Національної Гвардії 29</t>
  </si>
  <si>
    <t>Конкурс</t>
  </si>
  <si>
    <t>Національної Гвардії 4</t>
  </si>
  <si>
    <t>Національної Гвардії 8</t>
  </si>
  <si>
    <t>вул. Бориса Луговського, 17</t>
  </si>
  <si>
    <t>вул. Варзара, 31</t>
  </si>
  <si>
    <t>вул. Варзара, 72</t>
  </si>
  <si>
    <t>вул. Варзара, 74</t>
  </si>
  <si>
    <t>вул. Український хутір вул. 5</t>
  </si>
  <si>
    <t>пров. Вокзальний, 14А</t>
  </si>
  <si>
    <t>пров. Вокзальний,15</t>
  </si>
  <si>
    <t>пров. Вокзальний,16</t>
  </si>
  <si>
    <t>пров. Вокзальний,24</t>
  </si>
  <si>
    <t>пров. Вокзальний,7</t>
  </si>
  <si>
    <t>вул. Воскресенська, 1</t>
  </si>
  <si>
    <t>вул. Воскресенська, 10</t>
  </si>
  <si>
    <t>вул. Воскресенська, 11</t>
  </si>
  <si>
    <t>вул. Воскресенська, 13Б</t>
  </si>
  <si>
    <t>вул. Воскресенська, 13В</t>
  </si>
  <si>
    <t>вул. Воскресенська, 23</t>
  </si>
  <si>
    <t>вул. Воскресенська, 35А</t>
  </si>
  <si>
    <t>вул. Воскресенська, 6</t>
  </si>
  <si>
    <t>вул. Воскресенська, 9</t>
  </si>
  <si>
    <t>1-й пров. Воскресенський, 3</t>
  </si>
  <si>
    <t>вул. Вячеслава Радченка, 22А</t>
  </si>
  <si>
    <t>вул. Вячеслава Радченка, 22Б</t>
  </si>
  <si>
    <t>вул. Вячеслава Радченка, 22В</t>
  </si>
  <si>
    <t>вул. Вячеслава Радченка, 4</t>
  </si>
  <si>
    <t>вул. Вячеслава Радченка, 6</t>
  </si>
  <si>
    <t>вул. Вячеслава Радченка, 8</t>
  </si>
  <si>
    <t>вул. Громадська, 29А</t>
  </si>
  <si>
    <t>вул. Громадська, 35</t>
  </si>
  <si>
    <t>вул. Василя Симоненка, 17</t>
  </si>
  <si>
    <t>вул. Василя Симоненка, 3</t>
  </si>
  <si>
    <t>вул. Василя Симоненка, 58А</t>
  </si>
  <si>
    <t>вул. Жабинського, 1</t>
  </si>
  <si>
    <t>вул. Жабинського, 10</t>
  </si>
  <si>
    <t>вул. Жабинського, 12</t>
  </si>
  <si>
    <t>вул. Жабинського, 13</t>
  </si>
  <si>
    <t>вул. Жабинського, 20</t>
  </si>
  <si>
    <t>вул. Жабинського, 22</t>
  </si>
  <si>
    <t>вул. Жабинського, 24</t>
  </si>
  <si>
    <t>вул. Жабинського, 26</t>
  </si>
  <si>
    <t>вул. Жабинського, 28</t>
  </si>
  <si>
    <t>вул. Жабинського, 2А</t>
  </si>
  <si>
    <t>вул. Жабинського, 2Б</t>
  </si>
  <si>
    <t>вул. Жабинського, 6</t>
  </si>
  <si>
    <t>вул. Жабинського, 9</t>
  </si>
  <si>
    <t>вул. Вербицьких вул. 8</t>
  </si>
  <si>
    <t>вул. Івана Мазепи, 10</t>
  </si>
  <si>
    <t>вул. Івана Мазепи, 12А</t>
  </si>
  <si>
    <t>вул. Івана Мазепи, 13</t>
  </si>
  <si>
    <t>вул. Івана Мазепи, 2</t>
  </si>
  <si>
    <t>вул. Івана Мазепи, 20</t>
  </si>
  <si>
    <t>вул. Івана Мазепи, 21А</t>
  </si>
  <si>
    <t>вул. Івана Мазепи, 25</t>
  </si>
  <si>
    <t>вул. Івана Мазепи, 27</t>
  </si>
  <si>
    <t>87</t>
  </si>
  <si>
    <t>вул. Івана Мазепи, 29</t>
  </si>
  <si>
    <t>вул. Івана Мазепи, 2А</t>
  </si>
  <si>
    <t>вул. Івана Мазепи, 31</t>
  </si>
  <si>
    <t>вул. Івана Мазепи, 33</t>
  </si>
  <si>
    <t>вул. Івана Мазепи, 37</t>
  </si>
  <si>
    <t>вул. Івана Мазепи, 37А</t>
  </si>
  <si>
    <t>вул. Івана Мазепи, 38</t>
  </si>
  <si>
    <t>вул. Івана Мазепи, 38А</t>
  </si>
  <si>
    <t>вул. Івана Мазепи, 40</t>
  </si>
  <si>
    <t>вул. Івана Мазепи, 41</t>
  </si>
  <si>
    <t>вул. Івана Мазепи, 43</t>
  </si>
  <si>
    <t>вул. Івана Мазепи, 43А</t>
  </si>
  <si>
    <t>вул. Івана Мазепи, 45</t>
  </si>
  <si>
    <t>вул. Івана Мазепи, 46</t>
  </si>
  <si>
    <t>вул. Івана Мазепи, 47</t>
  </si>
  <si>
    <t>вул. Івана Мазепи, 48</t>
  </si>
  <si>
    <t>вул. Івана Мазепи, 49</t>
  </si>
  <si>
    <t>вул. Івана Мазепи, 4Б</t>
  </si>
  <si>
    <t>вул. Івана Мазепи, 51</t>
  </si>
  <si>
    <t>вул. Івана Мазепи, 56</t>
  </si>
  <si>
    <t>вул. Івана Мазепи, 6</t>
  </si>
  <si>
    <t>вул. Івана Рашевського, 10</t>
  </si>
  <si>
    <t>вул. Івана Рашевського, 11</t>
  </si>
  <si>
    <t>вул. Івана Рашевського, 13</t>
  </si>
  <si>
    <t>вул. Івана Рашевського, 2</t>
  </si>
  <si>
    <t>вул. Івана Рашевського, 6</t>
  </si>
  <si>
    <t>вул. Івана Рашевського, 8</t>
  </si>
  <si>
    <t>вул. Івана Рашевського, 9</t>
  </si>
  <si>
    <t>вул. Іллінська, 31</t>
  </si>
  <si>
    <t>вул. Каштанова, 12</t>
  </si>
  <si>
    <t>вул. Княжа, 14</t>
  </si>
  <si>
    <t>вул. Княжа, 17</t>
  </si>
  <si>
    <t>вул. Княжа, 19</t>
  </si>
  <si>
    <t>вул. Княжа, 21</t>
  </si>
  <si>
    <t>вул. Княжа, 26</t>
  </si>
  <si>
    <t>вул. Княжа, 27</t>
  </si>
  <si>
    <t>вул. Княжа, 31</t>
  </si>
  <si>
    <t>вул. Княжа, 35</t>
  </si>
  <si>
    <t>вул. Княжа, 6</t>
  </si>
  <si>
    <t>вул. Княжа, 6А</t>
  </si>
  <si>
    <t>вул. Княжа, 8А</t>
  </si>
  <si>
    <t>вул. Князя Чорного, 11</t>
  </si>
  <si>
    <t>вул. Князя Чорного, 13</t>
  </si>
  <si>
    <t>вул. Князя Чорного, 14</t>
  </si>
  <si>
    <t>вул. Князя Чорного, 16</t>
  </si>
  <si>
    <t>вул. Козацька, 13</t>
  </si>
  <si>
    <t>вул. Козацька, 28</t>
  </si>
  <si>
    <t>вул. Козацька, 30</t>
  </si>
  <si>
    <t>вул. Козацька, 32</t>
  </si>
  <si>
    <t>вул. Козацька, 34</t>
  </si>
  <si>
    <t>вул. Козацька, 36</t>
  </si>
  <si>
    <t>вул. Козацька, 38</t>
  </si>
  <si>
    <t>вул. Козацька, 3А</t>
  </si>
  <si>
    <t>вул. Козацька, 40</t>
  </si>
  <si>
    <t>вул. Козацька, 42</t>
  </si>
  <si>
    <t>вул. Козацька, 44</t>
  </si>
  <si>
    <t>вул. Козацька, 48</t>
  </si>
  <si>
    <t>вул. Козацька, 4А</t>
  </si>
  <si>
    <t>вул. Козацька, 50</t>
  </si>
  <si>
    <t>вул. Коцюбинського, 10</t>
  </si>
  <si>
    <t>вул. Коцюбинського, 22Б</t>
  </si>
  <si>
    <t>вул. Коцюбинського, 22В</t>
  </si>
  <si>
    <t>вул. Коцюбинського, 24</t>
  </si>
  <si>
    <t>вул. Коцюбинського, 25</t>
  </si>
  <si>
    <t>вул. Коцюбинського, 28</t>
  </si>
  <si>
    <t>вул. Коцюбинського, 29</t>
  </si>
  <si>
    <t>вул. Коцюбинського, 30</t>
  </si>
  <si>
    <t>вул. Коцюбинського, 32</t>
  </si>
  <si>
    <t>вул. Коцюбинського, 33</t>
  </si>
  <si>
    <t>вул. Коцюбинського, 37А</t>
  </si>
  <si>
    <t>вул. Коцюбинського, 39А</t>
  </si>
  <si>
    <t>вул. Коцюбинського, 4</t>
  </si>
  <si>
    <t>вул. Коцюбинського, 46</t>
  </si>
  <si>
    <t>вул. Коцюбинського, 47</t>
  </si>
  <si>
    <t>вул. Коцюбинського, 48</t>
  </si>
  <si>
    <t>вул. Коцюбинського, 49</t>
  </si>
  <si>
    <t>вул. Коцюбинського, 50</t>
  </si>
  <si>
    <t>вул. Коцюбинського, 51</t>
  </si>
  <si>
    <t>вул. Коцюбинського, 52</t>
  </si>
  <si>
    <t>пров. Коцюбинського, 4/6</t>
  </si>
  <si>
    <t>пров. Коцюбинського, 4/7</t>
  </si>
  <si>
    <t>пров. Коцюбинського,4А</t>
  </si>
  <si>
    <t>пров. Коцюбинського,4Б</t>
  </si>
  <si>
    <t>пров. Коцюбинського,5</t>
  </si>
  <si>
    <t>вул. Лисенка, 14</t>
  </si>
  <si>
    <t>172</t>
  </si>
  <si>
    <t>вул. Любецька, 11</t>
  </si>
  <si>
    <t>вул. Любецька, 153А</t>
  </si>
  <si>
    <t>вул. Любецька, 157</t>
  </si>
  <si>
    <t>вул. Любецька, 157А</t>
  </si>
  <si>
    <t>вул. Любецька, 17</t>
  </si>
  <si>
    <t>вул. Любецька, 2</t>
  </si>
  <si>
    <t>вул. Любецька, 31</t>
  </si>
  <si>
    <t>вул. Любецька, 34</t>
  </si>
  <si>
    <t>вул. Любецька, 34А</t>
  </si>
  <si>
    <t>вул. Любецька, 42</t>
  </si>
  <si>
    <t>вул. Любецька, 44</t>
  </si>
  <si>
    <t>вул. Любецька, 44В</t>
  </si>
  <si>
    <t>вул. Любецька, 47</t>
  </si>
  <si>
    <t>вул. Любецька, 60Б</t>
  </si>
  <si>
    <t>вул. Любецька, 7</t>
  </si>
  <si>
    <t>вул. Любецька, 9А</t>
  </si>
  <si>
    <t>вул. Магiстратська, 10</t>
  </si>
  <si>
    <t>вул. Магiстратська, 11</t>
  </si>
  <si>
    <t>вул. Магiстратська, 13</t>
  </si>
  <si>
    <t>вул. Магiстратська, 15</t>
  </si>
  <si>
    <t>вул. Магiстратська, 4</t>
  </si>
  <si>
    <t>вул. Магiстратська, 5</t>
  </si>
  <si>
    <t>вул. Магiстратська, 9</t>
  </si>
  <si>
    <t>вул. Пантелеймонівська, 21</t>
  </si>
  <si>
    <t>вул. Пантелеймонівська, 35</t>
  </si>
  <si>
    <t>вул. Пантелеймонівська,35А</t>
  </si>
  <si>
    <t>вул. Пантелеймонівська, 37</t>
  </si>
  <si>
    <t>вул. Пантелеймонівська, 39</t>
  </si>
  <si>
    <t>вул. Марковича, 11</t>
  </si>
  <si>
    <t>вул. Марковича, 11А</t>
  </si>
  <si>
    <t>вул. Межова, 3</t>
  </si>
  <si>
    <t>просп.  Миру, 12</t>
  </si>
  <si>
    <t>просп.  Миру, 16</t>
  </si>
  <si>
    <t>просп.  Миру, 22</t>
  </si>
  <si>
    <t>просп.  Миру, 24</t>
  </si>
  <si>
    <t>просп.  Миру, 26</t>
  </si>
  <si>
    <t>просп.  Миру, 42</t>
  </si>
  <si>
    <t>просп.  Миру, 50</t>
  </si>
  <si>
    <t>просп. Миру, 52</t>
  </si>
  <si>
    <t>просп. Миру, 54</t>
  </si>
  <si>
    <t>просп. Миру, 56</t>
  </si>
  <si>
    <t>просп.  Миру, 6</t>
  </si>
  <si>
    <t>просп. Миру, 80</t>
  </si>
  <si>
    <t>вул. Музична, 10</t>
  </si>
  <si>
    <t>вул. Музична, 12</t>
  </si>
  <si>
    <t>вул. Музична, 14</t>
  </si>
  <si>
    <t>вул. Музична, 16</t>
  </si>
  <si>
    <t>вул. Музична, 18</t>
  </si>
  <si>
    <t>220</t>
  </si>
  <si>
    <t>вул. Музична, 20</t>
  </si>
  <si>
    <t>221</t>
  </si>
  <si>
    <t>вул. Музична, 2А</t>
  </si>
  <si>
    <t>вул. Музична, 3</t>
  </si>
  <si>
    <t>вул. Музична, 4</t>
  </si>
  <si>
    <t>вул. Музична, 5</t>
  </si>
  <si>
    <t>вул. Музична, 7</t>
  </si>
  <si>
    <t>вул. Музична, 8</t>
  </si>
  <si>
    <t>вул. Святославська, 1</t>
  </si>
  <si>
    <t>пров. Олексія Бакуринського, 6</t>
  </si>
  <si>
    <t>просп. Перемоги,  10</t>
  </si>
  <si>
    <t>просп. Перемоги,  14</t>
  </si>
  <si>
    <t>просп. Перемоги,  22</t>
  </si>
  <si>
    <t>просп. Перемоги,  24</t>
  </si>
  <si>
    <t>просп. Перемоги,  25</t>
  </si>
  <si>
    <t>просп. Перемоги,  26</t>
  </si>
  <si>
    <t>просп. Перемоги,  28</t>
  </si>
  <si>
    <t>просп. Перемоги,  29</t>
  </si>
  <si>
    <t>просп. Перемоги,  30</t>
  </si>
  <si>
    <t>просп. Перемоги,  31</t>
  </si>
  <si>
    <t>просп. Перемоги,  32</t>
  </si>
  <si>
    <t>просп. Перемоги,  35</t>
  </si>
  <si>
    <t>241</t>
  </si>
  <si>
    <t>просп. Перемоги,  36</t>
  </si>
  <si>
    <t>просп. Перемоги,  37</t>
  </si>
  <si>
    <t>просп. Перемоги,  38</t>
  </si>
  <si>
    <t>просп. Перемоги,  40</t>
  </si>
  <si>
    <t>просп. Перемоги,  43</t>
  </si>
  <si>
    <t>просп. Перемоги,  44</t>
  </si>
  <si>
    <t>просп. Перемоги,  47</t>
  </si>
  <si>
    <t>просп. Перемоги,  48</t>
  </si>
  <si>
    <t>просп. Перемоги, 55</t>
  </si>
  <si>
    <t>просп. Перемоги,  56</t>
  </si>
  <si>
    <t>просп. Перемоги,  63</t>
  </si>
  <si>
    <t>просп. Перемоги,  67</t>
  </si>
  <si>
    <t>просп. Перемоги,  71</t>
  </si>
  <si>
    <t>просп. Перемоги,  81</t>
  </si>
  <si>
    <t>просп. Перемоги,  82</t>
  </si>
  <si>
    <t>просп. Перемоги,  83</t>
  </si>
  <si>
    <t>просп. Перемоги,  84</t>
  </si>
  <si>
    <t>просп. Перемоги,  85</t>
  </si>
  <si>
    <t>вул. Пирогова, 1</t>
  </si>
  <si>
    <t>вул. Пирогова, 20</t>
  </si>
  <si>
    <t>вул. Пирогова, 22</t>
  </si>
  <si>
    <t>вул. Пирогова, 22А</t>
  </si>
  <si>
    <t>263</t>
  </si>
  <si>
    <t>вул. Пирогова, 5</t>
  </si>
  <si>
    <t>вул. Пирогова, 6</t>
  </si>
  <si>
    <t>вул. Пирогова, 6А</t>
  </si>
  <si>
    <t>вул. Мацієвського Олександра, 1</t>
  </si>
  <si>
    <t>вул. Мацієвського Олександра, 11</t>
  </si>
  <si>
    <t>вул. Мацієвського Олександра, 12А</t>
  </si>
  <si>
    <t>вул. Мацієвського Олександра, 15</t>
  </si>
  <si>
    <t>вул. Мацієвського Олександра, 2</t>
  </si>
  <si>
    <t>вул. Мацієвського Олександра, 20</t>
  </si>
  <si>
    <t>вул. Мацієвського Олександра,  20Б</t>
  </si>
  <si>
    <t>вул. Мацієвського Олександра, 26</t>
  </si>
  <si>
    <t>вул. Мацієвського Олександра, 29</t>
  </si>
  <si>
    <t>вул. Мацієвського Олександра, 3</t>
  </si>
  <si>
    <t>вул. Мацієвського Олександра,  35</t>
  </si>
  <si>
    <t>вул. Мацієвського Олександра, 4</t>
  </si>
  <si>
    <t>вул. Мацієвського Олександра, 5</t>
  </si>
  <si>
    <t>вул. Мацієвського Олександра, 6</t>
  </si>
  <si>
    <t>вул. Мацієвського Олександра, 7</t>
  </si>
  <si>
    <t>вул. Мацієвського Олександра, 8</t>
  </si>
  <si>
    <t>вул. Привокзальна, 14</t>
  </si>
  <si>
    <t>вул. Привокзальна, 15</t>
  </si>
  <si>
    <t>вул. Привокзальна, 16</t>
  </si>
  <si>
    <t>вул. Привокзальна, 17</t>
  </si>
  <si>
    <t>вул. Привокзальна, 17А</t>
  </si>
  <si>
    <t>вул. Привокзальна, 19</t>
  </si>
  <si>
    <t>вул. Промислова, 19</t>
  </si>
  <si>
    <t>вул. Промислова, 2</t>
  </si>
  <si>
    <t>вул. Промислова, 2А</t>
  </si>
  <si>
    <t>вул. Промислова, 42А</t>
  </si>
  <si>
    <t>вул. Рiпкинська, 1</t>
  </si>
  <si>
    <t>вул. Рiпкинська, 3</t>
  </si>
  <si>
    <t>вул. Реміснича, 13</t>
  </si>
  <si>
    <t>вул. Реміснича, 21</t>
  </si>
  <si>
    <t>вул. Реміснича, 22</t>
  </si>
  <si>
    <t>вул. Реміснича, 4</t>
  </si>
  <si>
    <t>вул. Реміснича, 5</t>
  </si>
  <si>
    <t>вул. Реміснича, 53</t>
  </si>
  <si>
    <t>вул. Реміснича, 55</t>
  </si>
  <si>
    <t>вул. Реміснича, 55А</t>
  </si>
  <si>
    <t>вул. Реміснича, 57</t>
  </si>
  <si>
    <t>вул. Реміснича, 58</t>
  </si>
  <si>
    <t>вул. Реміснича, 5А</t>
  </si>
  <si>
    <t>вул. Реміснича, 5Б</t>
  </si>
  <si>
    <t>вул. Реміснича, 6</t>
  </si>
  <si>
    <t>вул. Реміснича, 7</t>
  </si>
  <si>
    <t>вул. Реміснича, 8А</t>
  </si>
  <si>
    <t>вул. Реміснича, 8Б</t>
  </si>
  <si>
    <t>вул. Ринкова, 11А</t>
  </si>
  <si>
    <t>вул. Ринкова, 26</t>
  </si>
  <si>
    <t>вул. Самострова, 11</t>
  </si>
  <si>
    <t>вул. Самострова, 13</t>
  </si>
  <si>
    <t>вул. Самострова, 8</t>
  </si>
  <si>
    <t>вул. Святомиколаївська, 4</t>
  </si>
  <si>
    <t>вул. Святомиколаївська, 9</t>
  </si>
  <si>
    <t>вул. Слобiдська, 52</t>
  </si>
  <si>
    <t>вул. Слобiдська, 54</t>
  </si>
  <si>
    <t>вул. Слобiдська, 56</t>
  </si>
  <si>
    <t>вул. Слобiдська, 75А</t>
  </si>
  <si>
    <t>вул. Слобiдська, 77</t>
  </si>
  <si>
    <t>вул. Слобiдська, 79А</t>
  </si>
  <si>
    <t>вул. Старобiлоуська, 14</t>
  </si>
  <si>
    <t>вул. Старобiлоуська, 14А</t>
  </si>
  <si>
    <t>вул. Старобiлоуська, 14Б</t>
  </si>
  <si>
    <t>вул. Старобiлоуська, 14В</t>
  </si>
  <si>
    <t>вул. Старобiлоуська, 27А</t>
  </si>
  <si>
    <t>вул. Старобiлоуська, 31</t>
  </si>
  <si>
    <t>вул. Старобiлоуська, 33</t>
  </si>
  <si>
    <t>вул. Старобiлоуська, 35</t>
  </si>
  <si>
    <t>вул. Старобiлоуська, 4</t>
  </si>
  <si>
    <t>вул. Старостриженська, 10</t>
  </si>
  <si>
    <t>вул. Старостриженська, 12</t>
  </si>
  <si>
    <t>вул. Старостриженська, 14</t>
  </si>
  <si>
    <t>вул. Старостриженська, 16</t>
  </si>
  <si>
    <t>вул. Старостриженська, 5</t>
  </si>
  <si>
    <t>вул. Старостриженська, 7</t>
  </si>
  <si>
    <t>вул. Троїцька вул. 8</t>
  </si>
  <si>
    <t>вул. Тиха, 1</t>
  </si>
  <si>
    <t>пров. Тихий, 2</t>
  </si>
  <si>
    <t>вул. Олександра Довженка,100</t>
  </si>
  <si>
    <t>вул. Олександра Довженка,102</t>
  </si>
  <si>
    <t>вул. Олександра Довженка,104</t>
  </si>
  <si>
    <t>вул. Олександра Довженка,106</t>
  </si>
  <si>
    <t>вул. Олександра Довженка, 114</t>
  </si>
  <si>
    <t>вул. Олександра Довженка,118</t>
  </si>
  <si>
    <t>вул. Олександра Довженка,118Б</t>
  </si>
  <si>
    <t>вул. Олександра Довженка, 12</t>
  </si>
  <si>
    <t>вул. Олександра Довженка,120</t>
  </si>
  <si>
    <t>вул. Олександра Довженка, 125</t>
  </si>
  <si>
    <t>вул. Олександра Довженка,130</t>
  </si>
  <si>
    <t>вул. Олександра Довженка,132</t>
  </si>
  <si>
    <t>вул. Олександра Довженка,134</t>
  </si>
  <si>
    <t>вул. Олександра Довженка, 139</t>
  </si>
  <si>
    <t>вул. Олександра Довженка,140</t>
  </si>
  <si>
    <t>вул. Олександра Довженка,142</t>
  </si>
  <si>
    <t>вул. Олександра Довженка, 18</t>
  </si>
  <si>
    <t>вул. Олександра Довженка, 18А</t>
  </si>
  <si>
    <t>вул. Олександра Довженка, 19</t>
  </si>
  <si>
    <t>вул. Олександра Довженка, 2</t>
  </si>
  <si>
    <t>вул. Олександра Довженка, 20</t>
  </si>
  <si>
    <t>вул. Олександра Довженка, 33</t>
  </si>
  <si>
    <t>вул. Олександра Довженка, 45</t>
  </si>
  <si>
    <t>вул. Олександра Довженка, 48</t>
  </si>
  <si>
    <t>вул. Олександра Довженка, 51</t>
  </si>
  <si>
    <t>вул. Олександра Довженка, 55</t>
  </si>
  <si>
    <t>вул. Олександра Довженка, 6</t>
  </si>
  <si>
    <t>вул. Олександра Довженка, 8</t>
  </si>
  <si>
    <t>вул. Олександра Довженка, 90</t>
  </si>
  <si>
    <t>вул. Олександра Довженка,94</t>
  </si>
  <si>
    <t>вул. Олександра Довженка,96</t>
  </si>
  <si>
    <t>вул. Успенська, 21</t>
  </si>
  <si>
    <t>вул. Успенська, 34А</t>
  </si>
  <si>
    <t>вул. Успенська, 35</t>
  </si>
  <si>
    <t>вул. Успенська, 52А</t>
  </si>
  <si>
    <t>вул. Успенська, 8</t>
  </si>
  <si>
    <t>вул. Ушинського, 6А</t>
  </si>
  <si>
    <t>вул. Хлібопекарська, 11</t>
  </si>
  <si>
    <t>вул. Хлібопекарська, 14</t>
  </si>
  <si>
    <t>вул. Хлібопекарська, 16</t>
  </si>
  <si>
    <t>вул. Хлібопекарська, 18</t>
  </si>
  <si>
    <t>вул. Хлібопекарська, 19</t>
  </si>
  <si>
    <t>вул. Хлібопекарська, 19А</t>
  </si>
  <si>
    <t>вул. Хлібопекарська, 25</t>
  </si>
  <si>
    <t>вул. Хлібопекарська, 29</t>
  </si>
  <si>
    <t>вул. Хлібопекарська, 3</t>
  </si>
  <si>
    <t>вул. Хлібопекарська, 34</t>
  </si>
  <si>
    <t>вул. Івана Мазепи, 68А</t>
  </si>
  <si>
    <t>вул. Івана Мазепи, 68Б</t>
  </si>
  <si>
    <t>вул. Івана Мазепи, 72А</t>
  </si>
  <si>
    <t>вул. Дмитра Самоквасова, 1</t>
  </si>
  <si>
    <t>вул. Дмитра Самоквасова, 3</t>
  </si>
  <si>
    <t>вул. Дмитра Самоквасова, 5</t>
  </si>
  <si>
    <t>вул. Дмитра Самоквасова, 6</t>
  </si>
  <si>
    <t>вул. Дмитра Самоквасова, 6А</t>
  </si>
  <si>
    <t>вул. Дмитра Самоквасова, 7</t>
  </si>
  <si>
    <t>вул. Дмитра Самоквасова, 7А</t>
  </si>
  <si>
    <t>вул. Дмитра Самоквасова, 9</t>
  </si>
  <si>
    <t>вул. Дмитра Самоквасова, 10</t>
  </si>
  <si>
    <t>вул. Дмитра Самоквасова, 11</t>
  </si>
  <si>
    <t>вул. Дмитра Самоквасова, 13</t>
  </si>
  <si>
    <t>вул. Дмитра Самоквасова, 15</t>
  </si>
  <si>
    <t>вул. Дмитра Самоквасова, 16</t>
  </si>
  <si>
    <t>вул. Дмитра Самоквасова, 17</t>
  </si>
  <si>
    <t>вул. Дмитра Самоквасова, 18</t>
  </si>
  <si>
    <t>вул. Дмитра Самоквасова, 19</t>
  </si>
  <si>
    <t>вул. Дмитра Самоквасова, 21</t>
  </si>
  <si>
    <t>вул. Дмитра Самоквасова, 23</t>
  </si>
  <si>
    <t>вул. Днiпровська, 2</t>
  </si>
  <si>
    <t>вул. Днiпровська, 31</t>
  </si>
  <si>
    <t>вул. Днiпровська, 35</t>
  </si>
  <si>
    <t>вул. Заньковецької, 28</t>
  </si>
  <si>
    <t>вул. Заньковецької, 30</t>
  </si>
  <si>
    <t>вул. Заньковецької, 43</t>
  </si>
  <si>
    <t>вул. Заньковецької, 60</t>
  </si>
  <si>
    <t>вул. Заньковецької, 62</t>
  </si>
  <si>
    <t>вул. Заньковецької, 64</t>
  </si>
  <si>
    <t>вул. Степана Бандери, 10</t>
  </si>
  <si>
    <t>вул. Степана Бандери, 11</t>
  </si>
  <si>
    <t>вул. Степана Бандери, 13</t>
  </si>
  <si>
    <t>вул. Степана Бандери, 16</t>
  </si>
  <si>
    <t>вул. Степана Бандери, 19/2</t>
  </si>
  <si>
    <t>вул. Степана Бандери, 29</t>
  </si>
  <si>
    <t>вул. Степана Бандери, 29А</t>
  </si>
  <si>
    <t>вул. Степана Бандери, 31A</t>
  </si>
  <si>
    <t>вул. Степана Бандери, 31Б</t>
  </si>
  <si>
    <t>вул. Степана Бандери, 31В</t>
  </si>
  <si>
    <t>вул. Текстильникiв, 3</t>
  </si>
  <si>
    <t>вул. Текстильникiв, 4</t>
  </si>
  <si>
    <t>вул. Текстильникiв, 6</t>
  </si>
  <si>
    <t>вул. Текстильникiв, 8</t>
  </si>
  <si>
    <t>вул. Текстильникiв, 9</t>
  </si>
  <si>
    <t>вул. Текстильникiв, 9А</t>
  </si>
  <si>
    <t>вул. Текстильникiв, 11А</t>
  </si>
  <si>
    <t>вул. Текстильникiв, 11Б</t>
  </si>
  <si>
    <t>вул. Текстильникiв, 12</t>
  </si>
  <si>
    <t>вул. Текстильникiв, 13</t>
  </si>
  <si>
    <t>вул. Текстильникiв, 14</t>
  </si>
  <si>
    <t>вул. Текстильникiв, 15</t>
  </si>
  <si>
    <t>вул. Текстильникiв, 15А</t>
  </si>
  <si>
    <t>вул. Текстильникiв, 16</t>
  </si>
  <si>
    <t>вул. Текстильникiв, 17/43</t>
  </si>
  <si>
    <t>вул. Текстильникiв, 18</t>
  </si>
  <si>
    <t>вул. Текстильникiв, 19</t>
  </si>
  <si>
    <t>445</t>
  </si>
  <si>
    <t>вул. Текстильникiв, 20</t>
  </si>
  <si>
    <t>вул. Текстильникiв, 21</t>
  </si>
  <si>
    <t>вул. Текстильникiв, 22</t>
  </si>
  <si>
    <t>вул. Текстильникiв, 23</t>
  </si>
  <si>
    <t>вул. Текстильникiв, 24</t>
  </si>
  <si>
    <t>вул. Текстильникiв, 24А</t>
  </si>
  <si>
    <t>451</t>
  </si>
  <si>
    <t>вул. Текстильникiв, 25А</t>
  </si>
  <si>
    <t>452</t>
  </si>
  <si>
    <t>вул. Текстильникiв, 31</t>
  </si>
  <si>
    <t>453</t>
  </si>
  <si>
    <t>вул. Текстильникiв, 33</t>
  </si>
  <si>
    <t>454</t>
  </si>
  <si>
    <t>вул. Текстильникiв, 34</t>
  </si>
  <si>
    <t>455</t>
  </si>
  <si>
    <t>вул. Текстильникiв, 39</t>
  </si>
  <si>
    <t>456</t>
  </si>
  <si>
    <t>вул. Текстильникiв, 41</t>
  </si>
  <si>
    <t>457</t>
  </si>
  <si>
    <t>вул. Харкiвська, 2</t>
  </si>
  <si>
    <t>458</t>
  </si>
  <si>
    <t>вул. Харкiвська, 6</t>
  </si>
  <si>
    <t>459</t>
  </si>
  <si>
    <t>вул. Харкiвська, 8</t>
  </si>
  <si>
    <t>460</t>
  </si>
  <si>
    <t>вул. Харкiвська, 10</t>
  </si>
  <si>
    <t>461</t>
  </si>
  <si>
    <t>вул. Харкiвська, 12</t>
  </si>
  <si>
    <t>462</t>
  </si>
  <si>
    <t>вул. Народного руху, 2</t>
  </si>
  <si>
    <t>463</t>
  </si>
  <si>
    <t>вул. Народного руху, 4</t>
  </si>
  <si>
    <t>464</t>
  </si>
  <si>
    <t>вул. Народного руху, 11</t>
  </si>
  <si>
    <t>465</t>
  </si>
  <si>
    <t>вул. Народного руху, 12</t>
  </si>
  <si>
    <t>466</t>
  </si>
  <si>
    <t>вул. Христини Алчевської, 1</t>
  </si>
  <si>
    <t>467</t>
  </si>
  <si>
    <t>вул. Христини Алчевської, 2</t>
  </si>
  <si>
    <t>468</t>
  </si>
  <si>
    <t>вул. Христини Алчевської, 3</t>
  </si>
  <si>
    <t>469</t>
  </si>
  <si>
    <t>вул. Христини Алчевської, 4</t>
  </si>
  <si>
    <t>470</t>
  </si>
  <si>
    <t>вул. Христини Алчевської, 5</t>
  </si>
  <si>
    <t>471</t>
  </si>
  <si>
    <t>472</t>
  </si>
  <si>
    <t>473</t>
  </si>
  <si>
    <t>474</t>
  </si>
  <si>
    <t>475</t>
  </si>
  <si>
    <t>476</t>
  </si>
  <si>
    <t>477</t>
  </si>
  <si>
    <t xml:space="preserve">Заступник міського голови -                                       </t>
  </si>
  <si>
    <t>керуючий справами виконкому</t>
  </si>
  <si>
    <t xml:space="preserve">   Сергій ФЕСЕНКО</t>
  </si>
  <si>
    <t xml:space="preserve"> Дмитра Самоквасова, ВУЛ,  1</t>
  </si>
  <si>
    <t xml:space="preserve"> Дмитра Самоквасова, ВУЛ,  2</t>
  </si>
  <si>
    <t xml:space="preserve"> Дмитра Самоквасова, ВУЛ,  3</t>
  </si>
  <si>
    <t xml:space="preserve"> Дмитра Самоквасова, ВУЛ,  4</t>
  </si>
  <si>
    <t xml:space="preserve"> Дмитра Самоквасова, ВУЛ,  5</t>
  </si>
  <si>
    <t xml:space="preserve"> Дмитра Самоквасова, ВУЛ,  6</t>
  </si>
  <si>
    <t>Дмитра Самоквасова. провулок, ПРОВ,  1</t>
  </si>
  <si>
    <t>Дмитра Самоквасова. провулок, ПРОВ,  2</t>
  </si>
  <si>
    <t>Дмитра Самоквасова. провулок, ПРОВ,  3</t>
  </si>
  <si>
    <t>Дмитра Самоквасова. провулок, ПРОВ,  4</t>
  </si>
  <si>
    <t>Дмитра Самоквасова. провулок, ПРОВ,  5</t>
  </si>
  <si>
    <t>Дмитра Самоквасова. провулок, ПРОВ,  6</t>
  </si>
  <si>
    <t xml:space="preserve"> діє з 01.11.2025 до 31.11.2026 рр</t>
  </si>
  <si>
    <t>Серпент 2026р.</t>
  </si>
  <si>
    <t xml:space="preserve">червень </t>
  </si>
  <si>
    <t>Олександра Довгача вул. 1</t>
  </si>
  <si>
    <t>Олександра Довгача вул. 3</t>
  </si>
  <si>
    <t>Олександра Довгача вул. 5</t>
  </si>
  <si>
    <t>Олександра Довгача вул. 6</t>
  </si>
  <si>
    <t>Олександра Довгача вул. 6А</t>
  </si>
  <si>
    <t>Олександра Довгача вул. 7</t>
  </si>
  <si>
    <t>Олександра Довгача вул. 7А</t>
  </si>
  <si>
    <t>Олександра Довгача вул. 9</t>
  </si>
  <si>
    <t>Олександра Довгача вул. 10</t>
  </si>
  <si>
    <t>Олександра Довгача вул. 11</t>
  </si>
  <si>
    <t>Олександра Довгача вул. 13</t>
  </si>
  <si>
    <t>Олександра Довгача вул. 15</t>
  </si>
  <si>
    <t>Олександра Довгача вул. 16</t>
  </si>
  <si>
    <t>Олександра Довгача вул. 17</t>
  </si>
  <si>
    <t>Олександра Довгача вул. 18</t>
  </si>
  <si>
    <t>Олександра Довгача вул. 19</t>
  </si>
  <si>
    <t>Олександра Довгача вул. 21</t>
  </si>
  <si>
    <t>Олександра Довгача вул. 23</t>
  </si>
  <si>
    <t>Олександра Довгача пров. 1</t>
  </si>
  <si>
    <t>Олександра Довгача пров. 2</t>
  </si>
  <si>
    <t>Олександра Довгача пров. 3</t>
  </si>
  <si>
    <t>Олександра Довгача пров. 4</t>
  </si>
  <si>
    <t>Олександра Довгача пров. 5</t>
  </si>
  <si>
    <t>Олександра Довгача пров. 6</t>
  </si>
  <si>
    <t>01.09.2026 року</t>
  </si>
  <si>
    <t>Олександра Довгача вул. 6а</t>
  </si>
  <si>
    <t>Олександра Довгача вул. 7а</t>
  </si>
  <si>
    <r>
      <t>ПОТОЧНИЙ РЕМОНТ (КОНКУРС)</t>
    </r>
    <r>
      <rPr>
        <b/>
        <u/>
        <sz val="18"/>
        <rFont val="MS Sans Serif"/>
        <family val="2"/>
        <charset val="204"/>
      </rPr>
      <t xml:space="preserve"> Дільниці № 3</t>
    </r>
  </si>
  <si>
    <t xml:space="preserve">Нарахування  по кошторисам  </t>
  </si>
  <si>
    <t xml:space="preserve">  факт листопад 2025- Серпень 2026                                                     </t>
  </si>
  <si>
    <t>ДОВІДКОВО</t>
  </si>
  <si>
    <t xml:space="preserve">Договір на управління </t>
  </si>
  <si>
    <t>Загальна площа житла, та нежитлових приміщень, м2</t>
  </si>
  <si>
    <t>ПР 11-12.2020, 01-10.2021: недов. + / перевик. -</t>
  </si>
  <si>
    <t>ПР 11.2021-10.2022:недов.+/перевик.-</t>
  </si>
  <si>
    <t>ПР 11.2022-10.2023:недов.+/перевик.-</t>
  </si>
  <si>
    <t>ПР 11.2023-10.2024:недов.+/перевик.-</t>
  </si>
  <si>
    <t>ПР 11.2024-10.2025:недов.+/перевик.-</t>
  </si>
  <si>
    <t xml:space="preserve">ПР нараховано </t>
  </si>
  <si>
    <r>
      <rPr>
        <b/>
        <sz val="12"/>
        <rFont val="MS Sans Serif"/>
        <family val="2"/>
        <charset val="204"/>
      </rPr>
      <t>Нарахування</t>
    </r>
    <r>
      <rPr>
        <b/>
        <u/>
        <sz val="12"/>
        <rFont val="MS Sans Serif"/>
        <family val="2"/>
        <charset val="204"/>
      </rPr>
      <t xml:space="preserve"> ПР </t>
    </r>
    <r>
      <rPr>
        <b/>
        <sz val="12"/>
        <rFont val="MS Sans Serif"/>
        <family val="2"/>
        <charset val="204"/>
      </rPr>
      <t xml:space="preserve"> з 11.2025 по 31.10.2026 року </t>
    </r>
    <r>
      <rPr>
        <sz val="11"/>
        <rFont val="MS Sans Serif"/>
        <family val="2"/>
        <charset val="204"/>
      </rPr>
      <t xml:space="preserve"> з урахуванням недовиконання, перевиконання  ПР за 11.2020-10.2023,2024,2025</t>
    </r>
  </si>
  <si>
    <t>Фактично виконано  Серпень   2026</t>
  </si>
  <si>
    <t xml:space="preserve">Різниця між нарахуваннями та витратами </t>
  </si>
  <si>
    <t xml:space="preserve">Недовиконано (+) </t>
  </si>
  <si>
    <t>Перевиконано (-)</t>
  </si>
  <si>
    <t xml:space="preserve"> Інші доходи (провайдери) </t>
  </si>
  <si>
    <r>
      <t>Просрочена заборгованість по житловим  та нежитловим приміщенням на</t>
    </r>
    <r>
      <rPr>
        <b/>
        <sz val="16"/>
        <rFont val="Calibri"/>
        <family val="2"/>
        <charset val="204"/>
        <scheme val="minor"/>
      </rPr>
      <t xml:space="preserve"> </t>
    </r>
    <r>
      <rPr>
        <b/>
        <sz val="18"/>
        <rFont val="Calibri"/>
        <family val="2"/>
        <charset val="204"/>
        <scheme val="minor"/>
      </rPr>
      <t>01.09.2026</t>
    </r>
    <r>
      <rPr>
        <b/>
        <sz val="14"/>
        <rFont val="Calibri"/>
        <family val="2"/>
        <charset val="204"/>
        <scheme val="minor"/>
      </rPr>
      <t xml:space="preserve"> року</t>
    </r>
  </si>
  <si>
    <r>
      <t xml:space="preserve"> Наявність коштів</t>
    </r>
    <r>
      <rPr>
        <b/>
        <u/>
        <sz val="10"/>
        <rFont val="MS Reference Sans Serif"/>
        <family val="2"/>
        <charset val="204"/>
      </rPr>
      <t xml:space="preserve"> по всім послугам</t>
    </r>
    <r>
      <rPr>
        <b/>
        <sz val="10"/>
        <rFont val="MS Reference Sans Serif"/>
        <family val="2"/>
        <charset val="204"/>
      </rPr>
      <t xml:space="preserve"> станом на </t>
    </r>
    <r>
      <rPr>
        <b/>
        <sz val="12"/>
        <rFont val="MS Reference Sans Serif"/>
        <family val="2"/>
        <charset val="204"/>
      </rPr>
      <t>01.09.2026</t>
    </r>
    <r>
      <rPr>
        <b/>
        <sz val="10"/>
        <rFont val="MS Reference Sans Serif"/>
        <family val="2"/>
        <charset val="204"/>
      </rPr>
      <t xml:space="preserve"> року  ("+" є/ "-" нема)</t>
    </r>
  </si>
  <si>
    <t xml:space="preserve">за місяць </t>
  </si>
  <si>
    <t>з 01.11.2025 по 31.10.2026</t>
  </si>
  <si>
    <t>Кінцева дата нарахування (рік)</t>
  </si>
  <si>
    <t>без ПДВ</t>
  </si>
  <si>
    <t>з ПДВ</t>
  </si>
  <si>
    <t xml:space="preserve">факт </t>
  </si>
  <si>
    <t>з 01.11.2020</t>
  </si>
  <si>
    <t>до 31.10.2026</t>
  </si>
  <si>
    <t>велика заборгованість!</t>
  </si>
  <si>
    <t>!!!!!!!!</t>
  </si>
  <si>
    <t>!!!!!!!</t>
  </si>
  <si>
    <t>РАЗОМ:</t>
  </si>
  <si>
    <t>Звіт про виконання  кошторису на утримання  будинків  та  прибудинкової  території  управителя    КП "Новозаводське"  з ЛИСТОПАДА 2025 року по СЕРПЕНЬ  2026 року</t>
  </si>
  <si>
    <t xml:space="preserve">  (+) наявність  коштів</t>
  </si>
  <si>
    <t xml:space="preserve">  (- ) відсутні  кошти</t>
  </si>
  <si>
    <t xml:space="preserve">Наявність коштів станом на 01.09.2026 року                                                                                                           </t>
  </si>
  <si>
    <t>( з урахуванням 11-12.2020-31.08.2026 )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</si>
</sst>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р_._-;\-* #,##0.00_р_._-;_-* &quot;-&quot;??_р_._-;_-@_-"/>
    <numFmt numFmtId="164" formatCode="0.0000"/>
    <numFmt numFmtId="165" formatCode="#,##0.0000"/>
    <numFmt numFmtId="166" formatCode="0.000"/>
    <numFmt numFmtId="167" formatCode="#,##0.000"/>
    <numFmt numFmtId="168" formatCode="0.0%"/>
    <numFmt numFmtId="169" formatCode="#,##0.0"/>
    <numFmt numFmtId="170" formatCode="#,##0.00&quot;₴&quot;"/>
  </numFmts>
  <fonts count="152" x14ac:knownFonts="1">
    <font>
      <sz val="11"/>
      <color theme="1"/>
      <name val="Calibri"/>
      <family val="2"/>
      <charset val="204"/>
      <scheme val="minor"/>
    </font>
    <font>
      <sz val="8"/>
      <color indexed="8"/>
      <name val="MS Sans Serif"/>
      <family val="2"/>
      <charset val="204"/>
    </font>
    <font>
      <b/>
      <u/>
      <sz val="10"/>
      <color indexed="8"/>
      <name val="MS Sans Serif"/>
      <family val="2"/>
      <charset val="204"/>
    </font>
    <font>
      <sz val="12"/>
      <color indexed="8"/>
      <name val="MS Sans Serif"/>
      <family val="2"/>
      <charset val="204"/>
    </font>
    <font>
      <b/>
      <sz val="12"/>
      <color indexed="8"/>
      <name val="MS Sans Serif"/>
      <family val="2"/>
      <charset val="204"/>
    </font>
    <font>
      <b/>
      <sz val="8"/>
      <color indexed="8"/>
      <name val="MS Sans Serif"/>
      <family val="2"/>
      <charset val="204"/>
    </font>
    <font>
      <b/>
      <vertAlign val="superscript"/>
      <sz val="8"/>
      <color indexed="8"/>
      <name val="MS Sans Serif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rgb="FFFF0000"/>
      <name val="MS Sans Serif"/>
      <family val="2"/>
      <charset val="204"/>
    </font>
    <font>
      <b/>
      <sz val="8"/>
      <name val="MS Sans Serif"/>
      <family val="2"/>
      <charset val="204"/>
    </font>
    <font>
      <sz val="8"/>
      <name val="MS Sans Serif"/>
      <family val="2"/>
      <charset val="204"/>
    </font>
    <font>
      <b/>
      <sz val="14"/>
      <color indexed="8"/>
      <name val="Arial"/>
      <family val="2"/>
      <charset val="204"/>
    </font>
    <font>
      <sz val="8"/>
      <color rgb="FF00B050"/>
      <name val="MS Sans Serif"/>
      <family val="2"/>
      <charset val="204"/>
    </font>
    <font>
      <sz val="10"/>
      <color rgb="FF0070C0"/>
      <name val="Times New Roman"/>
      <family val="1"/>
      <charset val="204"/>
    </font>
    <font>
      <sz val="8"/>
      <color rgb="FF0070C0"/>
      <name val="MS Sans Serif"/>
      <family val="2"/>
      <charset val="204"/>
    </font>
    <font>
      <b/>
      <sz val="8"/>
      <color rgb="FF00B050"/>
      <name val="MS Sans Serif"/>
      <family val="2"/>
      <charset val="204"/>
    </font>
    <font>
      <b/>
      <sz val="8"/>
      <color rgb="FFFF0000"/>
      <name val="MS Sans Serif"/>
      <family val="2"/>
      <charset val="204"/>
    </font>
    <font>
      <sz val="10"/>
      <name val="Times New Roman"/>
      <family val="1"/>
      <charset val="204"/>
    </font>
    <font>
      <b/>
      <sz val="8"/>
      <color rgb="FF0070C0"/>
      <name val="MS Sans Serif"/>
      <family val="2"/>
      <charset val="204"/>
    </font>
    <font>
      <b/>
      <sz val="12"/>
      <color rgb="FF00B0F0"/>
      <name val="Times New Roman"/>
      <family val="1"/>
      <charset val="204"/>
    </font>
    <font>
      <b/>
      <sz val="11"/>
      <color rgb="FF00B0F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0"/>
      <color rgb="FF0070C0"/>
      <name val="MS Sans Serif"/>
      <family val="2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3.5"/>
      <color indexed="8"/>
      <name val="MS Sans Serif"/>
      <family val="2"/>
      <charset val="204"/>
    </font>
    <font>
      <b/>
      <sz val="10"/>
      <color indexed="8"/>
      <name val="MS Sans Serif"/>
      <family val="2"/>
      <charset val="204"/>
    </font>
    <font>
      <sz val="8"/>
      <color rgb="FFFF0066"/>
      <name val="MS Sans Serif"/>
      <family val="2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7030A0"/>
      <name val="MS Sans Serif"/>
      <family val="2"/>
      <charset val="204"/>
    </font>
    <font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MS Sans Serif"/>
      <family val="2"/>
      <charset val="204"/>
    </font>
    <font>
      <b/>
      <sz val="14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63"/>
      <name val="MS Sans Serif"/>
      <family val="2"/>
      <charset val="204"/>
    </font>
    <font>
      <b/>
      <sz val="13.5"/>
      <color rgb="FF0070C0"/>
      <name val="MS Sans Serif"/>
      <family val="2"/>
      <charset val="204"/>
    </font>
    <font>
      <b/>
      <sz val="8"/>
      <color indexed="59"/>
      <name val="MS Sans Serif"/>
      <family val="2"/>
      <charset val="204"/>
    </font>
    <font>
      <sz val="14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u/>
      <sz val="11"/>
      <name val="MS Sans Serif"/>
      <family val="2"/>
      <charset val="204"/>
    </font>
    <font>
      <b/>
      <u/>
      <sz val="11"/>
      <color rgb="FFFF0000"/>
      <name val="MS Sans Serif"/>
      <family val="2"/>
      <charset val="204"/>
    </font>
    <font>
      <sz val="11"/>
      <name val="MS Sans Serif"/>
      <family val="2"/>
      <charset val="204"/>
    </font>
    <font>
      <b/>
      <sz val="11"/>
      <name val="MS Sans Serif"/>
      <family val="2"/>
      <charset val="204"/>
    </font>
    <font>
      <sz val="4"/>
      <color rgb="FFFF0000"/>
      <name val="MS Sans Serif"/>
      <family val="2"/>
      <charset val="204"/>
    </font>
    <font>
      <b/>
      <u/>
      <sz val="12"/>
      <name val="MS Sans Serif"/>
      <family val="2"/>
      <charset val="204"/>
    </font>
    <font>
      <b/>
      <u/>
      <sz val="18"/>
      <name val="MS Sans Serif"/>
      <family val="2"/>
      <charset val="204"/>
    </font>
    <font>
      <b/>
      <u/>
      <sz val="11"/>
      <name val="MS Sans Serif"/>
      <family val="2"/>
      <charset val="204"/>
    </font>
    <font>
      <sz val="13.5"/>
      <name val="MS Sans Serif"/>
      <family val="2"/>
      <charset val="204"/>
    </font>
    <font>
      <b/>
      <sz val="13.5"/>
      <color rgb="FFC00000"/>
      <name val="MS Sans Serif"/>
      <family val="2"/>
      <charset val="204"/>
    </font>
    <font>
      <b/>
      <sz val="13.5"/>
      <name val="MS Sans Serif"/>
      <family val="2"/>
      <charset val="204"/>
    </font>
    <font>
      <b/>
      <sz val="13.5"/>
      <color rgb="FFFF0000"/>
      <name val="MS Sans Serif"/>
      <family val="2"/>
      <charset val="204"/>
    </font>
    <font>
      <sz val="13.5"/>
      <color rgb="FFC00000"/>
      <name val="MS Sans Serif"/>
      <family val="2"/>
      <charset val="204"/>
    </font>
    <font>
      <sz val="10"/>
      <name val="MS Sans Serif"/>
      <family val="2"/>
      <charset val="204"/>
    </font>
    <font>
      <sz val="6"/>
      <name val="MS Sans Serif"/>
      <family val="2"/>
      <charset val="204"/>
    </font>
    <font>
      <b/>
      <sz val="12"/>
      <name val="MS Sans Serif"/>
      <family val="2"/>
      <charset val="204"/>
    </font>
    <font>
      <b/>
      <sz val="12"/>
      <color theme="1"/>
      <name val="MS Sans Serif"/>
      <family val="2"/>
      <charset val="204"/>
    </font>
    <font>
      <sz val="12"/>
      <name val="MS Sans Serif"/>
      <family val="2"/>
      <charset val="204"/>
    </font>
    <font>
      <b/>
      <sz val="18"/>
      <name val="MS Sans Serif"/>
      <family val="2"/>
      <charset val="204"/>
    </font>
    <font>
      <sz val="4"/>
      <color theme="9" tint="-0.499984740745262"/>
      <name val="MS Sans Serif"/>
      <family val="2"/>
      <charset val="204"/>
    </font>
    <font>
      <b/>
      <sz val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0"/>
      <name val="MS Reference Sans Serif"/>
      <family val="2"/>
      <charset val="204"/>
    </font>
    <font>
      <b/>
      <u/>
      <sz val="10"/>
      <name val="MS Reference Sans Serif"/>
      <family val="2"/>
      <charset val="204"/>
    </font>
    <font>
      <b/>
      <sz val="12"/>
      <name val="MS Reference Sans Serif"/>
      <family val="2"/>
      <charset val="204"/>
    </font>
    <font>
      <sz val="8.5"/>
      <name val="MS Sans Serif"/>
      <family val="2"/>
      <charset val="204"/>
    </font>
    <font>
      <b/>
      <sz val="10"/>
      <color rgb="FF7030A0"/>
      <name val="MS Sans Serif"/>
      <family val="2"/>
      <charset val="204"/>
    </font>
    <font>
      <sz val="10"/>
      <color rgb="FF7030A0"/>
      <name val="MS Sans Serif"/>
      <family val="2"/>
      <charset val="204"/>
    </font>
    <font>
      <i/>
      <sz val="8"/>
      <name val="MS Sans Serif"/>
      <family val="2"/>
      <charset val="204"/>
    </font>
    <font>
      <sz val="10"/>
      <color rgb="FF00B050"/>
      <name val="MS Sans Serif"/>
      <family val="2"/>
      <charset val="204"/>
    </font>
    <font>
      <i/>
      <sz val="12"/>
      <name val="MS Sans Serif"/>
      <family val="2"/>
      <charset val="204"/>
    </font>
    <font>
      <i/>
      <sz val="12"/>
      <color theme="9" tint="-0.499984740745262"/>
      <name val="MS Sans Serif"/>
      <family val="2"/>
      <charset val="204"/>
    </font>
    <font>
      <sz val="8"/>
      <color rgb="FF00B0F0"/>
      <name val="MS Sans Serif"/>
      <family val="2"/>
      <charset val="204"/>
    </font>
    <font>
      <i/>
      <sz val="8"/>
      <color rgb="FFFF0000"/>
      <name val="MS Sans Serif"/>
      <family val="2"/>
      <charset val="204"/>
    </font>
    <font>
      <sz val="12"/>
      <name val="Calibri"/>
      <family val="2"/>
      <charset val="204"/>
      <scheme val="minor"/>
    </font>
    <font>
      <sz val="10"/>
      <color theme="1"/>
      <name val="MS Sans Serif"/>
      <family val="2"/>
      <charset val="204"/>
    </font>
    <font>
      <i/>
      <sz val="10"/>
      <color theme="1"/>
      <name val="MS Sans Serif"/>
      <family val="2"/>
      <charset val="204"/>
    </font>
    <font>
      <b/>
      <sz val="18"/>
      <color rgb="FF7030A0"/>
      <name val="MS Sans Serif"/>
      <family val="2"/>
      <charset val="204"/>
    </font>
    <font>
      <sz val="18"/>
      <color rgb="FF7030A0"/>
      <name val="MS Sans Serif"/>
      <family val="2"/>
      <charset val="204"/>
    </font>
    <font>
      <sz val="13.5"/>
      <color rgb="FFFF0000"/>
      <name val="MS Sans Serif"/>
      <family val="2"/>
      <charset val="204"/>
    </font>
    <font>
      <sz val="13.5"/>
      <color theme="9" tint="-0.499984740745262"/>
      <name val="MS Sans Serif"/>
      <family val="2"/>
      <charset val="204"/>
    </font>
    <font>
      <sz val="18"/>
      <color theme="1"/>
      <name val="MS Sans Serif"/>
      <family val="2"/>
      <charset val="204"/>
    </font>
    <font>
      <sz val="18"/>
      <color rgb="FFFF0000"/>
      <name val="MS Sans Serif"/>
      <family val="2"/>
      <charset val="204"/>
    </font>
    <font>
      <sz val="18"/>
      <color rgb="FF0070C0"/>
      <name val="MS Sans Serif"/>
      <family val="2"/>
      <charset val="204"/>
    </font>
    <font>
      <sz val="18"/>
      <color rgb="FF00B050"/>
      <name val="MS Sans Serif"/>
      <family val="2"/>
      <charset val="204"/>
    </font>
    <font>
      <sz val="14"/>
      <name val="Calibri"/>
      <family val="2"/>
      <charset val="204"/>
      <scheme val="minor"/>
    </font>
    <font>
      <sz val="14"/>
      <name val="MS Sans Serif"/>
      <family val="2"/>
      <charset val="204"/>
    </font>
    <font>
      <i/>
      <sz val="14"/>
      <name val="MS Sans Serif"/>
      <family val="2"/>
      <charset val="204"/>
    </font>
    <font>
      <sz val="12"/>
      <color rgb="FF0070C0"/>
      <name val="Calibri"/>
      <family val="2"/>
      <charset val="204"/>
      <scheme val="minor"/>
    </font>
    <font>
      <sz val="13.5"/>
      <color rgb="FF0070C0"/>
      <name val="MS Sans Serif"/>
      <family val="2"/>
      <charset val="204"/>
    </font>
    <font>
      <b/>
      <sz val="12"/>
      <color rgb="FF7030A0"/>
      <name val="Times New Roman"/>
      <family val="1"/>
      <charset val="204"/>
    </font>
    <font>
      <sz val="12"/>
      <color rgb="FF7030A0"/>
      <name val="Calibri"/>
      <family val="2"/>
      <charset val="204"/>
      <scheme val="minor"/>
    </font>
    <font>
      <i/>
      <sz val="12"/>
      <color rgb="FF00B0F0"/>
      <name val="MS Sans Serif"/>
      <family val="2"/>
      <charset val="204"/>
    </font>
    <font>
      <sz val="12"/>
      <color rgb="FF00B0F0"/>
      <name val="Calibri"/>
      <family val="2"/>
      <charset val="204"/>
      <scheme val="minor"/>
    </font>
    <font>
      <i/>
      <sz val="12"/>
      <color rgb="FF0070C0"/>
      <name val="MS Sans Serif"/>
      <family val="2"/>
      <charset val="204"/>
    </font>
    <font>
      <b/>
      <sz val="12"/>
      <color rgb="FFC00000"/>
      <name val="Times New Roman"/>
      <family val="1"/>
      <charset val="204"/>
    </font>
    <font>
      <b/>
      <sz val="18"/>
      <color theme="1"/>
      <name val="MS Sans Serif"/>
      <family val="2"/>
      <charset val="204"/>
    </font>
    <font>
      <sz val="13.5"/>
      <color theme="1"/>
      <name val="MS Sans Serif"/>
      <family val="2"/>
      <charset val="204"/>
    </font>
    <font>
      <b/>
      <sz val="13.5"/>
      <color theme="9" tint="-0.499984740745262"/>
      <name val="MS Sans Serif"/>
      <family val="2"/>
      <charset val="204"/>
    </font>
    <font>
      <sz val="10"/>
      <color rgb="FF00B0F0"/>
      <name val="MS Sans Serif"/>
      <family val="2"/>
      <charset val="204"/>
    </font>
    <font>
      <sz val="10"/>
      <color rgb="FFFF0000"/>
      <name val="MS Sans Serif"/>
      <family val="2"/>
      <charset val="204"/>
    </font>
    <font>
      <b/>
      <sz val="8"/>
      <color rgb="FF00B0F0"/>
      <name val="MS Sans Serif"/>
      <family val="2"/>
      <charset val="204"/>
    </font>
    <font>
      <sz val="4"/>
      <color rgb="FF00B0F0"/>
      <name val="MS Sans Serif"/>
      <family val="2"/>
      <charset val="204"/>
    </font>
    <font>
      <b/>
      <i/>
      <sz val="10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8" fillId="0" borderId="0">
      <alignment horizontal="center" vertical="center"/>
    </xf>
    <xf numFmtId="0" fontId="9" fillId="0" borderId="0">
      <alignment horizontal="left" vertical="top"/>
    </xf>
    <xf numFmtId="0" fontId="11" fillId="0" borderId="0">
      <alignment horizontal="left" vertical="center"/>
    </xf>
    <xf numFmtId="0" fontId="12" fillId="0" borderId="0">
      <alignment horizontal="center" vertical="center" textRotation="90"/>
    </xf>
    <xf numFmtId="0" fontId="13" fillId="0" borderId="0">
      <alignment horizontal="right" vertical="top"/>
    </xf>
    <xf numFmtId="0" fontId="13" fillId="0" borderId="0">
      <alignment horizontal="right" vertical="top"/>
    </xf>
    <xf numFmtId="0" fontId="8" fillId="0" borderId="0">
      <alignment horizontal="right" vertical="center"/>
    </xf>
    <xf numFmtId="0" fontId="13" fillId="0" borderId="0">
      <alignment horizontal="right" vertical="top"/>
    </xf>
    <xf numFmtId="0" fontId="13" fillId="0" borderId="0">
      <alignment horizontal="right" vertical="top"/>
    </xf>
    <xf numFmtId="0" fontId="19" fillId="0" borderId="0">
      <alignment horizontal="center" vertical="center"/>
    </xf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" fontId="47" fillId="0" borderId="4" applyFont="0" applyFill="0" applyBorder="0" applyAlignment="0" applyProtection="0"/>
    <xf numFmtId="43" fontId="40" fillId="0" borderId="0" applyFont="0" applyFill="0" applyBorder="0" applyAlignment="0" applyProtection="0"/>
    <xf numFmtId="0" fontId="68" fillId="0" borderId="0"/>
    <xf numFmtId="0" fontId="68" fillId="0" borderId="0"/>
    <xf numFmtId="9" fontId="68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602">
    <xf numFmtId="0" fontId="0" fillId="0" borderId="0" xfId="0"/>
    <xf numFmtId="0" fontId="7" fillId="0" borderId="0" xfId="0" applyFont="1"/>
    <xf numFmtId="0" fontId="0" fillId="0" borderId="4" xfId="0" applyBorder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7" fillId="0" borderId="10" xfId="0" applyFont="1" applyBorder="1"/>
    <xf numFmtId="4" fontId="1" fillId="4" borderId="4" xfId="0" applyNumberFormat="1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4" fontId="22" fillId="4" borderId="0" xfId="0" applyNumberFormat="1" applyFont="1" applyFill="1" applyAlignment="1">
      <alignment vertical="center"/>
    </xf>
    <xf numFmtId="0" fontId="27" fillId="0" borderId="0" xfId="0" applyFont="1" applyBorder="1" applyAlignment="1">
      <alignment wrapText="1"/>
    </xf>
    <xf numFmtId="0" fontId="28" fillId="0" borderId="0" xfId="0" applyFont="1" applyAlignment="1">
      <alignment wrapText="1"/>
    </xf>
    <xf numFmtId="0" fontId="27" fillId="0" borderId="0" xfId="0" applyFont="1" applyAlignment="1">
      <alignment wrapText="1"/>
    </xf>
    <xf numFmtId="4" fontId="27" fillId="0" borderId="0" xfId="0" applyNumberFormat="1" applyFont="1" applyAlignment="1">
      <alignment wrapText="1"/>
    </xf>
    <xf numFmtId="4" fontId="28" fillId="0" borderId="0" xfId="0" applyNumberFormat="1" applyFont="1" applyAlignment="1">
      <alignment wrapText="1"/>
    </xf>
    <xf numFmtId="0" fontId="28" fillId="0" borderId="0" xfId="0" applyFont="1"/>
    <xf numFmtId="0" fontId="25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4" fontId="15" fillId="0" borderId="20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16" xfId="0" applyNumberFormat="1" applyFont="1" applyBorder="1" applyAlignment="1">
      <alignment horizontal="center" vertical="center" wrapText="1"/>
    </xf>
    <xf numFmtId="3" fontId="10" fillId="0" borderId="21" xfId="0" applyNumberFormat="1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 wrapText="1"/>
    </xf>
    <xf numFmtId="3" fontId="10" fillId="0" borderId="31" xfId="0" applyNumberFormat="1" applyFont="1" applyBorder="1" applyAlignment="1">
      <alignment horizontal="left" vertical="center" wrapText="1"/>
    </xf>
    <xf numFmtId="166" fontId="15" fillId="0" borderId="32" xfId="0" applyNumberFormat="1" applyFont="1" applyBorder="1" applyAlignment="1">
      <alignment horizontal="center" vertical="center" wrapText="1"/>
    </xf>
    <xf numFmtId="164" fontId="15" fillId="0" borderId="32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left" vertical="center" wrapText="1"/>
    </xf>
    <xf numFmtId="166" fontId="15" fillId="0" borderId="30" xfId="0" applyNumberFormat="1" applyFont="1" applyBorder="1" applyAlignment="1">
      <alignment horizontal="center" vertical="center" wrapText="1"/>
    </xf>
    <xf numFmtId="3" fontId="25" fillId="0" borderId="33" xfId="0" applyNumberFormat="1" applyFont="1" applyBorder="1" applyAlignment="1">
      <alignment vertical="center"/>
    </xf>
    <xf numFmtId="2" fontId="32" fillId="0" borderId="34" xfId="0" applyNumberFormat="1" applyFont="1" applyBorder="1" applyAlignment="1">
      <alignment horizontal="center" vertical="center"/>
    </xf>
    <xf numFmtId="167" fontId="15" fillId="0" borderId="10" xfId="0" applyNumberFormat="1" applyFont="1" applyBorder="1" applyAlignment="1">
      <alignment horizontal="center" vertical="center" wrapText="1"/>
    </xf>
    <xf numFmtId="165" fontId="15" fillId="0" borderId="10" xfId="0" applyNumberFormat="1" applyFont="1" applyBorder="1" applyAlignment="1">
      <alignment horizontal="center" vertical="center" wrapText="1"/>
    </xf>
    <xf numFmtId="167" fontId="15" fillId="0" borderId="17" xfId="0" applyNumberFormat="1" applyFont="1" applyBorder="1" applyAlignment="1">
      <alignment horizontal="center" vertical="center" wrapText="1"/>
    </xf>
    <xf numFmtId="4" fontId="15" fillId="0" borderId="18" xfId="0" applyNumberFormat="1" applyFont="1" applyBorder="1" applyAlignment="1">
      <alignment horizontal="center" vertical="center" wrapText="1"/>
    </xf>
    <xf numFmtId="3" fontId="10" fillId="0" borderId="31" xfId="0" applyNumberFormat="1" applyFont="1" applyBorder="1" applyAlignment="1">
      <alignment horizontal="center" vertical="center" wrapText="1"/>
    </xf>
    <xf numFmtId="167" fontId="15" fillId="0" borderId="32" xfId="0" applyNumberFormat="1" applyFont="1" applyBorder="1" applyAlignment="1">
      <alignment horizontal="center" vertical="center" wrapText="1"/>
    </xf>
    <xf numFmtId="3" fontId="25" fillId="0" borderId="31" xfId="0" applyNumberFormat="1" applyFont="1" applyBorder="1" applyAlignment="1">
      <alignment horizontal="center" vertical="center" wrapText="1"/>
    </xf>
    <xf numFmtId="167" fontId="34" fillId="0" borderId="32" xfId="0" applyNumberFormat="1" applyFont="1" applyBorder="1" applyAlignment="1">
      <alignment horizontal="center" vertical="center" wrapText="1"/>
    </xf>
    <xf numFmtId="165" fontId="15" fillId="0" borderId="32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center" vertical="center" wrapText="1"/>
    </xf>
    <xf numFmtId="167" fontId="15" fillId="0" borderId="30" xfId="0" applyNumberFormat="1" applyFont="1" applyBorder="1" applyAlignment="1">
      <alignment horizontal="center" vertical="center" wrapText="1"/>
    </xf>
    <xf numFmtId="3" fontId="10" fillId="0" borderId="33" xfId="0" applyNumberFormat="1" applyFont="1" applyBorder="1" applyAlignment="1">
      <alignment horizontal="center" vertical="center" wrapText="1"/>
    </xf>
    <xf numFmtId="4" fontId="15" fillId="0" borderId="34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31" fillId="0" borderId="35" xfId="0" applyFont="1" applyBorder="1" applyAlignment="1">
      <alignment vertical="center"/>
    </xf>
    <xf numFmtId="0" fontId="31" fillId="0" borderId="37" xfId="0" applyFont="1" applyBorder="1" applyAlignment="1">
      <alignment horizontal="center" vertical="center" wrapText="1"/>
    </xf>
    <xf numFmtId="166" fontId="34" fillId="0" borderId="38" xfId="0" applyNumberFormat="1" applyFont="1" applyBorder="1" applyAlignment="1">
      <alignment horizontal="center" vertical="center" wrapText="1"/>
    </xf>
    <xf numFmtId="164" fontId="34" fillId="0" borderId="38" xfId="0" applyNumberFormat="1" applyFont="1" applyBorder="1" applyAlignment="1">
      <alignment horizontal="center" vertical="center" wrapText="1"/>
    </xf>
    <xf numFmtId="2" fontId="32" fillId="0" borderId="22" xfId="0" applyNumberFormat="1" applyFont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center" wrapText="1"/>
    </xf>
    <xf numFmtId="166" fontId="34" fillId="3" borderId="38" xfId="0" applyNumberFormat="1" applyFont="1" applyFill="1" applyBorder="1" applyAlignment="1">
      <alignment horizontal="center" vertical="center" wrapText="1"/>
    </xf>
    <xf numFmtId="3" fontId="10" fillId="3" borderId="31" xfId="0" applyNumberFormat="1" applyFont="1" applyFill="1" applyBorder="1" applyAlignment="1">
      <alignment horizontal="left" vertical="center" wrapText="1"/>
    </xf>
    <xf numFmtId="166" fontId="15" fillId="3" borderId="32" xfId="0" applyNumberFormat="1" applyFont="1" applyFill="1" applyBorder="1" applyAlignment="1">
      <alignment horizontal="center" vertical="center" wrapText="1"/>
    </xf>
    <xf numFmtId="3" fontId="10" fillId="3" borderId="14" xfId="0" applyNumberFormat="1" applyFont="1" applyFill="1" applyBorder="1" applyAlignment="1">
      <alignment horizontal="center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3" fontId="10" fillId="3" borderId="31" xfId="0" applyNumberFormat="1" applyFont="1" applyFill="1" applyBorder="1" applyAlignment="1">
      <alignment horizontal="center" vertical="center" wrapText="1"/>
    </xf>
    <xf numFmtId="167" fontId="15" fillId="3" borderId="32" xfId="0" applyNumberFormat="1" applyFont="1" applyFill="1" applyBorder="1" applyAlignment="1">
      <alignment horizontal="center" vertical="center" wrapText="1"/>
    </xf>
    <xf numFmtId="0" fontId="36" fillId="0" borderId="19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167" fontId="21" fillId="0" borderId="19" xfId="0" applyNumberFormat="1" applyFont="1" applyBorder="1" applyAlignment="1">
      <alignment horizontal="left" vertical="center" wrapText="1"/>
    </xf>
    <xf numFmtId="165" fontId="21" fillId="0" borderId="19" xfId="0" applyNumberFormat="1" applyFont="1" applyBorder="1" applyAlignment="1">
      <alignment horizontal="left" vertical="center" wrapText="1"/>
    </xf>
    <xf numFmtId="167" fontId="36" fillId="0" borderId="0" xfId="0" applyNumberFormat="1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vertical="center" wrapText="1"/>
    </xf>
    <xf numFmtId="0" fontId="15" fillId="0" borderId="38" xfId="0" applyFont="1" applyBorder="1" applyAlignment="1">
      <alignment vertical="center" wrapText="1"/>
    </xf>
    <xf numFmtId="166" fontId="34" fillId="0" borderId="37" xfId="0" applyNumberFormat="1" applyFont="1" applyBorder="1" applyAlignment="1">
      <alignment horizontal="center" vertical="center" wrapText="1"/>
    </xf>
    <xf numFmtId="3" fontId="25" fillId="3" borderId="31" xfId="0" applyNumberFormat="1" applyFont="1" applyFill="1" applyBorder="1" applyAlignment="1">
      <alignment horizontal="center" vertical="center" wrapText="1"/>
    </xf>
    <xf numFmtId="3" fontId="25" fillId="0" borderId="29" xfId="0" applyNumberFormat="1" applyFont="1" applyBorder="1" applyAlignment="1">
      <alignment horizontal="center" vertical="center" wrapText="1"/>
    </xf>
    <xf numFmtId="3" fontId="25" fillId="0" borderId="33" xfId="0" applyNumberFormat="1" applyFont="1" applyBorder="1" applyAlignment="1">
      <alignment horizontal="center" vertical="center" wrapText="1"/>
    </xf>
    <xf numFmtId="165" fontId="34" fillId="0" borderId="32" xfId="0" applyNumberFormat="1" applyFont="1" applyBorder="1" applyAlignment="1">
      <alignment horizontal="center" vertical="center" wrapText="1"/>
    </xf>
    <xf numFmtId="165" fontId="34" fillId="3" borderId="32" xfId="0" applyNumberFormat="1" applyFont="1" applyFill="1" applyBorder="1" applyAlignment="1">
      <alignment horizontal="center" vertical="center" wrapText="1"/>
    </xf>
    <xf numFmtId="165" fontId="34" fillId="0" borderId="30" xfId="0" applyNumberFormat="1" applyFont="1" applyBorder="1" applyAlignment="1">
      <alignment horizontal="center" vertical="center" wrapText="1"/>
    </xf>
    <xf numFmtId="165" fontId="34" fillId="0" borderId="34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textRotation="90" wrapText="1"/>
    </xf>
    <xf numFmtId="4" fontId="20" fillId="4" borderId="0" xfId="0" applyNumberFormat="1" applyFont="1" applyFill="1" applyAlignment="1">
      <alignment vertical="center"/>
    </xf>
    <xf numFmtId="4" fontId="23" fillId="4" borderId="0" xfId="0" applyNumberFormat="1" applyFont="1" applyFill="1" applyAlignment="1">
      <alignment vertical="center"/>
    </xf>
    <xf numFmtId="4" fontId="1" fillId="4" borderId="0" xfId="0" applyNumberFormat="1" applyFont="1" applyFill="1" applyAlignment="1">
      <alignment vertical="center"/>
    </xf>
    <xf numFmtId="0" fontId="1" fillId="4" borderId="4" xfId="0" applyFont="1" applyFill="1" applyBorder="1" applyAlignment="1">
      <alignment vertical="center" textRotation="90"/>
    </xf>
    <xf numFmtId="0" fontId="20" fillId="4" borderId="0" xfId="0" applyFont="1" applyFill="1" applyAlignment="1">
      <alignment vertical="center"/>
    </xf>
    <xf numFmtId="0" fontId="1" fillId="4" borderId="4" xfId="0" applyFont="1" applyFill="1" applyBorder="1" applyAlignment="1">
      <alignment horizontal="center" vertical="center" textRotation="90"/>
    </xf>
    <xf numFmtId="4" fontId="5" fillId="6" borderId="4" xfId="0" applyNumberFormat="1" applyFont="1" applyFill="1" applyBorder="1" applyAlignment="1">
      <alignment vertical="center"/>
    </xf>
    <xf numFmtId="0" fontId="1" fillId="4" borderId="4" xfId="0" applyFont="1" applyFill="1" applyBorder="1" applyAlignment="1">
      <alignment horizontal="center" vertical="center" textRotation="90" wrapText="1"/>
    </xf>
    <xf numFmtId="4" fontId="5" fillId="4" borderId="4" xfId="0" applyNumberFormat="1" applyFont="1" applyFill="1" applyBorder="1" applyAlignment="1">
      <alignment vertical="center"/>
    </xf>
    <xf numFmtId="0" fontId="5" fillId="4" borderId="4" xfId="0" applyFont="1" applyFill="1" applyBorder="1" applyAlignment="1">
      <alignment vertical="center" textRotation="90" wrapText="1"/>
    </xf>
    <xf numFmtId="0" fontId="1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 textRotation="90"/>
    </xf>
    <xf numFmtId="4" fontId="26" fillId="4" borderId="0" xfId="0" applyNumberFormat="1" applyFont="1" applyFill="1" applyAlignment="1">
      <alignment vertical="center"/>
    </xf>
    <xf numFmtId="4" fontId="1" fillId="4" borderId="10" xfId="0" applyNumberFormat="1" applyFont="1" applyFill="1" applyBorder="1" applyAlignment="1">
      <alignment vertical="center"/>
    </xf>
    <xf numFmtId="4" fontId="1" fillId="4" borderId="46" xfId="0" applyNumberFormat="1" applyFont="1" applyFill="1" applyBorder="1" applyAlignment="1">
      <alignment vertical="center"/>
    </xf>
    <xf numFmtId="0" fontId="44" fillId="0" borderId="0" xfId="12" applyFont="1" applyFill="1" applyAlignment="1">
      <alignment vertical="center" wrapText="1"/>
    </xf>
    <xf numFmtId="0" fontId="44" fillId="4" borderId="0" xfId="12" applyFont="1" applyFill="1" applyAlignment="1">
      <alignment vertical="center" wrapText="1"/>
    </xf>
    <xf numFmtId="49" fontId="44" fillId="0" borderId="0" xfId="12" applyNumberFormat="1" applyFont="1" applyFill="1" applyAlignment="1">
      <alignment horizontal="center" vertical="center" wrapText="1"/>
    </xf>
    <xf numFmtId="4" fontId="44" fillId="0" borderId="0" xfId="12" applyNumberFormat="1" applyFont="1" applyFill="1" applyAlignment="1">
      <alignment vertical="center" wrapText="1"/>
    </xf>
    <xf numFmtId="0" fontId="44" fillId="0" borderId="4" xfId="12" applyFont="1" applyFill="1" applyBorder="1" applyAlignment="1">
      <alignment vertical="center" wrapText="1"/>
    </xf>
    <xf numFmtId="0" fontId="29" fillId="0" borderId="4" xfId="12" applyFont="1" applyFill="1" applyBorder="1" applyAlignment="1">
      <alignment vertical="center" wrapText="1"/>
    </xf>
    <xf numFmtId="0" fontId="44" fillId="4" borderId="4" xfId="12" applyFont="1" applyFill="1" applyBorder="1" applyAlignment="1">
      <alignment vertical="center" wrapText="1"/>
    </xf>
    <xf numFmtId="0" fontId="29" fillId="4" borderId="4" xfId="12" applyFont="1" applyFill="1" applyBorder="1" applyAlignment="1">
      <alignment vertical="center" wrapText="1"/>
    </xf>
    <xf numFmtId="0" fontId="29" fillId="0" borderId="0" xfId="12" applyFont="1" applyFill="1" applyAlignment="1">
      <alignment vertical="center" wrapText="1"/>
    </xf>
    <xf numFmtId="16" fontId="44" fillId="0" borderId="4" xfId="12" applyNumberFormat="1" applyFont="1" applyFill="1" applyBorder="1" applyAlignment="1">
      <alignment vertical="center" wrapText="1"/>
    </xf>
    <xf numFmtId="0" fontId="44" fillId="0" borderId="4" xfId="12" applyFont="1" applyFill="1" applyBorder="1" applyAlignment="1">
      <alignment horizontal="left" vertical="center" wrapText="1"/>
    </xf>
    <xf numFmtId="2" fontId="1" fillId="4" borderId="45" xfId="0" applyNumberFormat="1" applyFont="1" applyFill="1" applyBorder="1" applyAlignment="1">
      <alignment vertical="center"/>
    </xf>
    <xf numFmtId="4" fontId="42" fillId="4" borderId="4" xfId="0" applyNumberFormat="1" applyFont="1" applyFill="1" applyBorder="1" applyAlignment="1">
      <alignment vertical="center"/>
    </xf>
    <xf numFmtId="4" fontId="42" fillId="4" borderId="46" xfId="0" applyNumberFormat="1" applyFont="1" applyFill="1" applyBorder="1" applyAlignment="1">
      <alignment vertical="center"/>
    </xf>
    <xf numFmtId="0" fontId="22" fillId="4" borderId="0" xfId="0" applyFont="1" applyFill="1" applyAlignment="1">
      <alignment horizontal="right" vertical="center"/>
    </xf>
    <xf numFmtId="4" fontId="39" fillId="0" borderId="0" xfId="12" applyNumberFormat="1" applyFont="1" applyFill="1" applyAlignment="1">
      <alignment vertical="center" wrapText="1"/>
    </xf>
    <xf numFmtId="4" fontId="32" fillId="4" borderId="0" xfId="12" applyNumberFormat="1" applyFont="1" applyFill="1" applyBorder="1" applyAlignment="1">
      <alignment vertical="center" wrapText="1"/>
    </xf>
    <xf numFmtId="4" fontId="44" fillId="0" borderId="43" xfId="12" applyNumberFormat="1" applyFont="1" applyFill="1" applyBorder="1" applyAlignment="1">
      <alignment horizontal="center" vertical="center" wrapText="1"/>
    </xf>
    <xf numFmtId="4" fontId="44" fillId="0" borderId="43" xfId="12" applyNumberFormat="1" applyFont="1" applyBorder="1" applyAlignment="1">
      <alignment horizontal="center" vertical="center" wrapText="1"/>
    </xf>
    <xf numFmtId="4" fontId="44" fillId="0" borderId="13" xfId="12" applyNumberFormat="1" applyFont="1" applyBorder="1" applyAlignment="1">
      <alignment horizontal="center" vertical="center" wrapText="1"/>
    </xf>
    <xf numFmtId="49" fontId="44" fillId="0" borderId="3" xfId="12" applyNumberFormat="1" applyFont="1" applyFill="1" applyBorder="1" applyAlignment="1">
      <alignment horizontal="center" vertical="center" wrapText="1"/>
    </xf>
    <xf numFmtId="49" fontId="29" fillId="0" borderId="3" xfId="12" applyNumberFormat="1" applyFont="1" applyFill="1" applyBorder="1" applyAlignment="1">
      <alignment horizontal="center" vertical="center" wrapText="1"/>
    </xf>
    <xf numFmtId="49" fontId="29" fillId="0" borderId="3" xfId="12" applyNumberFormat="1" applyFont="1" applyFill="1" applyBorder="1" applyAlignment="1">
      <alignment horizontal="center" vertical="top" wrapText="1"/>
    </xf>
    <xf numFmtId="49" fontId="29" fillId="4" borderId="3" xfId="12" applyNumberFormat="1" applyFont="1" applyFill="1" applyBorder="1" applyAlignment="1">
      <alignment horizontal="center" vertical="top" wrapText="1"/>
    </xf>
    <xf numFmtId="49" fontId="44" fillId="0" borderId="3" xfId="12" applyNumberFormat="1" applyFont="1" applyFill="1" applyBorder="1" applyAlignment="1">
      <alignment horizontal="center" vertical="top" wrapText="1"/>
    </xf>
    <xf numFmtId="49" fontId="44" fillId="4" borderId="3" xfId="12" applyNumberFormat="1" applyFont="1" applyFill="1" applyBorder="1" applyAlignment="1">
      <alignment horizontal="center" vertical="top" wrapText="1"/>
    </xf>
    <xf numFmtId="0" fontId="45" fillId="0" borderId="47" xfId="12" applyFont="1" applyFill="1" applyBorder="1" applyAlignment="1">
      <alignment horizontal="right" vertical="center" wrapText="1"/>
    </xf>
    <xf numFmtId="49" fontId="32" fillId="4" borderId="0" xfId="12" applyNumberFormat="1" applyFont="1" applyFill="1" applyBorder="1" applyAlignment="1">
      <alignment horizontal="center" vertical="center" wrapText="1"/>
    </xf>
    <xf numFmtId="0" fontId="32" fillId="4" borderId="0" xfId="12" applyFont="1" applyFill="1" applyBorder="1" applyAlignment="1">
      <alignment vertical="center" wrapText="1"/>
    </xf>
    <xf numFmtId="168" fontId="32" fillId="4" borderId="0" xfId="12" applyNumberFormat="1" applyFont="1" applyFill="1" applyBorder="1" applyAlignment="1">
      <alignment vertical="center" wrapText="1"/>
    </xf>
    <xf numFmtId="0" fontId="48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3" fontId="49" fillId="0" borderId="0" xfId="0" applyNumberFormat="1" applyFont="1" applyFill="1" applyAlignment="1">
      <alignment horizontal="center" vertical="center"/>
    </xf>
    <xf numFmtId="0" fontId="50" fillId="0" borderId="0" xfId="0" applyFont="1" applyFill="1" applyAlignment="1">
      <alignment vertical="center"/>
    </xf>
    <xf numFmtId="3" fontId="50" fillId="0" borderId="0" xfId="0" applyNumberFormat="1" applyFont="1" applyFill="1" applyAlignment="1">
      <alignment horizontal="center" vertical="center"/>
    </xf>
    <xf numFmtId="0" fontId="52" fillId="0" borderId="0" xfId="0" applyFont="1" applyFill="1" applyAlignment="1">
      <alignment vertical="center"/>
    </xf>
    <xf numFmtId="168" fontId="29" fillId="4" borderId="13" xfId="0" applyNumberFormat="1" applyFont="1" applyFill="1" applyBorder="1" applyAlignment="1">
      <alignment horizontal="center" vertical="center"/>
    </xf>
    <xf numFmtId="49" fontId="29" fillId="0" borderId="53" xfId="12" applyNumberFormat="1" applyFont="1" applyFill="1" applyBorder="1" applyAlignment="1">
      <alignment horizontal="center" vertical="center" wrapText="1"/>
    </xf>
    <xf numFmtId="0" fontId="29" fillId="0" borderId="7" xfId="12" applyFont="1" applyFill="1" applyBorder="1" applyAlignment="1">
      <alignment vertical="center" wrapText="1"/>
    </xf>
    <xf numFmtId="168" fontId="44" fillId="0" borderId="54" xfId="0" applyNumberFormat="1" applyFont="1" applyFill="1" applyBorder="1" applyAlignment="1">
      <alignment horizontal="center" vertical="center"/>
    </xf>
    <xf numFmtId="49" fontId="29" fillId="5" borderId="1" xfId="12" applyNumberFormat="1" applyFont="1" applyFill="1" applyBorder="1" applyAlignment="1">
      <alignment horizontal="center" vertical="center" wrapText="1"/>
    </xf>
    <xf numFmtId="0" fontId="46" fillId="5" borderId="43" xfId="12" applyFont="1" applyFill="1" applyBorder="1" applyAlignment="1">
      <alignment vertical="center" wrapText="1"/>
    </xf>
    <xf numFmtId="168" fontId="1" fillId="4" borderId="0" xfId="0" applyNumberFormat="1" applyFont="1" applyFill="1" applyAlignment="1">
      <alignment vertical="center"/>
    </xf>
    <xf numFmtId="2" fontId="1" fillId="4" borderId="4" xfId="0" applyNumberFormat="1" applyFont="1" applyFill="1" applyBorder="1" applyAlignment="1">
      <alignment vertical="center"/>
    </xf>
    <xf numFmtId="0" fontId="1" fillId="8" borderId="0" xfId="0" applyFont="1" applyFill="1" applyAlignment="1">
      <alignment vertical="center"/>
    </xf>
    <xf numFmtId="0" fontId="7" fillId="7" borderId="4" xfId="0" applyFont="1" applyFill="1" applyBorder="1" applyAlignment="1">
      <alignment horizontal="center"/>
    </xf>
    <xf numFmtId="4" fontId="1" fillId="7" borderId="4" xfId="0" applyNumberFormat="1" applyFont="1" applyFill="1" applyBorder="1" applyAlignment="1">
      <alignment vertical="center"/>
    </xf>
    <xf numFmtId="4" fontId="35" fillId="0" borderId="0" xfId="12" applyNumberFormat="1" applyFont="1" applyFill="1" applyAlignment="1">
      <alignment vertical="center" wrapText="1"/>
    </xf>
    <xf numFmtId="4" fontId="39" fillId="0" borderId="47" xfId="12" applyNumberFormat="1" applyFont="1" applyBorder="1" applyAlignment="1">
      <alignment horizontal="center" vertical="center" wrapText="1"/>
    </xf>
    <xf numFmtId="4" fontId="39" fillId="0" borderId="12" xfId="12" applyNumberFormat="1" applyFont="1" applyBorder="1" applyAlignment="1">
      <alignment horizontal="center" vertical="center" wrapText="1"/>
    </xf>
    <xf numFmtId="0" fontId="39" fillId="0" borderId="4" xfId="12" applyFont="1" applyFill="1" applyBorder="1" applyAlignment="1">
      <alignment horizontal="center" vertical="center" wrapText="1"/>
    </xf>
    <xf numFmtId="0" fontId="39" fillId="0" borderId="5" xfId="12" applyFont="1" applyFill="1" applyBorder="1" applyAlignment="1">
      <alignment horizontal="center" vertical="center" wrapText="1"/>
    </xf>
    <xf numFmtId="0" fontId="57" fillId="7" borderId="4" xfId="0" applyFont="1" applyFill="1" applyBorder="1" applyAlignment="1">
      <alignment horizontal="center" vertical="center"/>
    </xf>
    <xf numFmtId="4" fontId="5" fillId="7" borderId="4" xfId="0" applyNumberFormat="1" applyFont="1" applyFill="1" applyBorder="1" applyAlignment="1">
      <alignment vertical="center"/>
    </xf>
    <xf numFmtId="2" fontId="57" fillId="7" borderId="4" xfId="0" applyNumberFormat="1" applyFont="1" applyFill="1" applyBorder="1" applyAlignment="1">
      <alignment horizontal="center" vertical="center"/>
    </xf>
    <xf numFmtId="0" fontId="61" fillId="4" borderId="60" xfId="0" applyNumberFormat="1" applyFont="1" applyFill="1" applyBorder="1" applyAlignment="1" applyProtection="1">
      <alignment horizontal="center" vertical="top" wrapText="1"/>
    </xf>
    <xf numFmtId="0" fontId="61" fillId="4" borderId="15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9" borderId="0" xfId="0" applyFill="1" applyBorder="1" applyAlignment="1">
      <alignment wrapText="1"/>
    </xf>
    <xf numFmtId="0" fontId="60" fillId="9" borderId="58" xfId="0" applyNumberFormat="1" applyFont="1" applyFill="1" applyBorder="1" applyAlignment="1" applyProtection="1">
      <alignment horizontal="left" vertical="top" wrapText="1"/>
    </xf>
    <xf numFmtId="0" fontId="60" fillId="4" borderId="58" xfId="0" applyNumberFormat="1" applyFont="1" applyFill="1" applyBorder="1" applyAlignment="1" applyProtection="1">
      <alignment horizontal="left" vertical="top" wrapText="1"/>
    </xf>
    <xf numFmtId="0" fontId="17" fillId="9" borderId="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18" fillId="9" borderId="58" xfId="0" applyNumberFormat="1" applyFont="1" applyFill="1" applyBorder="1" applyAlignment="1" applyProtection="1">
      <alignment horizontal="left" vertical="top" wrapText="1"/>
    </xf>
    <xf numFmtId="0" fontId="9" fillId="0" borderId="7" xfId="2" quotePrefix="1" applyBorder="1" applyAlignment="1">
      <alignment horizontal="left" vertical="top" wrapText="1"/>
    </xf>
    <xf numFmtId="0" fontId="18" fillId="9" borderId="58" xfId="0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70" fontId="22" fillId="0" borderId="0" xfId="0" applyNumberFormat="1" applyFont="1" applyAlignment="1">
      <alignment vertical="center"/>
    </xf>
    <xf numFmtId="170" fontId="18" fillId="0" borderId="0" xfId="0" applyNumberFormat="1" applyFont="1" applyAlignment="1">
      <alignment vertical="center"/>
    </xf>
    <xf numFmtId="0" fontId="62" fillId="9" borderId="58" xfId="0" applyNumberFormat="1" applyFont="1" applyFill="1" applyBorder="1" applyAlignment="1" applyProtection="1">
      <alignment horizontal="left" vertical="top" wrapText="1"/>
    </xf>
    <xf numFmtId="0" fontId="62" fillId="9" borderId="61" xfId="0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vertical="center" wrapText="1"/>
    </xf>
    <xf numFmtId="0" fontId="1" fillId="10" borderId="4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9" fontId="1" fillId="4" borderId="0" xfId="0" applyNumberFormat="1" applyFont="1" applyFill="1" applyAlignment="1">
      <alignment vertical="center"/>
    </xf>
    <xf numFmtId="4" fontId="43" fillId="2" borderId="4" xfId="0" applyNumberFormat="1" applyFont="1" applyFill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0" fontId="63" fillId="0" borderId="4" xfId="0" applyFont="1" applyBorder="1"/>
    <xf numFmtId="4" fontId="65" fillId="0" borderId="4" xfId="12" applyNumberFormat="1" applyFont="1" applyFill="1" applyBorder="1" applyAlignment="1">
      <alignment horizontal="center" vertical="center" wrapText="1"/>
    </xf>
    <xf numFmtId="0" fontId="56" fillId="0" borderId="0" xfId="12" applyFont="1" applyFill="1" applyAlignment="1">
      <alignment horizontal="center" vertical="center" wrapText="1"/>
    </xf>
    <xf numFmtId="0" fontId="67" fillId="0" borderId="0" xfId="12" applyFont="1" applyAlignment="1">
      <alignment horizontal="center" vertical="center" wrapText="1"/>
    </xf>
    <xf numFmtId="0" fontId="66" fillId="4" borderId="0" xfId="12" applyFont="1" applyFill="1" applyBorder="1" applyAlignment="1">
      <alignment horizontal="center" vertical="center"/>
    </xf>
    <xf numFmtId="49" fontId="39" fillId="0" borderId="2" xfId="12" applyNumberFormat="1" applyFont="1" applyFill="1" applyBorder="1" applyAlignment="1">
      <alignment vertical="center" wrapText="1"/>
    </xf>
    <xf numFmtId="4" fontId="39" fillId="0" borderId="47" xfId="12" applyNumberFormat="1" applyFont="1" applyFill="1" applyBorder="1" applyAlignment="1">
      <alignment horizontal="center" vertical="center" wrapText="1"/>
    </xf>
    <xf numFmtId="49" fontId="56" fillId="4" borderId="0" xfId="12" applyNumberFormat="1" applyFont="1" applyFill="1" applyBorder="1" applyAlignment="1">
      <alignment horizontal="center" vertical="center" wrapText="1"/>
    </xf>
    <xf numFmtId="4" fontId="56" fillId="4" borderId="0" xfId="12" applyNumberFormat="1" applyFont="1" applyFill="1" applyBorder="1" applyAlignment="1">
      <alignment vertical="center" wrapText="1"/>
    </xf>
    <xf numFmtId="168" fontId="56" fillId="4" borderId="0" xfId="12" applyNumberFormat="1" applyFont="1" applyFill="1" applyBorder="1" applyAlignment="1">
      <alignment vertical="center" wrapText="1"/>
    </xf>
    <xf numFmtId="0" fontId="64" fillId="4" borderId="0" xfId="12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/>
    </xf>
    <xf numFmtId="4" fontId="20" fillId="2" borderId="4" xfId="0" applyNumberFormat="1" applyFont="1" applyFill="1" applyBorder="1" applyAlignment="1">
      <alignment vertical="center"/>
    </xf>
    <xf numFmtId="4" fontId="45" fillId="0" borderId="4" xfId="12" applyNumberFormat="1" applyFont="1" applyFill="1" applyBorder="1" applyAlignment="1">
      <alignment horizontal="center" vertical="center" wrapText="1"/>
    </xf>
    <xf numFmtId="4" fontId="44" fillId="0" borderId="7" xfId="12" applyNumberFormat="1" applyFont="1" applyFill="1" applyBorder="1" applyAlignment="1">
      <alignment horizontal="center" vertical="center" wrapText="1"/>
    </xf>
    <xf numFmtId="49" fontId="29" fillId="4" borderId="1" xfId="12" applyNumberFormat="1" applyFont="1" applyFill="1" applyBorder="1" applyAlignment="1">
      <alignment horizontal="center" vertical="center" wrapText="1"/>
    </xf>
    <xf numFmtId="0" fontId="29" fillId="4" borderId="49" xfId="12" applyFont="1" applyFill="1" applyBorder="1" applyAlignment="1">
      <alignment vertical="center" wrapText="1"/>
    </xf>
    <xf numFmtId="4" fontId="29" fillId="4" borderId="43" xfId="12" applyNumberFormat="1" applyFont="1" applyFill="1" applyBorder="1" applyAlignment="1">
      <alignment horizontal="center" vertical="center" wrapText="1"/>
    </xf>
    <xf numFmtId="49" fontId="29" fillId="4" borderId="0" xfId="12" applyNumberFormat="1" applyFont="1" applyFill="1" applyBorder="1" applyAlignment="1">
      <alignment horizontal="center" vertical="center" wrapText="1"/>
    </xf>
    <xf numFmtId="0" fontId="29" fillId="4" borderId="0" xfId="12" applyFont="1" applyFill="1" applyBorder="1" applyAlignment="1">
      <alignment vertical="center" wrapText="1"/>
    </xf>
    <xf numFmtId="4" fontId="29" fillId="4" borderId="0" xfId="12" applyNumberFormat="1" applyFont="1" applyFill="1" applyBorder="1" applyAlignment="1">
      <alignment vertical="center" wrapText="1"/>
    </xf>
    <xf numFmtId="0" fontId="63" fillId="11" borderId="4" xfId="0" applyFont="1" applyFill="1" applyBorder="1"/>
    <xf numFmtId="169" fontId="70" fillId="4" borderId="0" xfId="12" applyNumberFormat="1" applyFont="1" applyFill="1" applyBorder="1" applyAlignment="1">
      <alignment vertical="center" wrapText="1"/>
    </xf>
    <xf numFmtId="168" fontId="70" fillId="4" borderId="0" xfId="12" applyNumberFormat="1" applyFont="1" applyFill="1" applyBorder="1" applyAlignment="1">
      <alignment vertical="center" wrapText="1"/>
    </xf>
    <xf numFmtId="49" fontId="44" fillId="0" borderId="3" xfId="12" applyNumberFormat="1" applyFont="1" applyBorder="1" applyAlignment="1">
      <alignment horizontal="center" vertical="center"/>
    </xf>
    <xf numFmtId="0" fontId="0" fillId="0" borderId="0" xfId="0" applyFont="1"/>
    <xf numFmtId="49" fontId="29" fillId="0" borderId="0" xfId="12" applyNumberFormat="1" applyFont="1" applyFill="1" applyAlignment="1">
      <alignment vertical="center" wrapText="1"/>
    </xf>
    <xf numFmtId="0" fontId="29" fillId="0" borderId="0" xfId="12" applyFont="1" applyFill="1" applyAlignment="1">
      <alignment horizontal="center" vertical="center" wrapText="1"/>
    </xf>
    <xf numFmtId="4" fontId="65" fillId="4" borderId="4" xfId="12" applyNumberFormat="1" applyFont="1" applyFill="1" applyBorder="1" applyAlignment="1">
      <alignment horizontal="center" vertical="center" wrapText="1"/>
    </xf>
    <xf numFmtId="4" fontId="46" fillId="5" borderId="43" xfId="12" applyNumberFormat="1" applyFont="1" applyFill="1" applyBorder="1" applyAlignment="1">
      <alignment horizontal="center" vertical="center" wrapText="1"/>
    </xf>
    <xf numFmtId="4" fontId="29" fillId="4" borderId="4" xfId="12" applyNumberFormat="1" applyFont="1" applyFill="1" applyBorder="1" applyAlignment="1">
      <alignment horizontal="center" vertical="center" wrapText="1"/>
    </xf>
    <xf numFmtId="0" fontId="73" fillId="0" borderId="0" xfId="12" applyFont="1" applyAlignment="1">
      <alignment vertical="center"/>
    </xf>
    <xf numFmtId="0" fontId="73" fillId="0" borderId="0" xfId="12" applyFont="1" applyAlignment="1">
      <alignment horizontal="center" vertical="center"/>
    </xf>
    <xf numFmtId="0" fontId="74" fillId="0" borderId="0" xfId="12" applyFont="1" applyAlignment="1">
      <alignment vertical="center"/>
    </xf>
    <xf numFmtId="0" fontId="73" fillId="0" borderId="0" xfId="12" applyFont="1" applyAlignment="1">
      <alignment horizontal="left" vertical="center"/>
    </xf>
    <xf numFmtId="0" fontId="3" fillId="0" borderId="0" xfId="12" applyNumberFormat="1" applyFont="1" applyFill="1" applyBorder="1" applyAlignment="1" applyProtection="1">
      <alignment horizontal="center" vertical="center"/>
    </xf>
    <xf numFmtId="0" fontId="74" fillId="0" borderId="0" xfId="12" applyNumberFormat="1" applyFont="1" applyFill="1" applyBorder="1" applyAlignment="1" applyProtection="1">
      <alignment horizontal="center" vertical="center"/>
    </xf>
    <xf numFmtId="0" fontId="44" fillId="0" borderId="0" xfId="12" applyFont="1" applyAlignment="1">
      <alignment horizontal="left" vertical="center"/>
    </xf>
    <xf numFmtId="0" fontId="44" fillId="0" borderId="0" xfId="12" applyFont="1" applyAlignment="1">
      <alignment horizontal="center" vertical="center"/>
    </xf>
    <xf numFmtId="2" fontId="73" fillId="0" borderId="0" xfId="12" applyNumberFormat="1" applyFont="1" applyAlignment="1">
      <alignment vertical="center"/>
    </xf>
    <xf numFmtId="0" fontId="35" fillId="0" borderId="0" xfId="12" applyFont="1" applyAlignment="1">
      <alignment horizontal="right" vertical="center"/>
    </xf>
    <xf numFmtId="0" fontId="77" fillId="0" borderId="4" xfId="12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8" fillId="0" borderId="4" xfId="0" applyFont="1" applyBorder="1" applyAlignment="1">
      <alignment horizontal="center" vertical="center" wrapText="1"/>
    </xf>
    <xf numFmtId="49" fontId="79" fillId="4" borderId="4" xfId="12" applyNumberFormat="1" applyFont="1" applyFill="1" applyBorder="1" applyAlignment="1" applyProtection="1">
      <alignment horizontal="center" vertical="center" wrapText="1"/>
    </xf>
    <xf numFmtId="2" fontId="79" fillId="4" borderId="4" xfId="12" applyNumberFormat="1" applyFont="1" applyFill="1" applyBorder="1" applyAlignment="1" applyProtection="1">
      <alignment horizontal="left" vertical="center" wrapText="1"/>
    </xf>
    <xf numFmtId="1" fontId="33" fillId="4" borderId="4" xfId="12" applyNumberFormat="1" applyFont="1" applyFill="1" applyBorder="1" applyAlignment="1" applyProtection="1">
      <alignment horizontal="center" vertical="center" wrapText="1"/>
    </xf>
    <xf numFmtId="164" fontId="34" fillId="4" borderId="4" xfId="12" applyNumberFormat="1" applyFont="1" applyFill="1" applyBorder="1" applyAlignment="1" applyProtection="1">
      <alignment horizontal="center" vertical="center" wrapText="1"/>
    </xf>
    <xf numFmtId="0" fontId="73" fillId="4" borderId="0" xfId="12" applyFont="1" applyFill="1" applyAlignment="1">
      <alignment vertical="center"/>
    </xf>
    <xf numFmtId="0" fontId="35" fillId="4" borderId="0" xfId="12" applyFont="1" applyFill="1" applyAlignment="1">
      <alignment vertical="center"/>
    </xf>
    <xf numFmtId="164" fontId="73" fillId="4" borderId="0" xfId="12" applyNumberFormat="1" applyFont="1" applyFill="1" applyAlignment="1">
      <alignment vertical="center"/>
    </xf>
    <xf numFmtId="2" fontId="80" fillId="4" borderId="4" xfId="12" applyNumberFormat="1" applyFont="1" applyFill="1" applyBorder="1" applyAlignment="1" applyProtection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63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77" fillId="4" borderId="0" xfId="12" applyFont="1" applyFill="1" applyAlignment="1">
      <alignment horizontal="center" vertical="center"/>
    </xf>
    <xf numFmtId="0" fontId="82" fillId="4" borderId="50" xfId="0" applyFont="1" applyFill="1" applyBorder="1" applyAlignment="1">
      <alignment horizontal="right" wrapText="1"/>
    </xf>
    <xf numFmtId="0" fontId="82" fillId="4" borderId="48" xfId="0" applyFont="1" applyFill="1" applyBorder="1" applyAlignment="1">
      <alignment horizontal="left" wrapText="1"/>
    </xf>
    <xf numFmtId="0" fontId="44" fillId="4" borderId="0" xfId="12" applyFont="1" applyFill="1" applyAlignment="1">
      <alignment horizontal="center" vertical="center" wrapText="1"/>
    </xf>
    <xf numFmtId="0" fontId="83" fillId="4" borderId="0" xfId="12" applyFont="1" applyFill="1" applyAlignment="1">
      <alignment vertical="center" wrapText="1"/>
    </xf>
    <xf numFmtId="0" fontId="56" fillId="4" borderId="0" xfId="12" applyFont="1" applyFill="1" applyBorder="1" applyAlignment="1">
      <alignment vertical="center" wrapText="1"/>
    </xf>
    <xf numFmtId="0" fontId="64" fillId="4" borderId="4" xfId="12" applyFont="1" applyFill="1" applyBorder="1" applyAlignment="1">
      <alignment vertical="center" wrapText="1"/>
    </xf>
    <xf numFmtId="4" fontId="56" fillId="4" borderId="4" xfId="12" applyNumberFormat="1" applyFont="1" applyFill="1" applyBorder="1" applyAlignment="1">
      <alignment vertical="center" wrapText="1"/>
    </xf>
    <xf numFmtId="4" fontId="64" fillId="4" borderId="4" xfId="1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5" fillId="6" borderId="44" xfId="0" applyFont="1" applyFill="1" applyBorder="1" applyAlignment="1">
      <alignment vertical="center" wrapText="1"/>
    </xf>
    <xf numFmtId="0" fontId="5" fillId="6" borderId="44" xfId="0" applyFont="1" applyFill="1" applyBorder="1" applyAlignment="1">
      <alignment vertical="center" textRotation="90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/>
    </xf>
    <xf numFmtId="0" fontId="1" fillId="0" borderId="4" xfId="0" applyFont="1" applyBorder="1" applyAlignment="1">
      <alignment vertical="center" textRotation="90" wrapText="1"/>
    </xf>
    <xf numFmtId="0" fontId="1" fillId="0" borderId="4" xfId="0" applyFont="1" applyBorder="1" applyAlignment="1">
      <alignment vertical="center" wrapText="1"/>
    </xf>
    <xf numFmtId="0" fontId="1" fillId="1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textRotation="90"/>
    </xf>
    <xf numFmtId="0" fontId="1" fillId="0" borderId="4" xfId="0" applyFont="1" applyBorder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textRotation="90" wrapText="1"/>
    </xf>
    <xf numFmtId="0" fontId="5" fillId="0" borderId="4" xfId="0" applyFont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vertical="center" textRotation="90"/>
    </xf>
    <xf numFmtId="0" fontId="1" fillId="13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 textRotation="90"/>
    </xf>
    <xf numFmtId="0" fontId="1" fillId="6" borderId="45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textRotation="90"/>
    </xf>
    <xf numFmtId="0" fontId="1" fillId="6" borderId="46" xfId="0" applyFont="1" applyFill="1" applyBorder="1" applyAlignment="1">
      <alignment vertical="center" textRotation="90"/>
    </xf>
    <xf numFmtId="0" fontId="1" fillId="6" borderId="14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vertical="center" textRotation="90"/>
    </xf>
    <xf numFmtId="0" fontId="5" fillId="6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textRotation="90"/>
    </xf>
    <xf numFmtId="0" fontId="1" fillId="4" borderId="4" xfId="0" applyFont="1" applyFill="1" applyBorder="1" applyAlignment="1">
      <alignment horizontal="left" vertical="center" wrapText="1"/>
    </xf>
    <xf numFmtId="2" fontId="53" fillId="7" borderId="47" xfId="0" applyNumberFormat="1" applyFont="1" applyFill="1" applyBorder="1" applyAlignment="1">
      <alignment horizontal="left" vertical="center" wrapText="1"/>
    </xf>
    <xf numFmtId="1" fontId="53" fillId="7" borderId="47" xfId="11" applyNumberFormat="1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5" fillId="6" borderId="4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4" fontId="1" fillId="13" borderId="4" xfId="0" applyNumberFormat="1" applyFont="1" applyFill="1" applyBorder="1" applyAlignment="1">
      <alignment vertical="center"/>
    </xf>
    <xf numFmtId="4" fontId="1" fillId="6" borderId="45" xfId="0" applyNumberFormat="1" applyFont="1" applyFill="1" applyBorder="1" applyAlignment="1">
      <alignment horizontal="right" vertical="center" wrapText="1"/>
    </xf>
    <xf numFmtId="4" fontId="1" fillId="6" borderId="4" xfId="0" applyNumberFormat="1" applyFont="1" applyFill="1" applyBorder="1" applyAlignment="1">
      <alignment horizontal="right" vertical="center" wrapText="1"/>
    </xf>
    <xf numFmtId="4" fontId="1" fillId="4" borderId="4" xfId="0" applyNumberFormat="1" applyFont="1" applyFill="1" applyBorder="1" applyAlignment="1">
      <alignment horizontal="right" vertical="center" wrapText="1"/>
    </xf>
    <xf numFmtId="4" fontId="1" fillId="4" borderId="14" xfId="0" applyNumberFormat="1" applyFont="1" applyFill="1" applyBorder="1" applyAlignment="1">
      <alignment horizontal="right" vertical="center" wrapText="1"/>
    </xf>
    <xf numFmtId="4" fontId="42" fillId="4" borderId="4" xfId="0" applyNumberFormat="1" applyFont="1" applyFill="1" applyBorder="1" applyAlignment="1">
      <alignment horizontal="right" vertical="center" wrapText="1"/>
    </xf>
    <xf numFmtId="9" fontId="1" fillId="0" borderId="4" xfId="0" applyNumberFormat="1" applyFont="1" applyBorder="1" applyAlignment="1">
      <alignment vertical="center"/>
    </xf>
    <xf numFmtId="168" fontId="16" fillId="0" borderId="4" xfId="0" applyNumberFormat="1" applyFont="1" applyBorder="1" applyAlignment="1">
      <alignment vertical="center"/>
    </xf>
    <xf numFmtId="2" fontId="58" fillId="7" borderId="4" xfId="0" applyNumberFormat="1" applyFont="1" applyFill="1" applyBorder="1" applyAlignment="1">
      <alignment horizontal="left" vertical="center" wrapText="1"/>
    </xf>
    <xf numFmtId="1" fontId="59" fillId="7" borderId="4" xfId="11" applyNumberFormat="1" applyFont="1" applyFill="1" applyBorder="1" applyAlignment="1">
      <alignment horizontal="center" vertical="center" wrapText="1"/>
    </xf>
    <xf numFmtId="1" fontId="58" fillId="7" borderId="4" xfId="11" applyNumberFormat="1" applyFont="1" applyFill="1" applyBorder="1" applyAlignment="1">
      <alignment horizontal="center" vertical="center" wrapText="1"/>
    </xf>
    <xf numFmtId="2" fontId="53" fillId="7" borderId="4" xfId="0" applyNumberFormat="1" applyFont="1" applyFill="1" applyBorder="1" applyAlignment="1">
      <alignment horizontal="left" vertical="center" wrapText="1"/>
    </xf>
    <xf numFmtId="2" fontId="58" fillId="7" borderId="44" xfId="0" applyNumberFormat="1" applyFont="1" applyFill="1" applyBorder="1" applyAlignment="1">
      <alignment horizontal="left" vertical="center" wrapText="1"/>
    </xf>
    <xf numFmtId="1" fontId="59" fillId="7" borderId="44" xfId="11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vertical="center"/>
    </xf>
    <xf numFmtId="4" fontId="5" fillId="7" borderId="4" xfId="0" applyNumberFormat="1" applyFont="1" applyFill="1" applyBorder="1" applyAlignment="1">
      <alignment horizontal="right" vertical="center" wrapText="1"/>
    </xf>
    <xf numFmtId="4" fontId="1" fillId="7" borderId="4" xfId="0" applyNumberFormat="1" applyFont="1" applyFill="1" applyBorder="1" applyAlignment="1">
      <alignment horizontal="right" vertical="center" wrapText="1"/>
    </xf>
    <xf numFmtId="4" fontId="54" fillId="7" borderId="45" xfId="0" applyNumberFormat="1" applyFont="1" applyFill="1" applyBorder="1" applyAlignment="1">
      <alignment horizontal="right" vertical="center" wrapText="1"/>
    </xf>
    <xf numFmtId="4" fontId="22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2" fontId="22" fillId="0" borderId="0" xfId="0" applyNumberFormat="1" applyFont="1" applyAlignment="1">
      <alignment vertical="center"/>
    </xf>
    <xf numFmtId="2" fontId="16" fillId="0" borderId="0" xfId="0" applyNumberFormat="1" applyFont="1" applyAlignment="1">
      <alignment vertical="center"/>
    </xf>
    <xf numFmtId="2" fontId="20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4" fontId="43" fillId="0" borderId="0" xfId="0" applyNumberFormat="1" applyFont="1" applyAlignment="1">
      <alignment vertical="center"/>
    </xf>
    <xf numFmtId="0" fontId="51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4" fontId="26" fillId="0" borderId="0" xfId="0" applyNumberFormat="1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2" fontId="43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34" fillId="0" borderId="0" xfId="12" applyNumberFormat="1" applyFont="1" applyAlignment="1">
      <alignment horizontal="center" vertical="center" wrapText="1"/>
    </xf>
    <xf numFmtId="2" fontId="5" fillId="0" borderId="0" xfId="0" applyNumberFormat="1" applyFont="1" applyAlignment="1">
      <alignment vertical="center"/>
    </xf>
    <xf numFmtId="0" fontId="5" fillId="4" borderId="0" xfId="0" applyFont="1" applyFill="1" applyAlignment="1">
      <alignment vertical="center"/>
    </xf>
    <xf numFmtId="4" fontId="18" fillId="0" borderId="0" xfId="0" applyNumberFormat="1" applyFont="1" applyAlignment="1">
      <alignment vertical="center"/>
    </xf>
    <xf numFmtId="0" fontId="46" fillId="11" borderId="4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84" fillId="0" borderId="0" xfId="0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86" fillId="4" borderId="0" xfId="0" applyFont="1" applyFill="1" applyAlignment="1">
      <alignment vertical="center"/>
    </xf>
    <xf numFmtId="0" fontId="87" fillId="4" borderId="0" xfId="0" applyFont="1" applyFill="1" applyAlignment="1">
      <alignment vertical="center"/>
    </xf>
    <xf numFmtId="0" fontId="86" fillId="0" borderId="0" xfId="0" applyFont="1" applyAlignment="1">
      <alignment vertical="center"/>
    </xf>
    <xf numFmtId="0" fontId="88" fillId="4" borderId="0" xfId="0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89" fillId="0" borderId="0" xfId="0" applyFont="1" applyAlignment="1">
      <alignment horizontal="left" vertical="center"/>
    </xf>
    <xf numFmtId="0" fontId="91" fillId="0" borderId="0" xfId="0" applyFont="1" applyAlignment="1">
      <alignment horizontal="center" vertical="center"/>
    </xf>
    <xf numFmtId="0" fontId="92" fillId="0" borderId="0" xfId="0" applyFont="1" applyAlignment="1">
      <alignment vertical="center" wrapText="1"/>
    </xf>
    <xf numFmtId="0" fontId="93" fillId="2" borderId="0" xfId="0" applyFont="1" applyFill="1" applyAlignment="1">
      <alignment vertical="center"/>
    </xf>
    <xf numFmtId="0" fontId="94" fillId="2" borderId="0" xfId="0" applyFont="1" applyFill="1" applyAlignment="1">
      <alignment vertical="center"/>
    </xf>
    <xf numFmtId="0" fontId="94" fillId="0" borderId="0" xfId="0" applyFont="1" applyAlignment="1">
      <alignment vertical="center"/>
    </xf>
    <xf numFmtId="0" fontId="94" fillId="0" borderId="0" xfId="0" applyFont="1" applyAlignment="1">
      <alignment horizontal="center" vertical="center"/>
    </xf>
    <xf numFmtId="0" fontId="95" fillId="0" borderId="0" xfId="0" applyFont="1" applyAlignment="1">
      <alignment vertical="center"/>
    </xf>
    <xf numFmtId="0" fontId="96" fillId="4" borderId="0" xfId="0" applyFont="1" applyFill="1" applyAlignment="1">
      <alignment vertical="center"/>
    </xf>
    <xf numFmtId="0" fontId="93" fillId="4" borderId="0" xfId="0" applyFont="1" applyFill="1" applyAlignment="1">
      <alignment vertical="center"/>
    </xf>
    <xf numFmtId="0" fontId="92" fillId="0" borderId="0" xfId="0" applyFont="1" applyAlignment="1">
      <alignment vertical="center"/>
    </xf>
    <xf numFmtId="0" fontId="44" fillId="0" borderId="68" xfId="0" applyFont="1" applyBorder="1" applyAlignment="1">
      <alignment vertical="center" wrapText="1"/>
    </xf>
    <xf numFmtId="0" fontId="44" fillId="0" borderId="44" xfId="0" applyFont="1" applyBorder="1" applyAlignment="1">
      <alignment vertical="center" wrapText="1"/>
    </xf>
    <xf numFmtId="0" fontId="101" fillId="0" borderId="69" xfId="0" applyFont="1" applyBorder="1" applyAlignment="1">
      <alignment horizontal="center" vertical="center" wrapText="1"/>
    </xf>
    <xf numFmtId="0" fontId="44" fillId="0" borderId="68" xfId="0" applyFont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111" fillId="0" borderId="4" xfId="0" applyFont="1" applyBorder="1" applyAlignment="1">
      <alignment horizontal="center" vertical="center" wrapText="1"/>
    </xf>
    <xf numFmtId="0" fontId="112" fillId="4" borderId="0" xfId="0" applyFont="1" applyFill="1" applyAlignment="1">
      <alignment horizontal="center" vertical="center" wrapText="1"/>
    </xf>
    <xf numFmtId="0" fontId="113" fillId="4" borderId="10" xfId="0" applyFont="1" applyFill="1" applyBorder="1" applyAlignment="1">
      <alignment horizontal="center" vertical="center" wrapText="1"/>
    </xf>
    <xf numFmtId="0" fontId="114" fillId="0" borderId="45" xfId="0" applyFont="1" applyBorder="1" applyAlignment="1">
      <alignment horizontal="center" vertical="center" wrapText="1"/>
    </xf>
    <xf numFmtId="0" fontId="114" fillId="0" borderId="4" xfId="0" applyFont="1" applyBorder="1" applyAlignment="1">
      <alignment horizontal="center" vertical="center" wrapText="1"/>
    </xf>
    <xf numFmtId="0" fontId="114" fillId="0" borderId="10" xfId="0" applyFont="1" applyBorder="1" applyAlignment="1">
      <alignment horizontal="center" vertical="center" wrapText="1"/>
    </xf>
    <xf numFmtId="0" fontId="114" fillId="0" borderId="72" xfId="0" applyFont="1" applyBorder="1" applyAlignment="1">
      <alignment horizontal="center" vertical="center" wrapText="1"/>
    </xf>
    <xf numFmtId="0" fontId="114" fillId="0" borderId="73" xfId="0" applyFont="1" applyBorder="1" applyAlignment="1">
      <alignment horizontal="center" vertical="center" wrapText="1"/>
    </xf>
    <xf numFmtId="0" fontId="115" fillId="4" borderId="10" xfId="0" applyFont="1" applyFill="1" applyBorder="1" applyAlignment="1">
      <alignment horizontal="center" vertical="center" wrapText="1"/>
    </xf>
    <xf numFmtId="0" fontId="114" fillId="4" borderId="4" xfId="0" applyFont="1" applyFill="1" applyBorder="1" applyAlignment="1">
      <alignment horizontal="center" vertical="center" wrapText="1"/>
    </xf>
    <xf numFmtId="0" fontId="116" fillId="14" borderId="4" xfId="0" applyFont="1" applyFill="1" applyBorder="1" applyAlignment="1">
      <alignment horizontal="center" vertical="center" wrapText="1"/>
    </xf>
    <xf numFmtId="0" fontId="116" fillId="15" borderId="46" xfId="0" applyFont="1" applyFill="1" applyBorder="1" applyAlignment="1">
      <alignment horizontal="center" vertical="center" wrapText="1"/>
    </xf>
    <xf numFmtId="0" fontId="117" fillId="4" borderId="46" xfId="0" applyFont="1" applyFill="1" applyBorder="1" applyAlignment="1">
      <alignment horizontal="center" vertical="center" wrapText="1"/>
    </xf>
    <xf numFmtId="0" fontId="114" fillId="16" borderId="4" xfId="0" applyFont="1" applyFill="1" applyBorder="1" applyAlignment="1">
      <alignment horizontal="center" vertical="center" wrapText="1"/>
    </xf>
    <xf numFmtId="0" fontId="118" fillId="0" borderId="0" xfId="0" applyFont="1" applyAlignment="1">
      <alignment vertical="center"/>
    </xf>
    <xf numFmtId="0" fontId="17" fillId="0" borderId="7" xfId="0" applyFont="1" applyBorder="1" applyAlignment="1">
      <alignment horizontal="center" vertical="center" wrapText="1"/>
    </xf>
    <xf numFmtId="0" fontId="98" fillId="0" borderId="55" xfId="0" applyFont="1" applyBorder="1" applyAlignment="1">
      <alignment horizontal="center" vertical="center" wrapText="1"/>
    </xf>
    <xf numFmtId="0" fontId="98" fillId="0" borderId="15" xfId="0" applyFont="1" applyBorder="1" applyAlignment="1">
      <alignment horizontal="center" vertical="center" wrapText="1"/>
    </xf>
    <xf numFmtId="0" fontId="98" fillId="0" borderId="4" xfId="0" applyFont="1" applyBorder="1" applyAlignment="1">
      <alignment horizontal="center" vertical="center" wrapText="1"/>
    </xf>
    <xf numFmtId="0" fontId="114" fillId="0" borderId="20" xfId="0" applyFont="1" applyBorder="1" applyAlignment="1">
      <alignment horizontal="center" vertical="center" wrapText="1"/>
    </xf>
    <xf numFmtId="0" fontId="114" fillId="0" borderId="15" xfId="0" applyFont="1" applyBorder="1" applyAlignment="1">
      <alignment horizontal="center" vertical="center" wrapText="1"/>
    </xf>
    <xf numFmtId="0" fontId="114" fillId="0" borderId="74" xfId="0" applyFont="1" applyBorder="1" applyAlignment="1">
      <alignment horizontal="center" vertical="center" wrapText="1"/>
    </xf>
    <xf numFmtId="0" fontId="114" fillId="4" borderId="7" xfId="0" applyFont="1" applyFill="1" applyBorder="1" applyAlignment="1">
      <alignment horizontal="center" vertical="center" wrapText="1"/>
    </xf>
    <xf numFmtId="0" fontId="114" fillId="0" borderId="7" xfId="0" applyFont="1" applyBorder="1" applyAlignment="1">
      <alignment horizontal="center" vertical="center" wrapText="1"/>
    </xf>
    <xf numFmtId="0" fontId="116" fillId="14" borderId="7" xfId="0" applyFont="1" applyFill="1" applyBorder="1" applyAlignment="1">
      <alignment horizontal="center" vertical="center" wrapText="1"/>
    </xf>
    <xf numFmtId="0" fontId="116" fillId="15" borderId="75" xfId="0" applyFont="1" applyFill="1" applyBorder="1" applyAlignment="1">
      <alignment horizontal="center" vertical="center" wrapText="1"/>
    </xf>
    <xf numFmtId="0" fontId="103" fillId="4" borderId="0" xfId="0" applyFont="1" applyFill="1" applyAlignment="1">
      <alignment vertical="center"/>
    </xf>
    <xf numFmtId="0" fontId="119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/>
    </xf>
    <xf numFmtId="0" fontId="97" fillId="4" borderId="7" xfId="0" applyFont="1" applyFill="1" applyBorder="1" applyAlignment="1">
      <alignment vertical="center" wrapText="1"/>
    </xf>
    <xf numFmtId="1" fontId="34" fillId="4" borderId="47" xfId="11" applyNumberFormat="1" applyFont="1" applyFill="1" applyBorder="1" applyAlignment="1">
      <alignment horizontal="center" vertical="center" wrapText="1"/>
    </xf>
    <xf numFmtId="2" fontId="34" fillId="4" borderId="47" xfId="0" applyNumberFormat="1" applyFont="1" applyFill="1" applyBorder="1" applyAlignment="1">
      <alignment horizontal="left" vertical="center" wrapText="1"/>
    </xf>
    <xf numFmtId="0" fontId="120" fillId="4" borderId="4" xfId="0" applyFont="1" applyFill="1" applyBorder="1" applyAlignment="1">
      <alignment horizontal="center" vertical="center"/>
    </xf>
    <xf numFmtId="1" fontId="120" fillId="4" borderId="20" xfId="0" applyNumberFormat="1" applyFont="1" applyFill="1" applyBorder="1" applyAlignment="1">
      <alignment horizontal="center" vertical="center"/>
    </xf>
    <xf numFmtId="3" fontId="101" fillId="0" borderId="55" xfId="0" applyNumberFormat="1" applyFont="1" applyBorder="1" applyAlignment="1">
      <alignment horizontal="left" vertical="center" wrapText="1"/>
    </xf>
    <xf numFmtId="3" fontId="101" fillId="0" borderId="4" xfId="0" applyNumberFormat="1" applyFont="1" applyBorder="1" applyAlignment="1">
      <alignment horizontal="center" vertical="center" wrapText="1"/>
    </xf>
    <xf numFmtId="3" fontId="101" fillId="0" borderId="4" xfId="0" applyNumberFormat="1" applyFont="1" applyBorder="1" applyAlignment="1">
      <alignment horizontal="left" vertical="center" wrapText="1"/>
    </xf>
    <xf numFmtId="3" fontId="116" fillId="0" borderId="20" xfId="0" applyNumberFormat="1" applyFont="1" applyBorder="1" applyAlignment="1">
      <alignment horizontal="left" vertical="center" wrapText="1"/>
    </xf>
    <xf numFmtId="3" fontId="116" fillId="0" borderId="15" xfId="0" applyNumberFormat="1" applyFont="1" applyBorder="1" applyAlignment="1">
      <alignment horizontal="left" vertical="center" wrapText="1"/>
    </xf>
    <xf numFmtId="3" fontId="121" fillId="4" borderId="55" xfId="0" applyNumberFormat="1" applyFont="1" applyFill="1" applyBorder="1" applyAlignment="1">
      <alignment vertical="center"/>
    </xf>
    <xf numFmtId="3" fontId="122" fillId="4" borderId="55" xfId="0" applyNumberFormat="1" applyFont="1" applyFill="1" applyBorder="1" applyAlignment="1">
      <alignment horizontal="center" vertical="center"/>
    </xf>
    <xf numFmtId="3" fontId="121" fillId="4" borderId="55" xfId="0" applyNumberFormat="1" applyFont="1" applyFill="1" applyBorder="1" applyAlignment="1">
      <alignment horizontal="center" vertical="center"/>
    </xf>
    <xf numFmtId="4" fontId="113" fillId="4" borderId="55" xfId="0" applyNumberFormat="1" applyFont="1" applyFill="1" applyBorder="1" applyAlignment="1">
      <alignment vertical="center"/>
    </xf>
    <xf numFmtId="3" fontId="123" fillId="4" borderId="4" xfId="0" applyNumberFormat="1" applyFont="1" applyFill="1" applyBorder="1" applyAlignment="1">
      <alignment vertical="center"/>
    </xf>
    <xf numFmtId="3" fontId="124" fillId="0" borderId="7" xfId="0" applyNumberFormat="1" applyFont="1" applyBorder="1" applyAlignment="1">
      <alignment vertical="center"/>
    </xf>
    <xf numFmtId="3" fontId="102" fillId="14" borderId="7" xfId="0" applyNumberFormat="1" applyFont="1" applyFill="1" applyBorder="1" applyAlignment="1">
      <alignment vertical="center"/>
    </xf>
    <xf numFmtId="3" fontId="102" fillId="15" borderId="75" xfId="0" applyNumberFormat="1" applyFont="1" applyFill="1" applyBorder="1" applyAlignment="1">
      <alignment vertical="center"/>
    </xf>
    <xf numFmtId="0" fontId="125" fillId="4" borderId="0" xfId="0" applyFont="1" applyFill="1" applyAlignment="1">
      <alignment vertical="center"/>
    </xf>
    <xf numFmtId="4" fontId="126" fillId="4" borderId="4" xfId="0" applyNumberFormat="1" applyFont="1" applyFill="1" applyBorder="1" applyAlignment="1">
      <alignment vertical="center"/>
    </xf>
    <xf numFmtId="3" fontId="127" fillId="16" borderId="4" xfId="0" applyNumberFormat="1" applyFont="1" applyFill="1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3" fontId="129" fillId="0" borderId="4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130" fillId="0" borderId="0" xfId="0" applyNumberFormat="1" applyFont="1" applyAlignment="1">
      <alignment vertical="center"/>
    </xf>
    <xf numFmtId="0" fontId="18" fillId="0" borderId="4" xfId="0" applyFont="1" applyBorder="1" applyAlignment="1">
      <alignment vertical="center"/>
    </xf>
    <xf numFmtId="1" fontId="34" fillId="0" borderId="4" xfId="11" applyNumberFormat="1" applyFont="1" applyBorder="1" applyAlignment="1">
      <alignment horizontal="center" vertical="center" wrapText="1"/>
    </xf>
    <xf numFmtId="2" fontId="34" fillId="4" borderId="4" xfId="0" applyNumberFormat="1" applyFont="1" applyFill="1" applyBorder="1" applyAlignment="1">
      <alignment horizontal="left" vertical="center" wrapText="1"/>
    </xf>
    <xf numFmtId="1" fontId="30" fillId="0" borderId="4" xfId="11" applyNumberFormat="1" applyFont="1" applyBorder="1" applyAlignment="1">
      <alignment horizontal="center" vertical="center" wrapText="1"/>
    </xf>
    <xf numFmtId="0" fontId="131" fillId="4" borderId="4" xfId="0" applyFont="1" applyFill="1" applyBorder="1" applyAlignment="1">
      <alignment horizontal="center" vertical="center"/>
    </xf>
    <xf numFmtId="1" fontId="131" fillId="4" borderId="20" xfId="0" applyNumberFormat="1" applyFont="1" applyFill="1" applyBorder="1" applyAlignment="1">
      <alignment horizontal="center" vertical="center"/>
    </xf>
    <xf numFmtId="3" fontId="132" fillId="0" borderId="4" xfId="0" applyNumberFormat="1" applyFont="1" applyBorder="1" applyAlignment="1">
      <alignment horizontal="center" vertical="center" wrapText="1"/>
    </xf>
    <xf numFmtId="3" fontId="133" fillId="0" borderId="20" xfId="0" applyNumberFormat="1" applyFont="1" applyBorder="1" applyAlignment="1">
      <alignment horizontal="left" vertical="center" wrapText="1"/>
    </xf>
    <xf numFmtId="0" fontId="128" fillId="4" borderId="0" xfId="0" applyFont="1" applyFill="1" applyAlignment="1">
      <alignment horizontal="center" vertical="center"/>
    </xf>
    <xf numFmtId="0" fontId="18" fillId="4" borderId="4" xfId="0" applyFont="1" applyFill="1" applyBorder="1" applyAlignment="1">
      <alignment vertical="center"/>
    </xf>
    <xf numFmtId="1" fontId="34" fillId="4" borderId="4" xfId="11" applyNumberFormat="1" applyFont="1" applyFill="1" applyBorder="1" applyAlignment="1">
      <alignment horizontal="center" vertical="center" wrapText="1"/>
    </xf>
    <xf numFmtId="2" fontId="120" fillId="4" borderId="4" xfId="0" applyNumberFormat="1" applyFont="1" applyFill="1" applyBorder="1" applyAlignment="1">
      <alignment horizontal="center" vertical="center"/>
    </xf>
    <xf numFmtId="3" fontId="101" fillId="4" borderId="55" xfId="0" applyNumberFormat="1" applyFont="1" applyFill="1" applyBorder="1" applyAlignment="1">
      <alignment horizontal="left" vertical="center" wrapText="1"/>
    </xf>
    <xf numFmtId="3" fontId="101" fillId="4" borderId="4" xfId="0" applyNumberFormat="1" applyFont="1" applyFill="1" applyBorder="1" applyAlignment="1">
      <alignment horizontal="center" vertical="center" wrapText="1"/>
    </xf>
    <xf numFmtId="3" fontId="101" fillId="4" borderId="4" xfId="0" applyNumberFormat="1" applyFont="1" applyFill="1" applyBorder="1" applyAlignment="1">
      <alignment horizontal="left" vertical="center" wrapText="1"/>
    </xf>
    <xf numFmtId="3" fontId="116" fillId="4" borderId="20" xfId="0" applyNumberFormat="1" applyFont="1" applyFill="1" applyBorder="1" applyAlignment="1">
      <alignment horizontal="left" vertical="center" wrapText="1"/>
    </xf>
    <xf numFmtId="3" fontId="116" fillId="4" borderId="15" xfId="0" applyNumberFormat="1" applyFont="1" applyFill="1" applyBorder="1" applyAlignment="1">
      <alignment horizontal="left" vertical="center" wrapText="1"/>
    </xf>
    <xf numFmtId="3" fontId="124" fillId="4" borderId="7" xfId="0" applyNumberFormat="1" applyFont="1" applyFill="1" applyBorder="1" applyAlignment="1">
      <alignment vertical="center"/>
    </xf>
    <xf numFmtId="3" fontId="102" fillId="13" borderId="75" xfId="0" applyNumberFormat="1" applyFont="1" applyFill="1" applyBorder="1" applyAlignment="1">
      <alignment vertical="center"/>
    </xf>
    <xf numFmtId="1" fontId="130" fillId="4" borderId="0" xfId="0" applyNumberFormat="1" applyFont="1" applyFill="1" applyAlignment="1">
      <alignment vertical="center"/>
    </xf>
    <xf numFmtId="1" fontId="134" fillId="4" borderId="20" xfId="0" applyNumberFormat="1" applyFont="1" applyFill="1" applyBorder="1" applyAlignment="1">
      <alignment horizontal="center" vertical="center"/>
    </xf>
    <xf numFmtId="0" fontId="135" fillId="4" borderId="0" xfId="0" applyFont="1" applyFill="1" applyAlignment="1">
      <alignment vertical="center"/>
    </xf>
    <xf numFmtId="0" fontId="125" fillId="2" borderId="0" xfId="0" applyFont="1" applyFill="1" applyAlignment="1">
      <alignment vertical="center"/>
    </xf>
    <xf numFmtId="2" fontId="136" fillId="4" borderId="4" xfId="0" applyNumberFormat="1" applyFont="1" applyFill="1" applyBorder="1" applyAlignment="1">
      <alignment horizontal="left" vertical="center" wrapText="1"/>
    </xf>
    <xf numFmtId="0" fontId="18" fillId="4" borderId="7" xfId="0" applyFont="1" applyFill="1" applyBorder="1" applyAlignment="1">
      <alignment vertical="center"/>
    </xf>
    <xf numFmtId="1" fontId="129" fillId="4" borderId="0" xfId="0" applyNumberFormat="1" applyFont="1" applyFill="1" applyAlignment="1">
      <alignment vertical="center"/>
    </xf>
    <xf numFmtId="1" fontId="137" fillId="4" borderId="20" xfId="0" applyNumberFormat="1" applyFont="1" applyFill="1" applyBorder="1" applyAlignment="1">
      <alignment horizontal="center" vertical="center"/>
    </xf>
    <xf numFmtId="3" fontId="138" fillId="4" borderId="15" xfId="0" applyNumberFormat="1" applyFont="1" applyFill="1" applyBorder="1" applyAlignment="1">
      <alignment horizontal="left" vertical="center" wrapText="1"/>
    </xf>
    <xf numFmtId="1" fontId="139" fillId="4" borderId="20" xfId="0" applyNumberFormat="1" applyFont="1" applyFill="1" applyBorder="1" applyAlignment="1">
      <alignment horizontal="center" vertical="center"/>
    </xf>
    <xf numFmtId="3" fontId="140" fillId="0" borderId="15" xfId="0" applyNumberFormat="1" applyFont="1" applyBorder="1" applyAlignment="1">
      <alignment horizontal="left" vertical="center" wrapText="1"/>
    </xf>
    <xf numFmtId="0" fontId="135" fillId="4" borderId="0" xfId="0" applyFont="1" applyFill="1" applyAlignment="1">
      <alignment vertical="center" wrapText="1"/>
    </xf>
    <xf numFmtId="3" fontId="113" fillId="4" borderId="55" xfId="0" applyNumberFormat="1" applyFont="1" applyFill="1" applyBorder="1" applyAlignment="1">
      <alignment vertical="center"/>
    </xf>
    <xf numFmtId="2" fontId="141" fillId="4" borderId="4" xfId="0" applyNumberFormat="1" applyFont="1" applyFill="1" applyBorder="1" applyAlignment="1">
      <alignment horizontal="left" vertical="center" wrapText="1"/>
    </xf>
    <xf numFmtId="1" fontId="34" fillId="0" borderId="44" xfId="11" applyNumberFormat="1" applyFont="1" applyBorder="1" applyAlignment="1">
      <alignment horizontal="center" vertical="center" wrapText="1"/>
    </xf>
    <xf numFmtId="2" fontId="46" fillId="4" borderId="4" xfId="0" applyNumberFormat="1" applyFont="1" applyFill="1" applyBorder="1" applyAlignment="1">
      <alignment horizontal="left" vertical="center" wrapText="1"/>
    </xf>
    <xf numFmtId="3" fontId="127" fillId="0" borderId="7" xfId="0" applyNumberFormat="1" applyFont="1" applyBorder="1" applyAlignment="1">
      <alignment vertical="center"/>
    </xf>
    <xf numFmtId="3" fontId="142" fillId="14" borderId="7" xfId="0" applyNumberFormat="1" applyFont="1" applyFill="1" applyBorder="1" applyAlignment="1">
      <alignment vertical="center"/>
    </xf>
    <xf numFmtId="3" fontId="142" fillId="15" borderId="75" xfId="0" applyNumberFormat="1" applyFont="1" applyFill="1" applyBorder="1" applyAlignment="1">
      <alignment vertical="center"/>
    </xf>
    <xf numFmtId="0" fontId="143" fillId="4" borderId="0" xfId="0" applyFont="1" applyFill="1" applyAlignment="1">
      <alignment vertical="center"/>
    </xf>
    <xf numFmtId="4" fontId="143" fillId="4" borderId="4" xfId="0" applyNumberFormat="1" applyFont="1" applyFill="1" applyBorder="1" applyAlignment="1">
      <alignment vertical="center"/>
    </xf>
    <xf numFmtId="0" fontId="127" fillId="0" borderId="0" xfId="0" applyFont="1" applyAlignment="1">
      <alignment horizontal="center" vertical="center"/>
    </xf>
    <xf numFmtId="0" fontId="17" fillId="0" borderId="4" xfId="0" applyFont="1" applyBorder="1" applyAlignment="1">
      <alignment vertical="center"/>
    </xf>
    <xf numFmtId="12" fontId="99" fillId="0" borderId="4" xfId="0" applyNumberFormat="1" applyFont="1" applyBorder="1" applyAlignment="1">
      <alignment horizontal="lef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4" fontId="114" fillId="0" borderId="4" xfId="0" applyNumberFormat="1" applyFont="1" applyBorder="1" applyAlignment="1">
      <alignment horizontal="right" vertical="center" wrapText="1"/>
    </xf>
    <xf numFmtId="3" fontId="122" fillId="4" borderId="55" xfId="0" applyNumberFormat="1" applyFont="1" applyFill="1" applyBorder="1" applyAlignment="1">
      <alignment vertical="center"/>
    </xf>
    <xf numFmtId="4" fontId="18" fillId="0" borderId="4" xfId="0" applyNumberFormat="1" applyFont="1" applyBorder="1" applyAlignment="1">
      <alignment horizontal="right" vertical="center" wrapText="1"/>
    </xf>
    <xf numFmtId="4" fontId="17" fillId="0" borderId="4" xfId="0" applyNumberFormat="1" applyFont="1" applyBorder="1" applyAlignment="1">
      <alignment horizontal="right" vertical="center" wrapText="1"/>
    </xf>
    <xf numFmtId="4" fontId="99" fillId="0" borderId="4" xfId="0" applyNumberFormat="1" applyFont="1" applyBorder="1" applyAlignment="1">
      <alignment horizontal="right" vertical="center" wrapText="1"/>
    </xf>
    <xf numFmtId="4" fontId="99" fillId="14" borderId="4" xfId="0" applyNumberFormat="1" applyFont="1" applyFill="1" applyBorder="1" applyAlignment="1">
      <alignment horizontal="right" vertical="center" wrapText="1"/>
    </xf>
    <xf numFmtId="4" fontId="99" fillId="13" borderId="4" xfId="0" applyNumberFormat="1" applyFont="1" applyFill="1" applyBorder="1" applyAlignment="1">
      <alignment horizontal="right" vertical="center" wrapText="1"/>
    </xf>
    <xf numFmtId="0" fontId="125" fillId="4" borderId="0" xfId="0" applyFont="1" applyFill="1" applyAlignment="1">
      <alignment vertical="center" wrapText="1"/>
    </xf>
    <xf numFmtId="3" fontId="144" fillId="4" borderId="4" xfId="0" applyNumberFormat="1" applyFont="1" applyFill="1" applyBorder="1" applyAlignment="1">
      <alignment horizontal="center" vertical="center" wrapText="1"/>
    </xf>
    <xf numFmtId="3" fontId="102" fillId="16" borderId="46" xfId="0" applyNumberFormat="1" applyFont="1" applyFill="1" applyBorder="1" applyAlignment="1">
      <alignment horizontal="right" vertical="center" wrapText="1"/>
    </xf>
    <xf numFmtId="0" fontId="125" fillId="0" borderId="0" xfId="0" applyFont="1" applyAlignment="1">
      <alignment horizontal="center" vertical="center"/>
    </xf>
    <xf numFmtId="3" fontId="102" fillId="15" borderId="4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Alignment="1">
      <alignment vertical="center"/>
    </xf>
    <xf numFmtId="0" fontId="17" fillId="4" borderId="0" xfId="0" applyFont="1" applyFill="1" applyAlignment="1">
      <alignment vertical="center"/>
    </xf>
    <xf numFmtId="0" fontId="118" fillId="0" borderId="0" xfId="0" applyFont="1" applyAlignment="1">
      <alignment horizontal="center" vertical="center"/>
    </xf>
    <xf numFmtId="0" fontId="145" fillId="0" borderId="0" xfId="0" applyFont="1" applyAlignment="1">
      <alignment vertical="center"/>
    </xf>
    <xf numFmtId="0" fontId="145" fillId="0" borderId="0" xfId="0" applyFont="1" applyAlignment="1">
      <alignment horizontal="center" vertical="center"/>
    </xf>
    <xf numFmtId="0" fontId="146" fillId="0" borderId="0" xfId="0" applyFont="1" applyAlignment="1">
      <alignment vertical="center"/>
    </xf>
    <xf numFmtId="0" fontId="145" fillId="4" borderId="0" xfId="0" applyFont="1" applyFill="1" applyAlignment="1">
      <alignment vertical="center"/>
    </xf>
    <xf numFmtId="0" fontId="147" fillId="4" borderId="0" xfId="0" applyFont="1" applyFill="1" applyAlignment="1">
      <alignment vertical="center"/>
    </xf>
    <xf numFmtId="0" fontId="148" fillId="4" borderId="0" xfId="0" applyFont="1" applyFill="1" applyAlignment="1">
      <alignment vertical="center"/>
    </xf>
    <xf numFmtId="0" fontId="97" fillId="0" borderId="0" xfId="0" applyFont="1" applyAlignment="1">
      <alignment vertical="center"/>
    </xf>
    <xf numFmtId="0" fontId="97" fillId="0" borderId="0" xfId="0" applyFont="1" applyAlignment="1">
      <alignment horizontal="center" vertical="center"/>
    </xf>
    <xf numFmtId="0" fontId="97" fillId="4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4" borderId="0" xfId="0" applyFont="1" applyFill="1" applyAlignment="1">
      <alignment vertical="center"/>
    </xf>
    <xf numFmtId="0" fontId="24" fillId="4" borderId="0" xfId="0" applyFont="1" applyFill="1" applyAlignment="1">
      <alignment vertical="center"/>
    </xf>
    <xf numFmtId="168" fontId="80" fillId="0" borderId="5" xfId="0" applyNumberFormat="1" applyFont="1" applyFill="1" applyBorder="1" applyAlignment="1">
      <alignment horizontal="center" vertical="center"/>
    </xf>
    <xf numFmtId="168" fontId="48" fillId="5" borderId="13" xfId="0" applyNumberFormat="1" applyFont="1" applyFill="1" applyBorder="1" applyAlignment="1">
      <alignment horizontal="center" vertical="center"/>
    </xf>
    <xf numFmtId="2" fontId="70" fillId="4" borderId="4" xfId="12" applyNumberFormat="1" applyFont="1" applyFill="1" applyBorder="1" applyAlignment="1">
      <alignment horizontal="center" vertical="center" wrapText="1"/>
    </xf>
    <xf numFmtId="2" fontId="149" fillId="4" borderId="55" xfId="12" applyNumberFormat="1" applyFont="1" applyFill="1" applyBorder="1" applyAlignment="1">
      <alignment horizontal="left" vertical="center" wrapText="1"/>
    </xf>
    <xf numFmtId="2" fontId="70" fillId="4" borderId="7" xfId="12" applyNumberFormat="1" applyFont="1" applyFill="1" applyBorder="1" applyAlignment="1">
      <alignment horizontal="center" vertical="center" wrapText="1"/>
    </xf>
    <xf numFmtId="168" fontId="150" fillId="0" borderId="5" xfId="0" applyNumberFormat="1" applyFont="1" applyFill="1" applyBorder="1" applyAlignment="1">
      <alignment horizontal="center" vertical="center"/>
    </xf>
    <xf numFmtId="4" fontId="83" fillId="0" borderId="0" xfId="12" applyNumberFormat="1" applyFont="1" applyFill="1" applyAlignment="1">
      <alignment vertical="center" wrapText="1"/>
    </xf>
    <xf numFmtId="0" fontId="83" fillId="0" borderId="0" xfId="12" applyFont="1" applyFill="1" applyAlignment="1">
      <alignment vertical="center" wrapText="1"/>
    </xf>
    <xf numFmtId="4" fontId="83" fillId="4" borderId="0" xfId="12" applyNumberFormat="1" applyFont="1" applyFill="1" applyBorder="1" applyAlignment="1">
      <alignment vertical="center" wrapText="1"/>
    </xf>
    <xf numFmtId="3" fontId="71" fillId="4" borderId="4" xfId="12" applyNumberFormat="1" applyFont="1" applyFill="1" applyBorder="1" applyAlignment="1">
      <alignment vertical="center" wrapText="1"/>
    </xf>
    <xf numFmtId="4" fontId="66" fillId="4" borderId="0" xfId="12" applyNumberFormat="1" applyFont="1" applyFill="1" applyBorder="1" applyAlignment="1">
      <alignment vertical="center" wrapText="1"/>
    </xf>
    <xf numFmtId="2" fontId="151" fillId="4" borderId="17" xfId="12" applyNumberFormat="1" applyFont="1" applyFill="1" applyBorder="1" applyAlignment="1">
      <alignment horizontal="left" vertical="center" wrapText="1"/>
    </xf>
    <xf numFmtId="0" fontId="151" fillId="4" borderId="4" xfId="12" applyFont="1" applyFill="1" applyBorder="1" applyAlignment="1">
      <alignment horizontal="right" vertical="center" wrapText="1"/>
    </xf>
    <xf numFmtId="0" fontId="30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3" fontId="31" fillId="4" borderId="10" xfId="0" applyNumberFormat="1" applyFont="1" applyFill="1" applyBorder="1" applyAlignment="1">
      <alignment horizontal="center" vertical="center" wrapText="1"/>
    </xf>
    <xf numFmtId="3" fontId="31" fillId="4" borderId="14" xfId="0" applyNumberFormat="1" applyFont="1" applyFill="1" applyBorder="1" applyAlignment="1">
      <alignment horizontal="center" vertical="center" wrapText="1"/>
    </xf>
    <xf numFmtId="3" fontId="71" fillId="4" borderId="44" xfId="12" applyNumberFormat="1" applyFont="1" applyFill="1" applyBorder="1" applyAlignment="1">
      <alignment horizontal="right" vertical="center" wrapText="1"/>
    </xf>
    <xf numFmtId="3" fontId="71" fillId="4" borderId="7" xfId="12" applyNumberFormat="1" applyFont="1" applyFill="1" applyBorder="1" applyAlignment="1">
      <alignment horizontal="right" vertical="center" wrapText="1"/>
    </xf>
    <xf numFmtId="0" fontId="55" fillId="0" borderId="56" xfId="12" applyFont="1" applyFill="1" applyBorder="1" applyAlignment="1">
      <alignment horizontal="left" vertical="center" wrapText="1"/>
    </xf>
    <xf numFmtId="0" fontId="55" fillId="0" borderId="0" xfId="12" applyFont="1" applyFill="1" applyAlignment="1">
      <alignment horizontal="left" vertical="center" wrapText="1"/>
    </xf>
    <xf numFmtId="0" fontId="71" fillId="0" borderId="0" xfId="12" applyFont="1" applyFill="1" applyAlignment="1">
      <alignment horizontal="center" vertical="center" wrapText="1"/>
    </xf>
    <xf numFmtId="0" fontId="72" fillId="4" borderId="0" xfId="12" applyFont="1" applyFill="1" applyBorder="1" applyAlignment="1">
      <alignment horizontal="center" wrapText="1"/>
    </xf>
    <xf numFmtId="0" fontId="72" fillId="4" borderId="57" xfId="12" applyFont="1" applyFill="1" applyBorder="1" applyAlignment="1">
      <alignment horizontal="center" wrapText="1"/>
    </xf>
    <xf numFmtId="0" fontId="0" fillId="4" borderId="51" xfId="0" applyFont="1" applyFill="1" applyBorder="1" applyAlignment="1">
      <alignment horizontal="center" vertical="top" wrapText="1"/>
    </xf>
    <xf numFmtId="0" fontId="0" fillId="4" borderId="52" xfId="0" applyFont="1" applyFill="1" applyBorder="1" applyAlignment="1">
      <alignment horizontal="center" vertical="top" wrapText="1"/>
    </xf>
    <xf numFmtId="4" fontId="46" fillId="0" borderId="41" xfId="12" applyNumberFormat="1" applyFont="1" applyBorder="1" applyAlignment="1">
      <alignment horizontal="center" vertical="center" wrapText="1"/>
    </xf>
    <xf numFmtId="4" fontId="46" fillId="0" borderId="6" xfId="12" applyNumberFormat="1" applyFont="1" applyBorder="1" applyAlignment="1">
      <alignment horizontal="center" vertical="center" wrapText="1"/>
    </xf>
    <xf numFmtId="4" fontId="46" fillId="0" borderId="48" xfId="12" applyNumberFormat="1" applyFont="1" applyBorder="1" applyAlignment="1">
      <alignment horizontal="center" vertical="center" wrapText="1"/>
    </xf>
    <xf numFmtId="49" fontId="44" fillId="0" borderId="40" xfId="12" applyNumberFormat="1" applyFont="1" applyFill="1" applyBorder="1" applyAlignment="1">
      <alignment horizontal="center" vertical="center" wrapText="1"/>
    </xf>
    <xf numFmtId="49" fontId="44" fillId="0" borderId="8" xfId="12" applyNumberFormat="1" applyFont="1" applyFill="1" applyBorder="1" applyAlignment="1">
      <alignment horizontal="center" vertical="center" wrapText="1"/>
    </xf>
    <xf numFmtId="0" fontId="44" fillId="0" borderId="39" xfId="12" applyFont="1" applyFill="1" applyBorder="1" applyAlignment="1">
      <alignment horizontal="center" vertical="center" wrapText="1"/>
    </xf>
    <xf numFmtId="0" fontId="44" fillId="0" borderId="42" xfId="12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41" fillId="6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02" fillId="14" borderId="41" xfId="0" applyFont="1" applyFill="1" applyBorder="1" applyAlignment="1">
      <alignment horizontal="center" vertical="center" wrapText="1"/>
    </xf>
    <xf numFmtId="0" fontId="102" fillId="14" borderId="70" xfId="0" applyFont="1" applyFill="1" applyBorder="1" applyAlignment="1">
      <alignment horizontal="center" vertical="center" wrapText="1"/>
    </xf>
    <xf numFmtId="0" fontId="102" fillId="15" borderId="67" xfId="0" applyFont="1" applyFill="1" applyBorder="1" applyAlignment="1">
      <alignment horizontal="center" vertical="center" wrapText="1"/>
    </xf>
    <xf numFmtId="0" fontId="102" fillId="15" borderId="71" xfId="0" applyFont="1" applyFill="1" applyBorder="1" applyAlignment="1">
      <alignment horizontal="center" vertical="center" wrapText="1"/>
    </xf>
    <xf numFmtId="0" fontId="103" fillId="4" borderId="44" xfId="0" applyFont="1" applyFill="1" applyBorder="1" applyAlignment="1">
      <alignment horizontal="center" vertical="center" wrapText="1"/>
    </xf>
    <xf numFmtId="0" fontId="103" fillId="4" borderId="7" xfId="0" applyFont="1" applyFill="1" applyBorder="1" applyAlignment="1">
      <alignment horizontal="center" vertical="center" wrapText="1"/>
    </xf>
    <xf numFmtId="0" fontId="104" fillId="16" borderId="44" xfId="0" applyFont="1" applyFill="1" applyBorder="1" applyAlignment="1">
      <alignment horizontal="center" vertical="center" wrapText="1"/>
    </xf>
    <xf numFmtId="0" fontId="104" fillId="16" borderId="7" xfId="0" applyFont="1" applyFill="1" applyBorder="1" applyAlignment="1">
      <alignment horizontal="center" vertical="center" wrapText="1"/>
    </xf>
    <xf numFmtId="0" fontId="108" fillId="4" borderId="44" xfId="12" applyFont="1" applyFill="1" applyBorder="1" applyAlignment="1">
      <alignment horizontal="center" vertical="center" wrapText="1"/>
    </xf>
    <xf numFmtId="0" fontId="108" fillId="4" borderId="7" xfId="12" applyFont="1" applyFill="1" applyBorder="1" applyAlignment="1">
      <alignment horizontal="center" vertical="center" wrapText="1"/>
    </xf>
    <xf numFmtId="0" fontId="101" fillId="0" borderId="4" xfId="0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/>
    </xf>
    <xf numFmtId="0" fontId="92" fillId="0" borderId="0" xfId="0" applyFont="1" applyAlignment="1">
      <alignment horizontal="left" vertical="center" wrapText="1"/>
    </xf>
    <xf numFmtId="0" fontId="97" fillId="4" borderId="47" xfId="0" applyFont="1" applyFill="1" applyBorder="1" applyAlignment="1">
      <alignment horizontal="center" vertical="center" wrapText="1"/>
    </xf>
    <xf numFmtId="0" fontId="97" fillId="4" borderId="4" xfId="0" applyFont="1" applyFill="1" applyBorder="1" applyAlignment="1">
      <alignment horizontal="center" vertical="center" wrapText="1"/>
    </xf>
    <xf numFmtId="0" fontId="97" fillId="4" borderId="43" xfId="0" applyFont="1" applyFill="1" applyBorder="1" applyAlignment="1">
      <alignment horizontal="center" vertical="center" wrapText="1"/>
    </xf>
    <xf numFmtId="0" fontId="98" fillId="0" borderId="10" xfId="0" applyFont="1" applyBorder="1" applyAlignment="1">
      <alignment horizontal="center" vertical="center" wrapText="1"/>
    </xf>
    <xf numFmtId="0" fontId="99" fillId="0" borderId="62" xfId="0" applyFont="1" applyBorder="1" applyAlignment="1">
      <alignment horizontal="center" vertical="center" wrapText="1"/>
    </xf>
    <xf numFmtId="0" fontId="99" fillId="0" borderId="19" xfId="0" applyFont="1" applyBorder="1" applyAlignment="1">
      <alignment horizontal="center" vertical="center" wrapText="1"/>
    </xf>
    <xf numFmtId="0" fontId="99" fillId="0" borderId="63" xfId="0" applyFont="1" applyBorder="1" applyAlignment="1">
      <alignment horizontal="center" vertical="center" wrapText="1"/>
    </xf>
    <xf numFmtId="0" fontId="99" fillId="0" borderId="64" xfId="0" applyFont="1" applyBorder="1" applyAlignment="1">
      <alignment horizontal="center" vertical="center" wrapText="1"/>
    </xf>
    <xf numFmtId="0" fontId="99" fillId="0" borderId="65" xfId="0" applyFont="1" applyBorder="1" applyAlignment="1">
      <alignment horizontal="center" vertical="center" wrapText="1"/>
    </xf>
    <xf numFmtId="0" fontId="99" fillId="0" borderId="66" xfId="0" applyFont="1" applyBorder="1" applyAlignment="1">
      <alignment horizontal="center" vertical="center" wrapText="1"/>
    </xf>
    <xf numFmtId="0" fontId="87" fillId="4" borderId="44" xfId="0" applyFont="1" applyFill="1" applyBorder="1" applyAlignment="1">
      <alignment horizontal="center" vertical="center" wrapText="1"/>
    </xf>
    <xf numFmtId="0" fontId="87" fillId="4" borderId="7" xfId="0" applyFont="1" applyFill="1" applyBorder="1" applyAlignment="1">
      <alignment horizontal="center" vertical="center" wrapText="1"/>
    </xf>
    <xf numFmtId="0" fontId="100" fillId="4" borderId="4" xfId="0" applyFont="1" applyFill="1" applyBorder="1" applyAlignment="1">
      <alignment horizontal="center" vertical="center" wrapText="1"/>
    </xf>
    <xf numFmtId="0" fontId="6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63" fillId="0" borderId="0" xfId="0" applyFont="1" applyAlignment="1">
      <alignment horizontal="center" vertical="center" wrapText="1"/>
    </xf>
    <xf numFmtId="0" fontId="63" fillId="0" borderId="0" xfId="0" applyFont="1" applyAlignment="1">
      <alignment vertical="center" wrapText="1"/>
    </xf>
    <xf numFmtId="0" fontId="75" fillId="0" borderId="0" xfId="0" applyFont="1" applyAlignment="1">
      <alignment vertical="center" wrapText="1"/>
    </xf>
    <xf numFmtId="0" fontId="76" fillId="0" borderId="4" xfId="12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3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7" fillId="0" borderId="4" xfId="12" applyFont="1" applyFill="1" applyBorder="1" applyAlignment="1">
      <alignment horizontal="center" vertical="center" wrapText="1"/>
    </xf>
    <xf numFmtId="0" fontId="73" fillId="0" borderId="4" xfId="12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73" fillId="0" borderId="4" xfId="12" applyFont="1" applyFill="1" applyBorder="1" applyAlignment="1">
      <alignment horizontal="center" vertical="center" wrapText="1"/>
    </xf>
    <xf numFmtId="0" fontId="60" fillId="4" borderId="58" xfId="0" applyNumberFormat="1" applyFont="1" applyFill="1" applyBorder="1" applyAlignment="1" applyProtection="1">
      <alignment horizontal="left" vertical="top" wrapText="1"/>
    </xf>
    <xf numFmtId="0" fontId="60" fillId="4" borderId="59" xfId="0" applyNumberFormat="1" applyFont="1" applyFill="1" applyBorder="1" applyAlignment="1" applyProtection="1">
      <alignment horizontal="left" vertical="top" wrapText="1"/>
    </xf>
  </cellXfs>
  <cellStyles count="22">
    <cellStyle name="S0" xfId="10"/>
    <cellStyle name="S1" xfId="1"/>
    <cellStyle name="S16" xfId="8"/>
    <cellStyle name="S17" xfId="9"/>
    <cellStyle name="S18" xfId="5"/>
    <cellStyle name="S19" xfId="6"/>
    <cellStyle name="S2" xfId="4"/>
    <cellStyle name="S4" xfId="3"/>
    <cellStyle name="S5" xfId="2"/>
    <cellStyle name="S7" xfId="7"/>
    <cellStyle name="Денежный [0] 2" xfId="13"/>
    <cellStyle name="Денежный 2" xfId="14"/>
    <cellStyle name="Обычный" xfId="0" builtinId="0"/>
    <cellStyle name="Обычный 2" xfId="11"/>
    <cellStyle name="Обычный 2 2" xfId="18"/>
    <cellStyle name="Обычный 3" xfId="12"/>
    <cellStyle name="Обычный 4" xfId="19"/>
    <cellStyle name="Процентный 2" xfId="15"/>
    <cellStyle name="Процентный 3" xfId="20"/>
    <cellStyle name="Процентный 4" xfId="21"/>
    <cellStyle name="с раздел" xfId="16"/>
    <cellStyle name="Финансовый 2" xfId="17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0066"/>
      <color rgb="FF0080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5;&#1083;&#1072;&#1085;&#1086;&#1074;&#1099;&#1081;%20&#1086;&#1090;&#1076;&#1077;&#1083;\&#1055;&#1086;&#1073;&#1091;&#1076;&#1080;&#1085;&#1082;&#1086;&#1074;&#1080;&#1081;%20&#1086;&#1073;&#1083;&#1110;&#1082;%202018\05.2018\&#1047;&#1074;&#1110;&#1090;&#1080;%20&#1046;&#1050;&#1043;\&#1055;&#1086;&#1073;&#1091;&#1076;&#1080;&#1085;&#1082;&#1086;&#1074;&#1080;&#1081;%20&#1086;&#1073;&#1083;&#1110;&#1082;%2001.2018%20&#1088;&#1110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95;&#1077;&#1089;&#1082;&#1080;&#1081;%20&#1091;&#1095;&#1077;&#1090;/&#1055;&#1086;&#1073;&#1091;&#1076;&#1080;&#1085;&#1082;&#1086;&#1074;&#1080;&#1081;%20&#1086;&#1073;&#1083;&#1110;&#1082;%20&#1074;&#1080;&#1090;&#1088;&#1072;&#1090;/2026%20&#1088;&#1110;&#1082;/&#1057;&#1077;&#1088;&#1087;&#1077;&#1085;&#1100;%202026/&#1055;.&#1054;.&#1057;&#1077;&#1088;&#1087;&#1077;&#1085;&#1100;%20&#1050;&#1086;&#1085;&#1082;&#1091;&#1088;&#1089;%2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54;&#1058;&#1054;&#1063;&#1053;&#1048;&#1049;%20&#1056;&#1045;&#1052;&#1054;&#1053;&#1058;%202026/&#1044;.%20&#8470;%203%20&#1055;&#1056;%2008.2026&#1088;-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 на 1 м кв."/>
      <sheetName val="Фактичне виконання тарифів"/>
      <sheetName val="2018 рік (по послугам)"/>
      <sheetName val="2018 рік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01-д"/>
      <sheetName val="02-д"/>
      <sheetName val="03-д"/>
      <sheetName val="04-д"/>
      <sheetName val="05-д"/>
      <sheetName val="06-д"/>
      <sheetName val="07-д"/>
      <sheetName val="08-д"/>
      <sheetName val="09-д"/>
      <sheetName val="10-д"/>
      <sheetName val="11-д"/>
      <sheetName val="12-д"/>
    </sheetNames>
    <sheetDataSet>
      <sheetData sheetId="0" refreshError="1"/>
      <sheetData sheetId="1" refreshError="1"/>
      <sheetData sheetId="2">
        <row r="553">
          <cell r="I553">
            <v>477893.72000000044</v>
          </cell>
          <cell r="AL553">
            <v>271277.24999999994</v>
          </cell>
          <cell r="BO553">
            <v>286334.60999999981</v>
          </cell>
          <cell r="CR553">
            <v>9596.85</v>
          </cell>
          <cell r="DU553">
            <v>65741.03</v>
          </cell>
          <cell r="EX553">
            <v>2414.1499999999996</v>
          </cell>
          <cell r="GA553">
            <v>540723.67000000004</v>
          </cell>
          <cell r="HD553">
            <v>22273.159999999996</v>
          </cell>
          <cell r="IG553">
            <v>629.44000000000005</v>
          </cell>
          <cell r="JJ553">
            <v>126931.79999999997</v>
          </cell>
          <cell r="KM553">
            <v>117430.36999999995</v>
          </cell>
          <cell r="LP553">
            <v>716958.40999999968</v>
          </cell>
          <cell r="MS553">
            <v>112646.02000000011</v>
          </cell>
          <cell r="NV553">
            <v>375.04999999999984</v>
          </cell>
          <cell r="OY553">
            <v>240317.22999999986</v>
          </cell>
          <cell r="QB553">
            <v>85643.539999999979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іна на послугу з уп.ЖКХ"/>
      <sheetName val="ПР зведена"/>
      <sheetName val="Фін.рез.(доходи)  "/>
      <sheetName val="Фін.рез.(витрати)"/>
      <sheetName val="ТО(водопост.)7"/>
      <sheetName val="ТО(водовідведення)7а"/>
      <sheetName val="ТО (теплопост.)7в"/>
      <sheetName val="ТО ( електропост.)10а"/>
      <sheetName val="ТО(гар.водопост.)7г"/>
      <sheetName val="ТО (зл.каналіз.)7д"/>
      <sheetName val="ТО( газопост.)7е"/>
      <sheetName val="ТО ( аварійне обсл.)7б"/>
      <sheetName val="Обслуг. дисп."/>
      <sheetName val="ТО ліфтів"/>
      <sheetName val="Обслуг. ДВК"/>
      <sheetName val="ТО сист. протипож.автом.10"/>
      <sheetName val="ПР констр. ел.11"/>
      <sheetName val="ПР внутріш.буд. сист11а"/>
      <sheetName val="ПР с-тем протипож.автомат.11б"/>
      <sheetName val="Прибирання МЗК 1-Б"/>
      <sheetName val="Прибирання прибуд терит."/>
      <sheetName val="Прибирання та вивезення снігу"/>
      <sheetName val="Дератизація"/>
      <sheetName val="Дезінсекція"/>
      <sheetName val="живлення ліфтів"/>
      <sheetName val="Освітлення місць загального кор"/>
      <sheetName val="Інші роботи(посл.) ст.12"/>
      <sheetName val="Лист1"/>
    </sheetNames>
    <sheetDataSet>
      <sheetData sheetId="0"/>
      <sheetData sheetId="1"/>
      <sheetData sheetId="2"/>
      <sheetData sheetId="3">
        <row r="8">
          <cell r="C8" t="str">
            <v>Олександра Довгача вул. 1</v>
          </cell>
          <cell r="D8">
            <v>5</v>
          </cell>
          <cell r="E8">
            <v>2874.39</v>
          </cell>
          <cell r="G8">
            <v>3</v>
          </cell>
          <cell r="N8">
            <v>20268.063152713075</v>
          </cell>
          <cell r="O8">
            <v>1105.9214680728951</v>
          </cell>
          <cell r="P8">
            <v>0</v>
          </cell>
          <cell r="Q8">
            <v>0</v>
          </cell>
          <cell r="R8">
            <v>113.56369290000001</v>
          </cell>
          <cell r="S8">
            <v>28.1961981</v>
          </cell>
          <cell r="T8">
            <v>0</v>
          </cell>
          <cell r="U8">
            <v>0</v>
          </cell>
          <cell r="V8">
            <v>0</v>
          </cell>
          <cell r="W8">
            <v>964.16157707289517</v>
          </cell>
          <cell r="X8">
            <v>0</v>
          </cell>
          <cell r="Y8">
            <v>0</v>
          </cell>
          <cell r="Z8">
            <v>536.3864995278152</v>
          </cell>
          <cell r="AA8">
            <v>0</v>
          </cell>
          <cell r="AB8">
            <v>6349.5227370871144</v>
          </cell>
          <cell r="AC8">
            <v>2512.5343777591456</v>
          </cell>
          <cell r="AD8">
            <v>2512.5300000000002</v>
          </cell>
          <cell r="AK8">
            <v>0</v>
          </cell>
          <cell r="AL8">
            <v>8188.6906298882413</v>
          </cell>
          <cell r="AM8">
            <v>1025.5932819778641</v>
          </cell>
          <cell r="AN8">
            <v>0</v>
          </cell>
          <cell r="AO8">
            <v>148.83675839999998</v>
          </cell>
          <cell r="AP8">
            <v>0</v>
          </cell>
          <cell r="AQ8">
            <v>400.57740000000001</v>
          </cell>
          <cell r="AR8">
            <v>400.57740000000001</v>
          </cell>
          <cell r="AS8">
            <v>0</v>
          </cell>
        </row>
        <row r="9">
          <cell r="C9" t="str">
            <v>Олександра Довгача вул. 3</v>
          </cell>
          <cell r="D9">
            <v>5</v>
          </cell>
          <cell r="E9">
            <v>4589.1000000000004</v>
          </cell>
          <cell r="G9">
            <v>3</v>
          </cell>
          <cell r="N9">
            <v>21727.386191912999</v>
          </cell>
          <cell r="O9">
            <v>14622.92516036714</v>
          </cell>
          <cell r="P9">
            <v>8192.5448379239788</v>
          </cell>
          <cell r="Q9">
            <v>1626.2294843160437</v>
          </cell>
          <cell r="R9">
            <v>116.40111614999999</v>
          </cell>
          <cell r="S9">
            <v>29.5314561</v>
          </cell>
          <cell r="T9">
            <v>409.11462810203767</v>
          </cell>
          <cell r="U9">
            <v>3330.0757359684339</v>
          </cell>
          <cell r="V9">
            <v>0</v>
          </cell>
          <cell r="W9">
            <v>919.02790180664658</v>
          </cell>
          <cell r="X9">
            <v>0</v>
          </cell>
          <cell r="Y9">
            <v>0</v>
          </cell>
          <cell r="Z9">
            <v>536.3864995278152</v>
          </cell>
          <cell r="AA9">
            <v>0</v>
          </cell>
          <cell r="AB9">
            <v>0</v>
          </cell>
          <cell r="AC9">
            <v>0</v>
          </cell>
          <cell r="AK9">
            <v>0</v>
          </cell>
          <cell r="AL9">
            <v>5537.0164439049458</v>
          </cell>
          <cell r="AM9">
            <v>866.19823371309838</v>
          </cell>
          <cell r="AN9">
            <v>0</v>
          </cell>
          <cell r="AO9">
            <v>148.83675839999998</v>
          </cell>
          <cell r="AP9">
            <v>0</v>
          </cell>
          <cell r="AQ9">
            <v>16.023095999999999</v>
          </cell>
          <cell r="AR9">
            <v>16.023095999999999</v>
          </cell>
          <cell r="AS9">
            <v>0</v>
          </cell>
        </row>
        <row r="10">
          <cell r="C10" t="str">
            <v>Олександра Довгача вул. 5</v>
          </cell>
          <cell r="D10">
            <v>5</v>
          </cell>
          <cell r="E10">
            <v>516.1</v>
          </cell>
          <cell r="G10">
            <v>3</v>
          </cell>
          <cell r="N10">
            <v>12872.770776523554</v>
          </cell>
          <cell r="O10">
            <v>1858.0481150461969</v>
          </cell>
          <cell r="P10">
            <v>0</v>
          </cell>
          <cell r="Q10">
            <v>0</v>
          </cell>
          <cell r="R10">
            <v>213.8193144</v>
          </cell>
          <cell r="S10">
            <v>47.99139795</v>
          </cell>
          <cell r="T10">
            <v>0</v>
          </cell>
          <cell r="U10">
            <v>0</v>
          </cell>
          <cell r="V10">
            <v>0</v>
          </cell>
          <cell r="W10">
            <v>1596.2374026961968</v>
          </cell>
          <cell r="X10">
            <v>0</v>
          </cell>
          <cell r="Y10">
            <v>0</v>
          </cell>
          <cell r="Z10">
            <v>802.94392587138771</v>
          </cell>
          <cell r="AA10">
            <v>0</v>
          </cell>
          <cell r="AB10">
            <v>188.82578726928165</v>
          </cell>
          <cell r="AC10">
            <v>0</v>
          </cell>
          <cell r="AK10">
            <v>0</v>
          </cell>
          <cell r="AL10">
            <v>8207.2608242191272</v>
          </cell>
          <cell r="AM10">
            <v>1560.8803891175612</v>
          </cell>
          <cell r="AN10">
            <v>0</v>
          </cell>
          <cell r="AO10">
            <v>178.70202899999998</v>
          </cell>
          <cell r="AP10">
            <v>0</v>
          </cell>
          <cell r="AQ10">
            <v>76.109706000000003</v>
          </cell>
          <cell r="AR10">
            <v>76.109706000000003</v>
          </cell>
          <cell r="AS10">
            <v>0</v>
          </cell>
        </row>
        <row r="11">
          <cell r="C11" t="str">
            <v>Олександра Довгача вул. 6</v>
          </cell>
          <cell r="D11">
            <v>3</v>
          </cell>
          <cell r="E11">
            <v>5743.97</v>
          </cell>
          <cell r="G11">
            <v>3</v>
          </cell>
          <cell r="N11">
            <v>3421.8424429464367</v>
          </cell>
          <cell r="O11">
            <v>410.33965181538565</v>
          </cell>
          <cell r="P11">
            <v>0</v>
          </cell>
          <cell r="Q11">
            <v>0</v>
          </cell>
          <cell r="R11">
            <v>43.106579100000005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367.23307271538562</v>
          </cell>
          <cell r="X11">
            <v>0</v>
          </cell>
          <cell r="Y11">
            <v>0</v>
          </cell>
          <cell r="Z11">
            <v>78.96937561666752</v>
          </cell>
          <cell r="AA11">
            <v>0</v>
          </cell>
          <cell r="AB11">
            <v>0</v>
          </cell>
          <cell r="AC11">
            <v>0</v>
          </cell>
          <cell r="AK11">
            <v>0</v>
          </cell>
          <cell r="AL11">
            <v>2409.6958714647012</v>
          </cell>
          <cell r="AM11">
            <v>421.24666454968207</v>
          </cell>
          <cell r="AN11">
            <v>0</v>
          </cell>
          <cell r="AO11">
            <v>101.5908795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</row>
        <row r="12">
          <cell r="C12" t="str">
            <v>Олександра Довгача вул. 6А</v>
          </cell>
          <cell r="D12">
            <v>9</v>
          </cell>
          <cell r="E12">
            <v>4257.3999999999996</v>
          </cell>
          <cell r="G12">
            <v>3</v>
          </cell>
          <cell r="N12">
            <v>30642.511357910415</v>
          </cell>
          <cell r="O12">
            <v>2265.5460989297294</v>
          </cell>
          <cell r="P12">
            <v>0</v>
          </cell>
          <cell r="Q12">
            <v>0</v>
          </cell>
          <cell r="R12">
            <v>235.12780665</v>
          </cell>
          <cell r="S12">
            <v>56.603812049999995</v>
          </cell>
          <cell r="T12">
            <v>0</v>
          </cell>
          <cell r="U12">
            <v>0</v>
          </cell>
          <cell r="V12">
            <v>0</v>
          </cell>
          <cell r="W12">
            <v>1973.8144802297293</v>
          </cell>
          <cell r="X12">
            <v>8707.6158219560439</v>
          </cell>
          <cell r="Y12">
            <v>0</v>
          </cell>
          <cell r="Z12">
            <v>770.39103980672326</v>
          </cell>
          <cell r="AA12">
            <v>0</v>
          </cell>
          <cell r="AB12">
            <v>410.79913058590728</v>
          </cell>
          <cell r="AC12">
            <v>2055.2982063063196</v>
          </cell>
          <cell r="AE12">
            <v>2055.3000000000002</v>
          </cell>
          <cell r="AK12">
            <v>0</v>
          </cell>
          <cell r="AL12">
            <v>9816.1915637532329</v>
          </cell>
          <cell r="AM12">
            <v>3784.5872785724578</v>
          </cell>
          <cell r="AN12">
            <v>0</v>
          </cell>
          <cell r="AO12">
            <v>176.25405599999999</v>
          </cell>
          <cell r="AP12">
            <v>0</v>
          </cell>
          <cell r="AQ12">
            <v>2655.8281620000002</v>
          </cell>
          <cell r="AR12">
            <v>1726.4885940000001</v>
          </cell>
          <cell r="AS12">
            <v>929.3395680000001</v>
          </cell>
        </row>
        <row r="13">
          <cell r="C13" t="str">
            <v>Олександра Довгача вул. 7</v>
          </cell>
          <cell r="D13">
            <v>5</v>
          </cell>
          <cell r="E13">
            <v>3036.5299999999997</v>
          </cell>
          <cell r="G13">
            <v>3</v>
          </cell>
          <cell r="N13">
            <v>14487.834521084553</v>
          </cell>
          <cell r="O13">
            <v>1559.587411417994</v>
          </cell>
          <cell r="P13">
            <v>0</v>
          </cell>
          <cell r="Q13">
            <v>0</v>
          </cell>
          <cell r="R13">
            <v>159.73023825000001</v>
          </cell>
          <cell r="S13">
            <v>39.111932249999995</v>
          </cell>
          <cell r="T13">
            <v>0</v>
          </cell>
          <cell r="U13">
            <v>0</v>
          </cell>
          <cell r="V13">
            <v>0</v>
          </cell>
          <cell r="W13">
            <v>1360.7452409179939</v>
          </cell>
          <cell r="X13">
            <v>0</v>
          </cell>
          <cell r="Y13">
            <v>0</v>
          </cell>
          <cell r="Z13">
            <v>543.42054023525532</v>
          </cell>
          <cell r="AA13">
            <v>0</v>
          </cell>
          <cell r="AB13">
            <v>226.47906899691654</v>
          </cell>
          <cell r="AC13">
            <v>5545.4654773750644</v>
          </cell>
          <cell r="AH13">
            <v>5545.47</v>
          </cell>
          <cell r="AK13">
            <v>0</v>
          </cell>
          <cell r="AL13">
            <v>4932.7865586546022</v>
          </cell>
          <cell r="AM13">
            <v>935.91167240472123</v>
          </cell>
          <cell r="AN13">
            <v>0</v>
          </cell>
          <cell r="AO13">
            <v>171.35811000000001</v>
          </cell>
          <cell r="AP13">
            <v>0</v>
          </cell>
          <cell r="AQ13">
            <v>572.82568200000003</v>
          </cell>
          <cell r="AR13">
            <v>572.82568200000003</v>
          </cell>
          <cell r="AS13">
            <v>0</v>
          </cell>
        </row>
        <row r="14">
          <cell r="C14" t="str">
            <v>Олександра Довгача вул. 7А</v>
          </cell>
          <cell r="D14">
            <v>9</v>
          </cell>
          <cell r="E14">
            <v>2648</v>
          </cell>
          <cell r="G14">
            <v>3</v>
          </cell>
          <cell r="N14">
            <v>23356.801333289692</v>
          </cell>
          <cell r="O14">
            <v>2342.0452511671697</v>
          </cell>
          <cell r="P14">
            <v>0</v>
          </cell>
          <cell r="Q14">
            <v>0</v>
          </cell>
          <cell r="R14">
            <v>309.67971165</v>
          </cell>
          <cell r="S14">
            <v>53.488210049999999</v>
          </cell>
          <cell r="T14">
            <v>0</v>
          </cell>
          <cell r="U14">
            <v>0</v>
          </cell>
          <cell r="V14">
            <v>0</v>
          </cell>
          <cell r="W14">
            <v>1978.8773294671698</v>
          </cell>
          <cell r="X14">
            <v>4354.0237757741525</v>
          </cell>
          <cell r="Y14">
            <v>0</v>
          </cell>
          <cell r="Z14">
            <v>1155.5865597100849</v>
          </cell>
          <cell r="AA14">
            <v>0</v>
          </cell>
          <cell r="AB14">
            <v>1147.1510947016391</v>
          </cell>
          <cell r="AC14">
            <v>0</v>
          </cell>
          <cell r="AK14">
            <v>0</v>
          </cell>
          <cell r="AL14">
            <v>9493.5781398471918</v>
          </cell>
          <cell r="AM14">
            <v>2951.4591383894558</v>
          </cell>
          <cell r="AN14">
            <v>0</v>
          </cell>
          <cell r="AO14">
            <v>178.45723169999999</v>
          </cell>
          <cell r="AP14">
            <v>0</v>
          </cell>
          <cell r="AQ14">
            <v>1734.5001419999999</v>
          </cell>
          <cell r="AR14">
            <v>757.09128599999997</v>
          </cell>
          <cell r="AS14">
            <v>977.40885600000001</v>
          </cell>
        </row>
        <row r="15">
          <cell r="C15" t="str">
            <v>Олександра Довгача вул. 9</v>
          </cell>
          <cell r="D15">
            <v>5</v>
          </cell>
          <cell r="E15">
            <v>2679.86</v>
          </cell>
          <cell r="G15">
            <v>3</v>
          </cell>
          <cell r="N15">
            <v>45692.16855110741</v>
          </cell>
          <cell r="O15">
            <v>28246.543308053573</v>
          </cell>
          <cell r="P15">
            <v>16232.142458079838</v>
          </cell>
          <cell r="Q15">
            <v>2987.0389374330325</v>
          </cell>
          <cell r="R15">
            <v>211.76079164999999</v>
          </cell>
          <cell r="S15">
            <v>44.875795949999997</v>
          </cell>
          <cell r="T15">
            <v>432.33917142934388</v>
          </cell>
          <cell r="U15">
            <v>6802.1133229760462</v>
          </cell>
          <cell r="V15">
            <v>0</v>
          </cell>
          <cell r="W15">
            <v>1536.2728305353171</v>
          </cell>
          <cell r="X15">
            <v>0</v>
          </cell>
          <cell r="Y15">
            <v>0</v>
          </cell>
          <cell r="Z15">
            <v>1213.8627690595158</v>
          </cell>
          <cell r="AA15">
            <v>0</v>
          </cell>
          <cell r="AB15">
            <v>1901.5574100695187</v>
          </cell>
          <cell r="AC15">
            <v>1470.1560987658229</v>
          </cell>
          <cell r="AD15">
            <v>1470.16</v>
          </cell>
          <cell r="AK15">
            <v>0</v>
          </cell>
          <cell r="AL15">
            <v>9747.3904636181469</v>
          </cell>
          <cell r="AM15">
            <v>1920.0505645408332</v>
          </cell>
          <cell r="AN15">
            <v>0</v>
          </cell>
          <cell r="AO15">
            <v>203.181759</v>
          </cell>
          <cell r="AP15">
            <v>0</v>
          </cell>
          <cell r="AQ15">
            <v>989.42617800000005</v>
          </cell>
          <cell r="AR15">
            <v>989.42617800000005</v>
          </cell>
          <cell r="AS15">
            <v>0</v>
          </cell>
        </row>
        <row r="16">
          <cell r="C16" t="str">
            <v>Олександра Довгача вул. 10</v>
          </cell>
          <cell r="D16">
            <v>9</v>
          </cell>
          <cell r="E16">
            <v>428.8</v>
          </cell>
          <cell r="G16">
            <v>3</v>
          </cell>
          <cell r="N16">
            <v>55098.264327695644</v>
          </cell>
          <cell r="O16">
            <v>3697.8986800203793</v>
          </cell>
          <cell r="P16">
            <v>0</v>
          </cell>
          <cell r="Q16">
            <v>0</v>
          </cell>
          <cell r="R16">
            <v>136.08504450000001</v>
          </cell>
          <cell r="S16">
            <v>92.800431000000003</v>
          </cell>
          <cell r="T16">
            <v>0</v>
          </cell>
          <cell r="U16">
            <v>0</v>
          </cell>
          <cell r="V16">
            <v>0</v>
          </cell>
          <cell r="W16">
            <v>3469.0132045203791</v>
          </cell>
          <cell r="X16">
            <v>17415.447508708221</v>
          </cell>
          <cell r="Y16">
            <v>0</v>
          </cell>
          <cell r="Z16">
            <v>1550.269855451389</v>
          </cell>
          <cell r="AA16">
            <v>0</v>
          </cell>
          <cell r="AB16">
            <v>4356.3002500446646</v>
          </cell>
          <cell r="AC16">
            <v>0</v>
          </cell>
          <cell r="AK16">
            <v>0</v>
          </cell>
          <cell r="AL16">
            <v>13451.173323629993</v>
          </cell>
          <cell r="AM16">
            <v>10120.055839441</v>
          </cell>
          <cell r="AN16">
            <v>0</v>
          </cell>
          <cell r="AO16">
            <v>236.9637864</v>
          </cell>
          <cell r="AP16">
            <v>0</v>
          </cell>
          <cell r="AQ16">
            <v>4270.155084</v>
          </cell>
          <cell r="AR16">
            <v>1394.009352</v>
          </cell>
          <cell r="AS16">
            <v>2876.145732</v>
          </cell>
        </row>
        <row r="17">
          <cell r="C17" t="str">
            <v>Олександра Довгача вул. 11</v>
          </cell>
          <cell r="D17">
            <v>5</v>
          </cell>
          <cell r="E17">
            <v>2162.34</v>
          </cell>
          <cell r="G17">
            <v>3</v>
          </cell>
          <cell r="N17">
            <v>19415.132051315286</v>
          </cell>
          <cell r="O17">
            <v>1737.0671879123347</v>
          </cell>
          <cell r="P17">
            <v>0</v>
          </cell>
          <cell r="Q17">
            <v>0</v>
          </cell>
          <cell r="R17">
            <v>204.14982104999999</v>
          </cell>
          <cell r="S17">
            <v>41.55990525</v>
          </cell>
          <cell r="T17">
            <v>0</v>
          </cell>
          <cell r="U17">
            <v>0</v>
          </cell>
          <cell r="V17">
            <v>0</v>
          </cell>
          <cell r="W17">
            <v>1491.3574616123346</v>
          </cell>
          <cell r="X17">
            <v>0</v>
          </cell>
          <cell r="Y17">
            <v>0</v>
          </cell>
          <cell r="Z17">
            <v>701.68645615265746</v>
          </cell>
          <cell r="AA17">
            <v>0</v>
          </cell>
          <cell r="AB17">
            <v>3321.4386886862944</v>
          </cell>
          <cell r="AC17">
            <v>4255.8154235994052</v>
          </cell>
          <cell r="AE17">
            <v>4255.82</v>
          </cell>
          <cell r="AK17">
            <v>0</v>
          </cell>
          <cell r="AL17">
            <v>7698.8365766466968</v>
          </cell>
          <cell r="AM17">
            <v>1415.0543552178981</v>
          </cell>
          <cell r="AN17">
            <v>0</v>
          </cell>
          <cell r="AO17">
            <v>173.07169109999998</v>
          </cell>
          <cell r="AP17">
            <v>0</v>
          </cell>
          <cell r="AQ17">
            <v>112.161672</v>
          </cell>
          <cell r="AR17">
            <v>112.161672</v>
          </cell>
          <cell r="AS17">
            <v>0</v>
          </cell>
        </row>
        <row r="18">
          <cell r="C18" t="str">
            <v>Олександра Довгача вул. 13</v>
          </cell>
          <cell r="D18">
            <v>5</v>
          </cell>
          <cell r="E18">
            <v>430.8</v>
          </cell>
          <cell r="G18">
            <v>3</v>
          </cell>
          <cell r="N18">
            <v>12168.354677240412</v>
          </cell>
          <cell r="O18">
            <v>1476.3978410258437</v>
          </cell>
          <cell r="P18">
            <v>0</v>
          </cell>
          <cell r="Q18">
            <v>0</v>
          </cell>
          <cell r="R18">
            <v>160.26434144999999</v>
          </cell>
          <cell r="S18">
            <v>38.065980150000001</v>
          </cell>
          <cell r="T18">
            <v>0</v>
          </cell>
          <cell r="U18">
            <v>0</v>
          </cell>
          <cell r="V18">
            <v>0</v>
          </cell>
          <cell r="W18">
            <v>1278.0675194258438</v>
          </cell>
          <cell r="X18">
            <v>0</v>
          </cell>
          <cell r="Y18">
            <v>0</v>
          </cell>
          <cell r="Z18">
            <v>602.18749661078675</v>
          </cell>
          <cell r="AA18">
            <v>0</v>
          </cell>
          <cell r="AB18">
            <v>0</v>
          </cell>
          <cell r="AC18">
            <v>0</v>
          </cell>
          <cell r="AK18">
            <v>0</v>
          </cell>
          <cell r="AL18">
            <v>7745.0824922844104</v>
          </cell>
          <cell r="AM18">
            <v>2058.4965493193722</v>
          </cell>
          <cell r="AN18">
            <v>0</v>
          </cell>
          <cell r="AO18">
            <v>141.98243399999998</v>
          </cell>
          <cell r="AP18">
            <v>0</v>
          </cell>
          <cell r="AQ18">
            <v>144.207864</v>
          </cell>
          <cell r="AR18">
            <v>144.207864</v>
          </cell>
          <cell r="AS18">
            <v>0</v>
          </cell>
        </row>
        <row r="19">
          <cell r="C19" t="str">
            <v>Олександра Довгача вул. 15</v>
          </cell>
          <cell r="D19">
            <v>5</v>
          </cell>
          <cell r="E19">
            <v>1661.1399999999999</v>
          </cell>
          <cell r="G19">
            <v>3</v>
          </cell>
          <cell r="N19">
            <v>154769.60237380065</v>
          </cell>
          <cell r="O19">
            <v>2340.5948144629715</v>
          </cell>
          <cell r="P19">
            <v>0</v>
          </cell>
          <cell r="Q19">
            <v>0</v>
          </cell>
          <cell r="R19">
            <v>270.77919524999999</v>
          </cell>
          <cell r="S19">
            <v>55.591241400000001</v>
          </cell>
          <cell r="T19">
            <v>0</v>
          </cell>
          <cell r="U19">
            <v>0</v>
          </cell>
          <cell r="V19">
            <v>0</v>
          </cell>
          <cell r="W19">
            <v>2014.2243778129714</v>
          </cell>
          <cell r="X19">
            <v>0</v>
          </cell>
          <cell r="Y19">
            <v>0</v>
          </cell>
          <cell r="Z19">
            <v>1567.3233146083805</v>
          </cell>
          <cell r="AA19">
            <v>0</v>
          </cell>
          <cell r="AB19">
            <v>139437.36560000002</v>
          </cell>
          <cell r="AC19">
            <v>0</v>
          </cell>
          <cell r="AK19">
            <v>0</v>
          </cell>
          <cell r="AL19">
            <v>8437.6195500513295</v>
          </cell>
          <cell r="AM19">
            <v>1403.7507356779499</v>
          </cell>
          <cell r="AN19">
            <v>0</v>
          </cell>
          <cell r="AO19">
            <v>257.03716500000002</v>
          </cell>
          <cell r="AP19">
            <v>0</v>
          </cell>
          <cell r="AQ19">
            <v>1325.9111940000003</v>
          </cell>
          <cell r="AR19">
            <v>1325.9111940000003</v>
          </cell>
          <cell r="AS19">
            <v>0</v>
          </cell>
        </row>
        <row r="20">
          <cell r="C20" t="str">
            <v>Олександра Довгача вул. 16</v>
          </cell>
          <cell r="D20">
            <v>5</v>
          </cell>
          <cell r="E20">
            <v>888.76</v>
          </cell>
          <cell r="G20">
            <v>3</v>
          </cell>
          <cell r="N20">
            <v>14239.855949008381</v>
          </cell>
          <cell r="O20">
            <v>3162.2042285719131</v>
          </cell>
          <cell r="P20">
            <v>0</v>
          </cell>
          <cell r="Q20">
            <v>0</v>
          </cell>
          <cell r="R20">
            <v>366.12774360000003</v>
          </cell>
          <cell r="S20">
            <v>77.23354814999999</v>
          </cell>
          <cell r="T20">
            <v>0</v>
          </cell>
          <cell r="U20">
            <v>0</v>
          </cell>
          <cell r="V20">
            <v>0</v>
          </cell>
          <cell r="W20">
            <v>2718.8429368219131</v>
          </cell>
          <cell r="X20">
            <v>0</v>
          </cell>
          <cell r="Y20">
            <v>0</v>
          </cell>
          <cell r="Z20">
            <v>1194.9281129691394</v>
          </cell>
          <cell r="AA20">
            <v>0</v>
          </cell>
          <cell r="AB20">
            <v>298.25305158780111</v>
          </cell>
          <cell r="AC20">
            <v>0</v>
          </cell>
          <cell r="AK20">
            <v>0</v>
          </cell>
          <cell r="AL20">
            <v>6827.5649790247026</v>
          </cell>
          <cell r="AM20">
            <v>2482.7326008548253</v>
          </cell>
          <cell r="AN20">
            <v>0</v>
          </cell>
          <cell r="AO20">
            <v>274.17297600000001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C21" t="str">
            <v>Олександра Довгача вул. 17</v>
          </cell>
          <cell r="D21">
            <v>5</v>
          </cell>
          <cell r="E21">
            <v>2330.46</v>
          </cell>
          <cell r="G21">
            <v>3</v>
          </cell>
          <cell r="N21">
            <v>26900.163796941939</v>
          </cell>
          <cell r="O21">
            <v>2303.8435100327542</v>
          </cell>
          <cell r="P21">
            <v>0</v>
          </cell>
          <cell r="Q21">
            <v>0</v>
          </cell>
          <cell r="R21">
            <v>274.01719589999999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2029.8263141327541</v>
          </cell>
          <cell r="X21">
            <v>0</v>
          </cell>
          <cell r="Y21">
            <v>0</v>
          </cell>
          <cell r="Z21">
            <v>1138.696682895127</v>
          </cell>
          <cell r="AA21">
            <v>0</v>
          </cell>
          <cell r="AB21">
            <v>2012.2175114922279</v>
          </cell>
          <cell r="AC21">
            <v>1569.5469160169232</v>
          </cell>
          <cell r="AE21">
            <v>1569.55</v>
          </cell>
          <cell r="AK21">
            <v>0</v>
          </cell>
          <cell r="AL21">
            <v>17120.130012708334</v>
          </cell>
          <cell r="AM21">
            <v>2056.7216007965703</v>
          </cell>
          <cell r="AN21">
            <v>0</v>
          </cell>
          <cell r="AO21">
            <v>286.41284099999996</v>
          </cell>
          <cell r="AP21">
            <v>0</v>
          </cell>
          <cell r="AQ21">
            <v>412.59472199999999</v>
          </cell>
          <cell r="AR21">
            <v>412.59472199999999</v>
          </cell>
          <cell r="AS21">
            <v>0</v>
          </cell>
        </row>
        <row r="22">
          <cell r="C22" t="str">
            <v>Олександра Довгача вул. 18</v>
          </cell>
          <cell r="D22">
            <v>5</v>
          </cell>
          <cell r="E22">
            <v>5153.2</v>
          </cell>
          <cell r="G22">
            <v>3</v>
          </cell>
          <cell r="N22">
            <v>38653.595275649051</v>
          </cell>
          <cell r="O22">
            <v>25895.573234400093</v>
          </cell>
          <cell r="P22">
            <v>15644.112829530404</v>
          </cell>
          <cell r="Q22">
            <v>3066.3139051468611</v>
          </cell>
          <cell r="R22">
            <v>281.08293615000002</v>
          </cell>
          <cell r="S22">
            <v>59.018403599999999</v>
          </cell>
          <cell r="T22">
            <v>820.29830961361517</v>
          </cell>
          <cell r="U22">
            <v>3967.0934446837914</v>
          </cell>
          <cell r="V22">
            <v>0</v>
          </cell>
          <cell r="W22">
            <v>2057.6534056754213</v>
          </cell>
          <cell r="X22">
            <v>0</v>
          </cell>
          <cell r="Y22">
            <v>0</v>
          </cell>
          <cell r="Z22">
            <v>903.3016927089343</v>
          </cell>
          <cell r="AA22">
            <v>0</v>
          </cell>
          <cell r="AB22">
            <v>709.05218217370827</v>
          </cell>
          <cell r="AC22">
            <v>1079.2446336137566</v>
          </cell>
          <cell r="AD22">
            <v>1079.24</v>
          </cell>
          <cell r="AK22">
            <v>0</v>
          </cell>
          <cell r="AL22">
            <v>7000.1076894716407</v>
          </cell>
          <cell r="AM22">
            <v>1839.0802154809151</v>
          </cell>
          <cell r="AN22">
            <v>0</v>
          </cell>
          <cell r="AO22">
            <v>221.7863538</v>
          </cell>
          <cell r="AP22">
            <v>0</v>
          </cell>
          <cell r="AQ22">
            <v>1005.4492740000001</v>
          </cell>
          <cell r="AR22">
            <v>1005.4492740000001</v>
          </cell>
          <cell r="AS22">
            <v>0</v>
          </cell>
        </row>
        <row r="23">
          <cell r="C23" t="str">
            <v>Олександра Довгача вул. 19</v>
          </cell>
          <cell r="D23">
            <v>5</v>
          </cell>
          <cell r="E23">
            <v>2319.4</v>
          </cell>
          <cell r="G23">
            <v>3</v>
          </cell>
          <cell r="N23">
            <v>20682.846121817045</v>
          </cell>
          <cell r="O23">
            <v>2039.7233172265906</v>
          </cell>
          <cell r="P23">
            <v>0</v>
          </cell>
          <cell r="Q23">
            <v>0</v>
          </cell>
          <cell r="R23">
            <v>238.92216479999999</v>
          </cell>
          <cell r="S23">
            <v>48.358593900000002</v>
          </cell>
          <cell r="T23">
            <v>0</v>
          </cell>
          <cell r="U23">
            <v>0</v>
          </cell>
          <cell r="V23">
            <v>0</v>
          </cell>
          <cell r="W23">
            <v>1752.4425585265906</v>
          </cell>
          <cell r="X23">
            <v>0</v>
          </cell>
          <cell r="Y23">
            <v>0</v>
          </cell>
          <cell r="Z23">
            <v>708.10706307747193</v>
          </cell>
          <cell r="AA23">
            <v>0</v>
          </cell>
          <cell r="AB23">
            <v>3342.698541016015</v>
          </cell>
          <cell r="AC23">
            <v>2017.3123921040831</v>
          </cell>
          <cell r="AD23">
            <v>2017.31</v>
          </cell>
          <cell r="AK23">
            <v>0</v>
          </cell>
          <cell r="AL23">
            <v>8208.6282590414285</v>
          </cell>
          <cell r="AM23">
            <v>3643.2453251514521</v>
          </cell>
          <cell r="AN23">
            <v>0</v>
          </cell>
          <cell r="AO23">
            <v>194.36905620000002</v>
          </cell>
          <cell r="AP23">
            <v>0</v>
          </cell>
          <cell r="AQ23">
            <v>528.76216799999997</v>
          </cell>
          <cell r="AR23">
            <v>528.76216799999997</v>
          </cell>
          <cell r="AS23">
            <v>0</v>
          </cell>
        </row>
        <row r="24">
          <cell r="C24" t="str">
            <v>Олександра Довгача вул. 21</v>
          </cell>
          <cell r="D24">
            <v>5</v>
          </cell>
          <cell r="E24">
            <v>423.2</v>
          </cell>
          <cell r="G24">
            <v>3</v>
          </cell>
          <cell r="N24">
            <v>26001.95598096613</v>
          </cell>
          <cell r="O24">
            <v>6647.9656668972812</v>
          </cell>
          <cell r="P24">
            <v>0</v>
          </cell>
          <cell r="Q24">
            <v>0</v>
          </cell>
          <cell r="R24">
            <v>163.66924935</v>
          </cell>
          <cell r="S24">
            <v>33.759773099999997</v>
          </cell>
          <cell r="T24">
            <v>0</v>
          </cell>
          <cell r="U24">
            <v>0</v>
          </cell>
          <cell r="V24">
            <v>5202.0984051000005</v>
          </cell>
          <cell r="W24">
            <v>1248.4382393472806</v>
          </cell>
          <cell r="X24">
            <v>0</v>
          </cell>
          <cell r="Y24">
            <v>0</v>
          </cell>
          <cell r="Z24">
            <v>505.75570598204422</v>
          </cell>
          <cell r="AA24">
            <v>0</v>
          </cell>
          <cell r="AB24">
            <v>10815.811536289384</v>
          </cell>
          <cell r="AC24">
            <v>0</v>
          </cell>
          <cell r="AK24">
            <v>0</v>
          </cell>
          <cell r="AL24">
            <v>5628.2046594812691</v>
          </cell>
          <cell r="AM24">
            <v>1679.6851672161492</v>
          </cell>
          <cell r="AN24">
            <v>0</v>
          </cell>
          <cell r="AO24">
            <v>143.69601510000001</v>
          </cell>
          <cell r="AP24">
            <v>0</v>
          </cell>
          <cell r="AQ24">
            <v>580.83722999999998</v>
          </cell>
          <cell r="AR24">
            <v>580.83722999999998</v>
          </cell>
          <cell r="AS24">
            <v>0</v>
          </cell>
        </row>
        <row r="25">
          <cell r="C25" t="str">
            <v>Олександра Довгача вул. 23</v>
          </cell>
          <cell r="D25">
            <v>5</v>
          </cell>
          <cell r="E25">
            <v>418.1</v>
          </cell>
          <cell r="G25">
            <v>3</v>
          </cell>
          <cell r="N25">
            <v>21337.850281018571</v>
          </cell>
          <cell r="O25">
            <v>1508.1271442874722</v>
          </cell>
          <cell r="P25">
            <v>0</v>
          </cell>
          <cell r="Q25">
            <v>0</v>
          </cell>
          <cell r="R25">
            <v>169.37747730000001</v>
          </cell>
          <cell r="S25">
            <v>35.228556900000001</v>
          </cell>
          <cell r="T25">
            <v>0</v>
          </cell>
          <cell r="U25">
            <v>0</v>
          </cell>
          <cell r="V25">
            <v>0</v>
          </cell>
          <cell r="W25">
            <v>1303.5211100874722</v>
          </cell>
          <cell r="X25">
            <v>0</v>
          </cell>
          <cell r="Y25">
            <v>0</v>
          </cell>
          <cell r="Z25">
            <v>505.75570598204422</v>
          </cell>
          <cell r="AA25">
            <v>0</v>
          </cell>
          <cell r="AB25">
            <v>6833.5387190737192</v>
          </cell>
          <cell r="AC25">
            <v>0</v>
          </cell>
          <cell r="AK25">
            <v>0</v>
          </cell>
          <cell r="AL25">
            <v>6027.0818495421036</v>
          </cell>
          <cell r="AM25">
            <v>1820.2097101332326</v>
          </cell>
          <cell r="AN25">
            <v>0</v>
          </cell>
          <cell r="AO25">
            <v>97.91892</v>
          </cell>
          <cell r="AP25">
            <v>2670.5160000000001</v>
          </cell>
          <cell r="AQ25">
            <v>1874.7022319999999</v>
          </cell>
          <cell r="AR25">
            <v>1874.7022319999999</v>
          </cell>
          <cell r="AS25">
            <v>0</v>
          </cell>
        </row>
        <row r="26">
          <cell r="C26" t="str">
            <v>Днiпровська, ВУЛ, 2</v>
          </cell>
          <cell r="D26">
            <v>9</v>
          </cell>
          <cell r="E26">
            <v>2903.78</v>
          </cell>
          <cell r="G26">
            <v>3</v>
          </cell>
          <cell r="N26">
            <v>46026.897426811229</v>
          </cell>
          <cell r="O26">
            <v>3146.5464300126396</v>
          </cell>
          <cell r="P26">
            <v>0</v>
          </cell>
          <cell r="Q26">
            <v>0</v>
          </cell>
          <cell r="R26">
            <v>266.11691939999997</v>
          </cell>
          <cell r="S26">
            <v>84.62197574999999</v>
          </cell>
          <cell r="T26">
            <v>0</v>
          </cell>
          <cell r="U26">
            <v>0</v>
          </cell>
          <cell r="V26">
            <v>0</v>
          </cell>
          <cell r="W26">
            <v>2795.8075348626398</v>
          </cell>
          <cell r="X26">
            <v>8707.4462139019433</v>
          </cell>
          <cell r="Y26">
            <v>0</v>
          </cell>
          <cell r="Z26">
            <v>1368.0800220115889</v>
          </cell>
          <cell r="AA26">
            <v>0</v>
          </cell>
          <cell r="AB26">
            <v>6000.7115750580697</v>
          </cell>
          <cell r="AC26">
            <v>4042.2803075509919</v>
          </cell>
          <cell r="AE26">
            <v>4042.28</v>
          </cell>
          <cell r="AK26">
            <v>0</v>
          </cell>
          <cell r="AL26">
            <v>12415.955163874332</v>
          </cell>
          <cell r="AM26">
            <v>6672.8722623016656</v>
          </cell>
          <cell r="AN26">
            <v>0</v>
          </cell>
          <cell r="AO26">
            <v>155.93588010000002</v>
          </cell>
          <cell r="AP26">
            <v>0</v>
          </cell>
          <cell r="AQ26">
            <v>3517.0695720000003</v>
          </cell>
          <cell r="AR26">
            <v>2103.0313500000002</v>
          </cell>
          <cell r="AS26">
            <v>1414.0382219999999</v>
          </cell>
        </row>
        <row r="27">
          <cell r="C27" t="str">
            <v>Днiпровська, ВУЛ, 31</v>
          </cell>
          <cell r="D27">
            <v>9</v>
          </cell>
          <cell r="E27">
            <v>2664.1</v>
          </cell>
          <cell r="G27">
            <v>3</v>
          </cell>
          <cell r="N27">
            <v>64284.250709594126</v>
          </cell>
          <cell r="O27">
            <v>4690.9150040172435</v>
          </cell>
          <cell r="P27">
            <v>0</v>
          </cell>
          <cell r="Q27">
            <v>0</v>
          </cell>
          <cell r="R27">
            <v>404.1158337</v>
          </cell>
          <cell r="S27">
            <v>117.91440854999999</v>
          </cell>
          <cell r="T27">
            <v>0</v>
          </cell>
          <cell r="U27">
            <v>0</v>
          </cell>
          <cell r="V27">
            <v>0</v>
          </cell>
          <cell r="W27">
            <v>4168.8847617672436</v>
          </cell>
          <cell r="X27">
            <v>16602.223146029719</v>
          </cell>
          <cell r="Y27">
            <v>0</v>
          </cell>
          <cell r="Z27">
            <v>1517.4715958736742</v>
          </cell>
          <cell r="AA27">
            <v>0</v>
          </cell>
          <cell r="AB27">
            <v>7173.1523876323636</v>
          </cell>
          <cell r="AC27">
            <v>0</v>
          </cell>
          <cell r="AK27">
            <v>0</v>
          </cell>
          <cell r="AL27">
            <v>17395.168953710421</v>
          </cell>
          <cell r="AM27">
            <v>8039.6293340306938</v>
          </cell>
          <cell r="AN27">
            <v>0</v>
          </cell>
          <cell r="AO27">
            <v>257.28196229999998</v>
          </cell>
          <cell r="AP27">
            <v>0</v>
          </cell>
          <cell r="AQ27">
            <v>8608.4083260000007</v>
          </cell>
          <cell r="AR27">
            <v>5171.4542340000007</v>
          </cell>
          <cell r="AS27">
            <v>3436.9540919999999</v>
          </cell>
        </row>
        <row r="28">
          <cell r="C28" t="str">
            <v>Днiпровська, ВУЛ, 35</v>
          </cell>
          <cell r="D28">
            <v>9</v>
          </cell>
          <cell r="E28">
            <v>3716.3</v>
          </cell>
          <cell r="G28">
            <v>3</v>
          </cell>
          <cell r="N28">
            <v>75936.114996356249</v>
          </cell>
          <cell r="O28">
            <v>40969.341651823059</v>
          </cell>
          <cell r="P28">
            <v>23443.95597988195</v>
          </cell>
          <cell r="Q28">
            <v>3734.176448396965</v>
          </cell>
          <cell r="R28">
            <v>295.47034110000004</v>
          </cell>
          <cell r="S28">
            <v>83.520387900000003</v>
          </cell>
          <cell r="T28">
            <v>898.45738335375893</v>
          </cell>
          <cell r="U28">
            <v>9478.1881840005099</v>
          </cell>
          <cell r="V28">
            <v>0</v>
          </cell>
          <cell r="W28">
            <v>3035.5729271898754</v>
          </cell>
          <cell r="X28">
            <v>11669.897581422762</v>
          </cell>
          <cell r="Y28">
            <v>227.69999094188702</v>
          </cell>
          <cell r="Z28">
            <v>1096.7378121635368</v>
          </cell>
          <cell r="AA28">
            <v>0</v>
          </cell>
          <cell r="AB28">
            <v>5027.2456000000002</v>
          </cell>
          <cell r="AC28">
            <v>0</v>
          </cell>
          <cell r="AK28">
            <v>0</v>
          </cell>
          <cell r="AL28">
            <v>8971.3689804438727</v>
          </cell>
          <cell r="AM28">
            <v>4949.3972466611303</v>
          </cell>
          <cell r="AN28">
            <v>0</v>
          </cell>
          <cell r="AO28">
            <v>184.33236690000001</v>
          </cell>
          <cell r="AP28">
            <v>0</v>
          </cell>
          <cell r="AQ28">
            <v>2840.093766</v>
          </cell>
          <cell r="AR28">
            <v>636.91806599999995</v>
          </cell>
          <cell r="AS28">
            <v>2203.1756999999998</v>
          </cell>
        </row>
        <row r="29">
          <cell r="C29" t="str">
            <v>Заньковецької вул. 28</v>
          </cell>
          <cell r="D29">
            <v>10</v>
          </cell>
          <cell r="E29">
            <v>2377.5</v>
          </cell>
          <cell r="G29">
            <v>3</v>
          </cell>
          <cell r="N29">
            <v>40741.499691190111</v>
          </cell>
          <cell r="O29">
            <v>2251.8751469430081</v>
          </cell>
          <cell r="P29">
            <v>0</v>
          </cell>
          <cell r="Q29">
            <v>0</v>
          </cell>
          <cell r="R29">
            <v>254.14410599999999</v>
          </cell>
          <cell r="S29">
            <v>59.040657899999999</v>
          </cell>
          <cell r="T29">
            <v>0</v>
          </cell>
          <cell r="U29">
            <v>0</v>
          </cell>
          <cell r="V29">
            <v>0</v>
          </cell>
          <cell r="W29">
            <v>1938.6903830430081</v>
          </cell>
          <cell r="X29">
            <v>8883.252671435981</v>
          </cell>
          <cell r="Y29">
            <v>0</v>
          </cell>
          <cell r="Z29">
            <v>817.9117101674525</v>
          </cell>
          <cell r="AA29">
            <v>0</v>
          </cell>
          <cell r="AB29">
            <v>13447.246507100896</v>
          </cell>
          <cell r="AC29">
            <v>0</v>
          </cell>
          <cell r="AK29">
            <v>0</v>
          </cell>
          <cell r="AL29">
            <v>6816.2878271175559</v>
          </cell>
          <cell r="AM29">
            <v>5400.4443627252213</v>
          </cell>
          <cell r="AN29">
            <v>0</v>
          </cell>
          <cell r="AO29">
            <v>100.1220957</v>
          </cell>
          <cell r="AP29">
            <v>0</v>
          </cell>
          <cell r="AQ29">
            <v>3024.3593700000001</v>
          </cell>
          <cell r="AR29">
            <v>1530.2056680000001</v>
          </cell>
          <cell r="AS29">
            <v>1494.1537020000001</v>
          </cell>
        </row>
        <row r="30">
          <cell r="C30" t="str">
            <v>Заньковецької вул. 30</v>
          </cell>
          <cell r="D30">
            <v>10</v>
          </cell>
          <cell r="E30">
            <v>2136</v>
          </cell>
          <cell r="G30">
            <v>3</v>
          </cell>
          <cell r="N30">
            <v>31378.601847753995</v>
          </cell>
          <cell r="O30">
            <v>2333.6141761836539</v>
          </cell>
          <cell r="P30">
            <v>0</v>
          </cell>
          <cell r="Q30">
            <v>0</v>
          </cell>
          <cell r="R30">
            <v>209.31281865000003</v>
          </cell>
          <cell r="S30">
            <v>64.6042329</v>
          </cell>
          <cell r="T30">
            <v>0</v>
          </cell>
          <cell r="U30">
            <v>0</v>
          </cell>
          <cell r="V30">
            <v>0</v>
          </cell>
          <cell r="W30">
            <v>2059.6971246336539</v>
          </cell>
          <cell r="X30">
            <v>8883.0522255538599</v>
          </cell>
          <cell r="Y30">
            <v>0</v>
          </cell>
          <cell r="Z30">
            <v>806.05199037002433</v>
          </cell>
          <cell r="AA30">
            <v>0</v>
          </cell>
          <cell r="AB30">
            <v>0</v>
          </cell>
          <cell r="AC30">
            <v>4879.741115358961</v>
          </cell>
          <cell r="AF30">
            <v>4879.74</v>
          </cell>
          <cell r="AK30">
            <v>0</v>
          </cell>
          <cell r="AL30">
            <v>7669.1778042693895</v>
          </cell>
          <cell r="AM30">
            <v>4508.6962121181077</v>
          </cell>
          <cell r="AN30">
            <v>0</v>
          </cell>
          <cell r="AO30">
            <v>167.19655589999999</v>
          </cell>
          <cell r="AP30">
            <v>0</v>
          </cell>
          <cell r="AQ30">
            <v>2131.0717680000002</v>
          </cell>
          <cell r="AR30">
            <v>725.04509400000006</v>
          </cell>
          <cell r="AS30">
            <v>1406.0266740000002</v>
          </cell>
        </row>
        <row r="31">
          <cell r="C31" t="str">
            <v>Заньковецької вул. 43</v>
          </cell>
          <cell r="D31">
            <v>2</v>
          </cell>
          <cell r="E31">
            <v>2001.1</v>
          </cell>
          <cell r="G31">
            <v>3</v>
          </cell>
          <cell r="N31">
            <v>519.80768102876618</v>
          </cell>
          <cell r="O31">
            <v>158.43466742119324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158.43466742119324</v>
          </cell>
          <cell r="X31">
            <v>0</v>
          </cell>
          <cell r="Y31">
            <v>0</v>
          </cell>
          <cell r="Z31">
            <v>343.03217124422952</v>
          </cell>
          <cell r="AA31">
            <v>0</v>
          </cell>
          <cell r="AB31">
            <v>0</v>
          </cell>
          <cell r="AC31">
            <v>0</v>
          </cell>
          <cell r="AK31">
            <v>0</v>
          </cell>
          <cell r="AL31">
            <v>18.340842363343391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C32" t="str">
            <v>Заньковецької вул. 60</v>
          </cell>
          <cell r="D32">
            <v>1</v>
          </cell>
          <cell r="E32">
            <v>2009</v>
          </cell>
          <cell r="G32">
            <v>3</v>
          </cell>
          <cell r="N32">
            <v>240.96241576182342</v>
          </cell>
          <cell r="O32">
            <v>78.729628050109227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78.729628050109227</v>
          </cell>
          <cell r="X32">
            <v>0</v>
          </cell>
          <cell r="Y32">
            <v>0</v>
          </cell>
          <cell r="Z32">
            <v>162.2327877117142</v>
          </cell>
          <cell r="AA32">
            <v>0</v>
          </cell>
          <cell r="AB32">
            <v>0</v>
          </cell>
          <cell r="AC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C33" t="str">
            <v>Заньковецької вул. 62</v>
          </cell>
          <cell r="D33">
            <v>1</v>
          </cell>
          <cell r="E33">
            <v>1999.3</v>
          </cell>
          <cell r="G33">
            <v>3</v>
          </cell>
          <cell r="N33">
            <v>350.85706589016411</v>
          </cell>
          <cell r="O33">
            <v>134.56031413638138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134.56031413638138</v>
          </cell>
          <cell r="X33">
            <v>0</v>
          </cell>
          <cell r="Y33">
            <v>0</v>
          </cell>
          <cell r="Z33">
            <v>216.29675175378276</v>
          </cell>
          <cell r="AA33">
            <v>0</v>
          </cell>
          <cell r="AB33">
            <v>0</v>
          </cell>
          <cell r="AC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</row>
        <row r="34">
          <cell r="C34" t="str">
            <v>Заньковецької вул. 64</v>
          </cell>
          <cell r="D34">
            <v>1</v>
          </cell>
          <cell r="E34">
            <v>4031.6</v>
          </cell>
          <cell r="G34">
            <v>3</v>
          </cell>
          <cell r="N34">
            <v>316.23653035672953</v>
          </cell>
          <cell r="O34">
            <v>99.817091846421661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99.817091846421661</v>
          </cell>
          <cell r="X34">
            <v>0</v>
          </cell>
          <cell r="Y34">
            <v>0</v>
          </cell>
          <cell r="Z34">
            <v>216.41943851030788</v>
          </cell>
          <cell r="AA34">
            <v>0</v>
          </cell>
          <cell r="AB34">
            <v>0</v>
          </cell>
          <cell r="AC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35">
          <cell r="C35" t="str">
            <v>Степана Бандери вул. 10</v>
          </cell>
          <cell r="D35">
            <v>1</v>
          </cell>
          <cell r="E35">
            <v>4457.3</v>
          </cell>
          <cell r="G35">
            <v>3</v>
          </cell>
          <cell r="N35">
            <v>304.0745718308446</v>
          </cell>
          <cell r="O35">
            <v>112.68323165166075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112.68323165166075</v>
          </cell>
          <cell r="X35">
            <v>0</v>
          </cell>
          <cell r="Y35">
            <v>0</v>
          </cell>
          <cell r="Z35">
            <v>191.39134017918386</v>
          </cell>
          <cell r="AA35">
            <v>0</v>
          </cell>
          <cell r="AB35">
            <v>0</v>
          </cell>
          <cell r="AC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</row>
        <row r="36">
          <cell r="C36" t="str">
            <v>Степана Бандери вул. 11</v>
          </cell>
          <cell r="D36">
            <v>2</v>
          </cell>
          <cell r="E36">
            <v>245.4</v>
          </cell>
          <cell r="G36">
            <v>3</v>
          </cell>
          <cell r="N36">
            <v>4260.0320343070571</v>
          </cell>
          <cell r="O36">
            <v>388.36160946501695</v>
          </cell>
          <cell r="P36">
            <v>0</v>
          </cell>
          <cell r="Q36">
            <v>0</v>
          </cell>
          <cell r="R36">
            <v>44.464091400000001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343.89751806501692</v>
          </cell>
          <cell r="X36">
            <v>0</v>
          </cell>
          <cell r="Y36">
            <v>0</v>
          </cell>
          <cell r="Z36">
            <v>25.273471844174281</v>
          </cell>
          <cell r="AA36">
            <v>0</v>
          </cell>
          <cell r="AB36">
            <v>0</v>
          </cell>
          <cell r="AC36">
            <v>0</v>
          </cell>
          <cell r="AK36">
            <v>0</v>
          </cell>
          <cell r="AL36">
            <v>3741.8258311758163</v>
          </cell>
          <cell r="AM36">
            <v>84.98733782204873</v>
          </cell>
          <cell r="AN36">
            <v>0</v>
          </cell>
          <cell r="AO36">
            <v>19.583784000000001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  <row r="37">
          <cell r="C37" t="str">
            <v>Степана Бандери вул. 13</v>
          </cell>
          <cell r="D37">
            <v>5</v>
          </cell>
          <cell r="E37">
            <v>5955.1</v>
          </cell>
          <cell r="G37">
            <v>3</v>
          </cell>
          <cell r="N37">
            <v>21077.590686976222</v>
          </cell>
          <cell r="O37">
            <v>1105.1193628144906</v>
          </cell>
          <cell r="P37">
            <v>0</v>
          </cell>
          <cell r="Q37">
            <v>0</v>
          </cell>
          <cell r="R37">
            <v>100.95663195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1004.1627308644905</v>
          </cell>
          <cell r="X37">
            <v>0</v>
          </cell>
          <cell r="Y37">
            <v>0</v>
          </cell>
          <cell r="Z37">
            <v>2366.8320112970655</v>
          </cell>
          <cell r="AA37">
            <v>0</v>
          </cell>
          <cell r="AB37">
            <v>0</v>
          </cell>
          <cell r="AC37">
            <v>10061.153358355183</v>
          </cell>
          <cell r="AI37">
            <v>10061.15</v>
          </cell>
          <cell r="AK37">
            <v>0</v>
          </cell>
          <cell r="AL37">
            <v>6309.4160600041841</v>
          </cell>
          <cell r="AM37">
            <v>989.62721980530182</v>
          </cell>
          <cell r="AN37">
            <v>0</v>
          </cell>
          <cell r="AO37">
            <v>117.25790669999999</v>
          </cell>
          <cell r="AP37">
            <v>0</v>
          </cell>
          <cell r="AQ37">
            <v>128.18476799999999</v>
          </cell>
          <cell r="AR37">
            <v>128.18476799999999</v>
          </cell>
          <cell r="AS37">
            <v>0</v>
          </cell>
        </row>
        <row r="38">
          <cell r="C38" t="str">
            <v>Степана Бандери вул. 16</v>
          </cell>
          <cell r="D38">
            <v>1</v>
          </cell>
          <cell r="E38">
            <v>244.6</v>
          </cell>
          <cell r="G38">
            <v>3</v>
          </cell>
          <cell r="N38">
            <v>306.73072507231666</v>
          </cell>
          <cell r="O38">
            <v>118.76794036821786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118.76794036821786</v>
          </cell>
          <cell r="X38">
            <v>0</v>
          </cell>
          <cell r="Y38">
            <v>0</v>
          </cell>
          <cell r="Z38">
            <v>176.54624263964459</v>
          </cell>
          <cell r="AA38">
            <v>0</v>
          </cell>
          <cell r="AB38">
            <v>0</v>
          </cell>
          <cell r="AC38">
            <v>0</v>
          </cell>
          <cell r="AK38">
            <v>0</v>
          </cell>
          <cell r="AL38">
            <v>11.416542064454241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</row>
        <row r="39">
          <cell r="C39" t="str">
            <v>Степана Бандери вул. 19/2</v>
          </cell>
          <cell r="D39">
            <v>1</v>
          </cell>
          <cell r="E39">
            <v>269</v>
          </cell>
          <cell r="G39">
            <v>3</v>
          </cell>
          <cell r="N39">
            <v>157.84514714561277</v>
          </cell>
          <cell r="O39">
            <v>69.347100105494434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69.347100105494434</v>
          </cell>
          <cell r="X39">
            <v>0</v>
          </cell>
          <cell r="Y39">
            <v>0</v>
          </cell>
          <cell r="Z39">
            <v>88.498047040118337</v>
          </cell>
          <cell r="AA39">
            <v>0</v>
          </cell>
          <cell r="AB39">
            <v>0</v>
          </cell>
          <cell r="AC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</row>
        <row r="40">
          <cell r="C40" t="str">
            <v>Степана Бандери вул. 29</v>
          </cell>
          <cell r="D40">
            <v>2</v>
          </cell>
          <cell r="E40">
            <v>887.9</v>
          </cell>
          <cell r="G40">
            <v>3</v>
          </cell>
          <cell r="N40">
            <v>1695.5217587984059</v>
          </cell>
          <cell r="O40">
            <v>172.32266670554878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172.32266670554878</v>
          </cell>
          <cell r="X40">
            <v>0</v>
          </cell>
          <cell r="Y40">
            <v>0</v>
          </cell>
          <cell r="Z40">
            <v>277.06759181922445</v>
          </cell>
          <cell r="AA40">
            <v>0</v>
          </cell>
          <cell r="AB40">
            <v>0</v>
          </cell>
          <cell r="AC40">
            <v>0</v>
          </cell>
          <cell r="AK40">
            <v>0</v>
          </cell>
          <cell r="AL40">
            <v>1242.1257262736328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4.0057739999999997</v>
          </cell>
          <cell r="AR40">
            <v>4.0057739999999997</v>
          </cell>
          <cell r="AS40">
            <v>0</v>
          </cell>
        </row>
        <row r="41">
          <cell r="C41" t="str">
            <v>Степана Бандери вул. 29а</v>
          </cell>
          <cell r="D41">
            <v>3</v>
          </cell>
          <cell r="E41">
            <v>992</v>
          </cell>
          <cell r="G41">
            <v>3</v>
          </cell>
          <cell r="N41">
            <v>4083.2270420675814</v>
          </cell>
          <cell r="O41">
            <v>386.077090473456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386.077090473456</v>
          </cell>
          <cell r="X41">
            <v>0</v>
          </cell>
          <cell r="Y41">
            <v>0</v>
          </cell>
          <cell r="Z41">
            <v>414.68123705489836</v>
          </cell>
          <cell r="AA41">
            <v>0</v>
          </cell>
          <cell r="AB41">
            <v>0</v>
          </cell>
          <cell r="AC41">
            <v>0</v>
          </cell>
          <cell r="AK41">
            <v>0</v>
          </cell>
          <cell r="AL41">
            <v>2764.7360078329443</v>
          </cell>
          <cell r="AM41">
            <v>468.77324670628246</v>
          </cell>
          <cell r="AN41">
            <v>0</v>
          </cell>
          <cell r="AO41">
            <v>48.95946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2">
          <cell r="C42" t="str">
            <v>Степана Бандери вул. 31А</v>
          </cell>
          <cell r="D42">
            <v>10</v>
          </cell>
          <cell r="E42">
            <v>1244.8</v>
          </cell>
          <cell r="G42">
            <v>3</v>
          </cell>
          <cell r="N42">
            <v>66315.949196999674</v>
          </cell>
          <cell r="O42">
            <v>8410.7038980963262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5401.8386618379036</v>
          </cell>
          <cell r="V42">
            <v>0</v>
          </cell>
          <cell r="W42">
            <v>3008.8652362584221</v>
          </cell>
          <cell r="X42">
            <v>6035.0246188960573</v>
          </cell>
          <cell r="Y42">
            <v>0</v>
          </cell>
          <cell r="Z42">
            <v>1593.1284290641638</v>
          </cell>
          <cell r="AA42">
            <v>0</v>
          </cell>
          <cell r="AB42">
            <v>23889.399009678411</v>
          </cell>
          <cell r="AC42">
            <v>7389.744997345304</v>
          </cell>
          <cell r="AH42">
            <v>7389.74</v>
          </cell>
          <cell r="AK42">
            <v>0</v>
          </cell>
          <cell r="AL42">
            <v>7369.4697453014514</v>
          </cell>
          <cell r="AM42">
            <v>7536.7583920179568</v>
          </cell>
          <cell r="AN42">
            <v>0</v>
          </cell>
          <cell r="AO42">
            <v>73.9287846</v>
          </cell>
          <cell r="AP42">
            <v>0</v>
          </cell>
          <cell r="AQ42">
            <v>4017.791322</v>
          </cell>
          <cell r="AR42">
            <v>865.24718400000006</v>
          </cell>
          <cell r="AS42">
            <v>3152.5441380000002</v>
          </cell>
        </row>
        <row r="43">
          <cell r="C43" t="str">
            <v>Степана Бандери вул. 31б</v>
          </cell>
          <cell r="D43">
            <v>10</v>
          </cell>
          <cell r="E43">
            <v>217.6</v>
          </cell>
          <cell r="G43">
            <v>3</v>
          </cell>
          <cell r="N43">
            <v>45684.924181068469</v>
          </cell>
          <cell r="O43">
            <v>2889.8650550994957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2889.8650550994957</v>
          </cell>
          <cell r="X43">
            <v>6034.9937810680385</v>
          </cell>
          <cell r="Y43">
            <v>0</v>
          </cell>
          <cell r="Z43">
            <v>1414.8645718331675</v>
          </cell>
          <cell r="AA43">
            <v>0</v>
          </cell>
          <cell r="AB43">
            <v>18734.911006527327</v>
          </cell>
          <cell r="AC43">
            <v>0</v>
          </cell>
          <cell r="AK43">
            <v>0</v>
          </cell>
          <cell r="AL43">
            <v>6878.7126744663719</v>
          </cell>
          <cell r="AM43">
            <v>6122.241192274063</v>
          </cell>
          <cell r="AN43">
            <v>0</v>
          </cell>
          <cell r="AO43">
            <v>60.220135799999994</v>
          </cell>
          <cell r="AP43">
            <v>0</v>
          </cell>
          <cell r="AQ43">
            <v>3549.1157640000006</v>
          </cell>
          <cell r="AR43">
            <v>572.82568200000003</v>
          </cell>
          <cell r="AS43">
            <v>2976.2900820000004</v>
          </cell>
        </row>
        <row r="44">
          <cell r="C44" t="str">
            <v>Степана Бандери вул. 31в</v>
          </cell>
          <cell r="D44">
            <v>10</v>
          </cell>
          <cell r="E44">
            <v>414</v>
          </cell>
          <cell r="G44">
            <v>3</v>
          </cell>
          <cell r="N44">
            <v>38710.105102439084</v>
          </cell>
          <cell r="O44">
            <v>3005.6603133466479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3005.6603133466479</v>
          </cell>
          <cell r="X44">
            <v>6034.9166864979916</v>
          </cell>
          <cell r="Y44">
            <v>0</v>
          </cell>
          <cell r="Z44">
            <v>1508.5154626473407</v>
          </cell>
          <cell r="AA44">
            <v>0</v>
          </cell>
          <cell r="AB44">
            <v>6100.4306346069989</v>
          </cell>
          <cell r="AC44">
            <v>1008.7201753682488</v>
          </cell>
          <cell r="AE44">
            <v>1008.72</v>
          </cell>
          <cell r="AK44">
            <v>0</v>
          </cell>
          <cell r="AL44">
            <v>8852.4586258154577</v>
          </cell>
          <cell r="AM44">
            <v>8012.2344048563982</v>
          </cell>
          <cell r="AN44">
            <v>0</v>
          </cell>
          <cell r="AO44">
            <v>49.204257299999995</v>
          </cell>
          <cell r="AP44">
            <v>0</v>
          </cell>
          <cell r="AQ44">
            <v>4137.9645420000006</v>
          </cell>
          <cell r="AR44">
            <v>1125.622494</v>
          </cell>
          <cell r="AS44">
            <v>3012.3420480000004</v>
          </cell>
        </row>
        <row r="45">
          <cell r="C45" t="str">
            <v>Текстильникiв, ВУЛ, 3</v>
          </cell>
          <cell r="D45">
            <v>2</v>
          </cell>
          <cell r="E45">
            <v>410.1</v>
          </cell>
          <cell r="G45">
            <v>3</v>
          </cell>
          <cell r="N45">
            <v>1655.7355044055671</v>
          </cell>
          <cell r="O45">
            <v>297.12736111098837</v>
          </cell>
          <cell r="P45">
            <v>0</v>
          </cell>
          <cell r="Q45">
            <v>0</v>
          </cell>
          <cell r="R45">
            <v>31.211655750000002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265.9157053609884</v>
          </cell>
          <cell r="X45">
            <v>0</v>
          </cell>
          <cell r="Y45">
            <v>0</v>
          </cell>
          <cell r="Z45">
            <v>19.507194287493736</v>
          </cell>
          <cell r="AA45">
            <v>0</v>
          </cell>
          <cell r="AB45">
            <v>0</v>
          </cell>
          <cell r="AC45">
            <v>0</v>
          </cell>
          <cell r="AK45">
            <v>0</v>
          </cell>
          <cell r="AL45">
            <v>682.22569884100938</v>
          </cell>
          <cell r="AM45">
            <v>216.24011016607562</v>
          </cell>
          <cell r="AN45">
            <v>0</v>
          </cell>
          <cell r="AO45">
            <v>0</v>
          </cell>
          <cell r="AP45">
            <v>0</v>
          </cell>
          <cell r="AQ45">
            <v>440.63513999999998</v>
          </cell>
          <cell r="AR45">
            <v>440.63513999999998</v>
          </cell>
          <cell r="AS45">
            <v>0</v>
          </cell>
        </row>
        <row r="46">
          <cell r="C46" t="str">
            <v>Текстильникiв, ВУЛ, 4</v>
          </cell>
          <cell r="D46">
            <v>5</v>
          </cell>
          <cell r="E46">
            <v>491.8</v>
          </cell>
          <cell r="G46">
            <v>3</v>
          </cell>
          <cell r="N46">
            <v>14889.221797051763</v>
          </cell>
          <cell r="O46">
            <v>1458.7208812666433</v>
          </cell>
          <cell r="P46">
            <v>0</v>
          </cell>
          <cell r="Q46">
            <v>0</v>
          </cell>
          <cell r="R46">
            <v>178.42385024999999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1280.2970310166434</v>
          </cell>
          <cell r="X46">
            <v>0</v>
          </cell>
          <cell r="Y46">
            <v>0</v>
          </cell>
          <cell r="Z46">
            <v>2076.2279806745696</v>
          </cell>
          <cell r="AA46">
            <v>0</v>
          </cell>
          <cell r="AB46">
            <v>0</v>
          </cell>
          <cell r="AC46">
            <v>3511.0552237066386</v>
          </cell>
          <cell r="AE46">
            <v>3511.06</v>
          </cell>
          <cell r="AK46">
            <v>0</v>
          </cell>
          <cell r="AL46">
            <v>5064.7546413020063</v>
          </cell>
          <cell r="AM46">
            <v>2236.4818479019041</v>
          </cell>
          <cell r="AN46">
            <v>0</v>
          </cell>
          <cell r="AO46">
            <v>145.40959620000001</v>
          </cell>
          <cell r="AP46">
            <v>0</v>
          </cell>
          <cell r="AQ46">
            <v>396.57162600000004</v>
          </cell>
          <cell r="AR46">
            <v>396.57162600000004</v>
          </cell>
          <cell r="AS46">
            <v>0</v>
          </cell>
        </row>
        <row r="47">
          <cell r="C47" t="str">
            <v>Текстильникiв, ВУЛ, 6</v>
          </cell>
          <cell r="D47">
            <v>5</v>
          </cell>
          <cell r="E47">
            <v>411.6</v>
          </cell>
          <cell r="G47">
            <v>3</v>
          </cell>
          <cell r="N47">
            <v>13006.531237702484</v>
          </cell>
          <cell r="O47">
            <v>1762.2294559539191</v>
          </cell>
          <cell r="P47">
            <v>0</v>
          </cell>
          <cell r="Q47">
            <v>0</v>
          </cell>
          <cell r="R47">
            <v>235.61740125</v>
          </cell>
          <cell r="S47">
            <v>41.292853649999998</v>
          </cell>
          <cell r="T47">
            <v>0</v>
          </cell>
          <cell r="U47">
            <v>0</v>
          </cell>
          <cell r="V47">
            <v>0</v>
          </cell>
          <cell r="W47">
            <v>1485.3192010539192</v>
          </cell>
          <cell r="X47">
            <v>0</v>
          </cell>
          <cell r="Y47">
            <v>0</v>
          </cell>
          <cell r="Z47">
            <v>1171.4949424728418</v>
          </cell>
          <cell r="AA47">
            <v>0</v>
          </cell>
          <cell r="AB47">
            <v>0</v>
          </cell>
          <cell r="AC47">
            <v>1650.4260001763737</v>
          </cell>
          <cell r="AI47">
            <v>1650.43</v>
          </cell>
          <cell r="AK47">
            <v>0</v>
          </cell>
          <cell r="AL47">
            <v>5250.909055783326</v>
          </cell>
          <cell r="AM47">
            <v>1941.6769110160233</v>
          </cell>
          <cell r="AN47">
            <v>0</v>
          </cell>
          <cell r="AO47">
            <v>208.3225023</v>
          </cell>
          <cell r="AP47">
            <v>0</v>
          </cell>
          <cell r="AQ47">
            <v>1021.47237</v>
          </cell>
          <cell r="AR47">
            <v>1021.47237</v>
          </cell>
          <cell r="AS47">
            <v>0</v>
          </cell>
        </row>
        <row r="48">
          <cell r="C48" t="str">
            <v>Текстильникiв, ВУЛ, 8</v>
          </cell>
          <cell r="D48">
            <v>5</v>
          </cell>
          <cell r="E48">
            <v>427.3</v>
          </cell>
          <cell r="G48">
            <v>3</v>
          </cell>
          <cell r="N48">
            <v>15275.454856070706</v>
          </cell>
          <cell r="O48">
            <v>4855.5456996116227</v>
          </cell>
          <cell r="P48">
            <v>0</v>
          </cell>
          <cell r="Q48">
            <v>0</v>
          </cell>
          <cell r="R48">
            <v>187.0028829</v>
          </cell>
          <cell r="S48">
            <v>0</v>
          </cell>
          <cell r="T48">
            <v>0</v>
          </cell>
          <cell r="U48">
            <v>3325.3085314130335</v>
          </cell>
          <cell r="V48">
            <v>0</v>
          </cell>
          <cell r="W48">
            <v>1343.2342852985892</v>
          </cell>
          <cell r="X48">
            <v>0</v>
          </cell>
          <cell r="Y48">
            <v>0</v>
          </cell>
          <cell r="Z48">
            <v>460.15712814020873</v>
          </cell>
          <cell r="AA48">
            <v>0</v>
          </cell>
          <cell r="AB48">
            <v>2485.5688644118204</v>
          </cell>
          <cell r="AC48">
            <v>0</v>
          </cell>
          <cell r="AK48">
            <v>0</v>
          </cell>
          <cell r="AL48">
            <v>6005.5438407665042</v>
          </cell>
          <cell r="AM48">
            <v>1467.415336640551</v>
          </cell>
          <cell r="AN48">
            <v>0</v>
          </cell>
          <cell r="AO48">
            <v>1.2239865000000001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 t="str">
            <v>Текстильникiв, ВУЛ, 9</v>
          </cell>
          <cell r="D49">
            <v>9</v>
          </cell>
          <cell r="E49">
            <v>380.48</v>
          </cell>
          <cell r="G49">
            <v>3</v>
          </cell>
          <cell r="N49">
            <v>28711.738950629722</v>
          </cell>
          <cell r="O49">
            <v>2250.8251935637768</v>
          </cell>
          <cell r="P49">
            <v>0</v>
          </cell>
          <cell r="Q49">
            <v>0</v>
          </cell>
          <cell r="R49">
            <v>293.26716540000001</v>
          </cell>
          <cell r="S49">
            <v>58.028087249999999</v>
          </cell>
          <cell r="T49">
            <v>0</v>
          </cell>
          <cell r="U49">
            <v>0</v>
          </cell>
          <cell r="V49">
            <v>0</v>
          </cell>
          <cell r="W49">
            <v>1899.5299409137767</v>
          </cell>
          <cell r="X49">
            <v>8707.6466597840626</v>
          </cell>
          <cell r="Y49">
            <v>0</v>
          </cell>
          <cell r="Z49">
            <v>751.45638371634698</v>
          </cell>
          <cell r="AA49">
            <v>0</v>
          </cell>
          <cell r="AB49">
            <v>157.5645105973488</v>
          </cell>
          <cell r="AC49">
            <v>1717.7065566479107</v>
          </cell>
          <cell r="AD49">
            <v>1717.71</v>
          </cell>
          <cell r="AK49">
            <v>0</v>
          </cell>
          <cell r="AL49">
            <v>7238.5425276192245</v>
          </cell>
          <cell r="AM49">
            <v>4749.2951553010544</v>
          </cell>
          <cell r="AN49">
            <v>0</v>
          </cell>
          <cell r="AO49">
            <v>146.38878539999999</v>
          </cell>
          <cell r="AP49">
            <v>0</v>
          </cell>
          <cell r="AQ49">
            <v>2992.3131780000003</v>
          </cell>
          <cell r="AR49">
            <v>1698.4481760000001</v>
          </cell>
          <cell r="AS49">
            <v>1293.865002</v>
          </cell>
        </row>
        <row r="50">
          <cell r="C50" t="str">
            <v>Текстильникiв, ВУЛ, 9а</v>
          </cell>
          <cell r="D50">
            <v>9</v>
          </cell>
          <cell r="E50">
            <v>3948.3</v>
          </cell>
          <cell r="G50">
            <v>3</v>
          </cell>
          <cell r="N50">
            <v>32960.766875412199</v>
          </cell>
          <cell r="O50">
            <v>2210.871058498707</v>
          </cell>
          <cell r="P50">
            <v>0</v>
          </cell>
          <cell r="Q50">
            <v>0</v>
          </cell>
          <cell r="R50">
            <v>178.21243440000001</v>
          </cell>
          <cell r="S50">
            <v>55.769275799999996</v>
          </cell>
          <cell r="T50">
            <v>0</v>
          </cell>
          <cell r="U50">
            <v>0</v>
          </cell>
          <cell r="V50">
            <v>0</v>
          </cell>
          <cell r="W50">
            <v>1976.8893482987071</v>
          </cell>
          <cell r="X50">
            <v>8707.6466597840626</v>
          </cell>
          <cell r="Y50">
            <v>0</v>
          </cell>
          <cell r="Z50">
            <v>770.39103980672326</v>
          </cell>
          <cell r="AA50">
            <v>0</v>
          </cell>
          <cell r="AB50">
            <v>0</v>
          </cell>
          <cell r="AC50">
            <v>1612.4620736311822</v>
          </cell>
          <cell r="AD50">
            <v>1612.46</v>
          </cell>
          <cell r="AK50">
            <v>0</v>
          </cell>
          <cell r="AL50">
            <v>10787.083550746669</v>
          </cell>
          <cell r="AM50">
            <v>5318.1895114448535</v>
          </cell>
          <cell r="AN50">
            <v>0</v>
          </cell>
          <cell r="AO50">
            <v>165.23817750000001</v>
          </cell>
          <cell r="AP50">
            <v>0</v>
          </cell>
          <cell r="AQ50">
            <v>3388.8848040000003</v>
          </cell>
          <cell r="AR50">
            <v>1377.9862560000001</v>
          </cell>
          <cell r="AS50">
            <v>2010.8985480000001</v>
          </cell>
        </row>
        <row r="51">
          <cell r="C51" t="str">
            <v>Текстильникiв, ВУЛ, 11а</v>
          </cell>
          <cell r="D51">
            <v>9</v>
          </cell>
          <cell r="E51">
            <v>6380.8</v>
          </cell>
          <cell r="G51">
            <v>3</v>
          </cell>
          <cell r="N51">
            <v>77854.968596070976</v>
          </cell>
          <cell r="O51">
            <v>3749.8455793875241</v>
          </cell>
          <cell r="P51">
            <v>0</v>
          </cell>
          <cell r="Q51">
            <v>0</v>
          </cell>
          <cell r="R51">
            <v>120.98550195</v>
          </cell>
          <cell r="S51">
            <v>100.1888586</v>
          </cell>
          <cell r="T51">
            <v>0</v>
          </cell>
          <cell r="U51">
            <v>0</v>
          </cell>
          <cell r="V51">
            <v>0</v>
          </cell>
          <cell r="W51">
            <v>3528.6712188375241</v>
          </cell>
          <cell r="X51">
            <v>17415.231643912088</v>
          </cell>
          <cell r="Y51">
            <v>0</v>
          </cell>
          <cell r="Z51">
            <v>1531.2943037755042</v>
          </cell>
          <cell r="AA51">
            <v>0</v>
          </cell>
          <cell r="AB51">
            <v>18359.623245941129</v>
          </cell>
          <cell r="AC51">
            <v>5950.6813161292885</v>
          </cell>
          <cell r="AD51">
            <v>5950.68</v>
          </cell>
          <cell r="AK51">
            <v>0</v>
          </cell>
          <cell r="AL51">
            <v>13890.019232255308</v>
          </cell>
          <cell r="AM51">
            <v>8205.6570846701416</v>
          </cell>
          <cell r="AN51">
            <v>0</v>
          </cell>
          <cell r="AO51">
            <v>264.38108399999999</v>
          </cell>
          <cell r="AP51">
            <v>4005.7739999999999</v>
          </cell>
          <cell r="AQ51">
            <v>4482.4611060000007</v>
          </cell>
          <cell r="AR51">
            <v>2555.6838120000002</v>
          </cell>
          <cell r="AS51">
            <v>1926.7772940000002</v>
          </cell>
        </row>
        <row r="52">
          <cell r="C52" t="str">
            <v>Текстильникiв, ВУЛ, 11б</v>
          </cell>
          <cell r="D52">
            <v>9</v>
          </cell>
          <cell r="E52">
            <v>4622.6000000000004</v>
          </cell>
          <cell r="G52">
            <v>3</v>
          </cell>
          <cell r="N52">
            <v>38130.356868179377</v>
          </cell>
          <cell r="O52">
            <v>2284.8884401019495</v>
          </cell>
          <cell r="P52">
            <v>0</v>
          </cell>
          <cell r="Q52">
            <v>0</v>
          </cell>
          <cell r="R52">
            <v>245.01984299999998</v>
          </cell>
          <cell r="S52">
            <v>48.01365225</v>
          </cell>
          <cell r="T52">
            <v>0</v>
          </cell>
          <cell r="U52">
            <v>0</v>
          </cell>
          <cell r="V52">
            <v>0</v>
          </cell>
          <cell r="W52">
            <v>1991.8549448519493</v>
          </cell>
          <cell r="X52">
            <v>8707.6004030420354</v>
          </cell>
          <cell r="Y52">
            <v>0</v>
          </cell>
          <cell r="Z52">
            <v>770.39103980672326</v>
          </cell>
          <cell r="AA52">
            <v>0</v>
          </cell>
          <cell r="AB52">
            <v>9776.604336807959</v>
          </cell>
          <cell r="AC52">
            <v>0</v>
          </cell>
          <cell r="AK52">
            <v>0</v>
          </cell>
          <cell r="AL52">
            <v>9293.0067521023502</v>
          </cell>
          <cell r="AM52">
            <v>4877.9555686183585</v>
          </cell>
          <cell r="AN52">
            <v>0</v>
          </cell>
          <cell r="AO52">
            <v>168.6653397</v>
          </cell>
          <cell r="AP52">
            <v>0</v>
          </cell>
          <cell r="AQ52">
            <v>2251.2449879999999</v>
          </cell>
          <cell r="AR52">
            <v>1313.8938719999999</v>
          </cell>
          <cell r="AS52">
            <v>937.35111599999993</v>
          </cell>
        </row>
        <row r="53">
          <cell r="C53" t="str">
            <v>Текстильникiв, ВУЛ, 12</v>
          </cell>
          <cell r="D53">
            <v>5</v>
          </cell>
          <cell r="E53">
            <v>4095.5</v>
          </cell>
          <cell r="G53">
            <v>3</v>
          </cell>
          <cell r="N53">
            <v>9047.3702442255999</v>
          </cell>
          <cell r="O53">
            <v>1519.5782326579849</v>
          </cell>
          <cell r="P53">
            <v>0</v>
          </cell>
          <cell r="Q53">
            <v>0</v>
          </cell>
          <cell r="R53">
            <v>184.47701984999998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1335.1012128079849</v>
          </cell>
          <cell r="X53">
            <v>0</v>
          </cell>
          <cell r="Y53">
            <v>0</v>
          </cell>
          <cell r="Z53">
            <v>460.15712814020873</v>
          </cell>
          <cell r="AA53">
            <v>0</v>
          </cell>
          <cell r="AB53">
            <v>410.79913058590728</v>
          </cell>
          <cell r="AC53">
            <v>0</v>
          </cell>
          <cell r="AK53">
            <v>0</v>
          </cell>
          <cell r="AL53">
            <v>5462.2157852013879</v>
          </cell>
          <cell r="AM53">
            <v>1193.3959811401123</v>
          </cell>
          <cell r="AN53">
            <v>0</v>
          </cell>
          <cell r="AO53">
            <v>1.2239865000000001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</row>
        <row r="54">
          <cell r="C54" t="str">
            <v>Текстильникiв, ВУЛ, 13</v>
          </cell>
          <cell r="D54">
            <v>5</v>
          </cell>
          <cell r="E54">
            <v>5434.4</v>
          </cell>
          <cell r="G54">
            <v>3</v>
          </cell>
          <cell r="N54">
            <v>26377.567437783877</v>
          </cell>
          <cell r="O54">
            <v>11591.849439558557</v>
          </cell>
          <cell r="P54">
            <v>0</v>
          </cell>
          <cell r="Q54">
            <v>0</v>
          </cell>
          <cell r="R54">
            <v>287.68133610000001</v>
          </cell>
          <cell r="S54">
            <v>67.552927650000001</v>
          </cell>
          <cell r="T54">
            <v>0</v>
          </cell>
          <cell r="U54">
            <v>9105.062750529758</v>
          </cell>
          <cell r="V54">
            <v>0</v>
          </cell>
          <cell r="W54">
            <v>2131.5524252787982</v>
          </cell>
          <cell r="X54">
            <v>0</v>
          </cell>
          <cell r="Y54">
            <v>0</v>
          </cell>
          <cell r="Z54">
            <v>1011.5523075495968</v>
          </cell>
          <cell r="AA54">
            <v>0</v>
          </cell>
          <cell r="AB54">
            <v>0</v>
          </cell>
          <cell r="AC54">
            <v>0</v>
          </cell>
          <cell r="AK54">
            <v>0</v>
          </cell>
          <cell r="AL54">
            <v>9301.9975168482888</v>
          </cell>
          <cell r="AM54">
            <v>3239.2576995274349</v>
          </cell>
          <cell r="AN54">
            <v>0</v>
          </cell>
          <cell r="AO54">
            <v>247.49007029999999</v>
          </cell>
          <cell r="AP54">
            <v>0</v>
          </cell>
          <cell r="AQ54">
            <v>985.42040399999996</v>
          </cell>
          <cell r="AR54">
            <v>985.42040399999996</v>
          </cell>
          <cell r="AS54">
            <v>0</v>
          </cell>
        </row>
        <row r="55">
          <cell r="C55" t="str">
            <v>Текстильникiв, ВУЛ, 14</v>
          </cell>
          <cell r="D55">
            <v>3</v>
          </cell>
          <cell r="E55">
            <v>2101.94</v>
          </cell>
          <cell r="G55">
            <v>3</v>
          </cell>
          <cell r="N55">
            <v>2119.0199612278234</v>
          </cell>
          <cell r="O55">
            <v>274.73608521909364</v>
          </cell>
          <cell r="P55">
            <v>0</v>
          </cell>
          <cell r="Q55">
            <v>0</v>
          </cell>
          <cell r="R55">
            <v>28.1294352</v>
          </cell>
          <cell r="S55">
            <v>6.8877058500000006</v>
          </cell>
          <cell r="T55">
            <v>0</v>
          </cell>
          <cell r="U55">
            <v>0</v>
          </cell>
          <cell r="V55">
            <v>0</v>
          </cell>
          <cell r="W55">
            <v>239.71894416909365</v>
          </cell>
          <cell r="X55">
            <v>0</v>
          </cell>
          <cell r="Y55">
            <v>0</v>
          </cell>
          <cell r="Z55">
            <v>128.61661642383189</v>
          </cell>
          <cell r="AA55">
            <v>0</v>
          </cell>
          <cell r="AB55">
            <v>0</v>
          </cell>
          <cell r="AC55">
            <v>0</v>
          </cell>
          <cell r="AK55">
            <v>0</v>
          </cell>
          <cell r="AL55">
            <v>1069.6542109193954</v>
          </cell>
          <cell r="AM55">
            <v>629.98995266550264</v>
          </cell>
          <cell r="AN55">
            <v>0</v>
          </cell>
          <cell r="AO55">
            <v>0</v>
          </cell>
          <cell r="AP55">
            <v>0</v>
          </cell>
          <cell r="AQ55">
            <v>16.023095999999999</v>
          </cell>
          <cell r="AR55">
            <v>16.023095999999999</v>
          </cell>
          <cell r="AS55">
            <v>0</v>
          </cell>
        </row>
        <row r="56">
          <cell r="C56" t="str">
            <v>Текстильникiв, ВУЛ, 15</v>
          </cell>
          <cell r="D56">
            <v>8</v>
          </cell>
          <cell r="E56">
            <v>4345.51</v>
          </cell>
          <cell r="G56">
            <v>3</v>
          </cell>
          <cell r="N56">
            <v>52519.383602140784</v>
          </cell>
          <cell r="O56">
            <v>3116.1031083093562</v>
          </cell>
          <cell r="P56">
            <v>0</v>
          </cell>
          <cell r="Q56">
            <v>0</v>
          </cell>
          <cell r="R56">
            <v>383.38595325</v>
          </cell>
          <cell r="S56">
            <v>64.748885849999994</v>
          </cell>
          <cell r="T56">
            <v>0</v>
          </cell>
          <cell r="U56">
            <v>0</v>
          </cell>
          <cell r="V56">
            <v>0</v>
          </cell>
          <cell r="W56">
            <v>2667.9682692093561</v>
          </cell>
          <cell r="X56">
            <v>9906.2976159530353</v>
          </cell>
          <cell r="Y56">
            <v>0</v>
          </cell>
          <cell r="Z56">
            <v>800.858251010461</v>
          </cell>
          <cell r="AA56">
            <v>0</v>
          </cell>
          <cell r="AB56">
            <v>7828.8619897118297</v>
          </cell>
          <cell r="AC56">
            <v>4384.7084010450189</v>
          </cell>
          <cell r="AI56">
            <v>4384.71</v>
          </cell>
          <cell r="AK56">
            <v>0</v>
          </cell>
          <cell r="AL56">
            <v>13397.158925653093</v>
          </cell>
          <cell r="AM56">
            <v>9882.4229286579975</v>
          </cell>
          <cell r="AN56">
            <v>0</v>
          </cell>
          <cell r="AO56">
            <v>314.80932780000001</v>
          </cell>
          <cell r="AP56">
            <v>0</v>
          </cell>
          <cell r="AQ56">
            <v>2888.1630539999996</v>
          </cell>
          <cell r="AR56">
            <v>1634.3557919999998</v>
          </cell>
          <cell r="AS56">
            <v>1253.807262</v>
          </cell>
        </row>
        <row r="57">
          <cell r="C57" t="str">
            <v>Текстильникiв, ВУЛ, 15а</v>
          </cell>
          <cell r="D57">
            <v>13</v>
          </cell>
          <cell r="E57">
            <v>4353.5</v>
          </cell>
          <cell r="G57">
            <v>3</v>
          </cell>
          <cell r="N57">
            <v>27987.640091129178</v>
          </cell>
          <cell r="O57">
            <v>2020.3679208229203</v>
          </cell>
          <cell r="P57">
            <v>0</v>
          </cell>
          <cell r="Q57">
            <v>0</v>
          </cell>
          <cell r="R57">
            <v>28.6857927</v>
          </cell>
          <cell r="S57">
            <v>14.198243399999999</v>
          </cell>
          <cell r="T57">
            <v>0</v>
          </cell>
          <cell r="U57">
            <v>0</v>
          </cell>
          <cell r="V57">
            <v>0</v>
          </cell>
          <cell r="W57">
            <v>1977.4838847229203</v>
          </cell>
          <cell r="X57">
            <v>6897.5740874903076</v>
          </cell>
          <cell r="Y57">
            <v>0</v>
          </cell>
          <cell r="Z57">
            <v>871.56671835443728</v>
          </cell>
          <cell r="AA57">
            <v>0</v>
          </cell>
          <cell r="AB57">
            <v>0</v>
          </cell>
          <cell r="AC57">
            <v>0</v>
          </cell>
          <cell r="AK57">
            <v>0</v>
          </cell>
          <cell r="AL57">
            <v>7483.3764844681509</v>
          </cell>
          <cell r="AM57">
            <v>7674.5504483933582</v>
          </cell>
          <cell r="AN57">
            <v>0</v>
          </cell>
          <cell r="AO57">
            <v>95.960541599999999</v>
          </cell>
          <cell r="AP57">
            <v>0</v>
          </cell>
          <cell r="AQ57">
            <v>2944.2438899999997</v>
          </cell>
          <cell r="AR57">
            <v>821.18367000000001</v>
          </cell>
          <cell r="AS57">
            <v>2123.0602199999998</v>
          </cell>
        </row>
        <row r="58">
          <cell r="C58" t="str">
            <v>Текстильникiв, ВУЛ, 16</v>
          </cell>
          <cell r="D58">
            <v>5</v>
          </cell>
          <cell r="E58">
            <v>3264.61</v>
          </cell>
          <cell r="G58">
            <v>3</v>
          </cell>
          <cell r="N58">
            <v>14266.25280738439</v>
          </cell>
          <cell r="O58">
            <v>1594.043612868868</v>
          </cell>
          <cell r="P58">
            <v>0</v>
          </cell>
          <cell r="Q58">
            <v>0</v>
          </cell>
          <cell r="R58">
            <v>183.63135645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1410.4122564188681</v>
          </cell>
          <cell r="X58">
            <v>0</v>
          </cell>
          <cell r="Y58">
            <v>0</v>
          </cell>
          <cell r="Z58">
            <v>2212.4511760029582</v>
          </cell>
          <cell r="AA58">
            <v>0</v>
          </cell>
          <cell r="AB58">
            <v>410.79913058590728</v>
          </cell>
          <cell r="AC58">
            <v>0</v>
          </cell>
          <cell r="AK58">
            <v>0</v>
          </cell>
          <cell r="AL58">
            <v>7498.1922756638523</v>
          </cell>
          <cell r="AM58">
            <v>2392.093453262803</v>
          </cell>
          <cell r="AN58">
            <v>0</v>
          </cell>
          <cell r="AO58">
            <v>2.4479730000000002</v>
          </cell>
          <cell r="AP58">
            <v>0</v>
          </cell>
          <cell r="AQ58">
            <v>156.22518600000001</v>
          </cell>
          <cell r="AR58">
            <v>156.22518600000001</v>
          </cell>
          <cell r="AS58">
            <v>0</v>
          </cell>
        </row>
        <row r="59">
          <cell r="C59" t="str">
            <v>Текстильникiв, ВУЛ, 17/43</v>
          </cell>
          <cell r="D59">
            <v>5</v>
          </cell>
          <cell r="E59">
            <v>3208.5</v>
          </cell>
          <cell r="G59">
            <v>3</v>
          </cell>
          <cell r="N59">
            <v>34952.882960962626</v>
          </cell>
          <cell r="O59">
            <v>1422.4246682910868</v>
          </cell>
          <cell r="P59">
            <v>0</v>
          </cell>
          <cell r="Q59">
            <v>0</v>
          </cell>
          <cell r="R59">
            <v>160.89858899999999</v>
          </cell>
          <cell r="S59">
            <v>31.578851699999998</v>
          </cell>
          <cell r="T59">
            <v>0</v>
          </cell>
          <cell r="U59">
            <v>0</v>
          </cell>
          <cell r="V59">
            <v>0</v>
          </cell>
          <cell r="W59">
            <v>1229.9472275910869</v>
          </cell>
          <cell r="X59">
            <v>0</v>
          </cell>
          <cell r="Y59">
            <v>0</v>
          </cell>
          <cell r="Z59">
            <v>818.07529250948585</v>
          </cell>
          <cell r="AA59">
            <v>0</v>
          </cell>
          <cell r="AB59">
            <v>24009.930390281246</v>
          </cell>
          <cell r="AC59">
            <v>0</v>
          </cell>
          <cell r="AK59">
            <v>0</v>
          </cell>
          <cell r="AL59">
            <v>6613.8718818175366</v>
          </cell>
          <cell r="AM59">
            <v>1856.2458360632741</v>
          </cell>
          <cell r="AN59">
            <v>0</v>
          </cell>
          <cell r="AO59">
            <v>0</v>
          </cell>
          <cell r="AP59">
            <v>0</v>
          </cell>
          <cell r="AQ59">
            <v>232.33489200000002</v>
          </cell>
          <cell r="AR59">
            <v>232.33489200000002</v>
          </cell>
          <cell r="AS59">
            <v>0</v>
          </cell>
        </row>
        <row r="60">
          <cell r="C60" t="str">
            <v>Текстильникiв, ВУЛ, 18</v>
          </cell>
          <cell r="D60">
            <v>4</v>
          </cell>
          <cell r="E60">
            <v>4435.6499999999996</v>
          </cell>
          <cell r="G60">
            <v>3</v>
          </cell>
          <cell r="N60">
            <v>18196.96419016688</v>
          </cell>
          <cell r="O60">
            <v>7111.0957684337391</v>
          </cell>
          <cell r="P60">
            <v>0</v>
          </cell>
          <cell r="Q60">
            <v>0</v>
          </cell>
          <cell r="R60">
            <v>146.15511524999999</v>
          </cell>
          <cell r="S60">
            <v>35.784914399999998</v>
          </cell>
          <cell r="T60">
            <v>0</v>
          </cell>
          <cell r="U60">
            <v>5684.4101280087198</v>
          </cell>
          <cell r="V60">
            <v>0</v>
          </cell>
          <cell r="W60">
            <v>1244.745610775019</v>
          </cell>
          <cell r="X60">
            <v>0</v>
          </cell>
          <cell r="Y60">
            <v>0</v>
          </cell>
          <cell r="Z60">
            <v>362.45757436070647</v>
          </cell>
          <cell r="AA60">
            <v>0</v>
          </cell>
          <cell r="AB60">
            <v>0</v>
          </cell>
          <cell r="AC60">
            <v>1240.3787937424386</v>
          </cell>
          <cell r="AD60">
            <v>1240.3800000000001</v>
          </cell>
          <cell r="AK60">
            <v>0</v>
          </cell>
          <cell r="AL60">
            <v>5813.7495709129598</v>
          </cell>
          <cell r="AM60">
            <v>1801.946424017035</v>
          </cell>
          <cell r="AN60">
            <v>0</v>
          </cell>
          <cell r="AO60">
            <v>48.714662699999998</v>
          </cell>
          <cell r="AP60">
            <v>0</v>
          </cell>
          <cell r="AQ60">
            <v>1818.621396</v>
          </cell>
          <cell r="AR60">
            <v>1818.621396</v>
          </cell>
          <cell r="AS60">
            <v>0</v>
          </cell>
        </row>
        <row r="61">
          <cell r="C61" t="str">
            <v>Текстильникiв, ВУЛ, 19</v>
          </cell>
          <cell r="D61">
            <v>2</v>
          </cell>
          <cell r="E61">
            <v>3052.5</v>
          </cell>
          <cell r="G61">
            <v>3</v>
          </cell>
          <cell r="N61">
            <v>1678.4528184043188</v>
          </cell>
          <cell r="O61">
            <v>230.92658821142678</v>
          </cell>
          <cell r="P61">
            <v>0</v>
          </cell>
          <cell r="Q61">
            <v>0</v>
          </cell>
          <cell r="R61">
            <v>31.756886099999999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199.16970211142677</v>
          </cell>
          <cell r="X61">
            <v>0</v>
          </cell>
          <cell r="Y61">
            <v>0</v>
          </cell>
          <cell r="Z61">
            <v>277.06759181922445</v>
          </cell>
          <cell r="AA61">
            <v>0</v>
          </cell>
          <cell r="AB61">
            <v>0</v>
          </cell>
          <cell r="AC61">
            <v>0</v>
          </cell>
          <cell r="AK61">
            <v>0</v>
          </cell>
          <cell r="AL61">
            <v>973.34223375310137</v>
          </cell>
          <cell r="AM61">
            <v>165.0702126205662</v>
          </cell>
          <cell r="AN61">
            <v>0</v>
          </cell>
          <cell r="AO61">
            <v>0</v>
          </cell>
          <cell r="AP61">
            <v>0</v>
          </cell>
          <cell r="AQ61">
            <v>32.046191999999998</v>
          </cell>
          <cell r="AR61">
            <v>32.046191999999998</v>
          </cell>
          <cell r="AS61">
            <v>0</v>
          </cell>
        </row>
        <row r="62">
          <cell r="C62" t="str">
            <v>Текстильникiв, ВУЛ, 20</v>
          </cell>
          <cell r="D62">
            <v>5</v>
          </cell>
          <cell r="E62">
            <v>11199.65</v>
          </cell>
          <cell r="G62">
            <v>3</v>
          </cell>
          <cell r="N62">
            <v>8010.6335216773105</v>
          </cell>
          <cell r="O62">
            <v>1067.7473491603139</v>
          </cell>
          <cell r="P62">
            <v>0</v>
          </cell>
          <cell r="Q62">
            <v>0</v>
          </cell>
          <cell r="R62">
            <v>35.773787249999998</v>
          </cell>
          <cell r="S62">
            <v>27.606459149999999</v>
          </cell>
          <cell r="T62">
            <v>0</v>
          </cell>
          <cell r="U62">
            <v>0</v>
          </cell>
          <cell r="V62">
            <v>0</v>
          </cell>
          <cell r="W62">
            <v>1004.3671027603139</v>
          </cell>
          <cell r="X62">
            <v>0</v>
          </cell>
          <cell r="Y62">
            <v>0</v>
          </cell>
          <cell r="Z62">
            <v>536.3864995278152</v>
          </cell>
          <cell r="AA62">
            <v>0</v>
          </cell>
          <cell r="AB62">
            <v>0</v>
          </cell>
          <cell r="AC62">
            <v>0</v>
          </cell>
          <cell r="AK62">
            <v>0</v>
          </cell>
          <cell r="AL62">
            <v>4386.5670167687795</v>
          </cell>
          <cell r="AM62">
            <v>769.46353922040112</v>
          </cell>
          <cell r="AN62">
            <v>0</v>
          </cell>
          <cell r="AO62">
            <v>124.84662300000001</v>
          </cell>
          <cell r="AP62">
            <v>0</v>
          </cell>
          <cell r="AQ62">
            <v>1125.622494</v>
          </cell>
          <cell r="AR62">
            <v>1125.622494</v>
          </cell>
          <cell r="AS62">
            <v>0</v>
          </cell>
        </row>
        <row r="63">
          <cell r="C63" t="str">
            <v>Текстильникiв, ВУЛ, 21</v>
          </cell>
          <cell r="D63">
            <v>2</v>
          </cell>
          <cell r="E63">
            <v>4502.3999999999996</v>
          </cell>
          <cell r="G63">
            <v>3</v>
          </cell>
          <cell r="N63">
            <v>2309.4025691402048</v>
          </cell>
          <cell r="O63">
            <v>230.75396352425992</v>
          </cell>
          <cell r="P63">
            <v>0</v>
          </cell>
          <cell r="Q63">
            <v>0</v>
          </cell>
          <cell r="R63">
            <v>30.655298250000001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200.0986652742599</v>
          </cell>
          <cell r="X63">
            <v>0</v>
          </cell>
          <cell r="Y63">
            <v>0</v>
          </cell>
          <cell r="Z63">
            <v>277.06759181922445</v>
          </cell>
          <cell r="AA63">
            <v>0</v>
          </cell>
          <cell r="AB63">
            <v>0</v>
          </cell>
          <cell r="AC63">
            <v>0</v>
          </cell>
          <cell r="AK63">
            <v>0</v>
          </cell>
          <cell r="AL63">
            <v>1531.648710815891</v>
          </cell>
          <cell r="AM63">
            <v>269.93230298082966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</row>
        <row r="64">
          <cell r="C64" t="str">
            <v>Текстильникiв, ВУЛ, 22</v>
          </cell>
          <cell r="D64">
            <v>4</v>
          </cell>
          <cell r="E64">
            <v>1670.19</v>
          </cell>
          <cell r="G64">
            <v>3</v>
          </cell>
          <cell r="N64">
            <v>8493.6138228216932</v>
          </cell>
          <cell r="O64">
            <v>884.33147225432708</v>
          </cell>
          <cell r="P64">
            <v>0</v>
          </cell>
          <cell r="Q64">
            <v>0</v>
          </cell>
          <cell r="R64">
            <v>90.586128149999993</v>
          </cell>
          <cell r="S64">
            <v>22.17640995</v>
          </cell>
          <cell r="T64">
            <v>0</v>
          </cell>
          <cell r="U64">
            <v>0</v>
          </cell>
          <cell r="V64">
            <v>0</v>
          </cell>
          <cell r="W64">
            <v>771.56893415432705</v>
          </cell>
          <cell r="X64">
            <v>0</v>
          </cell>
          <cell r="Y64">
            <v>0</v>
          </cell>
          <cell r="Z64">
            <v>241.61111918346541</v>
          </cell>
          <cell r="AA64">
            <v>0</v>
          </cell>
          <cell r="AB64">
            <v>821.59826117181456</v>
          </cell>
          <cell r="AC64">
            <v>0</v>
          </cell>
          <cell r="AK64">
            <v>0</v>
          </cell>
          <cell r="AL64">
            <v>4172.4252092840616</v>
          </cell>
          <cell r="AM64">
            <v>1378.4577192280246</v>
          </cell>
          <cell r="AN64">
            <v>0</v>
          </cell>
          <cell r="AO64">
            <v>153.9775017</v>
          </cell>
          <cell r="AP64">
            <v>0</v>
          </cell>
          <cell r="AQ64">
            <v>841.21253999999999</v>
          </cell>
          <cell r="AR64">
            <v>841.21253999999999</v>
          </cell>
          <cell r="AS64">
            <v>0</v>
          </cell>
        </row>
        <row r="65">
          <cell r="C65" t="str">
            <v>Текстильникiв, ВУЛ, 23</v>
          </cell>
          <cell r="D65">
            <v>2</v>
          </cell>
          <cell r="E65">
            <v>3272.9</v>
          </cell>
          <cell r="G65">
            <v>3</v>
          </cell>
          <cell r="N65">
            <v>8614.8187339762426</v>
          </cell>
          <cell r="O65">
            <v>466.90172644979395</v>
          </cell>
          <cell r="P65">
            <v>0</v>
          </cell>
          <cell r="Q65">
            <v>0</v>
          </cell>
          <cell r="R65">
            <v>54.089076149999997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412.81265029979397</v>
          </cell>
          <cell r="X65">
            <v>0</v>
          </cell>
          <cell r="Y65">
            <v>0</v>
          </cell>
          <cell r="Z65">
            <v>41.059167850406105</v>
          </cell>
          <cell r="AA65">
            <v>0</v>
          </cell>
          <cell r="AB65">
            <v>3603.4601134719987</v>
          </cell>
          <cell r="AC65">
            <v>0</v>
          </cell>
          <cell r="AK65">
            <v>0</v>
          </cell>
          <cell r="AL65">
            <v>3147.5232512621601</v>
          </cell>
          <cell r="AM65">
            <v>842.42326534188498</v>
          </cell>
          <cell r="AN65">
            <v>0</v>
          </cell>
          <cell r="AO65">
            <v>56.792973599999996</v>
          </cell>
          <cell r="AP65">
            <v>0</v>
          </cell>
          <cell r="AQ65">
            <v>456.65823600000004</v>
          </cell>
          <cell r="AR65">
            <v>456.65823600000004</v>
          </cell>
          <cell r="AS65">
            <v>0</v>
          </cell>
        </row>
        <row r="66">
          <cell r="C66" t="str">
            <v>Текстильникiв, ВУЛ, 24</v>
          </cell>
          <cell r="D66">
            <v>5</v>
          </cell>
          <cell r="E66">
            <v>2868.4</v>
          </cell>
          <cell r="G66">
            <v>3</v>
          </cell>
          <cell r="N66">
            <v>10914.854352056442</v>
          </cell>
          <cell r="O66">
            <v>4969.8405884127642</v>
          </cell>
          <cell r="P66">
            <v>0</v>
          </cell>
          <cell r="Q66">
            <v>0</v>
          </cell>
          <cell r="R66">
            <v>139.60122389999998</v>
          </cell>
          <cell r="S66">
            <v>34.750089449999997</v>
          </cell>
          <cell r="T66">
            <v>0</v>
          </cell>
          <cell r="U66">
            <v>3713.0335288346964</v>
          </cell>
          <cell r="V66">
            <v>0</v>
          </cell>
          <cell r="W66">
            <v>1082.4557462280682</v>
          </cell>
          <cell r="X66">
            <v>0</v>
          </cell>
          <cell r="Y66">
            <v>0</v>
          </cell>
          <cell r="Z66">
            <v>536.3864995278152</v>
          </cell>
          <cell r="AA66">
            <v>0</v>
          </cell>
          <cell r="AB66">
            <v>0</v>
          </cell>
          <cell r="AC66">
            <v>0</v>
          </cell>
          <cell r="AK66">
            <v>0</v>
          </cell>
          <cell r="AL66">
            <v>3725.0117773309767</v>
          </cell>
          <cell r="AM66">
            <v>773.97097428488428</v>
          </cell>
          <cell r="AN66">
            <v>0</v>
          </cell>
          <cell r="AO66">
            <v>128.51858250000001</v>
          </cell>
          <cell r="AP66">
            <v>0</v>
          </cell>
          <cell r="AQ66">
            <v>781.12593000000004</v>
          </cell>
          <cell r="AR66">
            <v>781.12593000000004</v>
          </cell>
          <cell r="AS66">
            <v>0</v>
          </cell>
        </row>
        <row r="67">
          <cell r="C67" t="str">
            <v>Текстильникiв, ВУЛ, 24а</v>
          </cell>
          <cell r="D67">
            <v>9</v>
          </cell>
          <cell r="E67">
            <v>2506.6999999999998</v>
          </cell>
          <cell r="G67">
            <v>3</v>
          </cell>
          <cell r="N67">
            <v>27948.277642769794</v>
          </cell>
          <cell r="O67">
            <v>2819.3691344058871</v>
          </cell>
          <cell r="P67">
            <v>0</v>
          </cell>
          <cell r="Q67">
            <v>0</v>
          </cell>
          <cell r="R67">
            <v>351.72921150000002</v>
          </cell>
          <cell r="S67">
            <v>74.073437549999994</v>
          </cell>
          <cell r="T67">
            <v>0</v>
          </cell>
          <cell r="U67">
            <v>0</v>
          </cell>
          <cell r="V67">
            <v>0</v>
          </cell>
          <cell r="W67">
            <v>2393.5664853558869</v>
          </cell>
          <cell r="X67">
            <v>5923.607546264856</v>
          </cell>
          <cell r="Y67">
            <v>455.05295037696965</v>
          </cell>
          <cell r="Z67">
            <v>866.700143678941</v>
          </cell>
          <cell r="AA67">
            <v>0</v>
          </cell>
          <cell r="AB67">
            <v>0</v>
          </cell>
          <cell r="AC67">
            <v>0</v>
          </cell>
          <cell r="AK67">
            <v>0</v>
          </cell>
          <cell r="AL67">
            <v>9774.6470609952648</v>
          </cell>
          <cell r="AM67">
            <v>4559.562500047874</v>
          </cell>
          <cell r="AN67">
            <v>0</v>
          </cell>
          <cell r="AO67">
            <v>188.493921</v>
          </cell>
          <cell r="AP67">
            <v>0</v>
          </cell>
          <cell r="AQ67">
            <v>3360.8443859999998</v>
          </cell>
          <cell r="AR67">
            <v>2143.0890899999999</v>
          </cell>
          <cell r="AS67">
            <v>1217.755296</v>
          </cell>
        </row>
        <row r="68">
          <cell r="C68" t="str">
            <v>Текстильникiв, ВУЛ, 25а</v>
          </cell>
          <cell r="D68">
            <v>5</v>
          </cell>
          <cell r="E68">
            <v>5751.2</v>
          </cell>
          <cell r="G68">
            <v>3</v>
          </cell>
          <cell r="N68">
            <v>6571.4532654751865</v>
          </cell>
          <cell r="O68">
            <v>1258.6688706376008</v>
          </cell>
          <cell r="P68">
            <v>0</v>
          </cell>
          <cell r="Q68">
            <v>0</v>
          </cell>
          <cell r="R68">
            <v>151.61854589999999</v>
          </cell>
          <cell r="S68">
            <v>29.731744799999998</v>
          </cell>
          <cell r="T68">
            <v>0</v>
          </cell>
          <cell r="U68">
            <v>0</v>
          </cell>
          <cell r="V68">
            <v>0</v>
          </cell>
          <cell r="W68">
            <v>1077.3185799376008</v>
          </cell>
          <cell r="X68">
            <v>0</v>
          </cell>
          <cell r="Y68">
            <v>0</v>
          </cell>
          <cell r="Z68">
            <v>409.03764625474292</v>
          </cell>
          <cell r="AA68">
            <v>0</v>
          </cell>
          <cell r="AB68">
            <v>0</v>
          </cell>
          <cell r="AC68">
            <v>0</v>
          </cell>
          <cell r="AK68">
            <v>0</v>
          </cell>
          <cell r="AL68">
            <v>3074.642937893801</v>
          </cell>
          <cell r="AM68">
            <v>506.86457618904183</v>
          </cell>
          <cell r="AN68">
            <v>0</v>
          </cell>
          <cell r="AO68">
            <v>128.51858250000001</v>
          </cell>
          <cell r="AP68">
            <v>0</v>
          </cell>
          <cell r="AQ68">
            <v>1193.720652</v>
          </cell>
          <cell r="AR68">
            <v>1193.720652</v>
          </cell>
          <cell r="AS68">
            <v>0</v>
          </cell>
        </row>
        <row r="69">
          <cell r="C69" t="str">
            <v>Текстильникiв, ВУЛ, 31</v>
          </cell>
          <cell r="D69">
            <v>2</v>
          </cell>
          <cell r="E69">
            <v>3559.8</v>
          </cell>
          <cell r="G69">
            <v>3</v>
          </cell>
          <cell r="N69">
            <v>2385.2290362773788</v>
          </cell>
          <cell r="O69">
            <v>227.29066640549394</v>
          </cell>
          <cell r="P69">
            <v>0</v>
          </cell>
          <cell r="Q69">
            <v>0</v>
          </cell>
          <cell r="R69">
            <v>30.722061149999998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196.56860525549394</v>
          </cell>
          <cell r="X69">
            <v>0</v>
          </cell>
          <cell r="Y69">
            <v>0</v>
          </cell>
          <cell r="Z69">
            <v>218.64532680726361</v>
          </cell>
          <cell r="AA69">
            <v>0</v>
          </cell>
          <cell r="AB69">
            <v>0</v>
          </cell>
          <cell r="AC69">
            <v>0</v>
          </cell>
          <cell r="AK69">
            <v>0</v>
          </cell>
          <cell r="AL69">
            <v>1709.110245160221</v>
          </cell>
          <cell r="AM69">
            <v>230.18279790440013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</row>
        <row r="70">
          <cell r="C70" t="str">
            <v>Текстильникiв, ВУЛ, 33</v>
          </cell>
          <cell r="D70">
            <v>2</v>
          </cell>
          <cell r="E70">
            <v>2097.3000000000002</v>
          </cell>
          <cell r="G70">
            <v>3</v>
          </cell>
          <cell r="N70">
            <v>6348.9906562466367</v>
          </cell>
          <cell r="O70">
            <v>225.09984474026942</v>
          </cell>
          <cell r="P70">
            <v>0</v>
          </cell>
          <cell r="Q70">
            <v>0</v>
          </cell>
          <cell r="R70">
            <v>30.90009555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194.19974919026942</v>
          </cell>
          <cell r="X70">
            <v>0</v>
          </cell>
          <cell r="Y70">
            <v>0</v>
          </cell>
          <cell r="Z70">
            <v>277.06759181922445</v>
          </cell>
          <cell r="AA70">
            <v>0</v>
          </cell>
          <cell r="AB70">
            <v>4124.6963784237341</v>
          </cell>
          <cell r="AC70">
            <v>0</v>
          </cell>
          <cell r="AK70">
            <v>0</v>
          </cell>
          <cell r="AL70">
            <v>1476.5645860615814</v>
          </cell>
          <cell r="AM70">
            <v>241.55648120182741</v>
          </cell>
          <cell r="AN70">
            <v>0</v>
          </cell>
          <cell r="AO70">
            <v>0</v>
          </cell>
          <cell r="AP70">
            <v>0</v>
          </cell>
          <cell r="AQ70">
            <v>4.0057739999999997</v>
          </cell>
          <cell r="AR70">
            <v>4.0057739999999997</v>
          </cell>
          <cell r="AS70">
            <v>0</v>
          </cell>
        </row>
        <row r="71">
          <cell r="C71" t="str">
            <v>Текстильникiв, ВУЛ, 34</v>
          </cell>
          <cell r="D71">
            <v>5</v>
          </cell>
          <cell r="E71">
            <v>2949.8</v>
          </cell>
          <cell r="G71">
            <v>3</v>
          </cell>
          <cell r="N71">
            <v>9576.6991019237121</v>
          </cell>
          <cell r="O71">
            <v>1578.5279739858183</v>
          </cell>
          <cell r="P71">
            <v>0</v>
          </cell>
          <cell r="Q71">
            <v>0</v>
          </cell>
          <cell r="R71">
            <v>191.42036145</v>
          </cell>
          <cell r="S71">
            <v>38.355286049999997</v>
          </cell>
          <cell r="T71">
            <v>0</v>
          </cell>
          <cell r="U71">
            <v>0</v>
          </cell>
          <cell r="V71">
            <v>0</v>
          </cell>
          <cell r="W71">
            <v>1348.7523264858182</v>
          </cell>
          <cell r="X71">
            <v>0</v>
          </cell>
          <cell r="Y71">
            <v>0</v>
          </cell>
          <cell r="Z71">
            <v>455.24965787920394</v>
          </cell>
          <cell r="AA71">
            <v>0</v>
          </cell>
          <cell r="AB71">
            <v>0</v>
          </cell>
          <cell r="AC71">
            <v>0</v>
          </cell>
          <cell r="AK71">
            <v>0</v>
          </cell>
          <cell r="AL71">
            <v>6236.159138396506</v>
          </cell>
          <cell r="AM71">
            <v>1192.0414151621844</v>
          </cell>
          <cell r="AN71">
            <v>0</v>
          </cell>
          <cell r="AO71">
            <v>1.2239865000000001</v>
          </cell>
          <cell r="AP71">
            <v>33.381450000000001</v>
          </cell>
          <cell r="AQ71">
            <v>80.115480000000005</v>
          </cell>
          <cell r="AR71">
            <v>80.115480000000005</v>
          </cell>
          <cell r="AS71">
            <v>0</v>
          </cell>
        </row>
        <row r="72">
          <cell r="C72" t="str">
            <v>Текстильникiв, ВУЛ, 39</v>
          </cell>
          <cell r="D72">
            <v>5</v>
          </cell>
          <cell r="E72">
            <v>756</v>
          </cell>
          <cell r="G72">
            <v>3</v>
          </cell>
          <cell r="N72">
            <v>10989.617578799056</v>
          </cell>
          <cell r="O72">
            <v>1429.4688629018935</v>
          </cell>
          <cell r="P72">
            <v>0</v>
          </cell>
          <cell r="Q72">
            <v>0</v>
          </cell>
          <cell r="R72">
            <v>160.3867401</v>
          </cell>
          <cell r="S72">
            <v>31.656741749999998</v>
          </cell>
          <cell r="T72">
            <v>0</v>
          </cell>
          <cell r="U72">
            <v>0</v>
          </cell>
          <cell r="V72">
            <v>0</v>
          </cell>
          <cell r="W72">
            <v>1237.4253810518935</v>
          </cell>
          <cell r="X72">
            <v>0</v>
          </cell>
          <cell r="Y72">
            <v>0</v>
          </cell>
          <cell r="Z72">
            <v>613.55646938211453</v>
          </cell>
          <cell r="AA72">
            <v>0</v>
          </cell>
          <cell r="AB72">
            <v>0</v>
          </cell>
          <cell r="AC72">
            <v>0</v>
          </cell>
          <cell r="AK72">
            <v>0</v>
          </cell>
          <cell r="AL72">
            <v>5236.9426068509119</v>
          </cell>
          <cell r="AM72">
            <v>1469.3537672641371</v>
          </cell>
          <cell r="AN72">
            <v>0</v>
          </cell>
          <cell r="AO72">
            <v>70.501622400000002</v>
          </cell>
          <cell r="AP72">
            <v>1869.3612000000001</v>
          </cell>
          <cell r="AQ72">
            <v>300.43304999999998</v>
          </cell>
          <cell r="AR72">
            <v>300.43304999999998</v>
          </cell>
          <cell r="AS72">
            <v>0</v>
          </cell>
        </row>
        <row r="73">
          <cell r="C73" t="str">
            <v>Текстильникiв, ВУЛ, 41</v>
          </cell>
          <cell r="D73">
            <v>5</v>
          </cell>
          <cell r="E73">
            <v>1779.66</v>
          </cell>
          <cell r="G73">
            <v>3</v>
          </cell>
          <cell r="N73">
            <v>12728.325168886127</v>
          </cell>
          <cell r="O73">
            <v>1987.2626029184125</v>
          </cell>
          <cell r="P73">
            <v>0</v>
          </cell>
          <cell r="Q73">
            <v>0</v>
          </cell>
          <cell r="R73">
            <v>213.6857886</v>
          </cell>
          <cell r="S73">
            <v>47.423913299999995</v>
          </cell>
          <cell r="T73">
            <v>0</v>
          </cell>
          <cell r="U73">
            <v>0</v>
          </cell>
          <cell r="V73">
            <v>0</v>
          </cell>
          <cell r="W73">
            <v>1726.1529010184124</v>
          </cell>
          <cell r="X73">
            <v>0</v>
          </cell>
          <cell r="Y73">
            <v>0</v>
          </cell>
          <cell r="Z73">
            <v>630.24186826953053</v>
          </cell>
          <cell r="AA73">
            <v>0</v>
          </cell>
          <cell r="AB73">
            <v>0</v>
          </cell>
          <cell r="AC73">
            <v>0</v>
          </cell>
          <cell r="AK73">
            <v>0</v>
          </cell>
          <cell r="AL73">
            <v>7871.5907508218816</v>
          </cell>
          <cell r="AM73">
            <v>1492.7317076763029</v>
          </cell>
          <cell r="AN73">
            <v>0</v>
          </cell>
          <cell r="AO73">
            <v>157.64946120000002</v>
          </cell>
          <cell r="AP73">
            <v>0</v>
          </cell>
          <cell r="AQ73">
            <v>588.84877800000004</v>
          </cell>
          <cell r="AR73">
            <v>588.84877800000004</v>
          </cell>
          <cell r="AS73">
            <v>0</v>
          </cell>
        </row>
        <row r="74">
          <cell r="C74" t="str">
            <v>Харкiвська, ВУЛ, 2</v>
          </cell>
          <cell r="D74">
            <v>10</v>
          </cell>
          <cell r="E74">
            <v>6270.58</v>
          </cell>
          <cell r="G74">
            <v>3</v>
          </cell>
          <cell r="N74">
            <v>21921.577694062449</v>
          </cell>
          <cell r="O74">
            <v>1267.8073019179037</v>
          </cell>
          <cell r="P74">
            <v>0</v>
          </cell>
          <cell r="Q74">
            <v>0</v>
          </cell>
          <cell r="R74">
            <v>124.85775014999999</v>
          </cell>
          <cell r="S74">
            <v>38.644591949999999</v>
          </cell>
          <cell r="T74">
            <v>0</v>
          </cell>
          <cell r="U74">
            <v>0</v>
          </cell>
          <cell r="V74">
            <v>0</v>
          </cell>
          <cell r="W74">
            <v>1104.3049598179036</v>
          </cell>
          <cell r="X74">
            <v>3020.9507272721025</v>
          </cell>
          <cell r="Y74">
            <v>227.22676615988104</v>
          </cell>
          <cell r="Z74">
            <v>432.71619026409064</v>
          </cell>
          <cell r="AA74">
            <v>0</v>
          </cell>
          <cell r="AB74">
            <v>6837.8031099443797</v>
          </cell>
          <cell r="AC74">
            <v>0</v>
          </cell>
          <cell r="AK74">
            <v>0</v>
          </cell>
          <cell r="AL74">
            <v>5026.9227889092408</v>
          </cell>
          <cell r="AM74">
            <v>3000.2235135948526</v>
          </cell>
          <cell r="AN74">
            <v>0</v>
          </cell>
          <cell r="AO74">
            <v>48.95946</v>
          </cell>
          <cell r="AP74">
            <v>0</v>
          </cell>
          <cell r="AQ74">
            <v>2058.9678359999998</v>
          </cell>
          <cell r="AR74">
            <v>841.21253999999999</v>
          </cell>
          <cell r="AS74">
            <v>1217.755296</v>
          </cell>
        </row>
        <row r="75">
          <cell r="C75" t="str">
            <v>Харкiвська, ВУЛ, 6</v>
          </cell>
          <cell r="D75">
            <v>9</v>
          </cell>
          <cell r="E75">
            <v>446.2</v>
          </cell>
          <cell r="G75">
            <v>3</v>
          </cell>
          <cell r="N75">
            <v>57985.922186569267</v>
          </cell>
          <cell r="O75">
            <v>1131.8562804558012</v>
          </cell>
          <cell r="P75">
            <v>0</v>
          </cell>
          <cell r="Q75">
            <v>0</v>
          </cell>
          <cell r="R75">
            <v>105.71905215000001</v>
          </cell>
          <cell r="S75">
            <v>34.004570399999999</v>
          </cell>
          <cell r="T75">
            <v>0</v>
          </cell>
          <cell r="U75">
            <v>0</v>
          </cell>
          <cell r="V75">
            <v>0</v>
          </cell>
          <cell r="W75">
            <v>992.13265790580112</v>
          </cell>
          <cell r="X75">
            <v>4353.8387488060407</v>
          </cell>
          <cell r="Y75">
            <v>0</v>
          </cell>
          <cell r="Z75">
            <v>385.19551990336163</v>
          </cell>
          <cell r="AA75">
            <v>0</v>
          </cell>
          <cell r="AB75">
            <v>42531.683361276126</v>
          </cell>
          <cell r="AC75">
            <v>2196.6329169195992</v>
          </cell>
          <cell r="AI75">
            <v>2196.63</v>
          </cell>
          <cell r="AK75">
            <v>0</v>
          </cell>
          <cell r="AL75">
            <v>3723.9929312908916</v>
          </cell>
          <cell r="AM75">
            <v>1566.812453917451</v>
          </cell>
          <cell r="AN75">
            <v>0</v>
          </cell>
          <cell r="AO75">
            <v>48.95946</v>
          </cell>
          <cell r="AP75">
            <v>0</v>
          </cell>
          <cell r="AQ75">
            <v>2046.9505140000001</v>
          </cell>
          <cell r="AR75">
            <v>128.18476799999999</v>
          </cell>
          <cell r="AS75">
            <v>1918.765746</v>
          </cell>
        </row>
        <row r="76">
          <cell r="C76" t="str">
            <v>Харкiвська, ВУЛ, 8</v>
          </cell>
          <cell r="D76">
            <v>9</v>
          </cell>
          <cell r="E76">
            <v>1873.6999999999998</v>
          </cell>
          <cell r="G76">
            <v>3</v>
          </cell>
          <cell r="N76">
            <v>26720.879795355922</v>
          </cell>
          <cell r="O76">
            <v>1051.0270791727055</v>
          </cell>
          <cell r="P76">
            <v>0</v>
          </cell>
          <cell r="Q76">
            <v>0</v>
          </cell>
          <cell r="R76">
            <v>91.320520049999999</v>
          </cell>
          <cell r="S76">
            <v>30.232466550000002</v>
          </cell>
          <cell r="T76">
            <v>0</v>
          </cell>
          <cell r="U76">
            <v>0</v>
          </cell>
          <cell r="V76">
            <v>0</v>
          </cell>
          <cell r="W76">
            <v>929.47409257270544</v>
          </cell>
          <cell r="X76">
            <v>4353.9621001181158</v>
          </cell>
          <cell r="Y76">
            <v>0</v>
          </cell>
          <cell r="Z76">
            <v>542.84800203813825</v>
          </cell>
          <cell r="AA76">
            <v>0</v>
          </cell>
          <cell r="AB76">
            <v>11163.791422727174</v>
          </cell>
          <cell r="AC76">
            <v>2834.1561758494954</v>
          </cell>
          <cell r="AI76">
            <v>2834.16</v>
          </cell>
          <cell r="AK76">
            <v>0</v>
          </cell>
          <cell r="AL76">
            <v>3226.6932851527772</v>
          </cell>
          <cell r="AM76">
            <v>1452.4917562975202</v>
          </cell>
          <cell r="AN76">
            <v>0</v>
          </cell>
          <cell r="AO76">
            <v>48.95946</v>
          </cell>
          <cell r="AP76">
            <v>0</v>
          </cell>
          <cell r="AQ76">
            <v>2046.9505140000001</v>
          </cell>
          <cell r="AR76">
            <v>128.18476799999999</v>
          </cell>
          <cell r="AS76">
            <v>1918.765746</v>
          </cell>
        </row>
        <row r="77">
          <cell r="C77" t="str">
            <v>Харкiвська, ВУЛ, 10</v>
          </cell>
          <cell r="D77">
            <v>9</v>
          </cell>
          <cell r="E77">
            <v>2638.8999999999996</v>
          </cell>
          <cell r="G77">
            <v>3</v>
          </cell>
          <cell r="N77">
            <v>22206.546527765673</v>
          </cell>
          <cell r="O77">
            <v>3956.1894309828413</v>
          </cell>
          <cell r="P77">
            <v>0</v>
          </cell>
          <cell r="Q77">
            <v>0</v>
          </cell>
          <cell r="R77">
            <v>104.29477695</v>
          </cell>
          <cell r="S77">
            <v>31.589978850000001</v>
          </cell>
          <cell r="T77">
            <v>0</v>
          </cell>
          <cell r="U77">
            <v>2887.1611781169445</v>
          </cell>
          <cell r="V77">
            <v>0</v>
          </cell>
          <cell r="W77">
            <v>933.14349706589633</v>
          </cell>
          <cell r="X77">
            <v>4353.931262290097</v>
          </cell>
          <cell r="Y77">
            <v>0</v>
          </cell>
          <cell r="Z77">
            <v>577.81372764779667</v>
          </cell>
          <cell r="AA77">
            <v>0</v>
          </cell>
          <cell r="AB77">
            <v>6837.8031099443797</v>
          </cell>
          <cell r="AC77">
            <v>0</v>
          </cell>
          <cell r="AK77">
            <v>0</v>
          </cell>
          <cell r="AL77">
            <v>3387.5255509799317</v>
          </cell>
          <cell r="AM77">
            <v>1820.5600289206275</v>
          </cell>
          <cell r="AN77">
            <v>0</v>
          </cell>
          <cell r="AO77">
            <v>48.95946</v>
          </cell>
          <cell r="AP77">
            <v>0</v>
          </cell>
          <cell r="AQ77">
            <v>1223.7639570000001</v>
          </cell>
          <cell r="AR77">
            <v>336.48501600000003</v>
          </cell>
          <cell r="AS77">
            <v>887.27894100000003</v>
          </cell>
        </row>
        <row r="78">
          <cell r="C78" t="str">
            <v>Харкiвська, ВУЛ, 12</v>
          </cell>
          <cell r="D78">
            <v>9</v>
          </cell>
          <cell r="E78">
            <v>3635.8</v>
          </cell>
          <cell r="G78">
            <v>3</v>
          </cell>
          <cell r="N78">
            <v>11335.443341828111</v>
          </cell>
          <cell r="O78">
            <v>1064.5227815261555</v>
          </cell>
          <cell r="P78">
            <v>0</v>
          </cell>
          <cell r="Q78">
            <v>0</v>
          </cell>
          <cell r="R78">
            <v>103.18206195</v>
          </cell>
          <cell r="S78">
            <v>32.702693850000003</v>
          </cell>
          <cell r="T78">
            <v>0</v>
          </cell>
          <cell r="U78">
            <v>0</v>
          </cell>
          <cell r="V78">
            <v>0</v>
          </cell>
          <cell r="W78">
            <v>928.63802572615555</v>
          </cell>
          <cell r="X78">
            <v>2961.74209747639</v>
          </cell>
          <cell r="Y78">
            <v>227.24254031928123</v>
          </cell>
          <cell r="Z78">
            <v>554.50324390802439</v>
          </cell>
          <cell r="AA78">
            <v>0</v>
          </cell>
          <cell r="AB78">
            <v>0</v>
          </cell>
          <cell r="AC78">
            <v>0</v>
          </cell>
          <cell r="AK78">
            <v>0</v>
          </cell>
          <cell r="AL78">
            <v>3728.1601136454155</v>
          </cell>
          <cell r="AM78">
            <v>1526.5491479528423</v>
          </cell>
          <cell r="AN78">
            <v>0</v>
          </cell>
          <cell r="AO78">
            <v>48.95946</v>
          </cell>
          <cell r="AP78">
            <v>0</v>
          </cell>
          <cell r="AQ78">
            <v>1223.7639570000001</v>
          </cell>
          <cell r="AR78">
            <v>336.48501600000003</v>
          </cell>
          <cell r="AS78">
            <v>887.27894100000003</v>
          </cell>
        </row>
        <row r="79">
          <cell r="C79" t="str">
            <v>Народного руху вул. 2</v>
          </cell>
          <cell r="D79">
            <v>9</v>
          </cell>
          <cell r="E79">
            <v>4514.3999999999996</v>
          </cell>
          <cell r="G79">
            <v>3</v>
          </cell>
          <cell r="N79">
            <v>31019.890751028608</v>
          </cell>
          <cell r="O79">
            <v>1953.9767915890582</v>
          </cell>
          <cell r="P79">
            <v>0</v>
          </cell>
          <cell r="Q79">
            <v>0</v>
          </cell>
          <cell r="R79">
            <v>70.679656800000004</v>
          </cell>
          <cell r="S79">
            <v>10.693191149999999</v>
          </cell>
          <cell r="T79">
            <v>0</v>
          </cell>
          <cell r="U79">
            <v>0</v>
          </cell>
          <cell r="V79">
            <v>0</v>
          </cell>
          <cell r="W79">
            <v>1872.6039436390581</v>
          </cell>
          <cell r="X79">
            <v>5923.7925732329668</v>
          </cell>
          <cell r="Y79">
            <v>454.84788630476709</v>
          </cell>
          <cell r="Z79">
            <v>1155.5865597100849</v>
          </cell>
          <cell r="AA79">
            <v>0</v>
          </cell>
          <cell r="AB79">
            <v>596.50610317560222</v>
          </cell>
          <cell r="AC79">
            <v>4233.9339126586383</v>
          </cell>
          <cell r="AE79">
            <v>4233.93</v>
          </cell>
          <cell r="AK79">
            <v>0</v>
          </cell>
          <cell r="AL79">
            <v>7824.1553963746182</v>
          </cell>
          <cell r="AM79">
            <v>4668.0912603828729</v>
          </cell>
          <cell r="AN79">
            <v>0</v>
          </cell>
          <cell r="AO79">
            <v>135.12810959999999</v>
          </cell>
          <cell r="AP79">
            <v>0</v>
          </cell>
          <cell r="AQ79">
            <v>4073.8721580000001</v>
          </cell>
          <cell r="AR79">
            <v>713.02777200000003</v>
          </cell>
          <cell r="AS79">
            <v>3360.8443860000002</v>
          </cell>
        </row>
        <row r="80">
          <cell r="C80" t="str">
            <v>Народного руху вул. 4</v>
          </cell>
          <cell r="D80">
            <v>9</v>
          </cell>
          <cell r="E80">
            <v>5012.3</v>
          </cell>
          <cell r="G80">
            <v>3</v>
          </cell>
          <cell r="N80">
            <v>81449.153850602888</v>
          </cell>
          <cell r="O80">
            <v>2142.4710662980933</v>
          </cell>
          <cell r="P80">
            <v>0</v>
          </cell>
          <cell r="Q80">
            <v>0</v>
          </cell>
          <cell r="R80">
            <v>60.420424499999996</v>
          </cell>
          <cell r="S80">
            <v>11.71688895</v>
          </cell>
          <cell r="T80">
            <v>0</v>
          </cell>
          <cell r="U80">
            <v>0</v>
          </cell>
          <cell r="V80">
            <v>0</v>
          </cell>
          <cell r="W80">
            <v>2070.3337528480934</v>
          </cell>
          <cell r="X80">
            <v>8707.6004030420354</v>
          </cell>
          <cell r="Y80">
            <v>0</v>
          </cell>
          <cell r="Z80">
            <v>1155.5865597100849</v>
          </cell>
          <cell r="AA80">
            <v>0</v>
          </cell>
          <cell r="AB80">
            <v>37947.197032000055</v>
          </cell>
          <cell r="AC80">
            <v>14385.743699785709</v>
          </cell>
          <cell r="AE80">
            <v>4995.1400000000003</v>
          </cell>
          <cell r="AI80">
            <v>9390.6</v>
          </cell>
          <cell r="AK80">
            <v>0</v>
          </cell>
          <cell r="AL80">
            <v>9065.0383597361833</v>
          </cell>
          <cell r="AM80">
            <v>4550.0338290307282</v>
          </cell>
          <cell r="AN80">
            <v>0</v>
          </cell>
          <cell r="AO80">
            <v>134.63851500000001</v>
          </cell>
          <cell r="AP80">
            <v>0</v>
          </cell>
          <cell r="AQ80">
            <v>3360.8443860000002</v>
          </cell>
          <cell r="AR80">
            <v>1754.529012</v>
          </cell>
          <cell r="AS80">
            <v>1606.3153740000002</v>
          </cell>
        </row>
        <row r="81">
          <cell r="C81" t="str">
            <v>Народного руху вул. 11</v>
          </cell>
          <cell r="D81">
            <v>1</v>
          </cell>
          <cell r="E81">
            <v>2905.85</v>
          </cell>
          <cell r="G81">
            <v>3</v>
          </cell>
          <cell r="N81">
            <v>311.25143367586213</v>
          </cell>
          <cell r="O81">
            <v>113.98378007962715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113.98378007962715</v>
          </cell>
          <cell r="X81">
            <v>0</v>
          </cell>
          <cell r="Y81">
            <v>0</v>
          </cell>
          <cell r="Z81">
            <v>177.15967642227019</v>
          </cell>
          <cell r="AA81">
            <v>0</v>
          </cell>
          <cell r="AB81">
            <v>0</v>
          </cell>
          <cell r="AC81">
            <v>0</v>
          </cell>
          <cell r="AK81">
            <v>0</v>
          </cell>
          <cell r="AL81">
            <v>20.107977173964791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</row>
        <row r="82">
          <cell r="C82" t="str">
            <v>Народного руху вул. 12</v>
          </cell>
          <cell r="D82">
            <v>5</v>
          </cell>
          <cell r="E82">
            <v>4489.3</v>
          </cell>
          <cell r="G82">
            <v>3</v>
          </cell>
          <cell r="N82">
            <v>90476.832704405577</v>
          </cell>
          <cell r="O82">
            <v>3236.2453701938371</v>
          </cell>
          <cell r="P82">
            <v>0</v>
          </cell>
          <cell r="Q82">
            <v>0</v>
          </cell>
          <cell r="R82">
            <v>388.57120514999997</v>
          </cell>
          <cell r="S82">
            <v>81.63989955000001</v>
          </cell>
          <cell r="T82">
            <v>0</v>
          </cell>
          <cell r="U82">
            <v>0</v>
          </cell>
          <cell r="V82">
            <v>0</v>
          </cell>
          <cell r="W82">
            <v>2766.0342654938372</v>
          </cell>
          <cell r="X82">
            <v>0</v>
          </cell>
          <cell r="Y82">
            <v>0</v>
          </cell>
          <cell r="Z82">
            <v>1183.3955578557784</v>
          </cell>
          <cell r="AA82">
            <v>0</v>
          </cell>
          <cell r="AB82">
            <v>51948.526948329418</v>
          </cell>
          <cell r="AC82">
            <v>7692.197612547372</v>
          </cell>
          <cell r="AF82">
            <v>0</v>
          </cell>
          <cell r="AG82">
            <v>2311.81</v>
          </cell>
          <cell r="AI82">
            <v>5380.39</v>
          </cell>
          <cell r="AK82">
            <v>0</v>
          </cell>
          <cell r="AL82">
            <v>20146.926391074936</v>
          </cell>
          <cell r="AM82">
            <v>4151.4878219042475</v>
          </cell>
          <cell r="AN82">
            <v>0</v>
          </cell>
          <cell r="AO82">
            <v>319.46047650000003</v>
          </cell>
          <cell r="AP82">
            <v>0</v>
          </cell>
          <cell r="AQ82">
            <v>1798.5925260000001</v>
          </cell>
          <cell r="AR82">
            <v>1798.5925260000001</v>
          </cell>
          <cell r="AS82">
            <v>0</v>
          </cell>
        </row>
        <row r="83">
          <cell r="C83" t="str">
            <v>Христини Алчевської вул. 1</v>
          </cell>
          <cell r="D83">
            <v>2</v>
          </cell>
          <cell r="E83">
            <v>2889.6</v>
          </cell>
          <cell r="G83">
            <v>3</v>
          </cell>
          <cell r="N83">
            <v>1195.7050253147756</v>
          </cell>
          <cell r="O83">
            <v>125.9410770144939</v>
          </cell>
          <cell r="P83">
            <v>0</v>
          </cell>
          <cell r="Q83">
            <v>0</v>
          </cell>
          <cell r="R83">
            <v>9.6806204999999999</v>
          </cell>
          <cell r="S83">
            <v>2.6482616999999999</v>
          </cell>
          <cell r="T83">
            <v>0</v>
          </cell>
          <cell r="U83">
            <v>0</v>
          </cell>
          <cell r="V83">
            <v>0</v>
          </cell>
          <cell r="W83">
            <v>113.6121948144939</v>
          </cell>
          <cell r="X83">
            <v>0</v>
          </cell>
          <cell r="Y83">
            <v>0</v>
          </cell>
          <cell r="Z83">
            <v>78.96937561666752</v>
          </cell>
          <cell r="AA83">
            <v>0</v>
          </cell>
          <cell r="AB83">
            <v>0</v>
          </cell>
          <cell r="AC83">
            <v>0</v>
          </cell>
          <cell r="AK83">
            <v>0</v>
          </cell>
          <cell r="AL83">
            <v>735.52894960172557</v>
          </cell>
          <cell r="AM83">
            <v>255.26562308188855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</row>
        <row r="84">
          <cell r="C84" t="str">
            <v>Христини Алчевської вул. 2</v>
          </cell>
          <cell r="D84">
            <v>2</v>
          </cell>
          <cell r="E84">
            <v>3645.5</v>
          </cell>
          <cell r="G84">
            <v>3</v>
          </cell>
          <cell r="N84">
            <v>3845.8496172127275</v>
          </cell>
          <cell r="O84">
            <v>2537.9375467523405</v>
          </cell>
          <cell r="P84">
            <v>1545.8153748374125</v>
          </cell>
          <cell r="Q84">
            <v>208.7884120345721</v>
          </cell>
          <cell r="R84">
            <v>11.33856585</v>
          </cell>
          <cell r="S84">
            <v>1.7580897</v>
          </cell>
          <cell r="T84">
            <v>0</v>
          </cell>
          <cell r="U84">
            <v>645.29155892929782</v>
          </cell>
          <cell r="V84">
            <v>0</v>
          </cell>
          <cell r="W84">
            <v>124.94554540105828</v>
          </cell>
          <cell r="X84">
            <v>0</v>
          </cell>
          <cell r="Y84">
            <v>0</v>
          </cell>
          <cell r="Z84">
            <v>78.96937561666752</v>
          </cell>
          <cell r="AA84">
            <v>0</v>
          </cell>
          <cell r="AB84">
            <v>0</v>
          </cell>
          <cell r="AC84">
            <v>0</v>
          </cell>
          <cell r="AK84">
            <v>0</v>
          </cell>
          <cell r="AL84">
            <v>941.63087976183112</v>
          </cell>
          <cell r="AM84">
            <v>255.26562308188855</v>
          </cell>
          <cell r="AN84">
            <v>0</v>
          </cell>
          <cell r="AO84">
            <v>0</v>
          </cell>
          <cell r="AP84">
            <v>0</v>
          </cell>
          <cell r="AQ84">
            <v>32.046191999999998</v>
          </cell>
          <cell r="AR84">
            <v>32.046191999999998</v>
          </cell>
          <cell r="AS84">
            <v>0</v>
          </cell>
        </row>
        <row r="85">
          <cell r="C85" t="str">
            <v>Христини Алчевської вул. 3</v>
          </cell>
          <cell r="D85">
            <v>2</v>
          </cell>
          <cell r="E85">
            <v>4190.4800000000005</v>
          </cell>
          <cell r="G85">
            <v>3</v>
          </cell>
          <cell r="N85">
            <v>10481.428961082209</v>
          </cell>
          <cell r="O85">
            <v>2721.6678310043981</v>
          </cell>
          <cell r="P85">
            <v>0</v>
          </cell>
          <cell r="Q85">
            <v>0</v>
          </cell>
          <cell r="R85">
            <v>24.346204199999999</v>
          </cell>
          <cell r="S85">
            <v>2.0362684500000001</v>
          </cell>
          <cell r="T85">
            <v>0</v>
          </cell>
          <cell r="U85">
            <v>2282.8721622146222</v>
          </cell>
          <cell r="V85">
            <v>0</v>
          </cell>
          <cell r="W85">
            <v>412.41319613977566</v>
          </cell>
          <cell r="X85">
            <v>0</v>
          </cell>
          <cell r="Y85">
            <v>0</v>
          </cell>
          <cell r="Z85">
            <v>177.69131903387901</v>
          </cell>
          <cell r="AA85">
            <v>0</v>
          </cell>
          <cell r="AB85">
            <v>0</v>
          </cell>
          <cell r="AC85">
            <v>0</v>
          </cell>
          <cell r="AK85">
            <v>0</v>
          </cell>
          <cell r="AL85">
            <v>6843.1746494855124</v>
          </cell>
          <cell r="AM85">
            <v>714.8605175584197</v>
          </cell>
          <cell r="AN85">
            <v>0</v>
          </cell>
          <cell r="AO85">
            <v>0</v>
          </cell>
          <cell r="AP85">
            <v>0</v>
          </cell>
          <cell r="AQ85">
            <v>24.034644</v>
          </cell>
          <cell r="AR85">
            <v>24.034644</v>
          </cell>
          <cell r="AS85">
            <v>0</v>
          </cell>
        </row>
        <row r="86">
          <cell r="C86" t="str">
            <v>Христини Алчевської вул. 4</v>
          </cell>
          <cell r="D86">
            <v>2</v>
          </cell>
          <cell r="E86">
            <v>578.86</v>
          </cell>
          <cell r="G86">
            <v>3</v>
          </cell>
          <cell r="N86">
            <v>4860.9844315697792</v>
          </cell>
          <cell r="O86">
            <v>513.77547136524095</v>
          </cell>
          <cell r="P86">
            <v>0</v>
          </cell>
          <cell r="Q86">
            <v>0</v>
          </cell>
          <cell r="R86">
            <v>40.669733249999993</v>
          </cell>
          <cell r="S86">
            <v>12.340009349999999</v>
          </cell>
          <cell r="T86">
            <v>0</v>
          </cell>
          <cell r="U86">
            <v>0</v>
          </cell>
          <cell r="V86">
            <v>0</v>
          </cell>
          <cell r="W86">
            <v>460.76572876524097</v>
          </cell>
          <cell r="X86">
            <v>0</v>
          </cell>
          <cell r="Y86">
            <v>0</v>
          </cell>
          <cell r="Z86">
            <v>236.90812685000253</v>
          </cell>
          <cell r="AA86">
            <v>0</v>
          </cell>
          <cell r="AB86">
            <v>0</v>
          </cell>
          <cell r="AC86">
            <v>0</v>
          </cell>
          <cell r="AK86">
            <v>0</v>
          </cell>
          <cell r="AL86">
            <v>3443.2280569085715</v>
          </cell>
          <cell r="AM86">
            <v>664.62480344596383</v>
          </cell>
          <cell r="AN86">
            <v>0</v>
          </cell>
          <cell r="AO86">
            <v>2.4479730000000002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</row>
        <row r="87">
          <cell r="C87" t="str">
            <v>Христини Алчевської вул. 5</v>
          </cell>
          <cell r="D87">
            <v>3</v>
          </cell>
          <cell r="E87">
            <v>2185.1</v>
          </cell>
          <cell r="G87">
            <v>3</v>
          </cell>
          <cell r="N87">
            <v>9966.6809317642619</v>
          </cell>
          <cell r="O87">
            <v>605.84876744735084</v>
          </cell>
          <cell r="P87">
            <v>0</v>
          </cell>
          <cell r="Q87">
            <v>0</v>
          </cell>
          <cell r="R87">
            <v>26.093166749999998</v>
          </cell>
          <cell r="S87">
            <v>1.5689281499999999</v>
          </cell>
          <cell r="T87">
            <v>0</v>
          </cell>
          <cell r="U87">
            <v>0</v>
          </cell>
          <cell r="V87">
            <v>0</v>
          </cell>
          <cell r="W87">
            <v>578.18667254735078</v>
          </cell>
          <cell r="X87">
            <v>0</v>
          </cell>
          <cell r="Y87">
            <v>0</v>
          </cell>
          <cell r="Z87">
            <v>239.72992225008031</v>
          </cell>
          <cell r="AA87">
            <v>0</v>
          </cell>
          <cell r="AB87">
            <v>0</v>
          </cell>
          <cell r="AC87">
            <v>0</v>
          </cell>
          <cell r="AK87">
            <v>0</v>
          </cell>
          <cell r="AL87">
            <v>6605.4912081935845</v>
          </cell>
          <cell r="AM87">
            <v>1105.0222283732439</v>
          </cell>
          <cell r="AN87">
            <v>0</v>
          </cell>
          <cell r="AO87">
            <v>96.694933500000005</v>
          </cell>
          <cell r="AP87">
            <v>0</v>
          </cell>
          <cell r="AQ87">
            <v>1313.8938719999999</v>
          </cell>
          <cell r="AR87">
            <v>1313.8938719999999</v>
          </cell>
          <cell r="AS87">
            <v>0</v>
          </cell>
        </row>
        <row r="88">
          <cell r="C88" t="str">
            <v>Степана Бандери пров. 12</v>
          </cell>
          <cell r="D88">
            <v>1</v>
          </cell>
          <cell r="E88">
            <v>437.66</v>
          </cell>
          <cell r="G88">
            <v>3</v>
          </cell>
          <cell r="N88">
            <v>317.2861526990124</v>
          </cell>
          <cell r="O88">
            <v>101.07119211624641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101.07119211624641</v>
          </cell>
          <cell r="X88">
            <v>0</v>
          </cell>
          <cell r="Y88">
            <v>0</v>
          </cell>
          <cell r="Z88">
            <v>216.21496058276603</v>
          </cell>
          <cell r="AA88">
            <v>0</v>
          </cell>
          <cell r="AB88">
            <v>0</v>
          </cell>
          <cell r="AC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</row>
        <row r="89">
          <cell r="C89" t="str">
            <v>Олександра Довгача пров. 1</v>
          </cell>
          <cell r="D89">
            <v>1</v>
          </cell>
          <cell r="E89">
            <v>419.2</v>
          </cell>
          <cell r="G89">
            <v>3</v>
          </cell>
          <cell r="N89">
            <v>1110.7200804732327</v>
          </cell>
          <cell r="O89">
            <v>192.29537470646147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192.29537470646147</v>
          </cell>
          <cell r="X89">
            <v>0</v>
          </cell>
          <cell r="Y89">
            <v>0</v>
          </cell>
          <cell r="Z89">
            <v>354.03308374598174</v>
          </cell>
          <cell r="AA89">
            <v>0</v>
          </cell>
          <cell r="AB89">
            <v>0</v>
          </cell>
          <cell r="AC89">
            <v>0</v>
          </cell>
          <cell r="AK89">
            <v>0</v>
          </cell>
          <cell r="AL89">
            <v>549.03615502078935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15.355467000000001</v>
          </cell>
          <cell r="AR89">
            <v>15.355467000000001</v>
          </cell>
          <cell r="AS89">
            <v>0</v>
          </cell>
        </row>
        <row r="90">
          <cell r="C90" t="str">
            <v>Олександра Довгача пров. 2</v>
          </cell>
          <cell r="D90">
            <v>1</v>
          </cell>
          <cell r="E90">
            <v>4418.1000000000004</v>
          </cell>
          <cell r="G90">
            <v>3</v>
          </cell>
          <cell r="N90">
            <v>4117.9685979865253</v>
          </cell>
          <cell r="O90">
            <v>190.48389653893682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190.48389653893682</v>
          </cell>
          <cell r="X90">
            <v>0</v>
          </cell>
          <cell r="Y90">
            <v>0</v>
          </cell>
          <cell r="Z90">
            <v>354.03308374598174</v>
          </cell>
          <cell r="AA90">
            <v>0</v>
          </cell>
          <cell r="AB90">
            <v>3191.9367405998828</v>
          </cell>
          <cell r="AC90">
            <v>0</v>
          </cell>
          <cell r="AK90">
            <v>0</v>
          </cell>
          <cell r="AL90">
            <v>366.15941010172361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15.355467000000001</v>
          </cell>
          <cell r="AR90">
            <v>15.355467000000001</v>
          </cell>
          <cell r="AS90">
            <v>0</v>
          </cell>
        </row>
        <row r="91">
          <cell r="C91" t="str">
            <v>Олександра Довгача пров. 3</v>
          </cell>
          <cell r="D91">
            <v>1</v>
          </cell>
          <cell r="E91">
            <v>2585.08</v>
          </cell>
          <cell r="G91">
            <v>3</v>
          </cell>
          <cell r="N91">
            <v>834.54105723065584</v>
          </cell>
          <cell r="O91">
            <v>228.43204174067091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228.43204174067091</v>
          </cell>
          <cell r="X91">
            <v>0</v>
          </cell>
          <cell r="Y91">
            <v>0</v>
          </cell>
          <cell r="Z91">
            <v>354.03308374598174</v>
          </cell>
          <cell r="AA91">
            <v>0</v>
          </cell>
          <cell r="AB91">
            <v>0</v>
          </cell>
          <cell r="AC91">
            <v>0</v>
          </cell>
          <cell r="AK91">
            <v>0</v>
          </cell>
          <cell r="AL91">
            <v>236.72046474400332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15.355467000000001</v>
          </cell>
          <cell r="AR91">
            <v>15.355467000000001</v>
          </cell>
          <cell r="AS91">
            <v>0</v>
          </cell>
        </row>
        <row r="92">
          <cell r="C92" t="str">
            <v>Олександра Довгача пров. 4</v>
          </cell>
          <cell r="D92">
            <v>1</v>
          </cell>
          <cell r="E92">
            <v>3573.91</v>
          </cell>
          <cell r="G92">
            <v>3</v>
          </cell>
          <cell r="N92">
            <v>848.41628267963358</v>
          </cell>
          <cell r="O92">
            <v>191.18061891106169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191.18061891106169</v>
          </cell>
          <cell r="X92">
            <v>0</v>
          </cell>
          <cell r="Y92">
            <v>0</v>
          </cell>
          <cell r="Z92">
            <v>354.03308374598174</v>
          </cell>
          <cell r="AA92">
            <v>0</v>
          </cell>
          <cell r="AB92">
            <v>0</v>
          </cell>
          <cell r="AC92">
            <v>0</v>
          </cell>
          <cell r="AK92">
            <v>0</v>
          </cell>
          <cell r="AL92">
            <v>287.84711302259024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15.355467000000001</v>
          </cell>
          <cell r="AR92">
            <v>15.355467000000001</v>
          </cell>
          <cell r="AS92">
            <v>0</v>
          </cell>
        </row>
        <row r="93">
          <cell r="C93" t="str">
            <v>Олександра Довгача пров. 5</v>
          </cell>
          <cell r="D93">
            <v>1</v>
          </cell>
          <cell r="E93">
            <v>3072.92</v>
          </cell>
          <cell r="G93">
            <v>3</v>
          </cell>
          <cell r="N93">
            <v>949.8809398446781</v>
          </cell>
          <cell r="O93">
            <v>198.47297973930191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198.47297973930191</v>
          </cell>
          <cell r="X93">
            <v>0</v>
          </cell>
          <cell r="Y93">
            <v>0</v>
          </cell>
          <cell r="Z93">
            <v>383.51880089751847</v>
          </cell>
          <cell r="AA93">
            <v>0</v>
          </cell>
          <cell r="AB93">
            <v>0</v>
          </cell>
          <cell r="AC93">
            <v>0</v>
          </cell>
          <cell r="AK93">
            <v>0</v>
          </cell>
          <cell r="AL93">
            <v>352.53369220785771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15.355467000000001</v>
          </cell>
          <cell r="AR93">
            <v>15.355467000000001</v>
          </cell>
          <cell r="AS93">
            <v>0</v>
          </cell>
        </row>
        <row r="94">
          <cell r="C94" t="str">
            <v>Олександра Довгача пров. 6</v>
          </cell>
          <cell r="D94">
            <v>1</v>
          </cell>
          <cell r="E94">
            <v>3259.87</v>
          </cell>
          <cell r="G94">
            <v>3</v>
          </cell>
          <cell r="N94">
            <v>436.6841366197965</v>
          </cell>
          <cell r="O94">
            <v>182.86813889737792</v>
          </cell>
          <cell r="P94">
            <v>0</v>
          </cell>
          <cell r="Q94">
            <v>0</v>
          </cell>
          <cell r="R94">
            <v>6.1421867999999993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176.72595209737793</v>
          </cell>
          <cell r="X94">
            <v>0</v>
          </cell>
          <cell r="Y94">
            <v>0</v>
          </cell>
          <cell r="Z94">
            <v>61.834125288659394</v>
          </cell>
          <cell r="AA94">
            <v>0</v>
          </cell>
          <cell r="AB94">
            <v>0</v>
          </cell>
          <cell r="AC94">
            <v>0</v>
          </cell>
          <cell r="AK94">
            <v>0</v>
          </cell>
          <cell r="AL94">
            <v>176.62640543375923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15.355467000000001</v>
          </cell>
          <cell r="AR94">
            <v>15.355467000000001</v>
          </cell>
          <cell r="AS9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явн.коштів 2021-2026"/>
      <sheetName val="К. по місяцям 11.25-10.26  "/>
      <sheetName val="К. по місяцям 11.24-10.25 "/>
      <sheetName val="К. по місяцям 11.23-10.24"/>
      <sheetName val="ПО 11-12.2020, 01-10.2021"/>
      <sheetName val="ПО 11-12,2021, 1-2.2022"/>
      <sheetName val="11.2021-10.22 рік"/>
      <sheetName val="ПО 11.22 -03.23р "/>
      <sheetName val="Лист1"/>
    </sheetNames>
    <sheetDataSet>
      <sheetData sheetId="0"/>
      <sheetData sheetId="1">
        <row r="7">
          <cell r="B7" t="str">
            <v>Олександра Довгача вул. 1</v>
          </cell>
          <cell r="C7">
            <v>57231.960000000014</v>
          </cell>
          <cell r="D7">
            <v>13320.276948853847</v>
          </cell>
          <cell r="E7">
            <v>43911.683051146167</v>
          </cell>
        </row>
        <row r="8">
          <cell r="B8" t="str">
            <v>Олександра Довгача вул. 3</v>
          </cell>
          <cell r="C8">
            <v>64708.80000000001</v>
          </cell>
          <cell r="D8">
            <v>23037.212711810804</v>
          </cell>
          <cell r="E8">
            <v>41671.587288189206</v>
          </cell>
        </row>
        <row r="9">
          <cell r="B9" t="str">
            <v>Олександра Довгача вул. 5</v>
          </cell>
          <cell r="C9">
            <v>115510.98000000001</v>
          </cell>
          <cell r="D9">
            <v>-44859.411171293585</v>
          </cell>
          <cell r="E9">
            <v>160370.3911712936</v>
          </cell>
        </row>
        <row r="10">
          <cell r="B10" t="str">
            <v>Олександра Довгача вул. 6</v>
          </cell>
          <cell r="C10">
            <v>14247.480000000003</v>
          </cell>
          <cell r="D10">
            <v>-8519.7826391873823</v>
          </cell>
          <cell r="E10">
            <v>22767.262639187386</v>
          </cell>
        </row>
        <row r="11">
          <cell r="B11" t="str">
            <v>Олександра Довгача вул. 6А</v>
          </cell>
          <cell r="C11">
            <v>89163</v>
          </cell>
          <cell r="D11">
            <v>-98598.362490240164</v>
          </cell>
          <cell r="E11">
            <v>187761.36249024016</v>
          </cell>
        </row>
        <row r="12">
          <cell r="B12" t="str">
            <v>Олександра Довгача вул. 7</v>
          </cell>
          <cell r="C12">
            <v>87659.58</v>
          </cell>
          <cell r="D12">
            <v>59081.947005159513</v>
          </cell>
          <cell r="E12">
            <v>28577.632994840489</v>
          </cell>
        </row>
        <row r="13">
          <cell r="B13" t="str">
            <v>Олександра Довгача вул. 7А</v>
          </cell>
          <cell r="C13">
            <v>155260.68000000002</v>
          </cell>
          <cell r="D13">
            <v>4455.8593397107034</v>
          </cell>
          <cell r="E13">
            <v>150804.82066028932</v>
          </cell>
        </row>
        <row r="14">
          <cell r="B14" t="str">
            <v>Олександра Довгача вул. 9</v>
          </cell>
          <cell r="C14">
            <v>75309.719999999987</v>
          </cell>
          <cell r="D14">
            <v>14369.276950370637</v>
          </cell>
          <cell r="E14">
            <v>60940.44304962935</v>
          </cell>
        </row>
        <row r="15">
          <cell r="B15" t="str">
            <v>Олександра Довгача вул. 10</v>
          </cell>
          <cell r="C15">
            <v>306966.72000000003</v>
          </cell>
          <cell r="D15">
            <v>-133872.11102996726</v>
          </cell>
          <cell r="E15">
            <v>440838.83102996729</v>
          </cell>
        </row>
        <row r="16">
          <cell r="B16" t="str">
            <v>Олександра Довгача вул. 11</v>
          </cell>
          <cell r="C16">
            <v>78762.240000000005</v>
          </cell>
          <cell r="D16">
            <v>-104028.59936361368</v>
          </cell>
          <cell r="E16">
            <v>182790.83936361369</v>
          </cell>
        </row>
        <row r="17">
          <cell r="B17" t="str">
            <v>Олександра Довгача вул. 13</v>
          </cell>
          <cell r="C17">
            <v>98555.7</v>
          </cell>
          <cell r="D17">
            <v>-14812.392385366329</v>
          </cell>
          <cell r="E17">
            <v>113368.09238536633</v>
          </cell>
        </row>
        <row r="18">
          <cell r="B18" t="str">
            <v>Олександра Довгача вул. 15</v>
          </cell>
          <cell r="C18">
            <v>123429</v>
          </cell>
          <cell r="D18">
            <v>-42458.331777125219</v>
          </cell>
          <cell r="E18">
            <v>165887.33177712522</v>
          </cell>
        </row>
        <row r="19">
          <cell r="B19" t="str">
            <v>Олександра Довгача вул. 16</v>
          </cell>
          <cell r="C19">
            <v>177729.84</v>
          </cell>
          <cell r="D19">
            <v>99299.698659081856</v>
          </cell>
          <cell r="E19">
            <v>78430.14134091814</v>
          </cell>
        </row>
        <row r="20">
          <cell r="B20" t="str">
            <v>Олександра Довгача вул. 17</v>
          </cell>
          <cell r="C20">
            <v>98279.880000000019</v>
          </cell>
          <cell r="D20">
            <v>34376.243988934017</v>
          </cell>
          <cell r="E20">
            <v>63903.636011066003</v>
          </cell>
        </row>
        <row r="21">
          <cell r="B21" t="str">
            <v>Олександра Довгача вул. 18</v>
          </cell>
          <cell r="C21">
            <v>136557.48000000001</v>
          </cell>
          <cell r="D21">
            <v>-220548.52887919985</v>
          </cell>
          <cell r="E21">
            <v>357106.00887919986</v>
          </cell>
        </row>
        <row r="22">
          <cell r="B22" t="str">
            <v>Олександра Довгача вул. 19</v>
          </cell>
          <cell r="C22">
            <v>107260.49999999999</v>
          </cell>
          <cell r="D22">
            <v>-46345.364106306472</v>
          </cell>
          <cell r="E22">
            <v>153605.86410630646</v>
          </cell>
        </row>
        <row r="23">
          <cell r="B23" t="str">
            <v>Олександра Довгача вул. 21</v>
          </cell>
          <cell r="C23">
            <v>67018.499999999985</v>
          </cell>
          <cell r="D23">
            <v>-6638.0452553669747</v>
          </cell>
          <cell r="E23">
            <v>73656.54525536696</v>
          </cell>
        </row>
        <row r="24">
          <cell r="B24" t="str">
            <v>Олександра Довгача вул. 23</v>
          </cell>
          <cell r="C24">
            <v>69426.420000000027</v>
          </cell>
          <cell r="D24">
            <v>17341.291588893037</v>
          </cell>
          <cell r="E24">
            <v>52085.128411106991</v>
          </cell>
        </row>
        <row r="25">
          <cell r="B25" t="str">
            <v>Днiпровська, ВУЛ, 2</v>
          </cell>
          <cell r="C25">
            <v>203567.04</v>
          </cell>
          <cell r="D25">
            <v>-214541.97423994888</v>
          </cell>
          <cell r="E25">
            <v>418109.01423994888</v>
          </cell>
        </row>
        <row r="26">
          <cell r="B26" t="str">
            <v>Днiпровська, ВУЛ, 31</v>
          </cell>
          <cell r="C26">
            <v>234326.63999999998</v>
          </cell>
          <cell r="D26">
            <v>-255354.56776214988</v>
          </cell>
          <cell r="E26">
            <v>489681.20776214986</v>
          </cell>
        </row>
        <row r="27">
          <cell r="B27" t="str">
            <v>Днiпровська, ВУЛ, 35</v>
          </cell>
          <cell r="C27">
            <v>176420.28</v>
          </cell>
          <cell r="D27">
            <v>134414.72775208511</v>
          </cell>
          <cell r="E27">
            <v>42005.552247914893</v>
          </cell>
        </row>
        <row r="28">
          <cell r="B28" t="str">
            <v>Заньковецької вул. 28</v>
          </cell>
          <cell r="C28">
            <v>119171.04</v>
          </cell>
          <cell r="D28">
            <v>74489.084505827253</v>
          </cell>
          <cell r="E28">
            <v>44681.95549417274</v>
          </cell>
        </row>
        <row r="29">
          <cell r="B29" t="str">
            <v>Заньковецької вул. 30</v>
          </cell>
          <cell r="C29">
            <v>78290.64</v>
          </cell>
          <cell r="D29">
            <v>-64017.567823835023</v>
          </cell>
          <cell r="E29">
            <v>142308.20782383502</v>
          </cell>
        </row>
        <row r="30">
          <cell r="B30" t="str">
            <v>Заньковецької вул. 43</v>
          </cell>
          <cell r="C30">
            <v>6043.6200000000008</v>
          </cell>
          <cell r="D30">
            <v>6043.6200000000008</v>
          </cell>
          <cell r="E30">
            <v>0</v>
          </cell>
        </row>
        <row r="31">
          <cell r="B31" t="str">
            <v>Заньковецької вул. 60</v>
          </cell>
          <cell r="C31">
            <v>2595.3000000000006</v>
          </cell>
          <cell r="D31">
            <v>2595.3000000000006</v>
          </cell>
          <cell r="E31">
            <v>0</v>
          </cell>
        </row>
        <row r="32">
          <cell r="B32" t="str">
            <v>Заньковецької вул. 62</v>
          </cell>
          <cell r="C32">
            <v>5216.3399999999992</v>
          </cell>
          <cell r="D32">
            <v>5216.3399999999992</v>
          </cell>
          <cell r="E32">
            <v>0</v>
          </cell>
        </row>
        <row r="33">
          <cell r="B33" t="str">
            <v>Заньковецької вул. 64</v>
          </cell>
          <cell r="C33">
            <v>4172.6399999999994</v>
          </cell>
          <cell r="D33">
            <v>4172.6399999999994</v>
          </cell>
          <cell r="E33">
            <v>0</v>
          </cell>
        </row>
        <row r="34">
          <cell r="B34" t="str">
            <v>Степана Бандери вул. 10</v>
          </cell>
          <cell r="C34">
            <v>4577.7</v>
          </cell>
          <cell r="D34">
            <v>4577.7</v>
          </cell>
          <cell r="E34">
            <v>0</v>
          </cell>
        </row>
        <row r="35">
          <cell r="B35" t="str">
            <v>Степана Бандери вул. 11</v>
          </cell>
          <cell r="C35">
            <v>12900.060000000001</v>
          </cell>
          <cell r="D35">
            <v>6395.5234835909796</v>
          </cell>
          <cell r="E35">
            <v>6504.5365164090217</v>
          </cell>
        </row>
        <row r="36">
          <cell r="B36" t="str">
            <v>Степана Бандери вул. 13</v>
          </cell>
          <cell r="C36">
            <v>60460.98000000001</v>
          </cell>
          <cell r="D36">
            <v>42922.106951304289</v>
          </cell>
          <cell r="E36">
            <v>17538.873048695717</v>
          </cell>
        </row>
        <row r="37">
          <cell r="B37" t="str">
            <v>Степана Бандери вул. 16</v>
          </cell>
          <cell r="C37">
            <v>3118.9200000000005</v>
          </cell>
          <cell r="D37">
            <v>3118.9200000000005</v>
          </cell>
          <cell r="E37">
            <v>0</v>
          </cell>
        </row>
        <row r="38">
          <cell r="B38" t="str">
            <v>Степана Бандери вул. 19/2</v>
          </cell>
          <cell r="C38">
            <v>3310.9799999999996</v>
          </cell>
          <cell r="D38">
            <v>3310.9799999999996</v>
          </cell>
          <cell r="E38">
            <v>0</v>
          </cell>
        </row>
        <row r="39">
          <cell r="B39" t="str">
            <v>Степана Бандери вул. 29</v>
          </cell>
          <cell r="C39">
            <v>9106.14</v>
          </cell>
          <cell r="D39">
            <v>9106.14</v>
          </cell>
          <cell r="E39">
            <v>0</v>
          </cell>
        </row>
        <row r="40">
          <cell r="B40" t="str">
            <v>Степана Бандери вул. 29а</v>
          </cell>
          <cell r="C40">
            <v>7938.6600000000017</v>
          </cell>
          <cell r="D40">
            <v>-19211.339468073813</v>
          </cell>
          <cell r="E40">
            <v>27149.999468073816</v>
          </cell>
        </row>
        <row r="41">
          <cell r="B41" t="str">
            <v>Степана Бандери вул. 31А</v>
          </cell>
          <cell r="C41">
            <v>103258.43999999999</v>
          </cell>
          <cell r="D41">
            <v>57982.133251834777</v>
          </cell>
          <cell r="E41">
            <v>45276.306748165211</v>
          </cell>
        </row>
        <row r="42">
          <cell r="B42" t="str">
            <v>Степана Бандери вул. 31б</v>
          </cell>
          <cell r="C42">
            <v>108009.30000000002</v>
          </cell>
          <cell r="D42">
            <v>64941.86793543645</v>
          </cell>
          <cell r="E42">
            <v>43067.432064563567</v>
          </cell>
        </row>
        <row r="43">
          <cell r="B43" t="str">
            <v>Степана Бандери вул. 31в</v>
          </cell>
          <cell r="C43">
            <v>160064.1</v>
          </cell>
          <cell r="D43">
            <v>141591.11753448259</v>
          </cell>
          <cell r="E43">
            <v>18472.982465517409</v>
          </cell>
        </row>
        <row r="44">
          <cell r="B44" t="str">
            <v>Текстильникiв, ВУЛ, 3</v>
          </cell>
          <cell r="C44">
            <v>9203.7599999999984</v>
          </cell>
          <cell r="D44">
            <v>5301.822423573245</v>
          </cell>
          <cell r="E44">
            <v>3901.9375764267538</v>
          </cell>
        </row>
        <row r="45">
          <cell r="B45" t="str">
            <v>Текстильникiв, ВУЛ, 4</v>
          </cell>
          <cell r="C45">
            <v>83452.799999999988</v>
          </cell>
          <cell r="D45">
            <v>63316.04216468861</v>
          </cell>
          <cell r="E45">
            <v>20136.757835311379</v>
          </cell>
        </row>
        <row r="46">
          <cell r="B46" t="str">
            <v>Текстильникiв, ВУЛ, 6</v>
          </cell>
          <cell r="C46">
            <v>77639.459999999992</v>
          </cell>
          <cell r="D46">
            <v>10159.285914922628</v>
          </cell>
          <cell r="E46">
            <v>67480.174085077364</v>
          </cell>
        </row>
        <row r="47">
          <cell r="B47" t="str">
            <v>Текстильникiв, ВУЛ, 8</v>
          </cell>
          <cell r="C47">
            <v>71508.72</v>
          </cell>
          <cell r="D47">
            <v>-40760.178557303152</v>
          </cell>
          <cell r="E47">
            <v>112268.89855730315</v>
          </cell>
        </row>
        <row r="48">
          <cell r="B48" t="str">
            <v>Текстильникiв, ВУЛ, 9</v>
          </cell>
          <cell r="C48">
            <v>127555.25999999997</v>
          </cell>
          <cell r="D48">
            <v>72934.825499508792</v>
          </cell>
          <cell r="E48">
            <v>54620.434500491167</v>
          </cell>
        </row>
        <row r="49">
          <cell r="B49" t="str">
            <v>Текстильникiв, ВУЛ, 9а</v>
          </cell>
          <cell r="C49">
            <v>101501.45999999999</v>
          </cell>
          <cell r="D49">
            <v>46012.495000816292</v>
          </cell>
          <cell r="E49">
            <v>55488.9649991837</v>
          </cell>
        </row>
        <row r="50">
          <cell r="B50" t="str">
            <v>Текстильникiв, ВУЛ, 11а</v>
          </cell>
          <cell r="C50">
            <v>224932.19999999995</v>
          </cell>
          <cell r="D50">
            <v>118957.26313877437</v>
          </cell>
          <cell r="E50">
            <v>105974.93686122558</v>
          </cell>
        </row>
        <row r="51">
          <cell r="B51" t="str">
            <v>Текстильникiв, ВУЛ, 11б</v>
          </cell>
          <cell r="C51">
            <v>154971.18</v>
          </cell>
          <cell r="D51">
            <v>69146.302884418154</v>
          </cell>
          <cell r="E51">
            <v>85824.877115581839</v>
          </cell>
        </row>
        <row r="52">
          <cell r="B52" t="str">
            <v>Текстильникiв, ВУЛ, 12</v>
          </cell>
          <cell r="C52">
            <v>86790.48</v>
          </cell>
          <cell r="D52">
            <v>62902.421090462114</v>
          </cell>
          <cell r="E52">
            <v>23888.058909537878</v>
          </cell>
        </row>
        <row r="53">
          <cell r="B53" t="str">
            <v>Текстильникiв, ВУЛ, 13</v>
          </cell>
          <cell r="C53">
            <v>123432</v>
          </cell>
          <cell r="D53">
            <v>-108449.05684988905</v>
          </cell>
          <cell r="E53">
            <v>231881.05684988905</v>
          </cell>
        </row>
        <row r="54">
          <cell r="B54" t="str">
            <v>Текстильникiв, ВУЛ, 14</v>
          </cell>
          <cell r="C54">
            <v>7611.1200000000008</v>
          </cell>
          <cell r="D54">
            <v>-19400.777250872277</v>
          </cell>
          <cell r="E54">
            <v>27011.897250872276</v>
          </cell>
        </row>
        <row r="55">
          <cell r="B55" t="str">
            <v>Текстильникiв, ВУЛ, 15</v>
          </cell>
          <cell r="C55">
            <v>112828.20000000001</v>
          </cell>
          <cell r="D55">
            <v>62145.27715848152</v>
          </cell>
          <cell r="E55">
            <v>50682.922841518492</v>
          </cell>
        </row>
        <row r="56">
          <cell r="B56" t="str">
            <v>Текстильникiв, ВУЛ, 15а</v>
          </cell>
          <cell r="C56">
            <v>128250.77999999998</v>
          </cell>
          <cell r="D56">
            <v>80860.086835700829</v>
          </cell>
          <cell r="E56">
            <v>47390.693164299155</v>
          </cell>
        </row>
        <row r="57">
          <cell r="B57" t="str">
            <v>Текстильникiв, ВУЛ, 16</v>
          </cell>
          <cell r="C57">
            <v>39187.499999999993</v>
          </cell>
          <cell r="D57">
            <v>25475.185294580813</v>
          </cell>
          <cell r="E57">
            <v>13712.31470541918</v>
          </cell>
        </row>
        <row r="58">
          <cell r="B58" t="str">
            <v>Текстильникiв, ВУЛ, 17/43</v>
          </cell>
          <cell r="C58">
            <v>84859.38</v>
          </cell>
          <cell r="D58">
            <v>24306.895382138209</v>
          </cell>
          <cell r="E58">
            <v>60552.484617861795</v>
          </cell>
        </row>
        <row r="59">
          <cell r="B59" t="str">
            <v>Текстильникiв, ВУЛ, 18</v>
          </cell>
          <cell r="C59">
            <v>60081.060000000012</v>
          </cell>
          <cell r="D59">
            <v>40344.114129787529</v>
          </cell>
          <cell r="E59">
            <v>19736.945870212479</v>
          </cell>
        </row>
        <row r="60">
          <cell r="B60" t="str">
            <v>Текстильникiв, ВУЛ, 19</v>
          </cell>
          <cell r="C60">
            <v>6803.159999999998</v>
          </cell>
          <cell r="D60">
            <v>6803.159999999998</v>
          </cell>
          <cell r="E60">
            <v>0</v>
          </cell>
        </row>
        <row r="61">
          <cell r="B61" t="str">
            <v>Текстильникiв, ВУЛ, 20</v>
          </cell>
          <cell r="C61">
            <v>42439.320000000007</v>
          </cell>
          <cell r="D61">
            <v>39380.81999443828</v>
          </cell>
          <cell r="E61">
            <v>3058.5000055617274</v>
          </cell>
        </row>
        <row r="62">
          <cell r="B62" t="str">
            <v>Текстильникiв, ВУЛ, 21</v>
          </cell>
          <cell r="C62">
            <v>5035.6799999999994</v>
          </cell>
          <cell r="D62">
            <v>-9764.1628211364223</v>
          </cell>
          <cell r="E62">
            <v>14799.842821136423</v>
          </cell>
        </row>
        <row r="63">
          <cell r="B63" t="str">
            <v>Текстильникiв, ВУЛ, 22</v>
          </cell>
          <cell r="C63">
            <v>37165.26</v>
          </cell>
          <cell r="D63">
            <v>3522.0285521017431</v>
          </cell>
          <cell r="E63">
            <v>33643.231447898259</v>
          </cell>
        </row>
        <row r="64">
          <cell r="B64" t="str">
            <v>Текстильникiв, ВУЛ, 23</v>
          </cell>
          <cell r="C64">
            <v>12996</v>
          </cell>
          <cell r="D64">
            <v>4349.6366801579752</v>
          </cell>
          <cell r="E64">
            <v>8646.3633198420248</v>
          </cell>
        </row>
        <row r="65">
          <cell r="B65" t="str">
            <v>Текстильникiв, ВУЛ, 24</v>
          </cell>
          <cell r="C65">
            <v>88968.060000000012</v>
          </cell>
          <cell r="D65">
            <v>-79347.362135136311</v>
          </cell>
          <cell r="E65">
            <v>168315.42213513632</v>
          </cell>
        </row>
        <row r="66">
          <cell r="B66" t="str">
            <v>Текстильникiв, ВУЛ, 24а</v>
          </cell>
          <cell r="C66">
            <v>165175.07999999999</v>
          </cell>
          <cell r="D66">
            <v>108879.24771966219</v>
          </cell>
          <cell r="E66">
            <v>56295.832280337796</v>
          </cell>
        </row>
        <row r="67">
          <cell r="B67" t="str">
            <v>Текстильникiв, ВУЛ, 25а</v>
          </cell>
          <cell r="C67">
            <v>66646.919999999984</v>
          </cell>
          <cell r="D67">
            <v>62528.170370268133</v>
          </cell>
          <cell r="E67">
            <v>4118.7496297318476</v>
          </cell>
        </row>
        <row r="68">
          <cell r="B68" t="str">
            <v>Текстильникiв, ВУЛ, 31</v>
          </cell>
          <cell r="C68">
            <v>6809.0999999999995</v>
          </cell>
          <cell r="D68">
            <v>2552.9179463698247</v>
          </cell>
          <cell r="E68">
            <v>4256.1820536301748</v>
          </cell>
        </row>
        <row r="69">
          <cell r="B69" t="str">
            <v>Текстильникiв, ВУЛ, 33</v>
          </cell>
          <cell r="C69">
            <v>6434.1</v>
          </cell>
          <cell r="D69">
            <v>2309.4036215762662</v>
          </cell>
          <cell r="E69">
            <v>4124.6963784237341</v>
          </cell>
        </row>
        <row r="70">
          <cell r="B70" t="str">
            <v>Текстильникiв, ВУЛ, 34</v>
          </cell>
          <cell r="C70">
            <v>81379.260000000009</v>
          </cell>
          <cell r="D70">
            <v>56103.850030723959</v>
          </cell>
          <cell r="E70">
            <v>25275.40996927605</v>
          </cell>
        </row>
        <row r="71">
          <cell r="B71" t="str">
            <v>Текстильникiв, ВУЛ, 39</v>
          </cell>
          <cell r="C71">
            <v>53500.439999999995</v>
          </cell>
          <cell r="D71">
            <v>39269.852343779683</v>
          </cell>
          <cell r="E71">
            <v>14230.58765622031</v>
          </cell>
        </row>
        <row r="72">
          <cell r="B72" t="str">
            <v>Текстильникiв, ВУЛ, 41</v>
          </cell>
          <cell r="C72">
            <v>61361.4</v>
          </cell>
          <cell r="D72">
            <v>-142983.49275870988</v>
          </cell>
          <cell r="E72">
            <v>204344.89275870987</v>
          </cell>
        </row>
        <row r="73">
          <cell r="B73" t="str">
            <v>Харкiвська, ВУЛ, 2</v>
          </cell>
          <cell r="C73">
            <v>74253.42</v>
          </cell>
          <cell r="D73">
            <v>24263.12406501564</v>
          </cell>
          <cell r="E73">
            <v>49990.295934984359</v>
          </cell>
        </row>
        <row r="74">
          <cell r="B74" t="str">
            <v>Харкiвська, ВУЛ, 6</v>
          </cell>
          <cell r="C74">
            <v>45070.020000000004</v>
          </cell>
          <cell r="D74">
            <v>-79016.040899383283</v>
          </cell>
          <cell r="E74">
            <v>124086.06089938329</v>
          </cell>
        </row>
        <row r="75">
          <cell r="B75" t="str">
            <v>Харкiвська, ВУЛ, 8</v>
          </cell>
          <cell r="C75">
            <v>42108.06</v>
          </cell>
          <cell r="D75">
            <v>-35468.239696789067</v>
          </cell>
          <cell r="E75">
            <v>77576.299696789065</v>
          </cell>
        </row>
        <row r="76">
          <cell r="B76" t="str">
            <v>Харкiвська, ВУЛ, 10</v>
          </cell>
          <cell r="C76">
            <v>54865.560000000012</v>
          </cell>
          <cell r="D76">
            <v>-46257.884860894046</v>
          </cell>
          <cell r="E76">
            <v>101123.44486089406</v>
          </cell>
        </row>
        <row r="77">
          <cell r="B77" t="str">
            <v>Харкiвська, ВУЛ, 12</v>
          </cell>
          <cell r="C77">
            <v>55180.680000000008</v>
          </cell>
          <cell r="D77">
            <v>24191.258996413646</v>
          </cell>
          <cell r="E77">
            <v>30989.421003586362</v>
          </cell>
        </row>
        <row r="78">
          <cell r="B78" t="str">
            <v>Народного руху вул. 2</v>
          </cell>
          <cell r="C78">
            <v>114242.34</v>
          </cell>
          <cell r="D78">
            <v>48683.966286122435</v>
          </cell>
          <cell r="E78">
            <v>65558.373713877561</v>
          </cell>
        </row>
        <row r="79">
          <cell r="B79" t="str">
            <v>Народного руху вул. 4</v>
          </cell>
          <cell r="C79">
            <v>83871.12</v>
          </cell>
          <cell r="D79">
            <v>-110198.19928539722</v>
          </cell>
          <cell r="E79">
            <v>194069.31928539721</v>
          </cell>
        </row>
        <row r="80">
          <cell r="B80" t="str">
            <v>Народного руху вул. 11</v>
          </cell>
          <cell r="C80">
            <v>6824.5800000000008</v>
          </cell>
          <cell r="D80">
            <v>6824.5800000000008</v>
          </cell>
          <cell r="E80">
            <v>0</v>
          </cell>
        </row>
        <row r="81">
          <cell r="B81" t="str">
            <v>Народного руху вул. 12</v>
          </cell>
          <cell r="C81">
            <v>185202.35999999996</v>
          </cell>
          <cell r="D81">
            <v>-319433.01372855972</v>
          </cell>
          <cell r="E81">
            <v>504635.37372855964</v>
          </cell>
        </row>
        <row r="82">
          <cell r="B82" t="str">
            <v>Христини Алчевської вул. 1</v>
          </cell>
          <cell r="C82">
            <v>6667.9199999999983</v>
          </cell>
          <cell r="D82">
            <v>4877.9352631833235</v>
          </cell>
          <cell r="E82">
            <v>1789.9847368166747</v>
          </cell>
        </row>
        <row r="83">
          <cell r="B83" t="str">
            <v>Христини Алчевської вул. 2</v>
          </cell>
          <cell r="C83">
            <v>7903.5599999999986</v>
          </cell>
          <cell r="D83">
            <v>-7636.9739579690677</v>
          </cell>
          <cell r="E83">
            <v>15540.533957969066</v>
          </cell>
        </row>
        <row r="84">
          <cell r="B84" t="str">
            <v>Христини Алчевської вул. 3</v>
          </cell>
          <cell r="C84">
            <v>10449.720000000001</v>
          </cell>
          <cell r="D84">
            <v>-11221.636108030783</v>
          </cell>
          <cell r="E84">
            <v>21671.356108030785</v>
          </cell>
        </row>
        <row r="85">
          <cell r="B85" t="str">
            <v>Христини Алчевської вул. 4</v>
          </cell>
          <cell r="C85">
            <v>21374.579999999994</v>
          </cell>
          <cell r="D85">
            <v>6960.2474319394714</v>
          </cell>
          <cell r="E85">
            <v>14414.332568060523</v>
          </cell>
        </row>
        <row r="86">
          <cell r="B86" t="str">
            <v>Христини Алчевської вул. 5</v>
          </cell>
          <cell r="C86">
            <v>13262.400000000003</v>
          </cell>
          <cell r="D86">
            <v>7919.3909744321008</v>
          </cell>
          <cell r="E86">
            <v>5343.0090255679024</v>
          </cell>
        </row>
        <row r="87">
          <cell r="B87" t="str">
            <v>Степана Бандери пров. 12</v>
          </cell>
          <cell r="C87">
            <v>2519.5799999999995</v>
          </cell>
          <cell r="D87">
            <v>2519.5799999999995</v>
          </cell>
          <cell r="E87">
            <v>0</v>
          </cell>
        </row>
        <row r="88">
          <cell r="B88" t="str">
            <v>Олександра Довгача пров. 1</v>
          </cell>
          <cell r="C88">
            <v>9198.24</v>
          </cell>
          <cell r="D88">
            <v>9198.24</v>
          </cell>
          <cell r="E88">
            <v>0</v>
          </cell>
        </row>
        <row r="89">
          <cell r="B89" t="str">
            <v>Олександра Довгача пров. 2</v>
          </cell>
          <cell r="C89">
            <v>14616.179999999997</v>
          </cell>
          <cell r="D89">
            <v>-35941.43058784552</v>
          </cell>
          <cell r="E89">
            <v>50557.61058784552</v>
          </cell>
        </row>
        <row r="90">
          <cell r="B90" t="str">
            <v>Олександра Довгача пров. 3</v>
          </cell>
          <cell r="C90">
            <v>20115</v>
          </cell>
          <cell r="D90">
            <v>19068.964453607408</v>
          </cell>
          <cell r="E90">
            <v>1046.0355463925903</v>
          </cell>
        </row>
        <row r="91">
          <cell r="B91" t="str">
            <v>Олександра Довгача пров. 4</v>
          </cell>
          <cell r="C91">
            <v>18263.640000000003</v>
          </cell>
          <cell r="D91">
            <v>18263.640000000003</v>
          </cell>
          <cell r="E91">
            <v>0</v>
          </cell>
        </row>
        <row r="92">
          <cell r="B92" t="str">
            <v>Олександра Довгача пров. 5</v>
          </cell>
          <cell r="C92">
            <v>14148.839999999998</v>
          </cell>
          <cell r="D92">
            <v>5795.8481855228492</v>
          </cell>
          <cell r="E92">
            <v>8352.9918144771491</v>
          </cell>
        </row>
        <row r="93">
          <cell r="B93" t="str">
            <v>Олександра Довгача пров. 6</v>
          </cell>
          <cell r="C93">
            <v>8387.1</v>
          </cell>
          <cell r="D93">
            <v>8387.1</v>
          </cell>
          <cell r="E93">
            <v>0</v>
          </cell>
        </row>
        <row r="94">
          <cell r="B94" t="str">
            <v>РАЗОМ:</v>
          </cell>
          <cell r="C94">
            <v>6162671.3399999971</v>
          </cell>
          <cell r="D94">
            <v>-299009.83944904647</v>
          </cell>
          <cell r="E94">
            <v>6461681.179449047</v>
          </cell>
        </row>
        <row r="96">
          <cell r="B96" t="str">
            <v>Контроль</v>
          </cell>
          <cell r="C96">
            <v>962555.2200000002</v>
          </cell>
          <cell r="E96">
            <v>6461681.179449047</v>
          </cell>
        </row>
        <row r="97">
          <cell r="B97" t="str">
            <v>побудинкови облік</v>
          </cell>
          <cell r="C97">
            <v>664516.19999999995</v>
          </cell>
          <cell r="E97">
            <v>543096.87</v>
          </cell>
        </row>
        <row r="98">
          <cell r="C98">
            <v>298039.02000000025</v>
          </cell>
          <cell r="E98">
            <v>5918584.3094490469</v>
          </cell>
        </row>
        <row r="100">
          <cell r="B100">
            <v>1</v>
          </cell>
          <cell r="C100">
            <v>2</v>
          </cell>
          <cell r="D100">
            <v>3</v>
          </cell>
          <cell r="E100">
            <v>4</v>
          </cell>
        </row>
        <row r="102">
          <cell r="B102" t="str">
            <v>З ПДВ</v>
          </cell>
        </row>
      </sheetData>
      <sheetData sheetId="2" refreshError="1"/>
      <sheetData sheetId="3" refreshError="1"/>
      <sheetData sheetId="4">
        <row r="8">
          <cell r="C8" t="str">
            <v>Олександра Довгача вул. 1</v>
          </cell>
          <cell r="D8">
            <v>5</v>
          </cell>
          <cell r="E8">
            <v>2075.7800000000002</v>
          </cell>
          <cell r="F8">
            <v>21140.38</v>
          </cell>
          <cell r="G8">
            <v>27838.847234752247</v>
          </cell>
          <cell r="H8">
            <v>6698.4672347522464</v>
          </cell>
          <cell r="I8">
            <v>0</v>
          </cell>
          <cell r="J8">
            <v>6698.4672347522464</v>
          </cell>
          <cell r="K8">
            <v>7651.9500000000007</v>
          </cell>
          <cell r="L8">
            <v>482</v>
          </cell>
          <cell r="M8">
            <v>482</v>
          </cell>
          <cell r="N8">
            <v>482</v>
          </cell>
          <cell r="O8">
            <v>482</v>
          </cell>
          <cell r="P8">
            <v>482</v>
          </cell>
          <cell r="Q8">
            <v>482</v>
          </cell>
          <cell r="R8">
            <v>482</v>
          </cell>
          <cell r="S8">
            <v>855.59</v>
          </cell>
          <cell r="T8">
            <v>855.59</v>
          </cell>
          <cell r="U8">
            <v>855.59</v>
          </cell>
          <cell r="V8">
            <v>855.59</v>
          </cell>
          <cell r="W8">
            <v>855.59</v>
          </cell>
          <cell r="X8">
            <v>9386.7540057278875</v>
          </cell>
          <cell r="Y8">
            <v>0</v>
          </cell>
          <cell r="Z8">
            <v>0</v>
          </cell>
          <cell r="AA8">
            <v>4432.081002365876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4954.6730033620115</v>
          </cell>
          <cell r="AH8">
            <v>0</v>
          </cell>
          <cell r="AI8">
            <v>0</v>
          </cell>
          <cell r="AJ8">
            <v>0</v>
          </cell>
          <cell r="AL8">
            <v>0</v>
          </cell>
          <cell r="AM8">
            <v>0</v>
          </cell>
          <cell r="AN8">
            <v>1992.4299999999998</v>
          </cell>
          <cell r="AO8">
            <v>151.74</v>
          </cell>
          <cell r="AP8">
            <v>151.74</v>
          </cell>
          <cell r="AQ8">
            <v>151.74</v>
          </cell>
          <cell r="AR8">
            <v>151.74</v>
          </cell>
          <cell r="AS8">
            <v>151.74</v>
          </cell>
          <cell r="AT8">
            <v>151.74</v>
          </cell>
          <cell r="AU8">
            <v>151.74</v>
          </cell>
          <cell r="AV8">
            <v>186.05</v>
          </cell>
          <cell r="AW8">
            <v>186.05</v>
          </cell>
          <cell r="AX8">
            <v>186.05</v>
          </cell>
          <cell r="AY8">
            <v>186.05</v>
          </cell>
          <cell r="AZ8">
            <v>186.05</v>
          </cell>
          <cell r="BA8">
            <v>2072.0634828771977</v>
          </cell>
          <cell r="BB8">
            <v>0</v>
          </cell>
          <cell r="BC8">
            <v>0</v>
          </cell>
          <cell r="BD8">
            <v>977.99865098467933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1094.0648318925182</v>
          </cell>
          <cell r="BK8">
            <v>0</v>
          </cell>
          <cell r="BL8">
            <v>0</v>
          </cell>
          <cell r="BM8">
            <v>0</v>
          </cell>
          <cell r="BO8">
            <v>0</v>
          </cell>
          <cell r="BP8">
            <v>0</v>
          </cell>
          <cell r="BQ8">
            <v>1079.8499999999999</v>
          </cell>
          <cell r="BR8">
            <v>82.2</v>
          </cell>
          <cell r="BS8">
            <v>82.2</v>
          </cell>
          <cell r="BT8">
            <v>82.2</v>
          </cell>
          <cell r="BU8">
            <v>82.2</v>
          </cell>
          <cell r="BV8">
            <v>82.2</v>
          </cell>
          <cell r="BW8">
            <v>82.2</v>
          </cell>
          <cell r="BX8">
            <v>82.2</v>
          </cell>
          <cell r="BY8">
            <v>100.89</v>
          </cell>
          <cell r="BZ8">
            <v>100.89</v>
          </cell>
          <cell r="CA8">
            <v>100.89</v>
          </cell>
          <cell r="CB8">
            <v>100.89</v>
          </cell>
          <cell r="CC8">
            <v>100.89</v>
          </cell>
          <cell r="CD8">
            <v>988.33000000000015</v>
          </cell>
          <cell r="CE8">
            <v>74.59</v>
          </cell>
          <cell r="CF8">
            <v>74.59</v>
          </cell>
          <cell r="CG8">
            <v>74.59</v>
          </cell>
          <cell r="CH8">
            <v>74.59</v>
          </cell>
          <cell r="CI8">
            <v>74.59</v>
          </cell>
          <cell r="CJ8">
            <v>74.59</v>
          </cell>
          <cell r="CK8">
            <v>74.59</v>
          </cell>
          <cell r="CL8">
            <v>93.24</v>
          </cell>
          <cell r="CM8">
            <v>93.24</v>
          </cell>
          <cell r="CN8">
            <v>93.24</v>
          </cell>
          <cell r="CO8">
            <v>93.24</v>
          </cell>
          <cell r="CP8">
            <v>93.24</v>
          </cell>
          <cell r="CR8">
            <v>0</v>
          </cell>
          <cell r="CS8">
            <v>0</v>
          </cell>
          <cell r="CT8">
            <v>267.63000000000005</v>
          </cell>
          <cell r="CU8">
            <v>20.34</v>
          </cell>
          <cell r="CV8">
            <v>20.34</v>
          </cell>
          <cell r="CW8">
            <v>20.34</v>
          </cell>
          <cell r="CX8">
            <v>20.34</v>
          </cell>
          <cell r="CY8">
            <v>20.34</v>
          </cell>
          <cell r="CZ8">
            <v>20.34</v>
          </cell>
          <cell r="DA8">
            <v>20.34</v>
          </cell>
          <cell r="DB8">
            <v>25.05</v>
          </cell>
          <cell r="DC8">
            <v>25.05</v>
          </cell>
          <cell r="DD8">
            <v>25.05</v>
          </cell>
          <cell r="DE8">
            <v>25.05</v>
          </cell>
          <cell r="DF8">
            <v>25.05</v>
          </cell>
          <cell r="DG8">
            <v>245.39000000000001</v>
          </cell>
          <cell r="DH8">
            <v>18.52</v>
          </cell>
          <cell r="DI8">
            <v>18.52</v>
          </cell>
          <cell r="DJ8">
            <v>18.52</v>
          </cell>
          <cell r="DK8">
            <v>18.52</v>
          </cell>
          <cell r="DL8">
            <v>18.52</v>
          </cell>
          <cell r="DM8">
            <v>18.52</v>
          </cell>
          <cell r="DN8">
            <v>18.52</v>
          </cell>
          <cell r="DO8">
            <v>23.15</v>
          </cell>
          <cell r="DP8">
            <v>23.15</v>
          </cell>
          <cell r="DQ8">
            <v>23.15</v>
          </cell>
          <cell r="DR8">
            <v>23.15</v>
          </cell>
          <cell r="DS8">
            <v>23.15</v>
          </cell>
          <cell r="DT8">
            <v>-22.240000000000038</v>
          </cell>
          <cell r="DU8">
            <v>-22.240000000000038</v>
          </cell>
          <cell r="DV8">
            <v>0</v>
          </cell>
          <cell r="DW8">
            <v>460.36</v>
          </cell>
          <cell r="DX8">
            <v>36.53</v>
          </cell>
          <cell r="DY8">
            <v>36.53</v>
          </cell>
          <cell r="DZ8">
            <v>36.53</v>
          </cell>
          <cell r="EA8">
            <v>36.53</v>
          </cell>
          <cell r="EB8">
            <v>36.53</v>
          </cell>
          <cell r="EC8">
            <v>36.53</v>
          </cell>
          <cell r="ED8">
            <v>36.53</v>
          </cell>
          <cell r="EE8">
            <v>40.93</v>
          </cell>
          <cell r="EF8">
            <v>40.93</v>
          </cell>
          <cell r="EG8">
            <v>40.93</v>
          </cell>
          <cell r="EH8">
            <v>40.93</v>
          </cell>
          <cell r="EI8">
            <v>40.93</v>
          </cell>
          <cell r="EK8">
            <v>452.65327467954558</v>
          </cell>
          <cell r="EL8">
            <v>0</v>
          </cell>
          <cell r="EM8">
            <v>0</v>
          </cell>
          <cell r="EN8">
            <v>213.72777358176614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238.92550109777943</v>
          </cell>
          <cell r="EU8">
            <v>0</v>
          </cell>
          <cell r="EV8">
            <v>0</v>
          </cell>
          <cell r="EW8">
            <v>0</v>
          </cell>
          <cell r="EX8">
            <v>-7.7067253204544386</v>
          </cell>
          <cell r="EY8">
            <v>-7.7067253204544386</v>
          </cell>
          <cell r="EZ8">
            <v>0</v>
          </cell>
          <cell r="FA8">
            <v>3869.76</v>
          </cell>
          <cell r="FB8">
            <v>292.48</v>
          </cell>
          <cell r="FC8">
            <v>292.48</v>
          </cell>
          <cell r="FD8">
            <v>292.48</v>
          </cell>
          <cell r="FE8">
            <v>292.48</v>
          </cell>
          <cell r="FF8">
            <v>292.48</v>
          </cell>
          <cell r="FG8">
            <v>292.48</v>
          </cell>
          <cell r="FH8">
            <v>292.48</v>
          </cell>
          <cell r="FI8">
            <v>364.48</v>
          </cell>
          <cell r="FJ8">
            <v>364.48</v>
          </cell>
          <cell r="FK8">
            <v>364.48</v>
          </cell>
          <cell r="FL8">
            <v>364.48</v>
          </cell>
          <cell r="FM8">
            <v>364.48</v>
          </cell>
          <cell r="FN8">
            <v>4201.9015548976795</v>
          </cell>
          <cell r="FO8">
            <v>0</v>
          </cell>
          <cell r="FP8">
            <v>0</v>
          </cell>
          <cell r="FQ8">
            <v>1931.0562089930818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131.60310810874128</v>
          </cell>
          <cell r="FW8">
            <v>2139.2422377958565</v>
          </cell>
          <cell r="FX8">
            <v>0</v>
          </cell>
          <cell r="FY8">
            <v>0</v>
          </cell>
          <cell r="FZ8">
            <v>0</v>
          </cell>
          <cell r="GA8">
            <v>332.14155489767927</v>
          </cell>
          <cell r="GB8">
            <v>0</v>
          </cell>
          <cell r="GC8">
            <v>332.14155489767927</v>
          </cell>
          <cell r="GD8">
            <v>352.8</v>
          </cell>
          <cell r="GE8">
            <v>0</v>
          </cell>
          <cell r="GF8">
            <v>0</v>
          </cell>
          <cell r="GG8">
            <v>0</v>
          </cell>
          <cell r="GH8">
            <v>0</v>
          </cell>
          <cell r="GI8">
            <v>0</v>
          </cell>
          <cell r="GJ8">
            <v>0</v>
          </cell>
          <cell r="GK8">
            <v>0</v>
          </cell>
          <cell r="GL8">
            <v>70.56</v>
          </cell>
          <cell r="GM8">
            <v>70.56</v>
          </cell>
          <cell r="GN8">
            <v>70.56</v>
          </cell>
          <cell r="GO8">
            <v>70.56</v>
          </cell>
          <cell r="GP8">
            <v>70.56</v>
          </cell>
          <cell r="GQ8">
            <v>0</v>
          </cell>
          <cell r="GR8">
            <v>0</v>
          </cell>
          <cell r="GS8">
            <v>0</v>
          </cell>
          <cell r="GT8">
            <v>0</v>
          </cell>
          <cell r="GV8">
            <v>-352.8</v>
          </cell>
          <cell r="GW8">
            <v>-352.8</v>
          </cell>
          <cell r="GX8">
            <v>0</v>
          </cell>
          <cell r="GY8">
            <v>5465.5999999999995</v>
          </cell>
          <cell r="GZ8">
            <v>301.39999999999998</v>
          </cell>
          <cell r="HA8">
            <v>301.39999999999998</v>
          </cell>
          <cell r="HB8">
            <v>301.39999999999998</v>
          </cell>
          <cell r="HC8">
            <v>301.39999999999998</v>
          </cell>
          <cell r="HD8">
            <v>301.39999999999998</v>
          </cell>
          <cell r="HE8">
            <v>301.39999999999998</v>
          </cell>
          <cell r="HF8">
            <v>301.39999999999998</v>
          </cell>
          <cell r="HG8">
            <v>671.16</v>
          </cell>
          <cell r="HH8">
            <v>671.16</v>
          </cell>
          <cell r="HI8">
            <v>671.16</v>
          </cell>
          <cell r="HJ8">
            <v>671.16</v>
          </cell>
          <cell r="HK8">
            <v>671.16</v>
          </cell>
          <cell r="HL8">
            <v>10491.75491656994</v>
          </cell>
          <cell r="HM8">
            <v>592.47415313077454</v>
          </cell>
          <cell r="HN8">
            <v>627.63239408142499</v>
          </cell>
          <cell r="HO8">
            <v>680.63980554313673</v>
          </cell>
          <cell r="HP8">
            <v>1939.013717057147</v>
          </cell>
          <cell r="HQ8">
            <v>2302.9646930923623</v>
          </cell>
          <cell r="HR8">
            <v>558.19755560123872</v>
          </cell>
          <cell r="HS8">
            <v>725.70557628821643</v>
          </cell>
          <cell r="HT8">
            <v>440.92159909221471</v>
          </cell>
          <cell r="HU8">
            <v>453.35165355433617</v>
          </cell>
          <cell r="HV8">
            <v>749.91185930807194</v>
          </cell>
          <cell r="HW8">
            <v>661.74610928487436</v>
          </cell>
          <cell r="HX8">
            <v>759.19580053614357</v>
          </cell>
          <cell r="HY8">
            <v>5026.1549165699407</v>
          </cell>
          <cell r="HZ8">
            <v>0</v>
          </cell>
          <cell r="IA8">
            <v>5026.1549165699407</v>
          </cell>
          <cell r="IB8">
            <v>0</v>
          </cell>
          <cell r="IC8">
            <v>0</v>
          </cell>
          <cell r="ID8">
            <v>0</v>
          </cell>
          <cell r="IE8">
            <v>0</v>
          </cell>
          <cell r="IF8">
            <v>0</v>
          </cell>
          <cell r="IG8">
            <v>0</v>
          </cell>
          <cell r="IH8">
            <v>0</v>
          </cell>
          <cell r="II8">
            <v>0</v>
          </cell>
          <cell r="IJ8">
            <v>0</v>
          </cell>
          <cell r="IK8">
            <v>0</v>
          </cell>
          <cell r="IL8">
            <v>0</v>
          </cell>
          <cell r="IM8">
            <v>0</v>
          </cell>
          <cell r="IN8">
            <v>0</v>
          </cell>
          <cell r="IO8">
            <v>0</v>
          </cell>
          <cell r="IP8">
            <v>0</v>
          </cell>
          <cell r="IQ8">
            <v>0</v>
          </cell>
          <cell r="IR8">
            <v>0</v>
          </cell>
          <cell r="IS8">
            <v>0</v>
          </cell>
          <cell r="IT8">
            <v>0</v>
          </cell>
          <cell r="IU8">
            <v>0</v>
          </cell>
          <cell r="IV8">
            <v>0</v>
          </cell>
          <cell r="IW8">
            <v>0</v>
          </cell>
          <cell r="IX8">
            <v>0</v>
          </cell>
          <cell r="IY8">
            <v>0</v>
          </cell>
          <cell r="IZ8">
            <v>0</v>
          </cell>
          <cell r="JA8">
            <v>0</v>
          </cell>
          <cell r="JB8">
            <v>0</v>
          </cell>
          <cell r="JC8">
            <v>0</v>
          </cell>
          <cell r="JD8">
            <v>0</v>
          </cell>
          <cell r="JE8">
            <v>0</v>
          </cell>
          <cell r="JF8">
            <v>0</v>
          </cell>
          <cell r="JG8">
            <v>0</v>
          </cell>
          <cell r="JH8">
            <v>0</v>
          </cell>
          <cell r="JI8">
            <v>0</v>
          </cell>
          <cell r="JJ8">
            <v>0</v>
          </cell>
          <cell r="JK8">
            <v>0</v>
          </cell>
          <cell r="JL8">
            <v>0</v>
          </cell>
          <cell r="JM8">
            <v>0</v>
          </cell>
          <cell r="JN8">
            <v>0</v>
          </cell>
          <cell r="JO8">
            <v>0</v>
          </cell>
          <cell r="JP8">
            <v>0</v>
          </cell>
          <cell r="JQ8">
            <v>0</v>
          </cell>
          <cell r="JR8">
            <v>0</v>
          </cell>
          <cell r="JS8">
            <v>0</v>
          </cell>
          <cell r="JT8">
            <v>0</v>
          </cell>
          <cell r="JU8">
            <v>0</v>
          </cell>
          <cell r="JV8">
            <v>0</v>
          </cell>
          <cell r="JW8">
            <v>0</v>
          </cell>
          <cell r="JX8">
            <v>0</v>
          </cell>
          <cell r="JY8">
            <v>0</v>
          </cell>
          <cell r="JZ8">
            <v>0</v>
          </cell>
          <cell r="KA8">
            <v>0</v>
          </cell>
          <cell r="KB8">
            <v>0</v>
          </cell>
          <cell r="KC8">
            <v>0</v>
          </cell>
          <cell r="KD8">
            <v>0</v>
          </cell>
          <cell r="KE8">
            <v>0</v>
          </cell>
          <cell r="KF8">
            <v>0</v>
          </cell>
          <cell r="KG8">
            <v>0</v>
          </cell>
          <cell r="KH8">
            <v>1806.33</v>
          </cell>
          <cell r="KI8">
            <v>83.24</v>
          </cell>
          <cell r="KJ8">
            <v>83.24</v>
          </cell>
          <cell r="KK8">
            <v>83.24</v>
          </cell>
          <cell r="KL8">
            <v>83.24</v>
          </cell>
          <cell r="KM8">
            <v>83.24</v>
          </cell>
          <cell r="KN8">
            <v>83.24</v>
          </cell>
          <cell r="KO8">
            <v>83.24</v>
          </cell>
          <cell r="KP8">
            <v>244.73</v>
          </cell>
          <cell r="KQ8">
            <v>244.73</v>
          </cell>
          <cell r="KR8">
            <v>244.73</v>
          </cell>
          <cell r="KS8">
            <v>244.73</v>
          </cell>
          <cell r="KT8">
            <v>244.73</v>
          </cell>
          <cell r="KU8">
            <v>1942.4513935926443</v>
          </cell>
          <cell r="KV8">
            <v>100.44283988736794</v>
          </cell>
          <cell r="KW8">
            <v>108.17326298883522</v>
          </cell>
          <cell r="KX8">
            <v>96.002462247682601</v>
          </cell>
          <cell r="KY8">
            <v>105.25778082446156</v>
          </cell>
          <cell r="KZ8">
            <v>104.84971923051924</v>
          </cell>
          <cell r="LA8">
            <v>107.16784200374819</v>
          </cell>
          <cell r="LB8">
            <v>94.830795338416948</v>
          </cell>
          <cell r="LC8">
            <v>185.93740296539227</v>
          </cell>
          <cell r="LD8">
            <v>239.66292696387086</v>
          </cell>
          <cell r="LE8">
            <v>231.42277613457142</v>
          </cell>
          <cell r="LF8">
            <v>281.96017130477765</v>
          </cell>
          <cell r="LG8">
            <v>286.74341370300033</v>
          </cell>
          <cell r="LH8">
            <v>136.12139359264438</v>
          </cell>
          <cell r="LI8">
            <v>0</v>
          </cell>
          <cell r="LJ8">
            <v>136.12139359264438</v>
          </cell>
          <cell r="LK8">
            <v>0</v>
          </cell>
          <cell r="LX8">
            <v>0</v>
          </cell>
          <cell r="MJ8">
            <v>0</v>
          </cell>
          <cell r="ML8">
            <v>0</v>
          </cell>
          <cell r="MM8">
            <v>0</v>
          </cell>
          <cell r="MN8">
            <v>19679.019999999993</v>
          </cell>
          <cell r="MO8">
            <v>1832.71</v>
          </cell>
          <cell r="MP8">
            <v>1832.71</v>
          </cell>
          <cell r="MQ8">
            <v>1832.71</v>
          </cell>
          <cell r="MR8">
            <v>1832.71</v>
          </cell>
          <cell r="MS8">
            <v>1832.71</v>
          </cell>
          <cell r="MT8">
            <v>1832.71</v>
          </cell>
          <cell r="MU8">
            <v>1832.71</v>
          </cell>
          <cell r="MV8">
            <v>1370.01</v>
          </cell>
          <cell r="MW8">
            <v>1370.01</v>
          </cell>
          <cell r="MX8">
            <v>1370.01</v>
          </cell>
          <cell r="MY8">
            <v>1370.01</v>
          </cell>
          <cell r="MZ8">
            <v>1370.01</v>
          </cell>
          <cell r="NA8">
            <v>9442.3875866470771</v>
          </cell>
          <cell r="NB8">
            <v>0</v>
          </cell>
          <cell r="NC8">
            <v>0</v>
          </cell>
          <cell r="ND8">
            <v>0</v>
          </cell>
          <cell r="NE8">
            <v>1326.1240590414764</v>
          </cell>
          <cell r="NF8">
            <v>0</v>
          </cell>
          <cell r="NG8">
            <v>8116.2635276056008</v>
          </cell>
          <cell r="NH8">
            <v>0</v>
          </cell>
          <cell r="NI8">
            <v>0</v>
          </cell>
          <cell r="NJ8">
            <v>0</v>
          </cell>
          <cell r="NK8">
            <v>0</v>
          </cell>
          <cell r="NL8">
            <v>0</v>
          </cell>
          <cell r="NM8">
            <v>0</v>
          </cell>
          <cell r="NN8">
            <v>-10236.632413352916</v>
          </cell>
          <cell r="NO8">
            <v>-10236.632413352916</v>
          </cell>
          <cell r="NP8">
            <v>0</v>
          </cell>
          <cell r="NQ8">
            <v>16598.620000000003</v>
          </cell>
          <cell r="NR8">
            <v>29169.73</v>
          </cell>
          <cell r="NS8">
            <v>12571.109999999997</v>
          </cell>
          <cell r="NT8">
            <v>0</v>
          </cell>
          <cell r="NU8">
            <v>12571.109999999997</v>
          </cell>
          <cell r="NV8">
            <v>4876.0000000000009</v>
          </cell>
          <cell r="NW8">
            <v>501.3</v>
          </cell>
          <cell r="NX8">
            <v>501.3</v>
          </cell>
          <cell r="NY8">
            <v>501.3</v>
          </cell>
          <cell r="NZ8">
            <v>501.3</v>
          </cell>
          <cell r="OA8">
            <v>501.3</v>
          </cell>
          <cell r="OB8">
            <v>501.3</v>
          </cell>
          <cell r="OC8">
            <v>501.3</v>
          </cell>
          <cell r="OD8">
            <v>273.38</v>
          </cell>
          <cell r="OE8">
            <v>273.38</v>
          </cell>
          <cell r="OF8">
            <v>273.38</v>
          </cell>
          <cell r="OG8">
            <v>273.38</v>
          </cell>
          <cell r="OH8">
            <v>273.38</v>
          </cell>
          <cell r="OI8">
            <v>9095.4599999999991</v>
          </cell>
          <cell r="OJ8">
            <v>0</v>
          </cell>
          <cell r="OK8">
            <v>0</v>
          </cell>
          <cell r="OL8">
            <v>2682.86</v>
          </cell>
          <cell r="OM8">
            <v>3232.96</v>
          </cell>
          <cell r="ON8">
            <v>0</v>
          </cell>
          <cell r="OO8">
            <v>0</v>
          </cell>
          <cell r="OP8">
            <v>0</v>
          </cell>
          <cell r="OQ8">
            <v>0</v>
          </cell>
          <cell r="OR8">
            <v>3179.64</v>
          </cell>
          <cell r="OS8">
            <v>0</v>
          </cell>
          <cell r="OT8">
            <v>0</v>
          </cell>
          <cell r="OU8">
            <v>0</v>
          </cell>
          <cell r="OV8">
            <v>4219.4599999999982</v>
          </cell>
          <cell r="OW8">
            <v>0</v>
          </cell>
          <cell r="OX8">
            <v>4219.4599999999982</v>
          </cell>
          <cell r="OY8">
            <v>4141.0099999999993</v>
          </cell>
          <cell r="OZ8">
            <v>428.03</v>
          </cell>
          <cell r="PA8">
            <v>428.03</v>
          </cell>
          <cell r="PB8">
            <v>428.03</v>
          </cell>
          <cell r="PC8">
            <v>428.03</v>
          </cell>
          <cell r="PD8">
            <v>428.03</v>
          </cell>
          <cell r="PE8">
            <v>428.03</v>
          </cell>
          <cell r="PF8">
            <v>428.03</v>
          </cell>
          <cell r="PG8">
            <v>228.96</v>
          </cell>
          <cell r="PH8">
            <v>228.96</v>
          </cell>
          <cell r="PI8">
            <v>228.96</v>
          </cell>
          <cell r="PJ8">
            <v>228.96</v>
          </cell>
          <cell r="PK8">
            <v>228.96</v>
          </cell>
          <cell r="PL8">
            <v>7384.14</v>
          </cell>
          <cell r="PM8">
            <v>0</v>
          </cell>
          <cell r="PN8">
            <v>0</v>
          </cell>
          <cell r="PO8">
            <v>0</v>
          </cell>
          <cell r="PP8">
            <v>7384.14</v>
          </cell>
          <cell r="PQ8">
            <v>0</v>
          </cell>
          <cell r="PR8">
            <v>0</v>
          </cell>
          <cell r="PS8">
            <v>0</v>
          </cell>
          <cell r="PT8">
            <v>0</v>
          </cell>
          <cell r="PU8">
            <v>0</v>
          </cell>
          <cell r="PV8">
            <v>0</v>
          </cell>
          <cell r="PW8">
            <v>0</v>
          </cell>
          <cell r="PX8">
            <v>0</v>
          </cell>
          <cell r="PY8">
            <v>3243.130000000001</v>
          </cell>
          <cell r="PZ8">
            <v>0</v>
          </cell>
          <cell r="QA8">
            <v>3243.130000000001</v>
          </cell>
          <cell r="QB8">
            <v>880.78</v>
          </cell>
          <cell r="QC8">
            <v>90.09</v>
          </cell>
          <cell r="QD8">
            <v>90.09</v>
          </cell>
          <cell r="QE8">
            <v>90.09</v>
          </cell>
          <cell r="QF8">
            <v>90.09</v>
          </cell>
          <cell r="QG8">
            <v>90.09</v>
          </cell>
          <cell r="QH8">
            <v>90.09</v>
          </cell>
          <cell r="QI8">
            <v>90.09</v>
          </cell>
          <cell r="QJ8">
            <v>50.03</v>
          </cell>
          <cell r="QK8">
            <v>50.03</v>
          </cell>
          <cell r="QL8">
            <v>50.03</v>
          </cell>
          <cell r="QM8">
            <v>50.03</v>
          </cell>
          <cell r="QN8">
            <v>50.03</v>
          </cell>
          <cell r="QO8">
            <v>0</v>
          </cell>
          <cell r="QP8">
            <v>0</v>
          </cell>
          <cell r="QQ8">
            <v>0</v>
          </cell>
          <cell r="QR8">
            <v>0</v>
          </cell>
          <cell r="QS8">
            <v>0</v>
          </cell>
          <cell r="QT8">
            <v>0</v>
          </cell>
          <cell r="QU8">
            <v>0</v>
          </cell>
          <cell r="QV8">
            <v>0</v>
          </cell>
          <cell r="QW8">
            <v>0</v>
          </cell>
          <cell r="QX8">
            <v>0</v>
          </cell>
          <cell r="QY8">
            <v>0</v>
          </cell>
          <cell r="QZ8">
            <v>0</v>
          </cell>
          <cell r="RA8">
            <v>0</v>
          </cell>
          <cell r="RB8">
            <v>-880.78</v>
          </cell>
          <cell r="RC8">
            <v>-880.78</v>
          </cell>
          <cell r="RD8">
            <v>0</v>
          </cell>
          <cell r="RE8">
            <v>3849.4900000000007</v>
          </cell>
          <cell r="RF8">
            <v>396.47</v>
          </cell>
          <cell r="RG8">
            <v>396.47</v>
          </cell>
          <cell r="RH8">
            <v>396.47</v>
          </cell>
          <cell r="RI8">
            <v>396.47</v>
          </cell>
          <cell r="RJ8">
            <v>396.47</v>
          </cell>
          <cell r="RK8">
            <v>396.47</v>
          </cell>
          <cell r="RL8">
            <v>396.47</v>
          </cell>
          <cell r="RM8">
            <v>214.84</v>
          </cell>
          <cell r="RN8">
            <v>214.84</v>
          </cell>
          <cell r="RO8">
            <v>214.84</v>
          </cell>
          <cell r="RP8">
            <v>214.84</v>
          </cell>
          <cell r="RQ8">
            <v>214.84</v>
          </cell>
          <cell r="RR8">
            <v>2128.5</v>
          </cell>
          <cell r="RS8">
            <v>0</v>
          </cell>
          <cell r="RT8">
            <v>0</v>
          </cell>
          <cell r="RU8">
            <v>0</v>
          </cell>
          <cell r="RV8">
            <v>0</v>
          </cell>
          <cell r="RW8">
            <v>0</v>
          </cell>
          <cell r="RX8">
            <v>0</v>
          </cell>
          <cell r="RY8">
            <v>2128.5</v>
          </cell>
          <cell r="RZ8">
            <v>0</v>
          </cell>
          <cell r="SA8">
            <v>0</v>
          </cell>
          <cell r="SB8">
            <v>0</v>
          </cell>
          <cell r="SC8">
            <v>0</v>
          </cell>
          <cell r="SD8">
            <v>0</v>
          </cell>
          <cell r="SE8">
            <v>-1720.9900000000007</v>
          </cell>
          <cell r="SF8">
            <v>-1720.9900000000007</v>
          </cell>
          <cell r="SG8">
            <v>0</v>
          </cell>
          <cell r="SH8">
            <v>1346.16</v>
          </cell>
          <cell r="SI8">
            <v>139.08000000000001</v>
          </cell>
          <cell r="SJ8">
            <v>139.08000000000001</v>
          </cell>
          <cell r="SK8">
            <v>139.08000000000001</v>
          </cell>
          <cell r="SL8">
            <v>139.08000000000001</v>
          </cell>
          <cell r="SM8">
            <v>139.08000000000001</v>
          </cell>
          <cell r="SN8">
            <v>139.08000000000001</v>
          </cell>
          <cell r="SO8">
            <v>139.08000000000001</v>
          </cell>
          <cell r="SP8">
            <v>74.52</v>
          </cell>
          <cell r="SQ8">
            <v>74.52</v>
          </cell>
          <cell r="SR8">
            <v>74.52</v>
          </cell>
          <cell r="SS8">
            <v>74.52</v>
          </cell>
          <cell r="ST8">
            <v>74.52</v>
          </cell>
          <cell r="SU8">
            <v>0</v>
          </cell>
          <cell r="SV8">
            <v>0</v>
          </cell>
          <cell r="SW8">
            <v>0</v>
          </cell>
          <cell r="SX8">
            <v>0</v>
          </cell>
          <cell r="SY8">
            <v>0</v>
          </cell>
          <cell r="SZ8">
            <v>0</v>
          </cell>
          <cell r="TA8">
            <v>0</v>
          </cell>
          <cell r="TB8">
            <v>0</v>
          </cell>
          <cell r="TC8">
            <v>0</v>
          </cell>
          <cell r="TD8">
            <v>0</v>
          </cell>
          <cell r="TE8">
            <v>0</v>
          </cell>
          <cell r="TF8">
            <v>0</v>
          </cell>
          <cell r="TG8">
            <v>0</v>
          </cell>
          <cell r="TH8">
            <v>-1346.16</v>
          </cell>
          <cell r="TI8">
            <v>-1346.16</v>
          </cell>
          <cell r="TJ8">
            <v>0</v>
          </cell>
          <cell r="TK8">
            <v>1505.18</v>
          </cell>
          <cell r="TL8">
            <v>140.74</v>
          </cell>
          <cell r="TM8">
            <v>140.74</v>
          </cell>
          <cell r="TN8">
            <v>140.74</v>
          </cell>
          <cell r="TO8">
            <v>140.74</v>
          </cell>
          <cell r="TP8">
            <v>140.74</v>
          </cell>
          <cell r="TQ8">
            <v>140.74</v>
          </cell>
          <cell r="TR8">
            <v>140.74</v>
          </cell>
          <cell r="TS8">
            <v>104</v>
          </cell>
          <cell r="TT8">
            <v>104</v>
          </cell>
          <cell r="TU8">
            <v>104</v>
          </cell>
          <cell r="TV8">
            <v>104</v>
          </cell>
          <cell r="TW8">
            <v>104</v>
          </cell>
          <cell r="TX8">
            <v>10561.630000000001</v>
          </cell>
          <cell r="TY8">
            <v>0</v>
          </cell>
          <cell r="TZ8">
            <v>0</v>
          </cell>
          <cell r="UA8">
            <v>0</v>
          </cell>
          <cell r="UB8">
            <v>1288.18</v>
          </cell>
          <cell r="UC8">
            <v>146.19</v>
          </cell>
          <cell r="UD8">
            <v>0</v>
          </cell>
          <cell r="UE8">
            <v>9127.26</v>
          </cell>
          <cell r="UF8">
            <v>0</v>
          </cell>
          <cell r="UG8">
            <v>0</v>
          </cell>
          <cell r="UH8">
            <v>0</v>
          </cell>
          <cell r="UI8">
            <v>0</v>
          </cell>
          <cell r="UJ8">
            <v>0</v>
          </cell>
          <cell r="UK8">
            <v>9056.4500000000007</v>
          </cell>
          <cell r="UL8">
            <v>0</v>
          </cell>
          <cell r="UM8">
            <v>9056.4500000000007</v>
          </cell>
          <cell r="UN8">
            <v>0</v>
          </cell>
          <cell r="UO8">
            <v>0</v>
          </cell>
          <cell r="UP8">
            <v>0</v>
          </cell>
          <cell r="UQ8">
            <v>0</v>
          </cell>
          <cell r="UR8">
            <v>0</v>
          </cell>
          <cell r="US8">
            <v>0</v>
          </cell>
          <cell r="UT8">
            <v>0</v>
          </cell>
          <cell r="UU8">
            <v>0</v>
          </cell>
          <cell r="UV8">
            <v>0</v>
          </cell>
          <cell r="UW8">
            <v>0</v>
          </cell>
          <cell r="UX8">
            <v>0</v>
          </cell>
          <cell r="UY8">
            <v>0</v>
          </cell>
          <cell r="UZ8">
            <v>0</v>
          </cell>
          <cell r="VA8">
            <v>0</v>
          </cell>
          <cell r="VH8">
            <v>0</v>
          </cell>
          <cell r="VN8">
            <v>0</v>
          </cell>
          <cell r="VO8">
            <v>0</v>
          </cell>
          <cell r="VP8">
            <v>0</v>
          </cell>
          <cell r="VQ8">
            <v>0</v>
          </cell>
          <cell r="WD8">
            <v>0</v>
          </cell>
          <cell r="WQ8">
            <v>0</v>
          </cell>
          <cell r="WR8">
            <v>0</v>
          </cell>
          <cell r="WS8">
            <v>0</v>
          </cell>
          <cell r="WT8">
            <v>30571.479999999996</v>
          </cell>
          <cell r="WU8">
            <v>1951.44</v>
          </cell>
          <cell r="WV8">
            <v>1951.44</v>
          </cell>
          <cell r="WW8">
            <v>1951.44</v>
          </cell>
          <cell r="WX8">
            <v>1951.44</v>
          </cell>
          <cell r="WY8">
            <v>1951.44</v>
          </cell>
          <cell r="WZ8">
            <v>1951.44</v>
          </cell>
          <cell r="XA8">
            <v>1951.44</v>
          </cell>
          <cell r="XB8">
            <v>3382.28</v>
          </cell>
          <cell r="XC8">
            <v>3382.28</v>
          </cell>
          <cell r="XD8">
            <v>3382.28</v>
          </cell>
          <cell r="XE8">
            <v>3382.28</v>
          </cell>
          <cell r="XF8">
            <v>3382.28</v>
          </cell>
          <cell r="XG8">
            <v>34177.755275928226</v>
          </cell>
          <cell r="XH8">
            <v>2540.2449131819744</v>
          </cell>
          <cell r="XI8">
            <v>2596.1451951386371</v>
          </cell>
          <cell r="XJ8">
            <v>2494.0149510043279</v>
          </cell>
          <cell r="XK8">
            <v>123.62942352622338</v>
          </cell>
          <cell r="XL8">
            <v>2110.4278681827482</v>
          </cell>
          <cell r="XM8">
            <v>1995.4161772414338</v>
          </cell>
          <cell r="XN8">
            <v>2966.8994306203354</v>
          </cell>
          <cell r="XO8">
            <v>3187.347753980031</v>
          </cell>
          <cell r="XP8">
            <v>4665.6022726927122</v>
          </cell>
          <cell r="XQ8">
            <v>4654.3210325192849</v>
          </cell>
          <cell r="XR8">
            <v>3297.5938834710505</v>
          </cell>
          <cell r="XS8">
            <v>3546.1123743694661</v>
          </cell>
          <cell r="XT8">
            <v>3606.2752759282303</v>
          </cell>
          <cell r="XU8">
            <v>0</v>
          </cell>
          <cell r="XV8">
            <v>3606.2752759282303</v>
          </cell>
          <cell r="XW8">
            <v>5254.84</v>
          </cell>
          <cell r="XX8">
            <v>319.67</v>
          </cell>
          <cell r="XY8">
            <v>319.67</v>
          </cell>
          <cell r="XZ8">
            <v>319.67</v>
          </cell>
          <cell r="YA8">
            <v>319.67</v>
          </cell>
          <cell r="YB8">
            <v>319.67</v>
          </cell>
          <cell r="YC8">
            <v>319.67</v>
          </cell>
          <cell r="YD8">
            <v>319.67</v>
          </cell>
          <cell r="YE8">
            <v>603.42999999999995</v>
          </cell>
          <cell r="YF8">
            <v>603.42999999999995</v>
          </cell>
          <cell r="YG8">
            <v>603.42999999999995</v>
          </cell>
          <cell r="YH8">
            <v>603.42999999999995</v>
          </cell>
          <cell r="YI8">
            <v>603.42999999999995</v>
          </cell>
          <cell r="YJ8">
            <v>5730.8468151127763</v>
          </cell>
          <cell r="YK8">
            <v>350.45875458204046</v>
          </cell>
          <cell r="YL8">
            <v>307.42955683240086</v>
          </cell>
          <cell r="YM8">
            <v>316.57687604410091</v>
          </cell>
          <cell r="YN8">
            <v>339.42756971901201</v>
          </cell>
          <cell r="YO8">
            <v>306.0842461757141</v>
          </cell>
          <cell r="YP8">
            <v>329.32472003755748</v>
          </cell>
          <cell r="YQ8">
            <v>341.93285507408621</v>
          </cell>
          <cell r="YR8">
            <v>352.01884183850996</v>
          </cell>
          <cell r="YS8">
            <v>474.61926533176216</v>
          </cell>
          <cell r="YT8">
            <v>1460.0521690579299</v>
          </cell>
          <cell r="YU8">
            <v>552.43906484834565</v>
          </cell>
          <cell r="YV8">
            <v>600.48289557131636</v>
          </cell>
          <cell r="YW8">
            <v>476.00681511277617</v>
          </cell>
          <cell r="YX8">
            <v>0</v>
          </cell>
          <cell r="YY8">
            <v>476.00681511277617</v>
          </cell>
          <cell r="YZ8">
            <v>1846.1600000000003</v>
          </cell>
          <cell r="ZA8">
            <v>50.23</v>
          </cell>
          <cell r="ZB8">
            <v>50.23</v>
          </cell>
          <cell r="ZC8">
            <v>50.23</v>
          </cell>
          <cell r="ZD8">
            <v>50.23</v>
          </cell>
          <cell r="ZE8">
            <v>50.23</v>
          </cell>
          <cell r="ZF8">
            <v>50.23</v>
          </cell>
          <cell r="ZG8">
            <v>50.23</v>
          </cell>
          <cell r="ZH8">
            <v>298.91000000000003</v>
          </cell>
          <cell r="ZI8">
            <v>298.91000000000003</v>
          </cell>
          <cell r="ZJ8">
            <v>298.91000000000003</v>
          </cell>
          <cell r="ZK8">
            <v>298.91000000000003</v>
          </cell>
          <cell r="ZL8">
            <v>298.91000000000003</v>
          </cell>
          <cell r="ZM8">
            <v>3022.3622731334463</v>
          </cell>
          <cell r="ZN8">
            <v>0</v>
          </cell>
          <cell r="ZO8">
            <v>0</v>
          </cell>
          <cell r="ZP8">
            <v>0</v>
          </cell>
          <cell r="ZQ8">
            <v>2942.2920471611692</v>
          </cell>
          <cell r="ZR8">
            <v>80.070225972276845</v>
          </cell>
          <cell r="ZS8">
            <v>0</v>
          </cell>
          <cell r="ZZ8">
            <v>1176.2022731334459</v>
          </cell>
          <cell r="AAA8">
            <v>0</v>
          </cell>
          <cell r="AAB8">
            <v>1176.2022731334459</v>
          </cell>
          <cell r="AAC8">
            <v>1087.8699999999999</v>
          </cell>
          <cell r="AAD8">
            <v>78.459999999999994</v>
          </cell>
          <cell r="AAE8">
            <v>78.459999999999994</v>
          </cell>
          <cell r="AAF8">
            <v>78.459999999999994</v>
          </cell>
          <cell r="AAG8">
            <v>78.459999999999994</v>
          </cell>
          <cell r="AAH8">
            <v>78.459999999999994</v>
          </cell>
          <cell r="AAI8">
            <v>78.459999999999994</v>
          </cell>
          <cell r="AAJ8">
            <v>78.459999999999994</v>
          </cell>
          <cell r="AAK8">
            <v>107.73</v>
          </cell>
          <cell r="AAL8">
            <v>107.73</v>
          </cell>
          <cell r="AAM8">
            <v>107.73</v>
          </cell>
          <cell r="AAN8">
            <v>107.73</v>
          </cell>
          <cell r="AAO8">
            <v>107.73</v>
          </cell>
          <cell r="AAP8">
            <v>743.09776172212423</v>
          </cell>
          <cell r="AAQ8">
            <v>106.13287717579712</v>
          </cell>
          <cell r="AAR8">
            <v>105.8788380682327</v>
          </cell>
          <cell r="AAS8">
            <v>106.23514556169823</v>
          </cell>
          <cell r="AAT8">
            <v>106.671129579872</v>
          </cell>
          <cell r="AAU8">
            <v>107.50402216252159</v>
          </cell>
          <cell r="AAV8">
            <v>106.28644214805759</v>
          </cell>
          <cell r="AAW8">
            <v>104.38930702594494</v>
          </cell>
          <cell r="AAX8">
            <v>0</v>
          </cell>
          <cell r="AAY8">
            <v>0</v>
          </cell>
          <cell r="AAZ8">
            <v>0</v>
          </cell>
          <cell r="ABA8">
            <v>0</v>
          </cell>
          <cell r="ABB8">
            <v>0</v>
          </cell>
          <cell r="ABC8">
            <v>-344.77223827787566</v>
          </cell>
          <cell r="ABD8">
            <v>-344.77223827787566</v>
          </cell>
          <cell r="ABE8">
            <v>0</v>
          </cell>
          <cell r="ABF8">
            <v>157.15</v>
          </cell>
          <cell r="ABG8">
            <v>5.4</v>
          </cell>
          <cell r="ABH8">
            <v>5.4</v>
          </cell>
          <cell r="ABI8">
            <v>5.4</v>
          </cell>
          <cell r="ABJ8">
            <v>5.4</v>
          </cell>
          <cell r="ABK8">
            <v>5.4</v>
          </cell>
          <cell r="ABL8">
            <v>5.4</v>
          </cell>
          <cell r="ABM8">
            <v>5.4</v>
          </cell>
          <cell r="ABN8">
            <v>23.87</v>
          </cell>
          <cell r="ABO8">
            <v>23.87</v>
          </cell>
          <cell r="ABP8">
            <v>23.87</v>
          </cell>
          <cell r="ABQ8">
            <v>23.87</v>
          </cell>
          <cell r="ABR8">
            <v>23.87</v>
          </cell>
          <cell r="ABS8">
            <v>537.42650000000003</v>
          </cell>
          <cell r="ABT8">
            <v>0</v>
          </cell>
          <cell r="ABU8">
            <v>0</v>
          </cell>
          <cell r="ABV8">
            <v>0</v>
          </cell>
          <cell r="ABW8">
            <v>0</v>
          </cell>
          <cell r="ABX8">
            <v>0</v>
          </cell>
          <cell r="ABY8">
            <v>0</v>
          </cell>
          <cell r="ACB8">
            <v>537.42650000000003</v>
          </cell>
          <cell r="ACC8">
            <v>0</v>
          </cell>
          <cell r="ACD8">
            <v>0</v>
          </cell>
          <cell r="ACE8">
            <v>0</v>
          </cell>
          <cell r="ACF8">
            <v>380.27650000000006</v>
          </cell>
          <cell r="ACG8">
            <v>0</v>
          </cell>
          <cell r="ACH8">
            <v>380.27650000000006</v>
          </cell>
          <cell r="ACI8">
            <v>0</v>
          </cell>
          <cell r="ACJ8">
            <v>1379.3175609229288</v>
          </cell>
          <cell r="ACK8">
            <v>1379.3175609229288</v>
          </cell>
          <cell r="ACL8">
            <v>0</v>
          </cell>
          <cell r="ACM8">
            <v>1379.3175609229288</v>
          </cell>
          <cell r="ACN8">
            <v>0</v>
          </cell>
          <cell r="ACO8">
            <v>0</v>
          </cell>
          <cell r="ACP8">
            <v>0</v>
          </cell>
          <cell r="ACQ8">
            <v>0</v>
          </cell>
          <cell r="ACR8">
            <v>0</v>
          </cell>
          <cell r="ACS8">
            <v>0</v>
          </cell>
          <cell r="ACT8">
            <v>0</v>
          </cell>
          <cell r="ACU8">
            <v>0</v>
          </cell>
          <cell r="ACV8">
            <v>0</v>
          </cell>
          <cell r="ACW8">
            <v>0</v>
          </cell>
          <cell r="ACX8">
            <v>0</v>
          </cell>
          <cell r="ACY8">
            <v>0</v>
          </cell>
          <cell r="ACZ8">
            <v>0</v>
          </cell>
          <cell r="ADA8">
            <v>1379.3175609229288</v>
          </cell>
          <cell r="ADB8">
            <v>0</v>
          </cell>
          <cell r="ADC8">
            <v>0</v>
          </cell>
          <cell r="ADD8">
            <v>157.81971534461425</v>
          </cell>
          <cell r="ADE8">
            <v>144.20533399999999</v>
          </cell>
          <cell r="ADF8">
            <v>159.70472000000001</v>
          </cell>
          <cell r="ADG8">
            <v>153.15904239999998</v>
          </cell>
          <cell r="ADH8">
            <v>155.07759350965597</v>
          </cell>
          <cell r="ADI8">
            <v>151.77666310969906</v>
          </cell>
          <cell r="ADJ8">
            <v>0</v>
          </cell>
          <cell r="ADK8">
            <v>153.25015999999999</v>
          </cell>
          <cell r="ADL8">
            <v>148.45349091999998</v>
          </cell>
          <cell r="ADM8">
            <v>155.87084163895952</v>
          </cell>
          <cell r="ADN8">
            <v>1379.3175609229288</v>
          </cell>
          <cell r="ADO8">
            <v>0</v>
          </cell>
          <cell r="ADP8">
            <v>1379.3175609229288</v>
          </cell>
          <cell r="ADQ8">
            <v>0</v>
          </cell>
          <cell r="ADR8">
            <v>0</v>
          </cell>
          <cell r="ADS8">
            <v>0</v>
          </cell>
          <cell r="ADT8">
            <v>0</v>
          </cell>
          <cell r="ADU8">
            <v>0</v>
          </cell>
          <cell r="ADV8">
            <v>0</v>
          </cell>
          <cell r="ADW8">
            <v>0</v>
          </cell>
          <cell r="ADX8">
            <v>0</v>
          </cell>
          <cell r="ADY8">
            <v>0</v>
          </cell>
          <cell r="ADZ8">
            <v>0</v>
          </cell>
          <cell r="AEA8">
            <v>0</v>
          </cell>
          <cell r="AEB8">
            <v>0</v>
          </cell>
          <cell r="AEC8">
            <v>0</v>
          </cell>
          <cell r="AED8">
            <v>0</v>
          </cell>
          <cell r="AEE8">
            <v>0</v>
          </cell>
          <cell r="AEF8">
            <v>0</v>
          </cell>
          <cell r="AEG8">
            <v>0</v>
          </cell>
          <cell r="AEH8">
            <v>0</v>
          </cell>
          <cell r="AEI8">
            <v>0</v>
          </cell>
          <cell r="AEJ8">
            <v>0</v>
          </cell>
          <cell r="AEK8">
            <v>0</v>
          </cell>
          <cell r="AEL8">
            <v>0</v>
          </cell>
          <cell r="AEM8">
            <v>0</v>
          </cell>
          <cell r="AEN8">
            <v>0</v>
          </cell>
          <cell r="AEO8">
            <v>0</v>
          </cell>
          <cell r="AEP8">
            <v>0</v>
          </cell>
          <cell r="AEQ8">
            <v>0</v>
          </cell>
          <cell r="AER8">
            <v>0</v>
          </cell>
          <cell r="AES8">
            <v>0</v>
          </cell>
          <cell r="AET8">
            <v>6001.16</v>
          </cell>
          <cell r="AEU8">
            <v>405.43</v>
          </cell>
          <cell r="AEV8">
            <v>405.43</v>
          </cell>
          <cell r="AEW8">
            <v>405.43</v>
          </cell>
          <cell r="AEX8">
            <v>405.43</v>
          </cell>
          <cell r="AEY8">
            <v>405.43</v>
          </cell>
          <cell r="AEZ8">
            <v>405.43</v>
          </cell>
          <cell r="AFA8">
            <v>405.43</v>
          </cell>
          <cell r="AFB8">
            <v>632.63</v>
          </cell>
          <cell r="AFC8">
            <v>632.63</v>
          </cell>
          <cell r="AFD8">
            <v>632.63</v>
          </cell>
          <cell r="AFE8">
            <v>632.63</v>
          </cell>
          <cell r="AFF8">
            <v>632.63</v>
          </cell>
          <cell r="AFG8">
            <v>0</v>
          </cell>
          <cell r="AFH8">
            <v>0</v>
          </cell>
          <cell r="AFI8">
            <v>0</v>
          </cell>
          <cell r="AFJ8">
            <v>0</v>
          </cell>
          <cell r="AFK8">
            <v>0</v>
          </cell>
          <cell r="AFL8">
            <v>0</v>
          </cell>
          <cell r="AFM8">
            <v>0</v>
          </cell>
          <cell r="AFN8">
            <v>0</v>
          </cell>
          <cell r="AFO8">
            <v>0</v>
          </cell>
          <cell r="AFP8">
            <v>0</v>
          </cell>
          <cell r="AFQ8">
            <v>0</v>
          </cell>
          <cell r="AFR8">
            <v>0</v>
          </cell>
          <cell r="AFS8">
            <v>0</v>
          </cell>
          <cell r="AFT8">
            <v>-6001.16</v>
          </cell>
          <cell r="AFU8">
            <v>-6001.16</v>
          </cell>
          <cell r="AFV8">
            <v>0</v>
          </cell>
          <cell r="AFW8">
            <v>104143.00999999998</v>
          </cell>
          <cell r="AFX8">
            <v>113984.22240181146</v>
          </cell>
          <cell r="AFY8">
            <v>9841.2124018114846</v>
          </cell>
          <cell r="AFZ8">
            <v>0</v>
          </cell>
          <cell r="AGA8">
            <v>9841.2124018114846</v>
          </cell>
          <cell r="AGB8">
            <v>124971.61199999996</v>
          </cell>
          <cell r="AGC8">
            <v>136781.06688217376</v>
          </cell>
          <cell r="AGD8">
            <v>11809.454882173799</v>
          </cell>
          <cell r="AGE8">
            <v>0</v>
          </cell>
          <cell r="AGF8">
            <v>11809.454882173799</v>
          </cell>
          <cell r="AGG8">
            <v>7706.582739999998</v>
          </cell>
          <cell r="AGH8">
            <v>8434.8324577340481</v>
          </cell>
          <cell r="AGI8">
            <v>728.24971773405014</v>
          </cell>
          <cell r="AGJ8">
            <v>0</v>
          </cell>
          <cell r="AGK8">
            <v>728.24971773405014</v>
          </cell>
          <cell r="AGL8">
            <v>132678.19473999995</v>
          </cell>
          <cell r="AGM8">
            <v>145215.8993399078</v>
          </cell>
          <cell r="AGN8">
            <v>12537.704599907855</v>
          </cell>
          <cell r="AGO8">
            <v>0</v>
          </cell>
          <cell r="AGP8">
            <v>12537.704599907855</v>
          </cell>
          <cell r="AGQ8" t="e">
            <v>#REF!</v>
          </cell>
          <cell r="AGR8">
            <v>7.0000000000000007E-2</v>
          </cell>
          <cell r="AGS8">
            <v>0.05</v>
          </cell>
          <cell r="AGT8">
            <v>6.1666666666666668E-2</v>
          </cell>
          <cell r="AGV8">
            <v>36277.64</v>
          </cell>
          <cell r="AGW8">
            <v>38612.117586647073</v>
          </cell>
          <cell r="AGX8">
            <v>2334.4775866470736</v>
          </cell>
          <cell r="AGZ8">
            <v>12537.704599907855</v>
          </cell>
          <cell r="AHA8">
            <v>23531.417327673596</v>
          </cell>
          <cell r="AHC8">
            <v>-2072.6290997500182</v>
          </cell>
          <cell r="AHD8">
            <v>6278.7413800563081</v>
          </cell>
          <cell r="AHE8">
            <v>-38182.983560904919</v>
          </cell>
          <cell r="AHF8">
            <v>34569.442256976909</v>
          </cell>
          <cell r="AHG8">
            <v>36661.692903959731</v>
          </cell>
        </row>
        <row r="9">
          <cell r="C9" t="str">
            <v>Олександра Довгача вул. 3</v>
          </cell>
          <cell r="D9">
            <v>5</v>
          </cell>
          <cell r="E9">
            <v>1978.61</v>
          </cell>
          <cell r="F9">
            <v>18292.329999999998</v>
          </cell>
          <cell r="G9">
            <v>25383.807451706452</v>
          </cell>
          <cell r="H9">
            <v>7091.4774517064543</v>
          </cell>
          <cell r="I9">
            <v>0</v>
          </cell>
          <cell r="J9">
            <v>7091.4774517064543</v>
          </cell>
          <cell r="K9">
            <v>7402.0699999999988</v>
          </cell>
          <cell r="L9">
            <v>465.96</v>
          </cell>
          <cell r="M9">
            <v>465.96</v>
          </cell>
          <cell r="N9">
            <v>465.96</v>
          </cell>
          <cell r="O9">
            <v>465.96</v>
          </cell>
          <cell r="P9">
            <v>465.96</v>
          </cell>
          <cell r="Q9">
            <v>465.96</v>
          </cell>
          <cell r="R9">
            <v>465.96</v>
          </cell>
          <cell r="S9">
            <v>828.07</v>
          </cell>
          <cell r="T9">
            <v>828.07</v>
          </cell>
          <cell r="U9">
            <v>828.07</v>
          </cell>
          <cell r="V9">
            <v>828.07</v>
          </cell>
          <cell r="W9">
            <v>828.07</v>
          </cell>
          <cell r="X9">
            <v>10592.833770855505</v>
          </cell>
          <cell r="Y9">
            <v>0</v>
          </cell>
          <cell r="Z9">
            <v>0</v>
          </cell>
          <cell r="AA9">
            <v>0</v>
          </cell>
          <cell r="AB9">
            <v>4496.11874407496</v>
          </cell>
          <cell r="AC9">
            <v>0</v>
          </cell>
          <cell r="AD9">
            <v>0</v>
          </cell>
          <cell r="AE9">
            <v>1164.4111878382168</v>
          </cell>
          <cell r="AF9">
            <v>0</v>
          </cell>
          <cell r="AG9">
            <v>0</v>
          </cell>
          <cell r="AH9">
            <v>4932.3038389423282</v>
          </cell>
          <cell r="AI9">
            <v>0</v>
          </cell>
          <cell r="AJ9">
            <v>0</v>
          </cell>
          <cell r="AL9">
            <v>0</v>
          </cell>
          <cell r="AM9">
            <v>0</v>
          </cell>
          <cell r="AN9">
            <v>1743.1699999999998</v>
          </cell>
          <cell r="AO9">
            <v>132.76</v>
          </cell>
          <cell r="AP9">
            <v>132.76</v>
          </cell>
          <cell r="AQ9">
            <v>132.76</v>
          </cell>
          <cell r="AR9">
            <v>132.76</v>
          </cell>
          <cell r="AS9">
            <v>132.76</v>
          </cell>
          <cell r="AT9">
            <v>132.76</v>
          </cell>
          <cell r="AU9">
            <v>132.76</v>
          </cell>
          <cell r="AV9">
            <v>162.77000000000001</v>
          </cell>
          <cell r="AW9">
            <v>162.77000000000001</v>
          </cell>
          <cell r="AX9">
            <v>162.77000000000001</v>
          </cell>
          <cell r="AY9">
            <v>162.77000000000001</v>
          </cell>
          <cell r="AZ9">
            <v>162.77000000000001</v>
          </cell>
          <cell r="BA9">
            <v>1871.5982260977648</v>
          </cell>
          <cell r="BB9">
            <v>0</v>
          </cell>
          <cell r="BC9">
            <v>0</v>
          </cell>
          <cell r="BD9">
            <v>0</v>
          </cell>
          <cell r="BE9">
            <v>892.50302981237894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979.09519628538601</v>
          </cell>
          <cell r="BL9">
            <v>0</v>
          </cell>
          <cell r="BM9">
            <v>0</v>
          </cell>
          <cell r="BO9">
            <v>0</v>
          </cell>
          <cell r="BP9">
            <v>0</v>
          </cell>
          <cell r="BQ9">
            <v>1107.08</v>
          </cell>
          <cell r="BR9">
            <v>84.29</v>
          </cell>
          <cell r="BS9">
            <v>84.29</v>
          </cell>
          <cell r="BT9">
            <v>84.29</v>
          </cell>
          <cell r="BU9">
            <v>84.29</v>
          </cell>
          <cell r="BV9">
            <v>84.29</v>
          </cell>
          <cell r="BW9">
            <v>84.29</v>
          </cell>
          <cell r="BX9">
            <v>84.29</v>
          </cell>
          <cell r="BY9">
            <v>103.41</v>
          </cell>
          <cell r="BZ9">
            <v>103.41</v>
          </cell>
          <cell r="CA9">
            <v>103.41</v>
          </cell>
          <cell r="CB9">
            <v>103.41</v>
          </cell>
          <cell r="CC9">
            <v>103.41</v>
          </cell>
          <cell r="CD9">
            <v>1012.9999999999998</v>
          </cell>
          <cell r="CE9">
            <v>76.45</v>
          </cell>
          <cell r="CF9">
            <v>76.45</v>
          </cell>
          <cell r="CG9">
            <v>76.45</v>
          </cell>
          <cell r="CH9">
            <v>76.45</v>
          </cell>
          <cell r="CI9">
            <v>76.45</v>
          </cell>
          <cell r="CJ9">
            <v>76.45</v>
          </cell>
          <cell r="CK9">
            <v>76.45</v>
          </cell>
          <cell r="CL9">
            <v>95.57</v>
          </cell>
          <cell r="CM9">
            <v>95.57</v>
          </cell>
          <cell r="CN9">
            <v>95.57</v>
          </cell>
          <cell r="CO9">
            <v>95.57</v>
          </cell>
          <cell r="CP9">
            <v>95.57</v>
          </cell>
          <cell r="CR9">
            <v>0</v>
          </cell>
          <cell r="CS9">
            <v>0</v>
          </cell>
          <cell r="CT9">
            <v>280.79000000000002</v>
          </cell>
          <cell r="CU9">
            <v>21.37</v>
          </cell>
          <cell r="CV9">
            <v>21.37</v>
          </cell>
          <cell r="CW9">
            <v>21.37</v>
          </cell>
          <cell r="CX9">
            <v>21.37</v>
          </cell>
          <cell r="CY9">
            <v>21.37</v>
          </cell>
          <cell r="CZ9">
            <v>21.37</v>
          </cell>
          <cell r="DA9">
            <v>21.37</v>
          </cell>
          <cell r="DB9">
            <v>26.24</v>
          </cell>
          <cell r="DC9">
            <v>26.24</v>
          </cell>
          <cell r="DD9">
            <v>26.24</v>
          </cell>
          <cell r="DE9">
            <v>26.24</v>
          </cell>
          <cell r="DF9">
            <v>26.24</v>
          </cell>
          <cell r="DG9">
            <v>257.05</v>
          </cell>
          <cell r="DH9">
            <v>19.399999999999999</v>
          </cell>
          <cell r="DI9">
            <v>19.399999999999999</v>
          </cell>
          <cell r="DJ9">
            <v>19.399999999999999</v>
          </cell>
          <cell r="DK9">
            <v>19.399999999999999</v>
          </cell>
          <cell r="DL9">
            <v>19.399999999999999</v>
          </cell>
          <cell r="DM9">
            <v>19.399999999999999</v>
          </cell>
          <cell r="DN9">
            <v>19.399999999999999</v>
          </cell>
          <cell r="DO9">
            <v>24.25</v>
          </cell>
          <cell r="DP9">
            <v>24.25</v>
          </cell>
          <cell r="DQ9">
            <v>24.25</v>
          </cell>
          <cell r="DR9">
            <v>24.25</v>
          </cell>
          <cell r="DS9">
            <v>24.25</v>
          </cell>
          <cell r="DT9">
            <v>-23.740000000000009</v>
          </cell>
          <cell r="DU9">
            <v>-23.740000000000009</v>
          </cell>
          <cell r="DV9">
            <v>0</v>
          </cell>
          <cell r="DW9">
            <v>460.85</v>
          </cell>
          <cell r="DX9">
            <v>36.6</v>
          </cell>
          <cell r="DY9">
            <v>36.6</v>
          </cell>
          <cell r="DZ9">
            <v>36.6</v>
          </cell>
          <cell r="EA9">
            <v>36.6</v>
          </cell>
          <cell r="EB9">
            <v>36.6</v>
          </cell>
          <cell r="EC9">
            <v>36.6</v>
          </cell>
          <cell r="ED9">
            <v>36.6</v>
          </cell>
          <cell r="EE9">
            <v>40.93</v>
          </cell>
          <cell r="EF9">
            <v>40.93</v>
          </cell>
          <cell r="EG9">
            <v>40.93</v>
          </cell>
          <cell r="EH9">
            <v>40.93</v>
          </cell>
          <cell r="EI9">
            <v>40.93</v>
          </cell>
          <cell r="EK9">
            <v>470.8213309971382</v>
          </cell>
          <cell r="EL9">
            <v>0</v>
          </cell>
          <cell r="EM9">
            <v>0</v>
          </cell>
          <cell r="EN9">
            <v>0</v>
          </cell>
          <cell r="EO9">
            <v>224.51710127176983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246.30422972536837</v>
          </cell>
          <cell r="EV9">
            <v>0</v>
          </cell>
          <cell r="EW9">
            <v>0</v>
          </cell>
          <cell r="EX9">
            <v>9.9713309971381818</v>
          </cell>
          <cell r="EY9">
            <v>0</v>
          </cell>
          <cell r="EZ9">
            <v>9.9713309971381818</v>
          </cell>
          <cell r="FA9">
            <v>1688.3500000000001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337.67</v>
          </cell>
          <cell r="FJ9">
            <v>337.67</v>
          </cell>
          <cell r="FK9">
            <v>337.67</v>
          </cell>
          <cell r="FL9">
            <v>337.67</v>
          </cell>
          <cell r="FM9">
            <v>337.67</v>
          </cell>
          <cell r="FN9">
            <v>3945.0743103517716</v>
          </cell>
          <cell r="FO9">
            <v>0</v>
          </cell>
          <cell r="FP9">
            <v>0</v>
          </cell>
          <cell r="FQ9">
            <v>0</v>
          </cell>
          <cell r="FR9">
            <v>1889.2153369089035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2055.8589734428683</v>
          </cell>
          <cell r="FY9">
            <v>0</v>
          </cell>
          <cell r="FZ9">
            <v>0</v>
          </cell>
          <cell r="GA9">
            <v>2256.7243103517712</v>
          </cell>
          <cell r="GB9">
            <v>0</v>
          </cell>
          <cell r="GC9">
            <v>2256.7243103517712</v>
          </cell>
          <cell r="GD9">
            <v>443.5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88.7</v>
          </cell>
          <cell r="GM9">
            <v>88.7</v>
          </cell>
          <cell r="GN9">
            <v>88.7</v>
          </cell>
          <cell r="GO9">
            <v>88.7</v>
          </cell>
          <cell r="GP9">
            <v>88.7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V9">
            <v>-443.5</v>
          </cell>
          <cell r="GW9">
            <v>-443.5</v>
          </cell>
          <cell r="GX9">
            <v>0</v>
          </cell>
          <cell r="GY9">
            <v>5166.5199999999995</v>
          </cell>
          <cell r="GZ9">
            <v>281.56</v>
          </cell>
          <cell r="HA9">
            <v>281.56</v>
          </cell>
          <cell r="HB9">
            <v>281.56</v>
          </cell>
          <cell r="HC9">
            <v>281.56</v>
          </cell>
          <cell r="HD9">
            <v>281.56</v>
          </cell>
          <cell r="HE9">
            <v>281.56</v>
          </cell>
          <cell r="HF9">
            <v>281.56</v>
          </cell>
          <cell r="HG9">
            <v>639.12</v>
          </cell>
          <cell r="HH9">
            <v>639.12</v>
          </cell>
          <cell r="HI9">
            <v>639.12</v>
          </cell>
          <cell r="HJ9">
            <v>639.12</v>
          </cell>
          <cell r="HK9">
            <v>639.12</v>
          </cell>
          <cell r="HL9">
            <v>7233.4298134042747</v>
          </cell>
          <cell r="HM9">
            <v>569.8103344306478</v>
          </cell>
          <cell r="HN9">
            <v>603.53424951525665</v>
          </cell>
          <cell r="HO9">
            <v>653.60155098187715</v>
          </cell>
          <cell r="HP9">
            <v>611.29667612818832</v>
          </cell>
          <cell r="HQ9">
            <v>635.53219157758781</v>
          </cell>
          <cell r="HR9">
            <v>537.36406418825061</v>
          </cell>
          <cell r="HS9">
            <v>696.42767179492364</v>
          </cell>
          <cell r="HT9">
            <v>421.32600404839656</v>
          </cell>
          <cell r="HU9">
            <v>432.79423721397023</v>
          </cell>
          <cell r="HV9">
            <v>715.57915736433893</v>
          </cell>
          <cell r="HW9">
            <v>631.54107301500198</v>
          </cell>
          <cell r="HX9">
            <v>724.62260314583375</v>
          </cell>
          <cell r="HY9">
            <v>2066.9098134042752</v>
          </cell>
          <cell r="HZ9">
            <v>0</v>
          </cell>
          <cell r="IA9">
            <v>2066.9098134042752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  <cell r="JH9">
            <v>0</v>
          </cell>
          <cell r="JI9">
            <v>0</v>
          </cell>
          <cell r="JJ9">
            <v>0</v>
          </cell>
          <cell r="JK9">
            <v>0</v>
          </cell>
          <cell r="JL9">
            <v>0</v>
          </cell>
          <cell r="JM9">
            <v>0</v>
          </cell>
          <cell r="JN9">
            <v>0</v>
          </cell>
          <cell r="JO9">
            <v>0</v>
          </cell>
          <cell r="JP9">
            <v>0</v>
          </cell>
          <cell r="JQ9">
            <v>0</v>
          </cell>
          <cell r="JR9">
            <v>0</v>
          </cell>
          <cell r="JS9">
            <v>0</v>
          </cell>
          <cell r="JT9">
            <v>0</v>
          </cell>
          <cell r="JU9">
            <v>0</v>
          </cell>
          <cell r="JV9">
            <v>0</v>
          </cell>
          <cell r="JW9">
            <v>0</v>
          </cell>
          <cell r="JX9">
            <v>0</v>
          </cell>
          <cell r="JY9">
            <v>0</v>
          </cell>
          <cell r="JZ9">
            <v>0</v>
          </cell>
          <cell r="KA9">
            <v>0</v>
          </cell>
          <cell r="KB9">
            <v>0</v>
          </cell>
          <cell r="KC9">
            <v>0</v>
          </cell>
          <cell r="KD9">
            <v>0</v>
          </cell>
          <cell r="KE9">
            <v>0</v>
          </cell>
          <cell r="KF9">
            <v>0</v>
          </cell>
          <cell r="KG9">
            <v>0</v>
          </cell>
          <cell r="KH9">
            <v>1805.45</v>
          </cell>
          <cell r="KI9">
            <v>83.1</v>
          </cell>
          <cell r="KJ9">
            <v>83.1</v>
          </cell>
          <cell r="KK9">
            <v>83.1</v>
          </cell>
          <cell r="KL9">
            <v>83.1</v>
          </cell>
          <cell r="KM9">
            <v>83.1</v>
          </cell>
          <cell r="KN9">
            <v>83.1</v>
          </cell>
          <cell r="KO9">
            <v>83.1</v>
          </cell>
          <cell r="KP9">
            <v>244.75</v>
          </cell>
          <cell r="KQ9">
            <v>244.75</v>
          </cell>
          <cell r="KR9">
            <v>244.75</v>
          </cell>
          <cell r="KS9">
            <v>244.75</v>
          </cell>
          <cell r="KT9">
            <v>244.75</v>
          </cell>
          <cell r="KU9">
            <v>1942.4513935926443</v>
          </cell>
          <cell r="KV9">
            <v>100.44283988736794</v>
          </cell>
          <cell r="KW9">
            <v>108.17326298883522</v>
          </cell>
          <cell r="KX9">
            <v>96.002462247682601</v>
          </cell>
          <cell r="KY9">
            <v>105.25778082446156</v>
          </cell>
          <cell r="KZ9">
            <v>104.84971923051924</v>
          </cell>
          <cell r="LA9">
            <v>107.16784200374819</v>
          </cell>
          <cell r="LB9">
            <v>94.830795338416948</v>
          </cell>
          <cell r="LC9">
            <v>185.93740296539227</v>
          </cell>
          <cell r="LD9">
            <v>239.66292696387086</v>
          </cell>
          <cell r="LE9">
            <v>231.42277613457142</v>
          </cell>
          <cell r="LF9">
            <v>281.96017130477765</v>
          </cell>
          <cell r="LG9">
            <v>286.74341370300033</v>
          </cell>
          <cell r="LH9">
            <v>137.00139359264426</v>
          </cell>
          <cell r="LI9">
            <v>0</v>
          </cell>
          <cell r="LJ9">
            <v>137.00139359264426</v>
          </cell>
          <cell r="LK9">
            <v>0</v>
          </cell>
          <cell r="LX9">
            <v>0</v>
          </cell>
          <cell r="MJ9">
            <v>0</v>
          </cell>
          <cell r="ML9">
            <v>0</v>
          </cell>
          <cell r="MM9">
            <v>0</v>
          </cell>
          <cell r="MN9">
            <v>23675.222500000007</v>
          </cell>
          <cell r="MO9">
            <v>1935.67</v>
          </cell>
          <cell r="MP9">
            <v>1935.67</v>
          </cell>
          <cell r="MQ9">
            <v>1935.67</v>
          </cell>
          <cell r="MR9">
            <v>1935.67</v>
          </cell>
          <cell r="MS9">
            <v>1935.67</v>
          </cell>
          <cell r="MT9">
            <v>1935.67</v>
          </cell>
          <cell r="MU9">
            <v>1935.67</v>
          </cell>
          <cell r="MV9">
            <v>2025.1065000000001</v>
          </cell>
          <cell r="MW9">
            <v>2025.1065000000001</v>
          </cell>
          <cell r="MX9">
            <v>2025.1065000000001</v>
          </cell>
          <cell r="MY9">
            <v>2025.1065000000001</v>
          </cell>
          <cell r="MZ9">
            <v>2025.1065000000001</v>
          </cell>
          <cell r="NA9">
            <v>2920.4390012146064</v>
          </cell>
          <cell r="NB9">
            <v>0</v>
          </cell>
          <cell r="NC9">
            <v>0</v>
          </cell>
          <cell r="ND9">
            <v>0</v>
          </cell>
          <cell r="NE9">
            <v>0</v>
          </cell>
          <cell r="NF9">
            <v>0</v>
          </cell>
          <cell r="NG9">
            <v>233.30510973308267</v>
          </cell>
          <cell r="NH9">
            <v>584.89854495121415</v>
          </cell>
          <cell r="NI9">
            <v>0</v>
          </cell>
          <cell r="NJ9">
            <v>0</v>
          </cell>
          <cell r="NK9">
            <v>0</v>
          </cell>
          <cell r="NL9">
            <v>0</v>
          </cell>
          <cell r="NM9">
            <v>2102.2353465303095</v>
          </cell>
          <cell r="NN9">
            <v>-20754.7834987854</v>
          </cell>
          <cell r="NO9">
            <v>-20754.7834987854</v>
          </cell>
          <cell r="NP9">
            <v>0</v>
          </cell>
          <cell r="NQ9">
            <v>15930.779999999999</v>
          </cell>
          <cell r="NR9">
            <v>9182.39</v>
          </cell>
          <cell r="NS9">
            <v>-6748.3899999999994</v>
          </cell>
          <cell r="NT9">
            <v>-6748.3899999999994</v>
          </cell>
          <cell r="NU9">
            <v>0</v>
          </cell>
          <cell r="NV9">
            <v>4686.08</v>
          </cell>
          <cell r="NW9">
            <v>481.79</v>
          </cell>
          <cell r="NX9">
            <v>481.79</v>
          </cell>
          <cell r="NY9">
            <v>481.79</v>
          </cell>
          <cell r="NZ9">
            <v>481.79</v>
          </cell>
          <cell r="OA9">
            <v>481.79</v>
          </cell>
          <cell r="OB9">
            <v>481.79</v>
          </cell>
          <cell r="OC9">
            <v>481.79</v>
          </cell>
          <cell r="OD9">
            <v>262.70999999999998</v>
          </cell>
          <cell r="OE9">
            <v>262.70999999999998</v>
          </cell>
          <cell r="OF9">
            <v>262.70999999999998</v>
          </cell>
          <cell r="OG9">
            <v>262.70999999999998</v>
          </cell>
          <cell r="OH9">
            <v>262.70999999999998</v>
          </cell>
          <cell r="OI9">
            <v>868.45</v>
          </cell>
          <cell r="OJ9">
            <v>0</v>
          </cell>
          <cell r="OK9">
            <v>0</v>
          </cell>
          <cell r="OL9">
            <v>0</v>
          </cell>
          <cell r="OM9">
            <v>0</v>
          </cell>
          <cell r="ON9">
            <v>0</v>
          </cell>
          <cell r="OO9">
            <v>868.45</v>
          </cell>
          <cell r="OP9">
            <v>0</v>
          </cell>
          <cell r="OQ9">
            <v>0</v>
          </cell>
          <cell r="OR9">
            <v>0</v>
          </cell>
          <cell r="OS9">
            <v>0</v>
          </cell>
          <cell r="OT9">
            <v>0</v>
          </cell>
          <cell r="OU9">
            <v>0</v>
          </cell>
          <cell r="OV9">
            <v>-3817.63</v>
          </cell>
          <cell r="OW9">
            <v>-3817.63</v>
          </cell>
          <cell r="OX9">
            <v>0</v>
          </cell>
          <cell r="OY9">
            <v>3623.3</v>
          </cell>
          <cell r="OZ9">
            <v>374.55</v>
          </cell>
          <cell r="PA9">
            <v>374.55</v>
          </cell>
          <cell r="PB9">
            <v>374.55</v>
          </cell>
          <cell r="PC9">
            <v>374.55</v>
          </cell>
          <cell r="PD9">
            <v>374.55</v>
          </cell>
          <cell r="PE9">
            <v>374.55</v>
          </cell>
          <cell r="PF9">
            <v>374.55</v>
          </cell>
          <cell r="PG9">
            <v>200.29</v>
          </cell>
          <cell r="PH9">
            <v>200.29</v>
          </cell>
          <cell r="PI9">
            <v>200.29</v>
          </cell>
          <cell r="PJ9">
            <v>200.29</v>
          </cell>
          <cell r="PK9">
            <v>200.29</v>
          </cell>
          <cell r="PL9">
            <v>846.55</v>
          </cell>
          <cell r="PM9">
            <v>0</v>
          </cell>
          <cell r="PN9">
            <v>0</v>
          </cell>
          <cell r="PO9">
            <v>0</v>
          </cell>
          <cell r="PP9">
            <v>0</v>
          </cell>
          <cell r="PQ9">
            <v>0</v>
          </cell>
          <cell r="PR9">
            <v>846.55</v>
          </cell>
          <cell r="PS9">
            <v>0</v>
          </cell>
          <cell r="PT9">
            <v>0</v>
          </cell>
          <cell r="PU9">
            <v>0</v>
          </cell>
          <cell r="PV9">
            <v>0</v>
          </cell>
          <cell r="PW9">
            <v>0</v>
          </cell>
          <cell r="PX9">
            <v>0</v>
          </cell>
          <cell r="PY9">
            <v>-2776.75</v>
          </cell>
          <cell r="PZ9">
            <v>-2776.75</v>
          </cell>
          <cell r="QA9">
            <v>0</v>
          </cell>
          <cell r="QB9">
            <v>893.42000000000007</v>
          </cell>
          <cell r="QC9">
            <v>91.41</v>
          </cell>
          <cell r="QD9">
            <v>91.41</v>
          </cell>
          <cell r="QE9">
            <v>91.41</v>
          </cell>
          <cell r="QF9">
            <v>91.41</v>
          </cell>
          <cell r="QG9">
            <v>91.41</v>
          </cell>
          <cell r="QH9">
            <v>91.41</v>
          </cell>
          <cell r="QI9">
            <v>91.41</v>
          </cell>
          <cell r="QJ9">
            <v>50.71</v>
          </cell>
          <cell r="QK9">
            <v>50.71</v>
          </cell>
          <cell r="QL9">
            <v>50.71</v>
          </cell>
          <cell r="QM9">
            <v>50.71</v>
          </cell>
          <cell r="QN9">
            <v>50.71</v>
          </cell>
          <cell r="QO9">
            <v>0</v>
          </cell>
          <cell r="QP9">
            <v>0</v>
          </cell>
          <cell r="QQ9">
            <v>0</v>
          </cell>
          <cell r="QR9">
            <v>0</v>
          </cell>
          <cell r="QS9">
            <v>0</v>
          </cell>
          <cell r="QT9">
            <v>0</v>
          </cell>
          <cell r="QU9">
            <v>0</v>
          </cell>
          <cell r="QV9">
            <v>0</v>
          </cell>
          <cell r="QW9">
            <v>0</v>
          </cell>
          <cell r="QX9">
            <v>0</v>
          </cell>
          <cell r="QY9">
            <v>0</v>
          </cell>
          <cell r="QZ9">
            <v>0</v>
          </cell>
          <cell r="RA9">
            <v>0</v>
          </cell>
          <cell r="RB9">
            <v>-893.42000000000007</v>
          </cell>
          <cell r="RC9">
            <v>-893.42000000000007</v>
          </cell>
          <cell r="RD9">
            <v>0</v>
          </cell>
          <cell r="RE9">
            <v>4019.5399999999991</v>
          </cell>
          <cell r="RF9">
            <v>414.12</v>
          </cell>
          <cell r="RG9">
            <v>414.12</v>
          </cell>
          <cell r="RH9">
            <v>414.12</v>
          </cell>
          <cell r="RI9">
            <v>414.12</v>
          </cell>
          <cell r="RJ9">
            <v>414.12</v>
          </cell>
          <cell r="RK9">
            <v>414.12</v>
          </cell>
          <cell r="RL9">
            <v>414.12</v>
          </cell>
          <cell r="RM9">
            <v>224.14</v>
          </cell>
          <cell r="RN9">
            <v>224.14</v>
          </cell>
          <cell r="RO9">
            <v>224.14</v>
          </cell>
          <cell r="RP9">
            <v>224.14</v>
          </cell>
          <cell r="RQ9">
            <v>224.14</v>
          </cell>
          <cell r="RR9">
            <v>0</v>
          </cell>
          <cell r="RS9">
            <v>0</v>
          </cell>
          <cell r="RT9">
            <v>0</v>
          </cell>
          <cell r="RU9">
            <v>0</v>
          </cell>
          <cell r="RV9">
            <v>0</v>
          </cell>
          <cell r="RW9">
            <v>0</v>
          </cell>
          <cell r="RX9">
            <v>0</v>
          </cell>
          <cell r="RY9">
            <v>0</v>
          </cell>
          <cell r="RZ9">
            <v>0</v>
          </cell>
          <cell r="SA9">
            <v>0</v>
          </cell>
          <cell r="SB9">
            <v>0</v>
          </cell>
          <cell r="SC9">
            <v>0</v>
          </cell>
          <cell r="SD9">
            <v>0</v>
          </cell>
          <cell r="SE9">
            <v>-4019.5399999999991</v>
          </cell>
          <cell r="SF9">
            <v>-4019.5399999999991</v>
          </cell>
          <cell r="SG9">
            <v>0</v>
          </cell>
          <cell r="SH9">
            <v>1346.0500000000002</v>
          </cell>
          <cell r="SI9">
            <v>139.1</v>
          </cell>
          <cell r="SJ9">
            <v>139.1</v>
          </cell>
          <cell r="SK9">
            <v>139.1</v>
          </cell>
          <cell r="SL9">
            <v>139.1</v>
          </cell>
          <cell r="SM9">
            <v>139.1</v>
          </cell>
          <cell r="SN9">
            <v>139.1</v>
          </cell>
          <cell r="SO9">
            <v>139.1</v>
          </cell>
          <cell r="SP9">
            <v>74.47</v>
          </cell>
          <cell r="SQ9">
            <v>74.47</v>
          </cell>
          <cell r="SR9">
            <v>74.47</v>
          </cell>
          <cell r="SS9">
            <v>74.47</v>
          </cell>
          <cell r="ST9">
            <v>74.47</v>
          </cell>
          <cell r="SU9">
            <v>0</v>
          </cell>
          <cell r="SV9">
            <v>0</v>
          </cell>
          <cell r="SW9">
            <v>0</v>
          </cell>
          <cell r="SX9">
            <v>0</v>
          </cell>
          <cell r="SY9">
            <v>0</v>
          </cell>
          <cell r="SZ9">
            <v>0</v>
          </cell>
          <cell r="TA9">
            <v>0</v>
          </cell>
          <cell r="TB9">
            <v>0</v>
          </cell>
          <cell r="TC9">
            <v>0</v>
          </cell>
          <cell r="TD9">
            <v>0</v>
          </cell>
          <cell r="TE9">
            <v>0</v>
          </cell>
          <cell r="TF9">
            <v>0</v>
          </cell>
          <cell r="TG9">
            <v>0</v>
          </cell>
          <cell r="TH9">
            <v>-1346.0500000000002</v>
          </cell>
          <cell r="TI9">
            <v>-1346.0500000000002</v>
          </cell>
          <cell r="TJ9">
            <v>0</v>
          </cell>
          <cell r="TK9">
            <v>1362.3899999999996</v>
          </cell>
          <cell r="TL9">
            <v>127.42</v>
          </cell>
          <cell r="TM9">
            <v>127.42</v>
          </cell>
          <cell r="TN9">
            <v>127.42</v>
          </cell>
          <cell r="TO9">
            <v>127.42</v>
          </cell>
          <cell r="TP9">
            <v>127.42</v>
          </cell>
          <cell r="TQ9">
            <v>127.42</v>
          </cell>
          <cell r="TR9">
            <v>127.42</v>
          </cell>
          <cell r="TS9">
            <v>94.09</v>
          </cell>
          <cell r="TT9">
            <v>94.09</v>
          </cell>
          <cell r="TU9">
            <v>94.09</v>
          </cell>
          <cell r="TV9">
            <v>94.09</v>
          </cell>
          <cell r="TW9">
            <v>94.09</v>
          </cell>
          <cell r="TX9">
            <v>7467.3899999999994</v>
          </cell>
          <cell r="TY9">
            <v>0</v>
          </cell>
          <cell r="TZ9">
            <v>2018.67</v>
          </cell>
          <cell r="UA9">
            <v>0</v>
          </cell>
          <cell r="UB9">
            <v>0</v>
          </cell>
          <cell r="UC9">
            <v>0</v>
          </cell>
          <cell r="UD9">
            <v>44.3</v>
          </cell>
          <cell r="UE9">
            <v>5125.6899999999996</v>
          </cell>
          <cell r="UF9">
            <v>0</v>
          </cell>
          <cell r="UG9">
            <v>0</v>
          </cell>
          <cell r="UH9">
            <v>0</v>
          </cell>
          <cell r="UI9">
            <v>278.73</v>
          </cell>
          <cell r="UJ9">
            <v>0</v>
          </cell>
          <cell r="UK9">
            <v>6105</v>
          </cell>
          <cell r="UL9">
            <v>0</v>
          </cell>
          <cell r="UM9">
            <v>6105</v>
          </cell>
          <cell r="UN9">
            <v>0</v>
          </cell>
          <cell r="UO9">
            <v>0</v>
          </cell>
          <cell r="UP9">
            <v>0</v>
          </cell>
          <cell r="UQ9">
            <v>0</v>
          </cell>
          <cell r="UR9">
            <v>0</v>
          </cell>
          <cell r="US9">
            <v>0</v>
          </cell>
          <cell r="UT9">
            <v>0</v>
          </cell>
          <cell r="UU9">
            <v>0</v>
          </cell>
          <cell r="UV9">
            <v>0</v>
          </cell>
          <cell r="UW9">
            <v>0</v>
          </cell>
          <cell r="UX9">
            <v>0</v>
          </cell>
          <cell r="UY9">
            <v>0</v>
          </cell>
          <cell r="UZ9">
            <v>0</v>
          </cell>
          <cell r="VA9">
            <v>0</v>
          </cell>
          <cell r="VH9">
            <v>0</v>
          </cell>
          <cell r="VN9">
            <v>0</v>
          </cell>
          <cell r="VO9">
            <v>0</v>
          </cell>
          <cell r="VP9">
            <v>0</v>
          </cell>
          <cell r="VQ9">
            <v>0</v>
          </cell>
          <cell r="WD9">
            <v>0</v>
          </cell>
          <cell r="WQ9">
            <v>0</v>
          </cell>
          <cell r="WR9">
            <v>0</v>
          </cell>
          <cell r="WS9">
            <v>0</v>
          </cell>
          <cell r="WT9">
            <v>21969.520000000004</v>
          </cell>
          <cell r="WU9">
            <v>1414.71</v>
          </cell>
          <cell r="WV9">
            <v>1414.71</v>
          </cell>
          <cell r="WW9">
            <v>1414.71</v>
          </cell>
          <cell r="WX9">
            <v>1414.71</v>
          </cell>
          <cell r="WY9">
            <v>1414.71</v>
          </cell>
          <cell r="WZ9">
            <v>1414.71</v>
          </cell>
          <cell r="XA9">
            <v>1414.71</v>
          </cell>
          <cell r="XB9">
            <v>2413.31</v>
          </cell>
          <cell r="XC9">
            <v>2413.31</v>
          </cell>
          <cell r="XD9">
            <v>2413.31</v>
          </cell>
          <cell r="XE9">
            <v>2413.31</v>
          </cell>
          <cell r="XF9">
            <v>2413.31</v>
          </cell>
          <cell r="XG9">
            <v>24039.183493565739</v>
          </cell>
          <cell r="XH9">
            <v>1868.4153924932602</v>
          </cell>
          <cell r="XI9">
            <v>1969.2835907770568</v>
          </cell>
          <cell r="XJ9">
            <v>1897.4245853164562</v>
          </cell>
          <cell r="XK9">
            <v>122.54073747983591</v>
          </cell>
          <cell r="XL9">
            <v>1569.5255849680352</v>
          </cell>
          <cell r="XM9">
            <v>1450.7921490151934</v>
          </cell>
          <cell r="XN9">
            <v>2259.4790653233968</v>
          </cell>
          <cell r="XO9">
            <v>2468.136371483266</v>
          </cell>
          <cell r="XP9">
            <v>3206.5771034814557</v>
          </cell>
          <cell r="XQ9">
            <v>3114.2495148574981</v>
          </cell>
          <cell r="XR9">
            <v>1989.1912547220268</v>
          </cell>
          <cell r="XS9">
            <v>2123.5681436482555</v>
          </cell>
          <cell r="XT9">
            <v>2069.6634935657348</v>
          </cell>
          <cell r="XU9">
            <v>0</v>
          </cell>
          <cell r="XV9">
            <v>2069.6634935657348</v>
          </cell>
          <cell r="XW9">
            <v>5233.8100000000004</v>
          </cell>
          <cell r="XX9">
            <v>318.48</v>
          </cell>
          <cell r="XY9">
            <v>318.48</v>
          </cell>
          <cell r="XZ9">
            <v>318.48</v>
          </cell>
          <cell r="YA9">
            <v>318.48</v>
          </cell>
          <cell r="YB9">
            <v>318.48</v>
          </cell>
          <cell r="YC9">
            <v>318.48</v>
          </cell>
          <cell r="YD9">
            <v>318.48</v>
          </cell>
          <cell r="YE9">
            <v>600.89</v>
          </cell>
          <cell r="YF9">
            <v>600.89</v>
          </cell>
          <cell r="YG9">
            <v>600.89</v>
          </cell>
          <cell r="YH9">
            <v>600.89</v>
          </cell>
          <cell r="YI9">
            <v>600.89</v>
          </cell>
          <cell r="YJ9">
            <v>4393.5316824664405</v>
          </cell>
          <cell r="YK9">
            <v>346.69874574634702</v>
          </cell>
          <cell r="YL9">
            <v>304.13120050678492</v>
          </cell>
          <cell r="YM9">
            <v>313.15282989535376</v>
          </cell>
          <cell r="YN9">
            <v>335.7720071683699</v>
          </cell>
          <cell r="YO9">
            <v>302.77368667621306</v>
          </cell>
          <cell r="YP9">
            <v>325.43255050771029</v>
          </cell>
          <cell r="YQ9">
            <v>340.67111022141421</v>
          </cell>
          <cell r="YR9">
            <v>348.20052094794056</v>
          </cell>
          <cell r="YS9">
            <v>400.00452217507063</v>
          </cell>
          <cell r="YT9">
            <v>440.1961659604288</v>
          </cell>
          <cell r="YU9">
            <v>448.73973976311578</v>
          </cell>
          <cell r="YV9">
            <v>487.75860289769167</v>
          </cell>
          <cell r="YW9">
            <v>-840.27831753355986</v>
          </cell>
          <cell r="YX9">
            <v>-840.27831753355986</v>
          </cell>
          <cell r="YY9">
            <v>0</v>
          </cell>
          <cell r="YZ9">
            <v>1720.7600000000002</v>
          </cell>
          <cell r="ZA9">
            <v>47.68</v>
          </cell>
          <cell r="ZB9">
            <v>47.68</v>
          </cell>
          <cell r="ZC9">
            <v>47.68</v>
          </cell>
          <cell r="ZD9">
            <v>47.68</v>
          </cell>
          <cell r="ZE9">
            <v>47.68</v>
          </cell>
          <cell r="ZF9">
            <v>47.68</v>
          </cell>
          <cell r="ZG9">
            <v>47.68</v>
          </cell>
          <cell r="ZH9">
            <v>277.39999999999998</v>
          </cell>
          <cell r="ZI9">
            <v>277.39999999999998</v>
          </cell>
          <cell r="ZJ9">
            <v>277.39999999999998</v>
          </cell>
          <cell r="ZK9">
            <v>277.39999999999998</v>
          </cell>
          <cell r="ZL9">
            <v>277.39999999999998</v>
          </cell>
          <cell r="ZM9">
            <v>2625.3407777104949</v>
          </cell>
          <cell r="ZN9">
            <v>0</v>
          </cell>
          <cell r="ZO9">
            <v>79.05098233883929</v>
          </cell>
          <cell r="ZP9">
            <v>266.87319963292555</v>
          </cell>
          <cell r="ZQ9">
            <v>2222.525752739165</v>
          </cell>
          <cell r="ZR9">
            <v>56.890842999564882</v>
          </cell>
          <cell r="ZS9">
            <v>0</v>
          </cell>
          <cell r="ZZ9">
            <v>904.58077771049466</v>
          </cell>
          <cell r="AAA9">
            <v>0</v>
          </cell>
          <cell r="AAB9">
            <v>904.58077771049466</v>
          </cell>
          <cell r="AAC9">
            <v>1087.6500000000001</v>
          </cell>
          <cell r="AAD9">
            <v>78.349999999999994</v>
          </cell>
          <cell r="AAE9">
            <v>78.349999999999994</v>
          </cell>
          <cell r="AAF9">
            <v>78.349999999999994</v>
          </cell>
          <cell r="AAG9">
            <v>78.349999999999994</v>
          </cell>
          <cell r="AAH9">
            <v>78.349999999999994</v>
          </cell>
          <cell r="AAI9">
            <v>78.349999999999994</v>
          </cell>
          <cell r="AAJ9">
            <v>78.349999999999994</v>
          </cell>
          <cell r="AAK9">
            <v>107.84</v>
          </cell>
          <cell r="AAL9">
            <v>107.84</v>
          </cell>
          <cell r="AAM9">
            <v>107.84</v>
          </cell>
          <cell r="AAN9">
            <v>107.84</v>
          </cell>
          <cell r="AAO9">
            <v>107.84</v>
          </cell>
          <cell r="AAP9">
            <v>1344.3267088136079</v>
          </cell>
          <cell r="AAQ9">
            <v>106.13287717579712</v>
          </cell>
          <cell r="AAR9">
            <v>105.8788380682327</v>
          </cell>
          <cell r="AAS9">
            <v>106.23514556169823</v>
          </cell>
          <cell r="AAT9">
            <v>106.671129579872</v>
          </cell>
          <cell r="AAU9">
            <v>107.50402216252159</v>
          </cell>
          <cell r="AAV9">
            <v>106.28644214805759</v>
          </cell>
          <cell r="AAW9">
            <v>104.38930702594494</v>
          </cell>
          <cell r="AAX9">
            <v>122.31539712</v>
          </cell>
          <cell r="AAY9">
            <v>117.63191232</v>
          </cell>
          <cell r="AAZ9">
            <v>119.79783936</v>
          </cell>
          <cell r="ABA9">
            <v>119.63733465599999</v>
          </cell>
          <cell r="ABB9">
            <v>121.84646363548379</v>
          </cell>
          <cell r="ABC9">
            <v>256.67670881360777</v>
          </cell>
          <cell r="ABD9">
            <v>0</v>
          </cell>
          <cell r="ABE9">
            <v>256.67670881360777</v>
          </cell>
          <cell r="ABF9">
            <v>157.07999999999998</v>
          </cell>
          <cell r="ABG9">
            <v>5.34</v>
          </cell>
          <cell r="ABH9">
            <v>5.34</v>
          </cell>
          <cell r="ABI9">
            <v>5.34</v>
          </cell>
          <cell r="ABJ9">
            <v>5.34</v>
          </cell>
          <cell r="ABK9">
            <v>5.34</v>
          </cell>
          <cell r="ABL9">
            <v>5.34</v>
          </cell>
          <cell r="ABM9">
            <v>5.34</v>
          </cell>
          <cell r="ABN9">
            <v>23.94</v>
          </cell>
          <cell r="ABO9">
            <v>23.94</v>
          </cell>
          <cell r="ABP9">
            <v>23.94</v>
          </cell>
          <cell r="ABQ9">
            <v>23.94</v>
          </cell>
          <cell r="ABR9">
            <v>23.94</v>
          </cell>
          <cell r="ABS9">
            <v>0</v>
          </cell>
          <cell r="ABT9">
            <v>0</v>
          </cell>
          <cell r="ABU9">
            <v>0</v>
          </cell>
          <cell r="ABV9">
            <v>0</v>
          </cell>
          <cell r="ABW9">
            <v>0</v>
          </cell>
          <cell r="ABX9">
            <v>0</v>
          </cell>
          <cell r="ABY9">
            <v>0</v>
          </cell>
          <cell r="ACB9">
            <v>0</v>
          </cell>
          <cell r="ACC9">
            <v>0</v>
          </cell>
          <cell r="ACD9">
            <v>0</v>
          </cell>
          <cell r="ACE9">
            <v>0</v>
          </cell>
          <cell r="ACF9">
            <v>-157.07999999999998</v>
          </cell>
          <cell r="ACG9">
            <v>-157.07999999999998</v>
          </cell>
          <cell r="ACH9">
            <v>0</v>
          </cell>
          <cell r="ACI9">
            <v>6452.18</v>
          </cell>
          <cell r="ACJ9">
            <v>3924.7771791855507</v>
          </cell>
          <cell r="ACK9">
            <v>-2527.4028208144496</v>
          </cell>
          <cell r="ACL9">
            <v>-2527.4028208144496</v>
          </cell>
          <cell r="ACM9">
            <v>0</v>
          </cell>
          <cell r="ACN9">
            <v>6452.18</v>
          </cell>
          <cell r="ACO9">
            <v>546.29</v>
          </cell>
          <cell r="ACP9">
            <v>546.29</v>
          </cell>
          <cell r="ACQ9">
            <v>546.29</v>
          </cell>
          <cell r="ACR9">
            <v>546.29</v>
          </cell>
          <cell r="ACS9">
            <v>546.29</v>
          </cell>
          <cell r="ACT9">
            <v>546.29</v>
          </cell>
          <cell r="ACU9">
            <v>546.29</v>
          </cell>
          <cell r="ACV9">
            <v>525.63</v>
          </cell>
          <cell r="ACW9">
            <v>525.63</v>
          </cell>
          <cell r="ACX9">
            <v>525.63</v>
          </cell>
          <cell r="ACY9">
            <v>525.63</v>
          </cell>
          <cell r="ACZ9">
            <v>525.63</v>
          </cell>
          <cell r="ADA9">
            <v>3924.7771791855507</v>
          </cell>
          <cell r="ADB9">
            <v>0</v>
          </cell>
          <cell r="ADC9">
            <v>1127.7721373242564</v>
          </cell>
          <cell r="ADD9">
            <v>0</v>
          </cell>
          <cell r="ADE9">
            <v>703.59525599999984</v>
          </cell>
          <cell r="ADF9">
            <v>0</v>
          </cell>
          <cell r="ADG9">
            <v>574.74114880000002</v>
          </cell>
          <cell r="ADH9">
            <v>0</v>
          </cell>
          <cell r="ADI9">
            <v>0</v>
          </cell>
          <cell r="ADJ9">
            <v>341.58828339999997</v>
          </cell>
          <cell r="ADK9">
            <v>350.94286639999996</v>
          </cell>
          <cell r="ADL9">
            <v>420.87329899999997</v>
          </cell>
          <cell r="ADM9">
            <v>405.26418826129475</v>
          </cell>
          <cell r="ADN9">
            <v>-2527.4028208144496</v>
          </cell>
          <cell r="ADO9">
            <v>-2527.4028208144496</v>
          </cell>
          <cell r="ADP9">
            <v>0</v>
          </cell>
          <cell r="ADQ9">
            <v>0</v>
          </cell>
          <cell r="ADR9">
            <v>0</v>
          </cell>
          <cell r="ADS9">
            <v>0</v>
          </cell>
          <cell r="ADT9">
            <v>0</v>
          </cell>
          <cell r="ADU9">
            <v>0</v>
          </cell>
          <cell r="ADV9">
            <v>0</v>
          </cell>
          <cell r="ADW9">
            <v>0</v>
          </cell>
          <cell r="ADX9">
            <v>0</v>
          </cell>
          <cell r="ADY9">
            <v>0</v>
          </cell>
          <cell r="ADZ9">
            <v>0</v>
          </cell>
          <cell r="AEA9">
            <v>0</v>
          </cell>
          <cell r="AEB9">
            <v>0</v>
          </cell>
          <cell r="AEC9">
            <v>0</v>
          </cell>
          <cell r="AED9">
            <v>0</v>
          </cell>
          <cell r="AEE9">
            <v>0</v>
          </cell>
          <cell r="AEF9">
            <v>0</v>
          </cell>
          <cell r="AEG9">
            <v>0</v>
          </cell>
          <cell r="AEH9">
            <v>0</v>
          </cell>
          <cell r="AEI9">
            <v>0</v>
          </cell>
          <cell r="AEJ9">
            <v>0</v>
          </cell>
          <cell r="AEK9">
            <v>0</v>
          </cell>
          <cell r="AEL9">
            <v>0</v>
          </cell>
          <cell r="AEM9">
            <v>0</v>
          </cell>
          <cell r="AEN9">
            <v>0</v>
          </cell>
          <cell r="AEO9">
            <v>0</v>
          </cell>
          <cell r="AEP9">
            <v>0</v>
          </cell>
          <cell r="AEQ9">
            <v>0</v>
          </cell>
          <cell r="AER9">
            <v>0</v>
          </cell>
          <cell r="AES9">
            <v>0</v>
          </cell>
          <cell r="AET9">
            <v>0</v>
          </cell>
          <cell r="AEU9">
            <v>0</v>
          </cell>
          <cell r="AEV9">
            <v>0</v>
          </cell>
          <cell r="AEW9">
            <v>0</v>
          </cell>
          <cell r="AEX9">
            <v>0</v>
          </cell>
          <cell r="AEY9">
            <v>0</v>
          </cell>
          <cell r="AEZ9">
            <v>0</v>
          </cell>
          <cell r="AFA9">
            <v>0</v>
          </cell>
          <cell r="AFB9">
            <v>0</v>
          </cell>
          <cell r="AFC9">
            <v>0</v>
          </cell>
          <cell r="AFD9">
            <v>0</v>
          </cell>
          <cell r="AFE9">
            <v>0</v>
          </cell>
          <cell r="AFF9">
            <v>0</v>
          </cell>
          <cell r="AFG9">
            <v>0</v>
          </cell>
          <cell r="AFH9">
            <v>0</v>
          </cell>
          <cell r="AFI9">
            <v>0</v>
          </cell>
          <cell r="AFJ9">
            <v>0</v>
          </cell>
          <cell r="AFK9">
            <v>0</v>
          </cell>
          <cell r="AFL9">
            <v>0</v>
          </cell>
          <cell r="AFM9">
            <v>0</v>
          </cell>
          <cell r="AFN9">
            <v>0</v>
          </cell>
          <cell r="AFO9">
            <v>0</v>
          </cell>
          <cell r="AFP9">
            <v>0</v>
          </cell>
          <cell r="AFQ9">
            <v>0</v>
          </cell>
          <cell r="AFR9">
            <v>0</v>
          </cell>
          <cell r="AFS9">
            <v>0</v>
          </cell>
          <cell r="AFT9">
            <v>0</v>
          </cell>
          <cell r="AFU9">
            <v>0</v>
          </cell>
          <cell r="AFV9">
            <v>0</v>
          </cell>
          <cell r="AFW9">
            <v>96324.782500000001</v>
          </cell>
          <cell r="AFX9">
            <v>75756.24768825552</v>
          </cell>
          <cell r="AFY9">
            <v>-20568.534811744481</v>
          </cell>
          <cell r="AFZ9">
            <v>-20568.534811744481</v>
          </cell>
          <cell r="AGA9">
            <v>0</v>
          </cell>
          <cell r="AGB9">
            <v>115589.739</v>
          </cell>
          <cell r="AGC9">
            <v>90907.497225906627</v>
          </cell>
          <cell r="AGD9">
            <v>-24682.241774093374</v>
          </cell>
          <cell r="AGE9">
            <v>-24682.241774093374</v>
          </cell>
          <cell r="AGF9">
            <v>0</v>
          </cell>
          <cell r="AGG9">
            <v>7128.0339050000002</v>
          </cell>
          <cell r="AGH9">
            <v>5605.9623289309084</v>
          </cell>
          <cell r="AGI9">
            <v>-1522.0715760690919</v>
          </cell>
          <cell r="AGJ9">
            <v>-1522.0715760690919</v>
          </cell>
          <cell r="AGK9">
            <v>0</v>
          </cell>
          <cell r="AGL9">
            <v>122717.77290500001</v>
          </cell>
          <cell r="AGM9">
            <v>96513.459554837536</v>
          </cell>
          <cell r="AGN9">
            <v>-26204.313350162469</v>
          </cell>
          <cell r="AGO9">
            <v>-26204.313350162469</v>
          </cell>
          <cell r="AGP9">
            <v>0</v>
          </cell>
          <cell r="AGQ9">
            <v>5.8084772370486662E-2</v>
          </cell>
          <cell r="AGR9">
            <v>7.0000000000000007E-2</v>
          </cell>
          <cell r="AGS9">
            <v>0.05</v>
          </cell>
          <cell r="AGT9">
            <v>6.1666666666666668E-2</v>
          </cell>
          <cell r="AGV9">
            <v>39606.002500000002</v>
          </cell>
          <cell r="AGW9">
            <v>12102.829001214606</v>
          </cell>
          <cell r="AGX9">
            <v>-27503.173498785396</v>
          </cell>
          <cell r="AGZ9">
            <v>-26204.313350162469</v>
          </cell>
          <cell r="AHA9">
            <v>45545.844005827093</v>
          </cell>
          <cell r="AHC9">
            <v>-24867.441577724894</v>
          </cell>
          <cell r="AHD9">
            <v>49294.147761684522</v>
          </cell>
          <cell r="AHE9">
            <v>-6964.2291670877603</v>
          </cell>
          <cell r="AHF9">
            <v>4259.3755804455432</v>
          </cell>
          <cell r="AHG9">
            <v>41063.383252982036</v>
          </cell>
        </row>
        <row r="10">
          <cell r="C10" t="str">
            <v>Олександра Довгача вул. 5</v>
          </cell>
          <cell r="D10">
            <v>5</v>
          </cell>
          <cell r="E10">
            <v>3437.1</v>
          </cell>
          <cell r="F10">
            <v>31533.93</v>
          </cell>
          <cell r="G10">
            <v>37523.211412942081</v>
          </cell>
          <cell r="H10">
            <v>5989.2814129420804</v>
          </cell>
          <cell r="I10">
            <v>0</v>
          </cell>
          <cell r="J10">
            <v>5989.2814129420804</v>
          </cell>
          <cell r="K10">
            <v>10464.57</v>
          </cell>
          <cell r="L10">
            <v>657.86</v>
          </cell>
          <cell r="M10">
            <v>657.86</v>
          </cell>
          <cell r="N10">
            <v>657.86</v>
          </cell>
          <cell r="O10">
            <v>657.86</v>
          </cell>
          <cell r="P10">
            <v>657.86</v>
          </cell>
          <cell r="Q10">
            <v>657.86</v>
          </cell>
          <cell r="R10">
            <v>657.86</v>
          </cell>
          <cell r="S10">
            <v>1171.9100000000001</v>
          </cell>
          <cell r="T10">
            <v>1171.9100000000001</v>
          </cell>
          <cell r="U10">
            <v>1171.9100000000001</v>
          </cell>
          <cell r="V10">
            <v>1171.9100000000001</v>
          </cell>
          <cell r="W10">
            <v>1171.9100000000001</v>
          </cell>
          <cell r="X10">
            <v>12815.681686594362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5827.8588915498613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6987.8227950445016</v>
          </cell>
          <cell r="AJ10">
            <v>0</v>
          </cell>
          <cell r="AL10">
            <v>0</v>
          </cell>
          <cell r="AM10">
            <v>0</v>
          </cell>
          <cell r="AN10">
            <v>2248.09</v>
          </cell>
          <cell r="AO10">
            <v>171.17</v>
          </cell>
          <cell r="AP10">
            <v>171.17</v>
          </cell>
          <cell r="AQ10">
            <v>171.17</v>
          </cell>
          <cell r="AR10">
            <v>171.17</v>
          </cell>
          <cell r="AS10">
            <v>171.17</v>
          </cell>
          <cell r="AT10">
            <v>171.17</v>
          </cell>
          <cell r="AU10">
            <v>171.17</v>
          </cell>
          <cell r="AV10">
            <v>209.98</v>
          </cell>
          <cell r="AW10">
            <v>209.98</v>
          </cell>
          <cell r="AX10">
            <v>209.98</v>
          </cell>
          <cell r="AY10">
            <v>209.98</v>
          </cell>
          <cell r="AZ10">
            <v>209.98</v>
          </cell>
          <cell r="BA10">
            <v>2300.0274920082129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1046.2269970472898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1253.8004949609231</v>
          </cell>
          <cell r="BM10">
            <v>0</v>
          </cell>
          <cell r="BO10">
            <v>0</v>
          </cell>
          <cell r="BP10">
            <v>0</v>
          </cell>
          <cell r="BQ10">
            <v>2032.2400000000002</v>
          </cell>
          <cell r="BR10">
            <v>154.66999999999999</v>
          </cell>
          <cell r="BS10">
            <v>154.66999999999999</v>
          </cell>
          <cell r="BT10">
            <v>154.66999999999999</v>
          </cell>
          <cell r="BU10">
            <v>154.66999999999999</v>
          </cell>
          <cell r="BV10">
            <v>154.66999999999999</v>
          </cell>
          <cell r="BW10">
            <v>154.66999999999999</v>
          </cell>
          <cell r="BX10">
            <v>154.66999999999999</v>
          </cell>
          <cell r="BY10">
            <v>189.91</v>
          </cell>
          <cell r="BZ10">
            <v>189.91</v>
          </cell>
          <cell r="CA10">
            <v>189.91</v>
          </cell>
          <cell r="CB10">
            <v>189.91</v>
          </cell>
          <cell r="CC10">
            <v>189.91</v>
          </cell>
          <cell r="CD10">
            <v>1860.5399999999997</v>
          </cell>
          <cell r="CE10">
            <v>140.41999999999999</v>
          </cell>
          <cell r="CF10">
            <v>140.41999999999999</v>
          </cell>
          <cell r="CG10">
            <v>140.41999999999999</v>
          </cell>
          <cell r="CH10">
            <v>140.41999999999999</v>
          </cell>
          <cell r="CI10">
            <v>140.41999999999999</v>
          </cell>
          <cell r="CJ10">
            <v>140.41999999999999</v>
          </cell>
          <cell r="CK10">
            <v>140.41999999999999</v>
          </cell>
          <cell r="CL10">
            <v>175.52</v>
          </cell>
          <cell r="CM10">
            <v>175.52</v>
          </cell>
          <cell r="CN10">
            <v>175.52</v>
          </cell>
          <cell r="CO10">
            <v>175.52</v>
          </cell>
          <cell r="CP10">
            <v>175.52</v>
          </cell>
          <cell r="CR10">
            <v>0</v>
          </cell>
          <cell r="CS10">
            <v>0</v>
          </cell>
          <cell r="CT10">
            <v>456.12</v>
          </cell>
          <cell r="CU10">
            <v>34.71</v>
          </cell>
          <cell r="CV10">
            <v>34.71</v>
          </cell>
          <cell r="CW10">
            <v>34.71</v>
          </cell>
          <cell r="CX10">
            <v>34.71</v>
          </cell>
          <cell r="CY10">
            <v>34.71</v>
          </cell>
          <cell r="CZ10">
            <v>34.71</v>
          </cell>
          <cell r="DA10">
            <v>34.71</v>
          </cell>
          <cell r="DB10">
            <v>42.63</v>
          </cell>
          <cell r="DC10">
            <v>42.63</v>
          </cell>
          <cell r="DD10">
            <v>42.63</v>
          </cell>
          <cell r="DE10">
            <v>42.63</v>
          </cell>
          <cell r="DF10">
            <v>42.63</v>
          </cell>
          <cell r="DG10">
            <v>417.63999999999993</v>
          </cell>
          <cell r="DH10">
            <v>31.52</v>
          </cell>
          <cell r="DI10">
            <v>31.52</v>
          </cell>
          <cell r="DJ10">
            <v>31.52</v>
          </cell>
          <cell r="DK10">
            <v>31.52</v>
          </cell>
          <cell r="DL10">
            <v>31.52</v>
          </cell>
          <cell r="DM10">
            <v>31.52</v>
          </cell>
          <cell r="DN10">
            <v>31.52</v>
          </cell>
          <cell r="DO10">
            <v>39.4</v>
          </cell>
          <cell r="DP10">
            <v>39.4</v>
          </cell>
          <cell r="DQ10">
            <v>39.4</v>
          </cell>
          <cell r="DR10">
            <v>39.4</v>
          </cell>
          <cell r="DS10">
            <v>39.4</v>
          </cell>
          <cell r="DT10">
            <v>-38.480000000000075</v>
          </cell>
          <cell r="DU10">
            <v>-38.480000000000075</v>
          </cell>
          <cell r="DV10">
            <v>0</v>
          </cell>
          <cell r="DW10">
            <v>614.57000000000005</v>
          </cell>
          <cell r="DX10">
            <v>48.81</v>
          </cell>
          <cell r="DY10">
            <v>48.81</v>
          </cell>
          <cell r="DZ10">
            <v>48.81</v>
          </cell>
          <cell r="EA10">
            <v>48.81</v>
          </cell>
          <cell r="EB10">
            <v>48.81</v>
          </cell>
          <cell r="EC10">
            <v>48.81</v>
          </cell>
          <cell r="ED10">
            <v>48.81</v>
          </cell>
          <cell r="EE10">
            <v>54.58</v>
          </cell>
          <cell r="EF10">
            <v>54.58</v>
          </cell>
          <cell r="EG10">
            <v>54.58</v>
          </cell>
          <cell r="EH10">
            <v>54.58</v>
          </cell>
          <cell r="EI10">
            <v>54.58</v>
          </cell>
          <cell r="EK10">
            <v>596.37080018117081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271.37897902777593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324.99182115339488</v>
          </cell>
          <cell r="EW10">
            <v>0</v>
          </cell>
          <cell r="EX10">
            <v>-18.199199818829243</v>
          </cell>
          <cell r="EY10">
            <v>-18.199199818829243</v>
          </cell>
          <cell r="EZ10">
            <v>0</v>
          </cell>
          <cell r="FA10">
            <v>5828.579999999999</v>
          </cell>
          <cell r="FB10">
            <v>440.64</v>
          </cell>
          <cell r="FC10">
            <v>440.64</v>
          </cell>
          <cell r="FD10">
            <v>440.64</v>
          </cell>
          <cell r="FE10">
            <v>440.64</v>
          </cell>
          <cell r="FF10">
            <v>440.64</v>
          </cell>
          <cell r="FG10">
            <v>440.64</v>
          </cell>
          <cell r="FH10">
            <v>440.64</v>
          </cell>
          <cell r="FI10">
            <v>548.82000000000005</v>
          </cell>
          <cell r="FJ10">
            <v>548.82000000000005</v>
          </cell>
          <cell r="FK10">
            <v>548.82000000000005</v>
          </cell>
          <cell r="FL10">
            <v>548.82000000000005</v>
          </cell>
          <cell r="FM10">
            <v>548.82000000000005</v>
          </cell>
          <cell r="FN10">
            <v>6050.0450707429063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2800.6972638616685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3249.3478068812378</v>
          </cell>
          <cell r="FZ10">
            <v>0</v>
          </cell>
          <cell r="GA10">
            <v>221.4650707429073</v>
          </cell>
          <cell r="GB10">
            <v>0</v>
          </cell>
          <cell r="GC10">
            <v>221.4650707429073</v>
          </cell>
          <cell r="GD10">
            <v>840.47000000000014</v>
          </cell>
          <cell r="GE10">
            <v>56.71</v>
          </cell>
          <cell r="GF10">
            <v>56.71</v>
          </cell>
          <cell r="GG10">
            <v>56.71</v>
          </cell>
          <cell r="GH10">
            <v>56.71</v>
          </cell>
          <cell r="GI10">
            <v>56.71</v>
          </cell>
          <cell r="GJ10">
            <v>56.71</v>
          </cell>
          <cell r="GK10">
            <v>56.71</v>
          </cell>
          <cell r="GL10">
            <v>88.7</v>
          </cell>
          <cell r="GM10">
            <v>88.7</v>
          </cell>
          <cell r="GN10">
            <v>88.7</v>
          </cell>
          <cell r="GO10">
            <v>88.7</v>
          </cell>
          <cell r="GP10">
            <v>88.7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V10">
            <v>-840.47000000000014</v>
          </cell>
          <cell r="GW10">
            <v>-840.47000000000014</v>
          </cell>
          <cell r="GX10">
            <v>0</v>
          </cell>
          <cell r="GY10">
            <v>9049.2900000000009</v>
          </cell>
          <cell r="GZ10">
            <v>499.07</v>
          </cell>
          <cell r="HA10">
            <v>499.07</v>
          </cell>
          <cell r="HB10">
            <v>499.07</v>
          </cell>
          <cell r="HC10">
            <v>499.07</v>
          </cell>
          <cell r="HD10">
            <v>499.07</v>
          </cell>
          <cell r="HE10">
            <v>499.07</v>
          </cell>
          <cell r="HF10">
            <v>499.07</v>
          </cell>
          <cell r="HG10">
            <v>1111.1600000000001</v>
          </cell>
          <cell r="HH10">
            <v>1111.1600000000001</v>
          </cell>
          <cell r="HI10">
            <v>1111.1600000000001</v>
          </cell>
          <cell r="HJ10">
            <v>1111.1600000000001</v>
          </cell>
          <cell r="HK10">
            <v>1111.1600000000001</v>
          </cell>
          <cell r="HL10">
            <v>13482.906363415426</v>
          </cell>
          <cell r="HM10">
            <v>965.19072975534357</v>
          </cell>
          <cell r="HN10">
            <v>1022.3597028560542</v>
          </cell>
          <cell r="HO10">
            <v>1112.2997849648229</v>
          </cell>
          <cell r="HP10">
            <v>2122.4041038823652</v>
          </cell>
          <cell r="HQ10">
            <v>1078.9034427747167</v>
          </cell>
          <cell r="HR10">
            <v>907.53650942911997</v>
          </cell>
          <cell r="HS10">
            <v>1186.5333309837101</v>
          </cell>
          <cell r="HT10">
            <v>732.59187292619208</v>
          </cell>
          <cell r="HU10">
            <v>752.21943904584418</v>
          </cell>
          <cell r="HV10">
            <v>1244.48492320181</v>
          </cell>
          <cell r="HW10">
            <v>1098.3397346392753</v>
          </cell>
          <cell r="HX10">
            <v>1260.0427889561729</v>
          </cell>
          <cell r="HY10">
            <v>4433.6163634154254</v>
          </cell>
          <cell r="HZ10">
            <v>0</v>
          </cell>
          <cell r="IA10">
            <v>4433.6163634154254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  <cell r="IL10">
            <v>0</v>
          </cell>
          <cell r="IM10">
            <v>0</v>
          </cell>
          <cell r="IN10">
            <v>0</v>
          </cell>
          <cell r="IO10">
            <v>0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IT10">
            <v>0</v>
          </cell>
          <cell r="IU10">
            <v>0</v>
          </cell>
          <cell r="IV10">
            <v>0</v>
          </cell>
          <cell r="IW10">
            <v>0</v>
          </cell>
          <cell r="IX10">
            <v>0</v>
          </cell>
          <cell r="IY10">
            <v>0</v>
          </cell>
          <cell r="IZ10">
            <v>0</v>
          </cell>
          <cell r="JA10">
            <v>0</v>
          </cell>
          <cell r="JB10">
            <v>0</v>
          </cell>
          <cell r="JC10">
            <v>0</v>
          </cell>
          <cell r="JD10">
            <v>0</v>
          </cell>
          <cell r="JE10">
            <v>0</v>
          </cell>
          <cell r="JF10">
            <v>0</v>
          </cell>
          <cell r="JG10">
            <v>0</v>
          </cell>
          <cell r="JH10">
            <v>0</v>
          </cell>
          <cell r="JI10">
            <v>0</v>
          </cell>
          <cell r="JJ10">
            <v>0</v>
          </cell>
          <cell r="JK10">
            <v>0</v>
          </cell>
          <cell r="JL10">
            <v>0</v>
          </cell>
          <cell r="JM10">
            <v>0</v>
          </cell>
          <cell r="JN10">
            <v>0</v>
          </cell>
          <cell r="JO10">
            <v>0</v>
          </cell>
          <cell r="JP10">
            <v>0</v>
          </cell>
          <cell r="JQ10">
            <v>0</v>
          </cell>
          <cell r="JR10">
            <v>0</v>
          </cell>
          <cell r="JS10">
            <v>0</v>
          </cell>
          <cell r="JT10">
            <v>0</v>
          </cell>
          <cell r="JU10">
            <v>0</v>
          </cell>
          <cell r="JV10">
            <v>0</v>
          </cell>
          <cell r="JW10">
            <v>0</v>
          </cell>
          <cell r="JX10">
            <v>0</v>
          </cell>
          <cell r="JY10">
            <v>0</v>
          </cell>
          <cell r="JZ10">
            <v>0</v>
          </cell>
          <cell r="KA10">
            <v>0</v>
          </cell>
          <cell r="KB10">
            <v>0</v>
          </cell>
          <cell r="KC10">
            <v>0</v>
          </cell>
          <cell r="KD10">
            <v>0</v>
          </cell>
          <cell r="KE10">
            <v>0</v>
          </cell>
          <cell r="KF10">
            <v>0</v>
          </cell>
          <cell r="KG10">
            <v>0</v>
          </cell>
          <cell r="KH10">
            <v>2678.63</v>
          </cell>
          <cell r="KI10">
            <v>120.99</v>
          </cell>
          <cell r="KJ10">
            <v>120.99</v>
          </cell>
          <cell r="KK10">
            <v>120.99</v>
          </cell>
          <cell r="KL10">
            <v>120.99</v>
          </cell>
          <cell r="KM10">
            <v>120.99</v>
          </cell>
          <cell r="KN10">
            <v>120.99</v>
          </cell>
          <cell r="KO10">
            <v>120.99</v>
          </cell>
          <cell r="KP10">
            <v>366.34</v>
          </cell>
          <cell r="KQ10">
            <v>366.34</v>
          </cell>
          <cell r="KR10">
            <v>366.34</v>
          </cell>
          <cell r="KS10">
            <v>366.34</v>
          </cell>
          <cell r="KT10">
            <v>366.34</v>
          </cell>
          <cell r="KU10">
            <v>2876.2597062647624</v>
          </cell>
          <cell r="KV10">
            <v>145.95553752340689</v>
          </cell>
          <cell r="KW10">
            <v>157.18877286724265</v>
          </cell>
          <cell r="KX10">
            <v>139.50313428656156</v>
          </cell>
          <cell r="KY10">
            <v>152.95222632078668</v>
          </cell>
          <cell r="KZ10">
            <v>152.35926370291068</v>
          </cell>
          <cell r="LA10">
            <v>155.7277751447545</v>
          </cell>
          <cell r="LB10">
            <v>137.8005612237925</v>
          </cell>
          <cell r="LC10">
            <v>278.32699093339079</v>
          </cell>
          <cell r="LD10">
            <v>358.74794547151248</v>
          </cell>
          <cell r="LE10">
            <v>346.41338368577487</v>
          </cell>
          <cell r="LF10">
            <v>422.06207460544545</v>
          </cell>
          <cell r="LG10">
            <v>429.22204049918292</v>
          </cell>
          <cell r="LH10">
            <v>197.62970626476226</v>
          </cell>
          <cell r="LI10">
            <v>0</v>
          </cell>
          <cell r="LJ10">
            <v>197.62970626476226</v>
          </cell>
          <cell r="LK10">
            <v>0</v>
          </cell>
          <cell r="LX10">
            <v>0</v>
          </cell>
          <cell r="MJ10">
            <v>0</v>
          </cell>
          <cell r="ML10">
            <v>0</v>
          </cell>
          <cell r="MM10">
            <v>0</v>
          </cell>
          <cell r="MN10">
            <v>52376.909999999989</v>
          </cell>
          <cell r="MO10">
            <v>4093.93</v>
          </cell>
          <cell r="MP10">
            <v>4093.93</v>
          </cell>
          <cell r="MQ10">
            <v>4093.93</v>
          </cell>
          <cell r="MR10">
            <v>4093.93</v>
          </cell>
          <cell r="MS10">
            <v>4093.93</v>
          </cell>
          <cell r="MT10">
            <v>4093.93</v>
          </cell>
          <cell r="MU10">
            <v>4093.93</v>
          </cell>
          <cell r="MV10">
            <v>4743.88</v>
          </cell>
          <cell r="MW10">
            <v>4743.88</v>
          </cell>
          <cell r="MX10">
            <v>4743.88</v>
          </cell>
          <cell r="MY10">
            <v>4743.88</v>
          </cell>
          <cell r="MZ10">
            <v>4743.88</v>
          </cell>
          <cell r="NA10">
            <v>8802.0805592012239</v>
          </cell>
          <cell r="NB10">
            <v>0</v>
          </cell>
          <cell r="NC10">
            <v>1148.4400689286676</v>
          </cell>
          <cell r="ND10">
            <v>4235.92</v>
          </cell>
          <cell r="NE10">
            <v>263.55771391924071</v>
          </cell>
          <cell r="NF10">
            <v>0</v>
          </cell>
          <cell r="NG10">
            <v>1715.1505747667695</v>
          </cell>
          <cell r="NH10">
            <v>0</v>
          </cell>
          <cell r="NI10">
            <v>0</v>
          </cell>
          <cell r="NJ10">
            <v>216.61437906912795</v>
          </cell>
          <cell r="NK10">
            <v>1222.3978225174176</v>
          </cell>
          <cell r="NL10">
            <v>0</v>
          </cell>
          <cell r="NM10">
            <v>0</v>
          </cell>
          <cell r="NN10">
            <v>-43574.829440798763</v>
          </cell>
          <cell r="NO10">
            <v>-43574.829440798763</v>
          </cell>
          <cell r="NP10">
            <v>0</v>
          </cell>
          <cell r="NQ10">
            <v>22768.82</v>
          </cell>
          <cell r="NR10">
            <v>15586.14</v>
          </cell>
          <cell r="NS10">
            <v>-7182.68</v>
          </cell>
          <cell r="NT10">
            <v>-7182.68</v>
          </cell>
          <cell r="NU10">
            <v>0</v>
          </cell>
          <cell r="NV10">
            <v>5631.5</v>
          </cell>
          <cell r="NW10">
            <v>579.5</v>
          </cell>
          <cell r="NX10">
            <v>579.5</v>
          </cell>
          <cell r="NY10">
            <v>579.5</v>
          </cell>
          <cell r="NZ10">
            <v>579.5</v>
          </cell>
          <cell r="OA10">
            <v>579.5</v>
          </cell>
          <cell r="OB10">
            <v>579.5</v>
          </cell>
          <cell r="OC10">
            <v>579.5</v>
          </cell>
          <cell r="OD10">
            <v>315</v>
          </cell>
          <cell r="OE10">
            <v>315</v>
          </cell>
          <cell r="OF10">
            <v>315</v>
          </cell>
          <cell r="OG10">
            <v>315</v>
          </cell>
          <cell r="OH10">
            <v>315</v>
          </cell>
          <cell r="OI10">
            <v>2960.3500000000004</v>
          </cell>
          <cell r="OJ10">
            <v>883.98</v>
          </cell>
          <cell r="OK10">
            <v>630.71</v>
          </cell>
          <cell r="OL10">
            <v>0</v>
          </cell>
          <cell r="OM10">
            <v>0</v>
          </cell>
          <cell r="ON10">
            <v>0</v>
          </cell>
          <cell r="OO10">
            <v>0</v>
          </cell>
          <cell r="OP10">
            <v>0</v>
          </cell>
          <cell r="OQ10">
            <v>1445.66</v>
          </cell>
          <cell r="OR10">
            <v>0</v>
          </cell>
          <cell r="OS10">
            <v>0</v>
          </cell>
          <cell r="OT10">
            <v>0</v>
          </cell>
          <cell r="OU10">
            <v>0</v>
          </cell>
          <cell r="OV10">
            <v>-2671.1499999999996</v>
          </cell>
          <cell r="OW10">
            <v>-2671.1499999999996</v>
          </cell>
          <cell r="OX10">
            <v>0</v>
          </cell>
          <cell r="OY10">
            <v>4674.7200000000012</v>
          </cell>
          <cell r="OZ10">
            <v>483.26</v>
          </cell>
          <cell r="PA10">
            <v>483.26</v>
          </cell>
          <cell r="PB10">
            <v>483.26</v>
          </cell>
          <cell r="PC10">
            <v>483.26</v>
          </cell>
          <cell r="PD10">
            <v>483.26</v>
          </cell>
          <cell r="PE10">
            <v>483.26</v>
          </cell>
          <cell r="PF10">
            <v>483.26</v>
          </cell>
          <cell r="PG10">
            <v>258.38</v>
          </cell>
          <cell r="PH10">
            <v>258.38</v>
          </cell>
          <cell r="PI10">
            <v>258.38</v>
          </cell>
          <cell r="PJ10">
            <v>258.38</v>
          </cell>
          <cell r="PK10">
            <v>258.38</v>
          </cell>
          <cell r="PL10">
            <v>3573.8199999999997</v>
          </cell>
          <cell r="PM10">
            <v>1420.72</v>
          </cell>
          <cell r="PN10">
            <v>0</v>
          </cell>
          <cell r="PO10">
            <v>0</v>
          </cell>
          <cell r="PP10">
            <v>0</v>
          </cell>
          <cell r="PQ10">
            <v>2153.1</v>
          </cell>
          <cell r="PR10">
            <v>0</v>
          </cell>
          <cell r="PS10">
            <v>0</v>
          </cell>
          <cell r="PT10">
            <v>0</v>
          </cell>
          <cell r="PU10">
            <v>0</v>
          </cell>
          <cell r="PV10">
            <v>0</v>
          </cell>
          <cell r="PW10">
            <v>0</v>
          </cell>
          <cell r="PX10">
            <v>0</v>
          </cell>
          <cell r="PY10">
            <v>-1100.9000000000015</v>
          </cell>
          <cell r="PZ10">
            <v>-1100.9000000000015</v>
          </cell>
          <cell r="QA10">
            <v>0</v>
          </cell>
          <cell r="QB10">
            <v>1528.7299999999998</v>
          </cell>
          <cell r="QC10">
            <v>156.38999999999999</v>
          </cell>
          <cell r="QD10">
            <v>156.38999999999999</v>
          </cell>
          <cell r="QE10">
            <v>156.38999999999999</v>
          </cell>
          <cell r="QF10">
            <v>156.38999999999999</v>
          </cell>
          <cell r="QG10">
            <v>156.38999999999999</v>
          </cell>
          <cell r="QH10">
            <v>156.38999999999999</v>
          </cell>
          <cell r="QI10">
            <v>156.38999999999999</v>
          </cell>
          <cell r="QJ10">
            <v>86.8</v>
          </cell>
          <cell r="QK10">
            <v>86.8</v>
          </cell>
          <cell r="QL10">
            <v>86.8</v>
          </cell>
          <cell r="QM10">
            <v>86.8</v>
          </cell>
          <cell r="QN10">
            <v>86.8</v>
          </cell>
          <cell r="QO10">
            <v>305.14</v>
          </cell>
          <cell r="QP10">
            <v>0</v>
          </cell>
          <cell r="QQ10">
            <v>0</v>
          </cell>
          <cell r="QR10">
            <v>0</v>
          </cell>
          <cell r="QS10">
            <v>0</v>
          </cell>
          <cell r="QT10">
            <v>0</v>
          </cell>
          <cell r="QU10">
            <v>86.37</v>
          </cell>
          <cell r="QV10">
            <v>218.77</v>
          </cell>
          <cell r="QW10">
            <v>0</v>
          </cell>
          <cell r="QX10">
            <v>0</v>
          </cell>
          <cell r="QY10">
            <v>0</v>
          </cell>
          <cell r="QZ10">
            <v>0</v>
          </cell>
          <cell r="RA10">
            <v>0</v>
          </cell>
          <cell r="RB10">
            <v>-1223.5899999999997</v>
          </cell>
          <cell r="RC10">
            <v>-1223.5899999999997</v>
          </cell>
          <cell r="RD10">
            <v>0</v>
          </cell>
          <cell r="RE10">
            <v>7174.6100000000006</v>
          </cell>
          <cell r="RF10">
            <v>738.63</v>
          </cell>
          <cell r="RG10">
            <v>738.63</v>
          </cell>
          <cell r="RH10">
            <v>738.63</v>
          </cell>
          <cell r="RI10">
            <v>738.63</v>
          </cell>
          <cell r="RJ10">
            <v>738.63</v>
          </cell>
          <cell r="RK10">
            <v>738.63</v>
          </cell>
          <cell r="RL10">
            <v>738.63</v>
          </cell>
          <cell r="RM10">
            <v>400.84</v>
          </cell>
          <cell r="RN10">
            <v>400.84</v>
          </cell>
          <cell r="RO10">
            <v>400.84</v>
          </cell>
          <cell r="RP10">
            <v>400.84</v>
          </cell>
          <cell r="RQ10">
            <v>400.84</v>
          </cell>
          <cell r="RR10">
            <v>4313.88</v>
          </cell>
          <cell r="RS10">
            <v>0</v>
          </cell>
          <cell r="RT10">
            <v>0</v>
          </cell>
          <cell r="RU10">
            <v>0</v>
          </cell>
          <cell r="RV10">
            <v>0</v>
          </cell>
          <cell r="RW10">
            <v>0</v>
          </cell>
          <cell r="RX10">
            <v>0</v>
          </cell>
          <cell r="RY10">
            <v>0</v>
          </cell>
          <cell r="RZ10">
            <v>0</v>
          </cell>
          <cell r="SA10">
            <v>0</v>
          </cell>
          <cell r="SB10">
            <v>0</v>
          </cell>
          <cell r="SC10">
            <v>4313.88</v>
          </cell>
          <cell r="SD10">
            <v>0</v>
          </cell>
          <cell r="SE10">
            <v>-2860.7300000000005</v>
          </cell>
          <cell r="SF10">
            <v>-2860.7300000000005</v>
          </cell>
          <cell r="SG10">
            <v>0</v>
          </cell>
          <cell r="SH10">
            <v>1795.5999999999997</v>
          </cell>
          <cell r="SI10">
            <v>185.6</v>
          </cell>
          <cell r="SJ10">
            <v>185.6</v>
          </cell>
          <cell r="SK10">
            <v>185.6</v>
          </cell>
          <cell r="SL10">
            <v>185.6</v>
          </cell>
          <cell r="SM10">
            <v>185.6</v>
          </cell>
          <cell r="SN10">
            <v>185.6</v>
          </cell>
          <cell r="SO10">
            <v>185.6</v>
          </cell>
          <cell r="SP10">
            <v>99.28</v>
          </cell>
          <cell r="SQ10">
            <v>99.28</v>
          </cell>
          <cell r="SR10">
            <v>99.28</v>
          </cell>
          <cell r="SS10">
            <v>99.28</v>
          </cell>
          <cell r="ST10">
            <v>99.28</v>
          </cell>
          <cell r="SU10">
            <v>0</v>
          </cell>
          <cell r="SV10">
            <v>0</v>
          </cell>
          <cell r="SW10">
            <v>0</v>
          </cell>
          <cell r="SX10">
            <v>0</v>
          </cell>
          <cell r="SY10">
            <v>0</v>
          </cell>
          <cell r="SZ10">
            <v>0</v>
          </cell>
          <cell r="TA10">
            <v>0</v>
          </cell>
          <cell r="TB10">
            <v>0</v>
          </cell>
          <cell r="TC10">
            <v>0</v>
          </cell>
          <cell r="TD10">
            <v>0</v>
          </cell>
          <cell r="TE10">
            <v>0</v>
          </cell>
          <cell r="TF10">
            <v>0</v>
          </cell>
          <cell r="TG10">
            <v>0</v>
          </cell>
          <cell r="TH10">
            <v>-1795.5999999999997</v>
          </cell>
          <cell r="TI10">
            <v>-1795.5999999999997</v>
          </cell>
          <cell r="TJ10">
            <v>0</v>
          </cell>
          <cell r="TK10">
            <v>1896.7499999999995</v>
          </cell>
          <cell r="TL10">
            <v>177.35</v>
          </cell>
          <cell r="TM10">
            <v>177.35</v>
          </cell>
          <cell r="TN10">
            <v>177.35</v>
          </cell>
          <cell r="TO10">
            <v>177.35</v>
          </cell>
          <cell r="TP10">
            <v>177.35</v>
          </cell>
          <cell r="TQ10">
            <v>177.35</v>
          </cell>
          <cell r="TR10">
            <v>177.35</v>
          </cell>
          <cell r="TS10">
            <v>131.06</v>
          </cell>
          <cell r="TT10">
            <v>131.06</v>
          </cell>
          <cell r="TU10">
            <v>131.06</v>
          </cell>
          <cell r="TV10">
            <v>131.06</v>
          </cell>
          <cell r="TW10">
            <v>131.06</v>
          </cell>
          <cell r="TX10">
            <v>4432.95</v>
          </cell>
          <cell r="TY10">
            <v>0</v>
          </cell>
          <cell r="TZ10">
            <v>0</v>
          </cell>
          <cell r="UA10">
            <v>0</v>
          </cell>
          <cell r="UB10">
            <v>0</v>
          </cell>
          <cell r="UC10">
            <v>0</v>
          </cell>
          <cell r="UD10">
            <v>179.23</v>
          </cell>
          <cell r="UE10">
            <v>398.21</v>
          </cell>
          <cell r="UF10">
            <v>1985.2</v>
          </cell>
          <cell r="UG10">
            <v>0</v>
          </cell>
          <cell r="UH10">
            <v>0</v>
          </cell>
          <cell r="UI10">
            <v>1870.31</v>
          </cell>
          <cell r="UJ10">
            <v>0</v>
          </cell>
          <cell r="UK10">
            <v>2536.2000000000003</v>
          </cell>
          <cell r="UL10">
            <v>0</v>
          </cell>
          <cell r="UM10">
            <v>2536.2000000000003</v>
          </cell>
          <cell r="UN10">
            <v>66.910000000000011</v>
          </cell>
          <cell r="UO10">
            <v>6.53</v>
          </cell>
          <cell r="UP10">
            <v>6.53</v>
          </cell>
          <cell r="UQ10">
            <v>6.53</v>
          </cell>
          <cell r="UR10">
            <v>6.53</v>
          </cell>
          <cell r="US10">
            <v>6.53</v>
          </cell>
          <cell r="UT10">
            <v>6.53</v>
          </cell>
          <cell r="UU10">
            <v>6.53</v>
          </cell>
          <cell r="UV10">
            <v>4.24</v>
          </cell>
          <cell r="UW10">
            <v>4.24</v>
          </cell>
          <cell r="UX10">
            <v>4.24</v>
          </cell>
          <cell r="UY10">
            <v>4.24</v>
          </cell>
          <cell r="UZ10">
            <v>4.24</v>
          </cell>
          <cell r="VA10">
            <v>0</v>
          </cell>
          <cell r="VH10">
            <v>0</v>
          </cell>
          <cell r="VN10">
            <v>-66.910000000000011</v>
          </cell>
          <cell r="VO10">
            <v>-66.910000000000011</v>
          </cell>
          <cell r="VP10">
            <v>0</v>
          </cell>
          <cell r="VQ10">
            <v>0</v>
          </cell>
          <cell r="WD10">
            <v>0</v>
          </cell>
          <cell r="WQ10">
            <v>0</v>
          </cell>
          <cell r="WR10">
            <v>0</v>
          </cell>
          <cell r="WS10">
            <v>0</v>
          </cell>
          <cell r="WT10">
            <v>42905.340000000004</v>
          </cell>
          <cell r="WU10">
            <v>3083.77</v>
          </cell>
          <cell r="WV10">
            <v>3083.77</v>
          </cell>
          <cell r="WW10">
            <v>3083.77</v>
          </cell>
          <cell r="WX10">
            <v>3083.77</v>
          </cell>
          <cell r="WY10">
            <v>3083.77</v>
          </cell>
          <cell r="WZ10">
            <v>3083.77</v>
          </cell>
          <cell r="XA10">
            <v>3083.77</v>
          </cell>
          <cell r="XB10">
            <v>4263.79</v>
          </cell>
          <cell r="XC10">
            <v>4263.79</v>
          </cell>
          <cell r="XD10">
            <v>4263.79</v>
          </cell>
          <cell r="XE10">
            <v>4263.79</v>
          </cell>
          <cell r="XF10">
            <v>4263.79</v>
          </cell>
          <cell r="XG10">
            <v>46949.421956566955</v>
          </cell>
          <cell r="XH10">
            <v>3323.4024480596981</v>
          </cell>
          <cell r="XI10">
            <v>4080.3500898834213</v>
          </cell>
          <cell r="XJ10">
            <v>3954.0861855007988</v>
          </cell>
          <cell r="XK10">
            <v>805.33820450300209</v>
          </cell>
          <cell r="XL10">
            <v>3385.55695815733</v>
          </cell>
          <cell r="XM10">
            <v>2585.3179375242948</v>
          </cell>
          <cell r="XN10">
            <v>4008.3134217550555</v>
          </cell>
          <cell r="XO10">
            <v>4367.1203586005731</v>
          </cell>
          <cell r="XP10">
            <v>5779.175599641092</v>
          </cell>
          <cell r="XQ10">
            <v>5588.4733144977654</v>
          </cell>
          <cell r="XR10">
            <v>5222.361374591841</v>
          </cell>
          <cell r="XS10">
            <v>3849.9260638520868</v>
          </cell>
          <cell r="XT10">
            <v>4044.0819565669517</v>
          </cell>
          <cell r="XU10">
            <v>0</v>
          </cell>
          <cell r="XV10">
            <v>4044.0819565669517</v>
          </cell>
          <cell r="XW10">
            <v>12961.570000000003</v>
          </cell>
          <cell r="XX10">
            <v>780.91</v>
          </cell>
          <cell r="XY10">
            <v>780.91</v>
          </cell>
          <cell r="XZ10">
            <v>780.91</v>
          </cell>
          <cell r="YA10">
            <v>780.91</v>
          </cell>
          <cell r="YB10">
            <v>780.91</v>
          </cell>
          <cell r="YC10">
            <v>780.91</v>
          </cell>
          <cell r="YD10">
            <v>780.91</v>
          </cell>
          <cell r="YE10">
            <v>1499.04</v>
          </cell>
          <cell r="YF10">
            <v>1499.04</v>
          </cell>
          <cell r="YG10">
            <v>1499.04</v>
          </cell>
          <cell r="YH10">
            <v>1499.04</v>
          </cell>
          <cell r="YI10">
            <v>1499.04</v>
          </cell>
          <cell r="YJ10">
            <v>10756.073238183457</v>
          </cell>
          <cell r="YK10">
            <v>854.84449156874177</v>
          </cell>
          <cell r="YL10">
            <v>749.88699745001315</v>
          </cell>
          <cell r="YM10">
            <v>772.15642024595115</v>
          </cell>
          <cell r="YN10">
            <v>835.4309796943835</v>
          </cell>
          <cell r="YO10">
            <v>746.56405349010925</v>
          </cell>
          <cell r="YP10">
            <v>803.24943533549936</v>
          </cell>
          <cell r="YQ10">
            <v>840.00045064253277</v>
          </cell>
          <cell r="YR10">
            <v>858.56588872515817</v>
          </cell>
          <cell r="YS10">
            <v>982.0333029629885</v>
          </cell>
          <cell r="YT10">
            <v>1062.3996167702048</v>
          </cell>
          <cell r="YU10">
            <v>1078.5715075610558</v>
          </cell>
          <cell r="YV10">
            <v>1172.3700937368174</v>
          </cell>
          <cell r="YW10">
            <v>-2205.4967618165465</v>
          </cell>
          <cell r="YX10">
            <v>-2205.4967618165465</v>
          </cell>
          <cell r="YY10">
            <v>0</v>
          </cell>
          <cell r="YZ10">
            <v>3327.8</v>
          </cell>
          <cell r="ZA10">
            <v>95.9</v>
          </cell>
          <cell r="ZB10">
            <v>95.9</v>
          </cell>
          <cell r="ZC10">
            <v>95.9</v>
          </cell>
          <cell r="ZD10">
            <v>95.9</v>
          </cell>
          <cell r="ZE10">
            <v>95.9</v>
          </cell>
          <cell r="ZF10">
            <v>95.9</v>
          </cell>
          <cell r="ZG10">
            <v>95.9</v>
          </cell>
          <cell r="ZH10">
            <v>531.29999999999995</v>
          </cell>
          <cell r="ZI10">
            <v>531.29999999999995</v>
          </cell>
          <cell r="ZJ10">
            <v>531.29999999999995</v>
          </cell>
          <cell r="ZK10">
            <v>531.29999999999995</v>
          </cell>
          <cell r="ZL10">
            <v>531.29999999999995</v>
          </cell>
          <cell r="ZM10">
            <v>4264.2540760298634</v>
          </cell>
          <cell r="ZN10">
            <v>0</v>
          </cell>
          <cell r="ZO10">
            <v>56.161326258275302</v>
          </cell>
          <cell r="ZP10">
            <v>189.61214950334625</v>
          </cell>
          <cell r="ZQ10">
            <v>3916.9936820436114</v>
          </cell>
          <cell r="ZR10">
            <v>101.48691822463047</v>
          </cell>
          <cell r="ZS10">
            <v>0</v>
          </cell>
          <cell r="ZZ10">
            <v>936.45407602986324</v>
          </cell>
          <cell r="AAA10">
            <v>0</v>
          </cell>
          <cell r="AAB10">
            <v>936.45407602986324</v>
          </cell>
          <cell r="AAC10">
            <v>1335.2299999999998</v>
          </cell>
          <cell r="AAD10">
            <v>96.24</v>
          </cell>
          <cell r="AAE10">
            <v>96.24</v>
          </cell>
          <cell r="AAF10">
            <v>96.24</v>
          </cell>
          <cell r="AAG10">
            <v>96.24</v>
          </cell>
          <cell r="AAH10">
            <v>96.24</v>
          </cell>
          <cell r="AAI10">
            <v>96.24</v>
          </cell>
          <cell r="AAJ10">
            <v>96.24</v>
          </cell>
          <cell r="AAK10">
            <v>132.31</v>
          </cell>
          <cell r="AAL10">
            <v>132.31</v>
          </cell>
          <cell r="AAM10">
            <v>132.31</v>
          </cell>
          <cell r="AAN10">
            <v>132.31</v>
          </cell>
          <cell r="AAO10">
            <v>132.31</v>
          </cell>
          <cell r="AAP10">
            <v>1493.4351412644287</v>
          </cell>
          <cell r="AAQ10">
            <v>127.42927687225641</v>
          </cell>
          <cell r="AAR10">
            <v>127.12426281218728</v>
          </cell>
          <cell r="AAS10">
            <v>127.55206621717056</v>
          </cell>
          <cell r="AAT10">
            <v>128.07553387056998</v>
          </cell>
          <cell r="AAU10">
            <v>129.07555292539598</v>
          </cell>
          <cell r="AAV10">
            <v>127.61365586855599</v>
          </cell>
          <cell r="AAW10">
            <v>125.33584560680889</v>
          </cell>
          <cell r="AAX10">
            <v>122.31539712</v>
          </cell>
          <cell r="AAY10">
            <v>117.63191232</v>
          </cell>
          <cell r="AAZ10">
            <v>119.79783936</v>
          </cell>
          <cell r="ABA10">
            <v>119.63733465599999</v>
          </cell>
          <cell r="ABB10">
            <v>121.84646363548379</v>
          </cell>
          <cell r="ABC10">
            <v>158.2051412644289</v>
          </cell>
          <cell r="ABD10">
            <v>0</v>
          </cell>
          <cell r="ABE10">
            <v>158.2051412644289</v>
          </cell>
          <cell r="ABF10">
            <v>193.46000000000004</v>
          </cell>
          <cell r="ABG10">
            <v>6.53</v>
          </cell>
          <cell r="ABH10">
            <v>6.53</v>
          </cell>
          <cell r="ABI10">
            <v>6.53</v>
          </cell>
          <cell r="ABJ10">
            <v>6.53</v>
          </cell>
          <cell r="ABK10">
            <v>6.53</v>
          </cell>
          <cell r="ABL10">
            <v>6.53</v>
          </cell>
          <cell r="ABM10">
            <v>6.53</v>
          </cell>
          <cell r="ABN10">
            <v>29.55</v>
          </cell>
          <cell r="ABO10">
            <v>29.55</v>
          </cell>
          <cell r="ABP10">
            <v>29.55</v>
          </cell>
          <cell r="ABQ10">
            <v>29.55</v>
          </cell>
          <cell r="ABR10">
            <v>29.55</v>
          </cell>
          <cell r="ABS10">
            <v>0</v>
          </cell>
          <cell r="ABT10">
            <v>0</v>
          </cell>
          <cell r="ABU10">
            <v>0</v>
          </cell>
          <cell r="ABV10">
            <v>0</v>
          </cell>
          <cell r="ABW10">
            <v>0</v>
          </cell>
          <cell r="ABX10">
            <v>0</v>
          </cell>
          <cell r="ABY10">
            <v>0</v>
          </cell>
          <cell r="ACB10">
            <v>0</v>
          </cell>
          <cell r="ACC10">
            <v>0</v>
          </cell>
          <cell r="ACD10">
            <v>0</v>
          </cell>
          <cell r="ACE10">
            <v>0</v>
          </cell>
          <cell r="ACF10">
            <v>-193.46000000000004</v>
          </cell>
          <cell r="ACG10">
            <v>-193.46000000000004</v>
          </cell>
          <cell r="ACH10">
            <v>0</v>
          </cell>
          <cell r="ACI10">
            <v>5714.54</v>
          </cell>
          <cell r="ACJ10">
            <v>3686.0353093115509</v>
          </cell>
          <cell r="ACK10">
            <v>-2028.504690688449</v>
          </cell>
          <cell r="ACL10">
            <v>-2028.504690688449</v>
          </cell>
          <cell r="ACM10">
            <v>0</v>
          </cell>
          <cell r="ACN10">
            <v>5714.54</v>
          </cell>
          <cell r="ACO10">
            <v>479.82</v>
          </cell>
          <cell r="ACP10">
            <v>479.82</v>
          </cell>
          <cell r="ACQ10">
            <v>479.82</v>
          </cell>
          <cell r="ACR10">
            <v>479.82</v>
          </cell>
          <cell r="ACS10">
            <v>479.82</v>
          </cell>
          <cell r="ACT10">
            <v>479.82</v>
          </cell>
          <cell r="ACU10">
            <v>479.82</v>
          </cell>
          <cell r="ACV10">
            <v>471.16</v>
          </cell>
          <cell r="ACW10">
            <v>471.16</v>
          </cell>
          <cell r="ACX10">
            <v>471.16</v>
          </cell>
          <cell r="ACY10">
            <v>471.16</v>
          </cell>
          <cell r="ACZ10">
            <v>471.16</v>
          </cell>
          <cell r="ADA10">
            <v>3686.0353093115509</v>
          </cell>
          <cell r="ADB10">
            <v>0</v>
          </cell>
          <cell r="ADC10">
            <v>622.86996705774834</v>
          </cell>
          <cell r="ADD10">
            <v>424.5350342770123</v>
          </cell>
          <cell r="ADE10">
            <v>309.01143000000002</v>
          </cell>
          <cell r="ADF10">
            <v>253.93050479999999</v>
          </cell>
          <cell r="ADG10">
            <v>307.89704399999999</v>
          </cell>
          <cell r="ADH10">
            <v>246.57337368035297</v>
          </cell>
          <cell r="ADI10">
            <v>234.70618006654496</v>
          </cell>
          <cell r="ADJ10">
            <v>185.08968659999999</v>
          </cell>
          <cell r="ADK10">
            <v>254.39526559999999</v>
          </cell>
          <cell r="ADL10">
            <v>471.37809487999999</v>
          </cell>
          <cell r="ADM10">
            <v>375.64872834989245</v>
          </cell>
          <cell r="ADN10">
            <v>-2028.504690688449</v>
          </cell>
          <cell r="ADO10">
            <v>-2028.504690688449</v>
          </cell>
          <cell r="ADP10">
            <v>0</v>
          </cell>
          <cell r="ADQ10">
            <v>0</v>
          </cell>
          <cell r="ADR10">
            <v>0</v>
          </cell>
          <cell r="ADS10">
            <v>0</v>
          </cell>
          <cell r="ADT10">
            <v>0</v>
          </cell>
          <cell r="ADU10">
            <v>0</v>
          </cell>
          <cell r="ADV10">
            <v>0</v>
          </cell>
          <cell r="ADW10">
            <v>0</v>
          </cell>
          <cell r="ADX10">
            <v>0</v>
          </cell>
          <cell r="ADY10">
            <v>0</v>
          </cell>
          <cell r="ADZ10">
            <v>0</v>
          </cell>
          <cell r="AEA10">
            <v>0</v>
          </cell>
          <cell r="AEB10">
            <v>0</v>
          </cell>
          <cell r="AEC10">
            <v>0</v>
          </cell>
          <cell r="AED10">
            <v>0</v>
          </cell>
          <cell r="AEE10">
            <v>0</v>
          </cell>
          <cell r="AEF10">
            <v>0</v>
          </cell>
          <cell r="AEG10">
            <v>0</v>
          </cell>
          <cell r="AEH10">
            <v>0</v>
          </cell>
          <cell r="AEI10">
            <v>0</v>
          </cell>
          <cell r="AEJ10">
            <v>0</v>
          </cell>
          <cell r="AEK10">
            <v>0</v>
          </cell>
          <cell r="AEL10">
            <v>0</v>
          </cell>
          <cell r="AEM10">
            <v>0</v>
          </cell>
          <cell r="AEN10">
            <v>0</v>
          </cell>
          <cell r="AEO10">
            <v>0</v>
          </cell>
          <cell r="AEP10">
            <v>0</v>
          </cell>
          <cell r="AEQ10">
            <v>0</v>
          </cell>
          <cell r="AER10">
            <v>0</v>
          </cell>
          <cell r="AES10">
            <v>0</v>
          </cell>
          <cell r="AET10">
            <v>0</v>
          </cell>
          <cell r="AEU10">
            <v>0</v>
          </cell>
          <cell r="AEV10">
            <v>0</v>
          </cell>
          <cell r="AEW10">
            <v>0</v>
          </cell>
          <cell r="AEX10">
            <v>0</v>
          </cell>
          <cell r="AEY10">
            <v>0</v>
          </cell>
          <cell r="AEZ10">
            <v>0</v>
          </cell>
          <cell r="AFA10">
            <v>0</v>
          </cell>
          <cell r="AFB10">
            <v>0</v>
          </cell>
          <cell r="AFC10">
            <v>0</v>
          </cell>
          <cell r="AFD10">
            <v>0</v>
          </cell>
          <cell r="AFE10">
            <v>0</v>
          </cell>
          <cell r="AFF10">
            <v>0</v>
          </cell>
          <cell r="AFG10">
            <v>0</v>
          </cell>
          <cell r="AFH10">
            <v>0</v>
          </cell>
          <cell r="AFI10">
            <v>0</v>
          </cell>
          <cell r="AFJ10">
            <v>0</v>
          </cell>
          <cell r="AFK10">
            <v>0</v>
          </cell>
          <cell r="AFL10">
            <v>0</v>
          </cell>
          <cell r="AFM10">
            <v>0</v>
          </cell>
          <cell r="AFN10">
            <v>0</v>
          </cell>
          <cell r="AFO10">
            <v>0</v>
          </cell>
          <cell r="AFP10">
            <v>0</v>
          </cell>
          <cell r="AFQ10">
            <v>0</v>
          </cell>
          <cell r="AFR10">
            <v>0</v>
          </cell>
          <cell r="AFS10">
            <v>0</v>
          </cell>
          <cell r="AFT10">
            <v>0</v>
          </cell>
          <cell r="AFU10">
            <v>0</v>
          </cell>
          <cell r="AFV10">
            <v>0</v>
          </cell>
          <cell r="AFW10">
            <v>175796.22999999998</v>
          </cell>
          <cell r="AFX10">
            <v>131936.9113997643</v>
          </cell>
          <cell r="AFY10">
            <v>-43859.318600235682</v>
          </cell>
          <cell r="AFZ10">
            <v>-43859.318600235682</v>
          </cell>
          <cell r="AGA10">
            <v>0</v>
          </cell>
          <cell r="AGB10">
            <v>210955.47599999997</v>
          </cell>
          <cell r="AGC10">
            <v>158324.29367971714</v>
          </cell>
          <cell r="AGD10">
            <v>-52631.182320282824</v>
          </cell>
          <cell r="AGE10">
            <v>-52631.182320282824</v>
          </cell>
          <cell r="AGF10">
            <v>0</v>
          </cell>
          <cell r="AGG10">
            <v>13008.921019999998</v>
          </cell>
          <cell r="AGH10">
            <v>9763.3314435825578</v>
          </cell>
          <cell r="AGI10">
            <v>-3245.5895764174402</v>
          </cell>
          <cell r="AGJ10">
            <v>-3245.5895764174402</v>
          </cell>
          <cell r="AGK10">
            <v>0</v>
          </cell>
          <cell r="AGL10">
            <v>223964.39701999997</v>
          </cell>
          <cell r="AGM10">
            <v>168087.62512329969</v>
          </cell>
          <cell r="AGN10">
            <v>-55876.771896700287</v>
          </cell>
          <cell r="AGO10">
            <v>-55876.771896700287</v>
          </cell>
          <cell r="AGP10">
            <v>0</v>
          </cell>
          <cell r="AGQ10">
            <v>5.8084772370486655E-2</v>
          </cell>
          <cell r="AGR10">
            <v>7.0000000000000007E-2</v>
          </cell>
          <cell r="AGS10">
            <v>0.05</v>
          </cell>
          <cell r="AGT10">
            <v>6.1666666666666668E-2</v>
          </cell>
          <cell r="AGV10">
            <v>75145.729999999981</v>
          </cell>
          <cell r="AGW10">
            <v>24388.220559201225</v>
          </cell>
          <cell r="AGX10">
            <v>-50757.509440798756</v>
          </cell>
          <cell r="AGZ10">
            <v>-55876.771896700287</v>
          </cell>
          <cell r="AHA10">
            <v>-46019.56951787736</v>
          </cell>
          <cell r="AHC10">
            <v>-2672.3389526809915</v>
          </cell>
          <cell r="AHD10">
            <v>84265.640709535161</v>
          </cell>
          <cell r="AHE10">
            <v>-1940.2109373523272</v>
          </cell>
          <cell r="AHF10">
            <v>84145.675683363399</v>
          </cell>
          <cell r="AHG10">
            <v>61902.425088287593</v>
          </cell>
        </row>
        <row r="11">
          <cell r="C11" t="str">
            <v>Олександра Довгача вул. 6</v>
          </cell>
          <cell r="D11">
            <v>3</v>
          </cell>
          <cell r="E11">
            <v>790.63</v>
          </cell>
          <cell r="F11">
            <v>8347.3599999999988</v>
          </cell>
          <cell r="G11">
            <v>21344.203157312215</v>
          </cell>
          <cell r="H11">
            <v>12996.843157312216</v>
          </cell>
          <cell r="I11">
            <v>0</v>
          </cell>
          <cell r="J11">
            <v>12996.843157312216</v>
          </cell>
          <cell r="K11">
            <v>2052.1600000000003</v>
          </cell>
          <cell r="L11">
            <v>131.47999999999999</v>
          </cell>
          <cell r="M11">
            <v>131.47999999999999</v>
          </cell>
          <cell r="N11">
            <v>131.47999999999999</v>
          </cell>
          <cell r="O11">
            <v>131.47999999999999</v>
          </cell>
          <cell r="P11">
            <v>131.47999999999999</v>
          </cell>
          <cell r="Q11">
            <v>131.47999999999999</v>
          </cell>
          <cell r="R11">
            <v>131.47999999999999</v>
          </cell>
          <cell r="S11">
            <v>226.36</v>
          </cell>
          <cell r="T11">
            <v>226.36</v>
          </cell>
          <cell r="U11">
            <v>226.36</v>
          </cell>
          <cell r="V11">
            <v>226.36</v>
          </cell>
          <cell r="W11">
            <v>226.36</v>
          </cell>
          <cell r="X11">
            <v>10144.799425584848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1175.9582719108421</v>
          </cell>
          <cell r="AE11">
            <v>8086.4512384650034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882.38991520900402</v>
          </cell>
          <cell r="AL11">
            <v>0</v>
          </cell>
          <cell r="AM11">
            <v>0</v>
          </cell>
          <cell r="AN11">
            <v>277.12</v>
          </cell>
          <cell r="AO11">
            <v>21.11</v>
          </cell>
          <cell r="AP11">
            <v>21.11</v>
          </cell>
          <cell r="AQ11">
            <v>21.11</v>
          </cell>
          <cell r="AR11">
            <v>21.11</v>
          </cell>
          <cell r="AS11">
            <v>21.11</v>
          </cell>
          <cell r="AT11">
            <v>21.11</v>
          </cell>
          <cell r="AU11">
            <v>21.11</v>
          </cell>
          <cell r="AV11">
            <v>25.87</v>
          </cell>
          <cell r="AW11">
            <v>25.87</v>
          </cell>
          <cell r="AX11">
            <v>25.87</v>
          </cell>
          <cell r="AY11">
            <v>25.87</v>
          </cell>
          <cell r="AZ11">
            <v>25.87</v>
          </cell>
          <cell r="BA11">
            <v>244.96820851535585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139.94890197153435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105.01930654382151</v>
          </cell>
          <cell r="BO11">
            <v>0</v>
          </cell>
          <cell r="BP11">
            <v>0</v>
          </cell>
          <cell r="BQ11">
            <v>896.43999999999983</v>
          </cell>
          <cell r="BR11">
            <v>98.12</v>
          </cell>
          <cell r="BS11">
            <v>98.12</v>
          </cell>
          <cell r="BT11">
            <v>98.12</v>
          </cell>
          <cell r="BU11">
            <v>98.12</v>
          </cell>
          <cell r="BV11">
            <v>98.12</v>
          </cell>
          <cell r="BW11">
            <v>98.12</v>
          </cell>
          <cell r="BX11">
            <v>98.12</v>
          </cell>
          <cell r="BY11">
            <v>41.92</v>
          </cell>
          <cell r="BZ11">
            <v>41.92</v>
          </cell>
          <cell r="CA11">
            <v>41.92</v>
          </cell>
          <cell r="CB11">
            <v>41.92</v>
          </cell>
          <cell r="CC11">
            <v>41.92</v>
          </cell>
          <cell r="CD11">
            <v>1380.5378262846552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821.0803551765996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559.45747110805576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2896.4899999999993</v>
          </cell>
          <cell r="FB11">
            <v>197.97</v>
          </cell>
          <cell r="FC11">
            <v>197.97</v>
          </cell>
          <cell r="FD11">
            <v>197.97</v>
          </cell>
          <cell r="FE11">
            <v>197.97</v>
          </cell>
          <cell r="FF11">
            <v>197.97</v>
          </cell>
          <cell r="FG11">
            <v>197.97</v>
          </cell>
          <cell r="FH11">
            <v>197.97</v>
          </cell>
          <cell r="FI11">
            <v>302.14</v>
          </cell>
          <cell r="FJ11">
            <v>302.14</v>
          </cell>
          <cell r="FK11">
            <v>302.14</v>
          </cell>
          <cell r="FL11">
            <v>302.14</v>
          </cell>
          <cell r="FM11">
            <v>302.14</v>
          </cell>
          <cell r="FN11">
            <v>5738.9139065897725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1631.4222897840991</v>
          </cell>
          <cell r="FU11">
            <v>2184.0061335119981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1923.4854832936749</v>
          </cell>
          <cell r="GA11">
            <v>2842.4239065897732</v>
          </cell>
          <cell r="GB11">
            <v>0</v>
          </cell>
          <cell r="GC11">
            <v>2842.4239065897732</v>
          </cell>
          <cell r="GD11">
            <v>143.35000000000002</v>
          </cell>
          <cell r="GE11">
            <v>13.05</v>
          </cell>
          <cell r="GF11">
            <v>13.05</v>
          </cell>
          <cell r="GG11">
            <v>13.05</v>
          </cell>
          <cell r="GH11">
            <v>13.05</v>
          </cell>
          <cell r="GI11">
            <v>13.05</v>
          </cell>
          <cell r="GJ11">
            <v>13.05</v>
          </cell>
          <cell r="GK11">
            <v>13.05</v>
          </cell>
          <cell r="GL11">
            <v>10.4</v>
          </cell>
          <cell r="GM11">
            <v>10.4</v>
          </cell>
          <cell r="GN11">
            <v>10.4</v>
          </cell>
          <cell r="GO11">
            <v>10.4</v>
          </cell>
          <cell r="GP11">
            <v>10.4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V11">
            <v>-143.35000000000002</v>
          </cell>
          <cell r="GW11">
            <v>-143.35000000000002</v>
          </cell>
          <cell r="GX11">
            <v>0</v>
          </cell>
          <cell r="GY11">
            <v>2081.7999999999993</v>
          </cell>
          <cell r="GZ11">
            <v>114.8</v>
          </cell>
          <cell r="HA11">
            <v>114.8</v>
          </cell>
          <cell r="HB11">
            <v>114.8</v>
          </cell>
          <cell r="HC11">
            <v>114.8</v>
          </cell>
          <cell r="HD11">
            <v>114.8</v>
          </cell>
          <cell r="HE11">
            <v>114.8</v>
          </cell>
          <cell r="HF11">
            <v>114.8</v>
          </cell>
          <cell r="HG11">
            <v>255.64</v>
          </cell>
          <cell r="HH11">
            <v>255.64</v>
          </cell>
          <cell r="HI11">
            <v>255.64</v>
          </cell>
          <cell r="HJ11">
            <v>255.64</v>
          </cell>
          <cell r="HK11">
            <v>255.64</v>
          </cell>
          <cell r="HL11">
            <v>3834.9837903375828</v>
          </cell>
          <cell r="HM11">
            <v>199.19480153281845</v>
          </cell>
          <cell r="HN11">
            <v>211.4667107744155</v>
          </cell>
          <cell r="HO11">
            <v>234.08043231254064</v>
          </cell>
          <cell r="HP11">
            <v>214.71666467887931</v>
          </cell>
          <cell r="HQ11">
            <v>224.40069276161387</v>
          </cell>
          <cell r="HR11">
            <v>820.90028984485525</v>
          </cell>
          <cell r="HS11">
            <v>251.89256891983388</v>
          </cell>
          <cell r="HT11">
            <v>162.72421130882736</v>
          </cell>
          <cell r="HU11">
            <v>169.35577858527526</v>
          </cell>
          <cell r="HV11">
            <v>280.2974862537111</v>
          </cell>
          <cell r="HW11">
            <v>246.97121440645694</v>
          </cell>
          <cell r="HX11">
            <v>818.98293895835491</v>
          </cell>
          <cell r="HY11">
            <v>1753.1837903375836</v>
          </cell>
          <cell r="HZ11">
            <v>0</v>
          </cell>
          <cell r="IA11">
            <v>1753.1837903375836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  <cell r="IL11">
            <v>0</v>
          </cell>
          <cell r="IM11">
            <v>0</v>
          </cell>
          <cell r="IN11">
            <v>0</v>
          </cell>
          <cell r="IO11">
            <v>0</v>
          </cell>
          <cell r="IP11">
            <v>0</v>
          </cell>
          <cell r="IQ11">
            <v>0</v>
          </cell>
          <cell r="IR11">
            <v>0</v>
          </cell>
          <cell r="IS11">
            <v>0</v>
          </cell>
          <cell r="IT11">
            <v>0</v>
          </cell>
          <cell r="IU11">
            <v>0</v>
          </cell>
          <cell r="IV11">
            <v>0</v>
          </cell>
          <cell r="IW11">
            <v>0</v>
          </cell>
          <cell r="IX11">
            <v>0</v>
          </cell>
          <cell r="IY11">
            <v>0</v>
          </cell>
          <cell r="IZ11">
            <v>0</v>
          </cell>
          <cell r="JA11">
            <v>0</v>
          </cell>
          <cell r="JB11">
            <v>0</v>
          </cell>
          <cell r="JC11">
            <v>0</v>
          </cell>
          <cell r="JD11">
            <v>0</v>
          </cell>
          <cell r="JE11">
            <v>0</v>
          </cell>
          <cell r="JF11">
            <v>0</v>
          </cell>
          <cell r="JG11">
            <v>0</v>
          </cell>
          <cell r="JH11">
            <v>0</v>
          </cell>
          <cell r="JI11">
            <v>0</v>
          </cell>
          <cell r="JJ11">
            <v>0</v>
          </cell>
          <cell r="JK11">
            <v>0</v>
          </cell>
          <cell r="JL11">
            <v>0</v>
          </cell>
          <cell r="JM11">
            <v>0</v>
          </cell>
          <cell r="JN11">
            <v>0</v>
          </cell>
          <cell r="JO11">
            <v>0</v>
          </cell>
          <cell r="JP11">
            <v>0</v>
          </cell>
          <cell r="JQ11">
            <v>0</v>
          </cell>
          <cell r="JR11">
            <v>0</v>
          </cell>
          <cell r="JS11">
            <v>0</v>
          </cell>
          <cell r="JT11">
            <v>0</v>
          </cell>
          <cell r="JU11">
            <v>0</v>
          </cell>
          <cell r="JV11">
            <v>0</v>
          </cell>
          <cell r="JW11">
            <v>0</v>
          </cell>
          <cell r="JX11">
            <v>0</v>
          </cell>
          <cell r="JY11">
            <v>0</v>
          </cell>
          <cell r="JZ11">
            <v>0</v>
          </cell>
          <cell r="KA11">
            <v>0</v>
          </cell>
          <cell r="KB11">
            <v>0</v>
          </cell>
          <cell r="KC11">
            <v>0</v>
          </cell>
          <cell r="KD11">
            <v>0</v>
          </cell>
          <cell r="KE11">
            <v>0</v>
          </cell>
          <cell r="KF11">
            <v>0</v>
          </cell>
          <cell r="KG11">
            <v>0</v>
          </cell>
          <cell r="KH11">
            <v>258.25</v>
          </cell>
          <cell r="KI11">
            <v>11.15</v>
          </cell>
          <cell r="KJ11">
            <v>11.15</v>
          </cell>
          <cell r="KK11">
            <v>11.15</v>
          </cell>
          <cell r="KL11">
            <v>11.15</v>
          </cell>
          <cell r="KM11">
            <v>11.15</v>
          </cell>
          <cell r="KN11">
            <v>11.15</v>
          </cell>
          <cell r="KO11">
            <v>11.15</v>
          </cell>
          <cell r="KP11">
            <v>36.04</v>
          </cell>
          <cell r="KQ11">
            <v>36.04</v>
          </cell>
          <cell r="KR11">
            <v>36.04</v>
          </cell>
          <cell r="KS11">
            <v>36.04</v>
          </cell>
          <cell r="KT11">
            <v>36.04</v>
          </cell>
          <cell r="KU11">
            <v>276.72013885057464</v>
          </cell>
          <cell r="KV11">
            <v>13.487444338617285</v>
          </cell>
          <cell r="KW11">
            <v>14.525483997909255</v>
          </cell>
          <cell r="KX11">
            <v>12.891191322226529</v>
          </cell>
          <cell r="KY11">
            <v>14.133993639250384</v>
          </cell>
          <cell r="KZ11">
            <v>14.07919921048676</v>
          </cell>
          <cell r="LA11">
            <v>14.390476270245985</v>
          </cell>
          <cell r="LB11">
            <v>12.733860125300588</v>
          </cell>
          <cell r="LC11">
            <v>27.377801231069316</v>
          </cell>
          <cell r="LD11">
            <v>35.288456610821825</v>
          </cell>
          <cell r="LE11">
            <v>34.075160050147687</v>
          </cell>
          <cell r="LF11">
            <v>41.516388859627369</v>
          </cell>
          <cell r="LG11">
            <v>42.220683194871683</v>
          </cell>
          <cell r="LH11">
            <v>18.470138850574642</v>
          </cell>
          <cell r="LI11">
            <v>0</v>
          </cell>
          <cell r="LJ11">
            <v>18.470138850574642</v>
          </cell>
          <cell r="LK11">
            <v>0</v>
          </cell>
          <cell r="LX11">
            <v>0</v>
          </cell>
          <cell r="MJ11">
            <v>0</v>
          </cell>
          <cell r="ML11">
            <v>0</v>
          </cell>
          <cell r="MM11">
            <v>0</v>
          </cell>
          <cell r="MN11">
            <v>10027.42</v>
          </cell>
          <cell r="MO11">
            <v>667.61</v>
          </cell>
          <cell r="MP11">
            <v>667.61</v>
          </cell>
          <cell r="MQ11">
            <v>667.61</v>
          </cell>
          <cell r="MR11">
            <v>667.61</v>
          </cell>
          <cell r="MS11">
            <v>667.61</v>
          </cell>
          <cell r="MT11">
            <v>667.61</v>
          </cell>
          <cell r="MU11">
            <v>667.61</v>
          </cell>
          <cell r="MV11">
            <v>1070.83</v>
          </cell>
          <cell r="MW11">
            <v>1070.83</v>
          </cell>
          <cell r="MX11">
            <v>1070.83</v>
          </cell>
          <cell r="MY11">
            <v>1070.83</v>
          </cell>
          <cell r="MZ11">
            <v>1070.83</v>
          </cell>
          <cell r="NA11">
            <v>587.89325229560689</v>
          </cell>
          <cell r="NB11">
            <v>0</v>
          </cell>
          <cell r="NC11">
            <v>0</v>
          </cell>
          <cell r="ND11">
            <v>0</v>
          </cell>
          <cell r="NE11">
            <v>0</v>
          </cell>
          <cell r="NF11">
            <v>470.37840028576295</v>
          </cell>
          <cell r="NG11">
            <v>0</v>
          </cell>
          <cell r="NH11">
            <v>0</v>
          </cell>
          <cell r="NI11">
            <v>0</v>
          </cell>
          <cell r="NJ11">
            <v>0</v>
          </cell>
          <cell r="NK11">
            <v>0</v>
          </cell>
          <cell r="NL11">
            <v>117.51485200984393</v>
          </cell>
          <cell r="NM11">
            <v>0</v>
          </cell>
          <cell r="NN11">
            <v>-9439.5267477043926</v>
          </cell>
          <cell r="NO11">
            <v>-9439.5267477043926</v>
          </cell>
          <cell r="NP11">
            <v>0</v>
          </cell>
          <cell r="NQ11">
            <v>3939.39</v>
          </cell>
          <cell r="NR11">
            <v>17104.13</v>
          </cell>
          <cell r="NS11">
            <v>13164.740000000002</v>
          </cell>
          <cell r="NT11">
            <v>0</v>
          </cell>
          <cell r="NU11">
            <v>13164.740000000002</v>
          </cell>
          <cell r="NV11">
            <v>1503.0000000000002</v>
          </cell>
          <cell r="NW11">
            <v>162.94999999999999</v>
          </cell>
          <cell r="NX11">
            <v>162.94999999999999</v>
          </cell>
          <cell r="NY11">
            <v>162.94999999999999</v>
          </cell>
          <cell r="NZ11">
            <v>162.94999999999999</v>
          </cell>
          <cell r="OA11">
            <v>162.94999999999999</v>
          </cell>
          <cell r="OB11">
            <v>162.94999999999999</v>
          </cell>
          <cell r="OC11">
            <v>162.94999999999999</v>
          </cell>
          <cell r="OD11">
            <v>72.47</v>
          </cell>
          <cell r="OE11">
            <v>72.47</v>
          </cell>
          <cell r="OF11">
            <v>72.47</v>
          </cell>
          <cell r="OG11">
            <v>72.47</v>
          </cell>
          <cell r="OH11">
            <v>72.47</v>
          </cell>
          <cell r="OI11">
            <v>4845.1099999999997</v>
          </cell>
          <cell r="OJ11">
            <v>0</v>
          </cell>
          <cell r="OK11">
            <v>0</v>
          </cell>
          <cell r="OL11">
            <v>0</v>
          </cell>
          <cell r="OM11">
            <v>0</v>
          </cell>
          <cell r="ON11">
            <v>0</v>
          </cell>
          <cell r="OO11">
            <v>0</v>
          </cell>
          <cell r="OP11">
            <v>4845.1099999999997</v>
          </cell>
          <cell r="OQ11">
            <v>0</v>
          </cell>
          <cell r="OR11">
            <v>0</v>
          </cell>
          <cell r="OS11">
            <v>0</v>
          </cell>
          <cell r="OT11">
            <v>0</v>
          </cell>
          <cell r="OU11">
            <v>0</v>
          </cell>
          <cell r="OV11">
            <v>3342.1099999999997</v>
          </cell>
          <cell r="OW11">
            <v>0</v>
          </cell>
          <cell r="OX11">
            <v>3342.1099999999997</v>
          </cell>
          <cell r="OY11">
            <v>575.86</v>
          </cell>
          <cell r="OZ11">
            <v>59.53</v>
          </cell>
          <cell r="PA11">
            <v>59.53</v>
          </cell>
          <cell r="PB11">
            <v>59.53</v>
          </cell>
          <cell r="PC11">
            <v>59.53</v>
          </cell>
          <cell r="PD11">
            <v>59.53</v>
          </cell>
          <cell r="PE11">
            <v>59.53</v>
          </cell>
          <cell r="PF11">
            <v>59.53</v>
          </cell>
          <cell r="PG11">
            <v>31.83</v>
          </cell>
          <cell r="PH11">
            <v>31.83</v>
          </cell>
          <cell r="PI11">
            <v>31.83</v>
          </cell>
          <cell r="PJ11">
            <v>31.83</v>
          </cell>
          <cell r="PK11">
            <v>31.83</v>
          </cell>
          <cell r="PL11">
            <v>0</v>
          </cell>
          <cell r="PM11">
            <v>0</v>
          </cell>
          <cell r="PN11">
            <v>0</v>
          </cell>
          <cell r="PO11">
            <v>0</v>
          </cell>
          <cell r="PP11">
            <v>0</v>
          </cell>
          <cell r="PQ11">
            <v>0</v>
          </cell>
          <cell r="PR11">
            <v>0</v>
          </cell>
          <cell r="PS11">
            <v>0</v>
          </cell>
          <cell r="PT11">
            <v>0</v>
          </cell>
          <cell r="PU11">
            <v>0</v>
          </cell>
          <cell r="PV11">
            <v>0</v>
          </cell>
          <cell r="PW11">
            <v>0</v>
          </cell>
          <cell r="PX11">
            <v>0</v>
          </cell>
          <cell r="PY11">
            <v>-575.86</v>
          </cell>
          <cell r="PZ11">
            <v>-575.86</v>
          </cell>
          <cell r="QA11">
            <v>0</v>
          </cell>
          <cell r="QB11">
            <v>542.69999999999993</v>
          </cell>
          <cell r="QC11">
            <v>55.5</v>
          </cell>
          <cell r="QD11">
            <v>55.5</v>
          </cell>
          <cell r="QE11">
            <v>55.5</v>
          </cell>
          <cell r="QF11">
            <v>55.5</v>
          </cell>
          <cell r="QG11">
            <v>55.5</v>
          </cell>
          <cell r="QH11">
            <v>55.5</v>
          </cell>
          <cell r="QI11">
            <v>55.5</v>
          </cell>
          <cell r="QJ11">
            <v>30.84</v>
          </cell>
          <cell r="QK11">
            <v>30.84</v>
          </cell>
          <cell r="QL11">
            <v>30.84</v>
          </cell>
          <cell r="QM11">
            <v>30.84</v>
          </cell>
          <cell r="QN11">
            <v>30.84</v>
          </cell>
          <cell r="QO11">
            <v>0</v>
          </cell>
          <cell r="QP11">
            <v>0</v>
          </cell>
          <cell r="QQ11">
            <v>0</v>
          </cell>
          <cell r="QR11">
            <v>0</v>
          </cell>
          <cell r="QS11">
            <v>0</v>
          </cell>
          <cell r="QT11">
            <v>0</v>
          </cell>
          <cell r="QU11">
            <v>0</v>
          </cell>
          <cell r="QV11">
            <v>0</v>
          </cell>
          <cell r="QW11">
            <v>0</v>
          </cell>
          <cell r="QX11">
            <v>0</v>
          </cell>
          <cell r="QY11">
            <v>0</v>
          </cell>
          <cell r="QZ11">
            <v>0</v>
          </cell>
          <cell r="RA11">
            <v>0</v>
          </cell>
          <cell r="RB11">
            <v>-542.69999999999993</v>
          </cell>
          <cell r="RC11">
            <v>-542.69999999999993</v>
          </cell>
          <cell r="RD11">
            <v>0</v>
          </cell>
          <cell r="RE11">
            <v>0</v>
          </cell>
          <cell r="RF11">
            <v>0</v>
          </cell>
          <cell r="RG11">
            <v>0</v>
          </cell>
          <cell r="RH11">
            <v>0</v>
          </cell>
          <cell r="RI11">
            <v>0</v>
          </cell>
          <cell r="RJ11">
            <v>0</v>
          </cell>
          <cell r="RK11">
            <v>0</v>
          </cell>
          <cell r="RL11">
            <v>0</v>
          </cell>
          <cell r="RM11">
            <v>0</v>
          </cell>
          <cell r="RN11">
            <v>0</v>
          </cell>
          <cell r="RO11">
            <v>0</v>
          </cell>
          <cell r="RP11">
            <v>0</v>
          </cell>
          <cell r="RQ11">
            <v>0</v>
          </cell>
          <cell r="RR11">
            <v>0</v>
          </cell>
          <cell r="RS11">
            <v>0</v>
          </cell>
          <cell r="RT11">
            <v>0</v>
          </cell>
          <cell r="RU11">
            <v>0</v>
          </cell>
          <cell r="RV11">
            <v>0</v>
          </cell>
          <cell r="RW11">
            <v>0</v>
          </cell>
          <cell r="RX11">
            <v>0</v>
          </cell>
          <cell r="RY11">
            <v>0</v>
          </cell>
          <cell r="RZ11">
            <v>0</v>
          </cell>
          <cell r="SA11">
            <v>0</v>
          </cell>
          <cell r="SB11">
            <v>0</v>
          </cell>
          <cell r="SC11">
            <v>0</v>
          </cell>
          <cell r="SD11">
            <v>0</v>
          </cell>
          <cell r="SE11">
            <v>0</v>
          </cell>
          <cell r="SF11">
            <v>0</v>
          </cell>
          <cell r="SG11">
            <v>0</v>
          </cell>
          <cell r="SH11">
            <v>0</v>
          </cell>
          <cell r="SI11">
            <v>0</v>
          </cell>
          <cell r="SJ11">
            <v>0</v>
          </cell>
          <cell r="SK11">
            <v>0</v>
          </cell>
          <cell r="SL11">
            <v>0</v>
          </cell>
          <cell r="SM11">
            <v>0</v>
          </cell>
          <cell r="SN11">
            <v>0</v>
          </cell>
          <cell r="SO11">
            <v>0</v>
          </cell>
          <cell r="SP11">
            <v>0</v>
          </cell>
          <cell r="SQ11">
            <v>0</v>
          </cell>
          <cell r="SR11">
            <v>0</v>
          </cell>
          <cell r="SS11">
            <v>0</v>
          </cell>
          <cell r="ST11">
            <v>0</v>
          </cell>
          <cell r="SU11">
            <v>0</v>
          </cell>
          <cell r="SV11">
            <v>0</v>
          </cell>
          <cell r="SW11">
            <v>0</v>
          </cell>
          <cell r="SX11">
            <v>0</v>
          </cell>
          <cell r="SY11">
            <v>0</v>
          </cell>
          <cell r="SZ11">
            <v>0</v>
          </cell>
          <cell r="TA11">
            <v>0</v>
          </cell>
          <cell r="TB11">
            <v>0</v>
          </cell>
          <cell r="TC11">
            <v>0</v>
          </cell>
          <cell r="TD11">
            <v>0</v>
          </cell>
          <cell r="TE11">
            <v>0</v>
          </cell>
          <cell r="TF11">
            <v>0</v>
          </cell>
          <cell r="TG11">
            <v>0</v>
          </cell>
          <cell r="TH11">
            <v>0</v>
          </cell>
          <cell r="TI11">
            <v>0</v>
          </cell>
          <cell r="TJ11">
            <v>0</v>
          </cell>
          <cell r="TK11">
            <v>1287.67</v>
          </cell>
          <cell r="TL11">
            <v>120.41</v>
          </cell>
          <cell r="TM11">
            <v>120.41</v>
          </cell>
          <cell r="TN11">
            <v>120.41</v>
          </cell>
          <cell r="TO11">
            <v>120.41</v>
          </cell>
          <cell r="TP11">
            <v>120.41</v>
          </cell>
          <cell r="TQ11">
            <v>120.41</v>
          </cell>
          <cell r="TR11">
            <v>120.41</v>
          </cell>
          <cell r="TS11">
            <v>88.96</v>
          </cell>
          <cell r="TT11">
            <v>88.96</v>
          </cell>
          <cell r="TU11">
            <v>88.96</v>
          </cell>
          <cell r="TV11">
            <v>88.96</v>
          </cell>
          <cell r="TW11">
            <v>88.96</v>
          </cell>
          <cell r="TX11">
            <v>12259.02</v>
          </cell>
          <cell r="TY11">
            <v>0</v>
          </cell>
          <cell r="TZ11">
            <v>0</v>
          </cell>
          <cell r="UA11">
            <v>0</v>
          </cell>
          <cell r="UB11">
            <v>12259.02</v>
          </cell>
          <cell r="UC11">
            <v>0</v>
          </cell>
          <cell r="UD11">
            <v>0</v>
          </cell>
          <cell r="UE11">
            <v>0</v>
          </cell>
          <cell r="UF11">
            <v>0</v>
          </cell>
          <cell r="UG11">
            <v>0</v>
          </cell>
          <cell r="UH11">
            <v>0</v>
          </cell>
          <cell r="UI11">
            <v>0</v>
          </cell>
          <cell r="UJ11">
            <v>0</v>
          </cell>
          <cell r="UK11">
            <v>10971.35</v>
          </cell>
          <cell r="UL11">
            <v>0</v>
          </cell>
          <cell r="UM11">
            <v>10971.35</v>
          </cell>
          <cell r="UN11">
            <v>30.16</v>
          </cell>
          <cell r="UO11">
            <v>2.93</v>
          </cell>
          <cell r="UP11">
            <v>2.93</v>
          </cell>
          <cell r="UQ11">
            <v>2.93</v>
          </cell>
          <cell r="UR11">
            <v>2.93</v>
          </cell>
          <cell r="US11">
            <v>2.93</v>
          </cell>
          <cell r="UT11">
            <v>2.93</v>
          </cell>
          <cell r="UU11">
            <v>2.93</v>
          </cell>
          <cell r="UV11">
            <v>1.93</v>
          </cell>
          <cell r="UW11">
            <v>1.93</v>
          </cell>
          <cell r="UX11">
            <v>1.93</v>
          </cell>
          <cell r="UY11">
            <v>1.93</v>
          </cell>
          <cell r="UZ11">
            <v>1.93</v>
          </cell>
          <cell r="VA11">
            <v>0</v>
          </cell>
          <cell r="VH11">
            <v>0</v>
          </cell>
          <cell r="VN11">
            <v>-30.16</v>
          </cell>
          <cell r="VO11">
            <v>-30.16</v>
          </cell>
          <cell r="VP11">
            <v>0</v>
          </cell>
          <cell r="VQ11">
            <v>0</v>
          </cell>
          <cell r="WD11">
            <v>0</v>
          </cell>
          <cell r="WQ11">
            <v>0</v>
          </cell>
          <cell r="WR11">
            <v>0</v>
          </cell>
          <cell r="WS11">
            <v>0</v>
          </cell>
          <cell r="WT11">
            <v>10151.510000000002</v>
          </cell>
          <cell r="WU11">
            <v>780.98</v>
          </cell>
          <cell r="WV11">
            <v>780.98</v>
          </cell>
          <cell r="WW11">
            <v>780.98</v>
          </cell>
          <cell r="WX11">
            <v>780.98</v>
          </cell>
          <cell r="WY11">
            <v>780.98</v>
          </cell>
          <cell r="WZ11">
            <v>780.98</v>
          </cell>
          <cell r="XA11">
            <v>780.98</v>
          </cell>
          <cell r="XB11">
            <v>936.93</v>
          </cell>
          <cell r="XC11">
            <v>936.93</v>
          </cell>
          <cell r="XD11">
            <v>936.93</v>
          </cell>
          <cell r="XE11">
            <v>936.93</v>
          </cell>
          <cell r="XF11">
            <v>936.93</v>
          </cell>
          <cell r="XG11">
            <v>14075.33442001147</v>
          </cell>
          <cell r="XH11">
            <v>1120.0434685689784</v>
          </cell>
          <cell r="XI11">
            <v>1226.0407133478971</v>
          </cell>
          <cell r="XJ11">
            <v>1180.3564877497381</v>
          </cell>
          <cell r="XK11">
            <v>144.83864457122891</v>
          </cell>
          <cell r="XL11">
            <v>1025.9751204566799</v>
          </cell>
          <cell r="XM11">
            <v>887.15914335677189</v>
          </cell>
          <cell r="XN11">
            <v>1184.6009636660101</v>
          </cell>
          <cell r="XO11">
            <v>1276.1126008978317</v>
          </cell>
          <cell r="XP11">
            <v>1626.0884893650223</v>
          </cell>
          <cell r="XQ11">
            <v>1596.1683697025655</v>
          </cell>
          <cell r="XR11">
            <v>1490.8290554497576</v>
          </cell>
          <cell r="XS11">
            <v>1317.1213628789878</v>
          </cell>
          <cell r="XT11">
            <v>3923.8244200114677</v>
          </cell>
          <cell r="XU11">
            <v>0</v>
          </cell>
          <cell r="XV11">
            <v>3923.8244200114677</v>
          </cell>
          <cell r="XW11">
            <v>1538.3400000000006</v>
          </cell>
          <cell r="XX11">
            <v>189.67</v>
          </cell>
          <cell r="XY11">
            <v>189.67</v>
          </cell>
          <cell r="XZ11">
            <v>189.67</v>
          </cell>
          <cell r="YA11">
            <v>189.67</v>
          </cell>
          <cell r="YB11">
            <v>189.67</v>
          </cell>
          <cell r="YC11">
            <v>189.67</v>
          </cell>
          <cell r="YD11">
            <v>189.67</v>
          </cell>
          <cell r="YE11">
            <v>42.13</v>
          </cell>
          <cell r="YF11">
            <v>42.13</v>
          </cell>
          <cell r="YG11">
            <v>42.13</v>
          </cell>
          <cell r="YH11">
            <v>42.13</v>
          </cell>
          <cell r="YI11">
            <v>42.13</v>
          </cell>
          <cell r="YJ11">
            <v>3507.4031574358269</v>
          </cell>
          <cell r="YK11">
            <v>261.74847715509554</v>
          </cell>
          <cell r="YL11">
            <v>229.6110948328712</v>
          </cell>
          <cell r="YM11">
            <v>236.4405906820314</v>
          </cell>
          <cell r="YN11">
            <v>252.55275769335086</v>
          </cell>
          <cell r="YO11">
            <v>228.60399934633409</v>
          </cell>
          <cell r="YP11">
            <v>245.9615253801025</v>
          </cell>
          <cell r="YQ11">
            <v>257.22276927901555</v>
          </cell>
          <cell r="YR11">
            <v>262.90782979634997</v>
          </cell>
          <cell r="YS11">
            <v>734.29884201648326</v>
          </cell>
          <cell r="YT11">
            <v>254.88958045891272</v>
          </cell>
          <cell r="YU11">
            <v>260.25821112839395</v>
          </cell>
          <cell r="YV11">
            <v>282.90747966688537</v>
          </cell>
          <cell r="YW11">
            <v>1969.0631574358263</v>
          </cell>
          <cell r="YX11">
            <v>0</v>
          </cell>
          <cell r="YY11">
            <v>1969.0631574358263</v>
          </cell>
          <cell r="YZ11">
            <v>977.94999999999982</v>
          </cell>
          <cell r="ZA11">
            <v>30.2</v>
          </cell>
          <cell r="ZB11">
            <v>30.2</v>
          </cell>
          <cell r="ZC11">
            <v>30.2</v>
          </cell>
          <cell r="ZD11">
            <v>30.2</v>
          </cell>
          <cell r="ZE11">
            <v>30.2</v>
          </cell>
          <cell r="ZF11">
            <v>30.2</v>
          </cell>
          <cell r="ZG11">
            <v>30.2</v>
          </cell>
          <cell r="ZH11">
            <v>153.31</v>
          </cell>
          <cell r="ZI11">
            <v>153.31</v>
          </cell>
          <cell r="ZJ11">
            <v>153.31</v>
          </cell>
          <cell r="ZK11">
            <v>153.31</v>
          </cell>
          <cell r="ZL11">
            <v>153.31</v>
          </cell>
          <cell r="ZM11">
            <v>1776.922946610006</v>
          </cell>
          <cell r="ZN11">
            <v>0</v>
          </cell>
          <cell r="ZO11">
            <v>100.1953860496242</v>
          </cell>
          <cell r="ZP11">
            <v>338.31213396862614</v>
          </cell>
          <cell r="ZQ11">
            <v>1302.5226367984592</v>
          </cell>
          <cell r="ZR11">
            <v>35.892789793296359</v>
          </cell>
          <cell r="ZS11">
            <v>0</v>
          </cell>
          <cell r="ZZ11">
            <v>798.97294661000615</v>
          </cell>
          <cell r="AAA11">
            <v>0</v>
          </cell>
          <cell r="AAB11">
            <v>798.97294661000615</v>
          </cell>
          <cell r="AAC11">
            <v>452.65</v>
          </cell>
          <cell r="AAD11">
            <v>32.65</v>
          </cell>
          <cell r="AAE11">
            <v>32.65</v>
          </cell>
          <cell r="AAF11">
            <v>32.65</v>
          </cell>
          <cell r="AAG11">
            <v>32.65</v>
          </cell>
          <cell r="AAH11">
            <v>32.65</v>
          </cell>
          <cell r="AAI11">
            <v>32.65</v>
          </cell>
          <cell r="AAJ11">
            <v>32.65</v>
          </cell>
          <cell r="AAK11">
            <v>44.82</v>
          </cell>
          <cell r="AAL11">
            <v>44.82</v>
          </cell>
          <cell r="AAM11">
            <v>44.82</v>
          </cell>
          <cell r="AAN11">
            <v>44.82</v>
          </cell>
          <cell r="AAO11">
            <v>44.82</v>
          </cell>
          <cell r="AAP11">
            <v>1229.0833922556985</v>
          </cell>
          <cell r="AAQ11">
            <v>72.442671098611527</v>
          </cell>
          <cell r="AAR11">
            <v>72.269272694599621</v>
          </cell>
          <cell r="AAS11">
            <v>72.512476000172313</v>
          </cell>
          <cell r="AAT11">
            <v>72.810063775734989</v>
          </cell>
          <cell r="AAU11">
            <v>73.378567758957999</v>
          </cell>
          <cell r="AAV11">
            <v>72.547489295137993</v>
          </cell>
          <cell r="AAW11">
            <v>71.252569762774911</v>
          </cell>
          <cell r="AAX11">
            <v>146.85894720000002</v>
          </cell>
          <cell r="AAY11">
            <v>141.23568420000001</v>
          </cell>
          <cell r="AAZ11">
            <v>143.83622160000002</v>
          </cell>
          <cell r="ABA11">
            <v>143.64351035999999</v>
          </cell>
          <cell r="ABB11">
            <v>146.29591850970917</v>
          </cell>
          <cell r="ABC11">
            <v>776.43339225569855</v>
          </cell>
          <cell r="ABD11">
            <v>0</v>
          </cell>
          <cell r="ABE11">
            <v>776.43339225569855</v>
          </cell>
          <cell r="ABF11">
            <v>65.220000000000013</v>
          </cell>
          <cell r="ABG11">
            <v>2.21</v>
          </cell>
          <cell r="ABH11">
            <v>2.21</v>
          </cell>
          <cell r="ABI11">
            <v>2.21</v>
          </cell>
          <cell r="ABJ11">
            <v>2.21</v>
          </cell>
          <cell r="ABK11">
            <v>2.21</v>
          </cell>
          <cell r="ABL11">
            <v>2.21</v>
          </cell>
          <cell r="ABM11">
            <v>2.21</v>
          </cell>
          <cell r="ABN11">
            <v>9.9499999999999993</v>
          </cell>
          <cell r="ABO11">
            <v>9.9499999999999993</v>
          </cell>
          <cell r="ABP11">
            <v>9.9499999999999993</v>
          </cell>
          <cell r="ABQ11">
            <v>9.9499999999999993</v>
          </cell>
          <cell r="ABR11">
            <v>9.9499999999999993</v>
          </cell>
          <cell r="ABS11">
            <v>0</v>
          </cell>
          <cell r="ABT11">
            <v>0</v>
          </cell>
          <cell r="ABU11">
            <v>0</v>
          </cell>
          <cell r="ABV11">
            <v>0</v>
          </cell>
          <cell r="ABW11">
            <v>0</v>
          </cell>
          <cell r="ABX11">
            <v>0</v>
          </cell>
          <cell r="ABY11">
            <v>0</v>
          </cell>
          <cell r="ACB11">
            <v>0</v>
          </cell>
          <cell r="ACC11">
            <v>0</v>
          </cell>
          <cell r="ACD11">
            <v>0</v>
          </cell>
          <cell r="ACE11">
            <v>0</v>
          </cell>
          <cell r="ACF11">
            <v>-65.220000000000013</v>
          </cell>
          <cell r="ACG11">
            <v>-65.220000000000013</v>
          </cell>
          <cell r="ACH11">
            <v>0</v>
          </cell>
          <cell r="ACI11">
            <v>3316.54</v>
          </cell>
          <cell r="ACJ11">
            <v>0</v>
          </cell>
          <cell r="ACK11">
            <v>-3316.54</v>
          </cell>
          <cell r="ACL11">
            <v>-3316.54</v>
          </cell>
          <cell r="ACM11">
            <v>0</v>
          </cell>
          <cell r="ACN11">
            <v>3316.54</v>
          </cell>
          <cell r="ACO11">
            <v>230.07</v>
          </cell>
          <cell r="ACP11">
            <v>230.07</v>
          </cell>
          <cell r="ACQ11">
            <v>230.07</v>
          </cell>
          <cell r="ACR11">
            <v>230.07</v>
          </cell>
          <cell r="ACS11">
            <v>230.07</v>
          </cell>
          <cell r="ACT11">
            <v>230.07</v>
          </cell>
          <cell r="ACU11">
            <v>230.07</v>
          </cell>
          <cell r="ACV11">
            <v>341.21</v>
          </cell>
          <cell r="ACW11">
            <v>341.21</v>
          </cell>
          <cell r="ACX11">
            <v>341.21</v>
          </cell>
          <cell r="ACY11">
            <v>341.21</v>
          </cell>
          <cell r="ACZ11">
            <v>341.21</v>
          </cell>
          <cell r="ADA11">
            <v>0</v>
          </cell>
          <cell r="ADB11">
            <v>0</v>
          </cell>
          <cell r="ADC11">
            <v>0</v>
          </cell>
          <cell r="ADD11">
            <v>0</v>
          </cell>
          <cell r="ADE11">
            <v>0</v>
          </cell>
          <cell r="ADF11">
            <v>0</v>
          </cell>
          <cell r="ADG11">
            <v>0</v>
          </cell>
          <cell r="ADH11">
            <v>0</v>
          </cell>
          <cell r="ADI11">
            <v>0</v>
          </cell>
          <cell r="ADJ11">
            <v>0</v>
          </cell>
          <cell r="ADK11">
            <v>0</v>
          </cell>
          <cell r="ADL11">
            <v>0</v>
          </cell>
          <cell r="ADM11">
            <v>0</v>
          </cell>
          <cell r="ADN11">
            <v>-3316.54</v>
          </cell>
          <cell r="ADO11">
            <v>-3316.54</v>
          </cell>
          <cell r="ADP11">
            <v>0</v>
          </cell>
          <cell r="ADQ11">
            <v>0</v>
          </cell>
          <cell r="ADR11">
            <v>0</v>
          </cell>
          <cell r="ADS11">
            <v>0</v>
          </cell>
          <cell r="ADT11">
            <v>0</v>
          </cell>
          <cell r="ADU11">
            <v>0</v>
          </cell>
          <cell r="ADV11">
            <v>0</v>
          </cell>
          <cell r="ADW11">
            <v>0</v>
          </cell>
          <cell r="ADX11">
            <v>0</v>
          </cell>
          <cell r="ADY11">
            <v>0</v>
          </cell>
          <cell r="ADZ11">
            <v>0</v>
          </cell>
          <cell r="AEA11">
            <v>0</v>
          </cell>
          <cell r="AEB11">
            <v>0</v>
          </cell>
          <cell r="AEC11">
            <v>0</v>
          </cell>
          <cell r="AED11">
            <v>0</v>
          </cell>
          <cell r="AEE11">
            <v>0</v>
          </cell>
          <cell r="AEF11">
            <v>0</v>
          </cell>
          <cell r="AEG11">
            <v>0</v>
          </cell>
          <cell r="AEH11">
            <v>0</v>
          </cell>
          <cell r="AEI11">
            <v>0</v>
          </cell>
          <cell r="AEJ11">
            <v>0</v>
          </cell>
          <cell r="AEK11">
            <v>0</v>
          </cell>
          <cell r="AEL11">
            <v>0</v>
          </cell>
          <cell r="AEM11">
            <v>0</v>
          </cell>
          <cell r="AEN11">
            <v>0</v>
          </cell>
          <cell r="AEO11">
            <v>0</v>
          </cell>
          <cell r="AEP11">
            <v>0</v>
          </cell>
          <cell r="AEQ11">
            <v>0</v>
          </cell>
          <cell r="AER11">
            <v>0</v>
          </cell>
          <cell r="AES11">
            <v>0</v>
          </cell>
          <cell r="AET11">
            <v>0</v>
          </cell>
          <cell r="AEU11">
            <v>0</v>
          </cell>
          <cell r="AEV11">
            <v>0</v>
          </cell>
          <cell r="AEW11">
            <v>0</v>
          </cell>
          <cell r="AEX11">
            <v>0</v>
          </cell>
          <cell r="AEY11">
            <v>0</v>
          </cell>
          <cell r="AEZ11">
            <v>0</v>
          </cell>
          <cell r="AFA11">
            <v>0</v>
          </cell>
          <cell r="AFB11">
            <v>0</v>
          </cell>
          <cell r="AFC11">
            <v>0</v>
          </cell>
          <cell r="AFD11">
            <v>0</v>
          </cell>
          <cell r="AFE11">
            <v>0</v>
          </cell>
          <cell r="AFF11">
            <v>0</v>
          </cell>
          <cell r="AFG11">
            <v>0</v>
          </cell>
          <cell r="AFH11">
            <v>0</v>
          </cell>
          <cell r="AFI11">
            <v>0</v>
          </cell>
          <cell r="AFJ11">
            <v>0</v>
          </cell>
          <cell r="AFK11">
            <v>0</v>
          </cell>
          <cell r="AFL11">
            <v>0</v>
          </cell>
          <cell r="AFM11">
            <v>0</v>
          </cell>
          <cell r="AFN11">
            <v>0</v>
          </cell>
          <cell r="AFO11">
            <v>0</v>
          </cell>
          <cell r="AFP11">
            <v>0</v>
          </cell>
          <cell r="AFQ11">
            <v>0</v>
          </cell>
          <cell r="AFR11">
            <v>0</v>
          </cell>
          <cell r="AFS11">
            <v>0</v>
          </cell>
          <cell r="AFT11">
            <v>0</v>
          </cell>
          <cell r="AFU11">
            <v>0</v>
          </cell>
          <cell r="AFV11">
            <v>0</v>
          </cell>
          <cell r="AFW11">
            <v>39074.630000000005</v>
          </cell>
          <cell r="AFX11">
            <v>59901.690464771389</v>
          </cell>
          <cell r="AFY11">
            <v>20827.060464771384</v>
          </cell>
          <cell r="AFZ11">
            <v>0</v>
          </cell>
          <cell r="AGA11">
            <v>20827.060464771384</v>
          </cell>
          <cell r="AGB11">
            <v>46889.556000000004</v>
          </cell>
          <cell r="AGC11">
            <v>71882.028557725658</v>
          </cell>
          <cell r="AGD11">
            <v>24992.472557725654</v>
          </cell>
          <cell r="AGE11">
            <v>0</v>
          </cell>
          <cell r="AGF11">
            <v>24992.472557725654</v>
          </cell>
          <cell r="AGG11">
            <v>2891.5226200000002</v>
          </cell>
          <cell r="AGH11">
            <v>4432.7250943930821</v>
          </cell>
          <cell r="AGI11">
            <v>1541.202474393082</v>
          </cell>
          <cell r="AGJ11">
            <v>0</v>
          </cell>
          <cell r="AGK11">
            <v>1541.202474393082</v>
          </cell>
          <cell r="AGL11">
            <v>49781.078620000008</v>
          </cell>
          <cell r="AGM11">
            <v>76314.753652118743</v>
          </cell>
          <cell r="AGN11">
            <v>26533.675032118736</v>
          </cell>
          <cell r="AGO11">
            <v>0</v>
          </cell>
          <cell r="AGP11">
            <v>26533.675032118736</v>
          </cell>
          <cell r="AGQ11">
            <v>5.8084772370486655E-2</v>
          </cell>
          <cell r="AGR11">
            <v>7.0000000000000007E-2</v>
          </cell>
          <cell r="AGS11">
            <v>0.05</v>
          </cell>
          <cell r="AGT11">
            <v>6.1666666666666668E-2</v>
          </cell>
          <cell r="AGV11">
            <v>13966.81</v>
          </cell>
          <cell r="AGW11">
            <v>17692.023252295607</v>
          </cell>
          <cell r="AGX11">
            <v>3725.2132522956072</v>
          </cell>
          <cell r="AGZ11">
            <v>26533.675032118736</v>
          </cell>
          <cell r="AHA11">
            <v>-7928.6610556473097</v>
          </cell>
          <cell r="AHC11">
            <v>19955.861428198106</v>
          </cell>
          <cell r="AHD11">
            <v>11732.272336006376</v>
          </cell>
          <cell r="AHE11">
            <v>-27608.353852303087</v>
          </cell>
          <cell r="AHF11">
            <v>2846.0742631494359</v>
          </cell>
          <cell r="AHG11">
            <v>25530.868151522256</v>
          </cell>
        </row>
        <row r="12">
          <cell r="C12" t="str">
            <v>Олександра Довгача вул. 6а</v>
          </cell>
          <cell r="D12">
            <v>9</v>
          </cell>
          <cell r="E12">
            <v>4249.3999999999996</v>
          </cell>
          <cell r="F12">
            <v>34954.649999999994</v>
          </cell>
          <cell r="G12">
            <v>22669.040022939014</v>
          </cell>
          <cell r="H12">
            <v>-12285.60997706098</v>
          </cell>
          <cell r="I12">
            <v>-12285.60997706098</v>
          </cell>
          <cell r="J12">
            <v>0</v>
          </cell>
          <cell r="K12">
            <v>13001.62</v>
          </cell>
          <cell r="L12">
            <v>821.41</v>
          </cell>
          <cell r="M12">
            <v>821.41</v>
          </cell>
          <cell r="N12">
            <v>821.41</v>
          </cell>
          <cell r="O12">
            <v>821.41</v>
          </cell>
          <cell r="P12">
            <v>821.41</v>
          </cell>
          <cell r="Q12">
            <v>821.41</v>
          </cell>
          <cell r="R12">
            <v>821.41</v>
          </cell>
          <cell r="S12">
            <v>1450.35</v>
          </cell>
          <cell r="T12">
            <v>1450.35</v>
          </cell>
          <cell r="U12">
            <v>1450.35</v>
          </cell>
          <cell r="V12">
            <v>1450.35</v>
          </cell>
          <cell r="W12">
            <v>1450.35</v>
          </cell>
          <cell r="X12">
            <v>3370.4372628941114</v>
          </cell>
          <cell r="Y12">
            <v>3370.4372628941114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L12">
            <v>0</v>
          </cell>
          <cell r="AM12">
            <v>0</v>
          </cell>
          <cell r="AN12">
            <v>2711.9900000000002</v>
          </cell>
          <cell r="AO12">
            <v>206.52</v>
          </cell>
          <cell r="AP12">
            <v>206.52</v>
          </cell>
          <cell r="AQ12">
            <v>206.52</v>
          </cell>
          <cell r="AR12">
            <v>206.52</v>
          </cell>
          <cell r="AS12">
            <v>206.52</v>
          </cell>
          <cell r="AT12">
            <v>206.52</v>
          </cell>
          <cell r="AU12">
            <v>206.52</v>
          </cell>
          <cell r="AV12">
            <v>253.27</v>
          </cell>
          <cell r="AW12">
            <v>253.27</v>
          </cell>
          <cell r="AX12">
            <v>253.27</v>
          </cell>
          <cell r="AY12">
            <v>253.27</v>
          </cell>
          <cell r="AZ12">
            <v>253.27</v>
          </cell>
          <cell r="BA12">
            <v>1982.8414998655855</v>
          </cell>
          <cell r="BB12">
            <v>562.23284053055318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1420.6086593350324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O12">
            <v>0</v>
          </cell>
          <cell r="BP12">
            <v>0</v>
          </cell>
          <cell r="BQ12">
            <v>2004.8500000000004</v>
          </cell>
          <cell r="BR12">
            <v>152.55000000000001</v>
          </cell>
          <cell r="BS12">
            <v>152.55000000000001</v>
          </cell>
          <cell r="BT12">
            <v>152.55000000000001</v>
          </cell>
          <cell r="BU12">
            <v>152.55000000000001</v>
          </cell>
          <cell r="BV12">
            <v>152.55000000000001</v>
          </cell>
          <cell r="BW12">
            <v>152.55000000000001</v>
          </cell>
          <cell r="BX12">
            <v>152.55000000000001</v>
          </cell>
          <cell r="BY12">
            <v>187.4</v>
          </cell>
          <cell r="BZ12">
            <v>187.4</v>
          </cell>
          <cell r="CA12">
            <v>187.4</v>
          </cell>
          <cell r="CB12">
            <v>187.4</v>
          </cell>
          <cell r="CC12">
            <v>187.4</v>
          </cell>
          <cell r="CD12">
            <v>1834.33</v>
          </cell>
          <cell r="CE12">
            <v>138.44</v>
          </cell>
          <cell r="CF12">
            <v>138.44</v>
          </cell>
          <cell r="CG12">
            <v>138.44</v>
          </cell>
          <cell r="CH12">
            <v>138.44</v>
          </cell>
          <cell r="CI12">
            <v>138.44</v>
          </cell>
          <cell r="CJ12">
            <v>138.44</v>
          </cell>
          <cell r="CK12">
            <v>138.44</v>
          </cell>
          <cell r="CL12">
            <v>173.05</v>
          </cell>
          <cell r="CM12">
            <v>173.05</v>
          </cell>
          <cell r="CN12">
            <v>173.05</v>
          </cell>
          <cell r="CO12">
            <v>173.05</v>
          </cell>
          <cell r="CP12">
            <v>173.05</v>
          </cell>
          <cell r="CR12">
            <v>0</v>
          </cell>
          <cell r="CS12">
            <v>0</v>
          </cell>
          <cell r="CT12">
            <v>536.2299999999999</v>
          </cell>
          <cell r="CU12">
            <v>40.79</v>
          </cell>
          <cell r="CV12">
            <v>40.79</v>
          </cell>
          <cell r="CW12">
            <v>40.79</v>
          </cell>
          <cell r="CX12">
            <v>40.79</v>
          </cell>
          <cell r="CY12">
            <v>40.79</v>
          </cell>
          <cell r="CZ12">
            <v>40.79</v>
          </cell>
          <cell r="DA12">
            <v>40.79</v>
          </cell>
          <cell r="DB12">
            <v>50.14</v>
          </cell>
          <cell r="DC12">
            <v>50.14</v>
          </cell>
          <cell r="DD12">
            <v>50.14</v>
          </cell>
          <cell r="DE12">
            <v>50.14</v>
          </cell>
          <cell r="DF12">
            <v>50.14</v>
          </cell>
          <cell r="DG12">
            <v>492.61000000000013</v>
          </cell>
          <cell r="DH12">
            <v>37.18</v>
          </cell>
          <cell r="DI12">
            <v>37.18</v>
          </cell>
          <cell r="DJ12">
            <v>37.18</v>
          </cell>
          <cell r="DK12">
            <v>37.18</v>
          </cell>
          <cell r="DL12">
            <v>37.18</v>
          </cell>
          <cell r="DM12">
            <v>37.18</v>
          </cell>
          <cell r="DN12">
            <v>37.18</v>
          </cell>
          <cell r="DO12">
            <v>46.47</v>
          </cell>
          <cell r="DP12">
            <v>46.47</v>
          </cell>
          <cell r="DQ12">
            <v>46.47</v>
          </cell>
          <cell r="DR12">
            <v>46.47</v>
          </cell>
          <cell r="DS12">
            <v>46.47</v>
          </cell>
          <cell r="DT12">
            <v>-43.619999999999777</v>
          </cell>
          <cell r="DU12">
            <v>-43.619999999999777</v>
          </cell>
          <cell r="DV12">
            <v>0</v>
          </cell>
          <cell r="DW12">
            <v>674.38</v>
          </cell>
          <cell r="DX12">
            <v>53.54</v>
          </cell>
          <cell r="DY12">
            <v>53.54</v>
          </cell>
          <cell r="DZ12">
            <v>53.54</v>
          </cell>
          <cell r="EA12">
            <v>53.54</v>
          </cell>
          <cell r="EB12">
            <v>53.54</v>
          </cell>
          <cell r="EC12">
            <v>53.54</v>
          </cell>
          <cell r="ED12">
            <v>53.54</v>
          </cell>
          <cell r="EE12">
            <v>59.92</v>
          </cell>
          <cell r="EF12">
            <v>59.92</v>
          </cell>
          <cell r="EG12">
            <v>59.92</v>
          </cell>
          <cell r="EH12">
            <v>59.92</v>
          </cell>
          <cell r="EI12">
            <v>59.92</v>
          </cell>
          <cell r="EK12">
            <v>383.36487533188875</v>
          </cell>
          <cell r="EL12">
            <v>47.331401743526833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336.03347358836191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-291.01512466811124</v>
          </cell>
          <cell r="EY12">
            <v>-291.01512466811124</v>
          </cell>
          <cell r="EZ12">
            <v>0</v>
          </cell>
          <cell r="FA12">
            <v>4075.21</v>
          </cell>
          <cell r="FB12">
            <v>308.08</v>
          </cell>
          <cell r="FC12">
            <v>308.08</v>
          </cell>
          <cell r="FD12">
            <v>308.08</v>
          </cell>
          <cell r="FE12">
            <v>308.08</v>
          </cell>
          <cell r="FF12">
            <v>308.08</v>
          </cell>
          <cell r="FG12">
            <v>308.08</v>
          </cell>
          <cell r="FH12">
            <v>308.08</v>
          </cell>
          <cell r="FI12">
            <v>383.73</v>
          </cell>
          <cell r="FJ12">
            <v>383.73</v>
          </cell>
          <cell r="FK12">
            <v>383.73</v>
          </cell>
          <cell r="FL12">
            <v>383.73</v>
          </cell>
          <cell r="FM12">
            <v>383.73</v>
          </cell>
          <cell r="FN12">
            <v>749.91964945281882</v>
          </cell>
          <cell r="FO12">
            <v>749.91964945281882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  <cell r="GA12">
            <v>-3325.2903505471813</v>
          </cell>
          <cell r="GB12">
            <v>-3325.2903505471813</v>
          </cell>
          <cell r="GC12">
            <v>0</v>
          </cell>
          <cell r="GD12">
            <v>764.94000000000028</v>
          </cell>
          <cell r="GE12">
            <v>70.12</v>
          </cell>
          <cell r="GF12">
            <v>70.12</v>
          </cell>
          <cell r="GG12">
            <v>70.12</v>
          </cell>
          <cell r="GH12">
            <v>70.12</v>
          </cell>
          <cell r="GI12">
            <v>70.12</v>
          </cell>
          <cell r="GJ12">
            <v>70.12</v>
          </cell>
          <cell r="GK12">
            <v>70.12</v>
          </cell>
          <cell r="GL12">
            <v>54.82</v>
          </cell>
          <cell r="GM12">
            <v>54.82</v>
          </cell>
          <cell r="GN12">
            <v>54.82</v>
          </cell>
          <cell r="GO12">
            <v>54.82</v>
          </cell>
          <cell r="GP12">
            <v>54.82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V12">
            <v>-764.94000000000028</v>
          </cell>
          <cell r="GW12">
            <v>-764.94000000000028</v>
          </cell>
          <cell r="GX12">
            <v>0</v>
          </cell>
          <cell r="GY12">
            <v>11185.43</v>
          </cell>
          <cell r="GZ12">
            <v>616.59</v>
          </cell>
          <cell r="HA12">
            <v>616.59</v>
          </cell>
          <cell r="HB12">
            <v>616.59</v>
          </cell>
          <cell r="HC12">
            <v>616.59</v>
          </cell>
          <cell r="HD12">
            <v>616.59</v>
          </cell>
          <cell r="HE12">
            <v>616.59</v>
          </cell>
          <cell r="HF12">
            <v>616.59</v>
          </cell>
          <cell r="HG12">
            <v>1373.86</v>
          </cell>
          <cell r="HH12">
            <v>1373.86</v>
          </cell>
          <cell r="HI12">
            <v>1373.86</v>
          </cell>
          <cell r="HJ12">
            <v>1373.86</v>
          </cell>
          <cell r="HK12">
            <v>1373.86</v>
          </cell>
          <cell r="HL12">
            <v>13855.536735394608</v>
          </cell>
          <cell r="HM12">
            <v>1180.8755167533172</v>
          </cell>
          <cell r="HN12">
            <v>1251.2264832223773</v>
          </cell>
          <cell r="HO12">
            <v>1363.1850196291325</v>
          </cell>
          <cell r="HP12">
            <v>1268.4198477897912</v>
          </cell>
          <cell r="HQ12">
            <v>1320.7611494320593</v>
          </cell>
          <cell r="HR12">
            <v>1109.137397167656</v>
          </cell>
          <cell r="HS12">
            <v>1455.6695439624373</v>
          </cell>
          <cell r="HT12">
            <v>900.4407869338296</v>
          </cell>
          <cell r="HU12">
            <v>926.68985521771253</v>
          </cell>
          <cell r="HV12">
            <v>1002.9676154901708</v>
          </cell>
          <cell r="HW12">
            <v>912.73584881257568</v>
          </cell>
          <cell r="HX12">
            <v>1163.4276709835481</v>
          </cell>
          <cell r="HY12">
            <v>2670.1067353946073</v>
          </cell>
          <cell r="HZ12">
            <v>0</v>
          </cell>
          <cell r="IA12">
            <v>2670.1067353946073</v>
          </cell>
          <cell r="IB12">
            <v>49909.620000000017</v>
          </cell>
          <cell r="IC12">
            <v>3799.76</v>
          </cell>
          <cell r="ID12">
            <v>3799.76</v>
          </cell>
          <cell r="IE12">
            <v>3799.76</v>
          </cell>
          <cell r="IF12">
            <v>3799.76</v>
          </cell>
          <cell r="IG12">
            <v>3799.76</v>
          </cell>
          <cell r="IH12">
            <v>3799.76</v>
          </cell>
          <cell r="II12">
            <v>3799.76</v>
          </cell>
          <cell r="IJ12">
            <v>4662.26</v>
          </cell>
          <cell r="IK12">
            <v>4662.26</v>
          </cell>
          <cell r="IL12">
            <v>4662.26</v>
          </cell>
          <cell r="IM12">
            <v>4662.26</v>
          </cell>
          <cell r="IN12">
            <v>4662.26</v>
          </cell>
          <cell r="IO12">
            <v>44042.214284114969</v>
          </cell>
          <cell r="IP12">
            <v>3882.175123013546</v>
          </cell>
          <cell r="IQ12">
            <v>3872.8827686564164</v>
          </cell>
          <cell r="IR12">
            <v>3885.9159410727643</v>
          </cell>
          <cell r="IS12">
            <v>3901.8635565</v>
          </cell>
          <cell r="IT12">
            <v>3932.3294682000001</v>
          </cell>
          <cell r="IU12">
            <v>3887.7922902</v>
          </cell>
          <cell r="IV12">
            <v>3818.3980461915044</v>
          </cell>
          <cell r="IW12">
            <v>4815.8707221333334</v>
          </cell>
          <cell r="IX12">
            <v>2909.906236120572</v>
          </cell>
          <cell r="IY12">
            <v>3451.522814172044</v>
          </cell>
          <cell r="IZ12">
            <v>2682.6502880227422</v>
          </cell>
          <cell r="JA12">
            <v>3000.9070298320421</v>
          </cell>
          <cell r="JB12">
            <v>-5867.4057158850483</v>
          </cell>
          <cell r="JC12">
            <v>-5867.4057158850483</v>
          </cell>
          <cell r="JD12">
            <v>0</v>
          </cell>
          <cell r="JE12">
            <v>0</v>
          </cell>
          <cell r="JF12">
            <v>0</v>
          </cell>
          <cell r="JG12">
            <v>0</v>
          </cell>
          <cell r="JH12">
            <v>0</v>
          </cell>
          <cell r="JI12">
            <v>0</v>
          </cell>
          <cell r="JJ12">
            <v>0</v>
          </cell>
          <cell r="JK12">
            <v>0</v>
          </cell>
          <cell r="JL12">
            <v>0</v>
          </cell>
          <cell r="JM12">
            <v>0</v>
          </cell>
          <cell r="JN12">
            <v>0</v>
          </cell>
          <cell r="JO12">
            <v>0</v>
          </cell>
          <cell r="JP12">
            <v>0</v>
          </cell>
          <cell r="JQ12">
            <v>0</v>
          </cell>
          <cell r="JR12">
            <v>0</v>
          </cell>
          <cell r="JS12">
            <v>0</v>
          </cell>
          <cell r="JT12">
            <v>0</v>
          </cell>
          <cell r="JU12">
            <v>0</v>
          </cell>
          <cell r="JV12">
            <v>0</v>
          </cell>
          <cell r="JW12">
            <v>0</v>
          </cell>
          <cell r="JX12">
            <v>0</v>
          </cell>
          <cell r="JY12">
            <v>0</v>
          </cell>
          <cell r="JZ12">
            <v>0</v>
          </cell>
          <cell r="KA12">
            <v>0</v>
          </cell>
          <cell r="KB12">
            <v>0</v>
          </cell>
          <cell r="KC12">
            <v>0</v>
          </cell>
          <cell r="KD12">
            <v>0</v>
          </cell>
          <cell r="KE12">
            <v>0</v>
          </cell>
          <cell r="KF12">
            <v>0</v>
          </cell>
          <cell r="KG12">
            <v>0</v>
          </cell>
          <cell r="KH12">
            <v>2753.65</v>
          </cell>
          <cell r="KI12">
            <v>142.35</v>
          </cell>
          <cell r="KJ12">
            <v>142.35</v>
          </cell>
          <cell r="KK12">
            <v>142.35</v>
          </cell>
          <cell r="KL12">
            <v>142.35</v>
          </cell>
          <cell r="KM12">
            <v>142.35</v>
          </cell>
          <cell r="KN12">
            <v>142.35</v>
          </cell>
          <cell r="KO12">
            <v>142.35</v>
          </cell>
          <cell r="KP12">
            <v>351.44</v>
          </cell>
          <cell r="KQ12">
            <v>351.44</v>
          </cell>
          <cell r="KR12">
            <v>351.44</v>
          </cell>
          <cell r="KS12">
            <v>351.44</v>
          </cell>
          <cell r="KT12">
            <v>351.44</v>
          </cell>
          <cell r="KU12">
            <v>2985.691341428811</v>
          </cell>
          <cell r="KV12">
            <v>171.71239708636102</v>
          </cell>
          <cell r="KW12">
            <v>184.92796807910901</v>
          </cell>
          <cell r="KX12">
            <v>164.12133445477829</v>
          </cell>
          <cell r="KY12">
            <v>179.9437956715137</v>
          </cell>
          <cell r="KZ12">
            <v>179.24619259165965</v>
          </cell>
          <cell r="LA12">
            <v>183.20914722912292</v>
          </cell>
          <cell r="LB12">
            <v>162.11830732210882</v>
          </cell>
          <cell r="LC12">
            <v>267.04686682101885</v>
          </cell>
          <cell r="LD12">
            <v>344.20849553743994</v>
          </cell>
          <cell r="LE12">
            <v>332.3738327638257</v>
          </cell>
          <cell r="LF12">
            <v>404.95660966757316</v>
          </cell>
          <cell r="LG12">
            <v>411.82639420430019</v>
          </cell>
          <cell r="LH12">
            <v>232.04134142881094</v>
          </cell>
          <cell r="LI12">
            <v>0</v>
          </cell>
          <cell r="LJ12">
            <v>232.04134142881094</v>
          </cell>
          <cell r="LK12">
            <v>0</v>
          </cell>
          <cell r="LX12">
            <v>0</v>
          </cell>
          <cell r="MJ12">
            <v>0</v>
          </cell>
          <cell r="ML12">
            <v>0</v>
          </cell>
          <cell r="MM12">
            <v>0</v>
          </cell>
          <cell r="MN12">
            <v>44225.770000000004</v>
          </cell>
          <cell r="MO12">
            <v>2792.71</v>
          </cell>
          <cell r="MP12">
            <v>2792.71</v>
          </cell>
          <cell r="MQ12">
            <v>2792.71</v>
          </cell>
          <cell r="MR12">
            <v>2792.71</v>
          </cell>
          <cell r="MS12">
            <v>2792.71</v>
          </cell>
          <cell r="MT12">
            <v>2792.71</v>
          </cell>
          <cell r="MU12">
            <v>2792.71</v>
          </cell>
          <cell r="MV12">
            <v>4935.3600000000006</v>
          </cell>
          <cell r="MW12">
            <v>4935.3600000000006</v>
          </cell>
          <cell r="MX12">
            <v>4935.3600000000006</v>
          </cell>
          <cell r="MY12">
            <v>4935.3600000000006</v>
          </cell>
          <cell r="MZ12">
            <v>4935.3600000000006</v>
          </cell>
          <cell r="NA12">
            <v>67380.931905153935</v>
          </cell>
          <cell r="NB12">
            <v>0</v>
          </cell>
          <cell r="NC12">
            <v>731.21657142091442</v>
          </cell>
          <cell r="ND12">
            <v>31703.360000000001</v>
          </cell>
          <cell r="NE12">
            <v>24184.388800000001</v>
          </cell>
          <cell r="NF12">
            <v>326.29970529620346</v>
          </cell>
          <cell r="NG12">
            <v>227.07053749340574</v>
          </cell>
          <cell r="NH12">
            <v>639.37202303804077</v>
          </cell>
          <cell r="NI12">
            <v>5681.3409229149929</v>
          </cell>
          <cell r="NJ12">
            <v>1565.5972303733342</v>
          </cell>
          <cell r="NK12">
            <v>0</v>
          </cell>
          <cell r="NL12">
            <v>2322.2861146170499</v>
          </cell>
          <cell r="NM12">
            <v>0</v>
          </cell>
          <cell r="NN12">
            <v>23155.161905153931</v>
          </cell>
          <cell r="NO12">
            <v>0</v>
          </cell>
          <cell r="NP12">
            <v>23155.161905153931</v>
          </cell>
          <cell r="NQ12">
            <v>25318.9</v>
          </cell>
          <cell r="NR12">
            <v>2684.15</v>
          </cell>
          <cell r="NS12">
            <v>-22634.75</v>
          </cell>
          <cell r="NT12">
            <v>-22634.75</v>
          </cell>
          <cell r="NU12">
            <v>0</v>
          </cell>
          <cell r="NV12">
            <v>6899.7400000000016</v>
          </cell>
          <cell r="NW12">
            <v>731.32</v>
          </cell>
          <cell r="NX12">
            <v>731.32</v>
          </cell>
          <cell r="NY12">
            <v>731.32</v>
          </cell>
          <cell r="NZ12">
            <v>731.32</v>
          </cell>
          <cell r="OA12">
            <v>731.32</v>
          </cell>
          <cell r="OB12">
            <v>731.32</v>
          </cell>
          <cell r="OC12">
            <v>731.32</v>
          </cell>
          <cell r="OD12">
            <v>356.1</v>
          </cell>
          <cell r="OE12">
            <v>356.1</v>
          </cell>
          <cell r="OF12">
            <v>356.1</v>
          </cell>
          <cell r="OG12">
            <v>356.1</v>
          </cell>
          <cell r="OH12">
            <v>356.1</v>
          </cell>
          <cell r="OI12">
            <v>660.69</v>
          </cell>
          <cell r="OJ12">
            <v>0</v>
          </cell>
          <cell r="OK12">
            <v>0</v>
          </cell>
          <cell r="OL12">
            <v>0</v>
          </cell>
          <cell r="OM12">
            <v>0</v>
          </cell>
          <cell r="ON12">
            <v>0</v>
          </cell>
          <cell r="OO12">
            <v>0</v>
          </cell>
          <cell r="OP12">
            <v>660.69</v>
          </cell>
          <cell r="OQ12">
            <v>0</v>
          </cell>
          <cell r="OR12">
            <v>0</v>
          </cell>
          <cell r="OS12">
            <v>0</v>
          </cell>
          <cell r="OT12">
            <v>0</v>
          </cell>
          <cell r="OU12">
            <v>0</v>
          </cell>
          <cell r="OV12">
            <v>-6239.0500000000011</v>
          </cell>
          <cell r="OW12">
            <v>-6239.0500000000011</v>
          </cell>
          <cell r="OX12">
            <v>0</v>
          </cell>
          <cell r="OY12">
            <v>5443.4900000000007</v>
          </cell>
          <cell r="OZ12">
            <v>590.66999999999996</v>
          </cell>
          <cell r="PA12">
            <v>590.66999999999996</v>
          </cell>
          <cell r="PB12">
            <v>590.66999999999996</v>
          </cell>
          <cell r="PC12">
            <v>590.66999999999996</v>
          </cell>
          <cell r="PD12">
            <v>590.66999999999996</v>
          </cell>
          <cell r="PE12">
            <v>590.66999999999996</v>
          </cell>
          <cell r="PF12">
            <v>590.66999999999996</v>
          </cell>
          <cell r="PG12">
            <v>261.76</v>
          </cell>
          <cell r="PH12">
            <v>261.76</v>
          </cell>
          <cell r="PI12">
            <v>261.76</v>
          </cell>
          <cell r="PJ12">
            <v>261.76</v>
          </cell>
          <cell r="PK12">
            <v>261.76</v>
          </cell>
          <cell r="PL12">
            <v>0</v>
          </cell>
          <cell r="PM12">
            <v>0</v>
          </cell>
          <cell r="PN12">
            <v>0</v>
          </cell>
          <cell r="PO12">
            <v>0</v>
          </cell>
          <cell r="PP12">
            <v>0</v>
          </cell>
          <cell r="PQ12">
            <v>0</v>
          </cell>
          <cell r="PR12">
            <v>0</v>
          </cell>
          <cell r="PS12">
            <v>0</v>
          </cell>
          <cell r="PT12">
            <v>0</v>
          </cell>
          <cell r="PU12">
            <v>0</v>
          </cell>
          <cell r="PV12">
            <v>0</v>
          </cell>
          <cell r="PW12">
            <v>0</v>
          </cell>
          <cell r="PX12">
            <v>0</v>
          </cell>
          <cell r="PY12">
            <v>-5443.4900000000007</v>
          </cell>
          <cell r="PZ12">
            <v>-5443.4900000000007</v>
          </cell>
          <cell r="QA12">
            <v>0</v>
          </cell>
          <cell r="QB12">
            <v>1781.8000000000004</v>
          </cell>
          <cell r="QC12">
            <v>182.3</v>
          </cell>
          <cell r="QD12">
            <v>182.3</v>
          </cell>
          <cell r="QE12">
            <v>182.3</v>
          </cell>
          <cell r="QF12">
            <v>182.3</v>
          </cell>
          <cell r="QG12">
            <v>182.3</v>
          </cell>
          <cell r="QH12">
            <v>182.3</v>
          </cell>
          <cell r="QI12">
            <v>182.3</v>
          </cell>
          <cell r="QJ12">
            <v>101.14</v>
          </cell>
          <cell r="QK12">
            <v>101.14</v>
          </cell>
          <cell r="QL12">
            <v>101.14</v>
          </cell>
          <cell r="QM12">
            <v>101.14</v>
          </cell>
          <cell r="QN12">
            <v>101.14</v>
          </cell>
          <cell r="QO12">
            <v>0</v>
          </cell>
          <cell r="QP12">
            <v>0</v>
          </cell>
          <cell r="QQ12">
            <v>0</v>
          </cell>
          <cell r="QR12">
            <v>0</v>
          </cell>
          <cell r="QS12">
            <v>0</v>
          </cell>
          <cell r="QT12">
            <v>0</v>
          </cell>
          <cell r="QU12">
            <v>0</v>
          </cell>
          <cell r="QV12">
            <v>0</v>
          </cell>
          <cell r="QW12">
            <v>0</v>
          </cell>
          <cell r="QX12">
            <v>0</v>
          </cell>
          <cell r="QY12">
            <v>0</v>
          </cell>
          <cell r="QZ12">
            <v>0</v>
          </cell>
          <cell r="RA12">
            <v>0</v>
          </cell>
          <cell r="RB12">
            <v>-1781.8000000000004</v>
          </cell>
          <cell r="RC12">
            <v>-1781.8000000000004</v>
          </cell>
          <cell r="RD12">
            <v>0</v>
          </cell>
          <cell r="RE12">
            <v>8259.6</v>
          </cell>
          <cell r="RF12">
            <v>875.8</v>
          </cell>
          <cell r="RG12">
            <v>875.8</v>
          </cell>
          <cell r="RH12">
            <v>875.8</v>
          </cell>
          <cell r="RI12">
            <v>875.8</v>
          </cell>
          <cell r="RJ12">
            <v>875.8</v>
          </cell>
          <cell r="RK12">
            <v>875.8</v>
          </cell>
          <cell r="RL12">
            <v>875.8</v>
          </cell>
          <cell r="RM12">
            <v>425.8</v>
          </cell>
          <cell r="RN12">
            <v>425.8</v>
          </cell>
          <cell r="RO12">
            <v>425.8</v>
          </cell>
          <cell r="RP12">
            <v>425.8</v>
          </cell>
          <cell r="RQ12">
            <v>425.8</v>
          </cell>
          <cell r="RR12">
            <v>0</v>
          </cell>
          <cell r="RS12">
            <v>0</v>
          </cell>
          <cell r="RT12">
            <v>0</v>
          </cell>
          <cell r="RU12">
            <v>0</v>
          </cell>
          <cell r="RV12">
            <v>0</v>
          </cell>
          <cell r="RW12">
            <v>0</v>
          </cell>
          <cell r="RX12">
            <v>0</v>
          </cell>
          <cell r="RY12">
            <v>0</v>
          </cell>
          <cell r="RZ12">
            <v>0</v>
          </cell>
          <cell r="SA12">
            <v>0</v>
          </cell>
          <cell r="SB12">
            <v>0</v>
          </cell>
          <cell r="SC12">
            <v>0</v>
          </cell>
          <cell r="SD12">
            <v>0</v>
          </cell>
          <cell r="SE12">
            <v>-8259.6</v>
          </cell>
          <cell r="SF12">
            <v>-8259.6</v>
          </cell>
          <cell r="SG12">
            <v>0</v>
          </cell>
          <cell r="SH12">
            <v>1888.8400000000001</v>
          </cell>
          <cell r="SI12">
            <v>203.97</v>
          </cell>
          <cell r="SJ12">
            <v>203.97</v>
          </cell>
          <cell r="SK12">
            <v>203.97</v>
          </cell>
          <cell r="SL12">
            <v>203.97</v>
          </cell>
          <cell r="SM12">
            <v>203.97</v>
          </cell>
          <cell r="SN12">
            <v>203.97</v>
          </cell>
          <cell r="SO12">
            <v>203.97</v>
          </cell>
          <cell r="SP12">
            <v>92.21</v>
          </cell>
          <cell r="SQ12">
            <v>92.21</v>
          </cell>
          <cell r="SR12">
            <v>92.21</v>
          </cell>
          <cell r="SS12">
            <v>92.21</v>
          </cell>
          <cell r="ST12">
            <v>92.21</v>
          </cell>
          <cell r="SU12">
            <v>0</v>
          </cell>
          <cell r="SV12">
            <v>0</v>
          </cell>
          <cell r="SW12">
            <v>0</v>
          </cell>
          <cell r="SX12">
            <v>0</v>
          </cell>
          <cell r="SY12">
            <v>0</v>
          </cell>
          <cell r="SZ12">
            <v>0</v>
          </cell>
          <cell r="TA12">
            <v>0</v>
          </cell>
          <cell r="TB12">
            <v>0</v>
          </cell>
          <cell r="TC12">
            <v>0</v>
          </cell>
          <cell r="TD12">
            <v>0</v>
          </cell>
          <cell r="TE12">
            <v>0</v>
          </cell>
          <cell r="TF12">
            <v>0</v>
          </cell>
          <cell r="TG12">
            <v>0</v>
          </cell>
          <cell r="TH12">
            <v>-1888.8400000000001</v>
          </cell>
          <cell r="TI12">
            <v>-1888.8400000000001</v>
          </cell>
          <cell r="TJ12">
            <v>0</v>
          </cell>
          <cell r="TK12">
            <v>1019.0799999999997</v>
          </cell>
          <cell r="TL12">
            <v>95.19</v>
          </cell>
          <cell r="TM12">
            <v>95.19</v>
          </cell>
          <cell r="TN12">
            <v>95.19</v>
          </cell>
          <cell r="TO12">
            <v>95.19</v>
          </cell>
          <cell r="TP12">
            <v>95.19</v>
          </cell>
          <cell r="TQ12">
            <v>95.19</v>
          </cell>
          <cell r="TR12">
            <v>95.19</v>
          </cell>
          <cell r="TS12">
            <v>70.55</v>
          </cell>
          <cell r="TT12">
            <v>70.55</v>
          </cell>
          <cell r="TU12">
            <v>70.55</v>
          </cell>
          <cell r="TV12">
            <v>70.55</v>
          </cell>
          <cell r="TW12">
            <v>70.55</v>
          </cell>
          <cell r="TX12">
            <v>2023.46</v>
          </cell>
          <cell r="TY12">
            <v>0</v>
          </cell>
          <cell r="TZ12">
            <v>0</v>
          </cell>
          <cell r="UA12">
            <v>0</v>
          </cell>
          <cell r="UB12">
            <v>0</v>
          </cell>
          <cell r="UC12">
            <v>369.16</v>
          </cell>
          <cell r="UD12">
            <v>44.3</v>
          </cell>
          <cell r="UE12">
            <v>0</v>
          </cell>
          <cell r="UF12">
            <v>0</v>
          </cell>
          <cell r="UG12">
            <v>0</v>
          </cell>
          <cell r="UH12">
            <v>0</v>
          </cell>
          <cell r="UI12">
            <v>1610</v>
          </cell>
          <cell r="UJ12">
            <v>0</v>
          </cell>
          <cell r="UK12">
            <v>1004.3800000000003</v>
          </cell>
          <cell r="UL12">
            <v>0</v>
          </cell>
          <cell r="UM12">
            <v>1004.3800000000003</v>
          </cell>
          <cell r="UN12">
            <v>26.349999999999998</v>
          </cell>
          <cell r="UO12">
            <v>2.5499999999999998</v>
          </cell>
          <cell r="UP12">
            <v>2.5499999999999998</v>
          </cell>
          <cell r="UQ12">
            <v>2.5499999999999998</v>
          </cell>
          <cell r="UR12">
            <v>2.5499999999999998</v>
          </cell>
          <cell r="US12">
            <v>2.5499999999999998</v>
          </cell>
          <cell r="UT12">
            <v>2.5499999999999998</v>
          </cell>
          <cell r="UU12">
            <v>2.5499999999999998</v>
          </cell>
          <cell r="UV12">
            <v>1.7</v>
          </cell>
          <cell r="UW12">
            <v>1.7</v>
          </cell>
          <cell r="UX12">
            <v>1.7</v>
          </cell>
          <cell r="UY12">
            <v>1.7</v>
          </cell>
          <cell r="UZ12">
            <v>1.7</v>
          </cell>
          <cell r="VA12">
            <v>0</v>
          </cell>
          <cell r="VH12">
            <v>0</v>
          </cell>
          <cell r="VN12">
            <v>-26.349999999999998</v>
          </cell>
          <cell r="VO12">
            <v>-26.349999999999998</v>
          </cell>
          <cell r="VP12">
            <v>0</v>
          </cell>
          <cell r="VQ12">
            <v>0</v>
          </cell>
          <cell r="WD12">
            <v>0</v>
          </cell>
          <cell r="WQ12">
            <v>0</v>
          </cell>
          <cell r="WR12">
            <v>0</v>
          </cell>
          <cell r="WS12">
            <v>0</v>
          </cell>
          <cell r="WT12">
            <v>48010.28</v>
          </cell>
          <cell r="WU12">
            <v>3607.74</v>
          </cell>
          <cell r="WV12">
            <v>3607.74</v>
          </cell>
          <cell r="WW12">
            <v>3607.74</v>
          </cell>
          <cell r="WX12">
            <v>3607.74</v>
          </cell>
          <cell r="WY12">
            <v>3607.74</v>
          </cell>
          <cell r="WZ12">
            <v>3607.74</v>
          </cell>
          <cell r="XA12">
            <v>3607.74</v>
          </cell>
          <cell r="XB12">
            <v>4551.22</v>
          </cell>
          <cell r="XC12">
            <v>4551.22</v>
          </cell>
          <cell r="XD12">
            <v>4551.22</v>
          </cell>
          <cell r="XE12">
            <v>4551.22</v>
          </cell>
          <cell r="XF12">
            <v>4551.22</v>
          </cell>
          <cell r="XG12">
            <v>47912.09038620309</v>
          </cell>
          <cell r="XH12">
            <v>4301.1626563777454</v>
          </cell>
          <cell r="XI12">
            <v>4318.8311983355134</v>
          </cell>
          <cell r="XJ12">
            <v>4122.2262517905792</v>
          </cell>
          <cell r="XK12">
            <v>354.79155677157598</v>
          </cell>
          <cell r="XL12">
            <v>3833.7469656009657</v>
          </cell>
          <cell r="XM12">
            <v>3595.2525079980933</v>
          </cell>
          <cell r="XN12">
            <v>4536.7265415741349</v>
          </cell>
          <cell r="XO12">
            <v>4578.6218187554441</v>
          </cell>
          <cell r="XP12">
            <v>4697.1848155723155</v>
          </cell>
          <cell r="XQ12">
            <v>4890.3044600894036</v>
          </cell>
          <cell r="XR12">
            <v>4574.3046774494132</v>
          </cell>
          <cell r="XS12">
            <v>4108.9369358879003</v>
          </cell>
          <cell r="XT12">
            <v>-98.189613796908816</v>
          </cell>
          <cell r="XU12">
            <v>-98.189613796908816</v>
          </cell>
          <cell r="XV12">
            <v>0</v>
          </cell>
          <cell r="XW12">
            <v>26092.51</v>
          </cell>
          <cell r="XX12">
            <v>1923.28</v>
          </cell>
          <cell r="XY12">
            <v>1923.28</v>
          </cell>
          <cell r="XZ12">
            <v>1923.28</v>
          </cell>
          <cell r="YA12">
            <v>1923.28</v>
          </cell>
          <cell r="YB12">
            <v>1923.28</v>
          </cell>
          <cell r="YC12">
            <v>1923.28</v>
          </cell>
          <cell r="YD12">
            <v>1923.28</v>
          </cell>
          <cell r="YE12">
            <v>2525.91</v>
          </cell>
          <cell r="YF12">
            <v>2525.91</v>
          </cell>
          <cell r="YG12">
            <v>2525.91</v>
          </cell>
          <cell r="YH12">
            <v>2525.91</v>
          </cell>
          <cell r="YI12">
            <v>2525.91</v>
          </cell>
          <cell r="YJ12">
            <v>26183.899841182763</v>
          </cell>
          <cell r="YK12">
            <v>2248.0185240270989</v>
          </cell>
          <cell r="YL12">
            <v>2123.6865279965186</v>
          </cell>
          <cell r="YM12">
            <v>2212.6821135668879</v>
          </cell>
          <cell r="YN12">
            <v>2185.9773373302469</v>
          </cell>
          <cell r="YO12">
            <v>2113.649732903235</v>
          </cell>
          <cell r="YP12">
            <v>2112.3393761136876</v>
          </cell>
          <cell r="YQ12">
            <v>2378.1911265253366</v>
          </cell>
          <cell r="YR12">
            <v>2430.7531936937321</v>
          </cell>
          <cell r="YS12">
            <v>1951.5664646080063</v>
          </cell>
          <cell r="YT12">
            <v>2067.8924989834518</v>
          </cell>
          <cell r="YU12">
            <v>2088.740871235726</v>
          </cell>
          <cell r="YV12">
            <v>2270.4020741988361</v>
          </cell>
          <cell r="YW12">
            <v>91.38984118276494</v>
          </cell>
          <cell r="YX12">
            <v>0</v>
          </cell>
          <cell r="YY12">
            <v>91.38984118276494</v>
          </cell>
          <cell r="YZ12">
            <v>1670.58</v>
          </cell>
          <cell r="ZA12">
            <v>61.69</v>
          </cell>
          <cell r="ZB12">
            <v>61.69</v>
          </cell>
          <cell r="ZC12">
            <v>61.69</v>
          </cell>
          <cell r="ZD12">
            <v>61.69</v>
          </cell>
          <cell r="ZE12">
            <v>61.69</v>
          </cell>
          <cell r="ZF12">
            <v>61.69</v>
          </cell>
          <cell r="ZG12">
            <v>61.69</v>
          </cell>
          <cell r="ZH12">
            <v>247.75</v>
          </cell>
          <cell r="ZI12">
            <v>247.75</v>
          </cell>
          <cell r="ZJ12">
            <v>247.75</v>
          </cell>
          <cell r="ZK12">
            <v>247.75</v>
          </cell>
          <cell r="ZL12">
            <v>247.75</v>
          </cell>
          <cell r="ZM12">
            <v>4881.3175998993365</v>
          </cell>
          <cell r="ZN12">
            <v>0</v>
          </cell>
          <cell r="ZO12">
            <v>35.442048124744254</v>
          </cell>
          <cell r="ZP12">
            <v>119.65684313056455</v>
          </cell>
          <cell r="ZQ12">
            <v>4575.090013007306</v>
          </cell>
          <cell r="ZR12">
            <v>151.12869563672177</v>
          </cell>
          <cell r="ZS12">
            <v>0</v>
          </cell>
          <cell r="ZZ12">
            <v>3210.7375998993366</v>
          </cell>
          <cell r="AAA12">
            <v>0</v>
          </cell>
          <cell r="AAB12">
            <v>3210.7375998993366</v>
          </cell>
          <cell r="AAC12">
            <v>1336.0200000000002</v>
          </cell>
          <cell r="AAD12">
            <v>96.46</v>
          </cell>
          <cell r="AAE12">
            <v>96.46</v>
          </cell>
          <cell r="AAF12">
            <v>96.46</v>
          </cell>
          <cell r="AAG12">
            <v>96.46</v>
          </cell>
          <cell r="AAH12">
            <v>96.46</v>
          </cell>
          <cell r="AAI12">
            <v>96.46</v>
          </cell>
          <cell r="AAJ12">
            <v>96.46</v>
          </cell>
          <cell r="AAK12">
            <v>132.16</v>
          </cell>
          <cell r="AAL12">
            <v>132.16</v>
          </cell>
          <cell r="AAM12">
            <v>132.16</v>
          </cell>
          <cell r="AAN12">
            <v>132.16</v>
          </cell>
          <cell r="AAO12">
            <v>132.16</v>
          </cell>
          <cell r="AAP12">
            <v>1290.3625024389721</v>
          </cell>
          <cell r="AAQ12">
            <v>125.68367033975974</v>
          </cell>
          <cell r="AAR12">
            <v>125.38283455448608</v>
          </cell>
          <cell r="AAS12">
            <v>125.80477763885317</v>
          </cell>
          <cell r="AAT12">
            <v>126.32107450247999</v>
          </cell>
          <cell r="AAU12">
            <v>127.30739466614399</v>
          </cell>
          <cell r="AAV12">
            <v>125.86552359638399</v>
          </cell>
          <cell r="AAW12">
            <v>123.6189162149348</v>
          </cell>
          <cell r="AAX12">
            <v>83.488305600000004</v>
          </cell>
          <cell r="AAY12">
            <v>80.291519100000002</v>
          </cell>
          <cell r="AAZ12">
            <v>81.769906800000001</v>
          </cell>
          <cell r="ABA12">
            <v>81.660351779999999</v>
          </cell>
          <cell r="ABB12">
            <v>83.168227645930557</v>
          </cell>
          <cell r="ABC12">
            <v>-45.657497561028094</v>
          </cell>
          <cell r="ABD12">
            <v>-45.657497561028094</v>
          </cell>
          <cell r="ABE12">
            <v>0</v>
          </cell>
          <cell r="ABF12">
            <v>189.03999999999996</v>
          </cell>
          <cell r="ABG12">
            <v>6.37</v>
          </cell>
          <cell r="ABH12">
            <v>6.37</v>
          </cell>
          <cell r="ABI12">
            <v>6.37</v>
          </cell>
          <cell r="ABJ12">
            <v>6.37</v>
          </cell>
          <cell r="ABK12">
            <v>6.37</v>
          </cell>
          <cell r="ABL12">
            <v>6.37</v>
          </cell>
          <cell r="ABM12">
            <v>6.37</v>
          </cell>
          <cell r="ABN12">
            <v>28.89</v>
          </cell>
          <cell r="ABO12">
            <v>28.89</v>
          </cell>
          <cell r="ABP12">
            <v>28.89</v>
          </cell>
          <cell r="ABQ12">
            <v>28.89</v>
          </cell>
          <cell r="ABR12">
            <v>28.89</v>
          </cell>
          <cell r="ABS12">
            <v>0</v>
          </cell>
          <cell r="ABT12">
            <v>0</v>
          </cell>
          <cell r="ABU12">
            <v>0</v>
          </cell>
          <cell r="ABV12">
            <v>0</v>
          </cell>
          <cell r="ABW12">
            <v>0</v>
          </cell>
          <cell r="ABX12">
            <v>0</v>
          </cell>
          <cell r="ABY12">
            <v>0</v>
          </cell>
          <cell r="ACB12">
            <v>0</v>
          </cell>
          <cell r="ACC12">
            <v>0</v>
          </cell>
          <cell r="ACD12">
            <v>0</v>
          </cell>
          <cell r="ACE12">
            <v>0</v>
          </cell>
          <cell r="ACF12">
            <v>-189.03999999999996</v>
          </cell>
          <cell r="ACG12">
            <v>-189.03999999999996</v>
          </cell>
          <cell r="ACH12">
            <v>0</v>
          </cell>
          <cell r="ACI12">
            <v>22068.22</v>
          </cell>
          <cell r="ACJ12">
            <v>23133.190711391915</v>
          </cell>
          <cell r="ACK12">
            <v>1064.9707113919139</v>
          </cell>
          <cell r="ACL12">
            <v>0</v>
          </cell>
          <cell r="ACM12">
            <v>1064.9707113919139</v>
          </cell>
          <cell r="ACN12">
            <v>9537.82</v>
          </cell>
          <cell r="ACO12">
            <v>801.01</v>
          </cell>
          <cell r="ACP12">
            <v>801.01</v>
          </cell>
          <cell r="ACQ12">
            <v>801.01</v>
          </cell>
          <cell r="ACR12">
            <v>801.01</v>
          </cell>
          <cell r="ACS12">
            <v>801.01</v>
          </cell>
          <cell r="ACT12">
            <v>801.01</v>
          </cell>
          <cell r="ACU12">
            <v>801.01</v>
          </cell>
          <cell r="ACV12">
            <v>786.15</v>
          </cell>
          <cell r="ACW12">
            <v>786.15</v>
          </cell>
          <cell r="ACX12">
            <v>786.15</v>
          </cell>
          <cell r="ACY12">
            <v>786.15</v>
          </cell>
          <cell r="ACZ12">
            <v>786.15</v>
          </cell>
          <cell r="ADA12">
            <v>9998.9183452099824</v>
          </cell>
          <cell r="ADB12">
            <v>0</v>
          </cell>
          <cell r="ADC12">
            <v>1259.8960697304453</v>
          </cell>
          <cell r="ADD12">
            <v>863.27384293503985</v>
          </cell>
          <cell r="ADE12">
            <v>741.62743199999989</v>
          </cell>
          <cell r="ADF12">
            <v>1028.4983967999999</v>
          </cell>
          <cell r="ADG12">
            <v>704.21580319999998</v>
          </cell>
          <cell r="ADH12">
            <v>873.08685145936306</v>
          </cell>
          <cell r="ADI12">
            <v>776.09510208670872</v>
          </cell>
          <cell r="ADJ12">
            <v>719.29162759999997</v>
          </cell>
          <cell r="ADK12">
            <v>845.94088319999992</v>
          </cell>
          <cell r="ADL12">
            <v>752.98059311999998</v>
          </cell>
          <cell r="ADM12">
            <v>1434.0117430784276</v>
          </cell>
          <cell r="ADN12">
            <v>461.09834520998265</v>
          </cell>
          <cell r="ADO12">
            <v>0</v>
          </cell>
          <cell r="ADP12">
            <v>461.09834520998265</v>
          </cell>
          <cell r="ADQ12">
            <v>12530.4</v>
          </cell>
          <cell r="ADR12">
            <v>827.8</v>
          </cell>
          <cell r="ADS12">
            <v>827.8</v>
          </cell>
          <cell r="ADT12">
            <v>827.8</v>
          </cell>
          <cell r="ADU12">
            <v>827.8</v>
          </cell>
          <cell r="ADV12">
            <v>827.8</v>
          </cell>
          <cell r="ADW12">
            <v>827.8</v>
          </cell>
          <cell r="ADX12">
            <v>827.8</v>
          </cell>
          <cell r="ADY12">
            <v>1347.16</v>
          </cell>
          <cell r="ADZ12">
            <v>1347.16</v>
          </cell>
          <cell r="AEA12">
            <v>1347.16</v>
          </cell>
          <cell r="AEB12">
            <v>1347.16</v>
          </cell>
          <cell r="AEC12">
            <v>1347.16</v>
          </cell>
          <cell r="AED12">
            <v>13134.272366181933</v>
          </cell>
          <cell r="AEE12">
            <v>0</v>
          </cell>
          <cell r="AEF12">
            <v>2051.0667602103631</v>
          </cell>
          <cell r="AEG12">
            <v>1385.6571007257128</v>
          </cell>
          <cell r="AEH12">
            <v>1075.9936459999999</v>
          </cell>
          <cell r="AEI12">
            <v>1164.2474087999999</v>
          </cell>
          <cell r="AEJ12">
            <v>975.79678559999991</v>
          </cell>
          <cell r="AEK12">
            <v>1220.4606609209925</v>
          </cell>
          <cell r="AEL12">
            <v>1045.2248552296801</v>
          </cell>
          <cell r="AEM12">
            <v>1035.2984096</v>
          </cell>
          <cell r="AEN12">
            <v>1224.4687783999998</v>
          </cell>
          <cell r="AEO12">
            <v>935.10394795999991</v>
          </cell>
          <cell r="AEP12">
            <v>1020.9540127351847</v>
          </cell>
          <cell r="AEQ12">
            <v>603.8723661819331</v>
          </cell>
          <cell r="AER12">
            <v>0</v>
          </cell>
          <cell r="AES12">
            <v>603.8723661819331</v>
          </cell>
          <cell r="AET12">
            <v>0</v>
          </cell>
          <cell r="AEU12">
            <v>0</v>
          </cell>
          <cell r="AEV12">
            <v>0</v>
          </cell>
          <cell r="AEW12">
            <v>0</v>
          </cell>
          <cell r="AEX12">
            <v>0</v>
          </cell>
          <cell r="AEY12">
            <v>0</v>
          </cell>
          <cell r="AEZ12">
            <v>0</v>
          </cell>
          <cell r="AFA12">
            <v>0</v>
          </cell>
          <cell r="AFB12">
            <v>0</v>
          </cell>
          <cell r="AFC12">
            <v>0</v>
          </cell>
          <cell r="AFD12">
            <v>0</v>
          </cell>
          <cell r="AFE12">
            <v>0</v>
          </cell>
          <cell r="AFF12">
            <v>0</v>
          </cell>
          <cell r="AFG12">
            <v>0</v>
          </cell>
          <cell r="AFH12">
            <v>0</v>
          </cell>
          <cell r="AFI12">
            <v>0</v>
          </cell>
          <cell r="AFJ12">
            <v>0</v>
          </cell>
          <cell r="AFK12">
            <v>0</v>
          </cell>
          <cell r="AFL12">
            <v>0</v>
          </cell>
          <cell r="AFM12">
            <v>0</v>
          </cell>
          <cell r="AFN12">
            <v>0</v>
          </cell>
          <cell r="AFO12">
            <v>0</v>
          </cell>
          <cell r="AFP12">
            <v>0</v>
          </cell>
          <cell r="AFQ12">
            <v>0</v>
          </cell>
          <cell r="AFR12">
            <v>0</v>
          </cell>
          <cell r="AFS12">
            <v>0</v>
          </cell>
          <cell r="AFT12">
            <v>0</v>
          </cell>
          <cell r="AFU12">
            <v>0</v>
          </cell>
          <cell r="AFV12">
            <v>0</v>
          </cell>
          <cell r="AFW12">
            <v>256529.24</v>
          </cell>
          <cell r="AFX12">
            <v>243162.88859475282</v>
          </cell>
          <cell r="AFY12">
            <v>-13366.351405247173</v>
          </cell>
          <cell r="AFZ12">
            <v>-13366.351405247173</v>
          </cell>
          <cell r="AGA12">
            <v>0</v>
          </cell>
          <cell r="AGB12">
            <v>307835.08799999999</v>
          </cell>
          <cell r="AGC12">
            <v>291795.46631370339</v>
          </cell>
          <cell r="AGD12">
            <v>-16039.621686296596</v>
          </cell>
          <cell r="AGE12">
            <v>-16039.621686296596</v>
          </cell>
          <cell r="AGF12">
            <v>0</v>
          </cell>
          <cell r="AGG12">
            <v>16417.871360000001</v>
          </cell>
          <cell r="AGH12">
            <v>15562.424870064182</v>
          </cell>
          <cell r="AGI12">
            <v>-855.44648993581905</v>
          </cell>
          <cell r="AGJ12">
            <v>-855.44648993581905</v>
          </cell>
          <cell r="AGK12">
            <v>0</v>
          </cell>
          <cell r="AGL12">
            <v>324252.95935999998</v>
          </cell>
          <cell r="AGM12">
            <v>307357.89118376758</v>
          </cell>
          <cell r="AGN12">
            <v>-16895.068176232395</v>
          </cell>
          <cell r="AGO12">
            <v>-16895.068176232395</v>
          </cell>
          <cell r="AGP12">
            <v>0</v>
          </cell>
          <cell r="AGQ12">
            <v>5.8084772370486648E-2</v>
          </cell>
          <cell r="AGR12">
            <v>7.0000000000000007E-2</v>
          </cell>
          <cell r="AGS12">
            <v>0.03</v>
          </cell>
          <cell r="AGT12">
            <v>5.3333333333333337E-2</v>
          </cell>
          <cell r="AGV12">
            <v>69544.670000000013</v>
          </cell>
          <cell r="AGW12">
            <v>70065.081905153929</v>
          </cell>
          <cell r="AGX12">
            <v>520.41190515391645</v>
          </cell>
          <cell r="AGZ12">
            <v>-16895.068176232395</v>
          </cell>
          <cell r="AHA12">
            <v>-76135.141511870024</v>
          </cell>
          <cell r="AHC12">
            <v>-32111.99593303795</v>
          </cell>
          <cell r="AHD12">
            <v>45767.505329897103</v>
          </cell>
          <cell r="AHE12">
            <v>33916.508741010563</v>
          </cell>
          <cell r="AHF12">
            <v>165546.17770154605</v>
          </cell>
          <cell r="AHG12">
            <v>120087.98615131335</v>
          </cell>
        </row>
        <row r="13">
          <cell r="C13" t="str">
            <v>Олександра Довгача вул. 7</v>
          </cell>
          <cell r="D13">
            <v>5</v>
          </cell>
          <cell r="E13">
            <v>2914.53</v>
          </cell>
          <cell r="F13">
            <v>27252.579999999998</v>
          </cell>
          <cell r="G13">
            <v>33264.840170303913</v>
          </cell>
          <cell r="H13">
            <v>6012.2601703039145</v>
          </cell>
          <cell r="I13">
            <v>0</v>
          </cell>
          <cell r="J13">
            <v>6012.2601703039145</v>
          </cell>
          <cell r="K13">
            <v>9133.119999999999</v>
          </cell>
          <cell r="L13">
            <v>574.16</v>
          </cell>
          <cell r="M13">
            <v>574.16</v>
          </cell>
          <cell r="N13">
            <v>574.16</v>
          </cell>
          <cell r="O13">
            <v>574.16</v>
          </cell>
          <cell r="P13">
            <v>574.16</v>
          </cell>
          <cell r="Q13">
            <v>574.16</v>
          </cell>
          <cell r="R13">
            <v>574.16</v>
          </cell>
          <cell r="S13">
            <v>1022.8</v>
          </cell>
          <cell r="T13">
            <v>1022.8</v>
          </cell>
          <cell r="U13">
            <v>1022.8</v>
          </cell>
          <cell r="V13">
            <v>1022.8</v>
          </cell>
          <cell r="W13">
            <v>1022.8</v>
          </cell>
          <cell r="X13">
            <v>8785.9780299636968</v>
          </cell>
          <cell r="Y13">
            <v>0</v>
          </cell>
          <cell r="Z13">
            <v>2738.6947685973105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6047.2832613663868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L13">
            <v>0</v>
          </cell>
          <cell r="AM13">
            <v>0</v>
          </cell>
          <cell r="AN13">
            <v>2089.81</v>
          </cell>
          <cell r="AO13">
            <v>159.13</v>
          </cell>
          <cell r="AP13">
            <v>159.13</v>
          </cell>
          <cell r="AQ13">
            <v>159.13</v>
          </cell>
          <cell r="AR13">
            <v>159.13</v>
          </cell>
          <cell r="AS13">
            <v>159.13</v>
          </cell>
          <cell r="AT13">
            <v>159.13</v>
          </cell>
          <cell r="AU13">
            <v>159.13</v>
          </cell>
          <cell r="AV13">
            <v>195.18</v>
          </cell>
          <cell r="AW13">
            <v>195.18</v>
          </cell>
          <cell r="AX13">
            <v>195.18</v>
          </cell>
          <cell r="AY13">
            <v>195.18</v>
          </cell>
          <cell r="AZ13">
            <v>195.18</v>
          </cell>
          <cell r="BA13">
            <v>1670.2413937961551</v>
          </cell>
          <cell r="BB13">
            <v>0</v>
          </cell>
          <cell r="BC13">
            <v>520.66423898229289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1149.5771548138623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O13">
            <v>0</v>
          </cell>
          <cell r="BP13">
            <v>0</v>
          </cell>
          <cell r="BQ13">
            <v>2155.7399999999998</v>
          </cell>
          <cell r="BR13">
            <v>197.02</v>
          </cell>
          <cell r="BS13">
            <v>197.02</v>
          </cell>
          <cell r="BT13">
            <v>197.02</v>
          </cell>
          <cell r="BU13">
            <v>197.02</v>
          </cell>
          <cell r="BV13">
            <v>197.02</v>
          </cell>
          <cell r="BW13">
            <v>197.02</v>
          </cell>
          <cell r="BX13">
            <v>197.02</v>
          </cell>
          <cell r="BY13">
            <v>155.32</v>
          </cell>
          <cell r="BZ13">
            <v>155.32</v>
          </cell>
          <cell r="CA13">
            <v>155.32</v>
          </cell>
          <cell r="CB13">
            <v>155.32</v>
          </cell>
          <cell r="CC13">
            <v>155.32</v>
          </cell>
          <cell r="CD13">
            <v>2566.6696772492783</v>
          </cell>
          <cell r="CE13">
            <v>0</v>
          </cell>
          <cell r="CF13">
            <v>863.11531118218579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1703.5543660670926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R13">
            <v>0</v>
          </cell>
          <cell r="CS13">
            <v>0</v>
          </cell>
          <cell r="CT13">
            <v>820.56999999999994</v>
          </cell>
          <cell r="CU13">
            <v>90.06</v>
          </cell>
          <cell r="CV13">
            <v>90.06</v>
          </cell>
          <cell r="CW13">
            <v>90.06</v>
          </cell>
          <cell r="CX13">
            <v>90.06</v>
          </cell>
          <cell r="CY13">
            <v>90.06</v>
          </cell>
          <cell r="CZ13">
            <v>90.06</v>
          </cell>
          <cell r="DA13">
            <v>90.06</v>
          </cell>
          <cell r="DB13">
            <v>38.03</v>
          </cell>
          <cell r="DC13">
            <v>38.03</v>
          </cell>
          <cell r="DD13">
            <v>38.03</v>
          </cell>
          <cell r="DE13">
            <v>38.03</v>
          </cell>
          <cell r="DF13">
            <v>38.03</v>
          </cell>
          <cell r="DG13">
            <v>876.28165663333129</v>
          </cell>
          <cell r="DH13">
            <v>0</v>
          </cell>
          <cell r="DI13">
            <v>294.67754884323779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581.60410779009351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55.711656633331359</v>
          </cell>
          <cell r="DU13">
            <v>0</v>
          </cell>
          <cell r="DV13">
            <v>55.711656633331359</v>
          </cell>
          <cell r="DW13">
            <v>307.86</v>
          </cell>
          <cell r="DX13">
            <v>24.48</v>
          </cell>
          <cell r="DY13">
            <v>24.48</v>
          </cell>
          <cell r="DZ13">
            <v>24.48</v>
          </cell>
          <cell r="EA13">
            <v>24.48</v>
          </cell>
          <cell r="EB13">
            <v>24.48</v>
          </cell>
          <cell r="EC13">
            <v>24.48</v>
          </cell>
          <cell r="ED13">
            <v>24.48</v>
          </cell>
          <cell r="EE13">
            <v>27.3</v>
          </cell>
          <cell r="EF13">
            <v>27.3</v>
          </cell>
          <cell r="EG13">
            <v>27.3</v>
          </cell>
          <cell r="EH13">
            <v>27.3</v>
          </cell>
          <cell r="EI13">
            <v>27.3</v>
          </cell>
          <cell r="EK13">
            <v>232.86891611542623</v>
          </cell>
          <cell r="EL13">
            <v>0</v>
          </cell>
          <cell r="EM13">
            <v>72.600152506235361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160.26876360919087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-74.991083884573783</v>
          </cell>
          <cell r="EY13">
            <v>-74.991083884573783</v>
          </cell>
          <cell r="EZ13">
            <v>0</v>
          </cell>
          <cell r="FA13">
            <v>4931.54</v>
          </cell>
          <cell r="FB13">
            <v>372.77</v>
          </cell>
          <cell r="FC13">
            <v>372.77</v>
          </cell>
          <cell r="FD13">
            <v>372.77</v>
          </cell>
          <cell r="FE13">
            <v>372.77</v>
          </cell>
          <cell r="FF13">
            <v>372.77</v>
          </cell>
          <cell r="FG13">
            <v>372.77</v>
          </cell>
          <cell r="FH13">
            <v>372.77</v>
          </cell>
          <cell r="FI13">
            <v>464.43</v>
          </cell>
          <cell r="FJ13">
            <v>464.43</v>
          </cell>
          <cell r="FK13">
            <v>464.43</v>
          </cell>
          <cell r="FL13">
            <v>464.43</v>
          </cell>
          <cell r="FM13">
            <v>464.43</v>
          </cell>
          <cell r="FN13">
            <v>4875.9322905798108</v>
          </cell>
          <cell r="FO13">
            <v>0</v>
          </cell>
          <cell r="FP13">
            <v>2013.5877283149759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2862.3445622648351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-55.607709420189167</v>
          </cell>
          <cell r="GB13">
            <v>-55.607709420189167</v>
          </cell>
          <cell r="GC13">
            <v>0</v>
          </cell>
          <cell r="GD13">
            <v>443.5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88.7</v>
          </cell>
          <cell r="GM13">
            <v>88.7</v>
          </cell>
          <cell r="GN13">
            <v>88.7</v>
          </cell>
          <cell r="GO13">
            <v>88.7</v>
          </cell>
          <cell r="GP13">
            <v>88.7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V13">
            <v>-443.5</v>
          </cell>
          <cell r="GW13">
            <v>-443.5</v>
          </cell>
          <cell r="GX13">
            <v>0</v>
          </cell>
          <cell r="GY13">
            <v>7370.44</v>
          </cell>
          <cell r="GZ13">
            <v>379.47</v>
          </cell>
          <cell r="HA13">
            <v>379.47</v>
          </cell>
          <cell r="HB13">
            <v>379.47</v>
          </cell>
          <cell r="HC13">
            <v>379.47</v>
          </cell>
          <cell r="HD13">
            <v>379.47</v>
          </cell>
          <cell r="HE13">
            <v>379.47</v>
          </cell>
          <cell r="HF13">
            <v>379.47</v>
          </cell>
          <cell r="HG13">
            <v>942.83</v>
          </cell>
          <cell r="HH13">
            <v>942.83</v>
          </cell>
          <cell r="HI13">
            <v>942.83</v>
          </cell>
          <cell r="HJ13">
            <v>942.83</v>
          </cell>
          <cell r="HK13">
            <v>942.83</v>
          </cell>
          <cell r="HL13">
            <v>14256.868205966213</v>
          </cell>
          <cell r="HM13">
            <v>778.70454857193806</v>
          </cell>
          <cell r="HN13">
            <v>1662.165692593876</v>
          </cell>
          <cell r="HO13">
            <v>904.59265651996861</v>
          </cell>
          <cell r="HP13">
            <v>837.49390041941535</v>
          </cell>
          <cell r="HQ13">
            <v>872.55763975390664</v>
          </cell>
          <cell r="HR13">
            <v>728.48330016977775</v>
          </cell>
          <cell r="HS13">
            <v>970.34969334427512</v>
          </cell>
          <cell r="HT13">
            <v>2719.3223400236889</v>
          </cell>
          <cell r="HU13">
            <v>627.53081586003873</v>
          </cell>
          <cell r="HV13">
            <v>1001.9956138096336</v>
          </cell>
          <cell r="HW13">
            <v>894.65803258884057</v>
          </cell>
          <cell r="HX13">
            <v>2259.0139723108546</v>
          </cell>
          <cell r="HY13">
            <v>6886.4282059662137</v>
          </cell>
          <cell r="HZ13">
            <v>0</v>
          </cell>
          <cell r="IA13">
            <v>6886.4282059662137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  <cell r="IL13">
            <v>0</v>
          </cell>
          <cell r="IM13">
            <v>0</v>
          </cell>
          <cell r="IN13">
            <v>0</v>
          </cell>
          <cell r="IO13">
            <v>0</v>
          </cell>
          <cell r="IP13">
            <v>0</v>
          </cell>
          <cell r="IQ13">
            <v>0</v>
          </cell>
          <cell r="IR13">
            <v>0</v>
          </cell>
          <cell r="IS13">
            <v>0</v>
          </cell>
          <cell r="IT13">
            <v>0</v>
          </cell>
          <cell r="IU13">
            <v>0</v>
          </cell>
          <cell r="IV13">
            <v>0</v>
          </cell>
          <cell r="IW13">
            <v>0</v>
          </cell>
          <cell r="IX13">
            <v>0</v>
          </cell>
          <cell r="IY13">
            <v>0</v>
          </cell>
          <cell r="IZ13">
            <v>0</v>
          </cell>
          <cell r="JA13">
            <v>0</v>
          </cell>
          <cell r="JB13">
            <v>0</v>
          </cell>
          <cell r="JC13">
            <v>0</v>
          </cell>
          <cell r="JD13">
            <v>0</v>
          </cell>
          <cell r="JE13">
            <v>0</v>
          </cell>
          <cell r="JF13">
            <v>0</v>
          </cell>
          <cell r="JG13">
            <v>0</v>
          </cell>
          <cell r="JH13">
            <v>0</v>
          </cell>
          <cell r="JI13">
            <v>0</v>
          </cell>
          <cell r="JJ13">
            <v>0</v>
          </cell>
          <cell r="JK13">
            <v>0</v>
          </cell>
          <cell r="JL13">
            <v>0</v>
          </cell>
          <cell r="JM13">
            <v>0</v>
          </cell>
          <cell r="JN13">
            <v>0</v>
          </cell>
          <cell r="JO13">
            <v>0</v>
          </cell>
          <cell r="JP13">
            <v>0</v>
          </cell>
          <cell r="JQ13">
            <v>0</v>
          </cell>
          <cell r="JR13">
            <v>0</v>
          </cell>
          <cell r="JS13">
            <v>0</v>
          </cell>
          <cell r="JT13">
            <v>0</v>
          </cell>
          <cell r="JU13">
            <v>0</v>
          </cell>
          <cell r="JV13">
            <v>0</v>
          </cell>
          <cell r="JW13">
            <v>0</v>
          </cell>
          <cell r="JX13">
            <v>0</v>
          </cell>
          <cell r="JY13">
            <v>0</v>
          </cell>
          <cell r="JZ13">
            <v>0</v>
          </cell>
          <cell r="KA13">
            <v>0</v>
          </cell>
          <cell r="KB13">
            <v>0</v>
          </cell>
          <cell r="KC13">
            <v>0</v>
          </cell>
          <cell r="KD13">
            <v>0</v>
          </cell>
          <cell r="KE13">
            <v>0</v>
          </cell>
          <cell r="KF13">
            <v>0</v>
          </cell>
          <cell r="KG13">
            <v>0</v>
          </cell>
          <cell r="KH13">
            <v>1816.5599999999997</v>
          </cell>
          <cell r="KI13">
            <v>82.48</v>
          </cell>
          <cell r="KJ13">
            <v>82.48</v>
          </cell>
          <cell r="KK13">
            <v>82.48</v>
          </cell>
          <cell r="KL13">
            <v>82.48</v>
          </cell>
          <cell r="KM13">
            <v>82.48</v>
          </cell>
          <cell r="KN13">
            <v>82.48</v>
          </cell>
          <cell r="KO13">
            <v>82.48</v>
          </cell>
          <cell r="KP13">
            <v>247.84</v>
          </cell>
          <cell r="KQ13">
            <v>247.84</v>
          </cell>
          <cell r="KR13">
            <v>247.84</v>
          </cell>
          <cell r="KS13">
            <v>247.84</v>
          </cell>
          <cell r="KT13">
            <v>247.84</v>
          </cell>
          <cell r="KU13">
            <v>1953.4087207756124</v>
          </cell>
          <cell r="KV13">
            <v>99.72984723510622</v>
          </cell>
          <cell r="KW13">
            <v>107.40539599335104</v>
          </cell>
          <cell r="KX13">
            <v>95.320989578666229</v>
          </cell>
          <cell r="KY13">
            <v>104.51060935454524</v>
          </cell>
          <cell r="KZ13">
            <v>104.10544438238777</v>
          </cell>
          <cell r="LA13">
            <v>106.40711198065148</v>
          </cell>
          <cell r="LB13">
            <v>94.157639737079464</v>
          </cell>
          <cell r="LC13">
            <v>188.37135831702017</v>
          </cell>
          <cell r="LD13">
            <v>242.80015946452642</v>
          </cell>
          <cell r="LE13">
            <v>234.45214352100393</v>
          </cell>
          <cell r="LF13">
            <v>285.65108263809839</v>
          </cell>
          <cell r="LG13">
            <v>290.49693857317595</v>
          </cell>
          <cell r="LH13">
            <v>136.84872077561272</v>
          </cell>
          <cell r="LI13">
            <v>0</v>
          </cell>
          <cell r="LJ13">
            <v>136.84872077561272</v>
          </cell>
          <cell r="LK13">
            <v>0</v>
          </cell>
          <cell r="LX13">
            <v>0</v>
          </cell>
          <cell r="MJ13">
            <v>0</v>
          </cell>
          <cell r="ML13">
            <v>0</v>
          </cell>
          <cell r="MM13">
            <v>0</v>
          </cell>
          <cell r="MN13">
            <v>27767.321999999993</v>
          </cell>
          <cell r="MO13">
            <v>2419.9299999999998</v>
          </cell>
          <cell r="MP13">
            <v>2419.9299999999998</v>
          </cell>
          <cell r="MQ13">
            <v>2419.9299999999998</v>
          </cell>
          <cell r="MR13">
            <v>2419.9299999999998</v>
          </cell>
          <cell r="MS13">
            <v>2419.9299999999998</v>
          </cell>
          <cell r="MT13">
            <v>2419.9299999999998</v>
          </cell>
          <cell r="MU13">
            <v>2419.9299999999998</v>
          </cell>
          <cell r="MV13">
            <v>2165.5623999999998</v>
          </cell>
          <cell r="MW13">
            <v>2165.5623999999998</v>
          </cell>
          <cell r="MX13">
            <v>2165.5623999999998</v>
          </cell>
          <cell r="MY13">
            <v>2165.5623999999998</v>
          </cell>
          <cell r="MZ13">
            <v>2165.5623999999998</v>
          </cell>
          <cell r="NA13">
            <v>27661.478286641915</v>
          </cell>
          <cell r="NB13">
            <v>0</v>
          </cell>
          <cell r="NC13">
            <v>0</v>
          </cell>
          <cell r="ND13">
            <v>0</v>
          </cell>
          <cell r="NE13">
            <v>0</v>
          </cell>
          <cell r="NF13">
            <v>0</v>
          </cell>
          <cell r="NG13">
            <v>2100.8968196363126</v>
          </cell>
          <cell r="NH13">
            <v>-195.93990456205307</v>
          </cell>
          <cell r="NI13">
            <v>0</v>
          </cell>
          <cell r="NJ13">
            <v>0</v>
          </cell>
          <cell r="NK13">
            <v>25183.630650489766</v>
          </cell>
          <cell r="NL13">
            <v>572.89072107788843</v>
          </cell>
          <cell r="NM13">
            <v>0</v>
          </cell>
          <cell r="NN13">
            <v>-105.84371335807737</v>
          </cell>
          <cell r="NO13">
            <v>-105.84371335807737</v>
          </cell>
          <cell r="NP13">
            <v>0</v>
          </cell>
          <cell r="NQ13">
            <v>20327.000000000004</v>
          </cell>
          <cell r="NR13">
            <v>33974.6</v>
          </cell>
          <cell r="NS13">
            <v>13647.599999999995</v>
          </cell>
          <cell r="NT13">
            <v>0</v>
          </cell>
          <cell r="NU13">
            <v>13647.599999999995</v>
          </cell>
          <cell r="NV13">
            <v>3767.4500000000003</v>
          </cell>
          <cell r="NW13">
            <v>352.95</v>
          </cell>
          <cell r="NX13">
            <v>352.95</v>
          </cell>
          <cell r="NY13">
            <v>352.95</v>
          </cell>
          <cell r="NZ13">
            <v>352.95</v>
          </cell>
          <cell r="OA13">
            <v>352.95</v>
          </cell>
          <cell r="OB13">
            <v>352.95</v>
          </cell>
          <cell r="OC13">
            <v>352.95</v>
          </cell>
          <cell r="OD13">
            <v>259.36</v>
          </cell>
          <cell r="OE13">
            <v>259.36</v>
          </cell>
          <cell r="OF13">
            <v>259.36</v>
          </cell>
          <cell r="OG13">
            <v>259.36</v>
          </cell>
          <cell r="OH13">
            <v>259.36</v>
          </cell>
          <cell r="OI13">
            <v>12111.27</v>
          </cell>
          <cell r="OJ13">
            <v>2685.68</v>
          </cell>
          <cell r="OK13">
            <v>0</v>
          </cell>
          <cell r="OL13">
            <v>0</v>
          </cell>
          <cell r="OM13">
            <v>0</v>
          </cell>
          <cell r="ON13">
            <v>0</v>
          </cell>
          <cell r="OO13">
            <v>1769.05</v>
          </cell>
          <cell r="OP13">
            <v>0</v>
          </cell>
          <cell r="OQ13">
            <v>0</v>
          </cell>
          <cell r="OR13">
            <v>0</v>
          </cell>
          <cell r="OS13">
            <v>0</v>
          </cell>
          <cell r="OT13">
            <v>0</v>
          </cell>
          <cell r="OU13">
            <v>7656.54</v>
          </cell>
          <cell r="OV13">
            <v>8343.82</v>
          </cell>
          <cell r="OW13">
            <v>0</v>
          </cell>
          <cell r="OX13">
            <v>8343.82</v>
          </cell>
          <cell r="OY13">
            <v>4344.8100000000004</v>
          </cell>
          <cell r="OZ13">
            <v>449.13</v>
          </cell>
          <cell r="PA13">
            <v>449.13</v>
          </cell>
          <cell r="PB13">
            <v>449.13</v>
          </cell>
          <cell r="PC13">
            <v>449.13</v>
          </cell>
          <cell r="PD13">
            <v>449.13</v>
          </cell>
          <cell r="PE13">
            <v>449.13</v>
          </cell>
          <cell r="PF13">
            <v>449.13</v>
          </cell>
          <cell r="PG13">
            <v>240.18</v>
          </cell>
          <cell r="PH13">
            <v>240.18</v>
          </cell>
          <cell r="PI13">
            <v>240.18</v>
          </cell>
          <cell r="PJ13">
            <v>240.18</v>
          </cell>
          <cell r="PK13">
            <v>240.18</v>
          </cell>
          <cell r="PL13">
            <v>4634.97</v>
          </cell>
          <cell r="PM13">
            <v>0</v>
          </cell>
          <cell r="PN13">
            <v>0</v>
          </cell>
          <cell r="PO13">
            <v>0</v>
          </cell>
          <cell r="PP13">
            <v>0</v>
          </cell>
          <cell r="PQ13">
            <v>0</v>
          </cell>
          <cell r="PR13">
            <v>0</v>
          </cell>
          <cell r="PS13">
            <v>0</v>
          </cell>
          <cell r="PT13">
            <v>0</v>
          </cell>
          <cell r="PU13">
            <v>0</v>
          </cell>
          <cell r="PV13">
            <v>0</v>
          </cell>
          <cell r="PW13">
            <v>0</v>
          </cell>
          <cell r="PX13">
            <v>4634.97</v>
          </cell>
          <cell r="PY13">
            <v>290.15999999999985</v>
          </cell>
          <cell r="PZ13">
            <v>0</v>
          </cell>
          <cell r="QA13">
            <v>290.15999999999985</v>
          </cell>
          <cell r="QB13">
            <v>1199.6000000000004</v>
          </cell>
          <cell r="QC13">
            <v>122.7</v>
          </cell>
          <cell r="QD13">
            <v>122.7</v>
          </cell>
          <cell r="QE13">
            <v>122.7</v>
          </cell>
          <cell r="QF13">
            <v>122.7</v>
          </cell>
          <cell r="QG13">
            <v>122.7</v>
          </cell>
          <cell r="QH13">
            <v>122.7</v>
          </cell>
          <cell r="QI13">
            <v>122.7</v>
          </cell>
          <cell r="QJ13">
            <v>68.14</v>
          </cell>
          <cell r="QK13">
            <v>68.14</v>
          </cell>
          <cell r="QL13">
            <v>68.14</v>
          </cell>
          <cell r="QM13">
            <v>68.14</v>
          </cell>
          <cell r="QN13">
            <v>68.14</v>
          </cell>
          <cell r="QO13">
            <v>14866.45</v>
          </cell>
          <cell r="QP13">
            <v>0</v>
          </cell>
          <cell r="QQ13">
            <v>0</v>
          </cell>
          <cell r="QR13">
            <v>0</v>
          </cell>
          <cell r="QS13">
            <v>0</v>
          </cell>
          <cell r="QT13">
            <v>0</v>
          </cell>
          <cell r="QU13">
            <v>0</v>
          </cell>
          <cell r="QV13">
            <v>0</v>
          </cell>
          <cell r="QW13">
            <v>0</v>
          </cell>
          <cell r="QX13">
            <v>0</v>
          </cell>
          <cell r="QY13">
            <v>3764.59</v>
          </cell>
          <cell r="QZ13">
            <v>0</v>
          </cell>
          <cell r="RA13">
            <v>11101.86</v>
          </cell>
          <cell r="RB13">
            <v>13666.85</v>
          </cell>
          <cell r="RC13">
            <v>0</v>
          </cell>
          <cell r="RD13">
            <v>13666.85</v>
          </cell>
          <cell r="RE13">
            <v>7992.3900000000031</v>
          </cell>
          <cell r="RF13">
            <v>822.77</v>
          </cell>
          <cell r="RG13">
            <v>822.77</v>
          </cell>
          <cell r="RH13">
            <v>822.77</v>
          </cell>
          <cell r="RI13">
            <v>822.77</v>
          </cell>
          <cell r="RJ13">
            <v>822.77</v>
          </cell>
          <cell r="RK13">
            <v>822.77</v>
          </cell>
          <cell r="RL13">
            <v>822.77</v>
          </cell>
          <cell r="RM13">
            <v>446.6</v>
          </cell>
          <cell r="RN13">
            <v>446.6</v>
          </cell>
          <cell r="RO13">
            <v>446.6</v>
          </cell>
          <cell r="RP13">
            <v>446.6</v>
          </cell>
          <cell r="RQ13">
            <v>446.6</v>
          </cell>
          <cell r="RR13">
            <v>1556.02</v>
          </cell>
          <cell r="RS13">
            <v>0</v>
          </cell>
          <cell r="RT13">
            <v>0</v>
          </cell>
          <cell r="RU13">
            <v>0</v>
          </cell>
          <cell r="RV13">
            <v>0</v>
          </cell>
          <cell r="RW13">
            <v>0</v>
          </cell>
          <cell r="RX13">
            <v>0</v>
          </cell>
          <cell r="RY13">
            <v>0</v>
          </cell>
          <cell r="RZ13">
            <v>0</v>
          </cell>
          <cell r="SA13">
            <v>0</v>
          </cell>
          <cell r="SB13">
            <v>0</v>
          </cell>
          <cell r="SC13">
            <v>0</v>
          </cell>
          <cell r="SD13">
            <v>1556.02</v>
          </cell>
          <cell r="SE13">
            <v>-6436.3700000000026</v>
          </cell>
          <cell r="SF13">
            <v>-6436.3700000000026</v>
          </cell>
          <cell r="SG13">
            <v>0</v>
          </cell>
          <cell r="SH13">
            <v>896.95999999999992</v>
          </cell>
          <cell r="SI13">
            <v>92.68</v>
          </cell>
          <cell r="SJ13">
            <v>92.68</v>
          </cell>
          <cell r="SK13">
            <v>92.68</v>
          </cell>
          <cell r="SL13">
            <v>92.68</v>
          </cell>
          <cell r="SM13">
            <v>92.68</v>
          </cell>
          <cell r="SN13">
            <v>92.68</v>
          </cell>
          <cell r="SO13">
            <v>92.68</v>
          </cell>
          <cell r="SP13">
            <v>49.64</v>
          </cell>
          <cell r="SQ13">
            <v>49.64</v>
          </cell>
          <cell r="SR13">
            <v>49.64</v>
          </cell>
          <cell r="SS13">
            <v>49.64</v>
          </cell>
          <cell r="ST13">
            <v>49.64</v>
          </cell>
          <cell r="SU13">
            <v>0</v>
          </cell>
          <cell r="SV13">
            <v>0</v>
          </cell>
          <cell r="SW13">
            <v>0</v>
          </cell>
          <cell r="SX13">
            <v>0</v>
          </cell>
          <cell r="SY13">
            <v>0</v>
          </cell>
          <cell r="SZ13">
            <v>0</v>
          </cell>
          <cell r="TA13">
            <v>0</v>
          </cell>
          <cell r="TB13">
            <v>0</v>
          </cell>
          <cell r="TC13">
            <v>0</v>
          </cell>
          <cell r="TD13">
            <v>0</v>
          </cell>
          <cell r="TE13">
            <v>0</v>
          </cell>
          <cell r="TF13">
            <v>0</v>
          </cell>
          <cell r="TG13">
            <v>0</v>
          </cell>
          <cell r="TH13">
            <v>-896.95999999999992</v>
          </cell>
          <cell r="TI13">
            <v>-896.95999999999992</v>
          </cell>
          <cell r="TJ13">
            <v>0</v>
          </cell>
          <cell r="TK13">
            <v>2125.7900000000004</v>
          </cell>
          <cell r="TL13">
            <v>198.77</v>
          </cell>
          <cell r="TM13">
            <v>198.77</v>
          </cell>
          <cell r="TN13">
            <v>198.77</v>
          </cell>
          <cell r="TO13">
            <v>198.77</v>
          </cell>
          <cell r="TP13">
            <v>198.77</v>
          </cell>
          <cell r="TQ13">
            <v>198.77</v>
          </cell>
          <cell r="TR13">
            <v>198.77</v>
          </cell>
          <cell r="TS13">
            <v>146.88</v>
          </cell>
          <cell r="TT13">
            <v>146.88</v>
          </cell>
          <cell r="TU13">
            <v>146.88</v>
          </cell>
          <cell r="TV13">
            <v>146.88</v>
          </cell>
          <cell r="TW13">
            <v>146.88</v>
          </cell>
          <cell r="TX13">
            <v>805.89</v>
          </cell>
          <cell r="TY13">
            <v>0</v>
          </cell>
          <cell r="TZ13">
            <v>0</v>
          </cell>
          <cell r="UA13">
            <v>0</v>
          </cell>
          <cell r="UB13">
            <v>0</v>
          </cell>
          <cell r="UC13">
            <v>761.59</v>
          </cell>
          <cell r="UD13">
            <v>44.3</v>
          </cell>
          <cell r="UE13">
            <v>0</v>
          </cell>
          <cell r="UF13">
            <v>0</v>
          </cell>
          <cell r="UG13">
            <v>0</v>
          </cell>
          <cell r="UH13">
            <v>0</v>
          </cell>
          <cell r="UI13">
            <v>0</v>
          </cell>
          <cell r="UJ13">
            <v>0</v>
          </cell>
          <cell r="UK13">
            <v>-1319.9000000000005</v>
          </cell>
          <cell r="UL13">
            <v>-1319.9000000000005</v>
          </cell>
          <cell r="UM13">
            <v>0</v>
          </cell>
          <cell r="UN13">
            <v>0</v>
          </cell>
          <cell r="UO13">
            <v>0</v>
          </cell>
          <cell r="UP13">
            <v>0</v>
          </cell>
          <cell r="UQ13">
            <v>0</v>
          </cell>
          <cell r="UR13">
            <v>0</v>
          </cell>
          <cell r="US13">
            <v>0</v>
          </cell>
          <cell r="UT13">
            <v>0</v>
          </cell>
          <cell r="UU13">
            <v>0</v>
          </cell>
          <cell r="UV13">
            <v>0</v>
          </cell>
          <cell r="UW13">
            <v>0</v>
          </cell>
          <cell r="UX13">
            <v>0</v>
          </cell>
          <cell r="UY13">
            <v>0</v>
          </cell>
          <cell r="UZ13">
            <v>0</v>
          </cell>
          <cell r="VA13">
            <v>0</v>
          </cell>
          <cell r="VH13">
            <v>0</v>
          </cell>
          <cell r="VN13">
            <v>0</v>
          </cell>
          <cell r="VO13">
            <v>0</v>
          </cell>
          <cell r="VP13">
            <v>0</v>
          </cell>
          <cell r="VQ13">
            <v>0</v>
          </cell>
          <cell r="WD13">
            <v>0</v>
          </cell>
          <cell r="WQ13">
            <v>0</v>
          </cell>
          <cell r="WR13">
            <v>0</v>
          </cell>
          <cell r="WS13">
            <v>0</v>
          </cell>
          <cell r="WT13">
            <v>27181.21</v>
          </cell>
          <cell r="WU13">
            <v>1777.28</v>
          </cell>
          <cell r="WV13">
            <v>1777.28</v>
          </cell>
          <cell r="WW13">
            <v>1777.28</v>
          </cell>
          <cell r="WX13">
            <v>1777.28</v>
          </cell>
          <cell r="WY13">
            <v>1777.28</v>
          </cell>
          <cell r="WZ13">
            <v>1777.28</v>
          </cell>
          <cell r="XA13">
            <v>1777.28</v>
          </cell>
          <cell r="XB13">
            <v>2948.05</v>
          </cell>
          <cell r="XC13">
            <v>2948.05</v>
          </cell>
          <cell r="XD13">
            <v>2948.05</v>
          </cell>
          <cell r="XE13">
            <v>2948.05</v>
          </cell>
          <cell r="XF13">
            <v>2948.05</v>
          </cell>
          <cell r="XG13">
            <v>32074.075195594069</v>
          </cell>
          <cell r="XH13">
            <v>2546.6404382337792</v>
          </cell>
          <cell r="XI13">
            <v>2890.4971582946314</v>
          </cell>
          <cell r="XJ13">
            <v>2748.7712041156378</v>
          </cell>
          <cell r="XK13">
            <v>228.26647497622182</v>
          </cell>
          <cell r="XL13">
            <v>2242.9989119604606</v>
          </cell>
          <cell r="XM13">
            <v>2042.7462847398665</v>
          </cell>
          <cell r="XN13">
            <v>2816.2055210021654</v>
          </cell>
          <cell r="XO13">
            <v>2993.1767778470848</v>
          </cell>
          <cell r="XP13">
            <v>3706.9735433916462</v>
          </cell>
          <cell r="XQ13">
            <v>3639.7011918908197</v>
          </cell>
          <cell r="XR13">
            <v>3408.1166278947412</v>
          </cell>
          <cell r="XS13">
            <v>2809.9810612470101</v>
          </cell>
          <cell r="XT13">
            <v>4892.8651955940695</v>
          </cell>
          <cell r="XU13">
            <v>0</v>
          </cell>
          <cell r="XV13">
            <v>4892.8651955940695</v>
          </cell>
          <cell r="XW13">
            <v>9592.61</v>
          </cell>
          <cell r="XX13">
            <v>578.98</v>
          </cell>
          <cell r="XY13">
            <v>578.98</v>
          </cell>
          <cell r="XZ13">
            <v>578.98</v>
          </cell>
          <cell r="YA13">
            <v>578.98</v>
          </cell>
          <cell r="YB13">
            <v>578.98</v>
          </cell>
          <cell r="YC13">
            <v>578.98</v>
          </cell>
          <cell r="YD13">
            <v>578.98</v>
          </cell>
          <cell r="YE13">
            <v>1107.95</v>
          </cell>
          <cell r="YF13">
            <v>1107.95</v>
          </cell>
          <cell r="YG13">
            <v>1107.95</v>
          </cell>
          <cell r="YH13">
            <v>1107.95</v>
          </cell>
          <cell r="YI13">
            <v>1107.95</v>
          </cell>
          <cell r="YJ13">
            <v>9065.6224095475809</v>
          </cell>
          <cell r="YK13">
            <v>709.29325298428057</v>
          </cell>
          <cell r="YL13">
            <v>622.20648672117341</v>
          </cell>
          <cell r="YM13">
            <v>640.68211845498377</v>
          </cell>
          <cell r="YN13">
            <v>686.95135179850649</v>
          </cell>
          <cell r="YO13">
            <v>619.44733840331094</v>
          </cell>
          <cell r="YP13">
            <v>665.82046757253045</v>
          </cell>
          <cell r="YQ13">
            <v>696.97796057790015</v>
          </cell>
          <cell r="YR13">
            <v>712.3823584709794</v>
          </cell>
          <cell r="YS13">
            <v>855.22202376233736</v>
          </cell>
          <cell r="YT13">
            <v>917.25519484659435</v>
          </cell>
          <cell r="YU13">
            <v>929.27896377445757</v>
          </cell>
          <cell r="YV13">
            <v>1010.1048921805275</v>
          </cell>
          <cell r="YW13">
            <v>-526.98759045241968</v>
          </cell>
          <cell r="YX13">
            <v>-526.98759045241968</v>
          </cell>
          <cell r="YY13">
            <v>0</v>
          </cell>
          <cell r="YZ13">
            <v>2945.6000000000004</v>
          </cell>
          <cell r="ZA13">
            <v>74.900000000000006</v>
          </cell>
          <cell r="ZB13">
            <v>74.900000000000006</v>
          </cell>
          <cell r="ZC13">
            <v>74.900000000000006</v>
          </cell>
          <cell r="ZD13">
            <v>74.900000000000006</v>
          </cell>
          <cell r="ZE13">
            <v>74.900000000000006</v>
          </cell>
          <cell r="ZF13">
            <v>74.900000000000006</v>
          </cell>
          <cell r="ZG13">
            <v>74.900000000000006</v>
          </cell>
          <cell r="ZH13">
            <v>484.26</v>
          </cell>
          <cell r="ZI13">
            <v>484.26</v>
          </cell>
          <cell r="ZJ13">
            <v>484.26</v>
          </cell>
          <cell r="ZK13">
            <v>484.26</v>
          </cell>
          <cell r="ZL13">
            <v>484.26</v>
          </cell>
          <cell r="ZM13">
            <v>3802.1824234571013</v>
          </cell>
          <cell r="ZN13">
            <v>0</v>
          </cell>
          <cell r="ZO13">
            <v>149.21907761611072</v>
          </cell>
          <cell r="ZP13">
            <v>503.78161025720135</v>
          </cell>
          <cell r="ZQ13">
            <v>3071.75554569205</v>
          </cell>
          <cell r="ZR13">
            <v>77.426189891739341</v>
          </cell>
          <cell r="ZS13">
            <v>0</v>
          </cell>
          <cell r="ZZ13">
            <v>856.58242345710096</v>
          </cell>
          <cell r="AAA13">
            <v>0</v>
          </cell>
          <cell r="AAB13">
            <v>856.58242345710096</v>
          </cell>
          <cell r="AAC13">
            <v>1439.7200000000003</v>
          </cell>
          <cell r="AAD13">
            <v>103.76</v>
          </cell>
          <cell r="AAE13">
            <v>103.76</v>
          </cell>
          <cell r="AAF13">
            <v>103.76</v>
          </cell>
          <cell r="AAG13">
            <v>103.76</v>
          </cell>
          <cell r="AAH13">
            <v>103.76</v>
          </cell>
          <cell r="AAI13">
            <v>103.76</v>
          </cell>
          <cell r="AAJ13">
            <v>103.76</v>
          </cell>
          <cell r="AAK13">
            <v>142.68</v>
          </cell>
          <cell r="AAL13">
            <v>142.68</v>
          </cell>
          <cell r="AAM13">
            <v>142.68</v>
          </cell>
          <cell r="AAN13">
            <v>142.68</v>
          </cell>
          <cell r="AAO13">
            <v>142.68</v>
          </cell>
          <cell r="AAP13">
            <v>1567.5218340647289</v>
          </cell>
          <cell r="AAQ13">
            <v>122.19245727476643</v>
          </cell>
          <cell r="AAR13">
            <v>121.89997803908369</v>
          </cell>
          <cell r="AAS13">
            <v>122.31020048221836</v>
          </cell>
          <cell r="AAT13">
            <v>122.81215576629999</v>
          </cell>
          <cell r="AAU13">
            <v>123.77107814764</v>
          </cell>
          <cell r="AAV13">
            <v>122.36925905203999</v>
          </cell>
          <cell r="AAW13">
            <v>120.18505743118661</v>
          </cell>
          <cell r="AAX13">
            <v>144.84718079999999</v>
          </cell>
          <cell r="AAY13">
            <v>139.30094879999999</v>
          </cell>
          <cell r="AAZ13">
            <v>141.8658624</v>
          </cell>
          <cell r="ABA13">
            <v>141.67579103999998</v>
          </cell>
          <cell r="ABB13">
            <v>144.29186483149397</v>
          </cell>
          <cell r="ABC13">
            <v>127.80183406472861</v>
          </cell>
          <cell r="ABD13">
            <v>0</v>
          </cell>
          <cell r="ABE13">
            <v>127.80183406472861</v>
          </cell>
          <cell r="ABF13">
            <v>207.13</v>
          </cell>
          <cell r="ABG13">
            <v>6.99</v>
          </cell>
          <cell r="ABH13">
            <v>6.99</v>
          </cell>
          <cell r="ABI13">
            <v>6.99</v>
          </cell>
          <cell r="ABJ13">
            <v>6.99</v>
          </cell>
          <cell r="ABK13">
            <v>6.99</v>
          </cell>
          <cell r="ABL13">
            <v>6.99</v>
          </cell>
          <cell r="ABM13">
            <v>6.99</v>
          </cell>
          <cell r="ABN13">
            <v>31.64</v>
          </cell>
          <cell r="ABO13">
            <v>31.64</v>
          </cell>
          <cell r="ABP13">
            <v>31.64</v>
          </cell>
          <cell r="ABQ13">
            <v>31.64</v>
          </cell>
          <cell r="ABR13">
            <v>31.64</v>
          </cell>
          <cell r="ABS13">
            <v>0</v>
          </cell>
          <cell r="ABT13">
            <v>0</v>
          </cell>
          <cell r="ABU13">
            <v>0</v>
          </cell>
          <cell r="ABV13">
            <v>0</v>
          </cell>
          <cell r="ABW13">
            <v>0</v>
          </cell>
          <cell r="ABX13">
            <v>0</v>
          </cell>
          <cell r="ABY13">
            <v>0</v>
          </cell>
          <cell r="ACB13">
            <v>0</v>
          </cell>
          <cell r="ACC13">
            <v>0</v>
          </cell>
          <cell r="ACD13">
            <v>0</v>
          </cell>
          <cell r="ACE13">
            <v>0</v>
          </cell>
          <cell r="ACF13">
            <v>-207.13</v>
          </cell>
          <cell r="ACG13">
            <v>-207.13</v>
          </cell>
          <cell r="ACH13">
            <v>0</v>
          </cell>
          <cell r="ACI13">
            <v>22538.05</v>
          </cell>
          <cell r="ACJ13">
            <v>12960.957559752285</v>
          </cell>
          <cell r="ACK13">
            <v>-9577.092440247714</v>
          </cell>
          <cell r="ACL13">
            <v>-9577.092440247714</v>
          </cell>
          <cell r="ACM13">
            <v>0</v>
          </cell>
          <cell r="ACN13">
            <v>22538.05</v>
          </cell>
          <cell r="ACO13">
            <v>1737.35</v>
          </cell>
          <cell r="ACP13">
            <v>1737.35</v>
          </cell>
          <cell r="ACQ13">
            <v>1737.35</v>
          </cell>
          <cell r="ACR13">
            <v>1737.35</v>
          </cell>
          <cell r="ACS13">
            <v>1737.35</v>
          </cell>
          <cell r="ACT13">
            <v>1737.35</v>
          </cell>
          <cell r="ACU13">
            <v>1737.35</v>
          </cell>
          <cell r="ACV13">
            <v>2075.3200000000002</v>
          </cell>
          <cell r="ACW13">
            <v>2075.3200000000002</v>
          </cell>
          <cell r="ACX13">
            <v>2075.3200000000002</v>
          </cell>
          <cell r="ACY13">
            <v>2075.3200000000002</v>
          </cell>
          <cell r="ACZ13">
            <v>2075.3200000000002</v>
          </cell>
          <cell r="ADA13">
            <v>12960.957559752285</v>
          </cell>
          <cell r="ADB13">
            <v>0</v>
          </cell>
          <cell r="ADC13">
            <v>9527.0792688605598</v>
          </cell>
          <cell r="ADD13">
            <v>0</v>
          </cell>
          <cell r="ADE13">
            <v>0</v>
          </cell>
          <cell r="ADF13">
            <v>0</v>
          </cell>
          <cell r="ADG13">
            <v>0</v>
          </cell>
          <cell r="ADH13">
            <v>0</v>
          </cell>
          <cell r="ADI13">
            <v>0</v>
          </cell>
          <cell r="ADJ13">
            <v>198.63283439999998</v>
          </cell>
          <cell r="ADK13">
            <v>934.82597599999997</v>
          </cell>
          <cell r="ADL13">
            <v>941.22574139999995</v>
          </cell>
          <cell r="ADM13">
            <v>1359.1937390917269</v>
          </cell>
          <cell r="ADN13">
            <v>-9577.092440247714</v>
          </cell>
          <cell r="ADO13">
            <v>-9577.092440247714</v>
          </cell>
          <cell r="ADP13">
            <v>0</v>
          </cell>
          <cell r="ADQ13">
            <v>0</v>
          </cell>
          <cell r="ADR13">
            <v>0</v>
          </cell>
          <cell r="ADS13">
            <v>0</v>
          </cell>
          <cell r="ADT13">
            <v>0</v>
          </cell>
          <cell r="ADU13">
            <v>0</v>
          </cell>
          <cell r="ADV13">
            <v>0</v>
          </cell>
          <cell r="ADW13">
            <v>0</v>
          </cell>
          <cell r="ADX13">
            <v>0</v>
          </cell>
          <cell r="ADY13">
            <v>0</v>
          </cell>
          <cell r="ADZ13">
            <v>0</v>
          </cell>
          <cell r="AEA13">
            <v>0</v>
          </cell>
          <cell r="AEB13">
            <v>0</v>
          </cell>
          <cell r="AEC13">
            <v>0</v>
          </cell>
          <cell r="AED13">
            <v>0</v>
          </cell>
          <cell r="AEE13">
            <v>0</v>
          </cell>
          <cell r="AEF13">
            <v>0</v>
          </cell>
          <cell r="AEG13">
            <v>0</v>
          </cell>
          <cell r="AEH13">
            <v>0</v>
          </cell>
          <cell r="AEI13">
            <v>0</v>
          </cell>
          <cell r="AEJ13">
            <v>0</v>
          </cell>
          <cell r="AEK13">
            <v>0</v>
          </cell>
          <cell r="AEL13">
            <v>0</v>
          </cell>
          <cell r="AEM13">
            <v>0</v>
          </cell>
          <cell r="AEN13">
            <v>0</v>
          </cell>
          <cell r="AEO13">
            <v>0</v>
          </cell>
          <cell r="AEP13">
            <v>0</v>
          </cell>
          <cell r="AEQ13">
            <v>0</v>
          </cell>
          <cell r="AER13">
            <v>0</v>
          </cell>
          <cell r="AES13">
            <v>0</v>
          </cell>
          <cell r="AET13">
            <v>0</v>
          </cell>
          <cell r="AEU13">
            <v>0</v>
          </cell>
          <cell r="AEV13">
            <v>0</v>
          </cell>
          <cell r="AEW13">
            <v>0</v>
          </cell>
          <cell r="AEX13">
            <v>0</v>
          </cell>
          <cell r="AEY13">
            <v>0</v>
          </cell>
          <cell r="AEZ13">
            <v>0</v>
          </cell>
          <cell r="AFA13">
            <v>0</v>
          </cell>
          <cell r="AFB13">
            <v>0</v>
          </cell>
          <cell r="AFC13">
            <v>0</v>
          </cell>
          <cell r="AFD13">
            <v>0</v>
          </cell>
          <cell r="AFE13">
            <v>0</v>
          </cell>
          <cell r="AFF13">
            <v>0</v>
          </cell>
          <cell r="AFG13">
            <v>0</v>
          </cell>
          <cell r="AFH13">
            <v>0</v>
          </cell>
          <cell r="AFI13">
            <v>0</v>
          </cell>
          <cell r="AFJ13">
            <v>0</v>
          </cell>
          <cell r="AFK13">
            <v>0</v>
          </cell>
          <cell r="AFL13">
            <v>0</v>
          </cell>
          <cell r="AFM13">
            <v>0</v>
          </cell>
          <cell r="AFN13">
            <v>0</v>
          </cell>
          <cell r="AFO13">
            <v>0</v>
          </cell>
          <cell r="AFP13">
            <v>0</v>
          </cell>
          <cell r="AFQ13">
            <v>0</v>
          </cell>
          <cell r="AFR13">
            <v>0</v>
          </cell>
          <cell r="AFS13">
            <v>0</v>
          </cell>
          <cell r="AFT13">
            <v>0</v>
          </cell>
          <cell r="AFU13">
            <v>0</v>
          </cell>
          <cell r="AFV13">
            <v>0</v>
          </cell>
          <cell r="AFW13">
            <v>141067.78200000001</v>
          </cell>
          <cell r="AFX13">
            <v>156324.68660013718</v>
          </cell>
          <cell r="AFY13">
            <v>15256.904600137175</v>
          </cell>
          <cell r="AFZ13">
            <v>0</v>
          </cell>
          <cell r="AGA13">
            <v>15256.904600137175</v>
          </cell>
          <cell r="AGB13">
            <v>169281.33840000001</v>
          </cell>
          <cell r="AGC13">
            <v>187589.62392016462</v>
          </cell>
          <cell r="AGD13">
            <v>18308.285520164616</v>
          </cell>
          <cell r="AGE13">
            <v>0</v>
          </cell>
          <cell r="AGF13">
            <v>18308.285520164616</v>
          </cell>
          <cell r="AGG13">
            <v>10439.015868</v>
          </cell>
          <cell r="AGH13">
            <v>11568.026808410152</v>
          </cell>
          <cell r="AGI13">
            <v>1129.0109404101513</v>
          </cell>
          <cell r="AGJ13">
            <v>0</v>
          </cell>
          <cell r="AGK13">
            <v>1129.0109404101513</v>
          </cell>
          <cell r="AGL13">
            <v>179720.354268</v>
          </cell>
          <cell r="AGM13">
            <v>199157.65072857478</v>
          </cell>
          <cell r="AGN13">
            <v>19437.296460574784</v>
          </cell>
          <cell r="AGO13">
            <v>0</v>
          </cell>
          <cell r="AGP13">
            <v>19437.296460574784</v>
          </cell>
          <cell r="AGQ13">
            <v>5.0632911392405069E-2</v>
          </cell>
          <cell r="AGR13">
            <v>7.0000000000000007E-2</v>
          </cell>
          <cell r="AGS13">
            <v>0.05</v>
          </cell>
          <cell r="AGT13">
            <v>6.1666666666666668E-2</v>
          </cell>
          <cell r="AGV13">
            <v>48094.322</v>
          </cell>
          <cell r="AGW13">
            <v>61636.078286641918</v>
          </cell>
          <cell r="AGX13">
            <v>13541.756286641918</v>
          </cell>
          <cell r="AGZ13">
            <v>19437.296460574784</v>
          </cell>
          <cell r="AHA13">
            <v>-32308.228591354098</v>
          </cell>
          <cell r="AHC13">
            <v>15456.075940120412</v>
          </cell>
          <cell r="AHD13">
            <v>-10454.118074054655</v>
          </cell>
          <cell r="AHE13">
            <v>-89929.471087785991</v>
          </cell>
          <cell r="AHF13">
            <v>-49702.94798877259</v>
          </cell>
          <cell r="AHG13">
            <v>-147501.39334127214</v>
          </cell>
        </row>
        <row r="14">
          <cell r="C14" t="str">
            <v>Олександра Довгача вул. 7а</v>
          </cell>
          <cell r="D14">
            <v>9</v>
          </cell>
          <cell r="E14">
            <v>4260.3999999999996</v>
          </cell>
          <cell r="F14">
            <v>37211.99</v>
          </cell>
          <cell r="G14">
            <v>42976.883781961675</v>
          </cell>
          <cell r="H14">
            <v>5764.8937819616767</v>
          </cell>
          <cell r="I14">
            <v>0</v>
          </cell>
          <cell r="J14">
            <v>5764.8937819616767</v>
          </cell>
          <cell r="K14">
            <v>13687.999999999998</v>
          </cell>
          <cell r="L14">
            <v>861.45</v>
          </cell>
          <cell r="M14">
            <v>861.45</v>
          </cell>
          <cell r="N14">
            <v>861.45</v>
          </cell>
          <cell r="O14">
            <v>861.45</v>
          </cell>
          <cell r="P14">
            <v>861.45</v>
          </cell>
          <cell r="Q14">
            <v>861.45</v>
          </cell>
          <cell r="R14">
            <v>861.45</v>
          </cell>
          <cell r="S14">
            <v>1531.57</v>
          </cell>
          <cell r="T14">
            <v>1531.57</v>
          </cell>
          <cell r="U14">
            <v>1531.57</v>
          </cell>
          <cell r="V14">
            <v>1531.57</v>
          </cell>
          <cell r="W14">
            <v>1531.57</v>
          </cell>
          <cell r="X14">
            <v>16860.425053809809</v>
          </cell>
          <cell r="Y14">
            <v>0</v>
          </cell>
          <cell r="Z14">
            <v>0</v>
          </cell>
          <cell r="AA14">
            <v>7959.7725879890413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8900.6524658207691</v>
          </cell>
          <cell r="AH14">
            <v>0</v>
          </cell>
          <cell r="AI14">
            <v>0</v>
          </cell>
          <cell r="AJ14">
            <v>0</v>
          </cell>
          <cell r="AL14">
            <v>0</v>
          </cell>
          <cell r="AM14">
            <v>0</v>
          </cell>
          <cell r="AN14">
            <v>2625.02</v>
          </cell>
          <cell r="AO14">
            <v>199.81</v>
          </cell>
          <cell r="AP14">
            <v>199.81</v>
          </cell>
          <cell r="AQ14">
            <v>199.81</v>
          </cell>
          <cell r="AR14">
            <v>199.81</v>
          </cell>
          <cell r="AS14">
            <v>199.81</v>
          </cell>
          <cell r="AT14">
            <v>199.81</v>
          </cell>
          <cell r="AU14">
            <v>199.81</v>
          </cell>
          <cell r="AV14">
            <v>245.27</v>
          </cell>
          <cell r="AW14">
            <v>245.27</v>
          </cell>
          <cell r="AX14">
            <v>245.27</v>
          </cell>
          <cell r="AY14">
            <v>245.27</v>
          </cell>
          <cell r="AZ14">
            <v>245.27</v>
          </cell>
          <cell r="BA14">
            <v>2707.2305940530005</v>
          </cell>
          <cell r="BB14">
            <v>0</v>
          </cell>
          <cell r="BC14">
            <v>0</v>
          </cell>
          <cell r="BD14">
            <v>1278.0757185810594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1429.1548754719413</v>
          </cell>
          <cell r="BK14">
            <v>0</v>
          </cell>
          <cell r="BL14">
            <v>0</v>
          </cell>
          <cell r="BM14">
            <v>0</v>
          </cell>
          <cell r="BO14">
            <v>0</v>
          </cell>
          <cell r="BP14">
            <v>0</v>
          </cell>
          <cell r="BQ14">
            <v>2713.7599999999998</v>
          </cell>
          <cell r="BR14">
            <v>206.63</v>
          </cell>
          <cell r="BS14">
            <v>206.63</v>
          </cell>
          <cell r="BT14">
            <v>206.63</v>
          </cell>
          <cell r="BU14">
            <v>206.63</v>
          </cell>
          <cell r="BV14">
            <v>206.63</v>
          </cell>
          <cell r="BW14">
            <v>206.63</v>
          </cell>
          <cell r="BX14">
            <v>206.63</v>
          </cell>
          <cell r="BY14">
            <v>253.47</v>
          </cell>
          <cell r="BZ14">
            <v>253.47</v>
          </cell>
          <cell r="CA14">
            <v>253.47</v>
          </cell>
          <cell r="CB14">
            <v>253.47</v>
          </cell>
          <cell r="CC14">
            <v>253.47</v>
          </cell>
          <cell r="CD14">
            <v>2483.1000000000004</v>
          </cell>
          <cell r="CE14">
            <v>187.4</v>
          </cell>
          <cell r="CF14">
            <v>187.4</v>
          </cell>
          <cell r="CG14">
            <v>187.4</v>
          </cell>
          <cell r="CH14">
            <v>187.4</v>
          </cell>
          <cell r="CI14">
            <v>187.4</v>
          </cell>
          <cell r="CJ14">
            <v>187.4</v>
          </cell>
          <cell r="CK14">
            <v>187.4</v>
          </cell>
          <cell r="CL14">
            <v>234.26</v>
          </cell>
          <cell r="CM14">
            <v>234.26</v>
          </cell>
          <cell r="CN14">
            <v>234.26</v>
          </cell>
          <cell r="CO14">
            <v>234.26</v>
          </cell>
          <cell r="CP14">
            <v>234.26</v>
          </cell>
          <cell r="CR14">
            <v>0</v>
          </cell>
          <cell r="CS14">
            <v>0</v>
          </cell>
          <cell r="CT14">
            <v>508.98999999999995</v>
          </cell>
          <cell r="CU14">
            <v>38.770000000000003</v>
          </cell>
          <cell r="CV14">
            <v>38.770000000000003</v>
          </cell>
          <cell r="CW14">
            <v>38.770000000000003</v>
          </cell>
          <cell r="CX14">
            <v>38.770000000000003</v>
          </cell>
          <cell r="CY14">
            <v>38.770000000000003</v>
          </cell>
          <cell r="CZ14">
            <v>38.770000000000003</v>
          </cell>
          <cell r="DA14">
            <v>38.770000000000003</v>
          </cell>
          <cell r="DB14">
            <v>47.52</v>
          </cell>
          <cell r="DC14">
            <v>47.52</v>
          </cell>
          <cell r="DD14">
            <v>47.52</v>
          </cell>
          <cell r="DE14">
            <v>47.52</v>
          </cell>
          <cell r="DF14">
            <v>47.52</v>
          </cell>
          <cell r="DG14">
            <v>465.58000000000004</v>
          </cell>
          <cell r="DH14">
            <v>35.14</v>
          </cell>
          <cell r="DI14">
            <v>35.14</v>
          </cell>
          <cell r="DJ14">
            <v>35.14</v>
          </cell>
          <cell r="DK14">
            <v>35.14</v>
          </cell>
          <cell r="DL14">
            <v>35.14</v>
          </cell>
          <cell r="DM14">
            <v>35.14</v>
          </cell>
          <cell r="DN14">
            <v>35.14</v>
          </cell>
          <cell r="DO14">
            <v>43.92</v>
          </cell>
          <cell r="DP14">
            <v>43.92</v>
          </cell>
          <cell r="DQ14">
            <v>43.92</v>
          </cell>
          <cell r="DR14">
            <v>43.92</v>
          </cell>
          <cell r="DS14">
            <v>43.92</v>
          </cell>
          <cell r="DT14">
            <v>-43.409999999999911</v>
          </cell>
          <cell r="DU14">
            <v>-43.409999999999911</v>
          </cell>
          <cell r="DV14">
            <v>0</v>
          </cell>
          <cell r="DW14">
            <v>338.03</v>
          </cell>
          <cell r="DX14">
            <v>26.84</v>
          </cell>
          <cell r="DY14">
            <v>26.84</v>
          </cell>
          <cell r="DZ14">
            <v>26.84</v>
          </cell>
          <cell r="EA14">
            <v>26.84</v>
          </cell>
          <cell r="EB14">
            <v>26.84</v>
          </cell>
          <cell r="EC14">
            <v>26.84</v>
          </cell>
          <cell r="ED14">
            <v>26.84</v>
          </cell>
          <cell r="EE14">
            <v>30.03</v>
          </cell>
          <cell r="EF14">
            <v>30.03</v>
          </cell>
          <cell r="EG14">
            <v>30.03</v>
          </cell>
          <cell r="EH14">
            <v>30.03</v>
          </cell>
          <cell r="EI14">
            <v>30.03</v>
          </cell>
          <cell r="EK14">
            <v>338.39490912598706</v>
          </cell>
          <cell r="EL14">
            <v>0</v>
          </cell>
          <cell r="EM14">
            <v>0</v>
          </cell>
          <cell r="EN14">
            <v>159.75946482263242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178.63544430335466</v>
          </cell>
          <cell r="EU14">
            <v>0</v>
          </cell>
          <cell r="EV14">
            <v>0</v>
          </cell>
          <cell r="EW14">
            <v>0</v>
          </cell>
          <cell r="EX14">
            <v>0.36490912598708292</v>
          </cell>
          <cell r="EY14">
            <v>0</v>
          </cell>
          <cell r="EZ14">
            <v>0.36490912598708292</v>
          </cell>
          <cell r="FA14">
            <v>5221.9799999999996</v>
          </cell>
          <cell r="FB14">
            <v>394.94</v>
          </cell>
          <cell r="FC14">
            <v>394.94</v>
          </cell>
          <cell r="FD14">
            <v>394.94</v>
          </cell>
          <cell r="FE14">
            <v>394.94</v>
          </cell>
          <cell r="FF14">
            <v>394.94</v>
          </cell>
          <cell r="FG14">
            <v>394.94</v>
          </cell>
          <cell r="FH14">
            <v>394.94</v>
          </cell>
          <cell r="FI14">
            <v>491.48</v>
          </cell>
          <cell r="FJ14">
            <v>491.48</v>
          </cell>
          <cell r="FK14">
            <v>491.48</v>
          </cell>
          <cell r="FL14">
            <v>491.48</v>
          </cell>
          <cell r="FM14">
            <v>491.48</v>
          </cell>
          <cell r="FN14">
            <v>5626.9272444984526</v>
          </cell>
          <cell r="FO14">
            <v>0</v>
          </cell>
          <cell r="FP14">
            <v>0</v>
          </cell>
          <cell r="FQ14">
            <v>2606.9462935585557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135.36958347457107</v>
          </cell>
          <cell r="FW14">
            <v>2884.6113674653261</v>
          </cell>
          <cell r="FX14">
            <v>0</v>
          </cell>
          <cell r="FY14">
            <v>0</v>
          </cell>
          <cell r="FZ14">
            <v>0</v>
          </cell>
          <cell r="GA14">
            <v>404.94724449845307</v>
          </cell>
          <cell r="GB14">
            <v>0</v>
          </cell>
          <cell r="GC14">
            <v>404.94724449845307</v>
          </cell>
          <cell r="GD14">
            <v>901.35000000000014</v>
          </cell>
          <cell r="GE14">
            <v>70.3</v>
          </cell>
          <cell r="GF14">
            <v>70.3</v>
          </cell>
          <cell r="GG14">
            <v>70.3</v>
          </cell>
          <cell r="GH14">
            <v>70.3</v>
          </cell>
          <cell r="GI14">
            <v>70.3</v>
          </cell>
          <cell r="GJ14">
            <v>70.3</v>
          </cell>
          <cell r="GK14">
            <v>70.3</v>
          </cell>
          <cell r="GL14">
            <v>81.849999999999994</v>
          </cell>
          <cell r="GM14">
            <v>81.849999999999994</v>
          </cell>
          <cell r="GN14">
            <v>81.849999999999994</v>
          </cell>
          <cell r="GO14">
            <v>81.849999999999994</v>
          </cell>
          <cell r="GP14">
            <v>81.849999999999994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V14">
            <v>-901.35000000000014</v>
          </cell>
          <cell r="GW14">
            <v>-901.35000000000014</v>
          </cell>
          <cell r="GX14">
            <v>0</v>
          </cell>
          <cell r="GY14">
            <v>11214.86</v>
          </cell>
          <cell r="GZ14">
            <v>618.17999999999995</v>
          </cell>
          <cell r="HA14">
            <v>618.17999999999995</v>
          </cell>
          <cell r="HB14">
            <v>618.17999999999995</v>
          </cell>
          <cell r="HC14">
            <v>618.17999999999995</v>
          </cell>
          <cell r="HD14">
            <v>618.17999999999995</v>
          </cell>
          <cell r="HE14">
            <v>618.17999999999995</v>
          </cell>
          <cell r="HF14">
            <v>618.17999999999995</v>
          </cell>
          <cell r="HG14">
            <v>1377.52</v>
          </cell>
          <cell r="HH14">
            <v>1377.52</v>
          </cell>
          <cell r="HI14">
            <v>1377.52</v>
          </cell>
          <cell r="HJ14">
            <v>1377.52</v>
          </cell>
          <cell r="HK14">
            <v>1377.52</v>
          </cell>
          <cell r="HL14">
            <v>14495.225980474424</v>
          </cell>
          <cell r="HM14">
            <v>1265.6343718453174</v>
          </cell>
          <cell r="HN14">
            <v>1340.2313996906785</v>
          </cell>
          <cell r="HO14">
            <v>1443.8342258390887</v>
          </cell>
          <cell r="HP14">
            <v>1356.3529338579644</v>
          </cell>
          <cell r="HQ14">
            <v>1408.1561121933</v>
          </cell>
          <cell r="HR14">
            <v>1197.6778141716425</v>
          </cell>
          <cell r="HS14">
            <v>1535.8111039038677</v>
          </cell>
          <cell r="HT14">
            <v>909.58543968676361</v>
          </cell>
          <cell r="HU14">
            <v>933.41555124907597</v>
          </cell>
          <cell r="HV14">
            <v>1011.0387608921546</v>
          </cell>
          <cell r="HW14">
            <v>920.49034408610703</v>
          </cell>
          <cell r="HX14">
            <v>1172.9979230584638</v>
          </cell>
          <cell r="HY14">
            <v>3280.3659804744238</v>
          </cell>
          <cell r="HZ14">
            <v>0</v>
          </cell>
          <cell r="IA14">
            <v>3280.3659804744238</v>
          </cell>
          <cell r="IB14">
            <v>21430.429999999997</v>
          </cell>
          <cell r="IC14">
            <v>1396.39</v>
          </cell>
          <cell r="ID14">
            <v>1396.39</v>
          </cell>
          <cell r="IE14">
            <v>1396.39</v>
          </cell>
          <cell r="IF14">
            <v>1396.39</v>
          </cell>
          <cell r="IG14">
            <v>1396.39</v>
          </cell>
          <cell r="IH14">
            <v>1396.39</v>
          </cell>
          <cell r="II14">
            <v>1396.39</v>
          </cell>
          <cell r="IJ14">
            <v>2331.14</v>
          </cell>
          <cell r="IK14">
            <v>2331.14</v>
          </cell>
          <cell r="IL14">
            <v>2331.14</v>
          </cell>
          <cell r="IM14">
            <v>2331.14</v>
          </cell>
          <cell r="IN14">
            <v>2331.14</v>
          </cell>
          <cell r="IO14">
            <v>20390.257251099803</v>
          </cell>
          <cell r="IP14">
            <v>1708.161558919918</v>
          </cell>
          <cell r="IQ14">
            <v>1704.0729122201296</v>
          </cell>
          <cell r="IR14">
            <v>1709.8075232067404</v>
          </cell>
          <cell r="IS14">
            <v>1716.8244924999999</v>
          </cell>
          <cell r="IT14">
            <v>1730.229529</v>
          </cell>
          <cell r="IU14">
            <v>1710.6331190000001</v>
          </cell>
          <cell r="IV14">
            <v>1680.0995711126477</v>
          </cell>
          <cell r="IW14">
            <v>2407.9353610666667</v>
          </cell>
          <cell r="IX14">
            <v>1454.953118060286</v>
          </cell>
          <cell r="IY14">
            <v>1725.761407086022</v>
          </cell>
          <cell r="IZ14">
            <v>1341.3251440113711</v>
          </cell>
          <cell r="JA14">
            <v>1500.453514916021</v>
          </cell>
          <cell r="JB14">
            <v>-1040.1727489001933</v>
          </cell>
          <cell r="JC14">
            <v>-1040.1727489001933</v>
          </cell>
          <cell r="JD14">
            <v>0</v>
          </cell>
          <cell r="JE14">
            <v>0</v>
          </cell>
          <cell r="JF14">
            <v>0</v>
          </cell>
          <cell r="JG14">
            <v>0</v>
          </cell>
          <cell r="JH14">
            <v>0</v>
          </cell>
          <cell r="JI14">
            <v>0</v>
          </cell>
          <cell r="JJ14">
            <v>0</v>
          </cell>
          <cell r="JK14">
            <v>0</v>
          </cell>
          <cell r="JL14">
            <v>0</v>
          </cell>
          <cell r="JM14">
            <v>0</v>
          </cell>
          <cell r="JN14">
            <v>0</v>
          </cell>
          <cell r="JO14">
            <v>0</v>
          </cell>
          <cell r="JP14">
            <v>0</v>
          </cell>
          <cell r="JQ14">
            <v>0</v>
          </cell>
          <cell r="JR14">
            <v>0</v>
          </cell>
          <cell r="JS14">
            <v>0</v>
          </cell>
          <cell r="JT14">
            <v>0</v>
          </cell>
          <cell r="JU14">
            <v>0</v>
          </cell>
          <cell r="JV14">
            <v>0</v>
          </cell>
          <cell r="JW14">
            <v>0</v>
          </cell>
          <cell r="JX14">
            <v>0</v>
          </cell>
          <cell r="JY14">
            <v>0</v>
          </cell>
          <cell r="JZ14">
            <v>0</v>
          </cell>
          <cell r="KA14">
            <v>0</v>
          </cell>
          <cell r="KB14">
            <v>0</v>
          </cell>
          <cell r="KC14">
            <v>0</v>
          </cell>
          <cell r="KD14">
            <v>0</v>
          </cell>
          <cell r="KE14">
            <v>0</v>
          </cell>
          <cell r="KF14">
            <v>0</v>
          </cell>
          <cell r="KG14">
            <v>0</v>
          </cell>
          <cell r="KH14">
            <v>4130.6500000000005</v>
          </cell>
          <cell r="KI14">
            <v>213.45</v>
          </cell>
          <cell r="KJ14">
            <v>213.45</v>
          </cell>
          <cell r="KK14">
            <v>213.45</v>
          </cell>
          <cell r="KL14">
            <v>213.45</v>
          </cell>
          <cell r="KM14">
            <v>213.45</v>
          </cell>
          <cell r="KN14">
            <v>213.45</v>
          </cell>
          <cell r="KO14">
            <v>213.45</v>
          </cell>
          <cell r="KP14">
            <v>527.29999999999995</v>
          </cell>
          <cell r="KQ14">
            <v>527.29999999999995</v>
          </cell>
          <cell r="KR14">
            <v>527.29999999999995</v>
          </cell>
          <cell r="KS14">
            <v>527.29999999999995</v>
          </cell>
          <cell r="KT14">
            <v>527.29999999999995</v>
          </cell>
          <cell r="KU14">
            <v>4478.5923396999142</v>
          </cell>
          <cell r="KV14">
            <v>257.56859562954151</v>
          </cell>
          <cell r="KW14">
            <v>277.39195211866354</v>
          </cell>
          <cell r="KX14">
            <v>246.18200168216742</v>
          </cell>
          <cell r="KY14">
            <v>269.91569350727059</v>
          </cell>
          <cell r="KZ14">
            <v>268.86928888748946</v>
          </cell>
          <cell r="LA14">
            <v>274.81372084368439</v>
          </cell>
          <cell r="LB14">
            <v>243.17746098316323</v>
          </cell>
          <cell r="LC14">
            <v>400.57869318101666</v>
          </cell>
          <cell r="LD14">
            <v>516.32356134926556</v>
          </cell>
          <cell r="LE14">
            <v>498.57119524017446</v>
          </cell>
          <cell r="LF14">
            <v>607.44764178181947</v>
          </cell>
          <cell r="LG14">
            <v>617.75253449565764</v>
          </cell>
          <cell r="LH14">
            <v>347.94233969991365</v>
          </cell>
          <cell r="LI14">
            <v>0</v>
          </cell>
          <cell r="LJ14">
            <v>347.94233969991365</v>
          </cell>
          <cell r="LK14">
            <v>0</v>
          </cell>
          <cell r="LX14">
            <v>0</v>
          </cell>
          <cell r="MJ14">
            <v>0</v>
          </cell>
          <cell r="ML14">
            <v>0</v>
          </cell>
          <cell r="MM14">
            <v>0</v>
          </cell>
          <cell r="MN14">
            <v>78839.989999999991</v>
          </cell>
          <cell r="MO14">
            <v>6143.07</v>
          </cell>
          <cell r="MP14">
            <v>6143.07</v>
          </cell>
          <cell r="MQ14">
            <v>6143.07</v>
          </cell>
          <cell r="MR14">
            <v>6143.07</v>
          </cell>
          <cell r="MS14">
            <v>6143.07</v>
          </cell>
          <cell r="MT14">
            <v>6143.07</v>
          </cell>
          <cell r="MU14">
            <v>6143.07</v>
          </cell>
          <cell r="MV14">
            <v>7167.7</v>
          </cell>
          <cell r="MW14">
            <v>7167.7</v>
          </cell>
          <cell r="MX14">
            <v>7167.7</v>
          </cell>
          <cell r="MY14">
            <v>7167.7</v>
          </cell>
          <cell r="MZ14">
            <v>7167.7</v>
          </cell>
          <cell r="NA14">
            <v>2262.9599239347808</v>
          </cell>
          <cell r="NB14">
            <v>484.76792393478053</v>
          </cell>
          <cell r="NC14">
            <v>0</v>
          </cell>
          <cell r="ND14">
            <v>875.61760000000004</v>
          </cell>
          <cell r="NE14">
            <v>0</v>
          </cell>
          <cell r="NF14">
            <v>451.28719999999998</v>
          </cell>
          <cell r="NG14">
            <v>0</v>
          </cell>
          <cell r="NH14">
            <v>0</v>
          </cell>
          <cell r="NI14">
            <v>451.28719999999998</v>
          </cell>
          <cell r="NJ14">
            <v>0</v>
          </cell>
          <cell r="NK14">
            <v>0</v>
          </cell>
          <cell r="NL14">
            <v>0</v>
          </cell>
          <cell r="NM14">
            <v>0</v>
          </cell>
          <cell r="NN14">
            <v>-76577.030076065217</v>
          </cell>
          <cell r="NO14">
            <v>-76577.030076065217</v>
          </cell>
          <cell r="NP14">
            <v>0</v>
          </cell>
          <cell r="NQ14">
            <v>32315.029999999995</v>
          </cell>
          <cell r="NR14">
            <v>14341.08</v>
          </cell>
          <cell r="NS14">
            <v>-17973.949999999997</v>
          </cell>
          <cell r="NT14">
            <v>-17973.949999999997</v>
          </cell>
          <cell r="NU14">
            <v>0</v>
          </cell>
          <cell r="NV14">
            <v>14367.059999999996</v>
          </cell>
          <cell r="NW14">
            <v>1775.73</v>
          </cell>
          <cell r="NX14">
            <v>1775.73</v>
          </cell>
          <cell r="NY14">
            <v>1775.73</v>
          </cell>
          <cell r="NZ14">
            <v>1775.73</v>
          </cell>
          <cell r="OA14">
            <v>1775.73</v>
          </cell>
          <cell r="OB14">
            <v>1775.73</v>
          </cell>
          <cell r="OC14">
            <v>1775.73</v>
          </cell>
          <cell r="OD14">
            <v>387.39</v>
          </cell>
          <cell r="OE14">
            <v>387.39</v>
          </cell>
          <cell r="OF14">
            <v>387.39</v>
          </cell>
          <cell r="OG14">
            <v>387.39</v>
          </cell>
          <cell r="OH14">
            <v>387.39</v>
          </cell>
          <cell r="OI14">
            <v>270.87</v>
          </cell>
          <cell r="OJ14">
            <v>0</v>
          </cell>
          <cell r="OK14">
            <v>0</v>
          </cell>
          <cell r="OL14">
            <v>0</v>
          </cell>
          <cell r="OM14">
            <v>0</v>
          </cell>
          <cell r="ON14">
            <v>0</v>
          </cell>
          <cell r="OO14">
            <v>0</v>
          </cell>
          <cell r="OP14">
            <v>270.87</v>
          </cell>
          <cell r="OQ14">
            <v>0</v>
          </cell>
          <cell r="OR14">
            <v>0</v>
          </cell>
          <cell r="OS14">
            <v>0</v>
          </cell>
          <cell r="OT14">
            <v>0</v>
          </cell>
          <cell r="OU14">
            <v>0</v>
          </cell>
          <cell r="OV14">
            <v>-14096.189999999995</v>
          </cell>
          <cell r="OW14">
            <v>-14096.189999999995</v>
          </cell>
          <cell r="OX14">
            <v>0</v>
          </cell>
          <cell r="OY14">
            <v>5489.9800000000005</v>
          </cell>
          <cell r="OZ14">
            <v>567.49</v>
          </cell>
          <cell r="PA14">
            <v>567.49</v>
          </cell>
          <cell r="PB14">
            <v>567.49</v>
          </cell>
          <cell r="PC14">
            <v>567.49</v>
          </cell>
          <cell r="PD14">
            <v>567.49</v>
          </cell>
          <cell r="PE14">
            <v>567.49</v>
          </cell>
          <cell r="PF14">
            <v>567.49</v>
          </cell>
          <cell r="PG14">
            <v>303.51</v>
          </cell>
          <cell r="PH14">
            <v>303.51</v>
          </cell>
          <cell r="PI14">
            <v>303.51</v>
          </cell>
          <cell r="PJ14">
            <v>303.51</v>
          </cell>
          <cell r="PK14">
            <v>303.51</v>
          </cell>
          <cell r="PL14">
            <v>2872.34</v>
          </cell>
          <cell r="PM14">
            <v>461.98</v>
          </cell>
          <cell r="PN14">
            <v>0</v>
          </cell>
          <cell r="PO14">
            <v>0</v>
          </cell>
          <cell r="PP14">
            <v>0</v>
          </cell>
          <cell r="PQ14">
            <v>0</v>
          </cell>
          <cell r="PR14">
            <v>0</v>
          </cell>
          <cell r="PS14">
            <v>0</v>
          </cell>
          <cell r="PT14">
            <v>0</v>
          </cell>
          <cell r="PU14">
            <v>2410.36</v>
          </cell>
          <cell r="PV14">
            <v>0</v>
          </cell>
          <cell r="PW14">
            <v>0</v>
          </cell>
          <cell r="PX14">
            <v>0</v>
          </cell>
          <cell r="PY14">
            <v>-2617.6400000000003</v>
          </cell>
          <cell r="PZ14">
            <v>-2617.6400000000003</v>
          </cell>
          <cell r="QA14">
            <v>0</v>
          </cell>
          <cell r="QB14">
            <v>1973.8799999999999</v>
          </cell>
          <cell r="QC14">
            <v>201.94</v>
          </cell>
          <cell r="QD14">
            <v>201.94</v>
          </cell>
          <cell r="QE14">
            <v>201.94</v>
          </cell>
          <cell r="QF14">
            <v>201.94</v>
          </cell>
          <cell r="QG14">
            <v>201.94</v>
          </cell>
          <cell r="QH14">
            <v>201.94</v>
          </cell>
          <cell r="QI14">
            <v>201.94</v>
          </cell>
          <cell r="QJ14">
            <v>112.06</v>
          </cell>
          <cell r="QK14">
            <v>112.06</v>
          </cell>
          <cell r="QL14">
            <v>112.06</v>
          </cell>
          <cell r="QM14">
            <v>112.06</v>
          </cell>
          <cell r="QN14">
            <v>112.06</v>
          </cell>
          <cell r="QO14">
            <v>5017.57</v>
          </cell>
          <cell r="QP14">
            <v>0</v>
          </cell>
          <cell r="QQ14">
            <v>0</v>
          </cell>
          <cell r="QR14">
            <v>0</v>
          </cell>
          <cell r="QS14">
            <v>0</v>
          </cell>
          <cell r="QT14">
            <v>0</v>
          </cell>
          <cell r="QU14">
            <v>0</v>
          </cell>
          <cell r="QV14">
            <v>0</v>
          </cell>
          <cell r="QW14">
            <v>0</v>
          </cell>
          <cell r="QX14">
            <v>0</v>
          </cell>
          <cell r="QY14">
            <v>5017.57</v>
          </cell>
          <cell r="QZ14">
            <v>0</v>
          </cell>
          <cell r="RA14">
            <v>0</v>
          </cell>
          <cell r="RB14">
            <v>3043.6899999999996</v>
          </cell>
          <cell r="RC14">
            <v>0</v>
          </cell>
          <cell r="RD14">
            <v>3043.6899999999996</v>
          </cell>
          <cell r="RE14">
            <v>7341.1299999999992</v>
          </cell>
          <cell r="RF14">
            <v>755.79</v>
          </cell>
          <cell r="RG14">
            <v>755.79</v>
          </cell>
          <cell r="RH14">
            <v>755.79</v>
          </cell>
          <cell r="RI14">
            <v>755.79</v>
          </cell>
          <cell r="RJ14">
            <v>755.79</v>
          </cell>
          <cell r="RK14">
            <v>755.79</v>
          </cell>
          <cell r="RL14">
            <v>755.79</v>
          </cell>
          <cell r="RM14">
            <v>410.12</v>
          </cell>
          <cell r="RN14">
            <v>410.12</v>
          </cell>
          <cell r="RO14">
            <v>410.12</v>
          </cell>
          <cell r="RP14">
            <v>410.12</v>
          </cell>
          <cell r="RQ14">
            <v>410.12</v>
          </cell>
          <cell r="RR14">
            <v>2747.62</v>
          </cell>
          <cell r="RS14">
            <v>0</v>
          </cell>
          <cell r="RT14">
            <v>0</v>
          </cell>
          <cell r="RU14">
            <v>0</v>
          </cell>
          <cell r="RV14">
            <v>0</v>
          </cell>
          <cell r="RW14">
            <v>0</v>
          </cell>
          <cell r="RX14">
            <v>0</v>
          </cell>
          <cell r="RY14">
            <v>2747.62</v>
          </cell>
          <cell r="RZ14">
            <v>0</v>
          </cell>
          <cell r="SA14">
            <v>0</v>
          </cell>
          <cell r="SB14">
            <v>0</v>
          </cell>
          <cell r="SC14">
            <v>0</v>
          </cell>
          <cell r="SD14">
            <v>0</v>
          </cell>
          <cell r="SE14">
            <v>-4593.5099999999993</v>
          </cell>
          <cell r="SF14">
            <v>-4593.5099999999993</v>
          </cell>
          <cell r="SG14">
            <v>0</v>
          </cell>
          <cell r="SH14">
            <v>988.80000000000007</v>
          </cell>
          <cell r="SI14">
            <v>102.25</v>
          </cell>
          <cell r="SJ14">
            <v>102.25</v>
          </cell>
          <cell r="SK14">
            <v>102.25</v>
          </cell>
          <cell r="SL14">
            <v>102.25</v>
          </cell>
          <cell r="SM14">
            <v>102.25</v>
          </cell>
          <cell r="SN14">
            <v>102.25</v>
          </cell>
          <cell r="SO14">
            <v>102.25</v>
          </cell>
          <cell r="SP14">
            <v>54.61</v>
          </cell>
          <cell r="SQ14">
            <v>54.61</v>
          </cell>
          <cell r="SR14">
            <v>54.61</v>
          </cell>
          <cell r="SS14">
            <v>54.61</v>
          </cell>
          <cell r="ST14">
            <v>54.61</v>
          </cell>
          <cell r="SU14">
            <v>0</v>
          </cell>
          <cell r="SV14">
            <v>0</v>
          </cell>
          <cell r="SW14">
            <v>0</v>
          </cell>
          <cell r="SX14">
            <v>0</v>
          </cell>
          <cell r="SY14">
            <v>0</v>
          </cell>
          <cell r="SZ14">
            <v>0</v>
          </cell>
          <cell r="TA14">
            <v>0</v>
          </cell>
          <cell r="TB14">
            <v>0</v>
          </cell>
          <cell r="TC14">
            <v>0</v>
          </cell>
          <cell r="TD14">
            <v>0</v>
          </cell>
          <cell r="TE14">
            <v>0</v>
          </cell>
          <cell r="TF14">
            <v>0</v>
          </cell>
          <cell r="TG14">
            <v>0</v>
          </cell>
          <cell r="TH14">
            <v>-988.80000000000007</v>
          </cell>
          <cell r="TI14">
            <v>-988.80000000000007</v>
          </cell>
          <cell r="TJ14">
            <v>0</v>
          </cell>
          <cell r="TK14">
            <v>2032.42</v>
          </cell>
          <cell r="TL14">
            <v>190.01</v>
          </cell>
          <cell r="TM14">
            <v>190.01</v>
          </cell>
          <cell r="TN14">
            <v>190.01</v>
          </cell>
          <cell r="TO14">
            <v>190.01</v>
          </cell>
          <cell r="TP14">
            <v>190.01</v>
          </cell>
          <cell r="TQ14">
            <v>190.01</v>
          </cell>
          <cell r="TR14">
            <v>190.01</v>
          </cell>
          <cell r="TS14">
            <v>140.47</v>
          </cell>
          <cell r="TT14">
            <v>140.47</v>
          </cell>
          <cell r="TU14">
            <v>140.47</v>
          </cell>
          <cell r="TV14">
            <v>140.47</v>
          </cell>
          <cell r="TW14">
            <v>140.47</v>
          </cell>
          <cell r="TX14">
            <v>3432.68</v>
          </cell>
          <cell r="TY14">
            <v>603.79999999999995</v>
          </cell>
          <cell r="TZ14">
            <v>0</v>
          </cell>
          <cell r="UA14">
            <v>0</v>
          </cell>
          <cell r="UB14">
            <v>651.79</v>
          </cell>
          <cell r="UC14">
            <v>0</v>
          </cell>
          <cell r="UD14">
            <v>0</v>
          </cell>
          <cell r="UE14">
            <v>0</v>
          </cell>
          <cell r="UF14">
            <v>1678.05</v>
          </cell>
          <cell r="UG14">
            <v>499.04</v>
          </cell>
          <cell r="UH14">
            <v>0</v>
          </cell>
          <cell r="UI14">
            <v>0</v>
          </cell>
          <cell r="UJ14">
            <v>0</v>
          </cell>
          <cell r="UK14">
            <v>1400.2599999999998</v>
          </cell>
          <cell r="UL14">
            <v>0</v>
          </cell>
          <cell r="UM14">
            <v>1400.2599999999998</v>
          </cell>
          <cell r="UN14">
            <v>121.76000000000002</v>
          </cell>
          <cell r="UO14">
            <v>11.93</v>
          </cell>
          <cell r="UP14">
            <v>11.93</v>
          </cell>
          <cell r="UQ14">
            <v>11.93</v>
          </cell>
          <cell r="UR14">
            <v>11.93</v>
          </cell>
          <cell r="US14">
            <v>11.93</v>
          </cell>
          <cell r="UT14">
            <v>11.93</v>
          </cell>
          <cell r="UU14">
            <v>11.93</v>
          </cell>
          <cell r="UV14">
            <v>7.65</v>
          </cell>
          <cell r="UW14">
            <v>7.65</v>
          </cell>
          <cell r="UX14">
            <v>7.65</v>
          </cell>
          <cell r="UY14">
            <v>7.65</v>
          </cell>
          <cell r="UZ14">
            <v>7.65</v>
          </cell>
          <cell r="VA14">
            <v>0</v>
          </cell>
          <cell r="VH14">
            <v>0</v>
          </cell>
          <cell r="VN14">
            <v>-121.76000000000002</v>
          </cell>
          <cell r="VO14">
            <v>-121.76000000000002</v>
          </cell>
          <cell r="VP14">
            <v>0</v>
          </cell>
          <cell r="VQ14">
            <v>0</v>
          </cell>
          <cell r="WD14">
            <v>0</v>
          </cell>
          <cell r="WQ14">
            <v>0</v>
          </cell>
          <cell r="WR14">
            <v>0</v>
          </cell>
          <cell r="WS14">
            <v>0</v>
          </cell>
          <cell r="WT14">
            <v>50212.409999999996</v>
          </cell>
          <cell r="WU14">
            <v>3392.98</v>
          </cell>
          <cell r="WV14">
            <v>3392.98</v>
          </cell>
          <cell r="WW14">
            <v>3392.98</v>
          </cell>
          <cell r="WX14">
            <v>3392.98</v>
          </cell>
          <cell r="WY14">
            <v>3392.98</v>
          </cell>
          <cell r="WZ14">
            <v>3392.98</v>
          </cell>
          <cell r="XA14">
            <v>3392.98</v>
          </cell>
          <cell r="XB14">
            <v>5292.31</v>
          </cell>
          <cell r="XC14">
            <v>5292.31</v>
          </cell>
          <cell r="XD14">
            <v>5292.31</v>
          </cell>
          <cell r="XE14">
            <v>5292.31</v>
          </cell>
          <cell r="XF14">
            <v>5292.31</v>
          </cell>
          <cell r="XG14">
            <v>44496.740762278016</v>
          </cell>
          <cell r="XH14">
            <v>3802.5686115904459</v>
          </cell>
          <cell r="XI14">
            <v>3761.3223186337314</v>
          </cell>
          <cell r="XJ14">
            <v>3587.3752724460678</v>
          </cell>
          <cell r="XK14">
            <v>256.64947322398558</v>
          </cell>
          <cell r="XL14">
            <v>3331.6779341511037</v>
          </cell>
          <cell r="XM14">
            <v>3178.6917279325658</v>
          </cell>
          <cell r="XN14">
            <v>4117.4531002138092</v>
          </cell>
          <cell r="XO14">
            <v>4155.6115417917408</v>
          </cell>
          <cell r="XP14">
            <v>4772.6676802611564</v>
          </cell>
          <cell r="XQ14">
            <v>5197.3054979148628</v>
          </cell>
          <cell r="XR14">
            <v>3992.24463778472</v>
          </cell>
          <cell r="XS14">
            <v>4343.1729663338219</v>
          </cell>
          <cell r="XT14">
            <v>-5715.6692377219806</v>
          </cell>
          <cell r="XU14">
            <v>-5715.6692377219806</v>
          </cell>
          <cell r="XV14">
            <v>0</v>
          </cell>
          <cell r="XW14">
            <v>18264.66</v>
          </cell>
          <cell r="XX14">
            <v>1149.8800000000001</v>
          </cell>
          <cell r="XY14">
            <v>1149.8800000000001</v>
          </cell>
          <cell r="XZ14">
            <v>1149.8800000000001</v>
          </cell>
          <cell r="YA14">
            <v>1149.8800000000001</v>
          </cell>
          <cell r="YB14">
            <v>1149.8800000000001</v>
          </cell>
          <cell r="YC14">
            <v>1149.8800000000001</v>
          </cell>
          <cell r="YD14">
            <v>1149.8800000000001</v>
          </cell>
          <cell r="YE14">
            <v>2043.1</v>
          </cell>
          <cell r="YF14">
            <v>2043.1</v>
          </cell>
          <cell r="YG14">
            <v>2043.1</v>
          </cell>
          <cell r="YH14">
            <v>2043.1</v>
          </cell>
          <cell r="YI14">
            <v>2043.1</v>
          </cell>
          <cell r="YJ14">
            <v>17001.581161978622</v>
          </cell>
          <cell r="YK14">
            <v>1289.2162709252907</v>
          </cell>
          <cell r="YL14">
            <v>1265.022013656195</v>
          </cell>
          <cell r="YM14">
            <v>1325.5140240067271</v>
          </cell>
          <cell r="YN14">
            <v>1248.6076838243353</v>
          </cell>
          <cell r="YO14">
            <v>1258.8676549791078</v>
          </cell>
          <cell r="YP14">
            <v>1210.2052458138276</v>
          </cell>
          <cell r="YQ14">
            <v>1416.4199275523902</v>
          </cell>
          <cell r="YR14">
            <v>1447.7252160720041</v>
          </cell>
          <cell r="YS14">
            <v>1508.511262681468</v>
          </cell>
          <cell r="YT14">
            <v>1615.9379231799546</v>
          </cell>
          <cell r="YU14">
            <v>1636.6019611966574</v>
          </cell>
          <cell r="YV14">
            <v>1778.9519780906651</v>
          </cell>
          <cell r="YW14">
            <v>-1263.078838021378</v>
          </cell>
          <cell r="YX14">
            <v>-1263.078838021378</v>
          </cell>
          <cell r="YY14">
            <v>0</v>
          </cell>
          <cell r="YZ14">
            <v>1437.0600000000002</v>
          </cell>
          <cell r="ZA14">
            <v>52.83</v>
          </cell>
          <cell r="ZB14">
            <v>52.83</v>
          </cell>
          <cell r="ZC14">
            <v>52.83</v>
          </cell>
          <cell r="ZD14">
            <v>52.83</v>
          </cell>
          <cell r="ZE14">
            <v>52.83</v>
          </cell>
          <cell r="ZF14">
            <v>52.83</v>
          </cell>
          <cell r="ZG14">
            <v>52.83</v>
          </cell>
          <cell r="ZH14">
            <v>213.45</v>
          </cell>
          <cell r="ZI14">
            <v>213.45</v>
          </cell>
          <cell r="ZJ14">
            <v>213.45</v>
          </cell>
          <cell r="ZK14">
            <v>213.45</v>
          </cell>
          <cell r="ZL14">
            <v>213.45</v>
          </cell>
          <cell r="ZM14">
            <v>4516.6629288670101</v>
          </cell>
          <cell r="ZN14">
            <v>0</v>
          </cell>
          <cell r="ZO14">
            <v>76.433103784170683</v>
          </cell>
          <cell r="ZP14">
            <v>258.06134870164965</v>
          </cell>
          <cell r="ZQ14">
            <v>4048.5565197780288</v>
          </cell>
          <cell r="ZR14">
            <v>133.61195660316091</v>
          </cell>
          <cell r="ZS14">
            <v>0</v>
          </cell>
          <cell r="ZZ14">
            <v>3079.6029288670097</v>
          </cell>
          <cell r="AAA14">
            <v>0</v>
          </cell>
          <cell r="AAB14">
            <v>3079.6029288670097</v>
          </cell>
          <cell r="AAC14">
            <v>1342.37</v>
          </cell>
          <cell r="AAD14">
            <v>96.71</v>
          </cell>
          <cell r="AAE14">
            <v>96.71</v>
          </cell>
          <cell r="AAF14">
            <v>96.71</v>
          </cell>
          <cell r="AAG14">
            <v>96.71</v>
          </cell>
          <cell r="AAH14">
            <v>96.71</v>
          </cell>
          <cell r="AAI14">
            <v>96.71</v>
          </cell>
          <cell r="AAJ14">
            <v>96.71</v>
          </cell>
          <cell r="AAK14">
            <v>133.08000000000001</v>
          </cell>
          <cell r="AAL14">
            <v>133.08000000000001</v>
          </cell>
          <cell r="AAM14">
            <v>133.08000000000001</v>
          </cell>
          <cell r="AAN14">
            <v>133.08000000000001</v>
          </cell>
          <cell r="AAO14">
            <v>133.08000000000001</v>
          </cell>
          <cell r="AAP14">
            <v>1583.1883737820187</v>
          </cell>
          <cell r="AAQ14">
            <v>127.25471621900675</v>
          </cell>
          <cell r="AAR14">
            <v>126.95011998641716</v>
          </cell>
          <cell r="AAS14">
            <v>127.37733735933884</v>
          </cell>
          <cell r="AAT14">
            <v>127.900087933761</v>
          </cell>
          <cell r="AAU14">
            <v>128.89873709947079</v>
          </cell>
          <cell r="AAV14">
            <v>127.43884264133879</v>
          </cell>
          <cell r="AAW14">
            <v>125.16415266762149</v>
          </cell>
          <cell r="AAX14">
            <v>140.82364799999999</v>
          </cell>
          <cell r="AAY14">
            <v>135.431478</v>
          </cell>
          <cell r="AAZ14">
            <v>137.92514399999999</v>
          </cell>
          <cell r="ABA14">
            <v>137.74035240000001</v>
          </cell>
          <cell r="ABB14">
            <v>140.28375747506357</v>
          </cell>
          <cell r="ABC14">
            <v>240.81837378201885</v>
          </cell>
          <cell r="ABD14">
            <v>0</v>
          </cell>
          <cell r="ABE14">
            <v>240.81837378201885</v>
          </cell>
          <cell r="ABF14">
            <v>191.73000000000002</v>
          </cell>
          <cell r="ABG14">
            <v>6.39</v>
          </cell>
          <cell r="ABH14">
            <v>6.39</v>
          </cell>
          <cell r="ABI14">
            <v>6.39</v>
          </cell>
          <cell r="ABJ14">
            <v>6.39</v>
          </cell>
          <cell r="ABK14">
            <v>6.39</v>
          </cell>
          <cell r="ABL14">
            <v>6.39</v>
          </cell>
          <cell r="ABM14">
            <v>6.39</v>
          </cell>
          <cell r="ABN14">
            <v>29.4</v>
          </cell>
          <cell r="ABO14">
            <v>29.4</v>
          </cell>
          <cell r="ABP14">
            <v>29.4</v>
          </cell>
          <cell r="ABQ14">
            <v>29.4</v>
          </cell>
          <cell r="ABR14">
            <v>29.4</v>
          </cell>
          <cell r="ABS14">
            <v>0</v>
          </cell>
          <cell r="ABT14">
            <v>0</v>
          </cell>
          <cell r="ABU14">
            <v>0</v>
          </cell>
          <cell r="ABV14">
            <v>0</v>
          </cell>
          <cell r="ABW14">
            <v>0</v>
          </cell>
          <cell r="ABX14">
            <v>0</v>
          </cell>
          <cell r="ABY14">
            <v>0</v>
          </cell>
          <cell r="ACB14">
            <v>0</v>
          </cell>
          <cell r="ACC14">
            <v>0</v>
          </cell>
          <cell r="ACD14">
            <v>0</v>
          </cell>
          <cell r="ACE14">
            <v>0</v>
          </cell>
          <cell r="ACF14">
            <v>-191.73000000000002</v>
          </cell>
          <cell r="ACG14">
            <v>-191.73000000000002</v>
          </cell>
          <cell r="ACH14">
            <v>0</v>
          </cell>
          <cell r="ACI14">
            <v>12000.919999999998</v>
          </cell>
          <cell r="ACJ14">
            <v>19588.295703555879</v>
          </cell>
          <cell r="ACK14">
            <v>7587.375703555881</v>
          </cell>
          <cell r="ACL14">
            <v>0</v>
          </cell>
          <cell r="ACM14">
            <v>7587.375703555881</v>
          </cell>
          <cell r="ACN14">
            <v>8064.4399999999987</v>
          </cell>
          <cell r="ACO14">
            <v>508.27</v>
          </cell>
          <cell r="ACP14">
            <v>508.27</v>
          </cell>
          <cell r="ACQ14">
            <v>508.27</v>
          </cell>
          <cell r="ACR14">
            <v>508.27</v>
          </cell>
          <cell r="ACS14">
            <v>508.27</v>
          </cell>
          <cell r="ACT14">
            <v>508.27</v>
          </cell>
          <cell r="ACU14">
            <v>508.27</v>
          </cell>
          <cell r="ACV14">
            <v>901.31</v>
          </cell>
          <cell r="ACW14">
            <v>901.31</v>
          </cell>
          <cell r="ACX14">
            <v>901.31</v>
          </cell>
          <cell r="ACY14">
            <v>901.31</v>
          </cell>
          <cell r="ACZ14">
            <v>901.31</v>
          </cell>
          <cell r="ADA14">
            <v>11792.238681964598</v>
          </cell>
          <cell r="ADB14">
            <v>0</v>
          </cell>
          <cell r="ADC14">
            <v>1989.7235058789183</v>
          </cell>
          <cell r="ADD14">
            <v>924.82353191943946</v>
          </cell>
          <cell r="ADE14">
            <v>1552.9805200000001</v>
          </cell>
          <cell r="ADF14">
            <v>950.24308399999995</v>
          </cell>
          <cell r="ADG14">
            <v>901.58570320000001</v>
          </cell>
          <cell r="ADH14">
            <v>947.52409634399794</v>
          </cell>
          <cell r="ADI14">
            <v>816.77750663157644</v>
          </cell>
          <cell r="ADJ14">
            <v>1145.1483861999998</v>
          </cell>
          <cell r="ADK14">
            <v>891.91593119999993</v>
          </cell>
          <cell r="ADL14">
            <v>812.66807915999993</v>
          </cell>
          <cell r="ADM14">
            <v>858.84833743066702</v>
          </cell>
          <cell r="ADN14">
            <v>3727.7986819645994</v>
          </cell>
          <cell r="ADO14">
            <v>0</v>
          </cell>
          <cell r="ADP14">
            <v>3727.7986819645994</v>
          </cell>
          <cell r="ADQ14">
            <v>3936.4799999999996</v>
          </cell>
          <cell r="ADR14">
            <v>134.04</v>
          </cell>
          <cell r="ADS14">
            <v>134.04</v>
          </cell>
          <cell r="ADT14">
            <v>134.04</v>
          </cell>
          <cell r="ADU14">
            <v>134.04</v>
          </cell>
          <cell r="ADV14">
            <v>134.04</v>
          </cell>
          <cell r="ADW14">
            <v>134.04</v>
          </cell>
          <cell r="ADX14">
            <v>134.04</v>
          </cell>
          <cell r="ADY14">
            <v>599.64</v>
          </cell>
          <cell r="ADZ14">
            <v>599.64</v>
          </cell>
          <cell r="AEA14">
            <v>599.64</v>
          </cell>
          <cell r="AEB14">
            <v>599.64</v>
          </cell>
          <cell r="AEC14">
            <v>599.64</v>
          </cell>
          <cell r="AED14">
            <v>7796.0570215912812</v>
          </cell>
          <cell r="AEE14">
            <v>0</v>
          </cell>
          <cell r="AEF14">
            <v>1146.646984810855</v>
          </cell>
          <cell r="AEG14">
            <v>467.14635742005811</v>
          </cell>
          <cell r="AEH14">
            <v>866.81667799999991</v>
          </cell>
          <cell r="AEI14">
            <v>704.29781519999995</v>
          </cell>
          <cell r="AEJ14">
            <v>622.10992479999993</v>
          </cell>
          <cell r="AEK14">
            <v>683.89218737758279</v>
          </cell>
          <cell r="AEL14">
            <v>675.9537985916495</v>
          </cell>
          <cell r="AEM14">
            <v>592.88891479999995</v>
          </cell>
          <cell r="AEN14">
            <v>692.69072319999998</v>
          </cell>
          <cell r="AEO14">
            <v>674.92772675999993</v>
          </cell>
          <cell r="AEP14">
            <v>668.68591063113627</v>
          </cell>
          <cell r="AEQ14">
            <v>3859.5770215912817</v>
          </cell>
          <cell r="AER14">
            <v>0</v>
          </cell>
          <cell r="AES14">
            <v>3859.5770215912817</v>
          </cell>
          <cell r="AET14">
            <v>0</v>
          </cell>
          <cell r="AEU14">
            <v>0</v>
          </cell>
          <cell r="AEV14">
            <v>0</v>
          </cell>
          <cell r="AEW14">
            <v>0</v>
          </cell>
          <cell r="AEX14">
            <v>0</v>
          </cell>
          <cell r="AEY14">
            <v>0</v>
          </cell>
          <cell r="AEZ14">
            <v>0</v>
          </cell>
          <cell r="AFA14">
            <v>0</v>
          </cell>
          <cell r="AFB14">
            <v>0</v>
          </cell>
          <cell r="AFC14">
            <v>0</v>
          </cell>
          <cell r="AFD14">
            <v>0</v>
          </cell>
          <cell r="AFE14">
            <v>0</v>
          </cell>
          <cell r="AFF14">
            <v>0</v>
          </cell>
          <cell r="AFG14">
            <v>0</v>
          </cell>
          <cell r="AFH14">
            <v>0</v>
          </cell>
          <cell r="AFI14">
            <v>0</v>
          </cell>
          <cell r="AFJ14">
            <v>0</v>
          </cell>
          <cell r="AFK14">
            <v>0</v>
          </cell>
          <cell r="AFL14">
            <v>0</v>
          </cell>
          <cell r="AFM14">
            <v>0</v>
          </cell>
          <cell r="AFN14">
            <v>0</v>
          </cell>
          <cell r="AFO14">
            <v>0</v>
          </cell>
          <cell r="AFP14">
            <v>0</v>
          </cell>
          <cell r="AFQ14">
            <v>0</v>
          </cell>
          <cell r="AFR14">
            <v>0</v>
          </cell>
          <cell r="AFS14">
            <v>0</v>
          </cell>
          <cell r="AFT14">
            <v>0</v>
          </cell>
          <cell r="AFU14">
            <v>0</v>
          </cell>
          <cell r="AFV14">
            <v>0</v>
          </cell>
          <cell r="AFW14">
            <v>257377.24</v>
          </cell>
          <cell r="AFX14">
            <v>171636.24222715775</v>
          </cell>
          <cell r="AFY14">
            <v>-85740.997772842238</v>
          </cell>
          <cell r="AFZ14">
            <v>-85740.997772842238</v>
          </cell>
          <cell r="AGA14">
            <v>0</v>
          </cell>
          <cell r="AGB14">
            <v>308852.68799999997</v>
          </cell>
          <cell r="AGC14">
            <v>205963.49067258931</v>
          </cell>
          <cell r="AGD14">
            <v>-102889.19732741066</v>
          </cell>
          <cell r="AGE14">
            <v>-102889.19732741066</v>
          </cell>
          <cell r="AGF14">
            <v>0</v>
          </cell>
          <cell r="AGG14">
            <v>16472.143359999998</v>
          </cell>
          <cell r="AGH14">
            <v>10984.719502538097</v>
          </cell>
          <cell r="AGI14">
            <v>-5487.4238574619012</v>
          </cell>
          <cell r="AGJ14">
            <v>-5487.4238574619012</v>
          </cell>
          <cell r="AGK14">
            <v>0</v>
          </cell>
          <cell r="AGL14">
            <v>325324.83135999995</v>
          </cell>
          <cell r="AGM14">
            <v>216948.2101751274</v>
          </cell>
          <cell r="AGN14">
            <v>-108376.62118487255</v>
          </cell>
          <cell r="AGO14">
            <v>-108376.62118487255</v>
          </cell>
          <cell r="AGP14">
            <v>0</v>
          </cell>
          <cell r="AGQ14">
            <v>5.8084772370486662E-2</v>
          </cell>
          <cell r="AGR14">
            <v>7.0000000000000007E-2</v>
          </cell>
          <cell r="AGS14">
            <v>0.03</v>
          </cell>
          <cell r="AGT14">
            <v>5.3333333333333337E-2</v>
          </cell>
          <cell r="AGV14">
            <v>111155.01999999999</v>
          </cell>
          <cell r="AGW14">
            <v>16604.039923934783</v>
          </cell>
          <cell r="AGX14">
            <v>-94550.9800760652</v>
          </cell>
          <cell r="AGZ14">
            <v>-108376.62118487255</v>
          </cell>
          <cell r="AHA14">
            <v>-63115.995615601772</v>
          </cell>
          <cell r="AHC14">
            <v>-81332.145162817615</v>
          </cell>
          <cell r="AHD14">
            <v>-18906.224631737394</v>
          </cell>
          <cell r="AHE14">
            <v>107337.52805880428</v>
          </cell>
          <cell r="AHF14">
            <v>45535.924316838791</v>
          </cell>
          <cell r="AHG14">
            <v>-118857.53421938629</v>
          </cell>
        </row>
        <row r="15">
          <cell r="C15" t="str">
            <v>Олександра Довгача вул. 9</v>
          </cell>
          <cell r="D15">
            <v>5</v>
          </cell>
          <cell r="E15">
            <v>3306.5</v>
          </cell>
          <cell r="F15">
            <v>38186.720000000001</v>
          </cell>
          <cell r="G15">
            <v>45600.72955626242</v>
          </cell>
          <cell r="H15">
            <v>7414.0095562624192</v>
          </cell>
          <cell r="I15">
            <v>0</v>
          </cell>
          <cell r="J15">
            <v>7414.0095562624192</v>
          </cell>
          <cell r="K15">
            <v>14621.86</v>
          </cell>
          <cell r="L15">
            <v>920.53</v>
          </cell>
          <cell r="M15">
            <v>920.53</v>
          </cell>
          <cell r="N15">
            <v>920.53</v>
          </cell>
          <cell r="O15">
            <v>920.53</v>
          </cell>
          <cell r="P15">
            <v>920.53</v>
          </cell>
          <cell r="Q15">
            <v>920.53</v>
          </cell>
          <cell r="R15">
            <v>920.53</v>
          </cell>
          <cell r="S15">
            <v>1635.63</v>
          </cell>
          <cell r="T15">
            <v>1635.63</v>
          </cell>
          <cell r="U15">
            <v>1635.63</v>
          </cell>
          <cell r="V15">
            <v>1635.63</v>
          </cell>
          <cell r="W15">
            <v>1635.63</v>
          </cell>
          <cell r="X15">
            <v>18863.922992120704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9091.4111594769256</v>
          </cell>
          <cell r="AF15">
            <v>0</v>
          </cell>
          <cell r="AG15">
            <v>0</v>
          </cell>
          <cell r="AH15">
            <v>9772.5118326437787</v>
          </cell>
          <cell r="AI15">
            <v>0</v>
          </cell>
          <cell r="AJ15">
            <v>0</v>
          </cell>
          <cell r="AL15">
            <v>0</v>
          </cell>
          <cell r="AM15">
            <v>0</v>
          </cell>
          <cell r="AN15">
            <v>3230.2500000000005</v>
          </cell>
          <cell r="AO15">
            <v>246</v>
          </cell>
          <cell r="AP15">
            <v>246</v>
          </cell>
          <cell r="AQ15">
            <v>246</v>
          </cell>
          <cell r="AR15">
            <v>246</v>
          </cell>
          <cell r="AS15">
            <v>246</v>
          </cell>
          <cell r="AT15">
            <v>246</v>
          </cell>
          <cell r="AU15">
            <v>246</v>
          </cell>
          <cell r="AV15">
            <v>301.64999999999998</v>
          </cell>
          <cell r="AW15">
            <v>301.64999999999998</v>
          </cell>
          <cell r="AX15">
            <v>301.64999999999998</v>
          </cell>
          <cell r="AY15">
            <v>301.64999999999998</v>
          </cell>
          <cell r="AZ15">
            <v>301.64999999999998</v>
          </cell>
          <cell r="BA15">
            <v>3473.8092119796038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1675.4686049523452</v>
          </cell>
          <cell r="BI15">
            <v>0</v>
          </cell>
          <cell r="BJ15">
            <v>0</v>
          </cell>
          <cell r="BK15">
            <v>1798.3406070272586</v>
          </cell>
          <cell r="BL15">
            <v>0</v>
          </cell>
          <cell r="BM15">
            <v>0</v>
          </cell>
          <cell r="BO15">
            <v>0</v>
          </cell>
          <cell r="BP15">
            <v>0</v>
          </cell>
          <cell r="BQ15">
            <v>2014.5399999999995</v>
          </cell>
          <cell r="BR15">
            <v>153.41999999999999</v>
          </cell>
          <cell r="BS15">
            <v>153.41999999999999</v>
          </cell>
          <cell r="BT15">
            <v>153.41999999999999</v>
          </cell>
          <cell r="BU15">
            <v>153.41999999999999</v>
          </cell>
          <cell r="BV15">
            <v>153.41999999999999</v>
          </cell>
          <cell r="BW15">
            <v>153.41999999999999</v>
          </cell>
          <cell r="BX15">
            <v>153.41999999999999</v>
          </cell>
          <cell r="BY15">
            <v>188.12</v>
          </cell>
          <cell r="BZ15">
            <v>188.12</v>
          </cell>
          <cell r="CA15">
            <v>188.12</v>
          </cell>
          <cell r="CB15">
            <v>188.12</v>
          </cell>
          <cell r="CC15">
            <v>188.12</v>
          </cell>
          <cell r="CD15">
            <v>1842.9300000000007</v>
          </cell>
          <cell r="CE15">
            <v>139.09</v>
          </cell>
          <cell r="CF15">
            <v>139.09</v>
          </cell>
          <cell r="CG15">
            <v>139.09</v>
          </cell>
          <cell r="CH15">
            <v>139.09</v>
          </cell>
          <cell r="CI15">
            <v>139.09</v>
          </cell>
          <cell r="CJ15">
            <v>139.09</v>
          </cell>
          <cell r="CK15">
            <v>139.09</v>
          </cell>
          <cell r="CL15">
            <v>173.86</v>
          </cell>
          <cell r="CM15">
            <v>173.86</v>
          </cell>
          <cell r="CN15">
            <v>173.86</v>
          </cell>
          <cell r="CO15">
            <v>173.86</v>
          </cell>
          <cell r="CP15">
            <v>173.86</v>
          </cell>
          <cell r="CR15">
            <v>0</v>
          </cell>
          <cell r="CS15">
            <v>0</v>
          </cell>
          <cell r="CT15">
            <v>426.10000000000008</v>
          </cell>
          <cell r="CU15">
            <v>32.4</v>
          </cell>
          <cell r="CV15">
            <v>32.4</v>
          </cell>
          <cell r="CW15">
            <v>32.4</v>
          </cell>
          <cell r="CX15">
            <v>32.4</v>
          </cell>
          <cell r="CY15">
            <v>32.4</v>
          </cell>
          <cell r="CZ15">
            <v>32.4</v>
          </cell>
          <cell r="DA15">
            <v>32.4</v>
          </cell>
          <cell r="DB15">
            <v>39.86</v>
          </cell>
          <cell r="DC15">
            <v>39.86</v>
          </cell>
          <cell r="DD15">
            <v>39.86</v>
          </cell>
          <cell r="DE15">
            <v>39.86</v>
          </cell>
          <cell r="DF15">
            <v>39.86</v>
          </cell>
          <cell r="DG15">
            <v>390.49000000000012</v>
          </cell>
          <cell r="DH15">
            <v>29.47</v>
          </cell>
          <cell r="DI15">
            <v>29.47</v>
          </cell>
          <cell r="DJ15">
            <v>29.47</v>
          </cell>
          <cell r="DK15">
            <v>29.47</v>
          </cell>
          <cell r="DL15">
            <v>29.47</v>
          </cell>
          <cell r="DM15">
            <v>29.47</v>
          </cell>
          <cell r="DN15">
            <v>29.47</v>
          </cell>
          <cell r="DO15">
            <v>36.840000000000003</v>
          </cell>
          <cell r="DP15">
            <v>36.840000000000003</v>
          </cell>
          <cell r="DQ15">
            <v>36.840000000000003</v>
          </cell>
          <cell r="DR15">
            <v>36.840000000000003</v>
          </cell>
          <cell r="DS15">
            <v>36.840000000000003</v>
          </cell>
          <cell r="DT15">
            <v>-35.609999999999957</v>
          </cell>
          <cell r="DU15">
            <v>-35.609999999999957</v>
          </cell>
          <cell r="DV15">
            <v>0</v>
          </cell>
          <cell r="DW15">
            <v>491.54000000000008</v>
          </cell>
          <cell r="DX15">
            <v>39.020000000000003</v>
          </cell>
          <cell r="DY15">
            <v>39.020000000000003</v>
          </cell>
          <cell r="DZ15">
            <v>39.020000000000003</v>
          </cell>
          <cell r="EA15">
            <v>39.020000000000003</v>
          </cell>
          <cell r="EB15">
            <v>39.020000000000003</v>
          </cell>
          <cell r="EC15">
            <v>39.020000000000003</v>
          </cell>
          <cell r="ED15">
            <v>39.020000000000003</v>
          </cell>
          <cell r="EE15">
            <v>43.68</v>
          </cell>
          <cell r="EF15">
            <v>43.68</v>
          </cell>
          <cell r="EG15">
            <v>43.68</v>
          </cell>
          <cell r="EH15">
            <v>43.68</v>
          </cell>
          <cell r="EI15">
            <v>43.68</v>
          </cell>
          <cell r="EK15">
            <v>502.18474987384445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241.8904008351696</v>
          </cell>
          <cell r="ES15">
            <v>0</v>
          </cell>
          <cell r="ET15">
            <v>0</v>
          </cell>
          <cell r="EU15">
            <v>260.29434903867485</v>
          </cell>
          <cell r="EV15">
            <v>0</v>
          </cell>
          <cell r="EW15">
            <v>0</v>
          </cell>
          <cell r="EX15">
            <v>10.644749873844376</v>
          </cell>
          <cell r="EY15">
            <v>0</v>
          </cell>
          <cell r="EZ15">
            <v>10.644749873844376</v>
          </cell>
          <cell r="FA15">
            <v>7322.0700000000006</v>
          </cell>
          <cell r="FB15">
            <v>553.51</v>
          </cell>
          <cell r="FC15">
            <v>553.51</v>
          </cell>
          <cell r="FD15">
            <v>553.51</v>
          </cell>
          <cell r="FE15">
            <v>553.51</v>
          </cell>
          <cell r="FF15">
            <v>553.51</v>
          </cell>
          <cell r="FG15">
            <v>553.51</v>
          </cell>
          <cell r="FH15">
            <v>553.51</v>
          </cell>
          <cell r="FI15">
            <v>689.5</v>
          </cell>
          <cell r="FJ15">
            <v>689.5</v>
          </cell>
          <cell r="FK15">
            <v>689.5</v>
          </cell>
          <cell r="FL15">
            <v>689.5</v>
          </cell>
          <cell r="FM15">
            <v>689.5</v>
          </cell>
          <cell r="FN15">
            <v>8058.8376773474392</v>
          </cell>
          <cell r="FO15">
            <v>0</v>
          </cell>
          <cell r="FP15">
            <v>0</v>
          </cell>
          <cell r="FQ15">
            <v>0</v>
          </cell>
          <cell r="FR15">
            <v>3859.4709423009695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4199.3667350464693</v>
          </cell>
          <cell r="FY15">
            <v>0</v>
          </cell>
          <cell r="FZ15">
            <v>0</v>
          </cell>
          <cell r="GA15">
            <v>736.76767734743862</v>
          </cell>
          <cell r="GB15">
            <v>0</v>
          </cell>
          <cell r="GC15">
            <v>736.76767734743862</v>
          </cell>
          <cell r="GD15">
            <v>1374.9199999999998</v>
          </cell>
          <cell r="GE15">
            <v>54.56</v>
          </cell>
          <cell r="GF15">
            <v>54.56</v>
          </cell>
          <cell r="GG15">
            <v>54.56</v>
          </cell>
          <cell r="GH15">
            <v>54.56</v>
          </cell>
          <cell r="GI15">
            <v>54.56</v>
          </cell>
          <cell r="GJ15">
            <v>54.56</v>
          </cell>
          <cell r="GK15">
            <v>54.56</v>
          </cell>
          <cell r="GL15">
            <v>198.6</v>
          </cell>
          <cell r="GM15">
            <v>198.6</v>
          </cell>
          <cell r="GN15">
            <v>198.6</v>
          </cell>
          <cell r="GO15">
            <v>198.6</v>
          </cell>
          <cell r="GP15">
            <v>198.6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V15">
            <v>-1374.9199999999998</v>
          </cell>
          <cell r="GW15">
            <v>-1374.9199999999998</v>
          </cell>
          <cell r="GX15">
            <v>0</v>
          </cell>
          <cell r="GY15">
            <v>8705.44</v>
          </cell>
          <cell r="GZ15">
            <v>479.77</v>
          </cell>
          <cell r="HA15">
            <v>479.77</v>
          </cell>
          <cell r="HB15">
            <v>479.77</v>
          </cell>
          <cell r="HC15">
            <v>479.77</v>
          </cell>
          <cell r="HD15">
            <v>479.77</v>
          </cell>
          <cell r="HE15">
            <v>479.77</v>
          </cell>
          <cell r="HF15">
            <v>479.77</v>
          </cell>
          <cell r="HG15">
            <v>1069.4100000000001</v>
          </cell>
          <cell r="HH15">
            <v>1069.4100000000001</v>
          </cell>
          <cell r="HI15">
            <v>1069.4100000000001</v>
          </cell>
          <cell r="HJ15">
            <v>1069.4100000000001</v>
          </cell>
          <cell r="HK15">
            <v>1069.4100000000001</v>
          </cell>
          <cell r="HL15">
            <v>12468.554924940827</v>
          </cell>
          <cell r="HM15">
            <v>1005.7716518578594</v>
          </cell>
          <cell r="HN15">
            <v>1065.0053780291159</v>
          </cell>
          <cell r="HO15">
            <v>1142.6001483861519</v>
          </cell>
          <cell r="HP15">
            <v>1077.0047775679641</v>
          </cell>
          <cell r="HQ15">
            <v>1116.8289122382098</v>
          </cell>
          <cell r="HR15">
            <v>954.25711771521003</v>
          </cell>
          <cell r="HS15">
            <v>1214.1165082593834</v>
          </cell>
          <cell r="HT15">
            <v>705.52456590370423</v>
          </cell>
          <cell r="HU15">
            <v>724.24987686006205</v>
          </cell>
          <cell r="HV15">
            <v>1195.95608413426</v>
          </cell>
          <cell r="HW15">
            <v>1055.6627838864608</v>
          </cell>
          <cell r="HX15">
            <v>1211.5771201024472</v>
          </cell>
          <cell r="HY15">
            <v>3763.1149249408263</v>
          </cell>
          <cell r="HZ15">
            <v>0</v>
          </cell>
          <cell r="IA15">
            <v>3763.1149249408263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0</v>
          </cell>
          <cell r="II15">
            <v>0</v>
          </cell>
          <cell r="IJ15">
            <v>0</v>
          </cell>
          <cell r="IK15">
            <v>0</v>
          </cell>
          <cell r="IL15">
            <v>0</v>
          </cell>
          <cell r="IM15">
            <v>0</v>
          </cell>
          <cell r="IN15">
            <v>0</v>
          </cell>
          <cell r="IO15">
            <v>0</v>
          </cell>
          <cell r="IP15">
            <v>0</v>
          </cell>
          <cell r="IQ15">
            <v>0</v>
          </cell>
          <cell r="IR15">
            <v>0</v>
          </cell>
          <cell r="IS15">
            <v>0</v>
          </cell>
          <cell r="IT15">
            <v>0</v>
          </cell>
          <cell r="IU15">
            <v>0</v>
          </cell>
          <cell r="IV15">
            <v>0</v>
          </cell>
          <cell r="IW15">
            <v>0</v>
          </cell>
          <cell r="IX15">
            <v>0</v>
          </cell>
          <cell r="IY15">
            <v>0</v>
          </cell>
          <cell r="IZ15">
            <v>0</v>
          </cell>
          <cell r="JA15">
            <v>0</v>
          </cell>
          <cell r="JB15">
            <v>0</v>
          </cell>
          <cell r="JC15">
            <v>0</v>
          </cell>
          <cell r="JD15">
            <v>0</v>
          </cell>
          <cell r="JE15">
            <v>0</v>
          </cell>
          <cell r="JF15">
            <v>0</v>
          </cell>
          <cell r="JG15">
            <v>0</v>
          </cell>
          <cell r="JH15">
            <v>0</v>
          </cell>
          <cell r="JI15">
            <v>0</v>
          </cell>
          <cell r="JJ15">
            <v>0</v>
          </cell>
          <cell r="JK15">
            <v>0</v>
          </cell>
          <cell r="JL15">
            <v>0</v>
          </cell>
          <cell r="JM15">
            <v>0</v>
          </cell>
          <cell r="JN15">
            <v>0</v>
          </cell>
          <cell r="JO15">
            <v>0</v>
          </cell>
          <cell r="JP15">
            <v>0</v>
          </cell>
          <cell r="JQ15">
            <v>0</v>
          </cell>
          <cell r="JR15">
            <v>0</v>
          </cell>
          <cell r="JS15">
            <v>0</v>
          </cell>
          <cell r="JT15">
            <v>0</v>
          </cell>
          <cell r="JU15">
            <v>0</v>
          </cell>
          <cell r="JV15">
            <v>0</v>
          </cell>
          <cell r="JW15">
            <v>0</v>
          </cell>
          <cell r="JX15">
            <v>0</v>
          </cell>
          <cell r="JY15">
            <v>0</v>
          </cell>
          <cell r="JZ15">
            <v>0</v>
          </cell>
          <cell r="KA15">
            <v>0</v>
          </cell>
          <cell r="KB15">
            <v>0</v>
          </cell>
          <cell r="KC15">
            <v>0</v>
          </cell>
          <cell r="KD15">
            <v>0</v>
          </cell>
          <cell r="KE15">
            <v>0</v>
          </cell>
          <cell r="KF15">
            <v>0</v>
          </cell>
          <cell r="KG15">
            <v>0</v>
          </cell>
          <cell r="KH15">
            <v>4084.1199999999994</v>
          </cell>
          <cell r="KI15">
            <v>187.81</v>
          </cell>
          <cell r="KJ15">
            <v>187.81</v>
          </cell>
          <cell r="KK15">
            <v>187.81</v>
          </cell>
          <cell r="KL15">
            <v>187.81</v>
          </cell>
          <cell r="KM15">
            <v>187.81</v>
          </cell>
          <cell r="KN15">
            <v>187.81</v>
          </cell>
          <cell r="KO15">
            <v>187.81</v>
          </cell>
          <cell r="KP15">
            <v>553.89</v>
          </cell>
          <cell r="KQ15">
            <v>553.89</v>
          </cell>
          <cell r="KR15">
            <v>553.89</v>
          </cell>
          <cell r="KS15">
            <v>553.89</v>
          </cell>
          <cell r="KT15">
            <v>553.89</v>
          </cell>
          <cell r="KU15">
            <v>4393.3648499876799</v>
          </cell>
          <cell r="KV15">
            <v>226.96932763664333</v>
          </cell>
          <cell r="KW15">
            <v>244.43766022913374</v>
          </cell>
          <cell r="KX15">
            <v>216.9354663035478</v>
          </cell>
          <cell r="KY15">
            <v>237.84958459002851</v>
          </cell>
          <cell r="KZ15">
            <v>236.92749332184775</v>
          </cell>
          <cell r="LA15">
            <v>242.1657240191175</v>
          </cell>
          <cell r="LB15">
            <v>214.28786642576318</v>
          </cell>
          <cell r="LC15">
            <v>420.77212965003957</v>
          </cell>
          <cell r="LD15">
            <v>542.35177306160074</v>
          </cell>
          <cell r="LE15">
            <v>523.70449845312828</v>
          </cell>
          <cell r="LF15">
            <v>638.06947856792101</v>
          </cell>
          <cell r="LG15">
            <v>648.89384772890753</v>
          </cell>
          <cell r="LH15">
            <v>309.24484998768048</v>
          </cell>
          <cell r="LI15">
            <v>0</v>
          </cell>
          <cell r="LJ15">
            <v>309.24484998768048</v>
          </cell>
          <cell r="LK15">
            <v>0</v>
          </cell>
          <cell r="LX15">
            <v>0</v>
          </cell>
          <cell r="MJ15">
            <v>0</v>
          </cell>
          <cell r="ML15">
            <v>0</v>
          </cell>
          <cell r="MM15">
            <v>0</v>
          </cell>
          <cell r="MN15">
            <v>25838.200000000012</v>
          </cell>
          <cell r="MO15">
            <v>2182.9499999999998</v>
          </cell>
          <cell r="MP15">
            <v>2182.9499999999998</v>
          </cell>
          <cell r="MQ15">
            <v>2182.9499999999998</v>
          </cell>
          <cell r="MR15">
            <v>2182.9499999999998</v>
          </cell>
          <cell r="MS15">
            <v>2182.9499999999998</v>
          </cell>
          <cell r="MT15">
            <v>2182.9499999999998</v>
          </cell>
          <cell r="MU15">
            <v>2182.9499999999998</v>
          </cell>
          <cell r="MV15">
            <v>2111.5100000000002</v>
          </cell>
          <cell r="MW15">
            <v>2111.5100000000002</v>
          </cell>
          <cell r="MX15">
            <v>2111.5100000000002</v>
          </cell>
          <cell r="MY15">
            <v>2111.5100000000002</v>
          </cell>
          <cell r="MZ15">
            <v>2111.5100000000002</v>
          </cell>
          <cell r="NA15">
            <v>938.6143257064607</v>
          </cell>
          <cell r="NB15">
            <v>0</v>
          </cell>
          <cell r="NC15">
            <v>873.49586474254897</v>
          </cell>
          <cell r="ND15">
            <v>0</v>
          </cell>
          <cell r="NE15">
            <v>0</v>
          </cell>
          <cell r="NF15">
            <v>65.118460963911758</v>
          </cell>
          <cell r="NG15">
            <v>0</v>
          </cell>
          <cell r="NH15">
            <v>0</v>
          </cell>
          <cell r="NI15">
            <v>0</v>
          </cell>
          <cell r="NJ15">
            <v>0</v>
          </cell>
          <cell r="NK15">
            <v>0</v>
          </cell>
          <cell r="NL15">
            <v>0</v>
          </cell>
          <cell r="NM15">
            <v>0</v>
          </cell>
          <cell r="NN15">
            <v>-24899.58567429355</v>
          </cell>
          <cell r="NO15">
            <v>-24899.58567429355</v>
          </cell>
          <cell r="NP15">
            <v>0</v>
          </cell>
          <cell r="NQ15">
            <v>24788.33</v>
          </cell>
          <cell r="NR15">
            <v>2987.13</v>
          </cell>
          <cell r="NS15">
            <v>-21801.200000000001</v>
          </cell>
          <cell r="NT15">
            <v>-21801.200000000001</v>
          </cell>
          <cell r="NU15">
            <v>0</v>
          </cell>
          <cell r="NV15">
            <v>7042.86</v>
          </cell>
          <cell r="NW15">
            <v>724.78</v>
          </cell>
          <cell r="NX15">
            <v>724.78</v>
          </cell>
          <cell r="NY15">
            <v>724.78</v>
          </cell>
          <cell r="NZ15">
            <v>724.78</v>
          </cell>
          <cell r="OA15">
            <v>724.78</v>
          </cell>
          <cell r="OB15">
            <v>724.78</v>
          </cell>
          <cell r="OC15">
            <v>724.78</v>
          </cell>
          <cell r="OD15">
            <v>393.88</v>
          </cell>
          <cell r="OE15">
            <v>393.88</v>
          </cell>
          <cell r="OF15">
            <v>393.88</v>
          </cell>
          <cell r="OG15">
            <v>393.88</v>
          </cell>
          <cell r="OH15">
            <v>393.88</v>
          </cell>
          <cell r="OI15">
            <v>0</v>
          </cell>
          <cell r="OJ15">
            <v>0</v>
          </cell>
          <cell r="OK15">
            <v>0</v>
          </cell>
          <cell r="OL15">
            <v>0</v>
          </cell>
          <cell r="OM15">
            <v>0</v>
          </cell>
          <cell r="ON15">
            <v>0</v>
          </cell>
          <cell r="OO15">
            <v>0</v>
          </cell>
          <cell r="OP15">
            <v>0</v>
          </cell>
          <cell r="OQ15">
            <v>0</v>
          </cell>
          <cell r="OR15">
            <v>0</v>
          </cell>
          <cell r="OS15">
            <v>0</v>
          </cell>
          <cell r="OT15">
            <v>0</v>
          </cell>
          <cell r="OU15">
            <v>0</v>
          </cell>
          <cell r="OV15">
            <v>-7042.86</v>
          </cell>
          <cell r="OW15">
            <v>-7042.86</v>
          </cell>
          <cell r="OX15">
            <v>0</v>
          </cell>
          <cell r="OY15">
            <v>6713.66</v>
          </cell>
          <cell r="OZ15">
            <v>694.03</v>
          </cell>
          <cell r="PA15">
            <v>694.03</v>
          </cell>
          <cell r="PB15">
            <v>694.03</v>
          </cell>
          <cell r="PC15">
            <v>694.03</v>
          </cell>
          <cell r="PD15">
            <v>694.03</v>
          </cell>
          <cell r="PE15">
            <v>694.03</v>
          </cell>
          <cell r="PF15">
            <v>694.03</v>
          </cell>
          <cell r="PG15">
            <v>371.09</v>
          </cell>
          <cell r="PH15">
            <v>371.09</v>
          </cell>
          <cell r="PI15">
            <v>371.09</v>
          </cell>
          <cell r="PJ15">
            <v>371.09</v>
          </cell>
          <cell r="PK15">
            <v>371.09</v>
          </cell>
          <cell r="PL15">
            <v>2375.58</v>
          </cell>
          <cell r="PM15">
            <v>0</v>
          </cell>
          <cell r="PN15">
            <v>0</v>
          </cell>
          <cell r="PO15">
            <v>843.82</v>
          </cell>
          <cell r="PP15">
            <v>0</v>
          </cell>
          <cell r="PQ15">
            <v>1531.76</v>
          </cell>
          <cell r="PR15">
            <v>0</v>
          </cell>
          <cell r="PS15">
            <v>0</v>
          </cell>
          <cell r="PT15">
            <v>0</v>
          </cell>
          <cell r="PU15">
            <v>0</v>
          </cell>
          <cell r="PV15">
            <v>0</v>
          </cell>
          <cell r="PW15">
            <v>0</v>
          </cell>
          <cell r="PX15">
            <v>0</v>
          </cell>
          <cell r="PY15">
            <v>-4338.08</v>
          </cell>
          <cell r="PZ15">
            <v>-4338.08</v>
          </cell>
          <cell r="QA15">
            <v>0</v>
          </cell>
          <cell r="QB15">
            <v>1525.94</v>
          </cell>
          <cell r="QC15">
            <v>156.07</v>
          </cell>
          <cell r="QD15">
            <v>156.07</v>
          </cell>
          <cell r="QE15">
            <v>156.07</v>
          </cell>
          <cell r="QF15">
            <v>156.07</v>
          </cell>
          <cell r="QG15">
            <v>156.07</v>
          </cell>
          <cell r="QH15">
            <v>156.07</v>
          </cell>
          <cell r="QI15">
            <v>156.07</v>
          </cell>
          <cell r="QJ15">
            <v>86.69</v>
          </cell>
          <cell r="QK15">
            <v>86.69</v>
          </cell>
          <cell r="QL15">
            <v>86.69</v>
          </cell>
          <cell r="QM15">
            <v>86.69</v>
          </cell>
          <cell r="QN15">
            <v>86.69</v>
          </cell>
          <cell r="QO15">
            <v>0</v>
          </cell>
          <cell r="QP15">
            <v>0</v>
          </cell>
          <cell r="QQ15">
            <v>0</v>
          </cell>
          <cell r="QR15">
            <v>0</v>
          </cell>
          <cell r="QS15">
            <v>0</v>
          </cell>
          <cell r="QT15">
            <v>0</v>
          </cell>
          <cell r="QU15">
            <v>0</v>
          </cell>
          <cell r="QV15">
            <v>0</v>
          </cell>
          <cell r="QW15">
            <v>0</v>
          </cell>
          <cell r="QX15">
            <v>0</v>
          </cell>
          <cell r="QY15">
            <v>0</v>
          </cell>
          <cell r="QZ15">
            <v>0</v>
          </cell>
          <cell r="RA15">
            <v>0</v>
          </cell>
          <cell r="RB15">
            <v>-1525.94</v>
          </cell>
          <cell r="RC15">
            <v>-1525.94</v>
          </cell>
          <cell r="RD15">
            <v>0</v>
          </cell>
          <cell r="RE15">
            <v>6268.8099999999986</v>
          </cell>
          <cell r="RF15">
            <v>645.42999999999995</v>
          </cell>
          <cell r="RG15">
            <v>645.42999999999995</v>
          </cell>
          <cell r="RH15">
            <v>645.42999999999995</v>
          </cell>
          <cell r="RI15">
            <v>645.42999999999995</v>
          </cell>
          <cell r="RJ15">
            <v>645.42999999999995</v>
          </cell>
          <cell r="RK15">
            <v>645.42999999999995</v>
          </cell>
          <cell r="RL15">
            <v>645.42999999999995</v>
          </cell>
          <cell r="RM15">
            <v>350.16</v>
          </cell>
          <cell r="RN15">
            <v>350.16</v>
          </cell>
          <cell r="RO15">
            <v>350.16</v>
          </cell>
          <cell r="RP15">
            <v>350.16</v>
          </cell>
          <cell r="RQ15">
            <v>350.16</v>
          </cell>
          <cell r="RR15">
            <v>611.54999999999995</v>
          </cell>
          <cell r="RS15">
            <v>0</v>
          </cell>
          <cell r="RT15">
            <v>0</v>
          </cell>
          <cell r="RU15">
            <v>0</v>
          </cell>
          <cell r="RV15">
            <v>0</v>
          </cell>
          <cell r="RW15">
            <v>0</v>
          </cell>
          <cell r="RX15">
            <v>611.54999999999995</v>
          </cell>
          <cell r="RY15">
            <v>0</v>
          </cell>
          <cell r="RZ15">
            <v>0</v>
          </cell>
          <cell r="SA15">
            <v>0</v>
          </cell>
          <cell r="SB15">
            <v>0</v>
          </cell>
          <cell r="SC15">
            <v>0</v>
          </cell>
          <cell r="SD15">
            <v>0</v>
          </cell>
          <cell r="SE15">
            <v>-5657.2599999999984</v>
          </cell>
          <cell r="SF15">
            <v>-5657.2599999999984</v>
          </cell>
          <cell r="SG15">
            <v>0</v>
          </cell>
          <cell r="SH15">
            <v>0</v>
          </cell>
          <cell r="SI15">
            <v>0</v>
          </cell>
          <cell r="SJ15">
            <v>0</v>
          </cell>
          <cell r="SK15">
            <v>0</v>
          </cell>
          <cell r="SL15">
            <v>0</v>
          </cell>
          <cell r="SM15">
            <v>0</v>
          </cell>
          <cell r="SN15">
            <v>0</v>
          </cell>
          <cell r="SO15">
            <v>0</v>
          </cell>
          <cell r="SP15">
            <v>0</v>
          </cell>
          <cell r="SQ15">
            <v>0</v>
          </cell>
          <cell r="SR15">
            <v>0</v>
          </cell>
          <cell r="SS15">
            <v>0</v>
          </cell>
          <cell r="ST15">
            <v>0</v>
          </cell>
          <cell r="SU15">
            <v>0</v>
          </cell>
          <cell r="SV15">
            <v>0</v>
          </cell>
          <cell r="SW15">
            <v>0</v>
          </cell>
          <cell r="SX15">
            <v>0</v>
          </cell>
          <cell r="SY15">
            <v>0</v>
          </cell>
          <cell r="SZ15">
            <v>0</v>
          </cell>
          <cell r="TA15">
            <v>0</v>
          </cell>
          <cell r="TB15">
            <v>0</v>
          </cell>
          <cell r="TC15">
            <v>0</v>
          </cell>
          <cell r="TD15">
            <v>0</v>
          </cell>
          <cell r="TE15">
            <v>0</v>
          </cell>
          <cell r="TF15">
            <v>0</v>
          </cell>
          <cell r="TG15">
            <v>0</v>
          </cell>
          <cell r="TH15">
            <v>0</v>
          </cell>
          <cell r="TI15">
            <v>0</v>
          </cell>
          <cell r="TJ15">
            <v>0</v>
          </cell>
          <cell r="TK15">
            <v>3189.6999999999994</v>
          </cell>
          <cell r="TL15">
            <v>298.25</v>
          </cell>
          <cell r="TM15">
            <v>298.25</v>
          </cell>
          <cell r="TN15">
            <v>298.25</v>
          </cell>
          <cell r="TO15">
            <v>298.25</v>
          </cell>
          <cell r="TP15">
            <v>298.25</v>
          </cell>
          <cell r="TQ15">
            <v>298.25</v>
          </cell>
          <cell r="TR15">
            <v>298.25</v>
          </cell>
          <cell r="TS15">
            <v>220.39</v>
          </cell>
          <cell r="TT15">
            <v>220.39</v>
          </cell>
          <cell r="TU15">
            <v>220.39</v>
          </cell>
          <cell r="TV15">
            <v>220.39</v>
          </cell>
          <cell r="TW15">
            <v>220.39</v>
          </cell>
          <cell r="TX15">
            <v>0</v>
          </cell>
          <cell r="TY15">
            <v>0</v>
          </cell>
          <cell r="TZ15">
            <v>0</v>
          </cell>
          <cell r="UA15">
            <v>0</v>
          </cell>
          <cell r="UB15">
            <v>0</v>
          </cell>
          <cell r="UC15">
            <v>0</v>
          </cell>
          <cell r="UD15">
            <v>0</v>
          </cell>
          <cell r="UE15">
            <v>0</v>
          </cell>
          <cell r="UF15">
            <v>0</v>
          </cell>
          <cell r="UG15">
            <v>0</v>
          </cell>
          <cell r="UH15">
            <v>0</v>
          </cell>
          <cell r="UI15">
            <v>0</v>
          </cell>
          <cell r="UJ15">
            <v>0</v>
          </cell>
          <cell r="UK15">
            <v>-3189.6999999999994</v>
          </cell>
          <cell r="UL15">
            <v>-3189.6999999999994</v>
          </cell>
          <cell r="UM15">
            <v>0</v>
          </cell>
          <cell r="UN15">
            <v>47.360000000000007</v>
          </cell>
          <cell r="UO15">
            <v>4.63</v>
          </cell>
          <cell r="UP15">
            <v>4.63</v>
          </cell>
          <cell r="UQ15">
            <v>4.63</v>
          </cell>
          <cell r="UR15">
            <v>4.63</v>
          </cell>
          <cell r="US15">
            <v>4.63</v>
          </cell>
          <cell r="UT15">
            <v>4.63</v>
          </cell>
          <cell r="UU15">
            <v>4.63</v>
          </cell>
          <cell r="UV15">
            <v>2.99</v>
          </cell>
          <cell r="UW15">
            <v>2.99</v>
          </cell>
          <cell r="UX15">
            <v>2.99</v>
          </cell>
          <cell r="UY15">
            <v>2.99</v>
          </cell>
          <cell r="UZ15">
            <v>2.99</v>
          </cell>
          <cell r="VA15">
            <v>0</v>
          </cell>
          <cell r="VH15">
            <v>0</v>
          </cell>
          <cell r="VN15">
            <v>-47.360000000000007</v>
          </cell>
          <cell r="VO15">
            <v>-47.360000000000007</v>
          </cell>
          <cell r="VP15">
            <v>0</v>
          </cell>
          <cell r="VQ15">
            <v>0</v>
          </cell>
          <cell r="WD15">
            <v>0</v>
          </cell>
          <cell r="WQ15">
            <v>0</v>
          </cell>
          <cell r="WR15">
            <v>0</v>
          </cell>
          <cell r="WS15">
            <v>0</v>
          </cell>
          <cell r="WT15">
            <v>34744.01</v>
          </cell>
          <cell r="WU15">
            <v>2333.73</v>
          </cell>
          <cell r="WV15">
            <v>2333.73</v>
          </cell>
          <cell r="WW15">
            <v>2333.73</v>
          </cell>
          <cell r="WX15">
            <v>2333.73</v>
          </cell>
          <cell r="WY15">
            <v>2333.73</v>
          </cell>
          <cell r="WZ15">
            <v>2333.73</v>
          </cell>
          <cell r="XA15">
            <v>2333.73</v>
          </cell>
          <cell r="XB15">
            <v>3681.58</v>
          </cell>
          <cell r="XC15">
            <v>3681.58</v>
          </cell>
          <cell r="XD15">
            <v>3681.58</v>
          </cell>
          <cell r="XE15">
            <v>3681.58</v>
          </cell>
          <cell r="XF15">
            <v>3681.58</v>
          </cell>
          <cell r="XG15">
            <v>44969.580675132922</v>
          </cell>
          <cell r="XH15">
            <v>3183.3537621348992</v>
          </cell>
          <cell r="XI15">
            <v>3500.957929226332</v>
          </cell>
          <cell r="XJ15">
            <v>3378.4445331222537</v>
          </cell>
          <cell r="XK15">
            <v>360.15340364286669</v>
          </cell>
          <cell r="XL15">
            <v>2829.0784883480474</v>
          </cell>
          <cell r="XM15">
            <v>2516.017848388492</v>
          </cell>
          <cell r="XN15">
            <v>4055.0386758780028</v>
          </cell>
          <cell r="XO15">
            <v>4425.5513180637236</v>
          </cell>
          <cell r="XP15">
            <v>5789.5051759990311</v>
          </cell>
          <cell r="XQ15">
            <v>5617.8509439390282</v>
          </cell>
          <cell r="XR15">
            <v>5249.0258573048795</v>
          </cell>
          <cell r="XS15">
            <v>4064.6027390853633</v>
          </cell>
          <cell r="XT15">
            <v>10225.57067513292</v>
          </cell>
          <cell r="XU15">
            <v>0</v>
          </cell>
          <cell r="XV15">
            <v>10225.57067513292</v>
          </cell>
          <cell r="XW15">
            <v>10690.75</v>
          </cell>
          <cell r="XX15">
            <v>648.4</v>
          </cell>
          <cell r="XY15">
            <v>648.4</v>
          </cell>
          <cell r="XZ15">
            <v>648.4</v>
          </cell>
          <cell r="YA15">
            <v>648.4</v>
          </cell>
          <cell r="YB15">
            <v>648.4</v>
          </cell>
          <cell r="YC15">
            <v>648.4</v>
          </cell>
          <cell r="YD15">
            <v>648.4</v>
          </cell>
          <cell r="YE15">
            <v>1230.3900000000001</v>
          </cell>
          <cell r="YF15">
            <v>1230.3900000000001</v>
          </cell>
          <cell r="YG15">
            <v>1230.3900000000001</v>
          </cell>
          <cell r="YH15">
            <v>1230.3900000000001</v>
          </cell>
          <cell r="YI15">
            <v>1230.3900000000001</v>
          </cell>
          <cell r="YJ15">
            <v>10517.516611286006</v>
          </cell>
          <cell r="YK15">
            <v>785.8418466599137</v>
          </cell>
          <cell r="YL15">
            <v>689.35647205371129</v>
          </cell>
          <cell r="YM15">
            <v>709.82063969690512</v>
          </cell>
          <cell r="YN15">
            <v>764.13524296843843</v>
          </cell>
          <cell r="YO15">
            <v>686.29433121111492</v>
          </cell>
          <cell r="YP15">
            <v>738.40353207762053</v>
          </cell>
          <cell r="YQ15">
            <v>772.18784983520572</v>
          </cell>
          <cell r="YR15">
            <v>789.25451414866552</v>
          </cell>
          <cell r="YS15">
            <v>1047.7676368435928</v>
          </cell>
          <cell r="YT15">
            <v>1133.3469841777467</v>
          </cell>
          <cell r="YU15">
            <v>1150.5206117353923</v>
          </cell>
          <cell r="YV15">
            <v>1250.5869498777001</v>
          </cell>
          <cell r="YW15">
            <v>-173.23338871399392</v>
          </cell>
          <cell r="YX15">
            <v>-173.23338871399392</v>
          </cell>
          <cell r="YY15">
            <v>0</v>
          </cell>
          <cell r="YZ15">
            <v>3207.07</v>
          </cell>
          <cell r="ZA15">
            <v>92.91</v>
          </cell>
          <cell r="ZB15">
            <v>92.91</v>
          </cell>
          <cell r="ZC15">
            <v>92.91</v>
          </cell>
          <cell r="ZD15">
            <v>92.91</v>
          </cell>
          <cell r="ZE15">
            <v>92.91</v>
          </cell>
          <cell r="ZF15">
            <v>92.91</v>
          </cell>
          <cell r="ZG15">
            <v>92.91</v>
          </cell>
          <cell r="ZH15">
            <v>511.34</v>
          </cell>
          <cell r="ZI15">
            <v>511.34</v>
          </cell>
          <cell r="ZJ15">
            <v>511.34</v>
          </cell>
          <cell r="ZK15">
            <v>511.34</v>
          </cell>
          <cell r="ZL15">
            <v>511.34</v>
          </cell>
          <cell r="ZM15">
            <v>4428.5667331646773</v>
          </cell>
          <cell r="ZN15">
            <v>0</v>
          </cell>
          <cell r="ZO15">
            <v>131.90080410061071</v>
          </cell>
          <cell r="ZP15">
            <v>445.3581394143801</v>
          </cell>
          <cell r="ZQ15">
            <v>3754.0513291539155</v>
          </cell>
          <cell r="ZR15">
            <v>97.256460495770511</v>
          </cell>
          <cell r="ZS15">
            <v>0</v>
          </cell>
          <cell r="ZZ15">
            <v>1221.4967331646772</v>
          </cell>
          <cell r="AAA15">
            <v>0</v>
          </cell>
          <cell r="AAB15">
            <v>1221.4967331646772</v>
          </cell>
          <cell r="AAC15">
            <v>1408.47</v>
          </cell>
          <cell r="AAD15">
            <v>101.51</v>
          </cell>
          <cell r="AAE15">
            <v>101.51</v>
          </cell>
          <cell r="AAF15">
            <v>101.51</v>
          </cell>
          <cell r="AAG15">
            <v>101.51</v>
          </cell>
          <cell r="AAH15">
            <v>101.51</v>
          </cell>
          <cell r="AAI15">
            <v>101.51</v>
          </cell>
          <cell r="AAJ15">
            <v>101.51</v>
          </cell>
          <cell r="AAK15">
            <v>139.58000000000001</v>
          </cell>
          <cell r="AAL15">
            <v>139.58000000000001</v>
          </cell>
          <cell r="AAM15">
            <v>139.58000000000001</v>
          </cell>
          <cell r="AAN15">
            <v>139.58000000000001</v>
          </cell>
          <cell r="AAO15">
            <v>139.58000000000001</v>
          </cell>
          <cell r="AAP15">
            <v>1735.3076392418666</v>
          </cell>
          <cell r="AAQ15">
            <v>144.88534219722305</v>
          </cell>
          <cell r="AAR15">
            <v>144.53854538919924</v>
          </cell>
          <cell r="AAS15">
            <v>145.02495200034463</v>
          </cell>
          <cell r="AAT15">
            <v>145.62012755146998</v>
          </cell>
          <cell r="AAU15">
            <v>146.757135517916</v>
          </cell>
          <cell r="AAV15">
            <v>145.09497859027599</v>
          </cell>
          <cell r="AAW15">
            <v>142.50513952554982</v>
          </cell>
          <cell r="AAX15">
            <v>146.65777055999999</v>
          </cell>
          <cell r="AAY15">
            <v>141.04221065999999</v>
          </cell>
          <cell r="AAZ15">
            <v>143.63918568</v>
          </cell>
          <cell r="ABA15">
            <v>143.446738428</v>
          </cell>
          <cell r="ABB15">
            <v>146.09551314188764</v>
          </cell>
          <cell r="ABC15">
            <v>326.83763924186655</v>
          </cell>
          <cell r="ABD15">
            <v>0</v>
          </cell>
          <cell r="ABE15">
            <v>326.83763924186655</v>
          </cell>
          <cell r="ABF15">
            <v>204.03</v>
          </cell>
          <cell r="ABG15">
            <v>6.94</v>
          </cell>
          <cell r="ABH15">
            <v>6.94</v>
          </cell>
          <cell r="ABI15">
            <v>6.94</v>
          </cell>
          <cell r="ABJ15">
            <v>6.94</v>
          </cell>
          <cell r="ABK15">
            <v>6.94</v>
          </cell>
          <cell r="ABL15">
            <v>6.94</v>
          </cell>
          <cell r="ABM15">
            <v>6.94</v>
          </cell>
          <cell r="ABN15">
            <v>31.09</v>
          </cell>
          <cell r="ABO15">
            <v>31.09</v>
          </cell>
          <cell r="ABP15">
            <v>31.09</v>
          </cell>
          <cell r="ABQ15">
            <v>31.09</v>
          </cell>
          <cell r="ABR15">
            <v>31.09</v>
          </cell>
          <cell r="ABS15">
            <v>0</v>
          </cell>
          <cell r="ABT15">
            <v>0</v>
          </cell>
          <cell r="ABU15">
            <v>0</v>
          </cell>
          <cell r="ABV15">
            <v>0</v>
          </cell>
          <cell r="ABW15">
            <v>0</v>
          </cell>
          <cell r="ABX15">
            <v>0</v>
          </cell>
          <cell r="ABY15">
            <v>0</v>
          </cell>
          <cell r="ACB15">
            <v>0</v>
          </cell>
          <cell r="ACC15">
            <v>0</v>
          </cell>
          <cell r="ACD15">
            <v>0</v>
          </cell>
          <cell r="ACE15">
            <v>0</v>
          </cell>
          <cell r="ACF15">
            <v>-204.03</v>
          </cell>
          <cell r="ACG15">
            <v>-204.03</v>
          </cell>
          <cell r="ACH15">
            <v>0</v>
          </cell>
          <cell r="ACI15">
            <v>16116.549999999996</v>
          </cell>
          <cell r="ACJ15">
            <v>13291.931134468645</v>
          </cell>
          <cell r="ACK15">
            <v>-2824.6188655313508</v>
          </cell>
          <cell r="ACL15">
            <v>-2824.6188655313508</v>
          </cell>
          <cell r="ACM15">
            <v>0</v>
          </cell>
          <cell r="ACN15">
            <v>16116.549999999996</v>
          </cell>
          <cell r="ACO15">
            <v>1353.35</v>
          </cell>
          <cell r="ACP15">
            <v>1353.35</v>
          </cell>
          <cell r="ACQ15">
            <v>1353.35</v>
          </cell>
          <cell r="ACR15">
            <v>1353.35</v>
          </cell>
          <cell r="ACS15">
            <v>1353.35</v>
          </cell>
          <cell r="ACT15">
            <v>1353.35</v>
          </cell>
          <cell r="ACU15">
            <v>1353.35</v>
          </cell>
          <cell r="ACV15">
            <v>1328.62</v>
          </cell>
          <cell r="ACW15">
            <v>1328.62</v>
          </cell>
          <cell r="ACX15">
            <v>1328.62</v>
          </cell>
          <cell r="ACY15">
            <v>1328.62</v>
          </cell>
          <cell r="ACZ15">
            <v>1328.62</v>
          </cell>
          <cell r="ADA15">
            <v>13291.931134468645</v>
          </cell>
          <cell r="ADB15">
            <v>0</v>
          </cell>
          <cell r="ADC15">
            <v>2415.9804782845995</v>
          </cell>
          <cell r="ADD15">
            <v>1219.9463996138679</v>
          </cell>
          <cell r="ADE15">
            <v>1389.759098</v>
          </cell>
          <cell r="ADF15">
            <v>1105.1566624</v>
          </cell>
          <cell r="ADG15">
            <v>1027.9024391999999</v>
          </cell>
          <cell r="ADH15">
            <v>959.93030382477036</v>
          </cell>
          <cell r="ADI15">
            <v>915.35410225952535</v>
          </cell>
          <cell r="ADJ15">
            <v>951.0299344</v>
          </cell>
          <cell r="ADK15">
            <v>1023.7110687999999</v>
          </cell>
          <cell r="ADL15">
            <v>947.34753483999987</v>
          </cell>
          <cell r="ADM15">
            <v>1335.8131128458831</v>
          </cell>
          <cell r="ADN15">
            <v>-2824.6188655313508</v>
          </cell>
          <cell r="ADO15">
            <v>-2824.6188655313508</v>
          </cell>
          <cell r="ADP15">
            <v>0</v>
          </cell>
          <cell r="ADQ15">
            <v>0</v>
          </cell>
          <cell r="ADR15">
            <v>0</v>
          </cell>
          <cell r="ADS15">
            <v>0</v>
          </cell>
          <cell r="ADT15">
            <v>0</v>
          </cell>
          <cell r="ADU15">
            <v>0</v>
          </cell>
          <cell r="ADV15">
            <v>0</v>
          </cell>
          <cell r="ADW15">
            <v>0</v>
          </cell>
          <cell r="ADX15">
            <v>0</v>
          </cell>
          <cell r="ADY15">
            <v>0</v>
          </cell>
          <cell r="ADZ15">
            <v>0</v>
          </cell>
          <cell r="AEA15">
            <v>0</v>
          </cell>
          <cell r="AEB15">
            <v>0</v>
          </cell>
          <cell r="AEC15">
            <v>0</v>
          </cell>
          <cell r="AED15">
            <v>0</v>
          </cell>
          <cell r="AEE15">
            <v>0</v>
          </cell>
          <cell r="AEF15">
            <v>0</v>
          </cell>
          <cell r="AEG15">
            <v>0</v>
          </cell>
          <cell r="AEH15">
            <v>0</v>
          </cell>
          <cell r="AEI15">
            <v>0</v>
          </cell>
          <cell r="AEJ15">
            <v>0</v>
          </cell>
          <cell r="AEK15">
            <v>0</v>
          </cell>
          <cell r="AEL15">
            <v>0</v>
          </cell>
          <cell r="AEM15">
            <v>0</v>
          </cell>
          <cell r="AEN15">
            <v>0</v>
          </cell>
          <cell r="AEO15">
            <v>0</v>
          </cell>
          <cell r="AEP15">
            <v>0</v>
          </cell>
          <cell r="AEQ15">
            <v>0</v>
          </cell>
          <cell r="AER15">
            <v>0</v>
          </cell>
          <cell r="AES15">
            <v>0</v>
          </cell>
          <cell r="AET15">
            <v>0</v>
          </cell>
          <cell r="AEU15">
            <v>0</v>
          </cell>
          <cell r="AEV15">
            <v>0</v>
          </cell>
          <cell r="AEW15">
            <v>0</v>
          </cell>
          <cell r="AEX15">
            <v>0</v>
          </cell>
          <cell r="AEY15">
            <v>0</v>
          </cell>
          <cell r="AEZ15">
            <v>0</v>
          </cell>
          <cell r="AFA15">
            <v>0</v>
          </cell>
          <cell r="AFB15">
            <v>0</v>
          </cell>
          <cell r="AFC15">
            <v>0</v>
          </cell>
          <cell r="AFD15">
            <v>0</v>
          </cell>
          <cell r="AFE15">
            <v>0</v>
          </cell>
          <cell r="AFF15">
            <v>0</v>
          </cell>
          <cell r="AFG15">
            <v>0</v>
          </cell>
          <cell r="AFH15">
            <v>0</v>
          </cell>
          <cell r="AFI15">
            <v>0</v>
          </cell>
          <cell r="AFJ15">
            <v>0</v>
          </cell>
          <cell r="AFK15">
            <v>0</v>
          </cell>
          <cell r="AFL15">
            <v>0</v>
          </cell>
          <cell r="AFM15">
            <v>0</v>
          </cell>
          <cell r="AFN15">
            <v>0</v>
          </cell>
          <cell r="AFO15">
            <v>0</v>
          </cell>
          <cell r="AFP15">
            <v>0</v>
          </cell>
          <cell r="AFQ15">
            <v>0</v>
          </cell>
          <cell r="AFR15">
            <v>0</v>
          </cell>
          <cell r="AFS15">
            <v>0</v>
          </cell>
          <cell r="AFT15">
            <v>0</v>
          </cell>
          <cell r="AFU15">
            <v>0</v>
          </cell>
          <cell r="AFV15">
            <v>0</v>
          </cell>
          <cell r="AFW15">
            <v>159268.25</v>
          </cell>
          <cell r="AFX15">
            <v>128862.74152525068</v>
          </cell>
          <cell r="AFY15">
            <v>-30405.508474749324</v>
          </cell>
          <cell r="AFZ15">
            <v>-30405.508474749324</v>
          </cell>
          <cell r="AGA15">
            <v>0</v>
          </cell>
          <cell r="AGB15">
            <v>191121.9</v>
          </cell>
          <cell r="AGC15">
            <v>154635.28983030081</v>
          </cell>
          <cell r="AGD15">
            <v>-36486.610169699183</v>
          </cell>
          <cell r="AGE15">
            <v>-36486.610169699183</v>
          </cell>
          <cell r="AGF15">
            <v>0</v>
          </cell>
          <cell r="AGG15">
            <v>11785.8505</v>
          </cell>
          <cell r="AGH15">
            <v>9535.8428728685503</v>
          </cell>
          <cell r="AGI15">
            <v>-2250.0076271314501</v>
          </cell>
          <cell r="AGJ15">
            <v>-2250.0076271314501</v>
          </cell>
          <cell r="AGK15">
            <v>0</v>
          </cell>
          <cell r="AGL15">
            <v>202907.75049999999</v>
          </cell>
          <cell r="AGM15">
            <v>164171.13270316937</v>
          </cell>
          <cell r="AGN15">
            <v>-38736.617796830629</v>
          </cell>
          <cell r="AGO15">
            <v>-38736.617796830629</v>
          </cell>
          <cell r="AGP15">
            <v>0</v>
          </cell>
          <cell r="AGQ15">
            <v>5.0632911392405063E-2</v>
          </cell>
          <cell r="AGR15">
            <v>7.0000000000000007E-2</v>
          </cell>
          <cell r="AGS15">
            <v>0.05</v>
          </cell>
          <cell r="AGT15">
            <v>6.1666666666666668E-2</v>
          </cell>
          <cell r="AGV15">
            <v>50626.530000000013</v>
          </cell>
          <cell r="AGW15">
            <v>3925.7443257064606</v>
          </cell>
          <cell r="AGX15">
            <v>-46700.785674293555</v>
          </cell>
          <cell r="AGZ15">
            <v>-38736.617796830629</v>
          </cell>
          <cell r="AHA15">
            <v>1321.3691668396641</v>
          </cell>
          <cell r="AHC15">
            <v>235.53133652420365</v>
          </cell>
          <cell r="AHD15">
            <v>8320.0701398148376</v>
          </cell>
          <cell r="AHE15">
            <v>31434.786388756416</v>
          </cell>
          <cell r="AHF15">
            <v>26728.677800385572</v>
          </cell>
          <cell r="AHG15">
            <v>29303.817035490065</v>
          </cell>
        </row>
        <row r="16">
          <cell r="C16" t="str">
            <v>Олександра Довгача вул. 10</v>
          </cell>
          <cell r="D16">
            <v>9</v>
          </cell>
          <cell r="E16">
            <v>7468.47</v>
          </cell>
          <cell r="F16">
            <v>68184.100000000006</v>
          </cell>
          <cell r="G16">
            <v>82028.109336352427</v>
          </cell>
          <cell r="H16">
            <v>13844.009336352421</v>
          </cell>
          <cell r="I16">
            <v>0</v>
          </cell>
          <cell r="J16">
            <v>13844.009336352421</v>
          </cell>
          <cell r="K16">
            <v>27053.049999999996</v>
          </cell>
          <cell r="L16">
            <v>1480.25</v>
          </cell>
          <cell r="M16">
            <v>1480.25</v>
          </cell>
          <cell r="N16">
            <v>1480.25</v>
          </cell>
          <cell r="O16">
            <v>1480.25</v>
          </cell>
          <cell r="P16">
            <v>1480.25</v>
          </cell>
          <cell r="Q16">
            <v>1480.25</v>
          </cell>
          <cell r="R16">
            <v>1480.25</v>
          </cell>
          <cell r="S16">
            <v>3338.2599999999998</v>
          </cell>
          <cell r="T16">
            <v>3338.2599999999998</v>
          </cell>
          <cell r="U16">
            <v>3338.2599999999998</v>
          </cell>
          <cell r="V16">
            <v>3338.2599999999998</v>
          </cell>
          <cell r="W16">
            <v>3338.2599999999998</v>
          </cell>
          <cell r="X16">
            <v>37172.553006866961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17218.381128502333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19954.171878364632</v>
          </cell>
          <cell r="AJ16">
            <v>0</v>
          </cell>
          <cell r="AL16">
            <v>0</v>
          </cell>
          <cell r="AM16">
            <v>0</v>
          </cell>
          <cell r="AN16">
            <v>6296.0100000000011</v>
          </cell>
          <cell r="AO16">
            <v>479.48</v>
          </cell>
          <cell r="AP16">
            <v>479.48</v>
          </cell>
          <cell r="AQ16">
            <v>479.48</v>
          </cell>
          <cell r="AR16">
            <v>479.48</v>
          </cell>
          <cell r="AS16">
            <v>479.48</v>
          </cell>
          <cell r="AT16">
            <v>479.48</v>
          </cell>
          <cell r="AU16">
            <v>479.48</v>
          </cell>
          <cell r="AV16">
            <v>587.92999999999995</v>
          </cell>
          <cell r="AW16">
            <v>587.92999999999995</v>
          </cell>
          <cell r="AX16">
            <v>587.92999999999995</v>
          </cell>
          <cell r="AY16">
            <v>587.92999999999995</v>
          </cell>
          <cell r="AZ16">
            <v>587.92999999999995</v>
          </cell>
          <cell r="BA16">
            <v>6567.6431549492299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3043.0106534589577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3524.6325014902723</v>
          </cell>
          <cell r="BM16">
            <v>0</v>
          </cell>
          <cell r="BO16">
            <v>0</v>
          </cell>
          <cell r="BP16">
            <v>0</v>
          </cell>
          <cell r="BQ16">
            <v>1060.8699999999999</v>
          </cell>
          <cell r="BR16">
            <v>80.66</v>
          </cell>
          <cell r="BS16">
            <v>80.66</v>
          </cell>
          <cell r="BT16">
            <v>80.66</v>
          </cell>
          <cell r="BU16">
            <v>80.66</v>
          </cell>
          <cell r="BV16">
            <v>80.66</v>
          </cell>
          <cell r="BW16">
            <v>80.66</v>
          </cell>
          <cell r="BX16">
            <v>80.66</v>
          </cell>
          <cell r="BY16">
            <v>99.25</v>
          </cell>
          <cell r="BZ16">
            <v>99.25</v>
          </cell>
          <cell r="CA16">
            <v>99.25</v>
          </cell>
          <cell r="CB16">
            <v>99.25</v>
          </cell>
          <cell r="CC16">
            <v>99.25</v>
          </cell>
          <cell r="CD16">
            <v>972.38000000000011</v>
          </cell>
          <cell r="CE16">
            <v>73.39</v>
          </cell>
          <cell r="CF16">
            <v>73.39</v>
          </cell>
          <cell r="CG16">
            <v>73.39</v>
          </cell>
          <cell r="CH16">
            <v>73.39</v>
          </cell>
          <cell r="CI16">
            <v>73.39</v>
          </cell>
          <cell r="CJ16">
            <v>73.39</v>
          </cell>
          <cell r="CK16">
            <v>73.39</v>
          </cell>
          <cell r="CL16">
            <v>91.73</v>
          </cell>
          <cell r="CM16">
            <v>91.73</v>
          </cell>
          <cell r="CN16">
            <v>91.73</v>
          </cell>
          <cell r="CO16">
            <v>91.73</v>
          </cell>
          <cell r="CP16">
            <v>91.73</v>
          </cell>
          <cell r="CR16">
            <v>0</v>
          </cell>
          <cell r="CS16">
            <v>0</v>
          </cell>
          <cell r="CT16">
            <v>882.74000000000024</v>
          </cell>
          <cell r="CU16">
            <v>67.22</v>
          </cell>
          <cell r="CV16">
            <v>67.22</v>
          </cell>
          <cell r="CW16">
            <v>67.22</v>
          </cell>
          <cell r="CX16">
            <v>67.22</v>
          </cell>
          <cell r="CY16">
            <v>67.22</v>
          </cell>
          <cell r="CZ16">
            <v>67.22</v>
          </cell>
          <cell r="DA16">
            <v>67.22</v>
          </cell>
          <cell r="DB16">
            <v>82.44</v>
          </cell>
          <cell r="DC16">
            <v>82.44</v>
          </cell>
          <cell r="DD16">
            <v>82.44</v>
          </cell>
          <cell r="DE16">
            <v>82.44</v>
          </cell>
          <cell r="DF16">
            <v>82.44</v>
          </cell>
          <cell r="DG16">
            <v>807.60000000000014</v>
          </cell>
          <cell r="DH16">
            <v>60.95</v>
          </cell>
          <cell r="DI16">
            <v>60.95</v>
          </cell>
          <cell r="DJ16">
            <v>60.95</v>
          </cell>
          <cell r="DK16">
            <v>60.95</v>
          </cell>
          <cell r="DL16">
            <v>60.95</v>
          </cell>
          <cell r="DM16">
            <v>60.95</v>
          </cell>
          <cell r="DN16">
            <v>60.95</v>
          </cell>
          <cell r="DO16">
            <v>76.19</v>
          </cell>
          <cell r="DP16">
            <v>76.19</v>
          </cell>
          <cell r="DQ16">
            <v>76.19</v>
          </cell>
          <cell r="DR16">
            <v>76.19</v>
          </cell>
          <cell r="DS16">
            <v>76.19</v>
          </cell>
          <cell r="DT16">
            <v>-75.1400000000001</v>
          </cell>
          <cell r="DU16">
            <v>-75.1400000000001</v>
          </cell>
          <cell r="DV16">
            <v>0</v>
          </cell>
          <cell r="DW16">
            <v>1353.2499999999998</v>
          </cell>
          <cell r="DX16">
            <v>107.55</v>
          </cell>
          <cell r="DY16">
            <v>107.55</v>
          </cell>
          <cell r="DZ16">
            <v>107.55</v>
          </cell>
          <cell r="EA16">
            <v>107.55</v>
          </cell>
          <cell r="EB16">
            <v>107.55</v>
          </cell>
          <cell r="EC16">
            <v>107.55</v>
          </cell>
          <cell r="ED16">
            <v>107.55</v>
          </cell>
          <cell r="EE16">
            <v>120.08</v>
          </cell>
          <cell r="EF16">
            <v>120.08</v>
          </cell>
          <cell r="EG16">
            <v>120.08</v>
          </cell>
          <cell r="EH16">
            <v>120.08</v>
          </cell>
          <cell r="EI16">
            <v>120.08</v>
          </cell>
          <cell r="EK16">
            <v>1338.0657943576166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620.24275461075365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717.82303974686295</v>
          </cell>
          <cell r="EW16">
            <v>0</v>
          </cell>
          <cell r="EX16">
            <v>-15.184205642383176</v>
          </cell>
          <cell r="EY16">
            <v>-15.184205642383176</v>
          </cell>
          <cell r="EZ16">
            <v>0</v>
          </cell>
          <cell r="FA16">
            <v>10415.010000000002</v>
          </cell>
          <cell r="FB16">
            <v>787.18</v>
          </cell>
          <cell r="FC16">
            <v>787.18</v>
          </cell>
          <cell r="FD16">
            <v>787.18</v>
          </cell>
          <cell r="FE16">
            <v>787.18</v>
          </cell>
          <cell r="FF16">
            <v>787.18</v>
          </cell>
          <cell r="FG16">
            <v>787.18</v>
          </cell>
          <cell r="FH16">
            <v>787.18</v>
          </cell>
          <cell r="FI16">
            <v>980.95</v>
          </cell>
          <cell r="FJ16">
            <v>980.95</v>
          </cell>
          <cell r="FK16">
            <v>980.95</v>
          </cell>
          <cell r="FL16">
            <v>980.95</v>
          </cell>
          <cell r="FM16">
            <v>980.95</v>
          </cell>
          <cell r="FN16">
            <v>10811.323956408825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5004.3700151107905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5806.9539412980339</v>
          </cell>
          <cell r="FZ16">
            <v>0</v>
          </cell>
          <cell r="GA16">
            <v>396.31395640882329</v>
          </cell>
          <cell r="GB16">
            <v>0</v>
          </cell>
          <cell r="GC16">
            <v>396.31395640882329</v>
          </cell>
          <cell r="GD16">
            <v>1468.5100000000002</v>
          </cell>
          <cell r="GE16">
            <v>123.23</v>
          </cell>
          <cell r="GF16">
            <v>123.23</v>
          </cell>
          <cell r="GG16">
            <v>123.23</v>
          </cell>
          <cell r="GH16">
            <v>123.23</v>
          </cell>
          <cell r="GI16">
            <v>123.23</v>
          </cell>
          <cell r="GJ16">
            <v>123.23</v>
          </cell>
          <cell r="GK16">
            <v>123.23</v>
          </cell>
          <cell r="GL16">
            <v>121.18</v>
          </cell>
          <cell r="GM16">
            <v>121.18</v>
          </cell>
          <cell r="GN16">
            <v>121.18</v>
          </cell>
          <cell r="GO16">
            <v>121.18</v>
          </cell>
          <cell r="GP16">
            <v>121.18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V16">
            <v>-1468.5100000000002</v>
          </cell>
          <cell r="GW16">
            <v>-1468.5100000000002</v>
          </cell>
          <cell r="GX16">
            <v>0</v>
          </cell>
          <cell r="GY16">
            <v>19654.660000000003</v>
          </cell>
          <cell r="GZ16">
            <v>1082.93</v>
          </cell>
          <cell r="HA16">
            <v>1082.93</v>
          </cell>
          <cell r="HB16">
            <v>1082.93</v>
          </cell>
          <cell r="HC16">
            <v>1082.93</v>
          </cell>
          <cell r="HD16">
            <v>1082.93</v>
          </cell>
          <cell r="HE16">
            <v>1082.93</v>
          </cell>
          <cell r="HF16">
            <v>1082.93</v>
          </cell>
          <cell r="HG16">
            <v>2414.83</v>
          </cell>
          <cell r="HH16">
            <v>2414.83</v>
          </cell>
          <cell r="HI16">
            <v>2414.83</v>
          </cell>
          <cell r="HJ16">
            <v>2414.83</v>
          </cell>
          <cell r="HK16">
            <v>2414.83</v>
          </cell>
          <cell r="HL16">
            <v>24358.54342376981</v>
          </cell>
          <cell r="HM16">
            <v>2091.6125192986569</v>
          </cell>
          <cell r="HN16">
            <v>2217.8357899082821</v>
          </cell>
          <cell r="HO16">
            <v>2409.5067214947944</v>
          </cell>
          <cell r="HP16">
            <v>2245.8295150243289</v>
          </cell>
          <cell r="HQ16">
            <v>2335.7346870590682</v>
          </cell>
          <cell r="HR16">
            <v>1967.2054082227453</v>
          </cell>
          <cell r="HS16">
            <v>2575.5479136941026</v>
          </cell>
          <cell r="HT16">
            <v>1556.9058589458791</v>
          </cell>
          <cell r="HU16">
            <v>1612.3637673601536</v>
          </cell>
          <cell r="HV16">
            <v>1742.1109896967507</v>
          </cell>
          <cell r="HW16">
            <v>1583.8466515717487</v>
          </cell>
          <cell r="HX16">
            <v>2020.0436014932986</v>
          </cell>
          <cell r="HY16">
            <v>4703.8834237698065</v>
          </cell>
          <cell r="HZ16">
            <v>0</v>
          </cell>
          <cell r="IA16">
            <v>4703.8834237698065</v>
          </cell>
          <cell r="IB16">
            <v>99820.160000000003</v>
          </cell>
          <cell r="IC16">
            <v>7599.73</v>
          </cell>
          <cell r="ID16">
            <v>7599.73</v>
          </cell>
          <cell r="IE16">
            <v>7599.73</v>
          </cell>
          <cell r="IF16">
            <v>7599.73</v>
          </cell>
          <cell r="IG16">
            <v>7599.73</v>
          </cell>
          <cell r="IH16">
            <v>7599.73</v>
          </cell>
          <cell r="II16">
            <v>7599.73</v>
          </cell>
          <cell r="IJ16">
            <v>9324.41</v>
          </cell>
          <cell r="IK16">
            <v>9324.41</v>
          </cell>
          <cell r="IL16">
            <v>9324.41</v>
          </cell>
          <cell r="IM16">
            <v>9324.41</v>
          </cell>
          <cell r="IN16">
            <v>9324.41</v>
          </cell>
          <cell r="IO16">
            <v>93230.104580719941</v>
          </cell>
          <cell r="IP16">
            <v>7764.350246027092</v>
          </cell>
          <cell r="IQ16">
            <v>7745.7655373128327</v>
          </cell>
          <cell r="IR16">
            <v>7771.8318821455287</v>
          </cell>
          <cell r="IS16">
            <v>7803.7271129999999</v>
          </cell>
          <cell r="IT16">
            <v>7864.6589364000001</v>
          </cell>
          <cell r="IU16">
            <v>7775.5845804</v>
          </cell>
          <cell r="IV16">
            <v>7636.7960923830087</v>
          </cell>
          <cell r="IW16">
            <v>9631.7414442666668</v>
          </cell>
          <cell r="IX16">
            <v>10965.488484731144</v>
          </cell>
          <cell r="IY16">
            <v>6903.0456283440881</v>
          </cell>
          <cell r="IZ16">
            <v>5365.3005760454844</v>
          </cell>
          <cell r="JA16">
            <v>6001.8140596640842</v>
          </cell>
          <cell r="JB16">
            <v>-6590.0554192800628</v>
          </cell>
          <cell r="JC16">
            <v>-6590.0554192800628</v>
          </cell>
          <cell r="JD16">
            <v>0</v>
          </cell>
          <cell r="JE16">
            <v>0</v>
          </cell>
          <cell r="JF16">
            <v>0</v>
          </cell>
          <cell r="JG16">
            <v>0</v>
          </cell>
          <cell r="JH16">
            <v>0</v>
          </cell>
          <cell r="JI16">
            <v>0</v>
          </cell>
          <cell r="JJ16">
            <v>0</v>
          </cell>
          <cell r="JK16">
            <v>0</v>
          </cell>
          <cell r="JL16">
            <v>0</v>
          </cell>
          <cell r="JM16">
            <v>0</v>
          </cell>
          <cell r="JN16">
            <v>0</v>
          </cell>
          <cell r="JO16">
            <v>0</v>
          </cell>
          <cell r="JP16">
            <v>0</v>
          </cell>
          <cell r="JQ16">
            <v>0</v>
          </cell>
          <cell r="JR16">
            <v>0</v>
          </cell>
          <cell r="JS16">
            <v>0</v>
          </cell>
          <cell r="JT16">
            <v>0</v>
          </cell>
          <cell r="JU16">
            <v>0</v>
          </cell>
          <cell r="JV16">
            <v>0</v>
          </cell>
          <cell r="JW16">
            <v>0</v>
          </cell>
          <cell r="JX16">
            <v>0</v>
          </cell>
          <cell r="JY16">
            <v>0</v>
          </cell>
          <cell r="JZ16">
            <v>0</v>
          </cell>
          <cell r="KA16">
            <v>0</v>
          </cell>
          <cell r="KB16">
            <v>0</v>
          </cell>
          <cell r="KC16">
            <v>0</v>
          </cell>
          <cell r="KD16">
            <v>0</v>
          </cell>
          <cell r="KE16">
            <v>0</v>
          </cell>
          <cell r="KF16">
            <v>0</v>
          </cell>
          <cell r="KG16">
            <v>0</v>
          </cell>
          <cell r="KH16">
            <v>5533.4500000000007</v>
          </cell>
          <cell r="KI16">
            <v>285.3</v>
          </cell>
          <cell r="KJ16">
            <v>285.3</v>
          </cell>
          <cell r="KK16">
            <v>285.3</v>
          </cell>
          <cell r="KL16">
            <v>285.3</v>
          </cell>
          <cell r="KM16">
            <v>285.3</v>
          </cell>
          <cell r="KN16">
            <v>285.3</v>
          </cell>
          <cell r="KO16">
            <v>285.3</v>
          </cell>
          <cell r="KP16">
            <v>707.27</v>
          </cell>
          <cell r="KQ16">
            <v>707.27</v>
          </cell>
          <cell r="KR16">
            <v>707.27</v>
          </cell>
          <cell r="KS16">
            <v>707.27</v>
          </cell>
          <cell r="KT16">
            <v>707.27</v>
          </cell>
          <cell r="KU16">
            <v>6002.8224415798431</v>
          </cell>
          <cell r="KV16">
            <v>344.79136342289036</v>
          </cell>
          <cell r="KW16">
            <v>371.32768123289605</v>
          </cell>
          <cell r="KX16">
            <v>329.5488248585047</v>
          </cell>
          <cell r="KY16">
            <v>361.31966999370036</v>
          </cell>
          <cell r="KZ16">
            <v>359.91891197557129</v>
          </cell>
          <cell r="LA16">
            <v>367.87636033584783</v>
          </cell>
          <cell r="LB16">
            <v>325.52682954678113</v>
          </cell>
          <cell r="LC16">
            <v>537.38376984147953</v>
          </cell>
          <cell r="LD16">
            <v>692.65766397231755</v>
          </cell>
          <cell r="LE16">
            <v>668.84253454655311</v>
          </cell>
          <cell r="LF16">
            <v>814.90231327535912</v>
          </cell>
          <cell r="LG16">
            <v>828.72651857794108</v>
          </cell>
          <cell r="LH16">
            <v>469.37244157984242</v>
          </cell>
          <cell r="LI16">
            <v>0</v>
          </cell>
          <cell r="LJ16">
            <v>469.37244157984242</v>
          </cell>
          <cell r="LK16">
            <v>0</v>
          </cell>
          <cell r="LX16">
            <v>0</v>
          </cell>
          <cell r="MJ16">
            <v>0</v>
          </cell>
          <cell r="ML16">
            <v>0</v>
          </cell>
          <cell r="MM16">
            <v>0</v>
          </cell>
          <cell r="MN16">
            <v>102683.95000000001</v>
          </cell>
          <cell r="MO16">
            <v>7081.6</v>
          </cell>
          <cell r="MP16">
            <v>7081.6</v>
          </cell>
          <cell r="MQ16">
            <v>7081.6</v>
          </cell>
          <cell r="MR16">
            <v>7081.6</v>
          </cell>
          <cell r="MS16">
            <v>7081.6</v>
          </cell>
          <cell r="MT16">
            <v>7081.6</v>
          </cell>
          <cell r="MU16">
            <v>7081.6</v>
          </cell>
          <cell r="MV16">
            <v>10622.55</v>
          </cell>
          <cell r="MW16">
            <v>10622.55</v>
          </cell>
          <cell r="MX16">
            <v>10622.55</v>
          </cell>
          <cell r="MY16">
            <v>10622.55</v>
          </cell>
          <cell r="MZ16">
            <v>10622.55</v>
          </cell>
          <cell r="NA16">
            <v>66457.054887710037</v>
          </cell>
          <cell r="NB16">
            <v>0</v>
          </cell>
          <cell r="NC16">
            <v>3169.3014456855794</v>
          </cell>
          <cell r="ND16">
            <v>2642.5255999999999</v>
          </cell>
          <cell r="NE16">
            <v>21175.081374073063</v>
          </cell>
          <cell r="NF16">
            <v>374.63055904562111</v>
          </cell>
          <cell r="NG16">
            <v>18941.008464242321</v>
          </cell>
          <cell r="NH16">
            <v>2723.680770368037</v>
          </cell>
          <cell r="NI16">
            <v>13618.196358142282</v>
          </cell>
          <cell r="NJ16">
            <v>564.69918707440888</v>
          </cell>
          <cell r="NK16">
            <v>807.2014680620606</v>
          </cell>
          <cell r="NL16">
            <v>0</v>
          </cell>
          <cell r="NM16">
            <v>2440.72966101666</v>
          </cell>
          <cell r="NN16">
            <v>-36226.895112289974</v>
          </cell>
          <cell r="NO16">
            <v>-36226.895112289974</v>
          </cell>
          <cell r="NP16">
            <v>0</v>
          </cell>
          <cell r="NQ16">
            <v>47496.65</v>
          </cell>
          <cell r="NR16">
            <v>13467.1</v>
          </cell>
          <cell r="NS16">
            <v>-34029.550000000003</v>
          </cell>
          <cell r="NT16">
            <v>-34029.550000000003</v>
          </cell>
          <cell r="NU16">
            <v>0</v>
          </cell>
          <cell r="NV16">
            <v>15178.220000000001</v>
          </cell>
          <cell r="NW16">
            <v>1643.06</v>
          </cell>
          <cell r="NX16">
            <v>1643.06</v>
          </cell>
          <cell r="NY16">
            <v>1643.06</v>
          </cell>
          <cell r="NZ16">
            <v>1643.06</v>
          </cell>
          <cell r="OA16">
            <v>1643.06</v>
          </cell>
          <cell r="OB16">
            <v>1643.06</v>
          </cell>
          <cell r="OC16">
            <v>1643.06</v>
          </cell>
          <cell r="OD16">
            <v>735.3599999999999</v>
          </cell>
          <cell r="OE16">
            <v>735.3599999999999</v>
          </cell>
          <cell r="OF16">
            <v>735.3599999999999</v>
          </cell>
          <cell r="OG16">
            <v>735.3599999999999</v>
          </cell>
          <cell r="OH16">
            <v>735.3599999999999</v>
          </cell>
          <cell r="OI16">
            <v>1027.19</v>
          </cell>
          <cell r="OJ16">
            <v>0</v>
          </cell>
          <cell r="OK16">
            <v>0</v>
          </cell>
          <cell r="OL16">
            <v>488.93</v>
          </cell>
          <cell r="OM16">
            <v>0</v>
          </cell>
          <cell r="ON16">
            <v>0</v>
          </cell>
          <cell r="OO16">
            <v>0</v>
          </cell>
          <cell r="OP16">
            <v>0</v>
          </cell>
          <cell r="OQ16">
            <v>0</v>
          </cell>
          <cell r="OR16">
            <v>0</v>
          </cell>
          <cell r="OS16">
            <v>538.26</v>
          </cell>
          <cell r="OT16">
            <v>0</v>
          </cell>
          <cell r="OU16">
            <v>0</v>
          </cell>
          <cell r="OV16">
            <v>-14151.03</v>
          </cell>
          <cell r="OW16">
            <v>-14151.03</v>
          </cell>
          <cell r="OX16">
            <v>0</v>
          </cell>
          <cell r="OY16">
            <v>10347.789999999999</v>
          </cell>
          <cell r="OZ16">
            <v>1345.82</v>
          </cell>
          <cell r="PA16">
            <v>1345.82</v>
          </cell>
          <cell r="PB16">
            <v>1345.82</v>
          </cell>
          <cell r="PC16">
            <v>1345.82</v>
          </cell>
          <cell r="PD16">
            <v>1345.82</v>
          </cell>
          <cell r="PE16">
            <v>1345.82</v>
          </cell>
          <cell r="PF16">
            <v>1345.82</v>
          </cell>
          <cell r="PG16">
            <v>185.41</v>
          </cell>
          <cell r="PH16">
            <v>185.41</v>
          </cell>
          <cell r="PI16">
            <v>185.41</v>
          </cell>
          <cell r="PJ16">
            <v>185.41</v>
          </cell>
          <cell r="PK16">
            <v>185.41</v>
          </cell>
          <cell r="PL16">
            <v>7164.75</v>
          </cell>
          <cell r="PM16">
            <v>0</v>
          </cell>
          <cell r="PN16">
            <v>0</v>
          </cell>
          <cell r="PO16">
            <v>0</v>
          </cell>
          <cell r="PP16">
            <v>1690.51</v>
          </cell>
          <cell r="PQ16">
            <v>0</v>
          </cell>
          <cell r="PR16">
            <v>0</v>
          </cell>
          <cell r="PS16">
            <v>0</v>
          </cell>
          <cell r="PT16">
            <v>928.55</v>
          </cell>
          <cell r="PU16">
            <v>0</v>
          </cell>
          <cell r="PV16">
            <v>1501.39</v>
          </cell>
          <cell r="PW16">
            <v>3044.3</v>
          </cell>
          <cell r="PX16">
            <v>0</v>
          </cell>
          <cell r="PY16">
            <v>-3183.0399999999991</v>
          </cell>
          <cell r="PZ16">
            <v>-3183.0399999999991</v>
          </cell>
          <cell r="QA16">
            <v>0</v>
          </cell>
          <cell r="QB16">
            <v>3227.0200000000004</v>
          </cell>
          <cell r="QC16">
            <v>330.11</v>
          </cell>
          <cell r="QD16">
            <v>330.11</v>
          </cell>
          <cell r="QE16">
            <v>330.11</v>
          </cell>
          <cell r="QF16">
            <v>330.11</v>
          </cell>
          <cell r="QG16">
            <v>330.11</v>
          </cell>
          <cell r="QH16">
            <v>330.11</v>
          </cell>
          <cell r="QI16">
            <v>330.11</v>
          </cell>
          <cell r="QJ16">
            <v>183.25</v>
          </cell>
          <cell r="QK16">
            <v>183.25</v>
          </cell>
          <cell r="QL16">
            <v>183.25</v>
          </cell>
          <cell r="QM16">
            <v>183.25</v>
          </cell>
          <cell r="QN16">
            <v>183.25</v>
          </cell>
          <cell r="QO16">
            <v>2212.02</v>
          </cell>
          <cell r="QP16">
            <v>0</v>
          </cell>
          <cell r="QQ16">
            <v>0</v>
          </cell>
          <cell r="QR16">
            <v>0</v>
          </cell>
          <cell r="QS16">
            <v>0</v>
          </cell>
          <cell r="QT16">
            <v>0</v>
          </cell>
          <cell r="QU16">
            <v>0</v>
          </cell>
          <cell r="QV16">
            <v>2212.02</v>
          </cell>
          <cell r="QW16">
            <v>0</v>
          </cell>
          <cell r="QX16">
            <v>0</v>
          </cell>
          <cell r="QY16">
            <v>0</v>
          </cell>
          <cell r="QZ16">
            <v>0</v>
          </cell>
          <cell r="RA16">
            <v>0</v>
          </cell>
          <cell r="RB16">
            <v>-1015.0000000000005</v>
          </cell>
          <cell r="RC16">
            <v>-1015.0000000000005</v>
          </cell>
          <cell r="RD16">
            <v>0</v>
          </cell>
          <cell r="RE16">
            <v>11674.189999999995</v>
          </cell>
          <cell r="RF16">
            <v>1547.47</v>
          </cell>
          <cell r="RG16">
            <v>1547.47</v>
          </cell>
          <cell r="RH16">
            <v>1547.47</v>
          </cell>
          <cell r="RI16">
            <v>1547.47</v>
          </cell>
          <cell r="RJ16">
            <v>1547.47</v>
          </cell>
          <cell r="RK16">
            <v>1547.47</v>
          </cell>
          <cell r="RL16">
            <v>1547.47</v>
          </cell>
          <cell r="RM16">
            <v>168.38</v>
          </cell>
          <cell r="RN16">
            <v>168.38</v>
          </cell>
          <cell r="RO16">
            <v>168.38</v>
          </cell>
          <cell r="RP16">
            <v>168.38</v>
          </cell>
          <cell r="RQ16">
            <v>168.38</v>
          </cell>
          <cell r="RR16">
            <v>0</v>
          </cell>
          <cell r="RS16">
            <v>0</v>
          </cell>
          <cell r="RT16">
            <v>0</v>
          </cell>
          <cell r="RU16">
            <v>0</v>
          </cell>
          <cell r="RV16">
            <v>0</v>
          </cell>
          <cell r="RW16">
            <v>0</v>
          </cell>
          <cell r="RX16">
            <v>0</v>
          </cell>
          <cell r="RY16">
            <v>0</v>
          </cell>
          <cell r="RZ16">
            <v>0</v>
          </cell>
          <cell r="SA16">
            <v>0</v>
          </cell>
          <cell r="SB16">
            <v>0</v>
          </cell>
          <cell r="SC16">
            <v>0</v>
          </cell>
          <cell r="SD16">
            <v>0</v>
          </cell>
          <cell r="SE16">
            <v>-11674.189999999995</v>
          </cell>
          <cell r="SF16">
            <v>-11674.189999999995</v>
          </cell>
          <cell r="SG16">
            <v>0</v>
          </cell>
          <cell r="SH16">
            <v>3679.4100000000003</v>
          </cell>
          <cell r="SI16">
            <v>408.53</v>
          </cell>
          <cell r="SJ16">
            <v>408.53</v>
          </cell>
          <cell r="SK16">
            <v>408.53</v>
          </cell>
          <cell r="SL16">
            <v>408.53</v>
          </cell>
          <cell r="SM16">
            <v>408.53</v>
          </cell>
          <cell r="SN16">
            <v>408.53</v>
          </cell>
          <cell r="SO16">
            <v>408.53</v>
          </cell>
          <cell r="SP16">
            <v>163.94</v>
          </cell>
          <cell r="SQ16">
            <v>163.94</v>
          </cell>
          <cell r="SR16">
            <v>163.94</v>
          </cell>
          <cell r="SS16">
            <v>163.94</v>
          </cell>
          <cell r="ST16">
            <v>163.94</v>
          </cell>
          <cell r="SU16">
            <v>0</v>
          </cell>
          <cell r="SV16">
            <v>0</v>
          </cell>
          <cell r="SW16">
            <v>0</v>
          </cell>
          <cell r="SX16">
            <v>0</v>
          </cell>
          <cell r="SY16">
            <v>0</v>
          </cell>
          <cell r="SZ16">
            <v>0</v>
          </cell>
          <cell r="TA16">
            <v>0</v>
          </cell>
          <cell r="TB16">
            <v>0</v>
          </cell>
          <cell r="TC16">
            <v>0</v>
          </cell>
          <cell r="TD16">
            <v>0</v>
          </cell>
          <cell r="TE16">
            <v>0</v>
          </cell>
          <cell r="TF16">
            <v>0</v>
          </cell>
          <cell r="TG16">
            <v>0</v>
          </cell>
          <cell r="TH16">
            <v>-3679.4100000000003</v>
          </cell>
          <cell r="TI16">
            <v>-3679.4100000000003</v>
          </cell>
          <cell r="TJ16">
            <v>0</v>
          </cell>
          <cell r="TK16">
            <v>3305.8799999999997</v>
          </cell>
          <cell r="TL16">
            <v>309.19</v>
          </cell>
          <cell r="TM16">
            <v>309.19</v>
          </cell>
          <cell r="TN16">
            <v>309.19</v>
          </cell>
          <cell r="TO16">
            <v>309.19</v>
          </cell>
          <cell r="TP16">
            <v>309.19</v>
          </cell>
          <cell r="TQ16">
            <v>309.19</v>
          </cell>
          <cell r="TR16">
            <v>309.19</v>
          </cell>
          <cell r="TS16">
            <v>228.31</v>
          </cell>
          <cell r="TT16">
            <v>228.31</v>
          </cell>
          <cell r="TU16">
            <v>228.31</v>
          </cell>
          <cell r="TV16">
            <v>228.31</v>
          </cell>
          <cell r="TW16">
            <v>228.31</v>
          </cell>
          <cell r="TX16">
            <v>3063.14</v>
          </cell>
          <cell r="TY16">
            <v>0</v>
          </cell>
          <cell r="TZ16">
            <v>0</v>
          </cell>
          <cell r="UA16">
            <v>0</v>
          </cell>
          <cell r="UB16">
            <v>0</v>
          </cell>
          <cell r="UC16">
            <v>0</v>
          </cell>
          <cell r="UD16">
            <v>0</v>
          </cell>
          <cell r="UE16">
            <v>0</v>
          </cell>
          <cell r="UF16">
            <v>1988.33</v>
          </cell>
          <cell r="UG16">
            <v>1074.81</v>
          </cell>
          <cell r="UH16">
            <v>0</v>
          </cell>
          <cell r="UI16">
            <v>0</v>
          </cell>
          <cell r="UJ16">
            <v>0</v>
          </cell>
          <cell r="UK16">
            <v>-242.73999999999978</v>
          </cell>
          <cell r="UL16">
            <v>-242.73999999999978</v>
          </cell>
          <cell r="UM16">
            <v>0</v>
          </cell>
          <cell r="UN16">
            <v>84.139999999999986</v>
          </cell>
          <cell r="UO16">
            <v>8.2200000000000006</v>
          </cell>
          <cell r="UP16">
            <v>8.2200000000000006</v>
          </cell>
          <cell r="UQ16">
            <v>8.2200000000000006</v>
          </cell>
          <cell r="UR16">
            <v>8.2200000000000006</v>
          </cell>
          <cell r="US16">
            <v>8.2200000000000006</v>
          </cell>
          <cell r="UT16">
            <v>8.2200000000000006</v>
          </cell>
          <cell r="UU16">
            <v>8.2200000000000006</v>
          </cell>
          <cell r="UV16">
            <v>5.32</v>
          </cell>
          <cell r="UW16">
            <v>5.32</v>
          </cell>
          <cell r="UX16">
            <v>5.32</v>
          </cell>
          <cell r="UY16">
            <v>5.32</v>
          </cell>
          <cell r="UZ16">
            <v>5.32</v>
          </cell>
          <cell r="VA16">
            <v>0</v>
          </cell>
          <cell r="VH16">
            <v>0</v>
          </cell>
          <cell r="VN16">
            <v>-84.139999999999986</v>
          </cell>
          <cell r="VO16">
            <v>-84.139999999999986</v>
          </cell>
          <cell r="VP16">
            <v>0</v>
          </cell>
          <cell r="VQ16">
            <v>0</v>
          </cell>
          <cell r="WD16">
            <v>0</v>
          </cell>
          <cell r="WQ16">
            <v>0</v>
          </cell>
          <cell r="WR16">
            <v>0</v>
          </cell>
          <cell r="WS16">
            <v>0</v>
          </cell>
          <cell r="WT16">
            <v>55627.040000000008</v>
          </cell>
          <cell r="WU16">
            <v>3215.92</v>
          </cell>
          <cell r="WV16">
            <v>3215.92</v>
          </cell>
          <cell r="WW16">
            <v>3215.92</v>
          </cell>
          <cell r="WX16">
            <v>3215.92</v>
          </cell>
          <cell r="WY16">
            <v>3215.92</v>
          </cell>
          <cell r="WZ16">
            <v>3215.92</v>
          </cell>
          <cell r="XA16">
            <v>3215.92</v>
          </cell>
          <cell r="XB16">
            <v>6623.12</v>
          </cell>
          <cell r="XC16">
            <v>6623.12</v>
          </cell>
          <cell r="XD16">
            <v>6623.12</v>
          </cell>
          <cell r="XE16">
            <v>6623.12</v>
          </cell>
          <cell r="XF16">
            <v>6623.12</v>
          </cell>
          <cell r="XG16">
            <v>66562.116413128664</v>
          </cell>
          <cell r="XH16">
            <v>4738.9298919968978</v>
          </cell>
          <cell r="XI16">
            <v>6600.2014734058848</v>
          </cell>
          <cell r="XJ16">
            <v>4949.6946935737005</v>
          </cell>
          <cell r="XK16">
            <v>799.73164045629903</v>
          </cell>
          <cell r="XL16">
            <v>4636.6579743973261</v>
          </cell>
          <cell r="XM16">
            <v>3976.8359965564209</v>
          </cell>
          <cell r="XN16">
            <v>5765.1329322093943</v>
          </cell>
          <cell r="XO16">
            <v>4479.9324742377867</v>
          </cell>
          <cell r="XP16">
            <v>7324.387500908414</v>
          </cell>
          <cell r="XQ16">
            <v>9593.952453998445</v>
          </cell>
          <cell r="XR16">
            <v>7386.8671803574925</v>
          </cell>
          <cell r="XS16">
            <v>6309.7922010305929</v>
          </cell>
          <cell r="XT16">
            <v>10935.076413128656</v>
          </cell>
          <cell r="XU16">
            <v>0</v>
          </cell>
          <cell r="XV16">
            <v>10935.076413128656</v>
          </cell>
          <cell r="XW16">
            <v>43618.41</v>
          </cell>
          <cell r="XX16">
            <v>3345.13</v>
          </cell>
          <cell r="XY16">
            <v>3345.13</v>
          </cell>
          <cell r="XZ16">
            <v>3345.13</v>
          </cell>
          <cell r="YA16">
            <v>3345.13</v>
          </cell>
          <cell r="YB16">
            <v>3345.13</v>
          </cell>
          <cell r="YC16">
            <v>3345.13</v>
          </cell>
          <cell r="YD16">
            <v>3345.13</v>
          </cell>
          <cell r="YE16">
            <v>4040.5</v>
          </cell>
          <cell r="YF16">
            <v>4040.5</v>
          </cell>
          <cell r="YG16">
            <v>4040.5</v>
          </cell>
          <cell r="YH16">
            <v>4040.5</v>
          </cell>
          <cell r="YI16">
            <v>4040.5</v>
          </cell>
          <cell r="YJ16">
            <v>68011.472979188547</v>
          </cell>
          <cell r="YK16">
            <v>6815.0808424327752</v>
          </cell>
          <cell r="YL16">
            <v>5106.0830649033678</v>
          </cell>
          <cell r="YM16">
            <v>5286.2510618171282</v>
          </cell>
          <cell r="YN16">
            <v>5452.7990247848938</v>
          </cell>
          <cell r="YO16">
            <v>5082.7392707834788</v>
          </cell>
          <cell r="YP16">
            <v>5285.0708545014468</v>
          </cell>
          <cell r="YQ16">
            <v>5718.9203949732846</v>
          </cell>
          <cell r="YR16">
            <v>5845.3182587019583</v>
          </cell>
          <cell r="YS16">
            <v>5522.3597292852237</v>
          </cell>
          <cell r="YT16">
            <v>5771.6427589189752</v>
          </cell>
          <cell r="YU16">
            <v>5809.9455833321663</v>
          </cell>
          <cell r="YV16">
            <v>6315.2621347538407</v>
          </cell>
          <cell r="YW16">
            <v>24393.062979188544</v>
          </cell>
          <cell r="YX16">
            <v>0</v>
          </cell>
          <cell r="YY16">
            <v>24393.062979188544</v>
          </cell>
          <cell r="YZ16">
            <v>1557.19</v>
          </cell>
          <cell r="ZA16">
            <v>89.62</v>
          </cell>
          <cell r="ZB16">
            <v>89.62</v>
          </cell>
          <cell r="ZC16">
            <v>89.62</v>
          </cell>
          <cell r="ZD16">
            <v>89.62</v>
          </cell>
          <cell r="ZE16">
            <v>89.62</v>
          </cell>
          <cell r="ZF16">
            <v>89.62</v>
          </cell>
          <cell r="ZG16">
            <v>89.62</v>
          </cell>
          <cell r="ZH16">
            <v>185.97</v>
          </cell>
          <cell r="ZI16">
            <v>185.97</v>
          </cell>
          <cell r="ZJ16">
            <v>185.97</v>
          </cell>
          <cell r="ZK16">
            <v>185.97</v>
          </cell>
          <cell r="ZL16">
            <v>185.97</v>
          </cell>
          <cell r="ZM16">
            <v>5624.8002214288963</v>
          </cell>
          <cell r="ZN16">
            <v>0</v>
          </cell>
          <cell r="ZO16">
            <v>96.011255368230792</v>
          </cell>
          <cell r="ZP16">
            <v>324.17270989777791</v>
          </cell>
          <cell r="ZQ16">
            <v>5038.0640167230304</v>
          </cell>
          <cell r="ZR16">
            <v>166.55223943985709</v>
          </cell>
          <cell r="ZS16">
            <v>0</v>
          </cell>
          <cell r="ZZ16">
            <v>4067.6102214288962</v>
          </cell>
          <cell r="AAA16">
            <v>0</v>
          </cell>
          <cell r="AAB16">
            <v>4067.6102214288962</v>
          </cell>
          <cell r="AAC16">
            <v>2011.2800000000002</v>
          </cell>
          <cell r="AAD16">
            <v>144.88999999999999</v>
          </cell>
          <cell r="AAE16">
            <v>144.88999999999999</v>
          </cell>
          <cell r="AAF16">
            <v>144.88999999999999</v>
          </cell>
          <cell r="AAG16">
            <v>144.88999999999999</v>
          </cell>
          <cell r="AAH16">
            <v>144.88999999999999</v>
          </cell>
          <cell r="AAI16">
            <v>144.88999999999999</v>
          </cell>
          <cell r="AAJ16">
            <v>144.88999999999999</v>
          </cell>
          <cell r="AAK16">
            <v>199.41</v>
          </cell>
          <cell r="AAL16">
            <v>199.41</v>
          </cell>
          <cell r="AAM16">
            <v>199.41</v>
          </cell>
          <cell r="AAN16">
            <v>199.41</v>
          </cell>
          <cell r="AAO16">
            <v>199.41</v>
          </cell>
          <cell r="AAP16">
            <v>2003.8464793305059</v>
          </cell>
          <cell r="AAQ16">
            <v>168.97471234567701</v>
          </cell>
          <cell r="AAR16">
            <v>168.57025534547574</v>
          </cell>
          <cell r="AAS16">
            <v>169.13753438112482</v>
          </cell>
          <cell r="AAT16">
            <v>169.83166683111199</v>
          </cell>
          <cell r="AAU16">
            <v>171.1577194955936</v>
          </cell>
          <cell r="AAV16">
            <v>169.21920394624959</v>
          </cell>
          <cell r="AAW16">
            <v>166.19876513341234</v>
          </cell>
          <cell r="AAX16">
            <v>166.97661120000001</v>
          </cell>
          <cell r="AAY16">
            <v>160.5830382</v>
          </cell>
          <cell r="AAZ16">
            <v>163.5398136</v>
          </cell>
          <cell r="ABA16">
            <v>163.32070356</v>
          </cell>
          <cell r="ABB16">
            <v>166.33645529186111</v>
          </cell>
          <cell r="ABC16">
            <v>-7.4335206694943281</v>
          </cell>
          <cell r="ABD16">
            <v>-7.4335206694943281</v>
          </cell>
          <cell r="ABE16">
            <v>0</v>
          </cell>
          <cell r="ABF16">
            <v>288.27</v>
          </cell>
          <cell r="ABG16">
            <v>9.7100000000000009</v>
          </cell>
          <cell r="ABH16">
            <v>9.7100000000000009</v>
          </cell>
          <cell r="ABI16">
            <v>9.7100000000000009</v>
          </cell>
          <cell r="ABJ16">
            <v>9.7100000000000009</v>
          </cell>
          <cell r="ABK16">
            <v>9.7100000000000009</v>
          </cell>
          <cell r="ABL16">
            <v>9.7100000000000009</v>
          </cell>
          <cell r="ABM16">
            <v>9.7100000000000009</v>
          </cell>
          <cell r="ABN16">
            <v>44.06</v>
          </cell>
          <cell r="ABO16">
            <v>44.06</v>
          </cell>
          <cell r="ABP16">
            <v>44.06</v>
          </cell>
          <cell r="ABQ16">
            <v>44.06</v>
          </cell>
          <cell r="ABR16">
            <v>44.06</v>
          </cell>
          <cell r="ABS16">
            <v>0</v>
          </cell>
          <cell r="ABT16">
            <v>0</v>
          </cell>
          <cell r="ABU16">
            <v>0</v>
          </cell>
          <cell r="ABV16">
            <v>0</v>
          </cell>
          <cell r="ABW16">
            <v>0</v>
          </cell>
          <cell r="ABX16">
            <v>0</v>
          </cell>
          <cell r="ABY16">
            <v>0</v>
          </cell>
          <cell r="ACB16">
            <v>0</v>
          </cell>
          <cell r="ACC16">
            <v>0</v>
          </cell>
          <cell r="ACD16">
            <v>0</v>
          </cell>
          <cell r="ACE16">
            <v>0</v>
          </cell>
          <cell r="ACF16">
            <v>-288.27</v>
          </cell>
          <cell r="ACG16">
            <v>-288.27</v>
          </cell>
          <cell r="ACH16">
            <v>0</v>
          </cell>
          <cell r="ACI16">
            <v>22413.889999999996</v>
          </cell>
          <cell r="ACJ16">
            <v>30591.396635191071</v>
          </cell>
          <cell r="ACK16">
            <v>8177.5066351910755</v>
          </cell>
          <cell r="ACL16">
            <v>0</v>
          </cell>
          <cell r="ACM16">
            <v>8177.5066351910755</v>
          </cell>
          <cell r="ACN16">
            <v>12476.099999999997</v>
          </cell>
          <cell r="ACO16">
            <v>1183.75</v>
          </cell>
          <cell r="ACP16">
            <v>1183.75</v>
          </cell>
          <cell r="ACQ16">
            <v>1183.75</v>
          </cell>
          <cell r="ACR16">
            <v>1183.75</v>
          </cell>
          <cell r="ACS16">
            <v>1183.75</v>
          </cell>
          <cell r="ACT16">
            <v>1183.75</v>
          </cell>
          <cell r="ACU16">
            <v>1183.75</v>
          </cell>
          <cell r="ACV16">
            <v>837.97</v>
          </cell>
          <cell r="ACW16">
            <v>837.97</v>
          </cell>
          <cell r="ACX16">
            <v>837.97</v>
          </cell>
          <cell r="ACY16">
            <v>837.97</v>
          </cell>
          <cell r="ACZ16">
            <v>837.97</v>
          </cell>
          <cell r="ADA16">
            <v>14807.120339314892</v>
          </cell>
          <cell r="ADB16">
            <v>0</v>
          </cell>
          <cell r="ADC16">
            <v>2949.1949197810054</v>
          </cell>
          <cell r="ADD16">
            <v>1365.1405377309131</v>
          </cell>
          <cell r="ADE16">
            <v>1139.3806059999999</v>
          </cell>
          <cell r="ADF16">
            <v>1205.770636</v>
          </cell>
          <cell r="ADG16">
            <v>1018.4286839999999</v>
          </cell>
          <cell r="ADH16">
            <v>1266.9839389738893</v>
          </cell>
          <cell r="ADI16">
            <v>1023.3189450901359</v>
          </cell>
          <cell r="ADJ16">
            <v>1115.0525021999999</v>
          </cell>
          <cell r="ADK16">
            <v>1268.9113247999999</v>
          </cell>
          <cell r="ADL16">
            <v>1098.86192248</v>
          </cell>
          <cell r="ADM16">
            <v>1356.0763222589478</v>
          </cell>
          <cell r="ADN16">
            <v>2331.020339314895</v>
          </cell>
          <cell r="ADO16">
            <v>0</v>
          </cell>
          <cell r="ADP16">
            <v>2331.020339314895</v>
          </cell>
          <cell r="ADQ16">
            <v>9937.7899999999991</v>
          </cell>
          <cell r="ADR16">
            <v>533.87</v>
          </cell>
          <cell r="ADS16">
            <v>533.87</v>
          </cell>
          <cell r="ADT16">
            <v>533.87</v>
          </cell>
          <cell r="ADU16">
            <v>533.87</v>
          </cell>
          <cell r="ADV16">
            <v>533.87</v>
          </cell>
          <cell r="ADW16">
            <v>533.87</v>
          </cell>
          <cell r="ADX16">
            <v>533.87</v>
          </cell>
          <cell r="ADY16">
            <v>1240.1400000000001</v>
          </cell>
          <cell r="ADZ16">
            <v>1240.1400000000001</v>
          </cell>
          <cell r="AEA16">
            <v>1240.1400000000001</v>
          </cell>
          <cell r="AEB16">
            <v>1240.1400000000001</v>
          </cell>
          <cell r="AEC16">
            <v>1240.1400000000001</v>
          </cell>
          <cell r="AED16">
            <v>15784.276295876181</v>
          </cell>
          <cell r="AEE16">
            <v>0</v>
          </cell>
          <cell r="AEF16">
            <v>5775.7033308991204</v>
          </cell>
          <cell r="AEG16">
            <v>820.6625197919941</v>
          </cell>
          <cell r="AEH16">
            <v>632.28492599999993</v>
          </cell>
          <cell r="AEI16">
            <v>721.86533439999994</v>
          </cell>
          <cell r="AEJ16">
            <v>600.00449600000002</v>
          </cell>
          <cell r="AEK16">
            <v>887.04383487523205</v>
          </cell>
          <cell r="AEL16">
            <v>1295.5781139673281</v>
          </cell>
          <cell r="AEM16">
            <v>1122.5764731999998</v>
          </cell>
          <cell r="AEN16">
            <v>1388.4464495999998</v>
          </cell>
          <cell r="AEO16">
            <v>1297.8202092799997</v>
          </cell>
          <cell r="AEP16">
            <v>1242.2906078625074</v>
          </cell>
          <cell r="AEQ16">
            <v>5846.4862958761823</v>
          </cell>
          <cell r="AER16">
            <v>0</v>
          </cell>
          <cell r="AES16">
            <v>5846.4862958761823</v>
          </cell>
          <cell r="AET16">
            <v>0</v>
          </cell>
          <cell r="AEU16">
            <v>0</v>
          </cell>
          <cell r="AEV16">
            <v>0</v>
          </cell>
          <cell r="AEW16">
            <v>0</v>
          </cell>
          <cell r="AEX16">
            <v>0</v>
          </cell>
          <cell r="AEY16">
            <v>0</v>
          </cell>
          <cell r="AEZ16">
            <v>0</v>
          </cell>
          <cell r="AFA16">
            <v>0</v>
          </cell>
          <cell r="AFB16">
            <v>0</v>
          </cell>
          <cell r="AFC16">
            <v>0</v>
          </cell>
          <cell r="AFD16">
            <v>0</v>
          </cell>
          <cell r="AFE16">
            <v>0</v>
          </cell>
          <cell r="AFF16">
            <v>0</v>
          </cell>
          <cell r="AFG16">
            <v>0</v>
          </cell>
          <cell r="AFH16">
            <v>0</v>
          </cell>
          <cell r="AFI16">
            <v>0</v>
          </cell>
          <cell r="AFJ16">
            <v>0</v>
          </cell>
          <cell r="AFK16">
            <v>0</v>
          </cell>
          <cell r="AFL16">
            <v>0</v>
          </cell>
          <cell r="AFM16">
            <v>0</v>
          </cell>
          <cell r="AFN16">
            <v>0</v>
          </cell>
          <cell r="AFO16">
            <v>0</v>
          </cell>
          <cell r="AFP16">
            <v>0</v>
          </cell>
          <cell r="AFQ16">
            <v>0</v>
          </cell>
          <cell r="AFR16">
            <v>0</v>
          </cell>
          <cell r="AFS16">
            <v>0</v>
          </cell>
          <cell r="AFT16">
            <v>0</v>
          </cell>
          <cell r="AFU16">
            <v>0</v>
          </cell>
          <cell r="AFV16">
            <v>0</v>
          </cell>
          <cell r="AFW16">
            <v>449234.39000000019</v>
          </cell>
          <cell r="AFX16">
            <v>433978.82397462992</v>
          </cell>
          <cell r="AFY16">
            <v>-15255.566025370266</v>
          </cell>
          <cell r="AFZ16">
            <v>-15255.566025370266</v>
          </cell>
          <cell r="AGA16">
            <v>0</v>
          </cell>
          <cell r="AGB16">
            <v>539081.26800000016</v>
          </cell>
          <cell r="AGC16">
            <v>520774.58876955591</v>
          </cell>
          <cell r="AGD16">
            <v>-18306.67923044425</v>
          </cell>
          <cell r="AGE16">
            <v>-18306.67923044425</v>
          </cell>
          <cell r="AGF16">
            <v>0</v>
          </cell>
          <cell r="AGG16">
            <v>28751.000960000008</v>
          </cell>
          <cell r="AGH16">
            <v>27774.644734376318</v>
          </cell>
          <cell r="AGI16">
            <v>-976.35622562369099</v>
          </cell>
          <cell r="AGJ16">
            <v>-976.35622562369099</v>
          </cell>
          <cell r="AGK16">
            <v>0</v>
          </cell>
          <cell r="AGL16">
            <v>567832.26896000013</v>
          </cell>
          <cell r="AGM16">
            <v>548549.23350393225</v>
          </cell>
          <cell r="AGN16">
            <v>-19283.035456067882</v>
          </cell>
          <cell r="AGO16">
            <v>-19283.035456067882</v>
          </cell>
          <cell r="AGP16">
            <v>0</v>
          </cell>
          <cell r="AGQ16">
            <v>5.8084772370486662E-2</v>
          </cell>
          <cell r="AGR16">
            <v>7.0000000000000007E-2</v>
          </cell>
          <cell r="AGS16">
            <v>0.03</v>
          </cell>
          <cell r="AGT16">
            <v>5.3333333333333337E-2</v>
          </cell>
          <cell r="AGV16">
            <v>150180.6</v>
          </cell>
          <cell r="AGW16">
            <v>79924.154887710043</v>
          </cell>
          <cell r="AGX16">
            <v>-70256.445112289963</v>
          </cell>
          <cell r="AGZ16">
            <v>-19283.035456067882</v>
          </cell>
          <cell r="AHA16">
            <v>-17677.941263196291</v>
          </cell>
          <cell r="AHC16">
            <v>-9660.5907844665926</v>
          </cell>
          <cell r="AHD16">
            <v>132235.33750778134</v>
          </cell>
          <cell r="AHE16">
            <v>81473.416988061392</v>
          </cell>
          <cell r="AHF16">
            <v>431332.16318253591</v>
          </cell>
          <cell r="AHG16">
            <v>598419.35017464787</v>
          </cell>
        </row>
        <row r="17">
          <cell r="C17" t="str">
            <v>Олександра Довгача вул. 11</v>
          </cell>
          <cell r="D17">
            <v>5</v>
          </cell>
          <cell r="E17">
            <v>3211.2</v>
          </cell>
          <cell r="F17">
            <v>30010.83</v>
          </cell>
          <cell r="G17">
            <v>13792.53811432588</v>
          </cell>
          <cell r="H17">
            <v>-16218.291885674122</v>
          </cell>
          <cell r="I17">
            <v>-16218.291885674122</v>
          </cell>
          <cell r="J17">
            <v>0</v>
          </cell>
          <cell r="K17">
            <v>10166.620000000001</v>
          </cell>
          <cell r="L17">
            <v>640.30999999999995</v>
          </cell>
          <cell r="M17">
            <v>640.30999999999995</v>
          </cell>
          <cell r="N17">
            <v>640.30999999999995</v>
          </cell>
          <cell r="O17">
            <v>640.30999999999995</v>
          </cell>
          <cell r="P17">
            <v>640.30999999999995</v>
          </cell>
          <cell r="Q17">
            <v>640.30999999999995</v>
          </cell>
          <cell r="R17">
            <v>640.30999999999995</v>
          </cell>
          <cell r="S17">
            <v>1136.8900000000001</v>
          </cell>
          <cell r="T17">
            <v>1136.8900000000001</v>
          </cell>
          <cell r="U17">
            <v>1136.8900000000001</v>
          </cell>
          <cell r="V17">
            <v>1136.8900000000001</v>
          </cell>
          <cell r="W17">
            <v>1136.8900000000001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L17">
            <v>0</v>
          </cell>
          <cell r="AM17">
            <v>0</v>
          </cell>
          <cell r="AN17">
            <v>2504.9500000000003</v>
          </cell>
          <cell r="AO17">
            <v>190.75</v>
          </cell>
          <cell r="AP17">
            <v>190.75</v>
          </cell>
          <cell r="AQ17">
            <v>190.75</v>
          </cell>
          <cell r="AR17">
            <v>190.75</v>
          </cell>
          <cell r="AS17">
            <v>190.75</v>
          </cell>
          <cell r="AT17">
            <v>190.75</v>
          </cell>
          <cell r="AU17">
            <v>190.75</v>
          </cell>
          <cell r="AV17">
            <v>233.94</v>
          </cell>
          <cell r="AW17">
            <v>233.94</v>
          </cell>
          <cell r="AX17">
            <v>233.94</v>
          </cell>
          <cell r="AY17">
            <v>233.94</v>
          </cell>
          <cell r="AZ17">
            <v>233.94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O17">
            <v>0</v>
          </cell>
          <cell r="BP17">
            <v>0</v>
          </cell>
          <cell r="BQ17">
            <v>1940.7899999999995</v>
          </cell>
          <cell r="BR17">
            <v>147.72</v>
          </cell>
          <cell r="BS17">
            <v>147.72</v>
          </cell>
          <cell r="BT17">
            <v>147.72</v>
          </cell>
          <cell r="BU17">
            <v>147.72</v>
          </cell>
          <cell r="BV17">
            <v>147.72</v>
          </cell>
          <cell r="BW17">
            <v>147.72</v>
          </cell>
          <cell r="BX17">
            <v>147.72</v>
          </cell>
          <cell r="BY17">
            <v>181.35</v>
          </cell>
          <cell r="BZ17">
            <v>181.35</v>
          </cell>
          <cell r="CA17">
            <v>181.35</v>
          </cell>
          <cell r="CB17">
            <v>181.35</v>
          </cell>
          <cell r="CC17">
            <v>181.35</v>
          </cell>
          <cell r="CD17">
            <v>1776.6100000000006</v>
          </cell>
          <cell r="CE17">
            <v>134.08000000000001</v>
          </cell>
          <cell r="CF17">
            <v>134.08000000000001</v>
          </cell>
          <cell r="CG17">
            <v>134.08000000000001</v>
          </cell>
          <cell r="CH17">
            <v>134.08000000000001</v>
          </cell>
          <cell r="CI17">
            <v>134.08000000000001</v>
          </cell>
          <cell r="CJ17">
            <v>134.08000000000001</v>
          </cell>
          <cell r="CK17">
            <v>134.08000000000001</v>
          </cell>
          <cell r="CL17">
            <v>167.61</v>
          </cell>
          <cell r="CM17">
            <v>167.61</v>
          </cell>
          <cell r="CN17">
            <v>167.61</v>
          </cell>
          <cell r="CO17">
            <v>167.61</v>
          </cell>
          <cell r="CP17">
            <v>167.61</v>
          </cell>
          <cell r="CR17">
            <v>0</v>
          </cell>
          <cell r="CS17">
            <v>0</v>
          </cell>
          <cell r="CT17">
            <v>395.93000000000006</v>
          </cell>
          <cell r="CU17">
            <v>30.19</v>
          </cell>
          <cell r="CV17">
            <v>30.19</v>
          </cell>
          <cell r="CW17">
            <v>30.19</v>
          </cell>
          <cell r="CX17">
            <v>30.19</v>
          </cell>
          <cell r="CY17">
            <v>30.19</v>
          </cell>
          <cell r="CZ17">
            <v>30.19</v>
          </cell>
          <cell r="DA17">
            <v>30.19</v>
          </cell>
          <cell r="DB17">
            <v>36.92</v>
          </cell>
          <cell r="DC17">
            <v>36.92</v>
          </cell>
          <cell r="DD17">
            <v>36.92</v>
          </cell>
          <cell r="DE17">
            <v>36.92</v>
          </cell>
          <cell r="DF17">
            <v>36.92</v>
          </cell>
          <cell r="DG17">
            <v>361.70000000000005</v>
          </cell>
          <cell r="DH17">
            <v>27.3</v>
          </cell>
          <cell r="DI17">
            <v>27.3</v>
          </cell>
          <cell r="DJ17">
            <v>27.3</v>
          </cell>
          <cell r="DK17">
            <v>27.3</v>
          </cell>
          <cell r="DL17">
            <v>27.3</v>
          </cell>
          <cell r="DM17">
            <v>27.3</v>
          </cell>
          <cell r="DN17">
            <v>27.3</v>
          </cell>
          <cell r="DO17">
            <v>34.119999999999997</v>
          </cell>
          <cell r="DP17">
            <v>34.119999999999997</v>
          </cell>
          <cell r="DQ17">
            <v>34.119999999999997</v>
          </cell>
          <cell r="DR17">
            <v>34.119999999999997</v>
          </cell>
          <cell r="DS17">
            <v>34.119999999999997</v>
          </cell>
          <cell r="DT17">
            <v>-34.230000000000018</v>
          </cell>
          <cell r="DU17">
            <v>-34.230000000000018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5564.49</v>
          </cell>
          <cell r="FB17">
            <v>420.67</v>
          </cell>
          <cell r="FC17">
            <v>420.67</v>
          </cell>
          <cell r="FD17">
            <v>420.67</v>
          </cell>
          <cell r="FE17">
            <v>420.67</v>
          </cell>
          <cell r="FF17">
            <v>420.67</v>
          </cell>
          <cell r="FG17">
            <v>420.67</v>
          </cell>
          <cell r="FH17">
            <v>420.67</v>
          </cell>
          <cell r="FI17">
            <v>523.96</v>
          </cell>
          <cell r="FJ17">
            <v>523.96</v>
          </cell>
          <cell r="FK17">
            <v>523.96</v>
          </cell>
          <cell r="FL17">
            <v>523.96</v>
          </cell>
          <cell r="FM17">
            <v>523.96</v>
          </cell>
          <cell r="FN17">
            <v>135.36958347457107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135.36958347457107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-5429.1204165254285</v>
          </cell>
          <cell r="GB17">
            <v>-5429.1204165254285</v>
          </cell>
          <cell r="GC17">
            <v>0</v>
          </cell>
          <cell r="GD17">
            <v>983.36</v>
          </cell>
          <cell r="GE17">
            <v>52.98</v>
          </cell>
          <cell r="GF17">
            <v>52.98</v>
          </cell>
          <cell r="GG17">
            <v>52.98</v>
          </cell>
          <cell r="GH17">
            <v>52.98</v>
          </cell>
          <cell r="GI17">
            <v>52.98</v>
          </cell>
          <cell r="GJ17">
            <v>52.98</v>
          </cell>
          <cell r="GK17">
            <v>52.98</v>
          </cell>
          <cell r="GL17">
            <v>122.5</v>
          </cell>
          <cell r="GM17">
            <v>122.5</v>
          </cell>
          <cell r="GN17">
            <v>122.5</v>
          </cell>
          <cell r="GO17">
            <v>122.5</v>
          </cell>
          <cell r="GP17">
            <v>122.5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V17">
            <v>-983.36</v>
          </cell>
          <cell r="GW17">
            <v>-983.36</v>
          </cell>
          <cell r="GX17">
            <v>0</v>
          </cell>
          <cell r="GY17">
            <v>8454.69</v>
          </cell>
          <cell r="GZ17">
            <v>466.27</v>
          </cell>
          <cell r="HA17">
            <v>466.27</v>
          </cell>
          <cell r="HB17">
            <v>466.27</v>
          </cell>
          <cell r="HC17">
            <v>466.27</v>
          </cell>
          <cell r="HD17">
            <v>466.27</v>
          </cell>
          <cell r="HE17">
            <v>466.27</v>
          </cell>
          <cell r="HF17">
            <v>466.27</v>
          </cell>
          <cell r="HG17">
            <v>1038.1600000000001</v>
          </cell>
          <cell r="HH17">
            <v>1038.1600000000001</v>
          </cell>
          <cell r="HI17">
            <v>1038.1600000000001</v>
          </cell>
          <cell r="HJ17">
            <v>1038.1600000000001</v>
          </cell>
          <cell r="HK17">
            <v>1038.1600000000001</v>
          </cell>
          <cell r="HL17">
            <v>11518.858530851308</v>
          </cell>
          <cell r="HM17">
            <v>893.50990567746294</v>
          </cell>
          <cell r="HN17">
            <v>946.4589231685917</v>
          </cell>
          <cell r="HO17">
            <v>1031.4604355290901</v>
          </cell>
          <cell r="HP17">
            <v>959.74185865642357</v>
          </cell>
          <cell r="HQ17">
            <v>999.5840504412231</v>
          </cell>
          <cell r="HR17">
            <v>839.21830004531807</v>
          </cell>
          <cell r="HS17">
            <v>1100.7826232973891</v>
          </cell>
          <cell r="HT17">
            <v>684.56686321604604</v>
          </cell>
          <cell r="HU17">
            <v>702.86495900356238</v>
          </cell>
          <cell r="HV17">
            <v>1160.5584281804474</v>
          </cell>
          <cell r="HW17">
            <v>1024.4010353084307</v>
          </cell>
          <cell r="HX17">
            <v>1175.7111483273245</v>
          </cell>
          <cell r="HY17">
            <v>3064.1685308513079</v>
          </cell>
          <cell r="HZ17">
            <v>0</v>
          </cell>
          <cell r="IA17">
            <v>3064.1685308513079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0</v>
          </cell>
          <cell r="II17">
            <v>0</v>
          </cell>
          <cell r="IJ17">
            <v>0</v>
          </cell>
          <cell r="IK17">
            <v>0</v>
          </cell>
          <cell r="IL17">
            <v>0</v>
          </cell>
          <cell r="IM17">
            <v>0</v>
          </cell>
          <cell r="IN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IT17">
            <v>0</v>
          </cell>
          <cell r="IU17">
            <v>0</v>
          </cell>
          <cell r="IV17">
            <v>0</v>
          </cell>
          <cell r="IW17">
            <v>0</v>
          </cell>
          <cell r="IX17">
            <v>0</v>
          </cell>
          <cell r="IY17">
            <v>0</v>
          </cell>
          <cell r="IZ17">
            <v>0</v>
          </cell>
          <cell r="JA17">
            <v>0</v>
          </cell>
          <cell r="JB17">
            <v>0</v>
          </cell>
          <cell r="JC17">
            <v>0</v>
          </cell>
          <cell r="JD17">
            <v>0</v>
          </cell>
          <cell r="JE17">
            <v>0</v>
          </cell>
          <cell r="JF17">
            <v>0</v>
          </cell>
          <cell r="JG17">
            <v>0</v>
          </cell>
          <cell r="JH17">
            <v>0</v>
          </cell>
          <cell r="JI17">
            <v>0</v>
          </cell>
          <cell r="JJ17">
            <v>0</v>
          </cell>
          <cell r="JK17">
            <v>0</v>
          </cell>
          <cell r="JL17">
            <v>0</v>
          </cell>
          <cell r="JM17">
            <v>0</v>
          </cell>
          <cell r="JN17">
            <v>0</v>
          </cell>
          <cell r="JO17">
            <v>0</v>
          </cell>
          <cell r="JP17">
            <v>0</v>
          </cell>
          <cell r="JQ17">
            <v>0</v>
          </cell>
          <cell r="JR17">
            <v>0</v>
          </cell>
          <cell r="JS17">
            <v>0</v>
          </cell>
          <cell r="JT17">
            <v>0</v>
          </cell>
          <cell r="JU17">
            <v>0</v>
          </cell>
          <cell r="JV17">
            <v>0</v>
          </cell>
          <cell r="JW17">
            <v>0</v>
          </cell>
          <cell r="JX17">
            <v>0</v>
          </cell>
          <cell r="JY17">
            <v>0</v>
          </cell>
          <cell r="JZ17">
            <v>0</v>
          </cell>
          <cell r="KA17">
            <v>0</v>
          </cell>
          <cell r="KB17">
            <v>0</v>
          </cell>
          <cell r="KC17">
            <v>0</v>
          </cell>
          <cell r="KD17">
            <v>0</v>
          </cell>
          <cell r="KE17">
            <v>0</v>
          </cell>
          <cell r="KF17">
            <v>0</v>
          </cell>
          <cell r="KG17">
            <v>0</v>
          </cell>
          <cell r="KH17">
            <v>2335.6699999999996</v>
          </cell>
          <cell r="KI17">
            <v>105.01</v>
          </cell>
          <cell r="KJ17">
            <v>105.01</v>
          </cell>
          <cell r="KK17">
            <v>105.01</v>
          </cell>
          <cell r="KL17">
            <v>105.01</v>
          </cell>
          <cell r="KM17">
            <v>105.01</v>
          </cell>
          <cell r="KN17">
            <v>105.01</v>
          </cell>
          <cell r="KO17">
            <v>105.01</v>
          </cell>
          <cell r="KP17">
            <v>320.12</v>
          </cell>
          <cell r="KQ17">
            <v>320.12</v>
          </cell>
          <cell r="KR17">
            <v>320.12</v>
          </cell>
          <cell r="KS17">
            <v>320.12</v>
          </cell>
          <cell r="KT17">
            <v>320.12</v>
          </cell>
          <cell r="KU17">
            <v>2509.4208032543456</v>
          </cell>
          <cell r="KV17">
            <v>126.97210815693894</v>
          </cell>
          <cell r="KW17">
            <v>136.7443141124761</v>
          </cell>
          <cell r="KX17">
            <v>121.35892447400043</v>
          </cell>
          <cell r="KY17">
            <v>133.05878593426465</v>
          </cell>
          <cell r="KZ17">
            <v>132.54294587141061</v>
          </cell>
          <cell r="LA17">
            <v>135.47333827980475</v>
          </cell>
          <cell r="LB17">
            <v>119.87779333818222</v>
          </cell>
          <cell r="LC17">
            <v>243.22767617301929</v>
          </cell>
          <cell r="LD17">
            <v>313.50688920343862</v>
          </cell>
          <cell r="LE17">
            <v>302.72781675453098</v>
          </cell>
          <cell r="LF17">
            <v>368.83658772286975</v>
          </cell>
          <cell r="LG17">
            <v>375.09362323340929</v>
          </cell>
          <cell r="LH17">
            <v>173.75080325434601</v>
          </cell>
          <cell r="LI17">
            <v>0</v>
          </cell>
          <cell r="LJ17">
            <v>173.75080325434601</v>
          </cell>
          <cell r="LK17">
            <v>0</v>
          </cell>
          <cell r="LX17">
            <v>0</v>
          </cell>
          <cell r="MJ17">
            <v>0</v>
          </cell>
          <cell r="ML17">
            <v>0</v>
          </cell>
          <cell r="MM17">
            <v>0</v>
          </cell>
          <cell r="MN17">
            <v>39926.799999999988</v>
          </cell>
          <cell r="MO17">
            <v>3535.85</v>
          </cell>
          <cell r="MP17">
            <v>3535.85</v>
          </cell>
          <cell r="MQ17">
            <v>3535.85</v>
          </cell>
          <cell r="MR17">
            <v>3535.85</v>
          </cell>
          <cell r="MS17">
            <v>3535.85</v>
          </cell>
          <cell r="MT17">
            <v>3535.85</v>
          </cell>
          <cell r="MU17">
            <v>3535.85</v>
          </cell>
          <cell r="MV17">
            <v>3035.17</v>
          </cell>
          <cell r="MW17">
            <v>3035.17</v>
          </cell>
          <cell r="MX17">
            <v>3035.17</v>
          </cell>
          <cell r="MY17">
            <v>3035.17</v>
          </cell>
          <cell r="MZ17">
            <v>3035.17</v>
          </cell>
          <cell r="NA17">
            <v>44201.058874477698</v>
          </cell>
          <cell r="NB17">
            <v>0</v>
          </cell>
          <cell r="NC17">
            <v>0</v>
          </cell>
          <cell r="ND17">
            <v>0</v>
          </cell>
          <cell r="NE17">
            <v>0</v>
          </cell>
          <cell r="NF17">
            <v>0</v>
          </cell>
          <cell r="NG17">
            <v>13625.675513565466</v>
          </cell>
          <cell r="NH17">
            <v>5864.1906133670491</v>
          </cell>
          <cell r="NI17">
            <v>1780.7983610416964</v>
          </cell>
          <cell r="NJ17">
            <v>17673.582216424729</v>
          </cell>
          <cell r="NK17">
            <v>209.51402371007273</v>
          </cell>
          <cell r="NL17">
            <v>0</v>
          </cell>
          <cell r="NM17">
            <v>5047.298146368682</v>
          </cell>
          <cell r="NN17">
            <v>4274.2588744777095</v>
          </cell>
          <cell r="NO17">
            <v>0</v>
          </cell>
          <cell r="NP17">
            <v>4274.2588744777095</v>
          </cell>
          <cell r="NQ17">
            <v>19520.539999999997</v>
          </cell>
          <cell r="NR17">
            <v>17389.91</v>
          </cell>
          <cell r="NS17">
            <v>-2130.6299999999974</v>
          </cell>
          <cell r="NT17">
            <v>-2130.6299999999974</v>
          </cell>
          <cell r="NU17">
            <v>0</v>
          </cell>
          <cell r="NV17">
            <v>5483.7699999999986</v>
          </cell>
          <cell r="NW17">
            <v>564.21</v>
          </cell>
          <cell r="NX17">
            <v>564.21</v>
          </cell>
          <cell r="NY17">
            <v>564.21</v>
          </cell>
          <cell r="NZ17">
            <v>564.21</v>
          </cell>
          <cell r="OA17">
            <v>564.21</v>
          </cell>
          <cell r="OB17">
            <v>564.21</v>
          </cell>
          <cell r="OC17">
            <v>564.21</v>
          </cell>
          <cell r="OD17">
            <v>306.86</v>
          </cell>
          <cell r="OE17">
            <v>306.86</v>
          </cell>
          <cell r="OF17">
            <v>306.86</v>
          </cell>
          <cell r="OG17">
            <v>306.86</v>
          </cell>
          <cell r="OH17">
            <v>306.86</v>
          </cell>
          <cell r="OI17">
            <v>377.94</v>
          </cell>
          <cell r="OJ17">
            <v>0</v>
          </cell>
          <cell r="OK17">
            <v>0</v>
          </cell>
          <cell r="OL17">
            <v>0</v>
          </cell>
          <cell r="OM17">
            <v>0</v>
          </cell>
          <cell r="ON17">
            <v>0</v>
          </cell>
          <cell r="OO17">
            <v>0</v>
          </cell>
          <cell r="OP17">
            <v>0</v>
          </cell>
          <cell r="OQ17">
            <v>0</v>
          </cell>
          <cell r="OR17">
            <v>0</v>
          </cell>
          <cell r="OS17">
            <v>0</v>
          </cell>
          <cell r="OT17">
            <v>0</v>
          </cell>
          <cell r="OU17">
            <v>377.94</v>
          </cell>
          <cell r="OV17">
            <v>-5105.829999999999</v>
          </cell>
          <cell r="OW17">
            <v>-5105.829999999999</v>
          </cell>
          <cell r="OX17">
            <v>0</v>
          </cell>
          <cell r="OY17">
            <v>5206.6999999999989</v>
          </cell>
          <cell r="OZ17">
            <v>538.20000000000005</v>
          </cell>
          <cell r="PA17">
            <v>538.20000000000005</v>
          </cell>
          <cell r="PB17">
            <v>538.20000000000005</v>
          </cell>
          <cell r="PC17">
            <v>538.20000000000005</v>
          </cell>
          <cell r="PD17">
            <v>538.20000000000005</v>
          </cell>
          <cell r="PE17">
            <v>538.20000000000005</v>
          </cell>
          <cell r="PF17">
            <v>538.20000000000005</v>
          </cell>
          <cell r="PG17">
            <v>287.86</v>
          </cell>
          <cell r="PH17">
            <v>287.86</v>
          </cell>
          <cell r="PI17">
            <v>287.86</v>
          </cell>
          <cell r="PJ17">
            <v>287.86</v>
          </cell>
          <cell r="PK17">
            <v>287.86</v>
          </cell>
          <cell r="PL17">
            <v>12848.619999999999</v>
          </cell>
          <cell r="PM17">
            <v>0</v>
          </cell>
          <cell r="PN17">
            <v>0</v>
          </cell>
          <cell r="PO17">
            <v>0</v>
          </cell>
          <cell r="PP17">
            <v>0</v>
          </cell>
          <cell r="PQ17">
            <v>0</v>
          </cell>
          <cell r="PR17">
            <v>1891.91</v>
          </cell>
          <cell r="PS17">
            <v>0</v>
          </cell>
          <cell r="PT17">
            <v>0</v>
          </cell>
          <cell r="PU17">
            <v>3121.48</v>
          </cell>
          <cell r="PV17">
            <v>0</v>
          </cell>
          <cell r="PW17">
            <v>0</v>
          </cell>
          <cell r="PX17">
            <v>7835.23</v>
          </cell>
          <cell r="PY17">
            <v>7641.92</v>
          </cell>
          <cell r="PZ17">
            <v>0</v>
          </cell>
          <cell r="QA17">
            <v>7641.92</v>
          </cell>
          <cell r="QB17">
            <v>1245.96</v>
          </cell>
          <cell r="QC17">
            <v>127.48</v>
          </cell>
          <cell r="QD17">
            <v>127.48</v>
          </cell>
          <cell r="QE17">
            <v>127.48</v>
          </cell>
          <cell r="QF17">
            <v>127.48</v>
          </cell>
          <cell r="QG17">
            <v>127.48</v>
          </cell>
          <cell r="QH17">
            <v>127.48</v>
          </cell>
          <cell r="QI17">
            <v>127.48</v>
          </cell>
          <cell r="QJ17">
            <v>70.72</v>
          </cell>
          <cell r="QK17">
            <v>70.72</v>
          </cell>
          <cell r="QL17">
            <v>70.72</v>
          </cell>
          <cell r="QM17">
            <v>70.72</v>
          </cell>
          <cell r="QN17">
            <v>70.72</v>
          </cell>
          <cell r="QO17">
            <v>2485.3000000000002</v>
          </cell>
          <cell r="QP17">
            <v>0</v>
          </cell>
          <cell r="QQ17">
            <v>0</v>
          </cell>
          <cell r="QR17">
            <v>0</v>
          </cell>
          <cell r="QS17">
            <v>0</v>
          </cell>
          <cell r="QT17">
            <v>0</v>
          </cell>
          <cell r="QU17">
            <v>2485.3000000000002</v>
          </cell>
          <cell r="QV17">
            <v>0</v>
          </cell>
          <cell r="QW17">
            <v>0</v>
          </cell>
          <cell r="QX17">
            <v>0</v>
          </cell>
          <cell r="QY17">
            <v>0</v>
          </cell>
          <cell r="QZ17">
            <v>0</v>
          </cell>
          <cell r="RA17">
            <v>0</v>
          </cell>
          <cell r="RB17">
            <v>1239.3400000000001</v>
          </cell>
          <cell r="RC17">
            <v>0</v>
          </cell>
          <cell r="RD17">
            <v>1239.3400000000001</v>
          </cell>
          <cell r="RE17">
            <v>5722.2699999999995</v>
          </cell>
          <cell r="RF17">
            <v>589.26</v>
          </cell>
          <cell r="RG17">
            <v>589.26</v>
          </cell>
          <cell r="RH17">
            <v>589.26</v>
          </cell>
          <cell r="RI17">
            <v>589.26</v>
          </cell>
          <cell r="RJ17">
            <v>589.26</v>
          </cell>
          <cell r="RK17">
            <v>589.26</v>
          </cell>
          <cell r="RL17">
            <v>589.26</v>
          </cell>
          <cell r="RM17">
            <v>319.49</v>
          </cell>
          <cell r="RN17">
            <v>319.49</v>
          </cell>
          <cell r="RO17">
            <v>319.49</v>
          </cell>
          <cell r="RP17">
            <v>319.49</v>
          </cell>
          <cell r="RQ17">
            <v>319.49</v>
          </cell>
          <cell r="RR17">
            <v>0</v>
          </cell>
          <cell r="RS17">
            <v>0</v>
          </cell>
          <cell r="RT17">
            <v>0</v>
          </cell>
          <cell r="RU17">
            <v>0</v>
          </cell>
          <cell r="RV17">
            <v>0</v>
          </cell>
          <cell r="RW17">
            <v>0</v>
          </cell>
          <cell r="RX17">
            <v>0</v>
          </cell>
          <cell r="RY17">
            <v>0</v>
          </cell>
          <cell r="RZ17">
            <v>0</v>
          </cell>
          <cell r="SA17">
            <v>0</v>
          </cell>
          <cell r="SB17">
            <v>0</v>
          </cell>
          <cell r="SC17">
            <v>0</v>
          </cell>
          <cell r="SD17">
            <v>0</v>
          </cell>
          <cell r="SE17">
            <v>-5722.2699999999995</v>
          </cell>
          <cell r="SF17">
            <v>-5722.2699999999995</v>
          </cell>
          <cell r="SG17">
            <v>0</v>
          </cell>
          <cell r="SH17">
            <v>0</v>
          </cell>
          <cell r="SI17">
            <v>0</v>
          </cell>
          <cell r="SJ17">
            <v>0</v>
          </cell>
          <cell r="SK17">
            <v>0</v>
          </cell>
          <cell r="SL17">
            <v>0</v>
          </cell>
          <cell r="SM17">
            <v>0</v>
          </cell>
          <cell r="SN17">
            <v>0</v>
          </cell>
          <cell r="SO17">
            <v>0</v>
          </cell>
          <cell r="SP17">
            <v>0</v>
          </cell>
          <cell r="SQ17">
            <v>0</v>
          </cell>
          <cell r="SR17">
            <v>0</v>
          </cell>
          <cell r="SS17">
            <v>0</v>
          </cell>
          <cell r="ST17">
            <v>0</v>
          </cell>
          <cell r="SU17">
            <v>0</v>
          </cell>
          <cell r="SV17">
            <v>0</v>
          </cell>
          <cell r="SW17">
            <v>0</v>
          </cell>
          <cell r="SX17">
            <v>0</v>
          </cell>
          <cell r="SY17">
            <v>0</v>
          </cell>
          <cell r="SZ17">
            <v>0</v>
          </cell>
          <cell r="TA17">
            <v>0</v>
          </cell>
          <cell r="TB17">
            <v>0</v>
          </cell>
          <cell r="TC17">
            <v>0</v>
          </cell>
          <cell r="TD17">
            <v>0</v>
          </cell>
          <cell r="TE17">
            <v>0</v>
          </cell>
          <cell r="TF17">
            <v>0</v>
          </cell>
          <cell r="TG17">
            <v>0</v>
          </cell>
          <cell r="TH17">
            <v>0</v>
          </cell>
          <cell r="TI17">
            <v>0</v>
          </cell>
          <cell r="TJ17">
            <v>0</v>
          </cell>
          <cell r="TK17">
            <v>1796.5000000000005</v>
          </cell>
          <cell r="TL17">
            <v>167.95</v>
          </cell>
          <cell r="TM17">
            <v>167.95</v>
          </cell>
          <cell r="TN17">
            <v>167.95</v>
          </cell>
          <cell r="TO17">
            <v>167.95</v>
          </cell>
          <cell r="TP17">
            <v>167.95</v>
          </cell>
          <cell r="TQ17">
            <v>167.95</v>
          </cell>
          <cell r="TR17">
            <v>167.95</v>
          </cell>
          <cell r="TS17">
            <v>124.17</v>
          </cell>
          <cell r="TT17">
            <v>124.17</v>
          </cell>
          <cell r="TU17">
            <v>124.17</v>
          </cell>
          <cell r="TV17">
            <v>124.17</v>
          </cell>
          <cell r="TW17">
            <v>124.17</v>
          </cell>
          <cell r="TX17">
            <v>1678.05</v>
          </cell>
          <cell r="TY17">
            <v>0</v>
          </cell>
          <cell r="TZ17">
            <v>0</v>
          </cell>
          <cell r="UA17">
            <v>0</v>
          </cell>
          <cell r="UB17">
            <v>0</v>
          </cell>
          <cell r="UC17">
            <v>0</v>
          </cell>
          <cell r="UD17">
            <v>0</v>
          </cell>
          <cell r="UE17">
            <v>0</v>
          </cell>
          <cell r="UF17">
            <v>1678.05</v>
          </cell>
          <cell r="UG17">
            <v>0</v>
          </cell>
          <cell r="UH17">
            <v>0</v>
          </cell>
          <cell r="UI17">
            <v>0</v>
          </cell>
          <cell r="UJ17">
            <v>0</v>
          </cell>
          <cell r="UK17">
            <v>-118.4500000000005</v>
          </cell>
          <cell r="UL17">
            <v>-118.4500000000005</v>
          </cell>
          <cell r="UM17">
            <v>0</v>
          </cell>
          <cell r="UN17">
            <v>65.34</v>
          </cell>
          <cell r="UO17">
            <v>6.42</v>
          </cell>
          <cell r="UP17">
            <v>6.42</v>
          </cell>
          <cell r="UQ17">
            <v>6.42</v>
          </cell>
          <cell r="UR17">
            <v>6.42</v>
          </cell>
          <cell r="US17">
            <v>6.42</v>
          </cell>
          <cell r="UT17">
            <v>6.42</v>
          </cell>
          <cell r="UU17">
            <v>6.42</v>
          </cell>
          <cell r="UV17">
            <v>4.08</v>
          </cell>
          <cell r="UW17">
            <v>4.08</v>
          </cell>
          <cell r="UX17">
            <v>4.08</v>
          </cell>
          <cell r="UY17">
            <v>4.08</v>
          </cell>
          <cell r="UZ17">
            <v>4.08</v>
          </cell>
          <cell r="VA17">
            <v>0</v>
          </cell>
          <cell r="VH17">
            <v>0</v>
          </cell>
          <cell r="VN17">
            <v>-65.34</v>
          </cell>
          <cell r="VO17">
            <v>-65.34</v>
          </cell>
          <cell r="VP17">
            <v>0</v>
          </cell>
          <cell r="VQ17">
            <v>0</v>
          </cell>
          <cell r="WD17">
            <v>0</v>
          </cell>
          <cell r="WQ17">
            <v>0</v>
          </cell>
          <cell r="WR17">
            <v>0</v>
          </cell>
          <cell r="WS17">
            <v>0</v>
          </cell>
          <cell r="WT17">
            <v>36579.800000000003</v>
          </cell>
          <cell r="WU17">
            <v>2333.9</v>
          </cell>
          <cell r="WV17">
            <v>2333.9</v>
          </cell>
          <cell r="WW17">
            <v>2333.9</v>
          </cell>
          <cell r="WX17">
            <v>2333.9</v>
          </cell>
          <cell r="WY17">
            <v>2333.9</v>
          </cell>
          <cell r="WZ17">
            <v>2333.9</v>
          </cell>
          <cell r="XA17">
            <v>2333.9</v>
          </cell>
          <cell r="XB17">
            <v>4048.5</v>
          </cell>
          <cell r="XC17">
            <v>4048.5</v>
          </cell>
          <cell r="XD17">
            <v>4048.5</v>
          </cell>
          <cell r="XE17">
            <v>4048.5</v>
          </cell>
          <cell r="XF17">
            <v>4048.5</v>
          </cell>
          <cell r="XG17">
            <v>43254.047795830054</v>
          </cell>
          <cell r="XH17">
            <v>3229.1321928266043</v>
          </cell>
          <cell r="XI17">
            <v>3330.6179063376944</v>
          </cell>
          <cell r="XJ17">
            <v>3450.8423286410707</v>
          </cell>
          <cell r="XK17">
            <v>152.13132866545513</v>
          </cell>
          <cell r="XL17">
            <v>2659.6359700553935</v>
          </cell>
          <cell r="XM17">
            <v>2640.0830997474604</v>
          </cell>
          <cell r="XN17">
            <v>4118.4261583731941</v>
          </cell>
          <cell r="XO17">
            <v>4479.9909961909016</v>
          </cell>
          <cell r="XP17">
            <v>5397.6550517452652</v>
          </cell>
          <cell r="XQ17">
            <v>5238.9462157409298</v>
          </cell>
          <cell r="XR17">
            <v>4895.6493142799636</v>
          </cell>
          <cell r="XS17">
            <v>3660.9372332261164</v>
          </cell>
          <cell r="XT17">
            <v>6674.2477958300515</v>
          </cell>
          <cell r="XU17">
            <v>0</v>
          </cell>
          <cell r="XV17">
            <v>6674.2477958300515</v>
          </cell>
          <cell r="XW17">
            <v>12281.59</v>
          </cell>
          <cell r="XX17">
            <v>740.82</v>
          </cell>
          <cell r="XY17">
            <v>740.82</v>
          </cell>
          <cell r="XZ17">
            <v>740.82</v>
          </cell>
          <cell r="YA17">
            <v>740.82</v>
          </cell>
          <cell r="YB17">
            <v>740.82</v>
          </cell>
          <cell r="YC17">
            <v>740.82</v>
          </cell>
          <cell r="YD17">
            <v>740.82</v>
          </cell>
          <cell r="YE17">
            <v>1419.17</v>
          </cell>
          <cell r="YF17">
            <v>1419.17</v>
          </cell>
          <cell r="YG17">
            <v>1419.17</v>
          </cell>
          <cell r="YH17">
            <v>1419.17</v>
          </cell>
          <cell r="YI17">
            <v>1419.17</v>
          </cell>
          <cell r="YJ17">
            <v>11302.685425625423</v>
          </cell>
          <cell r="YK17">
            <v>835.03313466895042</v>
          </cell>
          <cell r="YL17">
            <v>732.50807170676819</v>
          </cell>
          <cell r="YM17">
            <v>754.26521222368945</v>
          </cell>
          <cell r="YN17">
            <v>816.07367195977565</v>
          </cell>
          <cell r="YO17">
            <v>729.2658319993393</v>
          </cell>
          <cell r="YP17">
            <v>784.63778831095726</v>
          </cell>
          <cell r="YQ17">
            <v>820.55473585429536</v>
          </cell>
          <cell r="YR17">
            <v>1614.4922774846164</v>
          </cell>
          <cell r="YS17">
            <v>965.2377462886493</v>
          </cell>
          <cell r="YT17">
            <v>1042.5790060853708</v>
          </cell>
          <cell r="YU17">
            <v>1058.004064224674</v>
          </cell>
          <cell r="YV17">
            <v>1150.0338848183371</v>
          </cell>
          <cell r="YW17">
            <v>-978.90457437457735</v>
          </cell>
          <cell r="YX17">
            <v>-978.90457437457735</v>
          </cell>
          <cell r="YY17">
            <v>0</v>
          </cell>
          <cell r="YZ17">
            <v>3177.83</v>
          </cell>
          <cell r="ZA17">
            <v>91.84</v>
          </cell>
          <cell r="ZB17">
            <v>91.84</v>
          </cell>
          <cell r="ZC17">
            <v>91.84</v>
          </cell>
          <cell r="ZD17">
            <v>91.84</v>
          </cell>
          <cell r="ZE17">
            <v>91.84</v>
          </cell>
          <cell r="ZF17">
            <v>91.84</v>
          </cell>
          <cell r="ZG17">
            <v>91.84</v>
          </cell>
          <cell r="ZH17">
            <v>506.99</v>
          </cell>
          <cell r="ZI17">
            <v>506.99</v>
          </cell>
          <cell r="ZJ17">
            <v>506.99</v>
          </cell>
          <cell r="ZK17">
            <v>506.99</v>
          </cell>
          <cell r="ZL17">
            <v>506.99</v>
          </cell>
          <cell r="ZM17">
            <v>4610.7066955423943</v>
          </cell>
          <cell r="ZN17">
            <v>0</v>
          </cell>
          <cell r="ZO17">
            <v>164.47884833648675</v>
          </cell>
          <cell r="ZP17">
            <v>555.16908788193746</v>
          </cell>
          <cell r="ZQ17">
            <v>3791.7752044997874</v>
          </cell>
          <cell r="ZR17">
            <v>99.283554824182588</v>
          </cell>
          <cell r="ZS17">
            <v>0</v>
          </cell>
          <cell r="ZZ17">
            <v>1432.8766955423944</v>
          </cell>
          <cell r="AAA17">
            <v>0</v>
          </cell>
          <cell r="AAB17">
            <v>1432.8766955423944</v>
          </cell>
          <cell r="AAC17">
            <v>1193.22</v>
          </cell>
          <cell r="AAD17">
            <v>86.06</v>
          </cell>
          <cell r="AAE17">
            <v>86.06</v>
          </cell>
          <cell r="AAF17">
            <v>86.06</v>
          </cell>
          <cell r="AAG17">
            <v>86.06</v>
          </cell>
          <cell r="AAH17">
            <v>86.06</v>
          </cell>
          <cell r="AAI17">
            <v>86.06</v>
          </cell>
          <cell r="AAJ17">
            <v>86.06</v>
          </cell>
          <cell r="AAK17">
            <v>118.16</v>
          </cell>
          <cell r="AAL17">
            <v>118.16</v>
          </cell>
          <cell r="AAM17">
            <v>118.16</v>
          </cell>
          <cell r="AAN17">
            <v>118.16</v>
          </cell>
          <cell r="AAO17">
            <v>118.16</v>
          </cell>
          <cell r="AAP17">
            <v>1821.3153590823981</v>
          </cell>
          <cell r="AAQ17">
            <v>123.41438184751409</v>
          </cell>
          <cell r="AAR17">
            <v>123.11897781947454</v>
          </cell>
          <cell r="AAS17">
            <v>123.53330248704054</v>
          </cell>
          <cell r="AAT17">
            <v>124.040277323963</v>
          </cell>
          <cell r="AAU17">
            <v>125.00878892911641</v>
          </cell>
          <cell r="AAV17">
            <v>123.59295164256039</v>
          </cell>
          <cell r="AAW17">
            <v>121.38690800549848</v>
          </cell>
          <cell r="AAX17">
            <v>194.73898751999997</v>
          </cell>
          <cell r="AAY17">
            <v>187.28238671999998</v>
          </cell>
          <cell r="AAZ17">
            <v>190.73077055999997</v>
          </cell>
          <cell r="ABA17">
            <v>190.47523017599997</v>
          </cell>
          <cell r="ABB17">
            <v>193.99239605123074</v>
          </cell>
          <cell r="ABC17">
            <v>628.09535908239809</v>
          </cell>
          <cell r="ABD17">
            <v>0</v>
          </cell>
          <cell r="ABE17">
            <v>628.09535908239809</v>
          </cell>
          <cell r="ABF17">
            <v>172.10999999999996</v>
          </cell>
          <cell r="ABG17">
            <v>5.78</v>
          </cell>
          <cell r="ABH17">
            <v>5.78</v>
          </cell>
          <cell r="ABI17">
            <v>5.78</v>
          </cell>
          <cell r="ABJ17">
            <v>5.78</v>
          </cell>
          <cell r="ABK17">
            <v>5.78</v>
          </cell>
          <cell r="ABL17">
            <v>5.78</v>
          </cell>
          <cell r="ABM17">
            <v>5.78</v>
          </cell>
          <cell r="ABN17">
            <v>26.33</v>
          </cell>
          <cell r="ABO17">
            <v>26.33</v>
          </cell>
          <cell r="ABP17">
            <v>26.33</v>
          </cell>
          <cell r="ABQ17">
            <v>26.33</v>
          </cell>
          <cell r="ABR17">
            <v>26.33</v>
          </cell>
          <cell r="ABS17">
            <v>546.58870000000002</v>
          </cell>
          <cell r="ABT17">
            <v>0</v>
          </cell>
          <cell r="ABU17">
            <v>0</v>
          </cell>
          <cell r="ABV17">
            <v>0</v>
          </cell>
          <cell r="ABW17">
            <v>0</v>
          </cell>
          <cell r="ABX17">
            <v>0</v>
          </cell>
          <cell r="ABY17">
            <v>0</v>
          </cell>
          <cell r="ACB17">
            <v>0</v>
          </cell>
          <cell r="ACC17">
            <v>0</v>
          </cell>
          <cell r="ACD17">
            <v>546.58870000000002</v>
          </cell>
          <cell r="ACE17">
            <v>0</v>
          </cell>
          <cell r="ACF17">
            <v>374.47870000000006</v>
          </cell>
          <cell r="ACG17">
            <v>0</v>
          </cell>
          <cell r="ACH17">
            <v>374.47870000000006</v>
          </cell>
          <cell r="ACI17">
            <v>2022.2899999999995</v>
          </cell>
          <cell r="ACJ17">
            <v>1528.26035658162</v>
          </cell>
          <cell r="ACK17">
            <v>-494.02964341837946</v>
          </cell>
          <cell r="ACL17">
            <v>-494.02964341837946</v>
          </cell>
          <cell r="ACM17">
            <v>0</v>
          </cell>
          <cell r="ACN17">
            <v>2022.2899999999995</v>
          </cell>
          <cell r="ACO17">
            <v>169.87</v>
          </cell>
          <cell r="ACP17">
            <v>169.87</v>
          </cell>
          <cell r="ACQ17">
            <v>169.87</v>
          </cell>
          <cell r="ACR17">
            <v>169.87</v>
          </cell>
          <cell r="ACS17">
            <v>169.87</v>
          </cell>
          <cell r="ACT17">
            <v>169.87</v>
          </cell>
          <cell r="ACU17">
            <v>169.87</v>
          </cell>
          <cell r="ACV17">
            <v>166.64</v>
          </cell>
          <cell r="ACW17">
            <v>166.64</v>
          </cell>
          <cell r="ACX17">
            <v>166.64</v>
          </cell>
          <cell r="ACY17">
            <v>166.64</v>
          </cell>
          <cell r="ACZ17">
            <v>166.64</v>
          </cell>
          <cell r="ADA17">
            <v>1528.26035658162</v>
          </cell>
          <cell r="ADB17">
            <v>0</v>
          </cell>
          <cell r="ADC17">
            <v>435.6943961489805</v>
          </cell>
          <cell r="ADD17">
            <v>220.94760148245993</v>
          </cell>
          <cell r="ADE17">
            <v>174.31414000000001</v>
          </cell>
          <cell r="ADF17">
            <v>116.58444559999998</v>
          </cell>
          <cell r="ADG17">
            <v>17.368551199999999</v>
          </cell>
          <cell r="ADH17">
            <v>102.35121171637293</v>
          </cell>
          <cell r="ADI17">
            <v>64.153022551522298</v>
          </cell>
          <cell r="ADJ17">
            <v>37.619855000000001</v>
          </cell>
          <cell r="ADK17">
            <v>108.8076136</v>
          </cell>
          <cell r="ADL17">
            <v>113.25317863999999</v>
          </cell>
          <cell r="ADM17">
            <v>137.16634064228438</v>
          </cell>
          <cell r="ADN17">
            <v>-494.02964341837946</v>
          </cell>
          <cell r="ADO17">
            <v>-494.02964341837946</v>
          </cell>
          <cell r="ADP17">
            <v>0</v>
          </cell>
          <cell r="ADQ17">
            <v>0</v>
          </cell>
          <cell r="ADR17">
            <v>0</v>
          </cell>
          <cell r="ADS17">
            <v>0</v>
          </cell>
          <cell r="ADT17">
            <v>0</v>
          </cell>
          <cell r="ADU17">
            <v>0</v>
          </cell>
          <cell r="ADV17">
            <v>0</v>
          </cell>
          <cell r="ADW17">
            <v>0</v>
          </cell>
          <cell r="ADX17">
            <v>0</v>
          </cell>
          <cell r="ADY17">
            <v>0</v>
          </cell>
          <cell r="ADZ17">
            <v>0</v>
          </cell>
          <cell r="AEA17">
            <v>0</v>
          </cell>
          <cell r="AEB17">
            <v>0</v>
          </cell>
          <cell r="AEC17">
            <v>0</v>
          </cell>
          <cell r="AED17">
            <v>0</v>
          </cell>
          <cell r="AEE17">
            <v>0</v>
          </cell>
          <cell r="AEF17">
            <v>0</v>
          </cell>
          <cell r="AEG17">
            <v>0</v>
          </cell>
          <cell r="AEH17">
            <v>0</v>
          </cell>
          <cell r="AEI17">
            <v>0</v>
          </cell>
          <cell r="AEJ17">
            <v>0</v>
          </cell>
          <cell r="AEK17">
            <v>0</v>
          </cell>
          <cell r="AEL17">
            <v>0</v>
          </cell>
          <cell r="AEM17">
            <v>0</v>
          </cell>
          <cell r="AEN17">
            <v>0</v>
          </cell>
          <cell r="AEO17">
            <v>0</v>
          </cell>
          <cell r="AEP17">
            <v>0</v>
          </cell>
          <cell r="AEQ17">
            <v>0</v>
          </cell>
          <cell r="AER17">
            <v>0</v>
          </cell>
          <cell r="AES17">
            <v>0</v>
          </cell>
          <cell r="AET17">
            <v>0</v>
          </cell>
          <cell r="AEU17">
            <v>0</v>
          </cell>
          <cell r="AEV17">
            <v>0</v>
          </cell>
          <cell r="AEW17">
            <v>0</v>
          </cell>
          <cell r="AEX17">
            <v>0</v>
          </cell>
          <cell r="AEY17">
            <v>0</v>
          </cell>
          <cell r="AEZ17">
            <v>0</v>
          </cell>
          <cell r="AFA17">
            <v>0</v>
          </cell>
          <cell r="AFB17">
            <v>0</v>
          </cell>
          <cell r="AFC17">
            <v>0</v>
          </cell>
          <cell r="AFD17">
            <v>0</v>
          </cell>
          <cell r="AFE17">
            <v>0</v>
          </cell>
          <cell r="AFF17">
            <v>0</v>
          </cell>
          <cell r="AFG17">
            <v>0</v>
          </cell>
          <cell r="AFH17">
            <v>0</v>
          </cell>
          <cell r="AFI17">
            <v>0</v>
          </cell>
          <cell r="AFJ17">
            <v>0</v>
          </cell>
          <cell r="AFK17">
            <v>0</v>
          </cell>
          <cell r="AFL17">
            <v>0</v>
          </cell>
          <cell r="AFM17">
            <v>0</v>
          </cell>
          <cell r="AFN17">
            <v>0</v>
          </cell>
          <cell r="AFO17">
            <v>0</v>
          </cell>
          <cell r="AFP17">
            <v>0</v>
          </cell>
          <cell r="AFQ17">
            <v>0</v>
          </cell>
          <cell r="AFR17">
            <v>0</v>
          </cell>
          <cell r="AFS17">
            <v>0</v>
          </cell>
          <cell r="AFT17">
            <v>0</v>
          </cell>
          <cell r="AFU17">
            <v>0</v>
          </cell>
          <cell r="AFV17">
            <v>0</v>
          </cell>
          <cell r="AFW17">
            <v>147220.67999999996</v>
          </cell>
          <cell r="AFX17">
            <v>140956.53212471979</v>
          </cell>
          <cell r="AFY17">
            <v>-6264.1478752801777</v>
          </cell>
          <cell r="AFZ17">
            <v>-6264.1478752801777</v>
          </cell>
          <cell r="AGA17">
            <v>0</v>
          </cell>
          <cell r="AGB17">
            <v>176664.81599999996</v>
          </cell>
          <cell r="AGC17">
            <v>169147.83854966375</v>
          </cell>
          <cell r="AGD17">
            <v>-7516.9774503362132</v>
          </cell>
          <cell r="AGE17">
            <v>-7516.9774503362132</v>
          </cell>
          <cell r="AGF17">
            <v>0</v>
          </cell>
          <cell r="AGG17">
            <v>10894.330319999997</v>
          </cell>
          <cell r="AGH17">
            <v>10430.783377229265</v>
          </cell>
          <cell r="AGI17">
            <v>-463.54694277073213</v>
          </cell>
          <cell r="AGJ17">
            <v>-463.54694277073213</v>
          </cell>
          <cell r="AGK17">
            <v>0</v>
          </cell>
          <cell r="AGL17">
            <v>187559.14631999997</v>
          </cell>
          <cell r="AGM17">
            <v>179578.62192689301</v>
          </cell>
          <cell r="AGN17">
            <v>-7980.5243931069563</v>
          </cell>
          <cell r="AGO17">
            <v>-7980.5243931069563</v>
          </cell>
          <cell r="AGP17">
            <v>0</v>
          </cell>
          <cell r="AGQ17">
            <v>5.0632911392405069E-2</v>
          </cell>
          <cell r="AGR17">
            <v>7.0000000000000007E-2</v>
          </cell>
          <cell r="AGS17">
            <v>0.05</v>
          </cell>
          <cell r="AGT17">
            <v>6.1666666666666668E-2</v>
          </cell>
          <cell r="AGV17">
            <v>59447.339999999982</v>
          </cell>
          <cell r="AGW17">
            <v>61590.968874477694</v>
          </cell>
          <cell r="AGX17">
            <v>2143.6288744777121</v>
          </cell>
          <cell r="AGZ17">
            <v>-7980.5243931069563</v>
          </cell>
          <cell r="AHA17">
            <v>39432.833094288741</v>
          </cell>
          <cell r="AHC17">
            <v>-20619.981297232502</v>
          </cell>
          <cell r="AHD17">
            <v>22262.358491282561</v>
          </cell>
          <cell r="AHE17">
            <v>-108470.27245782749</v>
          </cell>
          <cell r="AHF17">
            <v>161202.39500827822</v>
          </cell>
          <cell r="AHG17">
            <v>85826.808445682575</v>
          </cell>
        </row>
        <row r="18">
          <cell r="C18" t="str">
            <v>Олександра Довгача вул. 13</v>
          </cell>
          <cell r="D18">
            <v>5</v>
          </cell>
          <cell r="E18">
            <v>2751.6</v>
          </cell>
          <cell r="F18">
            <v>24610.770000000004</v>
          </cell>
          <cell r="G18">
            <v>40270.433013369911</v>
          </cell>
          <cell r="H18">
            <v>15659.663013369907</v>
          </cell>
          <cell r="I18">
            <v>0</v>
          </cell>
          <cell r="J18">
            <v>15659.663013369907</v>
          </cell>
          <cell r="K18">
            <v>7426.8600000000015</v>
          </cell>
          <cell r="L18">
            <v>314.77999999999997</v>
          </cell>
          <cell r="M18">
            <v>314.77999999999997</v>
          </cell>
          <cell r="N18">
            <v>314.77999999999997</v>
          </cell>
          <cell r="O18">
            <v>314.77999999999997</v>
          </cell>
          <cell r="P18">
            <v>314.77999999999997</v>
          </cell>
          <cell r="Q18">
            <v>314.77999999999997</v>
          </cell>
          <cell r="R18">
            <v>314.77999999999997</v>
          </cell>
          <cell r="S18">
            <v>1044.68</v>
          </cell>
          <cell r="T18">
            <v>1044.68</v>
          </cell>
          <cell r="U18">
            <v>1044.68</v>
          </cell>
          <cell r="V18">
            <v>1044.68</v>
          </cell>
          <cell r="W18">
            <v>1044.68</v>
          </cell>
          <cell r="X18">
            <v>14454.048294885728</v>
          </cell>
          <cell r="Y18">
            <v>2363.033400559576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5506.0611060439423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6584.9537882822106</v>
          </cell>
          <cell r="AL18">
            <v>0</v>
          </cell>
          <cell r="AM18">
            <v>0</v>
          </cell>
          <cell r="AN18">
            <v>2172.2900000000004</v>
          </cell>
          <cell r="AO18">
            <v>165.37</v>
          </cell>
          <cell r="AP18">
            <v>165.37</v>
          </cell>
          <cell r="AQ18">
            <v>165.37</v>
          </cell>
          <cell r="AR18">
            <v>165.37</v>
          </cell>
          <cell r="AS18">
            <v>165.37</v>
          </cell>
          <cell r="AT18">
            <v>165.37</v>
          </cell>
          <cell r="AU18">
            <v>165.37</v>
          </cell>
          <cell r="AV18">
            <v>202.94</v>
          </cell>
          <cell r="AW18">
            <v>202.94</v>
          </cell>
          <cell r="AX18">
            <v>202.94</v>
          </cell>
          <cell r="AY18">
            <v>202.94</v>
          </cell>
          <cell r="AZ18">
            <v>202.94</v>
          </cell>
          <cell r="BA18">
            <v>2853.1740108210561</v>
          </cell>
          <cell r="BB18">
            <v>466.4413072721913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1086.8793990203965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1299.853304528468</v>
          </cell>
          <cell r="BO18">
            <v>0</v>
          </cell>
          <cell r="BP18">
            <v>0</v>
          </cell>
          <cell r="BQ18">
            <v>1524.6899999999996</v>
          </cell>
          <cell r="BR18">
            <v>116.12</v>
          </cell>
          <cell r="BS18">
            <v>116.12</v>
          </cell>
          <cell r="BT18">
            <v>116.12</v>
          </cell>
          <cell r="BU18">
            <v>116.12</v>
          </cell>
          <cell r="BV18">
            <v>116.12</v>
          </cell>
          <cell r="BW18">
            <v>116.12</v>
          </cell>
          <cell r="BX18">
            <v>116.12</v>
          </cell>
          <cell r="BY18">
            <v>142.37</v>
          </cell>
          <cell r="BZ18">
            <v>142.37</v>
          </cell>
          <cell r="CA18">
            <v>142.37</v>
          </cell>
          <cell r="CB18">
            <v>142.37</v>
          </cell>
          <cell r="CC18">
            <v>142.37</v>
          </cell>
          <cell r="CD18">
            <v>1394.72</v>
          </cell>
          <cell r="CE18">
            <v>105.26</v>
          </cell>
          <cell r="CF18">
            <v>105.26</v>
          </cell>
          <cell r="CG18">
            <v>105.26</v>
          </cell>
          <cell r="CH18">
            <v>105.26</v>
          </cell>
          <cell r="CI18">
            <v>105.26</v>
          </cell>
          <cell r="CJ18">
            <v>105.26</v>
          </cell>
          <cell r="CK18">
            <v>105.26</v>
          </cell>
          <cell r="CL18">
            <v>131.58000000000001</v>
          </cell>
          <cell r="CM18">
            <v>131.58000000000001</v>
          </cell>
          <cell r="CN18">
            <v>131.58000000000001</v>
          </cell>
          <cell r="CO18">
            <v>131.58000000000001</v>
          </cell>
          <cell r="CP18">
            <v>131.58000000000001</v>
          </cell>
          <cell r="CR18">
            <v>0</v>
          </cell>
          <cell r="CS18">
            <v>0</v>
          </cell>
          <cell r="CT18">
            <v>361.69</v>
          </cell>
          <cell r="CU18">
            <v>27.52</v>
          </cell>
          <cell r="CV18">
            <v>27.52</v>
          </cell>
          <cell r="CW18">
            <v>27.52</v>
          </cell>
          <cell r="CX18">
            <v>27.52</v>
          </cell>
          <cell r="CY18">
            <v>27.52</v>
          </cell>
          <cell r="CZ18">
            <v>27.52</v>
          </cell>
          <cell r="DA18">
            <v>27.52</v>
          </cell>
          <cell r="DB18">
            <v>33.81</v>
          </cell>
          <cell r="DC18">
            <v>33.81</v>
          </cell>
          <cell r="DD18">
            <v>33.81</v>
          </cell>
          <cell r="DE18">
            <v>33.81</v>
          </cell>
          <cell r="DF18">
            <v>33.81</v>
          </cell>
          <cell r="DG18">
            <v>331.25</v>
          </cell>
          <cell r="DH18">
            <v>25</v>
          </cell>
          <cell r="DI18">
            <v>25</v>
          </cell>
          <cell r="DJ18">
            <v>25</v>
          </cell>
          <cell r="DK18">
            <v>25</v>
          </cell>
          <cell r="DL18">
            <v>25</v>
          </cell>
          <cell r="DM18">
            <v>25</v>
          </cell>
          <cell r="DN18">
            <v>25</v>
          </cell>
          <cell r="DO18">
            <v>31.25</v>
          </cell>
          <cell r="DP18">
            <v>31.25</v>
          </cell>
          <cell r="DQ18">
            <v>31.25</v>
          </cell>
          <cell r="DR18">
            <v>31.25</v>
          </cell>
          <cell r="DS18">
            <v>31.25</v>
          </cell>
          <cell r="DT18">
            <v>-30.439999999999998</v>
          </cell>
          <cell r="DU18">
            <v>-30.439999999999998</v>
          </cell>
          <cell r="DV18">
            <v>0</v>
          </cell>
          <cell r="DW18">
            <v>613.79999999999995</v>
          </cell>
          <cell r="DX18">
            <v>48.7</v>
          </cell>
          <cell r="DY18">
            <v>48.7</v>
          </cell>
          <cell r="DZ18">
            <v>48.7</v>
          </cell>
          <cell r="EA18">
            <v>48.7</v>
          </cell>
          <cell r="EB18">
            <v>48.7</v>
          </cell>
          <cell r="EC18">
            <v>48.7</v>
          </cell>
          <cell r="ED18">
            <v>48.7</v>
          </cell>
          <cell r="EE18">
            <v>54.58</v>
          </cell>
          <cell r="EF18">
            <v>54.58</v>
          </cell>
          <cell r="EG18">
            <v>54.58</v>
          </cell>
          <cell r="EH18">
            <v>54.58</v>
          </cell>
          <cell r="EI18">
            <v>54.58</v>
          </cell>
          <cell r="EK18">
            <v>765.18632320606025</v>
          </cell>
          <cell r="EL18">
            <v>125.0883415447633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291.50013564225418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348.59784601904278</v>
          </cell>
          <cell r="EX18">
            <v>151.3863232060603</v>
          </cell>
          <cell r="EY18">
            <v>0</v>
          </cell>
          <cell r="EZ18">
            <v>151.3863232060603</v>
          </cell>
          <cell r="FA18">
            <v>4538.88</v>
          </cell>
          <cell r="FB18">
            <v>290.29000000000002</v>
          </cell>
          <cell r="FC18">
            <v>290.29000000000002</v>
          </cell>
          <cell r="FD18">
            <v>290.29000000000002</v>
          </cell>
          <cell r="FE18">
            <v>290.29000000000002</v>
          </cell>
          <cell r="FF18">
            <v>290.29000000000002</v>
          </cell>
          <cell r="FG18">
            <v>290.29000000000002</v>
          </cell>
          <cell r="FH18">
            <v>290.29000000000002</v>
          </cell>
          <cell r="FI18">
            <v>501.37</v>
          </cell>
          <cell r="FJ18">
            <v>501.37</v>
          </cell>
          <cell r="FK18">
            <v>501.37</v>
          </cell>
          <cell r="FL18">
            <v>501.37</v>
          </cell>
          <cell r="FM18">
            <v>501.37</v>
          </cell>
          <cell r="FN18">
            <v>7823.0513561925545</v>
          </cell>
          <cell r="FO18">
            <v>1786.8880536146421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2708.7295374961832</v>
          </cell>
          <cell r="FU18">
            <v>0</v>
          </cell>
          <cell r="FV18">
            <v>135.36958347457107</v>
          </cell>
          <cell r="FW18">
            <v>0</v>
          </cell>
          <cell r="FX18">
            <v>0</v>
          </cell>
          <cell r="FY18">
            <v>0</v>
          </cell>
          <cell r="FZ18">
            <v>3192.0641816071579</v>
          </cell>
          <cell r="GA18">
            <v>3284.1713561925544</v>
          </cell>
          <cell r="GB18">
            <v>0</v>
          </cell>
          <cell r="GC18">
            <v>3284.1713561925544</v>
          </cell>
          <cell r="GD18">
            <v>727.39999999999986</v>
          </cell>
          <cell r="GE18">
            <v>45.4</v>
          </cell>
          <cell r="GF18">
            <v>45.4</v>
          </cell>
          <cell r="GG18">
            <v>45.4</v>
          </cell>
          <cell r="GH18">
            <v>45.4</v>
          </cell>
          <cell r="GI18">
            <v>45.4</v>
          </cell>
          <cell r="GJ18">
            <v>45.4</v>
          </cell>
          <cell r="GK18">
            <v>45.4</v>
          </cell>
          <cell r="GL18">
            <v>81.92</v>
          </cell>
          <cell r="GM18">
            <v>81.92</v>
          </cell>
          <cell r="GN18">
            <v>81.92</v>
          </cell>
          <cell r="GO18">
            <v>81.92</v>
          </cell>
          <cell r="GP18">
            <v>81.92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V18">
            <v>-727.39999999999986</v>
          </cell>
          <cell r="GW18">
            <v>-727.39999999999986</v>
          </cell>
          <cell r="GX18">
            <v>0</v>
          </cell>
          <cell r="GY18">
            <v>7245.1600000000017</v>
          </cell>
          <cell r="GZ18">
            <v>399.53</v>
          </cell>
          <cell r="HA18">
            <v>399.53</v>
          </cell>
          <cell r="HB18">
            <v>399.53</v>
          </cell>
          <cell r="HC18">
            <v>399.53</v>
          </cell>
          <cell r="HD18">
            <v>399.53</v>
          </cell>
          <cell r="HE18">
            <v>399.53</v>
          </cell>
          <cell r="HF18">
            <v>399.53</v>
          </cell>
          <cell r="HG18">
            <v>889.69</v>
          </cell>
          <cell r="HH18">
            <v>889.69</v>
          </cell>
          <cell r="HI18">
            <v>889.69</v>
          </cell>
          <cell r="HJ18">
            <v>889.69</v>
          </cell>
          <cell r="HK18">
            <v>889.69</v>
          </cell>
          <cell r="HL18">
            <v>12649.003028264517</v>
          </cell>
          <cell r="HM18">
            <v>765.213797642754</v>
          </cell>
          <cell r="HN18">
            <v>810.63925673642882</v>
          </cell>
          <cell r="HO18">
            <v>883.37498876716995</v>
          </cell>
          <cell r="HP18">
            <v>2179.4527140249224</v>
          </cell>
          <cell r="HQ18">
            <v>2278.8456505060635</v>
          </cell>
          <cell r="HR18">
            <v>718.71029686310453</v>
          </cell>
          <cell r="HS18">
            <v>942.93392729329491</v>
          </cell>
          <cell r="HT18">
            <v>585.47968416165281</v>
          </cell>
          <cell r="HU18">
            <v>601.59089213052516</v>
          </cell>
          <cell r="HV18">
            <v>995.87013047039898</v>
          </cell>
          <cell r="HW18">
            <v>878.81591835185009</v>
          </cell>
          <cell r="HX18">
            <v>1008.0757713163516</v>
          </cell>
          <cell r="HY18">
            <v>5403.8430282645149</v>
          </cell>
          <cell r="HZ18">
            <v>0</v>
          </cell>
          <cell r="IA18">
            <v>5403.8430282645149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0</v>
          </cell>
          <cell r="II18">
            <v>0</v>
          </cell>
          <cell r="IJ18">
            <v>0</v>
          </cell>
          <cell r="IK18">
            <v>0</v>
          </cell>
          <cell r="IL18">
            <v>0</v>
          </cell>
          <cell r="IM18">
            <v>0</v>
          </cell>
          <cell r="IN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IT18">
            <v>0</v>
          </cell>
          <cell r="IU18">
            <v>0</v>
          </cell>
          <cell r="IV18">
            <v>0</v>
          </cell>
          <cell r="IW18">
            <v>0</v>
          </cell>
          <cell r="IX18">
            <v>0</v>
          </cell>
          <cell r="IY18">
            <v>0</v>
          </cell>
          <cell r="IZ18">
            <v>0</v>
          </cell>
          <cell r="JA18">
            <v>0</v>
          </cell>
          <cell r="JB18">
            <v>0</v>
          </cell>
          <cell r="JC18">
            <v>0</v>
          </cell>
          <cell r="JD18">
            <v>0</v>
          </cell>
          <cell r="JE18">
            <v>0</v>
          </cell>
          <cell r="JF18">
            <v>0</v>
          </cell>
          <cell r="JG18">
            <v>0</v>
          </cell>
          <cell r="JH18">
            <v>0</v>
          </cell>
          <cell r="JI18">
            <v>0</v>
          </cell>
          <cell r="JJ18">
            <v>0</v>
          </cell>
          <cell r="JK18">
            <v>0</v>
          </cell>
          <cell r="JL18">
            <v>0</v>
          </cell>
          <cell r="JM18">
            <v>0</v>
          </cell>
          <cell r="JN18">
            <v>0</v>
          </cell>
          <cell r="JO18">
            <v>0</v>
          </cell>
          <cell r="JP18">
            <v>0</v>
          </cell>
          <cell r="JQ18">
            <v>0</v>
          </cell>
          <cell r="JR18">
            <v>0</v>
          </cell>
          <cell r="JS18">
            <v>0</v>
          </cell>
          <cell r="JT18">
            <v>0</v>
          </cell>
          <cell r="JU18">
            <v>0</v>
          </cell>
          <cell r="JV18">
            <v>0</v>
          </cell>
          <cell r="JW18">
            <v>0</v>
          </cell>
          <cell r="JX18">
            <v>0</v>
          </cell>
          <cell r="JY18">
            <v>0</v>
          </cell>
          <cell r="JZ18">
            <v>0</v>
          </cell>
          <cell r="KA18">
            <v>0</v>
          </cell>
          <cell r="KB18">
            <v>0</v>
          </cell>
          <cell r="KC18">
            <v>0</v>
          </cell>
          <cell r="KD18">
            <v>0</v>
          </cell>
          <cell r="KE18">
            <v>0</v>
          </cell>
          <cell r="KF18">
            <v>0</v>
          </cell>
          <cell r="KG18">
            <v>0</v>
          </cell>
          <cell r="KH18">
            <v>2008.1100000000001</v>
          </cell>
          <cell r="KI18">
            <v>90.53</v>
          </cell>
          <cell r="KJ18">
            <v>90.53</v>
          </cell>
          <cell r="KK18">
            <v>90.53</v>
          </cell>
          <cell r="KL18">
            <v>90.53</v>
          </cell>
          <cell r="KM18">
            <v>90.53</v>
          </cell>
          <cell r="KN18">
            <v>90.53</v>
          </cell>
          <cell r="KO18">
            <v>90.53</v>
          </cell>
          <cell r="KP18">
            <v>274.88</v>
          </cell>
          <cell r="KQ18">
            <v>274.88</v>
          </cell>
          <cell r="KR18">
            <v>274.88</v>
          </cell>
          <cell r="KS18">
            <v>274.88</v>
          </cell>
          <cell r="KT18">
            <v>274.88</v>
          </cell>
          <cell r="KU18">
            <v>2157.2754399796204</v>
          </cell>
          <cell r="KV18">
            <v>109.47408014934956</v>
          </cell>
          <cell r="KW18">
            <v>117.89957826496827</v>
          </cell>
          <cell r="KX18">
            <v>104.63444938855676</v>
          </cell>
          <cell r="KY18">
            <v>114.72195277673497</v>
          </cell>
          <cell r="KZ18">
            <v>114.27720064018439</v>
          </cell>
          <cell r="LA18">
            <v>116.80375562963978</v>
          </cell>
          <cell r="LB18">
            <v>103.35743295535829</v>
          </cell>
          <cell r="LC18">
            <v>208.74943967478725</v>
          </cell>
          <cell r="LD18">
            <v>269.06636812518718</v>
          </cell>
          <cell r="LE18">
            <v>259.81526081154919</v>
          </cell>
          <cell r="LF18">
            <v>316.55291959431389</v>
          </cell>
          <cell r="LG18">
            <v>321.92300196899089</v>
          </cell>
          <cell r="LH18">
            <v>149.16543997962026</v>
          </cell>
          <cell r="LI18">
            <v>0</v>
          </cell>
          <cell r="LJ18">
            <v>149.16543997962026</v>
          </cell>
          <cell r="LK18">
            <v>0</v>
          </cell>
          <cell r="LX18">
            <v>0</v>
          </cell>
          <cell r="MJ18">
            <v>0</v>
          </cell>
          <cell r="ML18">
            <v>0</v>
          </cell>
          <cell r="MM18">
            <v>0</v>
          </cell>
          <cell r="MN18">
            <v>52254.23</v>
          </cell>
          <cell r="MO18">
            <v>4500.24</v>
          </cell>
          <cell r="MP18">
            <v>4500.24</v>
          </cell>
          <cell r="MQ18">
            <v>4500.24</v>
          </cell>
          <cell r="MR18">
            <v>4500.24</v>
          </cell>
          <cell r="MS18">
            <v>4500.24</v>
          </cell>
          <cell r="MT18">
            <v>4500.24</v>
          </cell>
          <cell r="MU18">
            <v>4500.24</v>
          </cell>
          <cell r="MV18">
            <v>4150.51</v>
          </cell>
          <cell r="MW18">
            <v>4150.51</v>
          </cell>
          <cell r="MX18">
            <v>4150.51</v>
          </cell>
          <cell r="MY18">
            <v>4150.51</v>
          </cell>
          <cell r="MZ18">
            <v>4150.51</v>
          </cell>
          <cell r="NA18">
            <v>3228.1861350666404</v>
          </cell>
          <cell r="NB18">
            <v>0</v>
          </cell>
          <cell r="NC18">
            <v>0</v>
          </cell>
          <cell r="ND18">
            <v>0</v>
          </cell>
          <cell r="NE18">
            <v>0</v>
          </cell>
          <cell r="NF18">
            <v>0</v>
          </cell>
          <cell r="NG18">
            <v>780.70017994647219</v>
          </cell>
          <cell r="NH18">
            <v>0</v>
          </cell>
          <cell r="NI18">
            <v>0</v>
          </cell>
          <cell r="NJ18">
            <v>0</v>
          </cell>
          <cell r="NK18">
            <v>0</v>
          </cell>
          <cell r="NL18">
            <v>0</v>
          </cell>
          <cell r="NM18">
            <v>2447.485955120168</v>
          </cell>
          <cell r="NN18">
            <v>-49026.043864933366</v>
          </cell>
          <cell r="NO18">
            <v>-49026.043864933366</v>
          </cell>
          <cell r="NP18">
            <v>0</v>
          </cell>
          <cell r="NQ18">
            <v>20323.93</v>
          </cell>
          <cell r="NR18">
            <v>2908.8599999999997</v>
          </cell>
          <cell r="NS18">
            <v>-17415.07</v>
          </cell>
          <cell r="NT18">
            <v>-17415.07</v>
          </cell>
          <cell r="NU18">
            <v>0</v>
          </cell>
          <cell r="NV18">
            <v>5216.2300000000005</v>
          </cell>
          <cell r="NW18">
            <v>536.84</v>
          </cell>
          <cell r="NX18">
            <v>536.84</v>
          </cell>
          <cell r="NY18">
            <v>536.84</v>
          </cell>
          <cell r="NZ18">
            <v>536.84</v>
          </cell>
          <cell r="OA18">
            <v>536.84</v>
          </cell>
          <cell r="OB18">
            <v>536.84</v>
          </cell>
          <cell r="OC18">
            <v>536.84</v>
          </cell>
          <cell r="OD18">
            <v>291.67</v>
          </cell>
          <cell r="OE18">
            <v>291.67</v>
          </cell>
          <cell r="OF18">
            <v>291.67</v>
          </cell>
          <cell r="OG18">
            <v>291.67</v>
          </cell>
          <cell r="OH18">
            <v>291.67</v>
          </cell>
          <cell r="OI18">
            <v>0</v>
          </cell>
          <cell r="OJ18">
            <v>0</v>
          </cell>
          <cell r="OK18">
            <v>0</v>
          </cell>
          <cell r="OL18">
            <v>0</v>
          </cell>
          <cell r="OM18">
            <v>0</v>
          </cell>
          <cell r="ON18">
            <v>0</v>
          </cell>
          <cell r="OO18">
            <v>0</v>
          </cell>
          <cell r="OP18">
            <v>0</v>
          </cell>
          <cell r="OQ18">
            <v>0</v>
          </cell>
          <cell r="OR18">
            <v>0</v>
          </cell>
          <cell r="OS18">
            <v>0</v>
          </cell>
          <cell r="OT18">
            <v>0</v>
          </cell>
          <cell r="OU18">
            <v>0</v>
          </cell>
          <cell r="OV18">
            <v>-5216.2300000000005</v>
          </cell>
          <cell r="OW18">
            <v>-5216.2300000000005</v>
          </cell>
          <cell r="OX18">
            <v>0</v>
          </cell>
          <cell r="OY18">
            <v>4517.8999999999996</v>
          </cell>
          <cell r="OZ18">
            <v>466.95</v>
          </cell>
          <cell r="PA18">
            <v>466.95</v>
          </cell>
          <cell r="PB18">
            <v>466.95</v>
          </cell>
          <cell r="PC18">
            <v>466.95</v>
          </cell>
          <cell r="PD18">
            <v>466.95</v>
          </cell>
          <cell r="PE18">
            <v>466.95</v>
          </cell>
          <cell r="PF18">
            <v>466.95</v>
          </cell>
          <cell r="PG18">
            <v>249.85</v>
          </cell>
          <cell r="PH18">
            <v>249.85</v>
          </cell>
          <cell r="PI18">
            <v>249.85</v>
          </cell>
          <cell r="PJ18">
            <v>249.85</v>
          </cell>
          <cell r="PK18">
            <v>249.85</v>
          </cell>
          <cell r="PL18">
            <v>0</v>
          </cell>
          <cell r="PM18">
            <v>0</v>
          </cell>
          <cell r="PN18">
            <v>0</v>
          </cell>
          <cell r="PO18">
            <v>0</v>
          </cell>
          <cell r="PP18">
            <v>0</v>
          </cell>
          <cell r="PQ18">
            <v>0</v>
          </cell>
          <cell r="PR18">
            <v>0</v>
          </cell>
          <cell r="PS18">
            <v>0</v>
          </cell>
          <cell r="PT18">
            <v>0</v>
          </cell>
          <cell r="PU18">
            <v>0</v>
          </cell>
          <cell r="PV18">
            <v>0</v>
          </cell>
          <cell r="PW18">
            <v>0</v>
          </cell>
          <cell r="PX18">
            <v>0</v>
          </cell>
          <cell r="PY18">
            <v>-4517.8999999999996</v>
          </cell>
          <cell r="PZ18">
            <v>-4517.8999999999996</v>
          </cell>
          <cell r="QA18">
            <v>0</v>
          </cell>
          <cell r="QB18">
            <v>1221.1399999999999</v>
          </cell>
          <cell r="QC18">
            <v>124.92</v>
          </cell>
          <cell r="QD18">
            <v>124.92</v>
          </cell>
          <cell r="QE18">
            <v>124.92</v>
          </cell>
          <cell r="QF18">
            <v>124.92</v>
          </cell>
          <cell r="QG18">
            <v>124.92</v>
          </cell>
          <cell r="QH18">
            <v>124.92</v>
          </cell>
          <cell r="QI18">
            <v>124.92</v>
          </cell>
          <cell r="QJ18">
            <v>69.34</v>
          </cell>
          <cell r="QK18">
            <v>69.34</v>
          </cell>
          <cell r="QL18">
            <v>69.34</v>
          </cell>
          <cell r="QM18">
            <v>69.34</v>
          </cell>
          <cell r="QN18">
            <v>69.34</v>
          </cell>
          <cell r="QO18">
            <v>86.37</v>
          </cell>
          <cell r="QP18">
            <v>0</v>
          </cell>
          <cell r="QQ18">
            <v>0</v>
          </cell>
          <cell r="QR18">
            <v>0</v>
          </cell>
          <cell r="QS18">
            <v>0</v>
          </cell>
          <cell r="QT18">
            <v>0</v>
          </cell>
          <cell r="QU18">
            <v>86.37</v>
          </cell>
          <cell r="QV18">
            <v>0</v>
          </cell>
          <cell r="QW18">
            <v>0</v>
          </cell>
          <cell r="QX18">
            <v>0</v>
          </cell>
          <cell r="QY18">
            <v>0</v>
          </cell>
          <cell r="QZ18">
            <v>0</v>
          </cell>
          <cell r="RA18">
            <v>0</v>
          </cell>
          <cell r="RB18">
            <v>-1134.77</v>
          </cell>
          <cell r="RC18">
            <v>-1134.77</v>
          </cell>
          <cell r="RD18">
            <v>0</v>
          </cell>
          <cell r="RE18">
            <v>5842.2000000000007</v>
          </cell>
          <cell r="RF18">
            <v>601.5</v>
          </cell>
          <cell r="RG18">
            <v>601.5</v>
          </cell>
          <cell r="RH18">
            <v>601.5</v>
          </cell>
          <cell r="RI18">
            <v>601.5</v>
          </cell>
          <cell r="RJ18">
            <v>601.5</v>
          </cell>
          <cell r="RK18">
            <v>601.5</v>
          </cell>
          <cell r="RL18">
            <v>601.5</v>
          </cell>
          <cell r="RM18">
            <v>326.33999999999997</v>
          </cell>
          <cell r="RN18">
            <v>326.33999999999997</v>
          </cell>
          <cell r="RO18">
            <v>326.33999999999997</v>
          </cell>
          <cell r="RP18">
            <v>326.33999999999997</v>
          </cell>
          <cell r="RQ18">
            <v>326.33999999999997</v>
          </cell>
          <cell r="RR18">
            <v>0</v>
          </cell>
          <cell r="RS18">
            <v>0</v>
          </cell>
          <cell r="RT18">
            <v>0</v>
          </cell>
          <cell r="RU18">
            <v>0</v>
          </cell>
          <cell r="RV18">
            <v>0</v>
          </cell>
          <cell r="RW18">
            <v>0</v>
          </cell>
          <cell r="RX18">
            <v>0</v>
          </cell>
          <cell r="RY18">
            <v>0</v>
          </cell>
          <cell r="RZ18">
            <v>0</v>
          </cell>
          <cell r="SA18">
            <v>0</v>
          </cell>
          <cell r="SB18">
            <v>0</v>
          </cell>
          <cell r="SC18">
            <v>0</v>
          </cell>
          <cell r="SD18">
            <v>0</v>
          </cell>
          <cell r="SE18">
            <v>-5842.2000000000007</v>
          </cell>
          <cell r="SF18">
            <v>-5842.2000000000007</v>
          </cell>
          <cell r="SG18">
            <v>0</v>
          </cell>
          <cell r="SH18">
            <v>1794.8699999999997</v>
          </cell>
          <cell r="SI18">
            <v>185.46</v>
          </cell>
          <cell r="SJ18">
            <v>185.46</v>
          </cell>
          <cell r="SK18">
            <v>185.46</v>
          </cell>
          <cell r="SL18">
            <v>185.46</v>
          </cell>
          <cell r="SM18">
            <v>185.46</v>
          </cell>
          <cell r="SN18">
            <v>185.46</v>
          </cell>
          <cell r="SO18">
            <v>185.46</v>
          </cell>
          <cell r="SP18">
            <v>99.33</v>
          </cell>
          <cell r="SQ18">
            <v>99.33</v>
          </cell>
          <cell r="SR18">
            <v>99.33</v>
          </cell>
          <cell r="SS18">
            <v>99.33</v>
          </cell>
          <cell r="ST18">
            <v>99.33</v>
          </cell>
          <cell r="SU18">
            <v>0</v>
          </cell>
          <cell r="SV18">
            <v>0</v>
          </cell>
          <cell r="SW18">
            <v>0</v>
          </cell>
          <cell r="SX18">
            <v>0</v>
          </cell>
          <cell r="SY18">
            <v>0</v>
          </cell>
          <cell r="SZ18">
            <v>0</v>
          </cell>
          <cell r="TA18">
            <v>0</v>
          </cell>
          <cell r="TB18">
            <v>0</v>
          </cell>
          <cell r="TC18">
            <v>0</v>
          </cell>
          <cell r="TD18">
            <v>0</v>
          </cell>
          <cell r="TE18">
            <v>0</v>
          </cell>
          <cell r="TF18">
            <v>0</v>
          </cell>
          <cell r="TG18">
            <v>0</v>
          </cell>
          <cell r="TH18">
            <v>-1794.8699999999997</v>
          </cell>
          <cell r="TI18">
            <v>-1794.8699999999997</v>
          </cell>
          <cell r="TJ18">
            <v>0</v>
          </cell>
          <cell r="TK18">
            <v>1675.1899999999994</v>
          </cell>
          <cell r="TL18">
            <v>156.57</v>
          </cell>
          <cell r="TM18">
            <v>156.57</v>
          </cell>
          <cell r="TN18">
            <v>156.57</v>
          </cell>
          <cell r="TO18">
            <v>156.57</v>
          </cell>
          <cell r="TP18">
            <v>156.57</v>
          </cell>
          <cell r="TQ18">
            <v>156.57</v>
          </cell>
          <cell r="TR18">
            <v>156.57</v>
          </cell>
          <cell r="TS18">
            <v>115.84</v>
          </cell>
          <cell r="TT18">
            <v>115.84</v>
          </cell>
          <cell r="TU18">
            <v>115.84</v>
          </cell>
          <cell r="TV18">
            <v>115.84</v>
          </cell>
          <cell r="TW18">
            <v>115.84</v>
          </cell>
          <cell r="TX18">
            <v>2822.49</v>
          </cell>
          <cell r="TY18">
            <v>0</v>
          </cell>
          <cell r="TZ18">
            <v>0</v>
          </cell>
          <cell r="UA18">
            <v>788.94</v>
          </cell>
          <cell r="UB18">
            <v>0</v>
          </cell>
          <cell r="UC18">
            <v>0</v>
          </cell>
          <cell r="UD18">
            <v>0</v>
          </cell>
          <cell r="UE18">
            <v>0</v>
          </cell>
          <cell r="UF18">
            <v>1678.05</v>
          </cell>
          <cell r="UG18">
            <v>355.5</v>
          </cell>
          <cell r="UH18">
            <v>0</v>
          </cell>
          <cell r="UI18">
            <v>0</v>
          </cell>
          <cell r="UJ18">
            <v>0</v>
          </cell>
          <cell r="UK18">
            <v>1147.3000000000004</v>
          </cell>
          <cell r="UL18">
            <v>0</v>
          </cell>
          <cell r="UM18">
            <v>1147.3000000000004</v>
          </cell>
          <cell r="UN18">
            <v>56.399999999999991</v>
          </cell>
          <cell r="UO18">
            <v>5.5</v>
          </cell>
          <cell r="UP18">
            <v>5.5</v>
          </cell>
          <cell r="UQ18">
            <v>5.5</v>
          </cell>
          <cell r="UR18">
            <v>5.5</v>
          </cell>
          <cell r="US18">
            <v>5.5</v>
          </cell>
          <cell r="UT18">
            <v>5.5</v>
          </cell>
          <cell r="UU18">
            <v>5.5</v>
          </cell>
          <cell r="UV18">
            <v>3.58</v>
          </cell>
          <cell r="UW18">
            <v>3.58</v>
          </cell>
          <cell r="UX18">
            <v>3.58</v>
          </cell>
          <cell r="UY18">
            <v>3.58</v>
          </cell>
          <cell r="UZ18">
            <v>3.58</v>
          </cell>
          <cell r="VA18">
            <v>0</v>
          </cell>
          <cell r="VH18">
            <v>0</v>
          </cell>
          <cell r="VN18">
            <v>-56.399999999999991</v>
          </cell>
          <cell r="VO18">
            <v>-56.399999999999991</v>
          </cell>
          <cell r="VP18">
            <v>0</v>
          </cell>
          <cell r="VQ18">
            <v>0</v>
          </cell>
          <cell r="WD18">
            <v>0</v>
          </cell>
          <cell r="WQ18">
            <v>0</v>
          </cell>
          <cell r="WR18">
            <v>0</v>
          </cell>
          <cell r="WS18">
            <v>0</v>
          </cell>
          <cell r="WT18">
            <v>28677.460000000006</v>
          </cell>
          <cell r="WU18">
            <v>1805.88</v>
          </cell>
          <cell r="WV18">
            <v>1805.88</v>
          </cell>
          <cell r="WW18">
            <v>1805.88</v>
          </cell>
          <cell r="WX18">
            <v>1805.88</v>
          </cell>
          <cell r="WY18">
            <v>1805.88</v>
          </cell>
          <cell r="WZ18">
            <v>1805.88</v>
          </cell>
          <cell r="XA18">
            <v>1805.88</v>
          </cell>
          <cell r="XB18">
            <v>3207.26</v>
          </cell>
          <cell r="XC18">
            <v>3207.26</v>
          </cell>
          <cell r="XD18">
            <v>3207.26</v>
          </cell>
          <cell r="XE18">
            <v>3207.26</v>
          </cell>
          <cell r="XF18">
            <v>3207.26</v>
          </cell>
          <cell r="XG18">
            <v>35842.084202282647</v>
          </cell>
          <cell r="XH18">
            <v>2672.4060634213361</v>
          </cell>
          <cell r="XI18">
            <v>2722.7499919599313</v>
          </cell>
          <cell r="XJ18">
            <v>2619.066428071776</v>
          </cell>
          <cell r="XK18">
            <v>84.753021905804076</v>
          </cell>
          <cell r="XL18">
            <v>2156.1021969544477</v>
          </cell>
          <cell r="XM18">
            <v>2120.9540208870849</v>
          </cell>
          <cell r="XN18">
            <v>3525.7697416438732</v>
          </cell>
          <cell r="XO18">
            <v>3836.8583918365912</v>
          </cell>
          <cell r="XP18">
            <v>4456.37955053111</v>
          </cell>
          <cell r="XQ18">
            <v>4455.2167503031342</v>
          </cell>
          <cell r="XR18">
            <v>4181.0972872369657</v>
          </cell>
          <cell r="XS18">
            <v>3010.7307575305917</v>
          </cell>
          <cell r="XT18">
            <v>7164.6242022826409</v>
          </cell>
          <cell r="XU18">
            <v>0</v>
          </cell>
          <cell r="XV18">
            <v>7164.6242022826409</v>
          </cell>
          <cell r="XW18">
            <v>12327.409999999998</v>
          </cell>
          <cell r="XX18">
            <v>742.38</v>
          </cell>
          <cell r="XY18">
            <v>742.38</v>
          </cell>
          <cell r="XZ18">
            <v>742.38</v>
          </cell>
          <cell r="YA18">
            <v>742.38</v>
          </cell>
          <cell r="YB18">
            <v>742.38</v>
          </cell>
          <cell r="YC18">
            <v>742.38</v>
          </cell>
          <cell r="YD18">
            <v>742.38</v>
          </cell>
          <cell r="YE18">
            <v>1426.15</v>
          </cell>
          <cell r="YF18">
            <v>1426.15</v>
          </cell>
          <cell r="YG18">
            <v>1426.15</v>
          </cell>
          <cell r="YH18">
            <v>1426.15</v>
          </cell>
          <cell r="YI18">
            <v>1426.15</v>
          </cell>
          <cell r="YJ18">
            <v>11789.574654670767</v>
          </cell>
          <cell r="YK18">
            <v>866.56534669793768</v>
          </cell>
          <cell r="YL18">
            <v>760.16877027193277</v>
          </cell>
          <cell r="YM18">
            <v>782.76869572683654</v>
          </cell>
          <cell r="YN18">
            <v>839.28281405982523</v>
          </cell>
          <cell r="YO18">
            <v>756.82459551505247</v>
          </cell>
          <cell r="YP18">
            <v>813.46343173806815</v>
          </cell>
          <cell r="YQ18">
            <v>851.55407507778341</v>
          </cell>
          <cell r="YR18">
            <v>1646.1767548083469</v>
          </cell>
          <cell r="YS18">
            <v>1034.6159437580827</v>
          </cell>
          <cell r="YT18">
            <v>1104.7943898119843</v>
          </cell>
          <cell r="YU18">
            <v>1118.0560724331754</v>
          </cell>
          <cell r="YV18">
            <v>1215.303764771741</v>
          </cell>
          <cell r="YW18">
            <v>-537.83534532923113</v>
          </cell>
          <cell r="YX18">
            <v>-537.83534532923113</v>
          </cell>
          <cell r="YY18">
            <v>0</v>
          </cell>
          <cell r="YZ18">
            <v>3082.6000000000004</v>
          </cell>
          <cell r="ZA18">
            <v>91.9</v>
          </cell>
          <cell r="ZB18">
            <v>91.9</v>
          </cell>
          <cell r="ZC18">
            <v>91.9</v>
          </cell>
          <cell r="ZD18">
            <v>91.9</v>
          </cell>
          <cell r="ZE18">
            <v>91.9</v>
          </cell>
          <cell r="ZF18">
            <v>91.9</v>
          </cell>
          <cell r="ZG18">
            <v>91.9</v>
          </cell>
          <cell r="ZH18">
            <v>487.86</v>
          </cell>
          <cell r="ZI18">
            <v>487.86</v>
          </cell>
          <cell r="ZJ18">
            <v>487.86</v>
          </cell>
          <cell r="ZK18">
            <v>487.86</v>
          </cell>
          <cell r="ZL18">
            <v>487.86</v>
          </cell>
          <cell r="ZM18">
            <v>3667.1333767420356</v>
          </cell>
          <cell r="ZN18">
            <v>0</v>
          </cell>
          <cell r="ZO18">
            <v>98.025008102591272</v>
          </cell>
          <cell r="ZP18">
            <v>330.98391100026913</v>
          </cell>
          <cell r="ZQ18">
            <v>3156.4457763845712</v>
          </cell>
          <cell r="ZR18">
            <v>81.678681254603802</v>
          </cell>
          <cell r="ZS18">
            <v>0</v>
          </cell>
          <cell r="ZZ18">
            <v>584.53337674203522</v>
          </cell>
          <cell r="AAA18">
            <v>0</v>
          </cell>
          <cell r="AAB18">
            <v>584.53337674203522</v>
          </cell>
          <cell r="AAC18">
            <v>1067.58</v>
          </cell>
          <cell r="AAD18">
            <v>77.040000000000006</v>
          </cell>
          <cell r="AAE18">
            <v>77.040000000000006</v>
          </cell>
          <cell r="AAF18">
            <v>77.040000000000006</v>
          </cell>
          <cell r="AAG18">
            <v>77.040000000000006</v>
          </cell>
          <cell r="AAH18">
            <v>77.040000000000006</v>
          </cell>
          <cell r="AAI18">
            <v>77.040000000000006</v>
          </cell>
          <cell r="AAJ18">
            <v>77.040000000000006</v>
          </cell>
          <cell r="AAK18">
            <v>105.66</v>
          </cell>
          <cell r="AAL18">
            <v>105.66</v>
          </cell>
          <cell r="AAM18">
            <v>105.66</v>
          </cell>
          <cell r="AAN18">
            <v>105.66</v>
          </cell>
          <cell r="AAO18">
            <v>105.66</v>
          </cell>
          <cell r="AAP18">
            <v>1408.0025779482089</v>
          </cell>
          <cell r="AAQ18">
            <v>101.24517888480646</v>
          </cell>
          <cell r="AAR18">
            <v>101.00283894666936</v>
          </cell>
          <cell r="AAS18">
            <v>101.34273754240949</v>
          </cell>
          <cell r="AAT18">
            <v>101.75864334921999</v>
          </cell>
          <cell r="AAU18">
            <v>102.553179036616</v>
          </cell>
          <cell r="AAV18">
            <v>101.391671785976</v>
          </cell>
          <cell r="AAW18">
            <v>99.581904728697481</v>
          </cell>
          <cell r="AAX18">
            <v>142.23188447999999</v>
          </cell>
          <cell r="AAY18">
            <v>136.78579277999998</v>
          </cell>
          <cell r="AAZ18">
            <v>139.30439543999998</v>
          </cell>
          <cell r="ABA18">
            <v>139.11775592399999</v>
          </cell>
          <cell r="ABB18">
            <v>141.6865950498142</v>
          </cell>
          <cell r="ABC18">
            <v>340.42257794820898</v>
          </cell>
          <cell r="ABD18">
            <v>0</v>
          </cell>
          <cell r="ABE18">
            <v>340.42257794820898</v>
          </cell>
          <cell r="ABF18">
            <v>153.56</v>
          </cell>
          <cell r="ABG18">
            <v>5.23</v>
          </cell>
          <cell r="ABH18">
            <v>5.23</v>
          </cell>
          <cell r="ABI18">
            <v>5.23</v>
          </cell>
          <cell r="ABJ18">
            <v>5.23</v>
          </cell>
          <cell r="ABK18">
            <v>5.23</v>
          </cell>
          <cell r="ABL18">
            <v>5.23</v>
          </cell>
          <cell r="ABM18">
            <v>5.23</v>
          </cell>
          <cell r="ABN18">
            <v>23.39</v>
          </cell>
          <cell r="ABO18">
            <v>23.39</v>
          </cell>
          <cell r="ABP18">
            <v>23.39</v>
          </cell>
          <cell r="ABQ18">
            <v>23.39</v>
          </cell>
          <cell r="ABR18">
            <v>23.39</v>
          </cell>
          <cell r="ABS18">
            <v>0</v>
          </cell>
          <cell r="ABT18">
            <v>0</v>
          </cell>
          <cell r="ABU18">
            <v>0</v>
          </cell>
          <cell r="ABV18">
            <v>0</v>
          </cell>
          <cell r="ABW18">
            <v>0</v>
          </cell>
          <cell r="ABX18">
            <v>0</v>
          </cell>
          <cell r="ABY18">
            <v>0</v>
          </cell>
          <cell r="ACB18">
            <v>0</v>
          </cell>
          <cell r="ACC18">
            <v>0</v>
          </cell>
          <cell r="ACD18">
            <v>0</v>
          </cell>
          <cell r="ACE18">
            <v>0</v>
          </cell>
          <cell r="ACF18">
            <v>-153.56</v>
          </cell>
          <cell r="ACG18">
            <v>-153.56</v>
          </cell>
          <cell r="ACH18">
            <v>0</v>
          </cell>
          <cell r="ACI18">
            <v>992.19000000000017</v>
          </cell>
          <cell r="ACJ18">
            <v>558.27806589966428</v>
          </cell>
          <cell r="ACK18">
            <v>-433.91193410033588</v>
          </cell>
          <cell r="ACL18">
            <v>-433.91193410033588</v>
          </cell>
          <cell r="ACM18">
            <v>0</v>
          </cell>
          <cell r="ACN18">
            <v>992.19000000000017</v>
          </cell>
          <cell r="ACO18">
            <v>83.37</v>
          </cell>
          <cell r="ACP18">
            <v>83.37</v>
          </cell>
          <cell r="ACQ18">
            <v>83.37</v>
          </cell>
          <cell r="ACR18">
            <v>83.37</v>
          </cell>
          <cell r="ACS18">
            <v>83.37</v>
          </cell>
          <cell r="ACT18">
            <v>83.37</v>
          </cell>
          <cell r="ACU18">
            <v>83.37</v>
          </cell>
          <cell r="ACV18">
            <v>81.72</v>
          </cell>
          <cell r="ACW18">
            <v>81.72</v>
          </cell>
          <cell r="ACX18">
            <v>81.72</v>
          </cell>
          <cell r="ACY18">
            <v>81.72</v>
          </cell>
          <cell r="ACZ18">
            <v>81.72</v>
          </cell>
          <cell r="ADA18">
            <v>558.27806589966428</v>
          </cell>
          <cell r="ADB18">
            <v>0</v>
          </cell>
          <cell r="ADC18">
            <v>124.25941262010636</v>
          </cell>
          <cell r="ADD18">
            <v>72.597069058522536</v>
          </cell>
          <cell r="ADE18">
            <v>61.802285999999995</v>
          </cell>
          <cell r="ADF18">
            <v>46.314368799999997</v>
          </cell>
          <cell r="ADG18">
            <v>78.947959999999995</v>
          </cell>
          <cell r="ADH18">
            <v>83.74190049521421</v>
          </cell>
          <cell r="ADI18">
            <v>54.764775348860496</v>
          </cell>
          <cell r="ADJ18">
            <v>0</v>
          </cell>
          <cell r="ADK18">
            <v>0</v>
          </cell>
          <cell r="ADL18">
            <v>0</v>
          </cell>
          <cell r="ADM18">
            <v>35.850293576960688</v>
          </cell>
          <cell r="ADN18">
            <v>-433.91193410033588</v>
          </cell>
          <cell r="ADO18">
            <v>-433.91193410033588</v>
          </cell>
          <cell r="ADP18">
            <v>0</v>
          </cell>
          <cell r="ADQ18">
            <v>0</v>
          </cell>
          <cell r="ADR18">
            <v>0</v>
          </cell>
          <cell r="ADS18">
            <v>0</v>
          </cell>
          <cell r="ADT18">
            <v>0</v>
          </cell>
          <cell r="ADU18">
            <v>0</v>
          </cell>
          <cell r="ADV18">
            <v>0</v>
          </cell>
          <cell r="ADW18">
            <v>0</v>
          </cell>
          <cell r="ADX18">
            <v>0</v>
          </cell>
          <cell r="ADY18">
            <v>0</v>
          </cell>
          <cell r="ADZ18">
            <v>0</v>
          </cell>
          <cell r="AEA18">
            <v>0</v>
          </cell>
          <cell r="AEB18">
            <v>0</v>
          </cell>
          <cell r="AEC18">
            <v>0</v>
          </cell>
          <cell r="AED18">
            <v>0</v>
          </cell>
          <cell r="AEE18">
            <v>0</v>
          </cell>
          <cell r="AEF18">
            <v>0</v>
          </cell>
          <cell r="AEG18">
            <v>0</v>
          </cell>
          <cell r="AEH18">
            <v>0</v>
          </cell>
          <cell r="AEI18">
            <v>0</v>
          </cell>
          <cell r="AEJ18">
            <v>0</v>
          </cell>
          <cell r="AEK18">
            <v>0</v>
          </cell>
          <cell r="AEL18">
            <v>0</v>
          </cell>
          <cell r="AEM18">
            <v>0</v>
          </cell>
          <cell r="AEN18">
            <v>0</v>
          </cell>
          <cell r="AEO18">
            <v>0</v>
          </cell>
          <cell r="AEP18">
            <v>0</v>
          </cell>
          <cell r="AEQ18">
            <v>0</v>
          </cell>
          <cell r="AER18">
            <v>0</v>
          </cell>
          <cell r="AES18">
            <v>0</v>
          </cell>
          <cell r="AET18">
            <v>0</v>
          </cell>
          <cell r="AEU18">
            <v>0</v>
          </cell>
          <cell r="AEV18">
            <v>0</v>
          </cell>
          <cell r="AEW18">
            <v>0</v>
          </cell>
          <cell r="AEX18">
            <v>0</v>
          </cell>
          <cell r="AEY18">
            <v>0</v>
          </cell>
          <cell r="AEZ18">
            <v>0</v>
          </cell>
          <cell r="AFA18">
            <v>0</v>
          </cell>
          <cell r="AFB18">
            <v>0</v>
          </cell>
          <cell r="AFC18">
            <v>0</v>
          </cell>
          <cell r="AFD18">
            <v>0</v>
          </cell>
          <cell r="AFE18">
            <v>0</v>
          </cell>
          <cell r="AFF18">
            <v>0</v>
          </cell>
          <cell r="AFG18">
            <v>0</v>
          </cell>
          <cell r="AFH18">
            <v>0</v>
          </cell>
          <cell r="AFI18">
            <v>0</v>
          </cell>
          <cell r="AFJ18">
            <v>0</v>
          </cell>
          <cell r="AFK18">
            <v>0</v>
          </cell>
          <cell r="AFL18">
            <v>0</v>
          </cell>
          <cell r="AFM18">
            <v>0</v>
          </cell>
          <cell r="AFN18">
            <v>0</v>
          </cell>
          <cell r="AFO18">
            <v>0</v>
          </cell>
          <cell r="AFP18">
            <v>0</v>
          </cell>
          <cell r="AFQ18">
            <v>0</v>
          </cell>
          <cell r="AFR18">
            <v>0</v>
          </cell>
          <cell r="AFS18">
            <v>0</v>
          </cell>
          <cell r="AFT18">
            <v>0</v>
          </cell>
          <cell r="AFU18">
            <v>0</v>
          </cell>
          <cell r="AFV18">
            <v>0</v>
          </cell>
          <cell r="AFW18">
            <v>145497.84</v>
          </cell>
          <cell r="AFX18">
            <v>101829.82746595949</v>
          </cell>
          <cell r="AFY18">
            <v>-43668.012534040507</v>
          </cell>
          <cell r="AFZ18">
            <v>-43668.012534040507</v>
          </cell>
          <cell r="AGA18">
            <v>0</v>
          </cell>
          <cell r="AGB18">
            <v>174597.408</v>
          </cell>
          <cell r="AGC18">
            <v>122195.79295915138</v>
          </cell>
          <cell r="AGD18">
            <v>-52401.615040848614</v>
          </cell>
          <cell r="AGE18">
            <v>-52401.615040848614</v>
          </cell>
          <cell r="AGF18">
            <v>0</v>
          </cell>
          <cell r="AGG18">
            <v>10766.84016</v>
          </cell>
          <cell r="AGH18">
            <v>7535.4072324810022</v>
          </cell>
          <cell r="AGI18">
            <v>-3231.4329275189975</v>
          </cell>
          <cell r="AGJ18">
            <v>-3231.4329275189975</v>
          </cell>
          <cell r="AGK18">
            <v>0</v>
          </cell>
          <cell r="AGL18">
            <v>185364.24815999999</v>
          </cell>
          <cell r="AGM18">
            <v>129731.20019163238</v>
          </cell>
          <cell r="AGN18">
            <v>-55633.047968367609</v>
          </cell>
          <cell r="AGO18">
            <v>-55633.047968367609</v>
          </cell>
          <cell r="AGP18">
            <v>0</v>
          </cell>
          <cell r="AGQ18">
            <v>5.8084772370486648E-2</v>
          </cell>
          <cell r="AGR18">
            <v>7.0000000000000007E-2</v>
          </cell>
          <cell r="AGS18">
            <v>0.05</v>
          </cell>
          <cell r="AGT18">
            <v>6.1666666666666668E-2</v>
          </cell>
          <cell r="AGV18">
            <v>72578.16</v>
          </cell>
          <cell r="AGW18">
            <v>6137.0461350666401</v>
          </cell>
          <cell r="AGX18">
            <v>-66441.113864933359</v>
          </cell>
          <cell r="AGZ18">
            <v>-55633.047968367609</v>
          </cell>
          <cell r="AHA18">
            <v>-28819.661069515947</v>
          </cell>
          <cell r="AHC18">
            <v>-27069.227233511716</v>
          </cell>
          <cell r="AHD18">
            <v>-1177.0731932597118</v>
          </cell>
          <cell r="AHE18">
            <v>169633.09941966383</v>
          </cell>
          <cell r="AHF18">
            <v>46060.641068044119</v>
          </cell>
          <cell r="AHG18">
            <v>102994.73102305297</v>
          </cell>
        </row>
        <row r="19">
          <cell r="C19" t="str">
            <v>Олександра Довгача вул. 15</v>
          </cell>
          <cell r="D19">
            <v>5</v>
          </cell>
          <cell r="E19">
            <v>4336.5</v>
          </cell>
          <cell r="F19">
            <v>45021.95</v>
          </cell>
          <cell r="G19">
            <v>47774.413530063459</v>
          </cell>
          <cell r="H19">
            <v>2752.4635300634618</v>
          </cell>
          <cell r="I19">
            <v>0</v>
          </cell>
          <cell r="J19">
            <v>2752.4635300634618</v>
          </cell>
          <cell r="K19">
            <v>17376.66</v>
          </cell>
          <cell r="L19">
            <v>1094.53</v>
          </cell>
          <cell r="M19">
            <v>1094.53</v>
          </cell>
          <cell r="N19">
            <v>1094.53</v>
          </cell>
          <cell r="O19">
            <v>1094.53</v>
          </cell>
          <cell r="P19">
            <v>1094.53</v>
          </cell>
          <cell r="Q19">
            <v>1094.53</v>
          </cell>
          <cell r="R19">
            <v>1094.53</v>
          </cell>
          <cell r="S19">
            <v>1942.99</v>
          </cell>
          <cell r="T19">
            <v>1942.99</v>
          </cell>
          <cell r="U19">
            <v>1942.99</v>
          </cell>
          <cell r="V19">
            <v>1942.99</v>
          </cell>
          <cell r="W19">
            <v>1942.99</v>
          </cell>
          <cell r="X19">
            <v>16603.230002749893</v>
          </cell>
          <cell r="Y19">
            <v>0</v>
          </cell>
          <cell r="Z19">
            <v>5810.3871754757729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10792.842827274118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L19">
            <v>0</v>
          </cell>
          <cell r="AM19">
            <v>0</v>
          </cell>
          <cell r="AN19">
            <v>3235.5699999999988</v>
          </cell>
          <cell r="AO19">
            <v>246.31</v>
          </cell>
          <cell r="AP19">
            <v>246.31</v>
          </cell>
          <cell r="AQ19">
            <v>246.31</v>
          </cell>
          <cell r="AR19">
            <v>246.31</v>
          </cell>
          <cell r="AS19">
            <v>246.31</v>
          </cell>
          <cell r="AT19">
            <v>246.31</v>
          </cell>
          <cell r="AU19">
            <v>246.31</v>
          </cell>
          <cell r="AV19">
            <v>302.27999999999997</v>
          </cell>
          <cell r="AW19">
            <v>302.27999999999997</v>
          </cell>
          <cell r="AX19">
            <v>302.27999999999997</v>
          </cell>
          <cell r="AY19">
            <v>302.27999999999997</v>
          </cell>
          <cell r="AZ19">
            <v>302.27999999999997</v>
          </cell>
          <cell r="BA19">
            <v>2564.4175622621374</v>
          </cell>
          <cell r="BB19">
            <v>0</v>
          </cell>
          <cell r="BC19">
            <v>897.43549862749751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1666.9820636346399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O19">
            <v>0</v>
          </cell>
          <cell r="BP19">
            <v>0</v>
          </cell>
          <cell r="BQ19">
            <v>2574.8200000000002</v>
          </cell>
          <cell r="BR19">
            <v>196.01</v>
          </cell>
          <cell r="BS19">
            <v>196.01</v>
          </cell>
          <cell r="BT19">
            <v>196.01</v>
          </cell>
          <cell r="BU19">
            <v>196.01</v>
          </cell>
          <cell r="BV19">
            <v>196.01</v>
          </cell>
          <cell r="BW19">
            <v>196.01</v>
          </cell>
          <cell r="BX19">
            <v>196.01</v>
          </cell>
          <cell r="BY19">
            <v>240.55</v>
          </cell>
          <cell r="BZ19">
            <v>240.55</v>
          </cell>
          <cell r="CA19">
            <v>240.55</v>
          </cell>
          <cell r="CB19">
            <v>240.55</v>
          </cell>
          <cell r="CC19">
            <v>240.55</v>
          </cell>
          <cell r="CD19">
            <v>2356.62</v>
          </cell>
          <cell r="CE19">
            <v>177.86</v>
          </cell>
          <cell r="CF19">
            <v>177.86</v>
          </cell>
          <cell r="CG19">
            <v>177.86</v>
          </cell>
          <cell r="CH19">
            <v>177.86</v>
          </cell>
          <cell r="CI19">
            <v>177.86</v>
          </cell>
          <cell r="CJ19">
            <v>177.86</v>
          </cell>
          <cell r="CK19">
            <v>177.86</v>
          </cell>
          <cell r="CL19">
            <v>222.32</v>
          </cell>
          <cell r="CM19">
            <v>222.32</v>
          </cell>
          <cell r="CN19">
            <v>222.32</v>
          </cell>
          <cell r="CO19">
            <v>222.32</v>
          </cell>
          <cell r="CP19">
            <v>222.32</v>
          </cell>
          <cell r="CR19">
            <v>0</v>
          </cell>
          <cell r="CS19">
            <v>0</v>
          </cell>
          <cell r="CT19">
            <v>529.20999999999992</v>
          </cell>
          <cell r="CU19">
            <v>40.33</v>
          </cell>
          <cell r="CV19">
            <v>40.33</v>
          </cell>
          <cell r="CW19">
            <v>40.33</v>
          </cell>
          <cell r="CX19">
            <v>40.33</v>
          </cell>
          <cell r="CY19">
            <v>40.33</v>
          </cell>
          <cell r="CZ19">
            <v>40.33</v>
          </cell>
          <cell r="DA19">
            <v>40.33</v>
          </cell>
          <cell r="DB19">
            <v>49.38</v>
          </cell>
          <cell r="DC19">
            <v>49.38</v>
          </cell>
          <cell r="DD19">
            <v>49.38</v>
          </cell>
          <cell r="DE19">
            <v>49.38</v>
          </cell>
          <cell r="DF19">
            <v>49.38</v>
          </cell>
          <cell r="DG19">
            <v>483.76999999999992</v>
          </cell>
          <cell r="DH19">
            <v>36.51</v>
          </cell>
          <cell r="DI19">
            <v>36.51</v>
          </cell>
          <cell r="DJ19">
            <v>36.51</v>
          </cell>
          <cell r="DK19">
            <v>36.51</v>
          </cell>
          <cell r="DL19">
            <v>36.51</v>
          </cell>
          <cell r="DM19">
            <v>36.51</v>
          </cell>
          <cell r="DN19">
            <v>36.51</v>
          </cell>
          <cell r="DO19">
            <v>45.64</v>
          </cell>
          <cell r="DP19">
            <v>45.64</v>
          </cell>
          <cell r="DQ19">
            <v>45.64</v>
          </cell>
          <cell r="DR19">
            <v>45.64</v>
          </cell>
          <cell r="DS19">
            <v>45.64</v>
          </cell>
          <cell r="DT19">
            <v>-45.44</v>
          </cell>
          <cell r="DU19">
            <v>-45.44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8943.07</v>
          </cell>
          <cell r="FB19">
            <v>676.06</v>
          </cell>
          <cell r="FC19">
            <v>676.06</v>
          </cell>
          <cell r="FD19">
            <v>676.06</v>
          </cell>
          <cell r="FE19">
            <v>676.06</v>
          </cell>
          <cell r="FF19">
            <v>676.06</v>
          </cell>
          <cell r="FG19">
            <v>676.06</v>
          </cell>
          <cell r="FH19">
            <v>676.06</v>
          </cell>
          <cell r="FI19">
            <v>842.13</v>
          </cell>
          <cell r="FJ19">
            <v>842.13</v>
          </cell>
          <cell r="FK19">
            <v>842.13</v>
          </cell>
          <cell r="FL19">
            <v>842.13</v>
          </cell>
          <cell r="FM19">
            <v>842.13</v>
          </cell>
          <cell r="FN19">
            <v>8445.5577145866209</v>
          </cell>
          <cell r="FO19">
            <v>0</v>
          </cell>
          <cell r="FP19">
            <v>3653.0723453698838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4792.4853692167371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-497.51228541337878</v>
          </cell>
          <cell r="GB19">
            <v>-497.51228541337878</v>
          </cell>
          <cell r="GC19">
            <v>0</v>
          </cell>
          <cell r="GD19">
            <v>944.35000000000025</v>
          </cell>
          <cell r="GE19">
            <v>71.55</v>
          </cell>
          <cell r="GF19">
            <v>71.55</v>
          </cell>
          <cell r="GG19">
            <v>71.55</v>
          </cell>
          <cell r="GH19">
            <v>71.55</v>
          </cell>
          <cell r="GI19">
            <v>71.55</v>
          </cell>
          <cell r="GJ19">
            <v>71.55</v>
          </cell>
          <cell r="GK19">
            <v>71.55</v>
          </cell>
          <cell r="GL19">
            <v>88.7</v>
          </cell>
          <cell r="GM19">
            <v>88.7</v>
          </cell>
          <cell r="GN19">
            <v>88.7</v>
          </cell>
          <cell r="GO19">
            <v>88.7</v>
          </cell>
          <cell r="GP19">
            <v>88.7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V19">
            <v>-944.35000000000025</v>
          </cell>
          <cell r="GW19">
            <v>-944.35000000000025</v>
          </cell>
          <cell r="GX19">
            <v>0</v>
          </cell>
          <cell r="GY19">
            <v>11418.27</v>
          </cell>
          <cell r="GZ19">
            <v>629.66</v>
          </cell>
          <cell r="HA19">
            <v>629.66</v>
          </cell>
          <cell r="HB19">
            <v>629.66</v>
          </cell>
          <cell r="HC19">
            <v>629.66</v>
          </cell>
          <cell r="HD19">
            <v>629.66</v>
          </cell>
          <cell r="HE19">
            <v>629.66</v>
          </cell>
          <cell r="HF19">
            <v>629.66</v>
          </cell>
          <cell r="HG19">
            <v>1402.13</v>
          </cell>
          <cell r="HH19">
            <v>1402.13</v>
          </cell>
          <cell r="HI19">
            <v>1402.13</v>
          </cell>
          <cell r="HJ19">
            <v>1402.13</v>
          </cell>
          <cell r="HK19">
            <v>1402.13</v>
          </cell>
          <cell r="HL19">
            <v>17320.818250464807</v>
          </cell>
          <cell r="HM19">
            <v>1284.2326787922823</v>
          </cell>
          <cell r="HN19">
            <v>1360.0581402201358</v>
          </cell>
          <cell r="HO19">
            <v>2677.5835735353294</v>
          </cell>
          <cell r="HP19">
            <v>1376.4147347827395</v>
          </cell>
          <cell r="HQ19">
            <v>1429.071292212458</v>
          </cell>
          <cell r="HR19">
            <v>1214.9154265532482</v>
          </cell>
          <cell r="HS19">
            <v>1559.6059581769794</v>
          </cell>
          <cell r="HT19">
            <v>924.04566092741459</v>
          </cell>
          <cell r="HU19">
            <v>948.95144623208148</v>
          </cell>
          <cell r="HV19">
            <v>1570.2953244652019</v>
          </cell>
          <cell r="HW19">
            <v>1385.8457199686497</v>
          </cell>
          <cell r="HX19">
            <v>1589.7982945982851</v>
          </cell>
          <cell r="HY19">
            <v>5902.5482504648062</v>
          </cell>
          <cell r="HZ19">
            <v>0</v>
          </cell>
          <cell r="IA19">
            <v>5902.5482504648062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0</v>
          </cell>
          <cell r="II19">
            <v>0</v>
          </cell>
          <cell r="IJ19">
            <v>0</v>
          </cell>
          <cell r="IK19">
            <v>0</v>
          </cell>
          <cell r="IL19">
            <v>0</v>
          </cell>
          <cell r="IM19">
            <v>0</v>
          </cell>
          <cell r="IN19">
            <v>0</v>
          </cell>
          <cell r="IO19">
            <v>0</v>
          </cell>
          <cell r="IP19">
            <v>0</v>
          </cell>
          <cell r="IQ19">
            <v>0</v>
          </cell>
          <cell r="IR19">
            <v>0</v>
          </cell>
          <cell r="IS19">
            <v>0</v>
          </cell>
          <cell r="IT19">
            <v>0</v>
          </cell>
          <cell r="IU19">
            <v>0</v>
          </cell>
          <cell r="IV19">
            <v>0</v>
          </cell>
          <cell r="IW19">
            <v>0</v>
          </cell>
          <cell r="IX19">
            <v>0</v>
          </cell>
          <cell r="IY19">
            <v>0</v>
          </cell>
          <cell r="IZ19">
            <v>0</v>
          </cell>
          <cell r="JA19">
            <v>0</v>
          </cell>
          <cell r="JB19">
            <v>0</v>
          </cell>
          <cell r="JC19">
            <v>0</v>
          </cell>
          <cell r="JD19">
            <v>0</v>
          </cell>
          <cell r="JE19">
            <v>0</v>
          </cell>
          <cell r="JF19">
            <v>0</v>
          </cell>
          <cell r="JG19">
            <v>0</v>
          </cell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P19">
            <v>0</v>
          </cell>
          <cell r="JQ19">
            <v>0</v>
          </cell>
          <cell r="JR19">
            <v>0</v>
          </cell>
          <cell r="JS19">
            <v>0</v>
          </cell>
          <cell r="JT19">
            <v>0</v>
          </cell>
          <cell r="JU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0</v>
          </cell>
          <cell r="KE19">
            <v>0</v>
          </cell>
          <cell r="KF19">
            <v>0</v>
          </cell>
          <cell r="KG19">
            <v>0</v>
          </cell>
          <cell r="KH19">
            <v>5078.0700000000006</v>
          </cell>
          <cell r="KI19">
            <v>214.66</v>
          </cell>
          <cell r="KJ19">
            <v>214.66</v>
          </cell>
          <cell r="KK19">
            <v>214.66</v>
          </cell>
          <cell r="KL19">
            <v>214.66</v>
          </cell>
          <cell r="KM19">
            <v>214.66</v>
          </cell>
          <cell r="KN19">
            <v>214.66</v>
          </cell>
          <cell r="KO19">
            <v>214.66</v>
          </cell>
          <cell r="KP19">
            <v>715.09</v>
          </cell>
          <cell r="KQ19">
            <v>715.09</v>
          </cell>
          <cell r="KR19">
            <v>715.09</v>
          </cell>
          <cell r="KS19">
            <v>715.09</v>
          </cell>
          <cell r="KT19">
            <v>715.09</v>
          </cell>
          <cell r="KU19">
            <v>5432.3132604394305</v>
          </cell>
          <cell r="KV19">
            <v>259.38078528737339</v>
          </cell>
          <cell r="KW19">
            <v>279.3436140655192</v>
          </cell>
          <cell r="KX19">
            <v>247.91407804925075</v>
          </cell>
          <cell r="KY19">
            <v>271.81475432664121</v>
          </cell>
          <cell r="KZ19">
            <v>270.76098745982358</v>
          </cell>
          <cell r="LA19">
            <v>276.74724298572181</v>
          </cell>
          <cell r="LB19">
            <v>244.88839813656267</v>
          </cell>
          <cell r="LC19">
            <v>543.29240628129344</v>
          </cell>
          <cell r="LD19">
            <v>700.2735663187367</v>
          </cell>
          <cell r="LE19">
            <v>676.19658502947902</v>
          </cell>
          <cell r="LF19">
            <v>823.86231871900657</v>
          </cell>
          <cell r="LG19">
            <v>837.83852378002257</v>
          </cell>
          <cell r="LH19">
            <v>354.24326043942983</v>
          </cell>
          <cell r="LI19">
            <v>0</v>
          </cell>
          <cell r="LJ19">
            <v>354.24326043942983</v>
          </cell>
          <cell r="LK19">
            <v>0</v>
          </cell>
          <cell r="LX19">
            <v>0</v>
          </cell>
          <cell r="MJ19">
            <v>0</v>
          </cell>
          <cell r="ML19">
            <v>0</v>
          </cell>
          <cell r="MM19">
            <v>0</v>
          </cell>
          <cell r="MN19">
            <v>60549.659999999989</v>
          </cell>
          <cell r="MO19">
            <v>5318.28</v>
          </cell>
          <cell r="MP19">
            <v>5318.28</v>
          </cell>
          <cell r="MQ19">
            <v>5318.28</v>
          </cell>
          <cell r="MR19">
            <v>5318.28</v>
          </cell>
          <cell r="MS19">
            <v>5318.28</v>
          </cell>
          <cell r="MT19">
            <v>5318.28</v>
          </cell>
          <cell r="MU19">
            <v>5318.28</v>
          </cell>
          <cell r="MV19">
            <v>4664.34</v>
          </cell>
          <cell r="MW19">
            <v>4664.34</v>
          </cell>
          <cell r="MX19">
            <v>4664.34</v>
          </cell>
          <cell r="MY19">
            <v>4664.34</v>
          </cell>
          <cell r="MZ19">
            <v>4664.34</v>
          </cell>
          <cell r="NA19">
            <v>11642.321280905586</v>
          </cell>
          <cell r="NB19">
            <v>0</v>
          </cell>
          <cell r="NC19">
            <v>0</v>
          </cell>
          <cell r="ND19">
            <v>0</v>
          </cell>
          <cell r="NE19">
            <v>0</v>
          </cell>
          <cell r="NF19">
            <v>0</v>
          </cell>
          <cell r="NG19">
            <v>0</v>
          </cell>
          <cell r="NH19">
            <v>0</v>
          </cell>
          <cell r="NI19">
            <v>9384.0439618152959</v>
          </cell>
          <cell r="NJ19">
            <v>0</v>
          </cell>
          <cell r="NK19">
            <v>2258.2773190902899</v>
          </cell>
          <cell r="NL19">
            <v>0</v>
          </cell>
          <cell r="NM19">
            <v>0</v>
          </cell>
          <cell r="NN19">
            <v>-48907.338719094405</v>
          </cell>
          <cell r="NO19">
            <v>-48907.338719094405</v>
          </cell>
          <cell r="NP19">
            <v>0</v>
          </cell>
          <cell r="NQ19">
            <v>28026.649999999998</v>
          </cell>
          <cell r="NR19">
            <v>18577.7</v>
          </cell>
          <cell r="NS19">
            <v>-9448.9499999999971</v>
          </cell>
          <cell r="NT19">
            <v>-9448.9499999999971</v>
          </cell>
          <cell r="NU19">
            <v>0</v>
          </cell>
          <cell r="NV19">
            <v>7589.7</v>
          </cell>
          <cell r="NW19">
            <v>781</v>
          </cell>
          <cell r="NX19">
            <v>781</v>
          </cell>
          <cell r="NY19">
            <v>781</v>
          </cell>
          <cell r="NZ19">
            <v>781</v>
          </cell>
          <cell r="OA19">
            <v>781</v>
          </cell>
          <cell r="OB19">
            <v>781</v>
          </cell>
          <cell r="OC19">
            <v>781</v>
          </cell>
          <cell r="OD19">
            <v>424.54</v>
          </cell>
          <cell r="OE19">
            <v>424.54</v>
          </cell>
          <cell r="OF19">
            <v>424.54</v>
          </cell>
          <cell r="OG19">
            <v>424.54</v>
          </cell>
          <cell r="OH19">
            <v>424.54</v>
          </cell>
          <cell r="OI19">
            <v>475.87</v>
          </cell>
          <cell r="OJ19">
            <v>475.87</v>
          </cell>
          <cell r="OK19">
            <v>0</v>
          </cell>
          <cell r="OL19">
            <v>0</v>
          </cell>
          <cell r="OM19">
            <v>0</v>
          </cell>
          <cell r="ON19">
            <v>0</v>
          </cell>
          <cell r="OO19">
            <v>0</v>
          </cell>
          <cell r="OP19">
            <v>0</v>
          </cell>
          <cell r="OQ19">
            <v>0</v>
          </cell>
          <cell r="OR19">
            <v>0</v>
          </cell>
          <cell r="OS19">
            <v>0</v>
          </cell>
          <cell r="OT19">
            <v>0</v>
          </cell>
          <cell r="OU19">
            <v>0</v>
          </cell>
          <cell r="OV19">
            <v>-7113.83</v>
          </cell>
          <cell r="OW19">
            <v>-7113.83</v>
          </cell>
          <cell r="OX19">
            <v>0</v>
          </cell>
          <cell r="OY19">
            <v>6729.3399999999983</v>
          </cell>
          <cell r="OZ19">
            <v>695.57</v>
          </cell>
          <cell r="PA19">
            <v>695.57</v>
          </cell>
          <cell r="PB19">
            <v>695.57</v>
          </cell>
          <cell r="PC19">
            <v>695.57</v>
          </cell>
          <cell r="PD19">
            <v>695.57</v>
          </cell>
          <cell r="PE19">
            <v>695.57</v>
          </cell>
          <cell r="PF19">
            <v>695.57</v>
          </cell>
          <cell r="PG19">
            <v>372.07</v>
          </cell>
          <cell r="PH19">
            <v>372.07</v>
          </cell>
          <cell r="PI19">
            <v>372.07</v>
          </cell>
          <cell r="PJ19">
            <v>372.07</v>
          </cell>
          <cell r="PK19">
            <v>372.07</v>
          </cell>
          <cell r="PL19">
            <v>8728.36</v>
          </cell>
          <cell r="PM19">
            <v>0</v>
          </cell>
          <cell r="PN19">
            <v>0</v>
          </cell>
          <cell r="PO19">
            <v>0</v>
          </cell>
          <cell r="PP19">
            <v>0</v>
          </cell>
          <cell r="PQ19">
            <v>0</v>
          </cell>
          <cell r="PR19">
            <v>1680.08</v>
          </cell>
          <cell r="PS19">
            <v>0</v>
          </cell>
          <cell r="PT19">
            <v>2847.7</v>
          </cell>
          <cell r="PU19">
            <v>4200.58</v>
          </cell>
          <cell r="PV19">
            <v>0</v>
          </cell>
          <cell r="PW19">
            <v>0</v>
          </cell>
          <cell r="PX19">
            <v>0</v>
          </cell>
          <cell r="PY19">
            <v>1999.0200000000023</v>
          </cell>
          <cell r="PZ19">
            <v>0</v>
          </cell>
          <cell r="QA19">
            <v>1999.0200000000023</v>
          </cell>
          <cell r="QB19">
            <v>1758.42</v>
          </cell>
          <cell r="QC19">
            <v>179.96</v>
          </cell>
          <cell r="QD19">
            <v>179.96</v>
          </cell>
          <cell r="QE19">
            <v>179.96</v>
          </cell>
          <cell r="QF19">
            <v>179.96</v>
          </cell>
          <cell r="QG19">
            <v>179.96</v>
          </cell>
          <cell r="QH19">
            <v>179.96</v>
          </cell>
          <cell r="QI19">
            <v>179.96</v>
          </cell>
          <cell r="QJ19">
            <v>99.74</v>
          </cell>
          <cell r="QK19">
            <v>99.74</v>
          </cell>
          <cell r="QL19">
            <v>99.74</v>
          </cell>
          <cell r="QM19">
            <v>99.74</v>
          </cell>
          <cell r="QN19">
            <v>99.74</v>
          </cell>
          <cell r="QO19">
            <v>5635.7900000000009</v>
          </cell>
          <cell r="QP19">
            <v>0</v>
          </cell>
          <cell r="QQ19">
            <v>0</v>
          </cell>
          <cell r="QR19">
            <v>0</v>
          </cell>
          <cell r="QS19">
            <v>4288.1000000000004</v>
          </cell>
          <cell r="QT19">
            <v>0</v>
          </cell>
          <cell r="QU19">
            <v>1347.69</v>
          </cell>
          <cell r="QV19">
            <v>0</v>
          </cell>
          <cell r="QW19">
            <v>0</v>
          </cell>
          <cell r="QX19">
            <v>0</v>
          </cell>
          <cell r="QY19">
            <v>0</v>
          </cell>
          <cell r="QZ19">
            <v>0</v>
          </cell>
          <cell r="RA19">
            <v>0</v>
          </cell>
          <cell r="RB19">
            <v>3877.3700000000008</v>
          </cell>
          <cell r="RC19">
            <v>0</v>
          </cell>
          <cell r="RD19">
            <v>3877.3700000000008</v>
          </cell>
          <cell r="RE19">
            <v>7702.9500000000007</v>
          </cell>
          <cell r="RF19">
            <v>793.15</v>
          </cell>
          <cell r="RG19">
            <v>793.15</v>
          </cell>
          <cell r="RH19">
            <v>793.15</v>
          </cell>
          <cell r="RI19">
            <v>793.15</v>
          </cell>
          <cell r="RJ19">
            <v>793.15</v>
          </cell>
          <cell r="RK19">
            <v>793.15</v>
          </cell>
          <cell r="RL19">
            <v>793.15</v>
          </cell>
          <cell r="RM19">
            <v>430.18</v>
          </cell>
          <cell r="RN19">
            <v>430.18</v>
          </cell>
          <cell r="RO19">
            <v>430.18</v>
          </cell>
          <cell r="RP19">
            <v>430.18</v>
          </cell>
          <cell r="RQ19">
            <v>430.18</v>
          </cell>
          <cell r="RR19">
            <v>0</v>
          </cell>
          <cell r="RS19">
            <v>0</v>
          </cell>
          <cell r="RT19">
            <v>0</v>
          </cell>
          <cell r="RU19">
            <v>0</v>
          </cell>
          <cell r="RV19">
            <v>0</v>
          </cell>
          <cell r="RW19">
            <v>0</v>
          </cell>
          <cell r="RX19">
            <v>0</v>
          </cell>
          <cell r="RY19">
            <v>0</v>
          </cell>
          <cell r="RZ19">
            <v>0</v>
          </cell>
          <cell r="SA19">
            <v>0</v>
          </cell>
          <cell r="SB19">
            <v>0</v>
          </cell>
          <cell r="SC19">
            <v>0</v>
          </cell>
          <cell r="SD19">
            <v>0</v>
          </cell>
          <cell r="SE19">
            <v>-7702.9500000000007</v>
          </cell>
          <cell r="SF19">
            <v>-7702.9500000000007</v>
          </cell>
          <cell r="SG19">
            <v>0</v>
          </cell>
          <cell r="SH19">
            <v>0</v>
          </cell>
          <cell r="SI19">
            <v>0</v>
          </cell>
          <cell r="SJ19">
            <v>0</v>
          </cell>
          <cell r="SK19">
            <v>0</v>
          </cell>
          <cell r="SL19">
            <v>0</v>
          </cell>
          <cell r="SM19">
            <v>0</v>
          </cell>
          <cell r="SN19">
            <v>0</v>
          </cell>
          <cell r="SO19">
            <v>0</v>
          </cell>
          <cell r="SP19">
            <v>0</v>
          </cell>
          <cell r="SQ19">
            <v>0</v>
          </cell>
          <cell r="SR19">
            <v>0</v>
          </cell>
          <cell r="SS19">
            <v>0</v>
          </cell>
          <cell r="ST19">
            <v>0</v>
          </cell>
          <cell r="SU19">
            <v>0</v>
          </cell>
          <cell r="SV19">
            <v>0</v>
          </cell>
          <cell r="SW19">
            <v>0</v>
          </cell>
          <cell r="SX19">
            <v>0</v>
          </cell>
          <cell r="SY19">
            <v>0</v>
          </cell>
          <cell r="SZ19">
            <v>0</v>
          </cell>
          <cell r="TA19">
            <v>0</v>
          </cell>
          <cell r="TB19">
            <v>0</v>
          </cell>
          <cell r="TC19">
            <v>0</v>
          </cell>
          <cell r="TD19">
            <v>0</v>
          </cell>
          <cell r="TE19">
            <v>0</v>
          </cell>
          <cell r="TF19">
            <v>0</v>
          </cell>
          <cell r="TG19">
            <v>0</v>
          </cell>
          <cell r="TH19">
            <v>0</v>
          </cell>
          <cell r="TI19">
            <v>0</v>
          </cell>
          <cell r="TJ19">
            <v>0</v>
          </cell>
          <cell r="TK19">
            <v>4184.2499999999991</v>
          </cell>
          <cell r="TL19">
            <v>391.15</v>
          </cell>
          <cell r="TM19">
            <v>391.15</v>
          </cell>
          <cell r="TN19">
            <v>391.15</v>
          </cell>
          <cell r="TO19">
            <v>391.15</v>
          </cell>
          <cell r="TP19">
            <v>391.15</v>
          </cell>
          <cell r="TQ19">
            <v>391.15</v>
          </cell>
          <cell r="TR19">
            <v>391.15</v>
          </cell>
          <cell r="TS19">
            <v>289.24</v>
          </cell>
          <cell r="TT19">
            <v>289.24</v>
          </cell>
          <cell r="TU19">
            <v>289.24</v>
          </cell>
          <cell r="TV19">
            <v>289.24</v>
          </cell>
          <cell r="TW19">
            <v>289.24</v>
          </cell>
          <cell r="TX19">
            <v>3737.68</v>
          </cell>
          <cell r="TY19">
            <v>0</v>
          </cell>
          <cell r="TZ19">
            <v>0</v>
          </cell>
          <cell r="UA19">
            <v>0</v>
          </cell>
          <cell r="UB19">
            <v>1179.8</v>
          </cell>
          <cell r="UC19">
            <v>0</v>
          </cell>
          <cell r="UD19">
            <v>1363.15</v>
          </cell>
          <cell r="UE19">
            <v>620.37</v>
          </cell>
          <cell r="UF19">
            <v>574.36</v>
          </cell>
          <cell r="UG19">
            <v>0</v>
          </cell>
          <cell r="UH19">
            <v>0</v>
          </cell>
          <cell r="UI19">
            <v>0</v>
          </cell>
          <cell r="UJ19">
            <v>0</v>
          </cell>
          <cell r="UK19">
            <v>-446.56999999999925</v>
          </cell>
          <cell r="UL19">
            <v>-446.56999999999925</v>
          </cell>
          <cell r="UM19">
            <v>0</v>
          </cell>
          <cell r="UN19">
            <v>61.989999999999995</v>
          </cell>
          <cell r="UO19">
            <v>6.07</v>
          </cell>
          <cell r="UP19">
            <v>6.07</v>
          </cell>
          <cell r="UQ19">
            <v>6.07</v>
          </cell>
          <cell r="UR19">
            <v>6.07</v>
          </cell>
          <cell r="US19">
            <v>6.07</v>
          </cell>
          <cell r="UT19">
            <v>6.07</v>
          </cell>
          <cell r="UU19">
            <v>6.07</v>
          </cell>
          <cell r="UV19">
            <v>3.9</v>
          </cell>
          <cell r="UW19">
            <v>3.9</v>
          </cell>
          <cell r="UX19">
            <v>3.9</v>
          </cell>
          <cell r="UY19">
            <v>3.9</v>
          </cell>
          <cell r="UZ19">
            <v>3.9</v>
          </cell>
          <cell r="VA19">
            <v>0</v>
          </cell>
          <cell r="VH19">
            <v>0</v>
          </cell>
          <cell r="VN19">
            <v>-61.989999999999995</v>
          </cell>
          <cell r="VO19">
            <v>-61.989999999999995</v>
          </cell>
          <cell r="VP19">
            <v>0</v>
          </cell>
          <cell r="VQ19">
            <v>0</v>
          </cell>
          <cell r="WD19">
            <v>0</v>
          </cell>
          <cell r="WQ19">
            <v>0</v>
          </cell>
          <cell r="WR19">
            <v>0</v>
          </cell>
          <cell r="WS19">
            <v>0</v>
          </cell>
          <cell r="WT19">
            <v>31529.369999999995</v>
          </cell>
          <cell r="WU19">
            <v>2047.26</v>
          </cell>
          <cell r="WV19">
            <v>2047.26</v>
          </cell>
          <cell r="WW19">
            <v>2047.26</v>
          </cell>
          <cell r="WX19">
            <v>2047.26</v>
          </cell>
          <cell r="WY19">
            <v>2047.26</v>
          </cell>
          <cell r="WZ19">
            <v>2047.26</v>
          </cell>
          <cell r="XA19">
            <v>2047.26</v>
          </cell>
          <cell r="XB19">
            <v>3439.71</v>
          </cell>
          <cell r="XC19">
            <v>3439.71</v>
          </cell>
          <cell r="XD19">
            <v>3439.71</v>
          </cell>
          <cell r="XE19">
            <v>3439.71</v>
          </cell>
          <cell r="XF19">
            <v>3439.71</v>
          </cell>
          <cell r="XG19">
            <v>40536.531143689179</v>
          </cell>
          <cell r="XH19">
            <v>3112.4972111630655</v>
          </cell>
          <cell r="XI19">
            <v>3341.7339257226504</v>
          </cell>
          <cell r="XJ19">
            <v>3229.0777359653584</v>
          </cell>
          <cell r="XK19">
            <v>198.7732024140056</v>
          </cell>
          <cell r="XL19">
            <v>2575.270184804343</v>
          </cell>
          <cell r="XM19">
            <v>2357.4805496019467</v>
          </cell>
          <cell r="XN19">
            <v>3463.9160890411331</v>
          </cell>
          <cell r="XO19">
            <v>3911.3939735848403</v>
          </cell>
          <cell r="XP19">
            <v>5168.9552254080336</v>
          </cell>
          <cell r="XQ19">
            <v>4922.2069722968863</v>
          </cell>
          <cell r="XR19">
            <v>4592.9101970169459</v>
          </cell>
          <cell r="XS19">
            <v>3662.3158766699694</v>
          </cell>
          <cell r="XT19">
            <v>9007.1611436891835</v>
          </cell>
          <cell r="XU19">
            <v>0</v>
          </cell>
          <cell r="XV19">
            <v>9007.1611436891835</v>
          </cell>
          <cell r="XW19">
            <v>8130.47</v>
          </cell>
          <cell r="XX19">
            <v>499.56</v>
          </cell>
          <cell r="XY19">
            <v>499.56</v>
          </cell>
          <cell r="XZ19">
            <v>499.56</v>
          </cell>
          <cell r="YA19">
            <v>499.56</v>
          </cell>
          <cell r="YB19">
            <v>499.56</v>
          </cell>
          <cell r="YC19">
            <v>499.56</v>
          </cell>
          <cell r="YD19">
            <v>499.56</v>
          </cell>
          <cell r="YE19">
            <v>926.71</v>
          </cell>
          <cell r="YF19">
            <v>926.71</v>
          </cell>
          <cell r="YG19">
            <v>926.71</v>
          </cell>
          <cell r="YH19">
            <v>926.71</v>
          </cell>
          <cell r="YI19">
            <v>926.71</v>
          </cell>
          <cell r="YJ19">
            <v>7921.1610593630567</v>
          </cell>
          <cell r="YK19">
            <v>588.01351971160557</v>
          </cell>
          <cell r="YL19">
            <v>515.81743475630935</v>
          </cell>
          <cell r="YM19">
            <v>531.15799329969343</v>
          </cell>
          <cell r="YN19">
            <v>569.53173859466165</v>
          </cell>
          <cell r="YO19">
            <v>513.55328288947248</v>
          </cell>
          <cell r="YP19">
            <v>552.26347292595779</v>
          </cell>
          <cell r="YQ19">
            <v>577.82966233343154</v>
          </cell>
          <cell r="YR19">
            <v>590.60068026580257</v>
          </cell>
          <cell r="YS19">
            <v>791.03210888627029</v>
          </cell>
          <cell r="YT19">
            <v>861.93609368616853</v>
          </cell>
          <cell r="YU19">
            <v>876.59182449718764</v>
          </cell>
          <cell r="YV19">
            <v>952.83324751649525</v>
          </cell>
          <cell r="YW19">
            <v>-209.30894063694359</v>
          </cell>
          <cell r="YX19">
            <v>-209.30894063694359</v>
          </cell>
          <cell r="YY19">
            <v>0</v>
          </cell>
          <cell r="YZ19">
            <v>4428.4599999999991</v>
          </cell>
          <cell r="ZA19">
            <v>130.53</v>
          </cell>
          <cell r="ZB19">
            <v>130.53</v>
          </cell>
          <cell r="ZC19">
            <v>130.53</v>
          </cell>
          <cell r="ZD19">
            <v>130.53</v>
          </cell>
          <cell r="ZE19">
            <v>130.53</v>
          </cell>
          <cell r="ZF19">
            <v>130.53</v>
          </cell>
          <cell r="ZG19">
            <v>130.53</v>
          </cell>
          <cell r="ZH19">
            <v>702.95</v>
          </cell>
          <cell r="ZI19">
            <v>702.95</v>
          </cell>
          <cell r="ZJ19">
            <v>702.95</v>
          </cell>
          <cell r="ZK19">
            <v>702.95</v>
          </cell>
          <cell r="ZL19">
            <v>702.95</v>
          </cell>
          <cell r="ZM19">
            <v>4236.6868670227695</v>
          </cell>
          <cell r="ZN19">
            <v>0</v>
          </cell>
          <cell r="ZO19">
            <v>80.639609495945891</v>
          </cell>
          <cell r="ZP19">
            <v>272.26821040717601</v>
          </cell>
          <cell r="ZQ19">
            <v>3793.661484041329</v>
          </cell>
          <cell r="ZR19">
            <v>90.117563078319279</v>
          </cell>
          <cell r="ZS19">
            <v>0</v>
          </cell>
          <cell r="ZZ19">
            <v>-191.77313297722958</v>
          </cell>
          <cell r="AAA19">
            <v>-191.77313297722958</v>
          </cell>
          <cell r="AAB19">
            <v>0</v>
          </cell>
          <cell r="AAC19">
            <v>1920.1599999999999</v>
          </cell>
          <cell r="AAD19">
            <v>138.33000000000001</v>
          </cell>
          <cell r="AAE19">
            <v>138.33000000000001</v>
          </cell>
          <cell r="AAF19">
            <v>138.33000000000001</v>
          </cell>
          <cell r="AAG19">
            <v>138.33000000000001</v>
          </cell>
          <cell r="AAH19">
            <v>138.33000000000001</v>
          </cell>
          <cell r="AAI19">
            <v>138.33000000000001</v>
          </cell>
          <cell r="AAJ19">
            <v>138.33000000000001</v>
          </cell>
          <cell r="AAK19">
            <v>190.37</v>
          </cell>
          <cell r="AAL19">
            <v>190.37</v>
          </cell>
          <cell r="AAM19">
            <v>190.37</v>
          </cell>
          <cell r="AAN19">
            <v>190.37</v>
          </cell>
          <cell r="AAO19">
            <v>190.37</v>
          </cell>
          <cell r="AAP19">
            <v>1856.8510511863337</v>
          </cell>
          <cell r="AAQ19">
            <v>183.28868591214965</v>
          </cell>
          <cell r="AAR19">
            <v>182.84996705862557</v>
          </cell>
          <cell r="AAS19">
            <v>183.46530072332757</v>
          </cell>
          <cell r="AAT19">
            <v>184.21823364945001</v>
          </cell>
          <cell r="AAU19">
            <v>185.65661722146001</v>
          </cell>
          <cell r="AAV19">
            <v>183.55388857806003</v>
          </cell>
          <cell r="AAW19">
            <v>180.27758614677992</v>
          </cell>
          <cell r="AAX19">
            <v>116.68245119999999</v>
          </cell>
          <cell r="AAY19">
            <v>112.21465319999999</v>
          </cell>
          <cell r="AAZ19">
            <v>114.28083359999999</v>
          </cell>
          <cell r="ABA19">
            <v>114.12772055999999</v>
          </cell>
          <cell r="ABB19">
            <v>116.23511333648123</v>
          </cell>
          <cell r="ABC19">
            <v>-63.30894881366612</v>
          </cell>
          <cell r="ABD19">
            <v>-63.30894881366612</v>
          </cell>
          <cell r="ABE19">
            <v>0</v>
          </cell>
          <cell r="ABF19">
            <v>277.08000000000004</v>
          </cell>
          <cell r="ABG19">
            <v>9.5399999999999991</v>
          </cell>
          <cell r="ABH19">
            <v>9.5399999999999991</v>
          </cell>
          <cell r="ABI19">
            <v>9.5399999999999991</v>
          </cell>
          <cell r="ABJ19">
            <v>9.5399999999999991</v>
          </cell>
          <cell r="ABK19">
            <v>9.5399999999999991</v>
          </cell>
          <cell r="ABL19">
            <v>9.5399999999999991</v>
          </cell>
          <cell r="ABM19">
            <v>9.5399999999999991</v>
          </cell>
          <cell r="ABN19">
            <v>42.06</v>
          </cell>
          <cell r="ABO19">
            <v>42.06</v>
          </cell>
          <cell r="ABP19">
            <v>42.06</v>
          </cell>
          <cell r="ABQ19">
            <v>42.06</v>
          </cell>
          <cell r="ABR19">
            <v>42.06</v>
          </cell>
          <cell r="ABS19">
            <v>0</v>
          </cell>
          <cell r="ABT19">
            <v>0</v>
          </cell>
          <cell r="ABU19">
            <v>0</v>
          </cell>
          <cell r="ABV19">
            <v>0</v>
          </cell>
          <cell r="ABW19">
            <v>0</v>
          </cell>
          <cell r="ABX19">
            <v>0</v>
          </cell>
          <cell r="ABY19">
            <v>0</v>
          </cell>
          <cell r="ACB19">
            <v>0</v>
          </cell>
          <cell r="ACC19">
            <v>0</v>
          </cell>
          <cell r="ACD19">
            <v>0</v>
          </cell>
          <cell r="ACE19">
            <v>0</v>
          </cell>
          <cell r="ACF19">
            <v>-277.08000000000004</v>
          </cell>
          <cell r="ACG19">
            <v>-277.08000000000004</v>
          </cell>
          <cell r="ACH19">
            <v>0</v>
          </cell>
          <cell r="ACI19">
            <v>7260.1700000000019</v>
          </cell>
          <cell r="ACJ19">
            <v>1866.9166716824002</v>
          </cell>
          <cell r="ACK19">
            <v>-5393.2533283176017</v>
          </cell>
          <cell r="ACL19">
            <v>-5393.2533283176017</v>
          </cell>
          <cell r="ACM19">
            <v>0</v>
          </cell>
          <cell r="ACN19">
            <v>7260.1700000000019</v>
          </cell>
          <cell r="ACO19">
            <v>609.71</v>
          </cell>
          <cell r="ACP19">
            <v>609.71</v>
          </cell>
          <cell r="ACQ19">
            <v>609.71</v>
          </cell>
          <cell r="ACR19">
            <v>609.71</v>
          </cell>
          <cell r="ACS19">
            <v>609.71</v>
          </cell>
          <cell r="ACT19">
            <v>609.71</v>
          </cell>
          <cell r="ACU19">
            <v>609.71</v>
          </cell>
          <cell r="ACV19">
            <v>598.44000000000005</v>
          </cell>
          <cell r="ACW19">
            <v>598.44000000000005</v>
          </cell>
          <cell r="ACX19">
            <v>598.44000000000005</v>
          </cell>
          <cell r="ACY19">
            <v>598.44000000000005</v>
          </cell>
          <cell r="ACZ19">
            <v>598.44000000000005</v>
          </cell>
          <cell r="ADA19">
            <v>1866.9166716824002</v>
          </cell>
          <cell r="ADB19">
            <v>0</v>
          </cell>
          <cell r="ADC19">
            <v>295.70594395670884</v>
          </cell>
          <cell r="ADD19">
            <v>241.46416447725977</v>
          </cell>
          <cell r="ADE19">
            <v>137.86663799999999</v>
          </cell>
          <cell r="ADF19">
            <v>15.970472000000001</v>
          </cell>
          <cell r="ADG19">
            <v>238.42283919999997</v>
          </cell>
          <cell r="ADH19">
            <v>182.99156034139403</v>
          </cell>
          <cell r="ADI19">
            <v>142.38841590703728</v>
          </cell>
          <cell r="ADJ19">
            <v>457.45743679999998</v>
          </cell>
          <cell r="ADK19">
            <v>55.1700576</v>
          </cell>
          <cell r="ADL19">
            <v>99.479143399999998</v>
          </cell>
          <cell r="ADM19">
            <v>0</v>
          </cell>
          <cell r="ADN19">
            <v>-5393.2533283176017</v>
          </cell>
          <cell r="ADO19">
            <v>-5393.2533283176017</v>
          </cell>
          <cell r="ADP19">
            <v>0</v>
          </cell>
          <cell r="ADQ19">
            <v>0</v>
          </cell>
          <cell r="ADR19">
            <v>0</v>
          </cell>
          <cell r="ADS19">
            <v>0</v>
          </cell>
          <cell r="ADT19">
            <v>0</v>
          </cell>
          <cell r="ADU19">
            <v>0</v>
          </cell>
          <cell r="ADV19">
            <v>0</v>
          </cell>
          <cell r="ADW19">
            <v>0</v>
          </cell>
          <cell r="ADX19">
            <v>0</v>
          </cell>
          <cell r="ADY19">
            <v>0</v>
          </cell>
          <cell r="ADZ19">
            <v>0</v>
          </cell>
          <cell r="AEA19">
            <v>0</v>
          </cell>
          <cell r="AEB19">
            <v>0</v>
          </cell>
          <cell r="AEC19">
            <v>0</v>
          </cell>
          <cell r="AED19">
            <v>0</v>
          </cell>
          <cell r="AEE19">
            <v>0</v>
          </cell>
          <cell r="AEF19">
            <v>0</v>
          </cell>
          <cell r="AEG19">
            <v>0</v>
          </cell>
          <cell r="AEH19">
            <v>0</v>
          </cell>
          <cell r="AEI19">
            <v>0</v>
          </cell>
          <cell r="AEJ19">
            <v>0</v>
          </cell>
          <cell r="AEK19">
            <v>0</v>
          </cell>
          <cell r="AEL19">
            <v>0</v>
          </cell>
          <cell r="AEM19">
            <v>0</v>
          </cell>
          <cell r="AEN19">
            <v>0</v>
          </cell>
          <cell r="AEO19">
            <v>0</v>
          </cell>
          <cell r="AEP19">
            <v>0</v>
          </cell>
          <cell r="AEQ19">
            <v>0</v>
          </cell>
          <cell r="AER19">
            <v>0</v>
          </cell>
          <cell r="AES19">
            <v>0</v>
          </cell>
          <cell r="AET19">
            <v>0</v>
          </cell>
          <cell r="AEU19">
            <v>0</v>
          </cell>
          <cell r="AEV19">
            <v>0</v>
          </cell>
          <cell r="AEW19">
            <v>0</v>
          </cell>
          <cell r="AEX19">
            <v>0</v>
          </cell>
          <cell r="AEY19">
            <v>0</v>
          </cell>
          <cell r="AEZ19">
            <v>0</v>
          </cell>
          <cell r="AFA19">
            <v>0</v>
          </cell>
          <cell r="AFB19">
            <v>0</v>
          </cell>
          <cell r="AFC19">
            <v>0</v>
          </cell>
          <cell r="AFD19">
            <v>0</v>
          </cell>
          <cell r="AFE19">
            <v>0</v>
          </cell>
          <cell r="AFF19">
            <v>0</v>
          </cell>
          <cell r="AFG19">
            <v>0</v>
          </cell>
          <cell r="AFH19">
            <v>0</v>
          </cell>
          <cell r="AFI19">
            <v>0</v>
          </cell>
          <cell r="AFJ19">
            <v>0</v>
          </cell>
          <cell r="AFK19">
            <v>0</v>
          </cell>
          <cell r="AFL19">
            <v>0</v>
          </cell>
          <cell r="AFM19">
            <v>0</v>
          </cell>
          <cell r="AFN19">
            <v>0</v>
          </cell>
          <cell r="AFO19">
            <v>0</v>
          </cell>
          <cell r="AFP19">
            <v>0</v>
          </cell>
          <cell r="AFQ19">
            <v>0</v>
          </cell>
          <cell r="AFR19">
            <v>0</v>
          </cell>
          <cell r="AFS19">
            <v>0</v>
          </cell>
          <cell r="AFT19">
            <v>0</v>
          </cell>
          <cell r="AFU19">
            <v>0</v>
          </cell>
          <cell r="AFV19">
            <v>0</v>
          </cell>
          <cell r="AFW19">
            <v>192222.03999999998</v>
          </cell>
          <cell r="AFX19">
            <v>139844.89486435222</v>
          </cell>
          <cell r="AFY19">
            <v>-52377.145135647763</v>
          </cell>
          <cell r="AFZ19">
            <v>-52377.145135647763</v>
          </cell>
          <cell r="AGA19">
            <v>0</v>
          </cell>
          <cell r="AGB19">
            <v>230666.44799999997</v>
          </cell>
          <cell r="AGC19">
            <v>167813.87383722267</v>
          </cell>
          <cell r="AGD19">
            <v>-62852.57416277731</v>
          </cell>
          <cell r="AGE19">
            <v>-62852.57416277731</v>
          </cell>
          <cell r="AGF19">
            <v>0</v>
          </cell>
          <cell r="AGG19">
            <v>14224.43096</v>
          </cell>
          <cell r="AGH19">
            <v>10348.522219962064</v>
          </cell>
          <cell r="AGI19">
            <v>-3875.9087400379358</v>
          </cell>
          <cell r="AGJ19">
            <v>-3875.9087400379358</v>
          </cell>
          <cell r="AGK19">
            <v>0</v>
          </cell>
          <cell r="AGL19">
            <v>244890.87895999997</v>
          </cell>
          <cell r="AGM19">
            <v>178162.39605718473</v>
          </cell>
          <cell r="AGN19">
            <v>-66728.482902815245</v>
          </cell>
          <cell r="AGO19">
            <v>-66728.482902815245</v>
          </cell>
          <cell r="AGP19">
            <v>0</v>
          </cell>
          <cell r="AGQ19">
            <v>5.8084772370486655E-2</v>
          </cell>
          <cell r="AGR19">
            <v>7.0000000000000007E-2</v>
          </cell>
          <cell r="AGS19">
            <v>0.05</v>
          </cell>
          <cell r="AGT19">
            <v>6.1666666666666668E-2</v>
          </cell>
          <cell r="AGV19">
            <v>88576.309999999983</v>
          </cell>
          <cell r="AGW19">
            <v>30220.021280905588</v>
          </cell>
          <cell r="AGX19">
            <v>-58356.288719094395</v>
          </cell>
          <cell r="AGZ19">
            <v>-66728.482902815245</v>
          </cell>
          <cell r="AHA19">
            <v>-4253.8260725722066</v>
          </cell>
          <cell r="AHC19">
            <v>160392.18062241457</v>
          </cell>
          <cell r="AHD19">
            <v>6028.1952188109281</v>
          </cell>
          <cell r="AHE19">
            <v>-29631.00279863755</v>
          </cell>
          <cell r="AHF19">
            <v>130766.48124979151</v>
          </cell>
          <cell r="AHG19">
            <v>196573.54531699201</v>
          </cell>
        </row>
        <row r="20">
          <cell r="C20" t="str">
            <v>Олександра Довгача вул. 16</v>
          </cell>
          <cell r="D20">
            <v>5</v>
          </cell>
          <cell r="E20">
            <v>5853.2</v>
          </cell>
          <cell r="F20">
            <v>60561.229999999996</v>
          </cell>
          <cell r="G20">
            <v>54295.106937850869</v>
          </cell>
          <cell r="H20">
            <v>-6266.1230621491268</v>
          </cell>
          <cell r="I20">
            <v>-6266.1230621491268</v>
          </cell>
          <cell r="J20">
            <v>0</v>
          </cell>
          <cell r="K20">
            <v>18836.71</v>
          </cell>
          <cell r="L20">
            <v>1187.03</v>
          </cell>
          <cell r="M20">
            <v>1187.03</v>
          </cell>
          <cell r="N20">
            <v>1187.03</v>
          </cell>
          <cell r="O20">
            <v>1187.03</v>
          </cell>
          <cell r="P20">
            <v>1187.03</v>
          </cell>
          <cell r="Q20">
            <v>1187.03</v>
          </cell>
          <cell r="R20">
            <v>1187.03</v>
          </cell>
          <cell r="S20">
            <v>2105.5</v>
          </cell>
          <cell r="T20">
            <v>2105.5</v>
          </cell>
          <cell r="U20">
            <v>2105.5</v>
          </cell>
          <cell r="V20">
            <v>2105.5</v>
          </cell>
          <cell r="W20">
            <v>2105.5</v>
          </cell>
          <cell r="X20">
            <v>12203.878698132132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12203.878698132132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L20">
            <v>0</v>
          </cell>
          <cell r="AM20">
            <v>0</v>
          </cell>
          <cell r="AN20">
            <v>4319.2</v>
          </cell>
          <cell r="AO20">
            <v>328.95</v>
          </cell>
          <cell r="AP20">
            <v>328.95</v>
          </cell>
          <cell r="AQ20">
            <v>328.95</v>
          </cell>
          <cell r="AR20">
            <v>328.95</v>
          </cell>
          <cell r="AS20">
            <v>328.95</v>
          </cell>
          <cell r="AT20">
            <v>328.95</v>
          </cell>
          <cell r="AU20">
            <v>328.95</v>
          </cell>
          <cell r="AV20">
            <v>403.31</v>
          </cell>
          <cell r="AW20">
            <v>403.31</v>
          </cell>
          <cell r="AX20">
            <v>403.31</v>
          </cell>
          <cell r="AY20">
            <v>403.31</v>
          </cell>
          <cell r="AZ20">
            <v>403.31</v>
          </cell>
          <cell r="BA20">
            <v>2377.51686332593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2377.51686332593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O20">
            <v>0</v>
          </cell>
          <cell r="BP20">
            <v>0</v>
          </cell>
          <cell r="BQ20">
            <v>3483.2999999999993</v>
          </cell>
          <cell r="BR20">
            <v>265.14999999999998</v>
          </cell>
          <cell r="BS20">
            <v>265.14999999999998</v>
          </cell>
          <cell r="BT20">
            <v>265.14999999999998</v>
          </cell>
          <cell r="BU20">
            <v>265.14999999999998</v>
          </cell>
          <cell r="BV20">
            <v>265.14999999999998</v>
          </cell>
          <cell r="BW20">
            <v>265.14999999999998</v>
          </cell>
          <cell r="BX20">
            <v>265.14999999999998</v>
          </cell>
          <cell r="BY20">
            <v>325.45</v>
          </cell>
          <cell r="BZ20">
            <v>325.45</v>
          </cell>
          <cell r="CA20">
            <v>325.45</v>
          </cell>
          <cell r="CB20">
            <v>325.45</v>
          </cell>
          <cell r="CC20">
            <v>325.45</v>
          </cell>
          <cell r="CD20">
            <v>3186.3599999999997</v>
          </cell>
          <cell r="CE20">
            <v>240.48</v>
          </cell>
          <cell r="CF20">
            <v>240.48</v>
          </cell>
          <cell r="CG20">
            <v>240.48</v>
          </cell>
          <cell r="CH20">
            <v>240.48</v>
          </cell>
          <cell r="CI20">
            <v>240.48</v>
          </cell>
          <cell r="CJ20">
            <v>240.48</v>
          </cell>
          <cell r="CK20">
            <v>240.48</v>
          </cell>
          <cell r="CL20">
            <v>300.60000000000002</v>
          </cell>
          <cell r="CM20">
            <v>300.60000000000002</v>
          </cell>
          <cell r="CN20">
            <v>300.60000000000002</v>
          </cell>
          <cell r="CO20">
            <v>300.60000000000002</v>
          </cell>
          <cell r="CP20">
            <v>300.60000000000002</v>
          </cell>
          <cell r="CR20">
            <v>0</v>
          </cell>
          <cell r="CS20">
            <v>0</v>
          </cell>
          <cell r="CT20">
            <v>735.78</v>
          </cell>
          <cell r="CU20">
            <v>56.19</v>
          </cell>
          <cell r="CV20">
            <v>56.19</v>
          </cell>
          <cell r="CW20">
            <v>56.19</v>
          </cell>
          <cell r="CX20">
            <v>56.19</v>
          </cell>
          <cell r="CY20">
            <v>56.19</v>
          </cell>
          <cell r="CZ20">
            <v>56.19</v>
          </cell>
          <cell r="DA20">
            <v>56.19</v>
          </cell>
          <cell r="DB20">
            <v>68.489999999999995</v>
          </cell>
          <cell r="DC20">
            <v>68.489999999999995</v>
          </cell>
          <cell r="DD20">
            <v>68.489999999999995</v>
          </cell>
          <cell r="DE20">
            <v>68.489999999999995</v>
          </cell>
          <cell r="DF20">
            <v>68.489999999999995</v>
          </cell>
          <cell r="DG20">
            <v>672.15999999999985</v>
          </cell>
          <cell r="DH20">
            <v>50.73</v>
          </cell>
          <cell r="DI20">
            <v>50.73</v>
          </cell>
          <cell r="DJ20">
            <v>50.73</v>
          </cell>
          <cell r="DK20">
            <v>50.73</v>
          </cell>
          <cell r="DL20">
            <v>50.73</v>
          </cell>
          <cell r="DM20">
            <v>50.73</v>
          </cell>
          <cell r="DN20">
            <v>50.73</v>
          </cell>
          <cell r="DO20">
            <v>63.41</v>
          </cell>
          <cell r="DP20">
            <v>63.41</v>
          </cell>
          <cell r="DQ20">
            <v>63.41</v>
          </cell>
          <cell r="DR20">
            <v>63.41</v>
          </cell>
          <cell r="DS20">
            <v>63.41</v>
          </cell>
          <cell r="DT20">
            <v>-63.620000000000118</v>
          </cell>
          <cell r="DU20">
            <v>-63.620000000000118</v>
          </cell>
          <cell r="DV20">
            <v>0</v>
          </cell>
          <cell r="DW20">
            <v>1228.6500000000001</v>
          </cell>
          <cell r="DX20">
            <v>97.75</v>
          </cell>
          <cell r="DY20">
            <v>97.75</v>
          </cell>
          <cell r="DZ20">
            <v>97.75</v>
          </cell>
          <cell r="EA20">
            <v>97.75</v>
          </cell>
          <cell r="EB20">
            <v>97.75</v>
          </cell>
          <cell r="EC20">
            <v>97.75</v>
          </cell>
          <cell r="ED20">
            <v>97.75</v>
          </cell>
          <cell r="EE20">
            <v>108.88</v>
          </cell>
          <cell r="EF20">
            <v>108.88</v>
          </cell>
          <cell r="EG20">
            <v>108.88</v>
          </cell>
          <cell r="EH20">
            <v>108.88</v>
          </cell>
          <cell r="EI20">
            <v>108.88</v>
          </cell>
          <cell r="EK20">
            <v>642.10547929296183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642.10547929296183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-586.54452070703826</v>
          </cell>
          <cell r="EY20">
            <v>-586.54452070703826</v>
          </cell>
          <cell r="EZ20">
            <v>0</v>
          </cell>
          <cell r="FA20">
            <v>15053.619999999995</v>
          </cell>
          <cell r="FB20">
            <v>1137.8599999999999</v>
          </cell>
          <cell r="FC20">
            <v>1137.8599999999999</v>
          </cell>
          <cell r="FD20">
            <v>1137.8599999999999</v>
          </cell>
          <cell r="FE20">
            <v>1137.8599999999999</v>
          </cell>
          <cell r="FF20">
            <v>1137.8599999999999</v>
          </cell>
          <cell r="FG20">
            <v>1137.8599999999999</v>
          </cell>
          <cell r="FH20">
            <v>1137.8599999999999</v>
          </cell>
          <cell r="FI20">
            <v>1417.72</v>
          </cell>
          <cell r="FJ20">
            <v>1417.72</v>
          </cell>
          <cell r="FK20">
            <v>1417.72</v>
          </cell>
          <cell r="FL20">
            <v>1417.72</v>
          </cell>
          <cell r="FM20">
            <v>1417.72</v>
          </cell>
          <cell r="FN20">
            <v>8338.2363605976152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8338.2363605976152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-6715.3836394023801</v>
          </cell>
          <cell r="GB20">
            <v>-6715.3836394023801</v>
          </cell>
          <cell r="GC20">
            <v>0</v>
          </cell>
          <cell r="GD20">
            <v>1492.61</v>
          </cell>
          <cell r="GE20">
            <v>96.58</v>
          </cell>
          <cell r="GF20">
            <v>96.58</v>
          </cell>
          <cell r="GG20">
            <v>96.58</v>
          </cell>
          <cell r="GH20">
            <v>96.58</v>
          </cell>
          <cell r="GI20">
            <v>96.58</v>
          </cell>
          <cell r="GJ20">
            <v>96.58</v>
          </cell>
          <cell r="GK20">
            <v>96.58</v>
          </cell>
          <cell r="GL20">
            <v>163.31</v>
          </cell>
          <cell r="GM20">
            <v>163.31</v>
          </cell>
          <cell r="GN20">
            <v>163.31</v>
          </cell>
          <cell r="GO20">
            <v>163.31</v>
          </cell>
          <cell r="GP20">
            <v>163.31</v>
          </cell>
          <cell r="GQ20">
            <v>5937.6914340660005</v>
          </cell>
          <cell r="GR20">
            <v>0</v>
          </cell>
          <cell r="GS20">
            <v>0</v>
          </cell>
          <cell r="GT20">
            <v>5937.6914340660005</v>
          </cell>
          <cell r="GV20">
            <v>4445.0814340660008</v>
          </cell>
          <cell r="GW20">
            <v>0</v>
          </cell>
          <cell r="GX20">
            <v>4445.0814340660008</v>
          </cell>
          <cell r="GY20">
            <v>15411.360000000002</v>
          </cell>
          <cell r="GZ20">
            <v>849.88</v>
          </cell>
          <cell r="HA20">
            <v>849.88</v>
          </cell>
          <cell r="HB20">
            <v>849.88</v>
          </cell>
          <cell r="HC20">
            <v>849.88</v>
          </cell>
          <cell r="HD20">
            <v>849.88</v>
          </cell>
          <cell r="HE20">
            <v>849.88</v>
          </cell>
          <cell r="HF20">
            <v>849.88</v>
          </cell>
          <cell r="HG20">
            <v>1892.44</v>
          </cell>
          <cell r="HH20">
            <v>1892.44</v>
          </cell>
          <cell r="HI20">
            <v>1892.44</v>
          </cell>
          <cell r="HJ20">
            <v>1892.44</v>
          </cell>
          <cell r="HK20">
            <v>1892.44</v>
          </cell>
          <cell r="HL20">
            <v>20937.158102436228</v>
          </cell>
          <cell r="HM20">
            <v>1615.9663192032967</v>
          </cell>
          <cell r="HN20">
            <v>1711.8072249618192</v>
          </cell>
          <cell r="HO20">
            <v>1868.1632596297277</v>
          </cell>
          <cell r="HP20">
            <v>1736.2383536496657</v>
          </cell>
          <cell r="HQ20">
            <v>1809.0104008732326</v>
          </cell>
          <cell r="HR20">
            <v>1516.3704260479417</v>
          </cell>
          <cell r="HS20">
            <v>1994.551182715966</v>
          </cell>
          <cell r="HT20">
            <v>1247.5684910937596</v>
          </cell>
          <cell r="HU20">
            <v>1281.0879118287223</v>
          </cell>
          <cell r="HV20">
            <v>2087.6004935397837</v>
          </cell>
          <cell r="HW20">
            <v>1879.2496117212359</v>
          </cell>
          <cell r="HX20">
            <v>2189.5444271710744</v>
          </cell>
          <cell r="HY20">
            <v>5525.7981024362252</v>
          </cell>
          <cell r="HZ20">
            <v>0</v>
          </cell>
          <cell r="IA20">
            <v>5525.7981024362252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0</v>
          </cell>
          <cell r="II20">
            <v>0</v>
          </cell>
          <cell r="IJ20">
            <v>0</v>
          </cell>
          <cell r="IK20">
            <v>0</v>
          </cell>
          <cell r="IL20">
            <v>0</v>
          </cell>
          <cell r="IM20">
            <v>0</v>
          </cell>
          <cell r="IN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IT20">
            <v>0</v>
          </cell>
          <cell r="IU20">
            <v>0</v>
          </cell>
          <cell r="IV20">
            <v>0</v>
          </cell>
          <cell r="IW20">
            <v>0</v>
          </cell>
          <cell r="IX20">
            <v>0</v>
          </cell>
          <cell r="IY20">
            <v>0</v>
          </cell>
          <cell r="IZ20">
            <v>0</v>
          </cell>
          <cell r="JA20">
            <v>0</v>
          </cell>
          <cell r="JB20">
            <v>0</v>
          </cell>
          <cell r="JC20">
            <v>0</v>
          </cell>
          <cell r="JD20">
            <v>0</v>
          </cell>
          <cell r="JE20">
            <v>0</v>
          </cell>
          <cell r="JF20">
            <v>0</v>
          </cell>
          <cell r="JG20">
            <v>0</v>
          </cell>
          <cell r="JH20">
            <v>0</v>
          </cell>
          <cell r="JI20">
            <v>0</v>
          </cell>
          <cell r="JJ20">
            <v>0</v>
          </cell>
          <cell r="JK20">
            <v>0</v>
          </cell>
          <cell r="JL20">
            <v>0</v>
          </cell>
          <cell r="JM20">
            <v>0</v>
          </cell>
          <cell r="JN20">
            <v>0</v>
          </cell>
          <cell r="JO20">
            <v>0</v>
          </cell>
          <cell r="JP20">
            <v>0</v>
          </cell>
          <cell r="JQ20">
            <v>0</v>
          </cell>
          <cell r="JR20">
            <v>0</v>
          </cell>
          <cell r="JS20">
            <v>0</v>
          </cell>
          <cell r="JT20">
            <v>0</v>
          </cell>
          <cell r="JU20">
            <v>0</v>
          </cell>
          <cell r="JV20">
            <v>0</v>
          </cell>
          <cell r="JW20">
            <v>0</v>
          </cell>
          <cell r="JX20">
            <v>0</v>
          </cell>
          <cell r="JY20">
            <v>0</v>
          </cell>
          <cell r="JZ20">
            <v>0</v>
          </cell>
          <cell r="KA20">
            <v>0</v>
          </cell>
          <cell r="KB20">
            <v>0</v>
          </cell>
          <cell r="KC20">
            <v>0</v>
          </cell>
          <cell r="KD20">
            <v>0</v>
          </cell>
          <cell r="KE20">
            <v>0</v>
          </cell>
          <cell r="KF20">
            <v>0</v>
          </cell>
          <cell r="KG20">
            <v>0</v>
          </cell>
          <cell r="KH20">
            <v>3986.76</v>
          </cell>
          <cell r="KI20">
            <v>180.28</v>
          </cell>
          <cell r="KJ20">
            <v>180.28</v>
          </cell>
          <cell r="KK20">
            <v>180.28</v>
          </cell>
          <cell r="KL20">
            <v>180.28</v>
          </cell>
          <cell r="KM20">
            <v>180.28</v>
          </cell>
          <cell r="KN20">
            <v>180.28</v>
          </cell>
          <cell r="KO20">
            <v>180.28</v>
          </cell>
          <cell r="KP20">
            <v>544.96</v>
          </cell>
          <cell r="KQ20">
            <v>544.96</v>
          </cell>
          <cell r="KR20">
            <v>544.96</v>
          </cell>
          <cell r="KS20">
            <v>544.96</v>
          </cell>
          <cell r="KT20">
            <v>544.96</v>
          </cell>
          <cell r="KU20">
            <v>4283.1111212370215</v>
          </cell>
          <cell r="KV20">
            <v>217.58159104853081</v>
          </cell>
          <cell r="KW20">
            <v>234.32741145525853</v>
          </cell>
          <cell r="KX20">
            <v>207.96274282816543</v>
          </cell>
          <cell r="KY20">
            <v>228.01182690279694</v>
          </cell>
          <cell r="KZ20">
            <v>227.12787448811679</v>
          </cell>
          <cell r="LA20">
            <v>232.14944538167759</v>
          </cell>
          <cell r="LB20">
            <v>205.42465100815309</v>
          </cell>
          <cell r="LC20">
            <v>414.20884315013279</v>
          </cell>
          <cell r="LD20">
            <v>533.89206335293647</v>
          </cell>
          <cell r="LE20">
            <v>515.53565260419646</v>
          </cell>
          <cell r="LF20">
            <v>628.1167452484151</v>
          </cell>
          <cell r="LG20">
            <v>638.77227376864107</v>
          </cell>
          <cell r="LH20">
            <v>296.35112123702129</v>
          </cell>
          <cell r="LI20">
            <v>0</v>
          </cell>
          <cell r="LJ20">
            <v>296.35112123702129</v>
          </cell>
          <cell r="LK20">
            <v>0</v>
          </cell>
          <cell r="LX20">
            <v>0</v>
          </cell>
          <cell r="MJ20">
            <v>0</v>
          </cell>
          <cell r="ML20">
            <v>0</v>
          </cell>
          <cell r="MM20">
            <v>0</v>
          </cell>
          <cell r="MN20">
            <v>88422.76999999999</v>
          </cell>
          <cell r="MO20">
            <v>7025.01</v>
          </cell>
          <cell r="MP20">
            <v>7025.01</v>
          </cell>
          <cell r="MQ20">
            <v>7025.01</v>
          </cell>
          <cell r="MR20">
            <v>7025.01</v>
          </cell>
          <cell r="MS20">
            <v>7025.01</v>
          </cell>
          <cell r="MT20">
            <v>7025.01</v>
          </cell>
          <cell r="MU20">
            <v>7025.01</v>
          </cell>
          <cell r="MV20">
            <v>7849.54</v>
          </cell>
          <cell r="MW20">
            <v>7849.54</v>
          </cell>
          <cell r="MX20">
            <v>7849.54</v>
          </cell>
          <cell r="MY20">
            <v>7849.54</v>
          </cell>
          <cell r="MZ20">
            <v>7849.54</v>
          </cell>
          <cell r="NA20">
            <v>79938.662775262812</v>
          </cell>
          <cell r="NB20">
            <v>205.82015909490264</v>
          </cell>
          <cell r="NC20">
            <v>0</v>
          </cell>
          <cell r="ND20">
            <v>616.37367571642699</v>
          </cell>
          <cell r="NE20">
            <v>806.73426826702564</v>
          </cell>
          <cell r="NF20">
            <v>305.56309532959642</v>
          </cell>
          <cell r="NG20">
            <v>1900.678345315117</v>
          </cell>
          <cell r="NH20">
            <v>-328.32555451558636</v>
          </cell>
          <cell r="NI20">
            <v>0</v>
          </cell>
          <cell r="NJ20">
            <v>2923.71566651493</v>
          </cell>
          <cell r="NK20">
            <v>73508.103119540392</v>
          </cell>
          <cell r="NL20">
            <v>0</v>
          </cell>
          <cell r="NM20">
            <v>0</v>
          </cell>
          <cell r="NN20">
            <v>-8484.1072247371776</v>
          </cell>
          <cell r="NO20">
            <v>-8484.1072247371776</v>
          </cell>
          <cell r="NP20">
            <v>0</v>
          </cell>
          <cell r="NQ20">
            <v>42109.040000000008</v>
          </cell>
          <cell r="NR20">
            <v>18167.05</v>
          </cell>
          <cell r="NS20">
            <v>-23941.990000000009</v>
          </cell>
          <cell r="NT20">
            <v>-23941.990000000009</v>
          </cell>
          <cell r="NU20">
            <v>0</v>
          </cell>
          <cell r="NV20">
            <v>10539.450000000003</v>
          </cell>
          <cell r="NW20">
            <v>1084.5999999999999</v>
          </cell>
          <cell r="NX20">
            <v>1084.5999999999999</v>
          </cell>
          <cell r="NY20">
            <v>1084.5999999999999</v>
          </cell>
          <cell r="NZ20">
            <v>1084.5999999999999</v>
          </cell>
          <cell r="OA20">
            <v>1084.5999999999999</v>
          </cell>
          <cell r="OB20">
            <v>1084.5999999999999</v>
          </cell>
          <cell r="OC20">
            <v>1084.5999999999999</v>
          </cell>
          <cell r="OD20">
            <v>589.45000000000005</v>
          </cell>
          <cell r="OE20">
            <v>589.45000000000005</v>
          </cell>
          <cell r="OF20">
            <v>589.45000000000005</v>
          </cell>
          <cell r="OG20">
            <v>589.45000000000005</v>
          </cell>
          <cell r="OH20">
            <v>589.45000000000005</v>
          </cell>
          <cell r="OI20">
            <v>5261.15</v>
          </cell>
          <cell r="OJ20">
            <v>0</v>
          </cell>
          <cell r="OK20">
            <v>0</v>
          </cell>
          <cell r="OL20">
            <v>0</v>
          </cell>
          <cell r="OM20">
            <v>0</v>
          </cell>
          <cell r="ON20">
            <v>5261.15</v>
          </cell>
          <cell r="OO20">
            <v>0</v>
          </cell>
          <cell r="OP20">
            <v>0</v>
          </cell>
          <cell r="OQ20">
            <v>0</v>
          </cell>
          <cell r="OR20">
            <v>0</v>
          </cell>
          <cell r="OS20">
            <v>0</v>
          </cell>
          <cell r="OT20">
            <v>0</v>
          </cell>
          <cell r="OU20">
            <v>0</v>
          </cell>
          <cell r="OV20">
            <v>-5278.3000000000029</v>
          </cell>
          <cell r="OW20">
            <v>-5278.3000000000029</v>
          </cell>
          <cell r="OX20">
            <v>0</v>
          </cell>
          <cell r="OY20">
            <v>8973.06</v>
          </cell>
          <cell r="OZ20">
            <v>927.73</v>
          </cell>
          <cell r="PA20">
            <v>927.73</v>
          </cell>
          <cell r="PB20">
            <v>927.73</v>
          </cell>
          <cell r="PC20">
            <v>927.73</v>
          </cell>
          <cell r="PD20">
            <v>927.73</v>
          </cell>
          <cell r="PE20">
            <v>927.73</v>
          </cell>
          <cell r="PF20">
            <v>927.73</v>
          </cell>
          <cell r="PG20">
            <v>495.79</v>
          </cell>
          <cell r="PH20">
            <v>495.79</v>
          </cell>
          <cell r="PI20">
            <v>495.79</v>
          </cell>
          <cell r="PJ20">
            <v>495.79</v>
          </cell>
          <cell r="PK20">
            <v>495.79</v>
          </cell>
          <cell r="PL20">
            <v>6954.84</v>
          </cell>
          <cell r="PM20">
            <v>0</v>
          </cell>
          <cell r="PN20">
            <v>0</v>
          </cell>
          <cell r="PO20">
            <v>0</v>
          </cell>
          <cell r="PP20">
            <v>0</v>
          </cell>
          <cell r="PQ20">
            <v>2690.44</v>
          </cell>
          <cell r="PR20">
            <v>0</v>
          </cell>
          <cell r="PS20">
            <v>0</v>
          </cell>
          <cell r="PT20">
            <v>4264.3999999999996</v>
          </cell>
          <cell r="PU20">
            <v>0</v>
          </cell>
          <cell r="PV20">
            <v>0</v>
          </cell>
          <cell r="PW20">
            <v>0</v>
          </cell>
          <cell r="PX20">
            <v>0</v>
          </cell>
          <cell r="PY20">
            <v>-2018.2199999999993</v>
          </cell>
          <cell r="PZ20">
            <v>-2018.2199999999993</v>
          </cell>
          <cell r="QA20">
            <v>0</v>
          </cell>
          <cell r="QB20">
            <v>2494.6500000000005</v>
          </cell>
          <cell r="QC20">
            <v>255.2</v>
          </cell>
          <cell r="QD20">
            <v>255.2</v>
          </cell>
          <cell r="QE20">
            <v>255.2</v>
          </cell>
          <cell r="QF20">
            <v>255.2</v>
          </cell>
          <cell r="QG20">
            <v>255.2</v>
          </cell>
          <cell r="QH20">
            <v>255.2</v>
          </cell>
          <cell r="QI20">
            <v>255.2</v>
          </cell>
          <cell r="QJ20">
            <v>141.65</v>
          </cell>
          <cell r="QK20">
            <v>141.65</v>
          </cell>
          <cell r="QL20">
            <v>141.65</v>
          </cell>
          <cell r="QM20">
            <v>141.65</v>
          </cell>
          <cell r="QN20">
            <v>141.65</v>
          </cell>
          <cell r="QO20">
            <v>0</v>
          </cell>
          <cell r="QP20">
            <v>0</v>
          </cell>
          <cell r="QQ20">
            <v>0</v>
          </cell>
          <cell r="QR20">
            <v>0</v>
          </cell>
          <cell r="QS20">
            <v>0</v>
          </cell>
          <cell r="QT20">
            <v>0</v>
          </cell>
          <cell r="QU20">
            <v>0</v>
          </cell>
          <cell r="QV20">
            <v>0</v>
          </cell>
          <cell r="QW20">
            <v>0</v>
          </cell>
          <cell r="QX20">
            <v>0</v>
          </cell>
          <cell r="QY20">
            <v>0</v>
          </cell>
          <cell r="QZ20">
            <v>0</v>
          </cell>
          <cell r="RA20">
            <v>0</v>
          </cell>
          <cell r="RB20">
            <v>-2494.6500000000005</v>
          </cell>
          <cell r="RC20">
            <v>-2494.6500000000005</v>
          </cell>
          <cell r="RD20">
            <v>0</v>
          </cell>
          <cell r="RE20">
            <v>10614.329999999998</v>
          </cell>
          <cell r="RF20">
            <v>1092.79</v>
          </cell>
          <cell r="RG20">
            <v>1092.79</v>
          </cell>
          <cell r="RH20">
            <v>1092.79</v>
          </cell>
          <cell r="RI20">
            <v>1092.79</v>
          </cell>
          <cell r="RJ20">
            <v>1092.79</v>
          </cell>
          <cell r="RK20">
            <v>1092.79</v>
          </cell>
          <cell r="RL20">
            <v>1092.79</v>
          </cell>
          <cell r="RM20">
            <v>592.96</v>
          </cell>
          <cell r="RN20">
            <v>592.96</v>
          </cell>
          <cell r="RO20">
            <v>592.96</v>
          </cell>
          <cell r="RP20">
            <v>592.96</v>
          </cell>
          <cell r="RQ20">
            <v>592.96</v>
          </cell>
          <cell r="RR20">
            <v>0</v>
          </cell>
          <cell r="RS20">
            <v>0</v>
          </cell>
          <cell r="RT20">
            <v>0</v>
          </cell>
          <cell r="RU20">
            <v>0</v>
          </cell>
          <cell r="RV20">
            <v>0</v>
          </cell>
          <cell r="RW20">
            <v>0</v>
          </cell>
          <cell r="RX20">
            <v>0</v>
          </cell>
          <cell r="RY20">
            <v>0</v>
          </cell>
          <cell r="RZ20">
            <v>0</v>
          </cell>
          <cell r="SA20">
            <v>0</v>
          </cell>
          <cell r="SB20">
            <v>0</v>
          </cell>
          <cell r="SC20">
            <v>0</v>
          </cell>
          <cell r="SD20">
            <v>0</v>
          </cell>
          <cell r="SE20">
            <v>-10614.329999999998</v>
          </cell>
          <cell r="SF20">
            <v>-10614.329999999998</v>
          </cell>
          <cell r="SG20">
            <v>0</v>
          </cell>
          <cell r="SH20">
            <v>3589.7799999999993</v>
          </cell>
          <cell r="SI20">
            <v>371.09</v>
          </cell>
          <cell r="SJ20">
            <v>371.09</v>
          </cell>
          <cell r="SK20">
            <v>371.09</v>
          </cell>
          <cell r="SL20">
            <v>371.09</v>
          </cell>
          <cell r="SM20">
            <v>371.09</v>
          </cell>
          <cell r="SN20">
            <v>371.09</v>
          </cell>
          <cell r="SO20">
            <v>371.09</v>
          </cell>
          <cell r="SP20">
            <v>198.43</v>
          </cell>
          <cell r="SQ20">
            <v>198.43</v>
          </cell>
          <cell r="SR20">
            <v>198.43</v>
          </cell>
          <cell r="SS20">
            <v>198.43</v>
          </cell>
          <cell r="ST20">
            <v>198.43</v>
          </cell>
          <cell r="SU20">
            <v>0</v>
          </cell>
          <cell r="SV20">
            <v>0</v>
          </cell>
          <cell r="SW20">
            <v>0</v>
          </cell>
          <cell r="SX20">
            <v>0</v>
          </cell>
          <cell r="SY20">
            <v>0</v>
          </cell>
          <cell r="SZ20">
            <v>0</v>
          </cell>
          <cell r="TA20">
            <v>0</v>
          </cell>
          <cell r="TB20">
            <v>0</v>
          </cell>
          <cell r="TC20">
            <v>0</v>
          </cell>
          <cell r="TD20">
            <v>0</v>
          </cell>
          <cell r="TE20">
            <v>0</v>
          </cell>
          <cell r="TF20">
            <v>0</v>
          </cell>
          <cell r="TG20">
            <v>0</v>
          </cell>
          <cell r="TH20">
            <v>-3589.7799999999993</v>
          </cell>
          <cell r="TI20">
            <v>-3589.7799999999993</v>
          </cell>
          <cell r="TJ20">
            <v>0</v>
          </cell>
          <cell r="TK20">
            <v>5770.79</v>
          </cell>
          <cell r="TL20">
            <v>539.66999999999996</v>
          </cell>
          <cell r="TM20">
            <v>539.66999999999996</v>
          </cell>
          <cell r="TN20">
            <v>539.66999999999996</v>
          </cell>
          <cell r="TO20">
            <v>539.66999999999996</v>
          </cell>
          <cell r="TP20">
            <v>539.66999999999996</v>
          </cell>
          <cell r="TQ20">
            <v>539.66999999999996</v>
          </cell>
          <cell r="TR20">
            <v>539.66999999999996</v>
          </cell>
          <cell r="TS20">
            <v>398.62</v>
          </cell>
          <cell r="TT20">
            <v>398.62</v>
          </cell>
          <cell r="TU20">
            <v>398.62</v>
          </cell>
          <cell r="TV20">
            <v>398.62</v>
          </cell>
          <cell r="TW20">
            <v>398.62</v>
          </cell>
          <cell r="TX20">
            <v>5951.06</v>
          </cell>
          <cell r="TY20">
            <v>0</v>
          </cell>
          <cell r="TZ20">
            <v>0</v>
          </cell>
          <cell r="UA20">
            <v>4255.2700000000004</v>
          </cell>
          <cell r="UB20">
            <v>0</v>
          </cell>
          <cell r="UC20">
            <v>1695.79</v>
          </cell>
          <cell r="UD20">
            <v>0</v>
          </cell>
          <cell r="UE20">
            <v>0</v>
          </cell>
          <cell r="UF20">
            <v>0</v>
          </cell>
          <cell r="UG20">
            <v>0</v>
          </cell>
          <cell r="UH20">
            <v>0</v>
          </cell>
          <cell r="UI20">
            <v>0</v>
          </cell>
          <cell r="UJ20">
            <v>0</v>
          </cell>
          <cell r="UK20">
            <v>180.27000000000044</v>
          </cell>
          <cell r="UL20">
            <v>0</v>
          </cell>
          <cell r="UM20">
            <v>180.27000000000044</v>
          </cell>
          <cell r="UN20">
            <v>126.97999999999999</v>
          </cell>
          <cell r="UO20">
            <v>12.29</v>
          </cell>
          <cell r="UP20">
            <v>12.29</v>
          </cell>
          <cell r="UQ20">
            <v>12.29</v>
          </cell>
          <cell r="UR20">
            <v>12.29</v>
          </cell>
          <cell r="US20">
            <v>12.29</v>
          </cell>
          <cell r="UT20">
            <v>12.29</v>
          </cell>
          <cell r="UU20">
            <v>12.29</v>
          </cell>
          <cell r="UV20">
            <v>8.19</v>
          </cell>
          <cell r="UW20">
            <v>8.19</v>
          </cell>
          <cell r="UX20">
            <v>8.19</v>
          </cell>
          <cell r="UY20">
            <v>8.19</v>
          </cell>
          <cell r="UZ20">
            <v>8.19</v>
          </cell>
          <cell r="VA20">
            <v>0</v>
          </cell>
          <cell r="VH20">
            <v>0</v>
          </cell>
          <cell r="VN20">
            <v>-126.97999999999999</v>
          </cell>
          <cell r="VO20">
            <v>-126.97999999999999</v>
          </cell>
          <cell r="VP20">
            <v>0</v>
          </cell>
          <cell r="VQ20">
            <v>0</v>
          </cell>
          <cell r="WD20">
            <v>0</v>
          </cell>
          <cell r="WQ20">
            <v>0</v>
          </cell>
          <cell r="WR20">
            <v>0</v>
          </cell>
          <cell r="WS20">
            <v>0</v>
          </cell>
          <cell r="WT20">
            <v>45981.060000000005</v>
          </cell>
          <cell r="WU20">
            <v>3160.73</v>
          </cell>
          <cell r="WV20">
            <v>3160.73</v>
          </cell>
          <cell r="WW20">
            <v>3160.73</v>
          </cell>
          <cell r="WX20">
            <v>3160.73</v>
          </cell>
          <cell r="WY20">
            <v>3160.73</v>
          </cell>
          <cell r="WZ20">
            <v>3160.73</v>
          </cell>
          <cell r="XA20">
            <v>3160.73</v>
          </cell>
          <cell r="XB20">
            <v>4771.1899999999996</v>
          </cell>
          <cell r="XC20">
            <v>4771.1899999999996</v>
          </cell>
          <cell r="XD20">
            <v>4771.1899999999996</v>
          </cell>
          <cell r="XE20">
            <v>4771.1899999999996</v>
          </cell>
          <cell r="XF20">
            <v>4771.1899999999996</v>
          </cell>
          <cell r="XG20">
            <v>51481.072057083846</v>
          </cell>
          <cell r="XH20">
            <v>4107.9252373318741</v>
          </cell>
          <cell r="XI20">
            <v>5209.7884369688672</v>
          </cell>
          <cell r="XJ20">
            <v>4911.5513349239391</v>
          </cell>
          <cell r="XK20">
            <v>554.48194611715064</v>
          </cell>
          <cell r="XL20">
            <v>3825.8341732133063</v>
          </cell>
          <cell r="XM20">
            <v>3323.8396588680234</v>
          </cell>
          <cell r="XN20">
            <v>4597.8339566151662</v>
          </cell>
          <cell r="XO20">
            <v>4828.2420932052783</v>
          </cell>
          <cell r="XP20">
            <v>6006.0617992785346</v>
          </cell>
          <cell r="XQ20">
            <v>4450.5225623083361</v>
          </cell>
          <cell r="XR20">
            <v>5205.9564309321431</v>
          </cell>
          <cell r="XS20">
            <v>4459.0344273212258</v>
          </cell>
          <cell r="XT20">
            <v>5500.0120570838408</v>
          </cell>
          <cell r="XU20">
            <v>0</v>
          </cell>
          <cell r="XV20">
            <v>5500.0120570838408</v>
          </cell>
          <cell r="XW20">
            <v>26171.040000000001</v>
          </cell>
          <cell r="XX20">
            <v>1576.27</v>
          </cell>
          <cell r="XY20">
            <v>1576.27</v>
          </cell>
          <cell r="XZ20">
            <v>1576.27</v>
          </cell>
          <cell r="YA20">
            <v>1576.27</v>
          </cell>
          <cell r="YB20">
            <v>1576.27</v>
          </cell>
          <cell r="YC20">
            <v>1576.27</v>
          </cell>
          <cell r="YD20">
            <v>1576.27</v>
          </cell>
          <cell r="YE20">
            <v>3027.43</v>
          </cell>
          <cell r="YF20">
            <v>3027.43</v>
          </cell>
          <cell r="YG20">
            <v>3027.43</v>
          </cell>
          <cell r="YH20">
            <v>3027.43</v>
          </cell>
          <cell r="YI20">
            <v>3027.43</v>
          </cell>
          <cell r="YJ20">
            <v>22175.239814871071</v>
          </cell>
          <cell r="YK20">
            <v>1702.0393099890039</v>
          </cell>
          <cell r="YL20">
            <v>1493.063545823773</v>
          </cell>
          <cell r="YM20">
            <v>1537.3967207874794</v>
          </cell>
          <cell r="YN20">
            <v>1648.4133705710658</v>
          </cell>
          <cell r="YO20">
            <v>1486.4412152759282</v>
          </cell>
          <cell r="YP20">
            <v>1599.3042542673418</v>
          </cell>
          <cell r="YQ20">
            <v>1672.4799123593352</v>
          </cell>
          <cell r="YR20">
            <v>2485.2464487876182</v>
          </cell>
          <cell r="YS20">
            <v>1996.113300270119</v>
          </cell>
          <cell r="YT20">
            <v>2109.8407501324559</v>
          </cell>
          <cell r="YU20">
            <v>2129.8264945711567</v>
          </cell>
          <cell r="YV20">
            <v>2315.0744920357974</v>
          </cell>
          <cell r="YW20">
            <v>-3995.80018512893</v>
          </cell>
          <cell r="YX20">
            <v>-3995.80018512893</v>
          </cell>
          <cell r="YY20">
            <v>0</v>
          </cell>
          <cell r="YZ20">
            <v>7312.7099999999991</v>
          </cell>
          <cell r="ZA20">
            <v>210.13</v>
          </cell>
          <cell r="ZB20">
            <v>210.13</v>
          </cell>
          <cell r="ZC20">
            <v>210.13</v>
          </cell>
          <cell r="ZD20">
            <v>210.13</v>
          </cell>
          <cell r="ZE20">
            <v>210.13</v>
          </cell>
          <cell r="ZF20">
            <v>210.13</v>
          </cell>
          <cell r="ZG20">
            <v>210.13</v>
          </cell>
          <cell r="ZH20">
            <v>1168.3599999999999</v>
          </cell>
          <cell r="ZI20">
            <v>1168.3599999999999</v>
          </cell>
          <cell r="ZJ20">
            <v>1168.3599999999999</v>
          </cell>
          <cell r="ZK20">
            <v>1168.3599999999999</v>
          </cell>
          <cell r="ZL20">
            <v>1168.3599999999999</v>
          </cell>
          <cell r="ZM20">
            <v>5683.6880149163908</v>
          </cell>
          <cell r="ZN20">
            <v>0</v>
          </cell>
          <cell r="ZO20">
            <v>88.963120797969154</v>
          </cell>
          <cell r="ZP20">
            <v>300.36722485639746</v>
          </cell>
          <cell r="ZQ20">
            <v>5176.4336600700526</v>
          </cell>
          <cell r="ZR20">
            <v>117.92400919197185</v>
          </cell>
          <cell r="ZS20">
            <v>0</v>
          </cell>
          <cell r="ZZ20">
            <v>-1629.0219850836083</v>
          </cell>
          <cell r="AAA20">
            <v>-1629.0219850836083</v>
          </cell>
          <cell r="AAB20">
            <v>0</v>
          </cell>
          <cell r="AAC20">
            <v>1970.2100000000003</v>
          </cell>
          <cell r="AAD20">
            <v>142.22999999999999</v>
          </cell>
          <cell r="AAE20">
            <v>142.22999999999999</v>
          </cell>
          <cell r="AAF20">
            <v>142.22999999999999</v>
          </cell>
          <cell r="AAG20">
            <v>142.22999999999999</v>
          </cell>
          <cell r="AAH20">
            <v>142.22999999999999</v>
          </cell>
          <cell r="AAI20">
            <v>142.22999999999999</v>
          </cell>
          <cell r="AAJ20">
            <v>142.22999999999999</v>
          </cell>
          <cell r="AAK20">
            <v>194.92</v>
          </cell>
          <cell r="AAL20">
            <v>194.92</v>
          </cell>
          <cell r="AAM20">
            <v>194.92</v>
          </cell>
          <cell r="AAN20">
            <v>194.92</v>
          </cell>
          <cell r="AAO20">
            <v>194.92</v>
          </cell>
          <cell r="AAP20">
            <v>2407.1708677217716</v>
          </cell>
          <cell r="AAQ20">
            <v>195.50793163962629</v>
          </cell>
          <cell r="AAR20">
            <v>195.03996486253391</v>
          </cell>
          <cell r="AAS20">
            <v>195.69632077154938</v>
          </cell>
          <cell r="AAT20">
            <v>196.49944922608</v>
          </cell>
          <cell r="AAU20">
            <v>198.03372503622398</v>
          </cell>
          <cell r="AAV20">
            <v>195.790814483264</v>
          </cell>
          <cell r="AAW20">
            <v>192.29609188989858</v>
          </cell>
          <cell r="AAX20">
            <v>211.23547200000002</v>
          </cell>
          <cell r="AAY20">
            <v>203.14721700000001</v>
          </cell>
          <cell r="AAZ20">
            <v>206.88771600000001</v>
          </cell>
          <cell r="ABA20">
            <v>206.61052860000001</v>
          </cell>
          <cell r="ABB20">
            <v>210.42563621259535</v>
          </cell>
          <cell r="ABC20">
            <v>436.96086772177136</v>
          </cell>
          <cell r="ABD20">
            <v>0</v>
          </cell>
          <cell r="ABE20">
            <v>436.96086772177136</v>
          </cell>
          <cell r="ABF20">
            <v>282.19</v>
          </cell>
          <cell r="ABG20">
            <v>9.3699999999999992</v>
          </cell>
          <cell r="ABH20">
            <v>9.3699999999999992</v>
          </cell>
          <cell r="ABI20">
            <v>9.3699999999999992</v>
          </cell>
          <cell r="ABJ20">
            <v>9.3699999999999992</v>
          </cell>
          <cell r="ABK20">
            <v>9.3699999999999992</v>
          </cell>
          <cell r="ABL20">
            <v>9.3699999999999992</v>
          </cell>
          <cell r="ABM20">
            <v>9.3699999999999992</v>
          </cell>
          <cell r="ABN20">
            <v>43.32</v>
          </cell>
          <cell r="ABO20">
            <v>43.32</v>
          </cell>
          <cell r="ABP20">
            <v>43.32</v>
          </cell>
          <cell r="ABQ20">
            <v>43.32</v>
          </cell>
          <cell r="ABR20">
            <v>43.32</v>
          </cell>
          <cell r="ABS20">
            <v>1612.2795000000001</v>
          </cell>
          <cell r="ABT20">
            <v>0</v>
          </cell>
          <cell r="ABU20">
            <v>0</v>
          </cell>
          <cell r="ABV20">
            <v>0</v>
          </cell>
          <cell r="ABW20">
            <v>0</v>
          </cell>
          <cell r="ABX20">
            <v>0</v>
          </cell>
          <cell r="ABY20">
            <v>0</v>
          </cell>
          <cell r="ACB20">
            <v>1612.2795000000001</v>
          </cell>
          <cell r="ACC20">
            <v>0</v>
          </cell>
          <cell r="ACD20">
            <v>0</v>
          </cell>
          <cell r="ACE20">
            <v>0</v>
          </cell>
          <cell r="ACF20">
            <v>1330.0895</v>
          </cell>
          <cell r="ACG20">
            <v>0</v>
          </cell>
          <cell r="ACH20">
            <v>1330.0895</v>
          </cell>
          <cell r="ACI20">
            <v>10344.52</v>
          </cell>
          <cell r="ACJ20">
            <v>8335.40008573255</v>
          </cell>
          <cell r="ACK20">
            <v>-2009.1199142674504</v>
          </cell>
          <cell r="ACL20">
            <v>-2009.1199142674504</v>
          </cell>
          <cell r="ACM20">
            <v>0</v>
          </cell>
          <cell r="ACN20">
            <v>10344.52</v>
          </cell>
          <cell r="ACO20">
            <v>868.61</v>
          </cell>
          <cell r="ACP20">
            <v>868.61</v>
          </cell>
          <cell r="ACQ20">
            <v>868.61</v>
          </cell>
          <cell r="ACR20">
            <v>868.61</v>
          </cell>
          <cell r="ACS20">
            <v>868.61</v>
          </cell>
          <cell r="ACT20">
            <v>868.61</v>
          </cell>
          <cell r="ACU20">
            <v>868.61</v>
          </cell>
          <cell r="ACV20">
            <v>852.85</v>
          </cell>
          <cell r="ACW20">
            <v>852.85</v>
          </cell>
          <cell r="ACX20">
            <v>852.85</v>
          </cell>
          <cell r="ACY20">
            <v>852.85</v>
          </cell>
          <cell r="ACZ20">
            <v>852.85</v>
          </cell>
          <cell r="ADA20">
            <v>8335.40008573255</v>
          </cell>
          <cell r="ADB20">
            <v>0</v>
          </cell>
          <cell r="ADC20">
            <v>1576.0497651309693</v>
          </cell>
          <cell r="ADD20">
            <v>620.2314813043339</v>
          </cell>
          <cell r="ADE20">
            <v>1177.4127820000001</v>
          </cell>
          <cell r="ADF20">
            <v>704.29781519999995</v>
          </cell>
          <cell r="ADG20">
            <v>614.21512879999989</v>
          </cell>
          <cell r="ADH20">
            <v>578.43942379101668</v>
          </cell>
          <cell r="ADI20">
            <v>492.88297813974441</v>
          </cell>
          <cell r="ADJ20">
            <v>439.39990639999996</v>
          </cell>
          <cell r="ADK20">
            <v>658.97568799999999</v>
          </cell>
          <cell r="ADL20">
            <v>647.37965627999995</v>
          </cell>
          <cell r="ADM20">
            <v>826.11546068648545</v>
          </cell>
          <cell r="ADN20">
            <v>-2009.1199142674504</v>
          </cell>
          <cell r="ADO20">
            <v>-2009.1199142674504</v>
          </cell>
          <cell r="ADP20">
            <v>0</v>
          </cell>
          <cell r="ADQ20">
            <v>0</v>
          </cell>
          <cell r="ADR20">
            <v>0</v>
          </cell>
          <cell r="ADS20">
            <v>0</v>
          </cell>
          <cell r="ADT20">
            <v>0</v>
          </cell>
          <cell r="ADU20">
            <v>0</v>
          </cell>
          <cell r="ADV20">
            <v>0</v>
          </cell>
          <cell r="ADW20">
            <v>0</v>
          </cell>
          <cell r="ADX20">
            <v>0</v>
          </cell>
          <cell r="ADY20">
            <v>0</v>
          </cell>
          <cell r="ADZ20">
            <v>0</v>
          </cell>
          <cell r="AEA20">
            <v>0</v>
          </cell>
          <cell r="AEB20">
            <v>0</v>
          </cell>
          <cell r="AEC20">
            <v>0</v>
          </cell>
          <cell r="AED20">
            <v>0</v>
          </cell>
          <cell r="AEE20">
            <v>0</v>
          </cell>
          <cell r="AEF20">
            <v>0</v>
          </cell>
          <cell r="AEG20">
            <v>0</v>
          </cell>
          <cell r="AEH20">
            <v>0</v>
          </cell>
          <cell r="AEI20">
            <v>0</v>
          </cell>
          <cell r="AEJ20">
            <v>0</v>
          </cell>
          <cell r="AEK20">
            <v>0</v>
          </cell>
          <cell r="AEL20">
            <v>0</v>
          </cell>
          <cell r="AEM20">
            <v>0</v>
          </cell>
          <cell r="AEN20">
            <v>0</v>
          </cell>
          <cell r="AEO20">
            <v>0</v>
          </cell>
          <cell r="AEP20">
            <v>0</v>
          </cell>
          <cell r="AEQ20">
            <v>0</v>
          </cell>
          <cell r="AER20">
            <v>0</v>
          </cell>
          <cell r="AES20">
            <v>0</v>
          </cell>
          <cell r="AET20">
            <v>0</v>
          </cell>
          <cell r="AEU20">
            <v>0</v>
          </cell>
          <cell r="AEV20">
            <v>0</v>
          </cell>
          <cell r="AEW20">
            <v>0</v>
          </cell>
          <cell r="AEX20">
            <v>0</v>
          </cell>
          <cell r="AEY20">
            <v>0</v>
          </cell>
          <cell r="AEZ20">
            <v>0</v>
          </cell>
          <cell r="AFA20">
            <v>0</v>
          </cell>
          <cell r="AFB20">
            <v>0</v>
          </cell>
          <cell r="AFC20">
            <v>0</v>
          </cell>
          <cell r="AFD20">
            <v>0</v>
          </cell>
          <cell r="AFE20">
            <v>0</v>
          </cell>
          <cell r="AFF20">
            <v>0</v>
          </cell>
          <cell r="AFG20">
            <v>0</v>
          </cell>
          <cell r="AFH20">
            <v>0</v>
          </cell>
          <cell r="AFI20">
            <v>0</v>
          </cell>
          <cell r="AFJ20">
            <v>0</v>
          </cell>
          <cell r="AFK20">
            <v>0</v>
          </cell>
          <cell r="AFL20">
            <v>0</v>
          </cell>
          <cell r="AFM20">
            <v>0</v>
          </cell>
          <cell r="AFN20">
            <v>0</v>
          </cell>
          <cell r="AFO20">
            <v>0</v>
          </cell>
          <cell r="AFP20">
            <v>0</v>
          </cell>
          <cell r="AFQ20">
            <v>0</v>
          </cell>
          <cell r="AFR20">
            <v>0</v>
          </cell>
          <cell r="AFS20">
            <v>0</v>
          </cell>
          <cell r="AFT20">
            <v>0</v>
          </cell>
          <cell r="AFU20">
            <v>0</v>
          </cell>
          <cell r="AFV20">
            <v>0</v>
          </cell>
          <cell r="AFW20">
            <v>287141.53000000003</v>
          </cell>
          <cell r="AFX20">
            <v>248378.78117467632</v>
          </cell>
          <cell r="AFY20">
            <v>-38762.74882532371</v>
          </cell>
          <cell r="AFZ20">
            <v>-38762.74882532371</v>
          </cell>
          <cell r="AGA20">
            <v>0</v>
          </cell>
          <cell r="AGB20">
            <v>344569.83600000001</v>
          </cell>
          <cell r="AGC20">
            <v>298054.53740961157</v>
          </cell>
          <cell r="AGD20">
            <v>-46515.29859038844</v>
          </cell>
          <cell r="AGE20">
            <v>-46515.29859038844</v>
          </cell>
          <cell r="AGF20">
            <v>0</v>
          </cell>
          <cell r="AGG20">
            <v>21248.47322</v>
          </cell>
          <cell r="AGH20">
            <v>18380.029806926046</v>
          </cell>
          <cell r="AGI20">
            <v>-2868.4434130739537</v>
          </cell>
          <cell r="AGJ20">
            <v>-2868.4434130739537</v>
          </cell>
          <cell r="AGK20">
            <v>0</v>
          </cell>
          <cell r="AGL20">
            <v>365818.30922</v>
          </cell>
          <cell r="AGM20">
            <v>316434.5672165376</v>
          </cell>
          <cell r="AGN20">
            <v>-49383.742003462394</v>
          </cell>
          <cell r="AGO20">
            <v>-49383.742003462394</v>
          </cell>
          <cell r="AGP20">
            <v>0</v>
          </cell>
          <cell r="AGQ20">
            <v>5.8084772370486662E-2</v>
          </cell>
          <cell r="AGR20">
            <v>7.0000000000000007E-2</v>
          </cell>
          <cell r="AGS20">
            <v>0.05</v>
          </cell>
          <cell r="AGT20">
            <v>6.1666666666666668E-2</v>
          </cell>
          <cell r="AGV20">
            <v>130531.81</v>
          </cell>
          <cell r="AGW20">
            <v>98105.712775262815</v>
          </cell>
          <cell r="AGX20">
            <v>-32426.097224737183</v>
          </cell>
          <cell r="AGZ20">
            <v>-49383.742003462394</v>
          </cell>
          <cell r="AHA20">
            <v>-25534.481772133964</v>
          </cell>
          <cell r="AHC20">
            <v>22088.422798275424</v>
          </cell>
          <cell r="AHD20">
            <v>84376.464924720698</v>
          </cell>
          <cell r="AHE20">
            <v>69203.33287199249</v>
          </cell>
          <cell r="AHF20">
            <v>-108758.01156961278</v>
          </cell>
          <cell r="AHG20">
            <v>-8008.0147502205218</v>
          </cell>
        </row>
        <row r="21">
          <cell r="C21" t="str">
            <v>Олександра Довгача вул. 17</v>
          </cell>
          <cell r="D21">
            <v>5</v>
          </cell>
          <cell r="E21">
            <v>4370.09</v>
          </cell>
          <cell r="F21">
            <v>27881.07</v>
          </cell>
          <cell r="G21">
            <v>39994.625751108892</v>
          </cell>
          <cell r="H21">
            <v>12113.555751108892</v>
          </cell>
          <cell r="I21">
            <v>0</v>
          </cell>
          <cell r="J21">
            <v>12113.555751108892</v>
          </cell>
          <cell r="K21">
            <v>5845.1399999999994</v>
          </cell>
          <cell r="L21">
            <v>367.52</v>
          </cell>
          <cell r="M21">
            <v>367.52</v>
          </cell>
          <cell r="N21">
            <v>367.52</v>
          </cell>
          <cell r="O21">
            <v>367.52</v>
          </cell>
          <cell r="P21">
            <v>367.52</v>
          </cell>
          <cell r="Q21">
            <v>367.52</v>
          </cell>
          <cell r="R21">
            <v>367.52</v>
          </cell>
          <cell r="S21">
            <v>654.5</v>
          </cell>
          <cell r="T21">
            <v>654.5</v>
          </cell>
          <cell r="U21">
            <v>654.5</v>
          </cell>
          <cell r="V21">
            <v>654.5</v>
          </cell>
          <cell r="W21">
            <v>654.5</v>
          </cell>
          <cell r="X21">
            <v>7173.2741205423326</v>
          </cell>
          <cell r="Y21">
            <v>0</v>
          </cell>
          <cell r="Z21">
            <v>0</v>
          </cell>
          <cell r="AA21">
            <v>3386.8873833442103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3786.3867371981223</v>
          </cell>
          <cell r="AH21">
            <v>0</v>
          </cell>
          <cell r="AI21">
            <v>0</v>
          </cell>
          <cell r="AJ21">
            <v>0</v>
          </cell>
          <cell r="AL21">
            <v>0</v>
          </cell>
          <cell r="AM21">
            <v>0</v>
          </cell>
          <cell r="AN21">
            <v>1646.0900000000001</v>
          </cell>
          <cell r="AO21">
            <v>125.42</v>
          </cell>
          <cell r="AP21">
            <v>125.42</v>
          </cell>
          <cell r="AQ21">
            <v>125.42</v>
          </cell>
          <cell r="AR21">
            <v>125.42</v>
          </cell>
          <cell r="AS21">
            <v>125.42</v>
          </cell>
          <cell r="AT21">
            <v>125.42</v>
          </cell>
          <cell r="AU21">
            <v>125.42</v>
          </cell>
          <cell r="AV21">
            <v>153.63</v>
          </cell>
          <cell r="AW21">
            <v>153.63</v>
          </cell>
          <cell r="AX21">
            <v>153.63</v>
          </cell>
          <cell r="AY21">
            <v>153.63</v>
          </cell>
          <cell r="AZ21">
            <v>153.63</v>
          </cell>
          <cell r="BA21">
            <v>1732.4522085712292</v>
          </cell>
          <cell r="BB21">
            <v>0</v>
          </cell>
          <cell r="BC21">
            <v>0</v>
          </cell>
          <cell r="BD21">
            <v>817.97376825011656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914.47844032111277</v>
          </cell>
          <cell r="BK21">
            <v>0</v>
          </cell>
          <cell r="BL21">
            <v>0</v>
          </cell>
          <cell r="BM21">
            <v>0</v>
          </cell>
          <cell r="BO21">
            <v>0</v>
          </cell>
          <cell r="BP21">
            <v>0</v>
          </cell>
          <cell r="BQ21">
            <v>2605.9499999999998</v>
          </cell>
          <cell r="BR21">
            <v>198.4</v>
          </cell>
          <cell r="BS21">
            <v>198.4</v>
          </cell>
          <cell r="BT21">
            <v>198.4</v>
          </cell>
          <cell r="BU21">
            <v>198.4</v>
          </cell>
          <cell r="BV21">
            <v>198.4</v>
          </cell>
          <cell r="BW21">
            <v>198.4</v>
          </cell>
          <cell r="BX21">
            <v>198.4</v>
          </cell>
          <cell r="BY21">
            <v>243.43</v>
          </cell>
          <cell r="BZ21">
            <v>243.43</v>
          </cell>
          <cell r="CA21">
            <v>243.43</v>
          </cell>
          <cell r="CB21">
            <v>243.43</v>
          </cell>
          <cell r="CC21">
            <v>243.43</v>
          </cell>
          <cell r="CD21">
            <v>2384.7599999999998</v>
          </cell>
          <cell r="CE21">
            <v>179.98</v>
          </cell>
          <cell r="CF21">
            <v>179.98</v>
          </cell>
          <cell r="CG21">
            <v>179.98</v>
          </cell>
          <cell r="CH21">
            <v>179.98</v>
          </cell>
          <cell r="CI21">
            <v>179.98</v>
          </cell>
          <cell r="CJ21">
            <v>179.98</v>
          </cell>
          <cell r="CK21">
            <v>179.98</v>
          </cell>
          <cell r="CL21">
            <v>224.98</v>
          </cell>
          <cell r="CM21">
            <v>224.98</v>
          </cell>
          <cell r="CN21">
            <v>224.98</v>
          </cell>
          <cell r="CO21">
            <v>224.98</v>
          </cell>
          <cell r="CP21">
            <v>224.98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461.62000000000006</v>
          </cell>
          <cell r="DX21">
            <v>36.71</v>
          </cell>
          <cell r="DY21">
            <v>36.71</v>
          </cell>
          <cell r="DZ21">
            <v>36.71</v>
          </cell>
          <cell r="EA21">
            <v>36.71</v>
          </cell>
          <cell r="EB21">
            <v>36.71</v>
          </cell>
          <cell r="EC21">
            <v>36.71</v>
          </cell>
          <cell r="ED21">
            <v>36.71</v>
          </cell>
          <cell r="EE21">
            <v>40.93</v>
          </cell>
          <cell r="EF21">
            <v>40.93</v>
          </cell>
          <cell r="EG21">
            <v>40.93</v>
          </cell>
          <cell r="EH21">
            <v>40.93</v>
          </cell>
          <cell r="EI21">
            <v>40.93</v>
          </cell>
          <cell r="EK21">
            <v>458.8536397855529</v>
          </cell>
          <cell r="EL21">
            <v>0</v>
          </cell>
          <cell r="EM21">
            <v>0</v>
          </cell>
          <cell r="EN21">
            <v>216.647370612998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242.2062691725549</v>
          </cell>
          <cell r="EU21">
            <v>0</v>
          </cell>
          <cell r="EV21">
            <v>0</v>
          </cell>
          <cell r="EW21">
            <v>0</v>
          </cell>
          <cell r="EX21">
            <v>-2.7663602144471611</v>
          </cell>
          <cell r="EY21">
            <v>-2.7663602144471611</v>
          </cell>
          <cell r="EZ21">
            <v>0</v>
          </cell>
          <cell r="FA21">
            <v>5070.7199999999993</v>
          </cell>
          <cell r="FB21">
            <v>383.26</v>
          </cell>
          <cell r="FC21">
            <v>383.26</v>
          </cell>
          <cell r="FD21">
            <v>383.26</v>
          </cell>
          <cell r="FE21">
            <v>383.26</v>
          </cell>
          <cell r="FF21">
            <v>383.26</v>
          </cell>
          <cell r="FG21">
            <v>383.26</v>
          </cell>
          <cell r="FH21">
            <v>383.26</v>
          </cell>
          <cell r="FI21">
            <v>477.58</v>
          </cell>
          <cell r="FJ21">
            <v>477.58</v>
          </cell>
          <cell r="FK21">
            <v>477.58</v>
          </cell>
          <cell r="FL21">
            <v>477.58</v>
          </cell>
          <cell r="FM21">
            <v>477.58</v>
          </cell>
          <cell r="FN21">
            <v>5334.2518936153729</v>
          </cell>
          <cell r="FO21">
            <v>0</v>
          </cell>
          <cell r="FP21">
            <v>0</v>
          </cell>
          <cell r="FQ21">
            <v>2531.0158189888889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2803.236074626484</v>
          </cell>
          <cell r="FX21">
            <v>0</v>
          </cell>
          <cell r="FY21">
            <v>0</v>
          </cell>
          <cell r="FZ21">
            <v>0</v>
          </cell>
          <cell r="GA21">
            <v>263.53189361537352</v>
          </cell>
          <cell r="GB21">
            <v>0</v>
          </cell>
          <cell r="GC21">
            <v>263.53189361537352</v>
          </cell>
          <cell r="GD21">
            <v>744.87</v>
          </cell>
          <cell r="GE21">
            <v>72.11</v>
          </cell>
          <cell r="GF21">
            <v>72.11</v>
          </cell>
          <cell r="GG21">
            <v>72.11</v>
          </cell>
          <cell r="GH21">
            <v>72.11</v>
          </cell>
          <cell r="GI21">
            <v>72.11</v>
          </cell>
          <cell r="GJ21">
            <v>72.11</v>
          </cell>
          <cell r="GK21">
            <v>72.11</v>
          </cell>
          <cell r="GL21">
            <v>48.02</v>
          </cell>
          <cell r="GM21">
            <v>48.02</v>
          </cell>
          <cell r="GN21">
            <v>48.02</v>
          </cell>
          <cell r="GO21">
            <v>48.02</v>
          </cell>
          <cell r="GP21">
            <v>48.02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V21">
            <v>-744.87</v>
          </cell>
          <cell r="GW21">
            <v>-744.87</v>
          </cell>
          <cell r="GX21">
            <v>0</v>
          </cell>
          <cell r="GY21">
            <v>11506.679999999998</v>
          </cell>
          <cell r="GZ21">
            <v>634.54</v>
          </cell>
          <cell r="HA21">
            <v>634.54</v>
          </cell>
          <cell r="HB21">
            <v>634.54</v>
          </cell>
          <cell r="HC21">
            <v>634.54</v>
          </cell>
          <cell r="HD21">
            <v>634.54</v>
          </cell>
          <cell r="HE21">
            <v>634.54</v>
          </cell>
          <cell r="HF21">
            <v>634.54</v>
          </cell>
          <cell r="HG21">
            <v>1412.98</v>
          </cell>
          <cell r="HH21">
            <v>1412.98</v>
          </cell>
          <cell r="HI21">
            <v>1412.98</v>
          </cell>
          <cell r="HJ21">
            <v>1412.98</v>
          </cell>
          <cell r="HK21">
            <v>1412.98</v>
          </cell>
          <cell r="HL21">
            <v>22911.033888594404</v>
          </cell>
          <cell r="HM21">
            <v>1241.0782789245666</v>
          </cell>
          <cell r="HN21">
            <v>3780.7590505361395</v>
          </cell>
          <cell r="HO21">
            <v>1426.9315881747752</v>
          </cell>
          <cell r="HP21">
            <v>6056.2021691205346</v>
          </cell>
          <cell r="HQ21">
            <v>1385.4912528147875</v>
          </cell>
          <cell r="HR21">
            <v>1168.673949790588</v>
          </cell>
          <cell r="HS21">
            <v>1522.1126204891161</v>
          </cell>
          <cell r="HT21">
            <v>925.90248490573515</v>
          </cell>
          <cell r="HU21">
            <v>952.92936263476963</v>
          </cell>
          <cell r="HV21">
            <v>1515.9113473068658</v>
          </cell>
          <cell r="HW21">
            <v>1355.4892499715543</v>
          </cell>
          <cell r="HX21">
            <v>1579.5525339249748</v>
          </cell>
          <cell r="HY21">
            <v>11404.353888594405</v>
          </cell>
          <cell r="HZ21">
            <v>0</v>
          </cell>
          <cell r="IA21">
            <v>11404.353888594405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0</v>
          </cell>
          <cell r="II21">
            <v>0</v>
          </cell>
          <cell r="IJ21">
            <v>0</v>
          </cell>
          <cell r="IK21">
            <v>0</v>
          </cell>
          <cell r="IL21">
            <v>0</v>
          </cell>
          <cell r="IM21">
            <v>0</v>
          </cell>
          <cell r="IN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IT21">
            <v>0</v>
          </cell>
          <cell r="IU21">
            <v>0</v>
          </cell>
          <cell r="IV21">
            <v>0</v>
          </cell>
          <cell r="IW21">
            <v>0</v>
          </cell>
          <cell r="IX21">
            <v>0</v>
          </cell>
          <cell r="IY21">
            <v>0</v>
          </cell>
          <cell r="IZ21">
            <v>0</v>
          </cell>
          <cell r="JA21">
            <v>0</v>
          </cell>
          <cell r="JB21">
            <v>0</v>
          </cell>
          <cell r="JC21">
            <v>0</v>
          </cell>
          <cell r="JD21">
            <v>0</v>
          </cell>
          <cell r="JE21">
            <v>0</v>
          </cell>
          <cell r="JF21">
            <v>0</v>
          </cell>
          <cell r="JG21">
            <v>0</v>
          </cell>
          <cell r="JH21">
            <v>0</v>
          </cell>
          <cell r="JI21">
            <v>0</v>
          </cell>
          <cell r="JJ21">
            <v>0</v>
          </cell>
          <cell r="JK21">
            <v>0</v>
          </cell>
          <cell r="JL21">
            <v>0</v>
          </cell>
          <cell r="JM21">
            <v>0</v>
          </cell>
          <cell r="JN21">
            <v>0</v>
          </cell>
          <cell r="JO21">
            <v>0</v>
          </cell>
          <cell r="JP21">
            <v>0</v>
          </cell>
          <cell r="JQ21">
            <v>0</v>
          </cell>
          <cell r="JR21">
            <v>0</v>
          </cell>
          <cell r="JS21">
            <v>0</v>
          </cell>
          <cell r="JT21">
            <v>0</v>
          </cell>
          <cell r="JU21">
            <v>0</v>
          </cell>
          <cell r="JV21">
            <v>0</v>
          </cell>
          <cell r="JW21">
            <v>0</v>
          </cell>
          <cell r="JX21">
            <v>0</v>
          </cell>
          <cell r="JY21">
            <v>0</v>
          </cell>
          <cell r="JZ21">
            <v>0</v>
          </cell>
          <cell r="KA21">
            <v>0</v>
          </cell>
          <cell r="KB21">
            <v>0</v>
          </cell>
          <cell r="KC21">
            <v>0</v>
          </cell>
          <cell r="KD21">
            <v>0</v>
          </cell>
          <cell r="KE21">
            <v>0</v>
          </cell>
          <cell r="KF21">
            <v>0</v>
          </cell>
          <cell r="KG21">
            <v>0</v>
          </cell>
          <cell r="KH21">
            <v>3797.1699999999996</v>
          </cell>
          <cell r="KI21">
            <v>171.31</v>
          </cell>
          <cell r="KJ21">
            <v>171.31</v>
          </cell>
          <cell r="KK21">
            <v>171.31</v>
          </cell>
          <cell r="KL21">
            <v>171.31</v>
          </cell>
          <cell r="KM21">
            <v>171.31</v>
          </cell>
          <cell r="KN21">
            <v>171.31</v>
          </cell>
          <cell r="KO21">
            <v>171.31</v>
          </cell>
          <cell r="KP21">
            <v>519.6</v>
          </cell>
          <cell r="KQ21">
            <v>519.6</v>
          </cell>
          <cell r="KR21">
            <v>519.6</v>
          </cell>
          <cell r="KS21">
            <v>519.6</v>
          </cell>
          <cell r="KT21">
            <v>519.6</v>
          </cell>
          <cell r="KU21">
            <v>4077.0536546324547</v>
          </cell>
          <cell r="KV21">
            <v>206.70845310153979</v>
          </cell>
          <cell r="KW21">
            <v>222.61743977412468</v>
          </cell>
          <cell r="KX21">
            <v>197.57028462566564</v>
          </cell>
          <cell r="KY21">
            <v>216.61746198657303</v>
          </cell>
          <cell r="KZ21">
            <v>215.77768305411203</v>
          </cell>
          <cell r="LA21">
            <v>220.5483125294528</v>
          </cell>
          <cell r="LB21">
            <v>195.15902808775655</v>
          </cell>
          <cell r="LC21">
            <v>394.72041443813316</v>
          </cell>
          <cell r="LD21">
            <v>508.77256726148084</v>
          </cell>
          <cell r="LE21">
            <v>491.27982132386455</v>
          </cell>
          <cell r="LF21">
            <v>598.56400002093051</v>
          </cell>
          <cell r="LG21">
            <v>608.71818842882135</v>
          </cell>
          <cell r="LH21">
            <v>279.88365463245509</v>
          </cell>
          <cell r="LI21">
            <v>0</v>
          </cell>
          <cell r="LJ21">
            <v>279.88365463245509</v>
          </cell>
          <cell r="LK21">
            <v>0</v>
          </cell>
          <cell r="LX21">
            <v>0</v>
          </cell>
          <cell r="MJ21">
            <v>0</v>
          </cell>
          <cell r="ML21">
            <v>0</v>
          </cell>
          <cell r="MM21">
            <v>0</v>
          </cell>
          <cell r="MN21">
            <v>56465.06</v>
          </cell>
          <cell r="MO21">
            <v>5272.08</v>
          </cell>
          <cell r="MP21">
            <v>5272.08</v>
          </cell>
          <cell r="MQ21">
            <v>5272.08</v>
          </cell>
          <cell r="MR21">
            <v>5272.08</v>
          </cell>
          <cell r="MS21">
            <v>5272.08</v>
          </cell>
          <cell r="MT21">
            <v>5272.08</v>
          </cell>
          <cell r="MU21">
            <v>5272.08</v>
          </cell>
          <cell r="MV21">
            <v>3912.1</v>
          </cell>
          <cell r="MW21">
            <v>3912.1</v>
          </cell>
          <cell r="MX21">
            <v>3912.1</v>
          </cell>
          <cell r="MY21">
            <v>3912.1</v>
          </cell>
          <cell r="MZ21">
            <v>3912.1</v>
          </cell>
          <cell r="NA21">
            <v>22551.976186106353</v>
          </cell>
          <cell r="NB21">
            <v>0</v>
          </cell>
          <cell r="NC21">
            <v>0</v>
          </cell>
          <cell r="ND21">
            <v>87.057984080276725</v>
          </cell>
          <cell r="NE21">
            <v>526.41465097607238</v>
          </cell>
          <cell r="NF21">
            <v>0</v>
          </cell>
          <cell r="NG21">
            <v>0</v>
          </cell>
          <cell r="NH21">
            <v>0</v>
          </cell>
          <cell r="NI21">
            <v>1143.3234773032232</v>
          </cell>
          <cell r="NJ21">
            <v>157.27134694947367</v>
          </cell>
          <cell r="NK21">
            <v>20637.908726797308</v>
          </cell>
          <cell r="NL21">
            <v>0</v>
          </cell>
          <cell r="NM21">
            <v>0</v>
          </cell>
          <cell r="NN21">
            <v>-33913.083813893645</v>
          </cell>
          <cell r="NO21">
            <v>-33913.083813893645</v>
          </cell>
          <cell r="NP21">
            <v>0</v>
          </cell>
          <cell r="NQ21">
            <v>12295.25</v>
          </cell>
          <cell r="NR21">
            <v>97601.42</v>
          </cell>
          <cell r="NS21">
            <v>85306.17</v>
          </cell>
          <cell r="NT21">
            <v>0</v>
          </cell>
          <cell r="NU21">
            <v>85306.17</v>
          </cell>
          <cell r="NV21">
            <v>4179.7899999999991</v>
          </cell>
          <cell r="NW21">
            <v>430.02</v>
          </cell>
          <cell r="NX21">
            <v>430.02</v>
          </cell>
          <cell r="NY21">
            <v>430.02</v>
          </cell>
          <cell r="NZ21">
            <v>430.02</v>
          </cell>
          <cell r="OA21">
            <v>430.02</v>
          </cell>
          <cell r="OB21">
            <v>430.02</v>
          </cell>
          <cell r="OC21">
            <v>430.02</v>
          </cell>
          <cell r="OD21">
            <v>233.93</v>
          </cell>
          <cell r="OE21">
            <v>233.93</v>
          </cell>
          <cell r="OF21">
            <v>233.93</v>
          </cell>
          <cell r="OG21">
            <v>233.93</v>
          </cell>
          <cell r="OH21">
            <v>233.93</v>
          </cell>
          <cell r="OI21">
            <v>10529.79</v>
          </cell>
          <cell r="OJ21">
            <v>0</v>
          </cell>
          <cell r="OK21">
            <v>0</v>
          </cell>
          <cell r="OL21">
            <v>0</v>
          </cell>
          <cell r="OM21">
            <v>0</v>
          </cell>
          <cell r="ON21">
            <v>5595.36</v>
          </cell>
          <cell r="OO21">
            <v>0</v>
          </cell>
          <cell r="OP21">
            <v>0</v>
          </cell>
          <cell r="OQ21">
            <v>0</v>
          </cell>
          <cell r="OR21">
            <v>4934.43</v>
          </cell>
          <cell r="OS21">
            <v>0</v>
          </cell>
          <cell r="OT21">
            <v>0</v>
          </cell>
          <cell r="OU21">
            <v>0</v>
          </cell>
          <cell r="OV21">
            <v>6350.0000000000018</v>
          </cell>
          <cell r="OW21">
            <v>0</v>
          </cell>
          <cell r="OX21">
            <v>6350.0000000000018</v>
          </cell>
          <cell r="OY21">
            <v>3236.1200000000003</v>
          </cell>
          <cell r="OZ21">
            <v>334.31</v>
          </cell>
          <cell r="PA21">
            <v>334.31</v>
          </cell>
          <cell r="PB21">
            <v>334.31</v>
          </cell>
          <cell r="PC21">
            <v>334.31</v>
          </cell>
          <cell r="PD21">
            <v>334.31</v>
          </cell>
          <cell r="PE21">
            <v>334.31</v>
          </cell>
          <cell r="PF21">
            <v>334.31</v>
          </cell>
          <cell r="PG21">
            <v>179.19</v>
          </cell>
          <cell r="PH21">
            <v>179.19</v>
          </cell>
          <cell r="PI21">
            <v>179.19</v>
          </cell>
          <cell r="PJ21">
            <v>179.19</v>
          </cell>
          <cell r="PK21">
            <v>179.19</v>
          </cell>
          <cell r="PL21">
            <v>42713.14</v>
          </cell>
          <cell r="PM21">
            <v>1273.28</v>
          </cell>
          <cell r="PN21">
            <v>0</v>
          </cell>
          <cell r="PO21">
            <v>0</v>
          </cell>
          <cell r="PP21">
            <v>1802.49</v>
          </cell>
          <cell r="PQ21">
            <v>5505.68</v>
          </cell>
          <cell r="PR21">
            <v>0</v>
          </cell>
          <cell r="PS21">
            <v>0</v>
          </cell>
          <cell r="PT21">
            <v>0</v>
          </cell>
          <cell r="PU21">
            <v>15189.25</v>
          </cell>
          <cell r="PV21">
            <v>18942.440000000002</v>
          </cell>
          <cell r="PW21">
            <v>0</v>
          </cell>
          <cell r="PX21">
            <v>0</v>
          </cell>
          <cell r="PY21">
            <v>39477.019999999997</v>
          </cell>
          <cell r="PZ21">
            <v>0</v>
          </cell>
          <cell r="QA21">
            <v>39477.019999999997</v>
          </cell>
          <cell r="QB21">
            <v>1802.9400000000005</v>
          </cell>
          <cell r="QC21">
            <v>184.42</v>
          </cell>
          <cell r="QD21">
            <v>184.42</v>
          </cell>
          <cell r="QE21">
            <v>184.42</v>
          </cell>
          <cell r="QF21">
            <v>184.42</v>
          </cell>
          <cell r="QG21">
            <v>184.42</v>
          </cell>
          <cell r="QH21">
            <v>184.42</v>
          </cell>
          <cell r="QI21">
            <v>184.42</v>
          </cell>
          <cell r="QJ21">
            <v>102.4</v>
          </cell>
          <cell r="QK21">
            <v>102.4</v>
          </cell>
          <cell r="QL21">
            <v>102.4</v>
          </cell>
          <cell r="QM21">
            <v>102.4</v>
          </cell>
          <cell r="QN21">
            <v>102.4</v>
          </cell>
          <cell r="QO21">
            <v>2615.46</v>
          </cell>
          <cell r="QP21">
            <v>0</v>
          </cell>
          <cell r="QQ21">
            <v>0</v>
          </cell>
          <cell r="QR21">
            <v>0</v>
          </cell>
          <cell r="QS21">
            <v>748.85</v>
          </cell>
          <cell r="QT21">
            <v>0</v>
          </cell>
          <cell r="QU21">
            <v>1075.73</v>
          </cell>
          <cell r="QV21">
            <v>790.88</v>
          </cell>
          <cell r="QW21">
            <v>0</v>
          </cell>
          <cell r="QX21">
            <v>0</v>
          </cell>
          <cell r="QY21">
            <v>0</v>
          </cell>
          <cell r="QZ21">
            <v>0</v>
          </cell>
          <cell r="RA21">
            <v>0</v>
          </cell>
          <cell r="RB21">
            <v>812.51999999999953</v>
          </cell>
          <cell r="RC21">
            <v>0</v>
          </cell>
          <cell r="RD21">
            <v>812.51999999999953</v>
          </cell>
          <cell r="RE21">
            <v>0</v>
          </cell>
          <cell r="RF21">
            <v>0</v>
          </cell>
          <cell r="RG21">
            <v>0</v>
          </cell>
          <cell r="RH21">
            <v>0</v>
          </cell>
          <cell r="RI21">
            <v>0</v>
          </cell>
          <cell r="RJ21">
            <v>0</v>
          </cell>
          <cell r="RK21">
            <v>0</v>
          </cell>
          <cell r="RL21">
            <v>0</v>
          </cell>
          <cell r="RM21">
            <v>0</v>
          </cell>
          <cell r="RN21">
            <v>0</v>
          </cell>
          <cell r="RO21">
            <v>0</v>
          </cell>
          <cell r="RP21">
            <v>0</v>
          </cell>
          <cell r="RQ21">
            <v>0</v>
          </cell>
          <cell r="RR21">
            <v>0</v>
          </cell>
          <cell r="RS21">
            <v>0</v>
          </cell>
          <cell r="RT21">
            <v>0</v>
          </cell>
          <cell r="RU21">
            <v>0</v>
          </cell>
          <cell r="RV21">
            <v>0</v>
          </cell>
          <cell r="RW21">
            <v>0</v>
          </cell>
          <cell r="RX21">
            <v>0</v>
          </cell>
          <cell r="RY21">
            <v>0</v>
          </cell>
          <cell r="RZ21">
            <v>0</v>
          </cell>
          <cell r="SA21">
            <v>0</v>
          </cell>
          <cell r="SB21">
            <v>0</v>
          </cell>
          <cell r="SC21">
            <v>0</v>
          </cell>
          <cell r="SD21">
            <v>0</v>
          </cell>
          <cell r="SE21">
            <v>0</v>
          </cell>
          <cell r="SF21">
            <v>0</v>
          </cell>
          <cell r="SG21">
            <v>0</v>
          </cell>
          <cell r="SH21">
            <v>1345.14</v>
          </cell>
          <cell r="SI21">
            <v>138.97</v>
          </cell>
          <cell r="SJ21">
            <v>138.97</v>
          </cell>
          <cell r="SK21">
            <v>138.97</v>
          </cell>
          <cell r="SL21">
            <v>138.97</v>
          </cell>
          <cell r="SM21">
            <v>138.97</v>
          </cell>
          <cell r="SN21">
            <v>138.97</v>
          </cell>
          <cell r="SO21">
            <v>138.97</v>
          </cell>
          <cell r="SP21">
            <v>74.47</v>
          </cell>
          <cell r="SQ21">
            <v>74.47</v>
          </cell>
          <cell r="SR21">
            <v>74.47</v>
          </cell>
          <cell r="SS21">
            <v>74.47</v>
          </cell>
          <cell r="ST21">
            <v>74.47</v>
          </cell>
          <cell r="SU21">
            <v>0</v>
          </cell>
          <cell r="SV21">
            <v>0</v>
          </cell>
          <cell r="SW21">
            <v>0</v>
          </cell>
          <cell r="SX21">
            <v>0</v>
          </cell>
          <cell r="SY21">
            <v>0</v>
          </cell>
          <cell r="SZ21">
            <v>0</v>
          </cell>
          <cell r="TA21">
            <v>0</v>
          </cell>
          <cell r="TB21">
            <v>0</v>
          </cell>
          <cell r="TC21">
            <v>0</v>
          </cell>
          <cell r="TD21">
            <v>0</v>
          </cell>
          <cell r="TE21">
            <v>0</v>
          </cell>
          <cell r="TF21">
            <v>0</v>
          </cell>
          <cell r="TG21">
            <v>0</v>
          </cell>
          <cell r="TH21">
            <v>-1345.14</v>
          </cell>
          <cell r="TI21">
            <v>-1345.14</v>
          </cell>
          <cell r="TJ21">
            <v>0</v>
          </cell>
          <cell r="TK21">
            <v>1655.1000000000004</v>
          </cell>
          <cell r="TL21">
            <v>154.69999999999999</v>
          </cell>
          <cell r="TM21">
            <v>154.69999999999999</v>
          </cell>
          <cell r="TN21">
            <v>154.69999999999999</v>
          </cell>
          <cell r="TO21">
            <v>154.69999999999999</v>
          </cell>
          <cell r="TP21">
            <v>154.69999999999999</v>
          </cell>
          <cell r="TQ21">
            <v>154.69999999999999</v>
          </cell>
          <cell r="TR21">
            <v>154.69999999999999</v>
          </cell>
          <cell r="TS21">
            <v>114.44</v>
          </cell>
          <cell r="TT21">
            <v>114.44</v>
          </cell>
          <cell r="TU21">
            <v>114.44</v>
          </cell>
          <cell r="TV21">
            <v>114.44</v>
          </cell>
          <cell r="TW21">
            <v>114.44</v>
          </cell>
          <cell r="TX21">
            <v>41743.03</v>
          </cell>
          <cell r="TY21">
            <v>0</v>
          </cell>
          <cell r="TZ21">
            <v>0</v>
          </cell>
          <cell r="UA21">
            <v>0</v>
          </cell>
          <cell r="UB21">
            <v>0</v>
          </cell>
          <cell r="UC21">
            <v>419.6</v>
          </cell>
          <cell r="UD21">
            <v>44.3</v>
          </cell>
          <cell r="UE21">
            <v>0</v>
          </cell>
          <cell r="UF21">
            <v>0</v>
          </cell>
          <cell r="UG21">
            <v>15201.35</v>
          </cell>
          <cell r="UH21">
            <v>12729.85</v>
          </cell>
          <cell r="UI21">
            <v>13347.93</v>
          </cell>
          <cell r="UJ21">
            <v>0</v>
          </cell>
          <cell r="UK21">
            <v>40087.93</v>
          </cell>
          <cell r="UL21">
            <v>0</v>
          </cell>
          <cell r="UM21">
            <v>40087.93</v>
          </cell>
          <cell r="UN21">
            <v>76.16</v>
          </cell>
          <cell r="UO21">
            <v>7.43</v>
          </cell>
          <cell r="UP21">
            <v>7.43</v>
          </cell>
          <cell r="UQ21">
            <v>7.43</v>
          </cell>
          <cell r="UR21">
            <v>7.43</v>
          </cell>
          <cell r="US21">
            <v>7.43</v>
          </cell>
          <cell r="UT21">
            <v>7.43</v>
          </cell>
          <cell r="UU21">
            <v>7.43</v>
          </cell>
          <cell r="UV21">
            <v>4.83</v>
          </cell>
          <cell r="UW21">
            <v>4.83</v>
          </cell>
          <cell r="UX21">
            <v>4.83</v>
          </cell>
          <cell r="UY21">
            <v>4.83</v>
          </cell>
          <cell r="UZ21">
            <v>4.83</v>
          </cell>
          <cell r="VA21">
            <v>0</v>
          </cell>
          <cell r="VH21">
            <v>0</v>
          </cell>
          <cell r="VN21">
            <v>-76.16</v>
          </cell>
          <cell r="VO21">
            <v>-76.16</v>
          </cell>
          <cell r="VP21">
            <v>0</v>
          </cell>
          <cell r="VQ21">
            <v>0</v>
          </cell>
          <cell r="WD21">
            <v>0</v>
          </cell>
          <cell r="WQ21">
            <v>0</v>
          </cell>
          <cell r="WR21">
            <v>0</v>
          </cell>
          <cell r="WS21">
            <v>0</v>
          </cell>
          <cell r="WT21">
            <v>59400.03</v>
          </cell>
          <cell r="WU21">
            <v>4419.04</v>
          </cell>
          <cell r="WV21">
            <v>4419.04</v>
          </cell>
          <cell r="WW21">
            <v>4419.04</v>
          </cell>
          <cell r="WX21">
            <v>4419.04</v>
          </cell>
          <cell r="WY21">
            <v>4419.04</v>
          </cell>
          <cell r="WZ21">
            <v>4419.04</v>
          </cell>
          <cell r="XA21">
            <v>4419.04</v>
          </cell>
          <cell r="XB21">
            <v>5693.35</v>
          </cell>
          <cell r="XC21">
            <v>5693.35</v>
          </cell>
          <cell r="XD21">
            <v>5693.35</v>
          </cell>
          <cell r="XE21">
            <v>5693.35</v>
          </cell>
          <cell r="XF21">
            <v>5693.35</v>
          </cell>
          <cell r="XG21">
            <v>63814.287104631323</v>
          </cell>
          <cell r="XH21">
            <v>4665.3313232826558</v>
          </cell>
          <cell r="XI21">
            <v>4875.3142811627822</v>
          </cell>
          <cell r="XJ21">
            <v>4623.6230585921367</v>
          </cell>
          <cell r="XK21">
            <v>104.64379236563472</v>
          </cell>
          <cell r="XL21">
            <v>3807.5608140702957</v>
          </cell>
          <cell r="XM21">
            <v>3772.5741871364889</v>
          </cell>
          <cell r="XN21">
            <v>5726.865762718232</v>
          </cell>
          <cell r="XO21">
            <v>7342.6316056361129</v>
          </cell>
          <cell r="XP21">
            <v>7630.9881195376556</v>
          </cell>
          <cell r="XQ21">
            <v>8051.9816547506061</v>
          </cell>
          <cell r="XR21">
            <v>7542.7458588459049</v>
          </cell>
          <cell r="XS21">
            <v>5670.0266465328168</v>
          </cell>
          <cell r="XT21">
            <v>4414.2571046313242</v>
          </cell>
          <cell r="XU21">
            <v>0</v>
          </cell>
          <cell r="XV21">
            <v>4414.2571046313242</v>
          </cell>
          <cell r="XW21">
            <v>12260.059999999998</v>
          </cell>
          <cell r="XX21">
            <v>784.43</v>
          </cell>
          <cell r="XY21">
            <v>784.43</v>
          </cell>
          <cell r="XZ21">
            <v>784.43</v>
          </cell>
          <cell r="YA21">
            <v>784.43</v>
          </cell>
          <cell r="YB21">
            <v>784.43</v>
          </cell>
          <cell r="YC21">
            <v>784.43</v>
          </cell>
          <cell r="YD21">
            <v>784.43</v>
          </cell>
          <cell r="YE21">
            <v>1353.81</v>
          </cell>
          <cell r="YF21">
            <v>1353.81</v>
          </cell>
          <cell r="YG21">
            <v>1353.81</v>
          </cell>
          <cell r="YH21">
            <v>1353.81</v>
          </cell>
          <cell r="YI21">
            <v>1353.81</v>
          </cell>
          <cell r="YJ21">
            <v>11774.762629601008</v>
          </cell>
          <cell r="YK21">
            <v>823.41600392142902</v>
          </cell>
          <cell r="YL21">
            <v>722.31728802486543</v>
          </cell>
          <cell r="YM21">
            <v>743.78899155666181</v>
          </cell>
          <cell r="YN21">
            <v>797.50145148436604</v>
          </cell>
          <cell r="YO21">
            <v>719.13683538497219</v>
          </cell>
          <cell r="YP21">
            <v>772.96127972141562</v>
          </cell>
          <cell r="YQ21">
            <v>809.14955198994744</v>
          </cell>
          <cell r="YR21">
            <v>1602.8350196663882</v>
          </cell>
          <cell r="YS21">
            <v>1076.0980729580674</v>
          </cell>
          <cell r="YT21">
            <v>1185.3419779141827</v>
          </cell>
          <cell r="YU21">
            <v>1208.5528231132548</v>
          </cell>
          <cell r="YV21">
            <v>1313.6633338654567</v>
          </cell>
          <cell r="YW21">
            <v>-485.2973703989901</v>
          </cell>
          <cell r="YX21">
            <v>-485.2973703989901</v>
          </cell>
          <cell r="YY21">
            <v>0</v>
          </cell>
          <cell r="YZ21">
            <v>4792.54</v>
          </cell>
          <cell r="ZA21">
            <v>147.27000000000001</v>
          </cell>
          <cell r="ZB21">
            <v>147.27000000000001</v>
          </cell>
          <cell r="ZC21">
            <v>147.27000000000001</v>
          </cell>
          <cell r="ZD21">
            <v>147.27000000000001</v>
          </cell>
          <cell r="ZE21">
            <v>147.27000000000001</v>
          </cell>
          <cell r="ZF21">
            <v>147.27000000000001</v>
          </cell>
          <cell r="ZG21">
            <v>147.27000000000001</v>
          </cell>
          <cell r="ZH21">
            <v>752.33</v>
          </cell>
          <cell r="ZI21">
            <v>752.33</v>
          </cell>
          <cell r="ZJ21">
            <v>752.33</v>
          </cell>
          <cell r="ZK21">
            <v>752.33</v>
          </cell>
          <cell r="ZL21">
            <v>752.33</v>
          </cell>
          <cell r="ZM21">
            <v>6133.6072188862909</v>
          </cell>
          <cell r="ZN21">
            <v>0</v>
          </cell>
          <cell r="ZO21">
            <v>116.43965810679867</v>
          </cell>
          <cell r="ZP21">
            <v>393.11645175038757</v>
          </cell>
          <cell r="ZQ21">
            <v>5478.1664182854493</v>
          </cell>
          <cell r="ZR21">
            <v>145.88469074365571</v>
          </cell>
          <cell r="ZS21">
            <v>0</v>
          </cell>
          <cell r="ZZ21">
            <v>1341.0672188862909</v>
          </cell>
          <cell r="AAA21">
            <v>0</v>
          </cell>
          <cell r="AAB21">
            <v>1341.0672188862909</v>
          </cell>
          <cell r="AAC21">
            <v>1994.6100000000001</v>
          </cell>
          <cell r="AAD21">
            <v>143.78</v>
          </cell>
          <cell r="AAE21">
            <v>143.78</v>
          </cell>
          <cell r="AAF21">
            <v>143.78</v>
          </cell>
          <cell r="AAG21">
            <v>143.78</v>
          </cell>
          <cell r="AAH21">
            <v>143.78</v>
          </cell>
          <cell r="AAI21">
            <v>143.78</v>
          </cell>
          <cell r="AAJ21">
            <v>143.78</v>
          </cell>
          <cell r="AAK21">
            <v>197.63</v>
          </cell>
          <cell r="AAL21">
            <v>197.63</v>
          </cell>
          <cell r="AAM21">
            <v>197.63</v>
          </cell>
          <cell r="AAN21">
            <v>197.63</v>
          </cell>
          <cell r="AAO21">
            <v>197.63</v>
          </cell>
          <cell r="AAP21">
            <v>2537.5013190087943</v>
          </cell>
          <cell r="AAQ21">
            <v>204.23596430210961</v>
          </cell>
          <cell r="AAR21">
            <v>203.7471061510399</v>
          </cell>
          <cell r="AAS21">
            <v>204.43276366313643</v>
          </cell>
          <cell r="AAT21">
            <v>205.27174606653</v>
          </cell>
          <cell r="AAU21">
            <v>206.87451633248401</v>
          </cell>
          <cell r="AAV21">
            <v>204.531475844124</v>
          </cell>
          <cell r="AAW21">
            <v>200.88073884926908</v>
          </cell>
          <cell r="AAX21">
            <v>225.31783680000001</v>
          </cell>
          <cell r="AAY21">
            <v>216.6903648</v>
          </cell>
          <cell r="AAZ21">
            <v>220.6802304</v>
          </cell>
          <cell r="ABA21">
            <v>220.38456384</v>
          </cell>
          <cell r="ABB21">
            <v>224.4540119601017</v>
          </cell>
          <cell r="ABC21">
            <v>542.8913190087942</v>
          </cell>
          <cell r="ABD21">
            <v>0</v>
          </cell>
          <cell r="ABE21">
            <v>542.8913190087942</v>
          </cell>
          <cell r="ABF21">
            <v>286.62</v>
          </cell>
          <cell r="ABG21">
            <v>9.61</v>
          </cell>
          <cell r="ABH21">
            <v>9.61</v>
          </cell>
          <cell r="ABI21">
            <v>9.61</v>
          </cell>
          <cell r="ABJ21">
            <v>9.61</v>
          </cell>
          <cell r="ABK21">
            <v>9.61</v>
          </cell>
          <cell r="ABL21">
            <v>9.61</v>
          </cell>
          <cell r="ABM21">
            <v>9.61</v>
          </cell>
          <cell r="ABN21">
            <v>43.87</v>
          </cell>
          <cell r="ABO21">
            <v>43.87</v>
          </cell>
          <cell r="ABP21">
            <v>43.87</v>
          </cell>
          <cell r="ABQ21">
            <v>43.87</v>
          </cell>
          <cell r="ABR21">
            <v>43.87</v>
          </cell>
          <cell r="ABS21">
            <v>0</v>
          </cell>
          <cell r="ABT21">
            <v>0</v>
          </cell>
          <cell r="ABU21">
            <v>0</v>
          </cell>
          <cell r="ABV21">
            <v>0</v>
          </cell>
          <cell r="ABW21">
            <v>0</v>
          </cell>
          <cell r="ABX21">
            <v>0</v>
          </cell>
          <cell r="ABY21">
            <v>0</v>
          </cell>
          <cell r="ACB21">
            <v>0</v>
          </cell>
          <cell r="ACC21">
            <v>0</v>
          </cell>
          <cell r="ACD21">
            <v>0</v>
          </cell>
          <cell r="ACE21">
            <v>0</v>
          </cell>
          <cell r="ACF21">
            <v>-286.62</v>
          </cell>
          <cell r="ACG21">
            <v>-286.62</v>
          </cell>
          <cell r="ACH21">
            <v>0</v>
          </cell>
          <cell r="ACI21">
            <v>0</v>
          </cell>
          <cell r="ACJ21">
            <v>10928.44093025041</v>
          </cell>
          <cell r="ACK21">
            <v>10928.44093025041</v>
          </cell>
          <cell r="ACL21">
            <v>0</v>
          </cell>
          <cell r="ACM21">
            <v>10928.44093025041</v>
          </cell>
          <cell r="ACN21">
            <v>0</v>
          </cell>
          <cell r="ACO21">
            <v>0</v>
          </cell>
          <cell r="ACP21">
            <v>0</v>
          </cell>
          <cell r="ACQ21">
            <v>0</v>
          </cell>
          <cell r="ACR21">
            <v>0</v>
          </cell>
          <cell r="ACS21">
            <v>0</v>
          </cell>
          <cell r="ACT21">
            <v>0</v>
          </cell>
          <cell r="ACU21">
            <v>0</v>
          </cell>
          <cell r="ACV21">
            <v>0</v>
          </cell>
          <cell r="ACW21">
            <v>0</v>
          </cell>
          <cell r="ACX21">
            <v>0</v>
          </cell>
          <cell r="ACY21">
            <v>0</v>
          </cell>
          <cell r="ACZ21">
            <v>0</v>
          </cell>
          <cell r="ADA21">
            <v>10928.44093025041</v>
          </cell>
          <cell r="ADB21">
            <v>0</v>
          </cell>
          <cell r="ADC21">
            <v>1313.3748042758077</v>
          </cell>
          <cell r="ADD21">
            <v>1373.031523498144</v>
          </cell>
          <cell r="ADE21">
            <v>147.37468199999998</v>
          </cell>
          <cell r="ADF21">
            <v>1378.2517335999999</v>
          </cell>
          <cell r="ADG21">
            <v>1318.430932</v>
          </cell>
          <cell r="ADH21">
            <v>1338.3196319883307</v>
          </cell>
          <cell r="ADI21">
            <v>0</v>
          </cell>
          <cell r="ADJ21">
            <v>1298.6373945999999</v>
          </cell>
          <cell r="ADK21">
            <v>1322.5488807999998</v>
          </cell>
          <cell r="ADL21">
            <v>1277.9243805999999</v>
          </cell>
          <cell r="ADM21">
            <v>160.54696688812831</v>
          </cell>
          <cell r="ADN21">
            <v>10928.44093025041</v>
          </cell>
          <cell r="ADO21">
            <v>0</v>
          </cell>
          <cell r="ADP21">
            <v>10928.44093025041</v>
          </cell>
          <cell r="ADQ21">
            <v>0</v>
          </cell>
          <cell r="ADR21">
            <v>0</v>
          </cell>
          <cell r="ADS21">
            <v>0</v>
          </cell>
          <cell r="ADT21">
            <v>0</v>
          </cell>
          <cell r="ADU21">
            <v>0</v>
          </cell>
          <cell r="ADV21">
            <v>0</v>
          </cell>
          <cell r="ADW21">
            <v>0</v>
          </cell>
          <cell r="ADX21">
            <v>0</v>
          </cell>
          <cell r="ADY21">
            <v>0</v>
          </cell>
          <cell r="ADZ21">
            <v>0</v>
          </cell>
          <cell r="AEA21">
            <v>0</v>
          </cell>
          <cell r="AEB21">
            <v>0</v>
          </cell>
          <cell r="AEC21">
            <v>0</v>
          </cell>
          <cell r="AED21">
            <v>0</v>
          </cell>
          <cell r="AEE21">
            <v>0</v>
          </cell>
          <cell r="AEF21">
            <v>0</v>
          </cell>
          <cell r="AEG21">
            <v>0</v>
          </cell>
          <cell r="AEH21">
            <v>0</v>
          </cell>
          <cell r="AEI21">
            <v>0</v>
          </cell>
          <cell r="AEJ21">
            <v>0</v>
          </cell>
          <cell r="AEK21">
            <v>0</v>
          </cell>
          <cell r="AEL21">
            <v>0</v>
          </cell>
          <cell r="AEM21">
            <v>0</v>
          </cell>
          <cell r="AEN21">
            <v>0</v>
          </cell>
          <cell r="AEO21">
            <v>0</v>
          </cell>
          <cell r="AEP21">
            <v>0</v>
          </cell>
          <cell r="AEQ21">
            <v>0</v>
          </cell>
          <cell r="AER21">
            <v>0</v>
          </cell>
          <cell r="AES21">
            <v>0</v>
          </cell>
          <cell r="AET21">
            <v>6001.16</v>
          </cell>
          <cell r="AEU21">
            <v>405.43</v>
          </cell>
          <cell r="AEV21">
            <v>405.43</v>
          </cell>
          <cell r="AEW21">
            <v>405.43</v>
          </cell>
          <cell r="AEX21">
            <v>405.43</v>
          </cell>
          <cell r="AEY21">
            <v>405.43</v>
          </cell>
          <cell r="AEZ21">
            <v>405.43</v>
          </cell>
          <cell r="AFA21">
            <v>405.43</v>
          </cell>
          <cell r="AFB21">
            <v>632.63</v>
          </cell>
          <cell r="AFC21">
            <v>632.63</v>
          </cell>
          <cell r="AFD21">
            <v>632.63</v>
          </cell>
          <cell r="AFE21">
            <v>632.63</v>
          </cell>
          <cell r="AFF21">
            <v>632.63</v>
          </cell>
          <cell r="AFG21">
            <v>0</v>
          </cell>
          <cell r="AFH21">
            <v>0</v>
          </cell>
          <cell r="AFI21">
            <v>0</v>
          </cell>
          <cell r="AFJ21">
            <v>0</v>
          </cell>
          <cell r="AFK21">
            <v>0</v>
          </cell>
          <cell r="AFL21">
            <v>0</v>
          </cell>
          <cell r="AFM21">
            <v>0</v>
          </cell>
          <cell r="AFN21">
            <v>0</v>
          </cell>
          <cell r="AFO21">
            <v>0</v>
          </cell>
          <cell r="AFP21">
            <v>0</v>
          </cell>
          <cell r="AFQ21">
            <v>0</v>
          </cell>
          <cell r="AFR21">
            <v>0</v>
          </cell>
          <cell r="AFS21">
            <v>0</v>
          </cell>
          <cell r="AFT21">
            <v>-6001.16</v>
          </cell>
          <cell r="AFU21">
            <v>-6001.16</v>
          </cell>
          <cell r="AFV21">
            <v>0</v>
          </cell>
          <cell r="AFW21">
            <v>185173.56999999998</v>
          </cell>
          <cell r="AFX21">
            <v>259413.67479422552</v>
          </cell>
          <cell r="AFY21">
            <v>74240.104794225539</v>
          </cell>
          <cell r="AFZ21">
            <v>0</v>
          </cell>
          <cell r="AGA21">
            <v>74240.104794225539</v>
          </cell>
          <cell r="AGB21">
            <v>222208.28399999996</v>
          </cell>
          <cell r="AGC21">
            <v>311296.40975307062</v>
          </cell>
          <cell r="AGD21">
            <v>89088.125753070664</v>
          </cell>
          <cell r="AGE21">
            <v>0</v>
          </cell>
          <cell r="AGF21">
            <v>89088.125753070664</v>
          </cell>
          <cell r="AGG21">
            <v>13702.844179999998</v>
          </cell>
          <cell r="AGH21">
            <v>19196.611934772689</v>
          </cell>
          <cell r="AGI21">
            <v>5493.7677547726908</v>
          </cell>
          <cell r="AGJ21">
            <v>0</v>
          </cell>
          <cell r="AGK21">
            <v>5493.7677547726908</v>
          </cell>
          <cell r="AGL21">
            <v>235911.12817999994</v>
          </cell>
          <cell r="AGM21">
            <v>330493.02168784331</v>
          </cell>
          <cell r="AGN21">
            <v>94581.893507843371</v>
          </cell>
          <cell r="AGO21">
            <v>0</v>
          </cell>
          <cell r="AGP21">
            <v>94581.893507843371</v>
          </cell>
          <cell r="AGQ21">
            <v>5.8084772370486655E-2</v>
          </cell>
          <cell r="AGR21">
            <v>7.0000000000000007E-2</v>
          </cell>
          <cell r="AGS21">
            <v>0.05</v>
          </cell>
          <cell r="AGT21">
            <v>6.1666666666666668E-2</v>
          </cell>
          <cell r="AGV21">
            <v>68760.31</v>
          </cell>
          <cell r="AGW21">
            <v>120153.39618610634</v>
          </cell>
          <cell r="AGX21">
            <v>51393.086186106346</v>
          </cell>
          <cell r="AGZ21">
            <v>94581.893507843371</v>
          </cell>
          <cell r="AHA21">
            <v>-27977.560393596155</v>
          </cell>
          <cell r="AHC21">
            <v>185371.56300949436</v>
          </cell>
          <cell r="AHD21">
            <v>46881.773348811694</v>
          </cell>
          <cell r="AHE21">
            <v>-11917.283124248963</v>
          </cell>
          <cell r="AHF21">
            <v>67185.894751053071</v>
          </cell>
          <cell r="AHG21">
            <v>354126.28109935741</v>
          </cell>
        </row>
        <row r="22">
          <cell r="C22" t="str">
            <v>Олександра Довгача вул. 18</v>
          </cell>
          <cell r="D22">
            <v>5</v>
          </cell>
          <cell r="E22">
            <v>4430.2</v>
          </cell>
          <cell r="F22">
            <v>38671.214999999997</v>
          </cell>
          <cell r="G22">
            <v>35350.353257765892</v>
          </cell>
          <cell r="H22">
            <v>-3320.8617422341049</v>
          </cell>
          <cell r="I22">
            <v>-3320.8617422341049</v>
          </cell>
          <cell r="J22">
            <v>0</v>
          </cell>
          <cell r="K22">
            <v>14195.37</v>
          </cell>
          <cell r="L22">
            <v>894.46</v>
          </cell>
          <cell r="M22">
            <v>894.46</v>
          </cell>
          <cell r="N22">
            <v>894.46</v>
          </cell>
          <cell r="O22">
            <v>894.46</v>
          </cell>
          <cell r="P22">
            <v>894.46</v>
          </cell>
          <cell r="Q22">
            <v>894.46</v>
          </cell>
          <cell r="R22">
            <v>894.46</v>
          </cell>
          <cell r="S22">
            <v>1586.83</v>
          </cell>
          <cell r="T22">
            <v>1586.83</v>
          </cell>
          <cell r="U22">
            <v>1586.83</v>
          </cell>
          <cell r="V22">
            <v>1586.83</v>
          </cell>
          <cell r="W22">
            <v>1586.83</v>
          </cell>
          <cell r="X22">
            <v>9418.4848559755101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9418.4848559755101</v>
          </cell>
          <cell r="AI22">
            <v>0</v>
          </cell>
          <cell r="AJ22">
            <v>0</v>
          </cell>
          <cell r="AL22">
            <v>0</v>
          </cell>
          <cell r="AM22">
            <v>0</v>
          </cell>
          <cell r="AN22">
            <v>3258.3300000000004</v>
          </cell>
          <cell r="AO22">
            <v>248.09</v>
          </cell>
          <cell r="AP22">
            <v>248.09</v>
          </cell>
          <cell r="AQ22">
            <v>248.09</v>
          </cell>
          <cell r="AR22">
            <v>248.09</v>
          </cell>
          <cell r="AS22">
            <v>248.09</v>
          </cell>
          <cell r="AT22">
            <v>248.09</v>
          </cell>
          <cell r="AU22">
            <v>248.09</v>
          </cell>
          <cell r="AV22">
            <v>304.33999999999997</v>
          </cell>
          <cell r="AW22">
            <v>304.33999999999997</v>
          </cell>
          <cell r="AX22">
            <v>304.33999999999997</v>
          </cell>
          <cell r="AY22">
            <v>304.33999999999997</v>
          </cell>
          <cell r="AZ22">
            <v>304.33999999999997</v>
          </cell>
          <cell r="BA22">
            <v>1846.0733595455984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1846.0733595455984</v>
          </cell>
          <cell r="BL22">
            <v>0</v>
          </cell>
          <cell r="BM22">
            <v>0</v>
          </cell>
          <cell r="BO22">
            <v>0</v>
          </cell>
          <cell r="BP22">
            <v>0</v>
          </cell>
          <cell r="BQ22">
            <v>2672.7150000000001</v>
          </cell>
          <cell r="BR22">
            <v>203.35</v>
          </cell>
          <cell r="BS22">
            <v>203.35</v>
          </cell>
          <cell r="BT22">
            <v>203.35</v>
          </cell>
          <cell r="BU22">
            <v>203.35</v>
          </cell>
          <cell r="BV22">
            <v>203.35</v>
          </cell>
          <cell r="BW22">
            <v>203.35</v>
          </cell>
          <cell r="BX22">
            <v>203.35</v>
          </cell>
          <cell r="BY22">
            <v>249.85300000000001</v>
          </cell>
          <cell r="BZ22">
            <v>249.85300000000001</v>
          </cell>
          <cell r="CA22">
            <v>249.85300000000001</v>
          </cell>
          <cell r="CB22">
            <v>249.85300000000001</v>
          </cell>
          <cell r="CC22">
            <v>249.85300000000001</v>
          </cell>
          <cell r="CD22">
            <v>2446.31</v>
          </cell>
          <cell r="CE22">
            <v>184.63</v>
          </cell>
          <cell r="CF22">
            <v>184.63</v>
          </cell>
          <cell r="CG22">
            <v>184.63</v>
          </cell>
          <cell r="CH22">
            <v>184.63</v>
          </cell>
          <cell r="CI22">
            <v>184.63</v>
          </cell>
          <cell r="CJ22">
            <v>184.63</v>
          </cell>
          <cell r="CK22">
            <v>184.63</v>
          </cell>
          <cell r="CL22">
            <v>230.78</v>
          </cell>
          <cell r="CM22">
            <v>230.78</v>
          </cell>
          <cell r="CN22">
            <v>230.78</v>
          </cell>
          <cell r="CO22">
            <v>230.78</v>
          </cell>
          <cell r="CP22">
            <v>230.78</v>
          </cell>
          <cell r="CR22">
            <v>0</v>
          </cell>
          <cell r="CS22">
            <v>0</v>
          </cell>
          <cell r="CT22">
            <v>559.05999999999995</v>
          </cell>
          <cell r="CU22">
            <v>42.53</v>
          </cell>
          <cell r="CV22">
            <v>42.53</v>
          </cell>
          <cell r="CW22">
            <v>42.53</v>
          </cell>
          <cell r="CX22">
            <v>42.53</v>
          </cell>
          <cell r="CY22">
            <v>42.53</v>
          </cell>
          <cell r="CZ22">
            <v>42.53</v>
          </cell>
          <cell r="DA22">
            <v>42.53</v>
          </cell>
          <cell r="DB22">
            <v>52.27</v>
          </cell>
          <cell r="DC22">
            <v>52.27</v>
          </cell>
          <cell r="DD22">
            <v>52.27</v>
          </cell>
          <cell r="DE22">
            <v>52.27</v>
          </cell>
          <cell r="DF22">
            <v>52.27</v>
          </cell>
          <cell r="DG22">
            <v>513.68999999999994</v>
          </cell>
          <cell r="DH22">
            <v>38.770000000000003</v>
          </cell>
          <cell r="DI22">
            <v>38.770000000000003</v>
          </cell>
          <cell r="DJ22">
            <v>38.770000000000003</v>
          </cell>
          <cell r="DK22">
            <v>38.770000000000003</v>
          </cell>
          <cell r="DL22">
            <v>38.770000000000003</v>
          </cell>
          <cell r="DM22">
            <v>38.770000000000003</v>
          </cell>
          <cell r="DN22">
            <v>38.770000000000003</v>
          </cell>
          <cell r="DO22">
            <v>48.46</v>
          </cell>
          <cell r="DP22">
            <v>48.46</v>
          </cell>
          <cell r="DQ22">
            <v>48.46</v>
          </cell>
          <cell r="DR22">
            <v>48.46</v>
          </cell>
          <cell r="DS22">
            <v>48.46</v>
          </cell>
          <cell r="DT22">
            <v>-45.370000000000005</v>
          </cell>
          <cell r="DU22">
            <v>-45.370000000000005</v>
          </cell>
          <cell r="DV22">
            <v>0</v>
          </cell>
          <cell r="DW22">
            <v>921.50000000000023</v>
          </cell>
          <cell r="DX22">
            <v>73.099999999999994</v>
          </cell>
          <cell r="DY22">
            <v>73.099999999999994</v>
          </cell>
          <cell r="DZ22">
            <v>73.099999999999994</v>
          </cell>
          <cell r="EA22">
            <v>73.099999999999994</v>
          </cell>
          <cell r="EB22">
            <v>73.099999999999994</v>
          </cell>
          <cell r="EC22">
            <v>73.099999999999994</v>
          </cell>
          <cell r="ED22">
            <v>73.099999999999994</v>
          </cell>
          <cell r="EE22">
            <v>81.96</v>
          </cell>
          <cell r="EF22">
            <v>81.96</v>
          </cell>
          <cell r="EG22">
            <v>81.96</v>
          </cell>
          <cell r="EH22">
            <v>81.96</v>
          </cell>
          <cell r="EI22">
            <v>81.96</v>
          </cell>
          <cell r="EK22">
            <v>493.85365331631903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493.85365331631903</v>
          </cell>
          <cell r="EV22">
            <v>0</v>
          </cell>
          <cell r="EW22">
            <v>0</v>
          </cell>
          <cell r="EX22">
            <v>-427.6463466836812</v>
          </cell>
          <cell r="EY22">
            <v>-427.6463466836812</v>
          </cell>
          <cell r="EZ22">
            <v>0</v>
          </cell>
          <cell r="FA22">
            <v>4274.9999999999991</v>
          </cell>
          <cell r="FB22">
            <v>323.39999999999998</v>
          </cell>
          <cell r="FC22">
            <v>323.39999999999998</v>
          </cell>
          <cell r="FD22">
            <v>323.39999999999998</v>
          </cell>
          <cell r="FE22">
            <v>323.39999999999998</v>
          </cell>
          <cell r="FF22">
            <v>323.39999999999998</v>
          </cell>
          <cell r="FG22">
            <v>323.39999999999998</v>
          </cell>
          <cell r="FH22">
            <v>323.39999999999998</v>
          </cell>
          <cell r="FI22">
            <v>402.24</v>
          </cell>
          <cell r="FJ22">
            <v>402.24</v>
          </cell>
          <cell r="FK22">
            <v>402.24</v>
          </cell>
          <cell r="FL22">
            <v>402.24</v>
          </cell>
          <cell r="FM22">
            <v>402.24</v>
          </cell>
          <cell r="FN22">
            <v>4702.0214939488451</v>
          </cell>
          <cell r="FO22">
            <v>0</v>
          </cell>
          <cell r="FP22">
            <v>0</v>
          </cell>
          <cell r="FQ22">
            <v>0</v>
          </cell>
          <cell r="FR22">
            <v>2252.8907261480604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2449.1307678007843</v>
          </cell>
          <cell r="FY22">
            <v>0</v>
          </cell>
          <cell r="FZ22">
            <v>0</v>
          </cell>
          <cell r="GA22">
            <v>427.021493948846</v>
          </cell>
          <cell r="GB22">
            <v>0</v>
          </cell>
          <cell r="GC22">
            <v>427.021493948846</v>
          </cell>
          <cell r="GD22">
            <v>1125.2500000000002</v>
          </cell>
          <cell r="GE22">
            <v>73.099999999999994</v>
          </cell>
          <cell r="GF22">
            <v>73.099999999999994</v>
          </cell>
          <cell r="GG22">
            <v>73.099999999999994</v>
          </cell>
          <cell r="GH22">
            <v>73.099999999999994</v>
          </cell>
          <cell r="GI22">
            <v>73.099999999999994</v>
          </cell>
          <cell r="GJ22">
            <v>73.099999999999994</v>
          </cell>
          <cell r="GK22">
            <v>73.099999999999994</v>
          </cell>
          <cell r="GL22">
            <v>122.71</v>
          </cell>
          <cell r="GM22">
            <v>122.71</v>
          </cell>
          <cell r="GN22">
            <v>122.71</v>
          </cell>
          <cell r="GO22">
            <v>122.71</v>
          </cell>
          <cell r="GP22">
            <v>122.71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V22">
            <v>-1125.2500000000002</v>
          </cell>
          <cell r="GW22">
            <v>-1125.2500000000002</v>
          </cell>
          <cell r="GX22">
            <v>0</v>
          </cell>
          <cell r="GY22">
            <v>11663.989999999998</v>
          </cell>
          <cell r="GZ22">
            <v>643.27</v>
          </cell>
          <cell r="HA22">
            <v>643.27</v>
          </cell>
          <cell r="HB22">
            <v>643.27</v>
          </cell>
          <cell r="HC22">
            <v>643.27</v>
          </cell>
          <cell r="HD22">
            <v>643.27</v>
          </cell>
          <cell r="HE22">
            <v>643.27</v>
          </cell>
          <cell r="HF22">
            <v>643.27</v>
          </cell>
          <cell r="HG22">
            <v>1432.22</v>
          </cell>
          <cell r="HH22">
            <v>1432.22</v>
          </cell>
          <cell r="HI22">
            <v>1432.22</v>
          </cell>
          <cell r="HJ22">
            <v>1432.22</v>
          </cell>
          <cell r="HK22">
            <v>1432.22</v>
          </cell>
          <cell r="HL22">
            <v>15929.919894979621</v>
          </cell>
          <cell r="HM22">
            <v>1223.0709554663401</v>
          </cell>
          <cell r="HN22">
            <v>1295.5809798385822</v>
          </cell>
          <cell r="HO22">
            <v>1413.9831636443384</v>
          </cell>
          <cell r="HP22">
            <v>1314.1057399898516</v>
          </cell>
          <cell r="HQ22">
            <v>1369.2180411711572</v>
          </cell>
          <cell r="HR22">
            <v>1147.6722928534409</v>
          </cell>
          <cell r="HS22">
            <v>1509.5849128551397</v>
          </cell>
          <cell r="HT22">
            <v>944.61652077128747</v>
          </cell>
          <cell r="HU22">
            <v>969.82382305396095</v>
          </cell>
          <cell r="HV22">
            <v>1610.5149409663306</v>
          </cell>
          <cell r="HW22">
            <v>1449.2008496961425</v>
          </cell>
          <cell r="HX22">
            <v>1682.5476746730492</v>
          </cell>
          <cell r="HY22">
            <v>4265.929894979623</v>
          </cell>
          <cell r="HZ22">
            <v>0</v>
          </cell>
          <cell r="IA22">
            <v>4265.929894979623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0</v>
          </cell>
          <cell r="II22">
            <v>0</v>
          </cell>
          <cell r="IJ22">
            <v>0</v>
          </cell>
          <cell r="IK22">
            <v>0</v>
          </cell>
          <cell r="IL22">
            <v>0</v>
          </cell>
          <cell r="IM22">
            <v>0</v>
          </cell>
          <cell r="IN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IT22">
            <v>0</v>
          </cell>
          <cell r="IU22">
            <v>0</v>
          </cell>
          <cell r="IV22">
            <v>0</v>
          </cell>
          <cell r="IW22">
            <v>0</v>
          </cell>
          <cell r="IX22">
            <v>0</v>
          </cell>
          <cell r="IY22">
            <v>0</v>
          </cell>
          <cell r="IZ22">
            <v>0</v>
          </cell>
          <cell r="JA22">
            <v>0</v>
          </cell>
          <cell r="JB22">
            <v>0</v>
          </cell>
          <cell r="JC22">
            <v>0</v>
          </cell>
          <cell r="JD22">
            <v>0</v>
          </cell>
          <cell r="JE22">
            <v>0</v>
          </cell>
          <cell r="JF22">
            <v>0</v>
          </cell>
          <cell r="JG22">
            <v>0</v>
          </cell>
          <cell r="JH22">
            <v>0</v>
          </cell>
          <cell r="JI22">
            <v>0</v>
          </cell>
          <cell r="JJ22">
            <v>0</v>
          </cell>
          <cell r="JK22">
            <v>0</v>
          </cell>
          <cell r="JL22">
            <v>0</v>
          </cell>
          <cell r="JM22">
            <v>0</v>
          </cell>
          <cell r="JN22">
            <v>0</v>
          </cell>
          <cell r="JO22">
            <v>0</v>
          </cell>
          <cell r="JP22">
            <v>0</v>
          </cell>
          <cell r="JQ22">
            <v>0</v>
          </cell>
          <cell r="JR22">
            <v>0</v>
          </cell>
          <cell r="JS22">
            <v>0</v>
          </cell>
          <cell r="JT22">
            <v>0</v>
          </cell>
          <cell r="JU22">
            <v>0</v>
          </cell>
          <cell r="JV22">
            <v>0</v>
          </cell>
          <cell r="JW22">
            <v>0</v>
          </cell>
          <cell r="JX22">
            <v>0</v>
          </cell>
          <cell r="JY22">
            <v>0</v>
          </cell>
          <cell r="JZ22">
            <v>0</v>
          </cell>
          <cell r="KA22">
            <v>0</v>
          </cell>
          <cell r="KB22">
            <v>0</v>
          </cell>
          <cell r="KC22">
            <v>0</v>
          </cell>
          <cell r="KD22">
            <v>0</v>
          </cell>
          <cell r="KE22">
            <v>0</v>
          </cell>
          <cell r="KF22">
            <v>0</v>
          </cell>
          <cell r="KG22">
            <v>0</v>
          </cell>
          <cell r="KH22">
            <v>3012.0199999999995</v>
          </cell>
          <cell r="KI22">
            <v>136.01</v>
          </cell>
          <cell r="KJ22">
            <v>136.01</v>
          </cell>
          <cell r="KK22">
            <v>136.01</v>
          </cell>
          <cell r="KL22">
            <v>136.01</v>
          </cell>
          <cell r="KM22">
            <v>136.01</v>
          </cell>
          <cell r="KN22">
            <v>136.01</v>
          </cell>
          <cell r="KO22">
            <v>136.01</v>
          </cell>
          <cell r="KP22">
            <v>411.99</v>
          </cell>
          <cell r="KQ22">
            <v>411.99</v>
          </cell>
          <cell r="KR22">
            <v>411.99</v>
          </cell>
          <cell r="KS22">
            <v>411.99</v>
          </cell>
          <cell r="KT22">
            <v>411.99</v>
          </cell>
          <cell r="KU22">
            <v>3236.0191529748317</v>
          </cell>
          <cell r="KV22">
            <v>164.22597423761309</v>
          </cell>
          <cell r="KW22">
            <v>176.86536462652501</v>
          </cell>
          <cell r="KX22">
            <v>156.96587143010632</v>
          </cell>
          <cell r="KY22">
            <v>172.09849523739234</v>
          </cell>
          <cell r="KZ22">
            <v>171.43130668627933</v>
          </cell>
          <cell r="LA22">
            <v>175.22148198660753</v>
          </cell>
          <cell r="LB22">
            <v>155.05017350806531</v>
          </cell>
          <cell r="LC22">
            <v>313.12415951218082</v>
          </cell>
          <cell r="LD22">
            <v>403.59955218778077</v>
          </cell>
          <cell r="LE22">
            <v>389.72289121732371</v>
          </cell>
          <cell r="LF22">
            <v>474.82937939147087</v>
          </cell>
          <cell r="LG22">
            <v>482.88450295348639</v>
          </cell>
          <cell r="LH22">
            <v>223.99915297483221</v>
          </cell>
          <cell r="LI22">
            <v>0</v>
          </cell>
          <cell r="LJ22">
            <v>223.99915297483221</v>
          </cell>
          <cell r="LK22">
            <v>0</v>
          </cell>
          <cell r="LX22">
            <v>0</v>
          </cell>
          <cell r="MJ22">
            <v>0</v>
          </cell>
          <cell r="ML22">
            <v>0</v>
          </cell>
          <cell r="MM22">
            <v>0</v>
          </cell>
          <cell r="MN22">
            <v>67068.39</v>
          </cell>
          <cell r="MO22">
            <v>5476.17</v>
          </cell>
          <cell r="MP22">
            <v>5476.17</v>
          </cell>
          <cell r="MQ22">
            <v>5476.17</v>
          </cell>
          <cell r="MR22">
            <v>5476.17</v>
          </cell>
          <cell r="MS22">
            <v>5476.17</v>
          </cell>
          <cell r="MT22">
            <v>5476.17</v>
          </cell>
          <cell r="MU22">
            <v>5476.17</v>
          </cell>
          <cell r="MV22">
            <v>5747.04</v>
          </cell>
          <cell r="MW22">
            <v>5747.04</v>
          </cell>
          <cell r="MX22">
            <v>5747.04</v>
          </cell>
          <cell r="MY22">
            <v>5747.04</v>
          </cell>
          <cell r="MZ22">
            <v>5747.04</v>
          </cell>
          <cell r="NA22">
            <v>5719.560113947784</v>
          </cell>
          <cell r="NB22">
            <v>0</v>
          </cell>
          <cell r="NC22">
            <v>5256.8969944073897</v>
          </cell>
          <cell r="ND22">
            <v>0</v>
          </cell>
          <cell r="NE22">
            <v>0</v>
          </cell>
          <cell r="NF22">
            <v>0</v>
          </cell>
          <cell r="NG22">
            <v>0</v>
          </cell>
          <cell r="NH22">
            <v>0</v>
          </cell>
          <cell r="NI22">
            <v>0</v>
          </cell>
          <cell r="NJ22">
            <v>0</v>
          </cell>
          <cell r="NK22">
            <v>462.6631195403944</v>
          </cell>
          <cell r="NL22">
            <v>0</v>
          </cell>
          <cell r="NM22">
            <v>0</v>
          </cell>
          <cell r="NN22">
            <v>-61348.829886052219</v>
          </cell>
          <cell r="NO22">
            <v>-61348.829886052219</v>
          </cell>
          <cell r="NP22">
            <v>0</v>
          </cell>
          <cell r="NQ22">
            <v>32276.760000000006</v>
          </cell>
          <cell r="NR22">
            <v>5687.3600000000006</v>
          </cell>
          <cell r="NS22">
            <v>-26589.400000000005</v>
          </cell>
          <cell r="NT22">
            <v>-26589.400000000005</v>
          </cell>
          <cell r="NU22">
            <v>0</v>
          </cell>
          <cell r="NV22">
            <v>11949.440000000002</v>
          </cell>
          <cell r="NW22">
            <v>1388.42</v>
          </cell>
          <cell r="NX22">
            <v>1388.42</v>
          </cell>
          <cell r="NY22">
            <v>1388.42</v>
          </cell>
          <cell r="NZ22">
            <v>1388.42</v>
          </cell>
          <cell r="OA22">
            <v>1388.42</v>
          </cell>
          <cell r="OB22">
            <v>1388.42</v>
          </cell>
          <cell r="OC22">
            <v>1388.42</v>
          </cell>
          <cell r="OD22">
            <v>446.1</v>
          </cell>
          <cell r="OE22">
            <v>446.1</v>
          </cell>
          <cell r="OF22">
            <v>446.1</v>
          </cell>
          <cell r="OG22">
            <v>446.1</v>
          </cell>
          <cell r="OH22">
            <v>446.1</v>
          </cell>
          <cell r="OI22">
            <v>406.65</v>
          </cell>
          <cell r="OJ22">
            <v>0</v>
          </cell>
          <cell r="OK22">
            <v>0</v>
          </cell>
          <cell r="OL22">
            <v>406.65</v>
          </cell>
          <cell r="OM22">
            <v>0</v>
          </cell>
          <cell r="ON22">
            <v>0</v>
          </cell>
          <cell r="OO22">
            <v>0</v>
          </cell>
          <cell r="OP22">
            <v>0</v>
          </cell>
          <cell r="OQ22">
            <v>0</v>
          </cell>
          <cell r="OR22">
            <v>0</v>
          </cell>
          <cell r="OS22">
            <v>0</v>
          </cell>
          <cell r="OT22">
            <v>0</v>
          </cell>
          <cell r="OU22">
            <v>0</v>
          </cell>
          <cell r="OV22">
            <v>-11542.790000000003</v>
          </cell>
          <cell r="OW22">
            <v>-11542.790000000003</v>
          </cell>
          <cell r="OX22">
            <v>0</v>
          </cell>
          <cell r="OY22">
            <v>6776.7699999999986</v>
          </cell>
          <cell r="OZ22">
            <v>700.41</v>
          </cell>
          <cell r="PA22">
            <v>700.41</v>
          </cell>
          <cell r="PB22">
            <v>700.41</v>
          </cell>
          <cell r="PC22">
            <v>700.41</v>
          </cell>
          <cell r="PD22">
            <v>700.41</v>
          </cell>
          <cell r="PE22">
            <v>700.41</v>
          </cell>
          <cell r="PF22">
            <v>700.41</v>
          </cell>
          <cell r="PG22">
            <v>374.78</v>
          </cell>
          <cell r="PH22">
            <v>374.78</v>
          </cell>
          <cell r="PI22">
            <v>374.78</v>
          </cell>
          <cell r="PJ22">
            <v>374.78</v>
          </cell>
          <cell r="PK22">
            <v>374.78</v>
          </cell>
          <cell r="PL22">
            <v>784.37</v>
          </cell>
          <cell r="PM22">
            <v>0</v>
          </cell>
          <cell r="PN22">
            <v>0</v>
          </cell>
          <cell r="PO22">
            <v>784.37</v>
          </cell>
          <cell r="PP22">
            <v>0</v>
          </cell>
          <cell r="PQ22">
            <v>0</v>
          </cell>
          <cell r="PR22">
            <v>0</v>
          </cell>
          <cell r="PS22">
            <v>0</v>
          </cell>
          <cell r="PT22">
            <v>0</v>
          </cell>
          <cell r="PU22">
            <v>0</v>
          </cell>
          <cell r="PV22">
            <v>0</v>
          </cell>
          <cell r="PW22">
            <v>0</v>
          </cell>
          <cell r="PX22">
            <v>0</v>
          </cell>
          <cell r="PY22">
            <v>-5992.3999999999987</v>
          </cell>
          <cell r="PZ22">
            <v>-5992.3999999999987</v>
          </cell>
          <cell r="QA22">
            <v>0</v>
          </cell>
          <cell r="QB22">
            <v>1888.1700000000003</v>
          </cell>
          <cell r="QC22">
            <v>193.16</v>
          </cell>
          <cell r="QD22">
            <v>193.16</v>
          </cell>
          <cell r="QE22">
            <v>193.16</v>
          </cell>
          <cell r="QF22">
            <v>193.16</v>
          </cell>
          <cell r="QG22">
            <v>193.16</v>
          </cell>
          <cell r="QH22">
            <v>193.16</v>
          </cell>
          <cell r="QI22">
            <v>193.16</v>
          </cell>
          <cell r="QJ22">
            <v>107.21</v>
          </cell>
          <cell r="QK22">
            <v>107.21</v>
          </cell>
          <cell r="QL22">
            <v>107.21</v>
          </cell>
          <cell r="QM22">
            <v>107.21</v>
          </cell>
          <cell r="QN22">
            <v>107.21</v>
          </cell>
          <cell r="QO22">
            <v>839.46</v>
          </cell>
          <cell r="QP22">
            <v>0</v>
          </cell>
          <cell r="QQ22">
            <v>0</v>
          </cell>
          <cell r="QR22">
            <v>0</v>
          </cell>
          <cell r="QS22">
            <v>0</v>
          </cell>
          <cell r="QT22">
            <v>0</v>
          </cell>
          <cell r="QU22">
            <v>839.46</v>
          </cell>
          <cell r="QV22">
            <v>0</v>
          </cell>
          <cell r="QW22">
            <v>0</v>
          </cell>
          <cell r="QX22">
            <v>0</v>
          </cell>
          <cell r="QY22">
            <v>0</v>
          </cell>
          <cell r="QZ22">
            <v>0</v>
          </cell>
          <cell r="RA22">
            <v>0</v>
          </cell>
          <cell r="RB22">
            <v>-1048.7100000000003</v>
          </cell>
          <cell r="RC22">
            <v>-1048.7100000000003</v>
          </cell>
          <cell r="RD22">
            <v>0</v>
          </cell>
          <cell r="RE22">
            <v>8142.1300000000019</v>
          </cell>
          <cell r="RF22">
            <v>838.19</v>
          </cell>
          <cell r="RG22">
            <v>838.19</v>
          </cell>
          <cell r="RH22">
            <v>838.19</v>
          </cell>
          <cell r="RI22">
            <v>838.19</v>
          </cell>
          <cell r="RJ22">
            <v>838.19</v>
          </cell>
          <cell r="RK22">
            <v>838.19</v>
          </cell>
          <cell r="RL22">
            <v>838.19</v>
          </cell>
          <cell r="RM22">
            <v>454.96</v>
          </cell>
          <cell r="RN22">
            <v>454.96</v>
          </cell>
          <cell r="RO22">
            <v>454.96</v>
          </cell>
          <cell r="RP22">
            <v>454.96</v>
          </cell>
          <cell r="RQ22">
            <v>454.96</v>
          </cell>
          <cell r="RR22">
            <v>0</v>
          </cell>
          <cell r="RS22">
            <v>0</v>
          </cell>
          <cell r="RT22">
            <v>0</v>
          </cell>
          <cell r="RU22">
            <v>0</v>
          </cell>
          <cell r="RV22">
            <v>0</v>
          </cell>
          <cell r="RW22">
            <v>0</v>
          </cell>
          <cell r="RX22">
            <v>0</v>
          </cell>
          <cell r="RY22">
            <v>0</v>
          </cell>
          <cell r="RZ22">
            <v>0</v>
          </cell>
          <cell r="SA22">
            <v>0</v>
          </cell>
          <cell r="SB22">
            <v>0</v>
          </cell>
          <cell r="SC22">
            <v>0</v>
          </cell>
          <cell r="SD22">
            <v>0</v>
          </cell>
          <cell r="SE22">
            <v>-8142.1300000000019</v>
          </cell>
          <cell r="SF22">
            <v>-8142.1300000000019</v>
          </cell>
          <cell r="SG22">
            <v>0</v>
          </cell>
          <cell r="SH22">
            <v>2691.79</v>
          </cell>
          <cell r="SI22">
            <v>278.22000000000003</v>
          </cell>
          <cell r="SJ22">
            <v>278.22000000000003</v>
          </cell>
          <cell r="SK22">
            <v>278.22000000000003</v>
          </cell>
          <cell r="SL22">
            <v>278.22000000000003</v>
          </cell>
          <cell r="SM22">
            <v>278.22000000000003</v>
          </cell>
          <cell r="SN22">
            <v>278.22000000000003</v>
          </cell>
          <cell r="SO22">
            <v>278.22000000000003</v>
          </cell>
          <cell r="SP22">
            <v>148.85</v>
          </cell>
          <cell r="SQ22">
            <v>148.85</v>
          </cell>
          <cell r="SR22">
            <v>148.85</v>
          </cell>
          <cell r="SS22">
            <v>148.85</v>
          </cell>
          <cell r="ST22">
            <v>148.85</v>
          </cell>
          <cell r="SU22">
            <v>3255.55</v>
          </cell>
          <cell r="SV22">
            <v>0</v>
          </cell>
          <cell r="SW22">
            <v>0</v>
          </cell>
          <cell r="SX22">
            <v>0</v>
          </cell>
          <cell r="SY22">
            <v>0</v>
          </cell>
          <cell r="SZ22">
            <v>0</v>
          </cell>
          <cell r="TA22">
            <v>0</v>
          </cell>
          <cell r="TB22">
            <v>0</v>
          </cell>
          <cell r="TC22">
            <v>0</v>
          </cell>
          <cell r="TD22">
            <v>0</v>
          </cell>
          <cell r="TE22">
            <v>0</v>
          </cell>
          <cell r="TF22">
            <v>3255.55</v>
          </cell>
          <cell r="TG22">
            <v>0</v>
          </cell>
          <cell r="TH22">
            <v>563.76000000000022</v>
          </cell>
          <cell r="TI22">
            <v>0</v>
          </cell>
          <cell r="TJ22">
            <v>563.76000000000022</v>
          </cell>
          <cell r="TK22">
            <v>740.72</v>
          </cell>
          <cell r="TL22">
            <v>69.11</v>
          </cell>
          <cell r="TM22">
            <v>69.11</v>
          </cell>
          <cell r="TN22">
            <v>69.11</v>
          </cell>
          <cell r="TO22">
            <v>69.11</v>
          </cell>
          <cell r="TP22">
            <v>69.11</v>
          </cell>
          <cell r="TQ22">
            <v>69.11</v>
          </cell>
          <cell r="TR22">
            <v>69.11</v>
          </cell>
          <cell r="TS22">
            <v>51.39</v>
          </cell>
          <cell r="TT22">
            <v>51.39</v>
          </cell>
          <cell r="TU22">
            <v>51.39</v>
          </cell>
          <cell r="TV22">
            <v>51.39</v>
          </cell>
          <cell r="TW22">
            <v>51.39</v>
          </cell>
          <cell r="TX22">
            <v>401.33000000000004</v>
          </cell>
          <cell r="TY22">
            <v>0</v>
          </cell>
          <cell r="TZ22">
            <v>0</v>
          </cell>
          <cell r="UA22">
            <v>0</v>
          </cell>
          <cell r="UB22">
            <v>0</v>
          </cell>
          <cell r="UC22">
            <v>0</v>
          </cell>
          <cell r="UD22">
            <v>322.97000000000003</v>
          </cell>
          <cell r="UE22">
            <v>0</v>
          </cell>
          <cell r="UF22">
            <v>0</v>
          </cell>
          <cell r="UG22">
            <v>78.36</v>
          </cell>
          <cell r="UH22">
            <v>0</v>
          </cell>
          <cell r="UI22">
            <v>0</v>
          </cell>
          <cell r="UJ22">
            <v>0</v>
          </cell>
          <cell r="UK22">
            <v>-339.39</v>
          </cell>
          <cell r="UL22">
            <v>-339.39</v>
          </cell>
          <cell r="UM22">
            <v>0</v>
          </cell>
          <cell r="UN22">
            <v>87.740000000000023</v>
          </cell>
          <cell r="UO22">
            <v>8.42</v>
          </cell>
          <cell r="UP22">
            <v>8.42</v>
          </cell>
          <cell r="UQ22">
            <v>8.42</v>
          </cell>
          <cell r="UR22">
            <v>8.42</v>
          </cell>
          <cell r="US22">
            <v>8.42</v>
          </cell>
          <cell r="UT22">
            <v>8.42</v>
          </cell>
          <cell r="UU22">
            <v>8.42</v>
          </cell>
          <cell r="UV22">
            <v>5.76</v>
          </cell>
          <cell r="UW22">
            <v>5.76</v>
          </cell>
          <cell r="UX22">
            <v>5.76</v>
          </cell>
          <cell r="UY22">
            <v>5.76</v>
          </cell>
          <cell r="UZ22">
            <v>5.76</v>
          </cell>
          <cell r="VA22">
            <v>0</v>
          </cell>
          <cell r="VH22">
            <v>0</v>
          </cell>
          <cell r="VN22">
            <v>-87.740000000000023</v>
          </cell>
          <cell r="VO22">
            <v>-87.740000000000023</v>
          </cell>
          <cell r="VP22">
            <v>0</v>
          </cell>
          <cell r="VQ22">
            <v>0</v>
          </cell>
          <cell r="WD22">
            <v>0</v>
          </cell>
          <cell r="WQ22">
            <v>0</v>
          </cell>
          <cell r="WR22">
            <v>0</v>
          </cell>
          <cell r="WS22">
            <v>0</v>
          </cell>
          <cell r="WT22">
            <v>51192.380000000005</v>
          </cell>
          <cell r="WU22">
            <v>3428.09</v>
          </cell>
          <cell r="WV22">
            <v>3428.09</v>
          </cell>
          <cell r="WW22">
            <v>3428.09</v>
          </cell>
          <cell r="WX22">
            <v>3428.09</v>
          </cell>
          <cell r="WY22">
            <v>3428.09</v>
          </cell>
          <cell r="WZ22">
            <v>3428.09</v>
          </cell>
          <cell r="XA22">
            <v>3428.09</v>
          </cell>
          <cell r="XB22">
            <v>5439.15</v>
          </cell>
          <cell r="XC22">
            <v>5439.15</v>
          </cell>
          <cell r="XD22">
            <v>5439.15</v>
          </cell>
          <cell r="XE22">
            <v>5439.15</v>
          </cell>
          <cell r="XF22">
            <v>5439.15</v>
          </cell>
          <cell r="XG22">
            <v>54581.446940058617</v>
          </cell>
          <cell r="XH22">
            <v>4182.8829053527406</v>
          </cell>
          <cell r="XI22">
            <v>5006.0515270513797</v>
          </cell>
          <cell r="XJ22">
            <v>4836.7193126186803</v>
          </cell>
          <cell r="XK22">
            <v>491.80707713033644</v>
          </cell>
          <cell r="XL22">
            <v>3859.0304851837382</v>
          </cell>
          <cell r="XM22">
            <v>3461.5487371977879</v>
          </cell>
          <cell r="XN22">
            <v>4915.9184565797414</v>
          </cell>
          <cell r="XO22">
            <v>5099.6464568821903</v>
          </cell>
          <cell r="XP22">
            <v>6861.7782622557888</v>
          </cell>
          <cell r="XQ22">
            <v>4834.0061994820817</v>
          </cell>
          <cell r="XR22">
            <v>6170.7748860559777</v>
          </cell>
          <cell r="XS22">
            <v>4861.2826342681801</v>
          </cell>
          <cell r="XT22">
            <v>3389.0669400586121</v>
          </cell>
          <cell r="XU22">
            <v>0</v>
          </cell>
          <cell r="XV22">
            <v>3389.0669400586121</v>
          </cell>
          <cell r="XW22">
            <v>19374.559999999998</v>
          </cell>
          <cell r="XX22">
            <v>1166.03</v>
          </cell>
          <cell r="XY22">
            <v>1166.03</v>
          </cell>
          <cell r="XZ22">
            <v>1166.03</v>
          </cell>
          <cell r="YA22">
            <v>1166.03</v>
          </cell>
          <cell r="YB22">
            <v>1166.03</v>
          </cell>
          <cell r="YC22">
            <v>1166.03</v>
          </cell>
          <cell r="YD22">
            <v>1166.03</v>
          </cell>
          <cell r="YE22">
            <v>2242.4699999999998</v>
          </cell>
          <cell r="YF22">
            <v>2242.4699999999998</v>
          </cell>
          <cell r="YG22">
            <v>2242.4699999999998</v>
          </cell>
          <cell r="YH22">
            <v>2242.4699999999998</v>
          </cell>
          <cell r="YI22">
            <v>2242.4699999999998</v>
          </cell>
          <cell r="YJ22">
            <v>21405.902305358002</v>
          </cell>
          <cell r="YK22">
            <v>1231.2343415693572</v>
          </cell>
          <cell r="YL22">
            <v>1080.0638392866611</v>
          </cell>
          <cell r="YM22">
            <v>1112.1347242735428</v>
          </cell>
          <cell r="YN22">
            <v>1192.4494108148074</v>
          </cell>
          <cell r="YO22">
            <v>1075.2741102849291</v>
          </cell>
          <cell r="YP22">
            <v>1156.9179066142831</v>
          </cell>
          <cell r="YQ22">
            <v>1209.8648731414542</v>
          </cell>
          <cell r="YR22">
            <v>2012.4068306899028</v>
          </cell>
          <cell r="YS22">
            <v>1497.603803461926</v>
          </cell>
          <cell r="YT22">
            <v>6444.7248987332514</v>
          </cell>
          <cell r="YU22">
            <v>1625.9118169954722</v>
          </cell>
          <cell r="YV22">
            <v>1767.3157494924146</v>
          </cell>
          <cell r="YW22">
            <v>2031.3423053580045</v>
          </cell>
          <cell r="YX22">
            <v>0</v>
          </cell>
          <cell r="YY22">
            <v>2031.3423053580045</v>
          </cell>
          <cell r="YZ22">
            <v>5730.2800000000007</v>
          </cell>
          <cell r="ZA22">
            <v>159.49</v>
          </cell>
          <cell r="ZB22">
            <v>159.49</v>
          </cell>
          <cell r="ZC22">
            <v>159.49</v>
          </cell>
          <cell r="ZD22">
            <v>159.49</v>
          </cell>
          <cell r="ZE22">
            <v>159.49</v>
          </cell>
          <cell r="ZF22">
            <v>159.49</v>
          </cell>
          <cell r="ZG22">
            <v>159.49</v>
          </cell>
          <cell r="ZH22">
            <v>922.77</v>
          </cell>
          <cell r="ZI22">
            <v>922.77</v>
          </cell>
          <cell r="ZJ22">
            <v>922.77</v>
          </cell>
          <cell r="ZK22">
            <v>922.77</v>
          </cell>
          <cell r="ZL22">
            <v>922.77</v>
          </cell>
          <cell r="ZM22">
            <v>5884.6827093043657</v>
          </cell>
          <cell r="ZN22">
            <v>0</v>
          </cell>
          <cell r="ZO22">
            <v>144.02807056753713</v>
          </cell>
          <cell r="ZP22">
            <v>486.31526287556522</v>
          </cell>
          <cell r="ZQ22">
            <v>5127.4036103614599</v>
          </cell>
          <cell r="ZR22">
            <v>126.93576549980376</v>
          </cell>
          <cell r="ZS22">
            <v>0</v>
          </cell>
          <cell r="ZZ22">
            <v>154.40270930436509</v>
          </cell>
          <cell r="AAA22">
            <v>0</v>
          </cell>
          <cell r="AAB22">
            <v>154.40270930436509</v>
          </cell>
          <cell r="AAC22">
            <v>1806.6000000000001</v>
          </cell>
          <cell r="AAD22">
            <v>130.25</v>
          </cell>
          <cell r="AAE22">
            <v>130.25</v>
          </cell>
          <cell r="AAF22">
            <v>130.25</v>
          </cell>
          <cell r="AAG22">
            <v>130.25</v>
          </cell>
          <cell r="AAH22">
            <v>130.25</v>
          </cell>
          <cell r="AAI22">
            <v>130.25</v>
          </cell>
          <cell r="AAJ22">
            <v>130.25</v>
          </cell>
          <cell r="AAK22">
            <v>178.97</v>
          </cell>
          <cell r="AAL22">
            <v>178.97</v>
          </cell>
          <cell r="AAM22">
            <v>178.97</v>
          </cell>
          <cell r="AAN22">
            <v>178.97</v>
          </cell>
          <cell r="AAO22">
            <v>178.97</v>
          </cell>
          <cell r="AAP22">
            <v>2264.2836187784219</v>
          </cell>
          <cell r="AAQ22">
            <v>158.15195184419767</v>
          </cell>
          <cell r="AAR22">
            <v>157.77340014772832</v>
          </cell>
          <cell r="AAS22">
            <v>158.30434519555689</v>
          </cell>
          <cell r="AAT22">
            <v>158.95401874895398</v>
          </cell>
          <cell r="AAU22">
            <v>160.19513828823119</v>
          </cell>
          <cell r="AAV22">
            <v>158.38078385878319</v>
          </cell>
          <cell r="AAW22">
            <v>155.55380290379296</v>
          </cell>
          <cell r="AAX22">
            <v>235.3766688</v>
          </cell>
          <cell r="AAY22">
            <v>226.3640418</v>
          </cell>
          <cell r="AAZ22">
            <v>230.53202640000001</v>
          </cell>
          <cell r="ABA22">
            <v>230.22316043999999</v>
          </cell>
          <cell r="ABB22">
            <v>234.47428035117767</v>
          </cell>
          <cell r="ABC22">
            <v>457.68361877842176</v>
          </cell>
          <cell r="ABD22">
            <v>0</v>
          </cell>
          <cell r="ABE22">
            <v>457.68361877842176</v>
          </cell>
          <cell r="ABF22">
            <v>261.37</v>
          </cell>
          <cell r="ABG22">
            <v>8.86</v>
          </cell>
          <cell r="ABH22">
            <v>8.86</v>
          </cell>
          <cell r="ABI22">
            <v>8.86</v>
          </cell>
          <cell r="ABJ22">
            <v>8.86</v>
          </cell>
          <cell r="ABK22">
            <v>8.86</v>
          </cell>
          <cell r="ABL22">
            <v>8.86</v>
          </cell>
          <cell r="ABM22">
            <v>8.86</v>
          </cell>
          <cell r="ABN22">
            <v>39.869999999999997</v>
          </cell>
          <cell r="ABO22">
            <v>39.869999999999997</v>
          </cell>
          <cell r="ABP22">
            <v>39.869999999999997</v>
          </cell>
          <cell r="ABQ22">
            <v>39.869999999999997</v>
          </cell>
          <cell r="ABR22">
            <v>39.869999999999997</v>
          </cell>
          <cell r="ABS22">
            <v>0</v>
          </cell>
          <cell r="ABT22">
            <v>0</v>
          </cell>
          <cell r="ABU22">
            <v>0</v>
          </cell>
          <cell r="ABV22">
            <v>0</v>
          </cell>
          <cell r="ABW22">
            <v>0</v>
          </cell>
          <cell r="ABX22">
            <v>0</v>
          </cell>
          <cell r="ABY22">
            <v>0</v>
          </cell>
          <cell r="ACB22">
            <v>0</v>
          </cell>
          <cell r="ACC22">
            <v>0</v>
          </cell>
          <cell r="ACD22">
            <v>0</v>
          </cell>
          <cell r="ACE22">
            <v>0</v>
          </cell>
          <cell r="ACF22">
            <v>-261.37</v>
          </cell>
          <cell r="ACG22">
            <v>-261.37</v>
          </cell>
          <cell r="ACH22">
            <v>0</v>
          </cell>
          <cell r="ACI22">
            <v>14793.509999999998</v>
          </cell>
          <cell r="ACJ22">
            <v>12880.162172322835</v>
          </cell>
          <cell r="ACK22">
            <v>-1913.3478276771639</v>
          </cell>
          <cell r="ACL22">
            <v>-1913.3478276771639</v>
          </cell>
          <cell r="ACM22">
            <v>0</v>
          </cell>
          <cell r="ACN22">
            <v>14793.509999999998</v>
          </cell>
          <cell r="ACO22">
            <v>1242.23</v>
          </cell>
          <cell r="ACP22">
            <v>1242.23</v>
          </cell>
          <cell r="ACQ22">
            <v>1242.23</v>
          </cell>
          <cell r="ACR22">
            <v>1242.23</v>
          </cell>
          <cell r="ACS22">
            <v>1242.23</v>
          </cell>
          <cell r="ACT22">
            <v>1242.23</v>
          </cell>
          <cell r="ACU22">
            <v>1242.23</v>
          </cell>
          <cell r="ACV22">
            <v>1219.58</v>
          </cell>
          <cell r="ACW22">
            <v>1219.58</v>
          </cell>
          <cell r="ACX22">
            <v>1219.58</v>
          </cell>
          <cell r="ACY22">
            <v>1219.58</v>
          </cell>
          <cell r="ACZ22">
            <v>1219.58</v>
          </cell>
          <cell r="ADA22">
            <v>12880.162172322835</v>
          </cell>
          <cell r="ADB22">
            <v>0</v>
          </cell>
          <cell r="ADC22">
            <v>2051.0667602103631</v>
          </cell>
          <cell r="ADD22">
            <v>1283.0742857517137</v>
          </cell>
          <cell r="ADE22">
            <v>1228.1223500000001</v>
          </cell>
          <cell r="ADF22">
            <v>1014.1249720000001</v>
          </cell>
          <cell r="ADG22">
            <v>997.90221439999993</v>
          </cell>
          <cell r="ADH22">
            <v>1192.5466940892543</v>
          </cell>
          <cell r="ADI22">
            <v>957.60121467150339</v>
          </cell>
          <cell r="ADJ22">
            <v>1429.55449</v>
          </cell>
          <cell r="ADK22">
            <v>1471.201536</v>
          </cell>
          <cell r="ADL22">
            <v>1254.9676552000001</v>
          </cell>
          <cell r="ADM22">
            <v>0</v>
          </cell>
          <cell r="ADN22">
            <v>-1913.3478276771639</v>
          </cell>
          <cell r="ADO22">
            <v>-1913.3478276771639</v>
          </cell>
          <cell r="ADP22">
            <v>0</v>
          </cell>
          <cell r="ADQ22">
            <v>0</v>
          </cell>
          <cell r="ADR22">
            <v>0</v>
          </cell>
          <cell r="ADS22">
            <v>0</v>
          </cell>
          <cell r="ADT22">
            <v>0</v>
          </cell>
          <cell r="ADU22">
            <v>0</v>
          </cell>
          <cell r="ADV22">
            <v>0</v>
          </cell>
          <cell r="ADW22">
            <v>0</v>
          </cell>
          <cell r="ADX22">
            <v>0</v>
          </cell>
          <cell r="ADY22">
            <v>0</v>
          </cell>
          <cell r="ADZ22">
            <v>0</v>
          </cell>
          <cell r="AEA22">
            <v>0</v>
          </cell>
          <cell r="AEB22">
            <v>0</v>
          </cell>
          <cell r="AEC22">
            <v>0</v>
          </cell>
          <cell r="AED22">
            <v>0</v>
          </cell>
          <cell r="AEE22">
            <v>0</v>
          </cell>
          <cell r="AEF22">
            <v>0</v>
          </cell>
          <cell r="AEG22">
            <v>0</v>
          </cell>
          <cell r="AEH22">
            <v>0</v>
          </cell>
          <cell r="AEI22">
            <v>0</v>
          </cell>
          <cell r="AEJ22">
            <v>0</v>
          </cell>
          <cell r="AEK22">
            <v>0</v>
          </cell>
          <cell r="AEL22">
            <v>0</v>
          </cell>
          <cell r="AEM22">
            <v>0</v>
          </cell>
          <cell r="AEN22">
            <v>0</v>
          </cell>
          <cell r="AEO22">
            <v>0</v>
          </cell>
          <cell r="AEP22">
            <v>0</v>
          </cell>
          <cell r="AEQ22">
            <v>0</v>
          </cell>
          <cell r="AER22">
            <v>0</v>
          </cell>
          <cell r="AES22">
            <v>0</v>
          </cell>
          <cell r="AET22">
            <v>0</v>
          </cell>
          <cell r="AEU22">
            <v>0</v>
          </cell>
          <cell r="AEV22">
            <v>0</v>
          </cell>
          <cell r="AEW22">
            <v>0</v>
          </cell>
          <cell r="AEX22">
            <v>0</v>
          </cell>
          <cell r="AEY22">
            <v>0</v>
          </cell>
          <cell r="AEZ22">
            <v>0</v>
          </cell>
          <cell r="AFA22">
            <v>0</v>
          </cell>
          <cell r="AFB22">
            <v>0</v>
          </cell>
          <cell r="AFC22">
            <v>0</v>
          </cell>
          <cell r="AFD22">
            <v>0</v>
          </cell>
          <cell r="AFE22">
            <v>0</v>
          </cell>
          <cell r="AFF22">
            <v>0</v>
          </cell>
          <cell r="AFG22">
            <v>0</v>
          </cell>
          <cell r="AFH22">
            <v>0</v>
          </cell>
          <cell r="AFI22">
            <v>0</v>
          </cell>
          <cell r="AFJ22">
            <v>0</v>
          </cell>
          <cell r="AFK22">
            <v>0</v>
          </cell>
          <cell r="AFL22">
            <v>0</v>
          </cell>
          <cell r="AFM22">
            <v>0</v>
          </cell>
          <cell r="AFN22">
            <v>0</v>
          </cell>
          <cell r="AFO22">
            <v>0</v>
          </cell>
          <cell r="AFP22">
            <v>0</v>
          </cell>
          <cell r="AFQ22">
            <v>0</v>
          </cell>
          <cell r="AFR22">
            <v>0</v>
          </cell>
          <cell r="AFS22">
            <v>0</v>
          </cell>
          <cell r="AFT22">
            <v>0</v>
          </cell>
          <cell r="AFU22">
            <v>0</v>
          </cell>
          <cell r="AFV22">
            <v>0</v>
          </cell>
          <cell r="AFW22">
            <v>234187.08500000002</v>
          </cell>
          <cell r="AFX22">
            <v>147009.77027051075</v>
          </cell>
          <cell r="AFY22">
            <v>-87177.31472948927</v>
          </cell>
          <cell r="AFZ22">
            <v>-87177.31472948927</v>
          </cell>
          <cell r="AGA22">
            <v>0</v>
          </cell>
          <cell r="AGB22">
            <v>281024.50200000004</v>
          </cell>
          <cell r="AGC22">
            <v>176411.72432461291</v>
          </cell>
          <cell r="AGD22">
            <v>-104612.77767538713</v>
          </cell>
          <cell r="AGE22">
            <v>-104612.77767538713</v>
          </cell>
          <cell r="AGF22">
            <v>0</v>
          </cell>
          <cell r="AGG22">
            <v>17329.844290000001</v>
          </cell>
          <cell r="AGH22">
            <v>10878.723000017797</v>
          </cell>
          <cell r="AGI22">
            <v>-6451.121289982204</v>
          </cell>
          <cell r="AGJ22">
            <v>-6451.121289982204</v>
          </cell>
          <cell r="AGK22">
            <v>0</v>
          </cell>
          <cell r="AGL22">
            <v>298354.34629000002</v>
          </cell>
          <cell r="AGM22">
            <v>187290.44732463072</v>
          </cell>
          <cell r="AGN22">
            <v>-111063.8989653693</v>
          </cell>
          <cell r="AGO22">
            <v>-111063.8989653693</v>
          </cell>
          <cell r="AGP22">
            <v>0</v>
          </cell>
          <cell r="AGQ22">
            <v>5.8084772370486662E-2</v>
          </cell>
          <cell r="AGR22">
            <v>7.0000000000000007E-2</v>
          </cell>
          <cell r="AGS22">
            <v>0.05</v>
          </cell>
          <cell r="AGT22">
            <v>6.1666666666666668E-2</v>
          </cell>
          <cell r="AGV22">
            <v>99345.150000000009</v>
          </cell>
          <cell r="AGW22">
            <v>11406.920113947785</v>
          </cell>
          <cell r="AGX22">
            <v>-87938.229886052228</v>
          </cell>
          <cell r="AGZ22">
            <v>-111063.8989653693</v>
          </cell>
          <cell r="AHA22">
            <v>-85621.520448027091</v>
          </cell>
          <cell r="AHC22">
            <v>-46005.765504222712</v>
          </cell>
          <cell r="AHD22">
            <v>195263.2714548232</v>
          </cell>
          <cell r="AHE22">
            <v>-97057.301077289856</v>
          </cell>
          <cell r="AHF22">
            <v>310747.01293657644</v>
          </cell>
          <cell r="AHG22">
            <v>166261.79839649069</v>
          </cell>
        </row>
        <row r="23">
          <cell r="C23" t="str">
            <v>Олександра Довгача вул. 19</v>
          </cell>
          <cell r="D23">
            <v>5</v>
          </cell>
          <cell r="E23">
            <v>3772.9</v>
          </cell>
          <cell r="F23">
            <v>39258.949999999997</v>
          </cell>
          <cell r="G23">
            <v>44517.107720447391</v>
          </cell>
          <cell r="H23">
            <v>5258.1577204473942</v>
          </cell>
          <cell r="I23">
            <v>0</v>
          </cell>
          <cell r="J23">
            <v>5258.1577204473942</v>
          </cell>
          <cell r="K23">
            <v>11823.6</v>
          </cell>
          <cell r="L23">
            <v>745.15</v>
          </cell>
          <cell r="M23">
            <v>745.15</v>
          </cell>
          <cell r="N23">
            <v>745.15</v>
          </cell>
          <cell r="O23">
            <v>745.15</v>
          </cell>
          <cell r="P23">
            <v>745.15</v>
          </cell>
          <cell r="Q23">
            <v>745.15</v>
          </cell>
          <cell r="R23">
            <v>745.15</v>
          </cell>
          <cell r="S23">
            <v>1321.51</v>
          </cell>
          <cell r="T23">
            <v>1321.51</v>
          </cell>
          <cell r="U23">
            <v>1321.51</v>
          </cell>
          <cell r="V23">
            <v>1321.51</v>
          </cell>
          <cell r="W23">
            <v>1321.51</v>
          </cell>
          <cell r="X23">
            <v>14330.725468219611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6517.2517206093698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7813.4737476102409</v>
          </cell>
          <cell r="AJ23">
            <v>0</v>
          </cell>
          <cell r="AL23">
            <v>0</v>
          </cell>
          <cell r="AM23">
            <v>0</v>
          </cell>
          <cell r="AN23">
            <v>3017.6900000000005</v>
          </cell>
          <cell r="AO23">
            <v>229.77</v>
          </cell>
          <cell r="AP23">
            <v>229.77</v>
          </cell>
          <cell r="AQ23">
            <v>229.77</v>
          </cell>
          <cell r="AR23">
            <v>229.77</v>
          </cell>
          <cell r="AS23">
            <v>229.77</v>
          </cell>
          <cell r="AT23">
            <v>229.77</v>
          </cell>
          <cell r="AU23">
            <v>229.77</v>
          </cell>
          <cell r="AV23">
            <v>281.86</v>
          </cell>
          <cell r="AW23">
            <v>281.86</v>
          </cell>
          <cell r="AX23">
            <v>281.86</v>
          </cell>
          <cell r="AY23">
            <v>281.86</v>
          </cell>
          <cell r="AZ23">
            <v>281.86</v>
          </cell>
          <cell r="BA23">
            <v>3118.9165552001214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1418.8208776538756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1700.0956775462455</v>
          </cell>
          <cell r="BM23">
            <v>0</v>
          </cell>
          <cell r="BO23">
            <v>0</v>
          </cell>
          <cell r="BP23">
            <v>0</v>
          </cell>
          <cell r="BQ23">
            <v>2270.85</v>
          </cell>
          <cell r="BR23">
            <v>172.8</v>
          </cell>
          <cell r="BS23">
            <v>172.8</v>
          </cell>
          <cell r="BT23">
            <v>172.8</v>
          </cell>
          <cell r="BU23">
            <v>172.8</v>
          </cell>
          <cell r="BV23">
            <v>172.8</v>
          </cell>
          <cell r="BW23">
            <v>172.8</v>
          </cell>
          <cell r="BX23">
            <v>172.8</v>
          </cell>
          <cell r="BY23">
            <v>212.25</v>
          </cell>
          <cell r="BZ23">
            <v>212.25</v>
          </cell>
          <cell r="CA23">
            <v>212.25</v>
          </cell>
          <cell r="CB23">
            <v>212.25</v>
          </cell>
          <cell r="CC23">
            <v>212.25</v>
          </cell>
          <cell r="CD23">
            <v>2079.3100000000004</v>
          </cell>
          <cell r="CE23">
            <v>156.93</v>
          </cell>
          <cell r="CF23">
            <v>156.93</v>
          </cell>
          <cell r="CG23">
            <v>156.93</v>
          </cell>
          <cell r="CH23">
            <v>156.93</v>
          </cell>
          <cell r="CI23">
            <v>156.93</v>
          </cell>
          <cell r="CJ23">
            <v>156.93</v>
          </cell>
          <cell r="CK23">
            <v>156.93</v>
          </cell>
          <cell r="CL23">
            <v>196.16</v>
          </cell>
          <cell r="CM23">
            <v>196.16</v>
          </cell>
          <cell r="CN23">
            <v>196.16</v>
          </cell>
          <cell r="CO23">
            <v>196.16</v>
          </cell>
          <cell r="CP23">
            <v>196.16</v>
          </cell>
          <cell r="CR23">
            <v>0</v>
          </cell>
          <cell r="CS23">
            <v>0</v>
          </cell>
          <cell r="CT23">
            <v>460.42999999999995</v>
          </cell>
          <cell r="CU23">
            <v>35.090000000000003</v>
          </cell>
          <cell r="CV23">
            <v>35.090000000000003</v>
          </cell>
          <cell r="CW23">
            <v>35.090000000000003</v>
          </cell>
          <cell r="CX23">
            <v>35.090000000000003</v>
          </cell>
          <cell r="CY23">
            <v>35.090000000000003</v>
          </cell>
          <cell r="CZ23">
            <v>35.090000000000003</v>
          </cell>
          <cell r="DA23">
            <v>35.090000000000003</v>
          </cell>
          <cell r="DB23">
            <v>42.96</v>
          </cell>
          <cell r="DC23">
            <v>42.96</v>
          </cell>
          <cell r="DD23">
            <v>42.96</v>
          </cell>
          <cell r="DE23">
            <v>42.96</v>
          </cell>
          <cell r="DF23">
            <v>42.96</v>
          </cell>
          <cell r="DG23">
            <v>420.81999999999994</v>
          </cell>
          <cell r="DH23">
            <v>31.76</v>
          </cell>
          <cell r="DI23">
            <v>31.76</v>
          </cell>
          <cell r="DJ23">
            <v>31.76</v>
          </cell>
          <cell r="DK23">
            <v>31.76</v>
          </cell>
          <cell r="DL23">
            <v>31.76</v>
          </cell>
          <cell r="DM23">
            <v>31.76</v>
          </cell>
          <cell r="DN23">
            <v>31.76</v>
          </cell>
          <cell r="DO23">
            <v>39.700000000000003</v>
          </cell>
          <cell r="DP23">
            <v>39.700000000000003</v>
          </cell>
          <cell r="DQ23">
            <v>39.700000000000003</v>
          </cell>
          <cell r="DR23">
            <v>39.700000000000003</v>
          </cell>
          <cell r="DS23">
            <v>39.700000000000003</v>
          </cell>
          <cell r="DT23">
            <v>-39.610000000000014</v>
          </cell>
          <cell r="DU23">
            <v>-39.610000000000014</v>
          </cell>
          <cell r="DV23">
            <v>0</v>
          </cell>
          <cell r="DW23">
            <v>921.77999999999986</v>
          </cell>
          <cell r="DX23">
            <v>73.19</v>
          </cell>
          <cell r="DY23">
            <v>73.19</v>
          </cell>
          <cell r="DZ23">
            <v>73.19</v>
          </cell>
          <cell r="EA23">
            <v>73.19</v>
          </cell>
          <cell r="EB23">
            <v>73.19</v>
          </cell>
          <cell r="EC23">
            <v>73.19</v>
          </cell>
          <cell r="ED23">
            <v>73.19</v>
          </cell>
          <cell r="EE23">
            <v>81.89</v>
          </cell>
          <cell r="EF23">
            <v>81.89</v>
          </cell>
          <cell r="EG23">
            <v>81.89</v>
          </cell>
          <cell r="EH23">
            <v>81.89</v>
          </cell>
          <cell r="EI23">
            <v>81.89</v>
          </cell>
          <cell r="EK23">
            <v>903.7179460555235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411.28029773200888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492.43764832351462</v>
          </cell>
          <cell r="EW23">
            <v>0</v>
          </cell>
          <cell r="EX23">
            <v>-18.062053944476361</v>
          </cell>
          <cell r="EY23">
            <v>-18.062053944476361</v>
          </cell>
          <cell r="EZ23">
            <v>0</v>
          </cell>
          <cell r="FA23">
            <v>9951.0400000000009</v>
          </cell>
          <cell r="FB23">
            <v>752.32</v>
          </cell>
          <cell r="FC23">
            <v>752.32</v>
          </cell>
          <cell r="FD23">
            <v>752.32</v>
          </cell>
          <cell r="FE23">
            <v>752.32</v>
          </cell>
          <cell r="FF23">
            <v>752.32</v>
          </cell>
          <cell r="FG23">
            <v>752.32</v>
          </cell>
          <cell r="FH23">
            <v>752.32</v>
          </cell>
          <cell r="FI23">
            <v>936.96</v>
          </cell>
          <cell r="FJ23">
            <v>936.96</v>
          </cell>
          <cell r="FK23">
            <v>936.96</v>
          </cell>
          <cell r="FL23">
            <v>936.96</v>
          </cell>
          <cell r="FM23">
            <v>936.96</v>
          </cell>
          <cell r="FN23">
            <v>10328.712304621069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4781.1734882367691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5547.5388163843008</v>
          </cell>
          <cell r="FZ23">
            <v>0</v>
          </cell>
          <cell r="GA23">
            <v>377.67230462106818</v>
          </cell>
          <cell r="GB23">
            <v>0</v>
          </cell>
          <cell r="GC23">
            <v>377.67230462106818</v>
          </cell>
          <cell r="GD23">
            <v>879.25000000000023</v>
          </cell>
          <cell r="GE23">
            <v>62.25</v>
          </cell>
          <cell r="GF23">
            <v>62.25</v>
          </cell>
          <cell r="GG23">
            <v>62.25</v>
          </cell>
          <cell r="GH23">
            <v>62.25</v>
          </cell>
          <cell r="GI23">
            <v>62.25</v>
          </cell>
          <cell r="GJ23">
            <v>62.25</v>
          </cell>
          <cell r="GK23">
            <v>62.25</v>
          </cell>
          <cell r="GL23">
            <v>88.7</v>
          </cell>
          <cell r="GM23">
            <v>88.7</v>
          </cell>
          <cell r="GN23">
            <v>88.7</v>
          </cell>
          <cell r="GO23">
            <v>88.7</v>
          </cell>
          <cell r="GP23">
            <v>88.7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V23">
            <v>-879.25000000000023</v>
          </cell>
          <cell r="GW23">
            <v>-879.25000000000023</v>
          </cell>
          <cell r="GX23">
            <v>0</v>
          </cell>
          <cell r="GY23">
            <v>9934.31</v>
          </cell>
          <cell r="GZ23">
            <v>547.83000000000004</v>
          </cell>
          <cell r="HA23">
            <v>547.83000000000004</v>
          </cell>
          <cell r="HB23">
            <v>547.83000000000004</v>
          </cell>
          <cell r="HC23">
            <v>547.83000000000004</v>
          </cell>
          <cell r="HD23">
            <v>547.83000000000004</v>
          </cell>
          <cell r="HE23">
            <v>547.83000000000004</v>
          </cell>
          <cell r="HF23">
            <v>547.83000000000004</v>
          </cell>
          <cell r="HG23">
            <v>1219.9000000000001</v>
          </cell>
          <cell r="HH23">
            <v>1219.9000000000001</v>
          </cell>
          <cell r="HI23">
            <v>1219.9000000000001</v>
          </cell>
          <cell r="HJ23">
            <v>1219.9000000000001</v>
          </cell>
          <cell r="HK23">
            <v>1219.9000000000001</v>
          </cell>
          <cell r="HL23">
            <v>13334.905446351066</v>
          </cell>
          <cell r="HM23">
            <v>1034.7663045206896</v>
          </cell>
          <cell r="HN23">
            <v>1096.1554495781836</v>
          </cell>
          <cell r="HO23">
            <v>1197.7572606108129</v>
          </cell>
          <cell r="HP23">
            <v>1112.0505688151934</v>
          </cell>
          <cell r="HQ23">
            <v>1159.0671097595609</v>
          </cell>
          <cell r="HR23">
            <v>970.21098604163046</v>
          </cell>
          <cell r="HS23">
            <v>1279.1911314208141</v>
          </cell>
          <cell r="HT23">
            <v>804.27131336338903</v>
          </cell>
          <cell r="HU23">
            <v>825.82352572580146</v>
          </cell>
          <cell r="HV23">
            <v>1312.8317635035207</v>
          </cell>
          <cell r="HW23">
            <v>1174.2502453724321</v>
          </cell>
          <cell r="HX23">
            <v>1368.529787639038</v>
          </cell>
          <cell r="HY23">
            <v>3400.5954463510661</v>
          </cell>
          <cell r="HZ23">
            <v>0</v>
          </cell>
          <cell r="IA23">
            <v>3400.5954463510661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0</v>
          </cell>
          <cell r="II23">
            <v>0</v>
          </cell>
          <cell r="IJ23">
            <v>0</v>
          </cell>
          <cell r="IK23">
            <v>0</v>
          </cell>
          <cell r="IL23">
            <v>0</v>
          </cell>
          <cell r="IM23">
            <v>0</v>
          </cell>
          <cell r="IN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IT23">
            <v>0</v>
          </cell>
          <cell r="IU23">
            <v>0</v>
          </cell>
          <cell r="IV23">
            <v>0</v>
          </cell>
          <cell r="IW23">
            <v>0</v>
          </cell>
          <cell r="IX23">
            <v>0</v>
          </cell>
          <cell r="IY23">
            <v>0</v>
          </cell>
          <cell r="IZ23">
            <v>0</v>
          </cell>
          <cell r="JA23">
            <v>0</v>
          </cell>
          <cell r="JB23">
            <v>0</v>
          </cell>
          <cell r="JC23">
            <v>0</v>
          </cell>
          <cell r="JD23">
            <v>0</v>
          </cell>
          <cell r="JE23">
            <v>0</v>
          </cell>
          <cell r="JF23">
            <v>0</v>
          </cell>
          <cell r="JG23">
            <v>0</v>
          </cell>
          <cell r="JH23">
            <v>0</v>
          </cell>
          <cell r="JI23">
            <v>0</v>
          </cell>
          <cell r="JJ23">
            <v>0</v>
          </cell>
          <cell r="JK23">
            <v>0</v>
          </cell>
          <cell r="JL23">
            <v>0</v>
          </cell>
          <cell r="JM23">
            <v>0</v>
          </cell>
          <cell r="JN23">
            <v>0</v>
          </cell>
          <cell r="JO23">
            <v>0</v>
          </cell>
          <cell r="JP23">
            <v>0</v>
          </cell>
          <cell r="JQ23">
            <v>0</v>
          </cell>
          <cell r="JR23">
            <v>0</v>
          </cell>
          <cell r="JS23">
            <v>0</v>
          </cell>
          <cell r="JT23">
            <v>0</v>
          </cell>
          <cell r="JU23">
            <v>0</v>
          </cell>
          <cell r="JV23">
            <v>0</v>
          </cell>
          <cell r="JW23">
            <v>0</v>
          </cell>
          <cell r="JX23">
            <v>0</v>
          </cell>
          <cell r="JY23">
            <v>0</v>
          </cell>
          <cell r="JZ23">
            <v>0</v>
          </cell>
          <cell r="KA23">
            <v>0</v>
          </cell>
          <cell r="KB23">
            <v>0</v>
          </cell>
          <cell r="KC23">
            <v>0</v>
          </cell>
          <cell r="KD23">
            <v>0</v>
          </cell>
          <cell r="KE23">
            <v>0</v>
          </cell>
          <cell r="KF23">
            <v>0</v>
          </cell>
          <cell r="KG23">
            <v>0</v>
          </cell>
          <cell r="KH23">
            <v>2383.33</v>
          </cell>
          <cell r="KI23">
            <v>109.79</v>
          </cell>
          <cell r="KJ23">
            <v>109.79</v>
          </cell>
          <cell r="KK23">
            <v>109.79</v>
          </cell>
          <cell r="KL23">
            <v>109.79</v>
          </cell>
          <cell r="KM23">
            <v>109.79</v>
          </cell>
          <cell r="KN23">
            <v>109.79</v>
          </cell>
          <cell r="KO23">
            <v>109.79</v>
          </cell>
          <cell r="KP23">
            <v>322.95999999999998</v>
          </cell>
          <cell r="KQ23">
            <v>322.95999999999998</v>
          </cell>
          <cell r="KR23">
            <v>322.95999999999998</v>
          </cell>
          <cell r="KS23">
            <v>322.95999999999998</v>
          </cell>
          <cell r="KT23">
            <v>322.95999999999998</v>
          </cell>
          <cell r="KU23">
            <v>2562.6087321883638</v>
          </cell>
          <cell r="KV23">
            <v>132.37896910325691</v>
          </cell>
          <cell r="KW23">
            <v>142.56730549489791</v>
          </cell>
          <cell r="KX23">
            <v>126.52675888070797</v>
          </cell>
          <cell r="KY23">
            <v>138.72483624779673</v>
          </cell>
          <cell r="KZ23">
            <v>138.18703013640749</v>
          </cell>
          <cell r="LA23">
            <v>141.24220762162142</v>
          </cell>
          <cell r="LB23">
            <v>124.98255664832472</v>
          </cell>
          <cell r="LC23">
            <v>245.44341483794949</v>
          </cell>
          <cell r="LD23">
            <v>316.36285258334567</v>
          </cell>
          <cell r="LE23">
            <v>305.48558568562822</v>
          </cell>
          <cell r="LF23">
            <v>372.19658976423756</v>
          </cell>
          <cell r="LG23">
            <v>378.51062518418985</v>
          </cell>
          <cell r="LH23">
            <v>179.27873218836385</v>
          </cell>
          <cell r="LI23">
            <v>0</v>
          </cell>
          <cell r="LJ23">
            <v>179.27873218836385</v>
          </cell>
          <cell r="LK23">
            <v>0</v>
          </cell>
          <cell r="LX23">
            <v>0</v>
          </cell>
          <cell r="MJ23">
            <v>0</v>
          </cell>
          <cell r="ML23">
            <v>0</v>
          </cell>
          <cell r="MM23">
            <v>0</v>
          </cell>
          <cell r="MN23">
            <v>45089.209999999992</v>
          </cell>
          <cell r="MO23">
            <v>3632.93</v>
          </cell>
          <cell r="MP23">
            <v>3632.93</v>
          </cell>
          <cell r="MQ23">
            <v>3632.93</v>
          </cell>
          <cell r="MR23">
            <v>3632.93</v>
          </cell>
          <cell r="MS23">
            <v>3632.93</v>
          </cell>
          <cell r="MT23">
            <v>3632.93</v>
          </cell>
          <cell r="MU23">
            <v>3632.93</v>
          </cell>
          <cell r="MV23">
            <v>3931.74</v>
          </cell>
          <cell r="MW23">
            <v>3931.74</v>
          </cell>
          <cell r="MX23">
            <v>3931.74</v>
          </cell>
          <cell r="MY23">
            <v>3931.74</v>
          </cell>
          <cell r="MZ23">
            <v>3931.74</v>
          </cell>
          <cell r="NA23">
            <v>77143.752387558066</v>
          </cell>
          <cell r="NB23">
            <v>0</v>
          </cell>
          <cell r="NC23">
            <v>0</v>
          </cell>
          <cell r="ND23">
            <v>0</v>
          </cell>
          <cell r="NE23">
            <v>11887.408516086678</v>
          </cell>
          <cell r="NF23">
            <v>10083.163725712468</v>
          </cell>
          <cell r="NG23">
            <v>1477.6679932398713</v>
          </cell>
          <cell r="NH23">
            <v>12756.839204069056</v>
          </cell>
          <cell r="NI23">
            <v>23888.297466198157</v>
          </cell>
          <cell r="NJ23">
            <v>16422.325974145351</v>
          </cell>
          <cell r="NK23">
            <v>0</v>
          </cell>
          <cell r="NL23">
            <v>0</v>
          </cell>
          <cell r="NM23">
            <v>628.04950810648256</v>
          </cell>
          <cell r="NN23">
            <v>32054.542387558075</v>
          </cell>
          <cell r="NO23">
            <v>0</v>
          </cell>
          <cell r="NP23">
            <v>32054.542387558075</v>
          </cell>
          <cell r="NQ23">
            <v>27876.800000000003</v>
          </cell>
          <cell r="NR23">
            <v>2281.36</v>
          </cell>
          <cell r="NS23">
            <v>-25595.440000000002</v>
          </cell>
          <cell r="NT23">
            <v>-25595.440000000002</v>
          </cell>
          <cell r="NU23">
            <v>0</v>
          </cell>
          <cell r="NV23">
            <v>6739.22</v>
          </cell>
          <cell r="NW23">
            <v>693.46</v>
          </cell>
          <cell r="NX23">
            <v>693.46</v>
          </cell>
          <cell r="NY23">
            <v>693.46</v>
          </cell>
          <cell r="NZ23">
            <v>693.46</v>
          </cell>
          <cell r="OA23">
            <v>693.46</v>
          </cell>
          <cell r="OB23">
            <v>693.46</v>
          </cell>
          <cell r="OC23">
            <v>693.46</v>
          </cell>
          <cell r="OD23">
            <v>377</v>
          </cell>
          <cell r="OE23">
            <v>377</v>
          </cell>
          <cell r="OF23">
            <v>377</v>
          </cell>
          <cell r="OG23">
            <v>377</v>
          </cell>
          <cell r="OH23">
            <v>377</v>
          </cell>
          <cell r="OI23">
            <v>258.04000000000002</v>
          </cell>
          <cell r="OJ23">
            <v>0</v>
          </cell>
          <cell r="OK23">
            <v>0</v>
          </cell>
          <cell r="OL23">
            <v>0</v>
          </cell>
          <cell r="OM23">
            <v>258.04000000000002</v>
          </cell>
          <cell r="ON23">
            <v>0</v>
          </cell>
          <cell r="OO23">
            <v>0</v>
          </cell>
          <cell r="OP23">
            <v>0</v>
          </cell>
          <cell r="OQ23">
            <v>0</v>
          </cell>
          <cell r="OR23">
            <v>0</v>
          </cell>
          <cell r="OS23">
            <v>0</v>
          </cell>
          <cell r="OT23">
            <v>0</v>
          </cell>
          <cell r="OU23">
            <v>0</v>
          </cell>
          <cell r="OV23">
            <v>-6481.18</v>
          </cell>
          <cell r="OW23">
            <v>-6481.18</v>
          </cell>
          <cell r="OX23">
            <v>0</v>
          </cell>
          <cell r="OY23">
            <v>6274.52</v>
          </cell>
          <cell r="OZ23">
            <v>648.55999999999995</v>
          </cell>
          <cell r="PA23">
            <v>648.55999999999995</v>
          </cell>
          <cell r="PB23">
            <v>648.55999999999995</v>
          </cell>
          <cell r="PC23">
            <v>648.55999999999995</v>
          </cell>
          <cell r="PD23">
            <v>648.55999999999995</v>
          </cell>
          <cell r="PE23">
            <v>648.55999999999995</v>
          </cell>
          <cell r="PF23">
            <v>648.55999999999995</v>
          </cell>
          <cell r="PG23">
            <v>346.92</v>
          </cell>
          <cell r="PH23">
            <v>346.92</v>
          </cell>
          <cell r="PI23">
            <v>346.92</v>
          </cell>
          <cell r="PJ23">
            <v>346.92</v>
          </cell>
          <cell r="PK23">
            <v>346.92</v>
          </cell>
          <cell r="PL23">
            <v>1097.9100000000001</v>
          </cell>
          <cell r="PM23">
            <v>0</v>
          </cell>
          <cell r="PN23">
            <v>1097.9100000000001</v>
          </cell>
          <cell r="PO23">
            <v>0</v>
          </cell>
          <cell r="PP23">
            <v>0</v>
          </cell>
          <cell r="PQ23">
            <v>0</v>
          </cell>
          <cell r="PR23">
            <v>0</v>
          </cell>
          <cell r="PS23">
            <v>0</v>
          </cell>
          <cell r="PT23">
            <v>0</v>
          </cell>
          <cell r="PU23">
            <v>0</v>
          </cell>
          <cell r="PV23">
            <v>0</v>
          </cell>
          <cell r="PW23">
            <v>0</v>
          </cell>
          <cell r="PX23">
            <v>0</v>
          </cell>
          <cell r="PY23">
            <v>-5176.6100000000006</v>
          </cell>
          <cell r="PZ23">
            <v>-5176.6100000000006</v>
          </cell>
          <cell r="QA23">
            <v>0</v>
          </cell>
          <cell r="QB23">
            <v>1615.3500000000001</v>
          </cell>
          <cell r="QC23">
            <v>165.25</v>
          </cell>
          <cell r="QD23">
            <v>165.25</v>
          </cell>
          <cell r="QE23">
            <v>165.25</v>
          </cell>
          <cell r="QF23">
            <v>165.25</v>
          </cell>
          <cell r="QG23">
            <v>165.25</v>
          </cell>
          <cell r="QH23">
            <v>165.25</v>
          </cell>
          <cell r="QI23">
            <v>165.25</v>
          </cell>
          <cell r="QJ23">
            <v>91.72</v>
          </cell>
          <cell r="QK23">
            <v>91.72</v>
          </cell>
          <cell r="QL23">
            <v>91.72</v>
          </cell>
          <cell r="QM23">
            <v>91.72</v>
          </cell>
          <cell r="QN23">
            <v>91.72</v>
          </cell>
          <cell r="QO23">
            <v>0</v>
          </cell>
          <cell r="QP23">
            <v>0</v>
          </cell>
          <cell r="QQ23">
            <v>0</v>
          </cell>
          <cell r="QR23">
            <v>0</v>
          </cell>
          <cell r="QS23">
            <v>0</v>
          </cell>
          <cell r="QT23">
            <v>0</v>
          </cell>
          <cell r="QU23">
            <v>0</v>
          </cell>
          <cell r="QV23">
            <v>0</v>
          </cell>
          <cell r="QW23">
            <v>0</v>
          </cell>
          <cell r="QX23">
            <v>0</v>
          </cell>
          <cell r="QY23">
            <v>0</v>
          </cell>
          <cell r="QZ23">
            <v>0</v>
          </cell>
          <cell r="RA23">
            <v>0</v>
          </cell>
          <cell r="RB23">
            <v>-1615.3500000000001</v>
          </cell>
          <cell r="RC23">
            <v>-1615.3500000000001</v>
          </cell>
          <cell r="RD23">
            <v>0</v>
          </cell>
          <cell r="RE23">
            <v>6834.6000000000013</v>
          </cell>
          <cell r="RF23">
            <v>703.65</v>
          </cell>
          <cell r="RG23">
            <v>703.65</v>
          </cell>
          <cell r="RH23">
            <v>703.65</v>
          </cell>
          <cell r="RI23">
            <v>703.65</v>
          </cell>
          <cell r="RJ23">
            <v>703.65</v>
          </cell>
          <cell r="RK23">
            <v>703.65</v>
          </cell>
          <cell r="RL23">
            <v>703.65</v>
          </cell>
          <cell r="RM23">
            <v>381.81</v>
          </cell>
          <cell r="RN23">
            <v>381.81</v>
          </cell>
          <cell r="RO23">
            <v>381.81</v>
          </cell>
          <cell r="RP23">
            <v>381.81</v>
          </cell>
          <cell r="RQ23">
            <v>381.81</v>
          </cell>
          <cell r="RR23">
            <v>0</v>
          </cell>
          <cell r="RS23">
            <v>0</v>
          </cell>
          <cell r="RT23">
            <v>0</v>
          </cell>
          <cell r="RU23">
            <v>0</v>
          </cell>
          <cell r="RV23">
            <v>0</v>
          </cell>
          <cell r="RW23">
            <v>0</v>
          </cell>
          <cell r="RX23">
            <v>0</v>
          </cell>
          <cell r="RY23">
            <v>0</v>
          </cell>
          <cell r="RZ23">
            <v>0</v>
          </cell>
          <cell r="SA23">
            <v>0</v>
          </cell>
          <cell r="SB23">
            <v>0</v>
          </cell>
          <cell r="SC23">
            <v>0</v>
          </cell>
          <cell r="SD23">
            <v>0</v>
          </cell>
          <cell r="SE23">
            <v>-6834.6000000000013</v>
          </cell>
          <cell r="SF23">
            <v>-6834.6000000000013</v>
          </cell>
          <cell r="SG23">
            <v>0</v>
          </cell>
          <cell r="SH23">
            <v>2693.7299999999996</v>
          </cell>
          <cell r="SI23">
            <v>278.44</v>
          </cell>
          <cell r="SJ23">
            <v>278.44</v>
          </cell>
          <cell r="SK23">
            <v>278.44</v>
          </cell>
          <cell r="SL23">
            <v>278.44</v>
          </cell>
          <cell r="SM23">
            <v>278.44</v>
          </cell>
          <cell r="SN23">
            <v>278.44</v>
          </cell>
          <cell r="SO23">
            <v>278.44</v>
          </cell>
          <cell r="SP23">
            <v>148.93</v>
          </cell>
          <cell r="SQ23">
            <v>148.93</v>
          </cell>
          <cell r="SR23">
            <v>148.93</v>
          </cell>
          <cell r="SS23">
            <v>148.93</v>
          </cell>
          <cell r="ST23">
            <v>148.93</v>
          </cell>
          <cell r="SU23">
            <v>0</v>
          </cell>
          <cell r="SV23">
            <v>0</v>
          </cell>
          <cell r="SW23">
            <v>0</v>
          </cell>
          <cell r="SX23">
            <v>0</v>
          </cell>
          <cell r="SY23">
            <v>0</v>
          </cell>
          <cell r="SZ23">
            <v>0</v>
          </cell>
          <cell r="TA23">
            <v>0</v>
          </cell>
          <cell r="TB23">
            <v>0</v>
          </cell>
          <cell r="TC23">
            <v>0</v>
          </cell>
          <cell r="TD23">
            <v>0</v>
          </cell>
          <cell r="TE23">
            <v>0</v>
          </cell>
          <cell r="TF23">
            <v>0</v>
          </cell>
          <cell r="TG23">
            <v>0</v>
          </cell>
          <cell r="TH23">
            <v>-2693.7299999999996</v>
          </cell>
          <cell r="TI23">
            <v>-2693.7299999999996</v>
          </cell>
          <cell r="TJ23">
            <v>0</v>
          </cell>
          <cell r="TK23">
            <v>3619.31</v>
          </cell>
          <cell r="TL23">
            <v>338.43</v>
          </cell>
          <cell r="TM23">
            <v>338.43</v>
          </cell>
          <cell r="TN23">
            <v>338.43</v>
          </cell>
          <cell r="TO23">
            <v>338.43</v>
          </cell>
          <cell r="TP23">
            <v>338.43</v>
          </cell>
          <cell r="TQ23">
            <v>338.43</v>
          </cell>
          <cell r="TR23">
            <v>338.43</v>
          </cell>
          <cell r="TS23">
            <v>250.06</v>
          </cell>
          <cell r="TT23">
            <v>250.06</v>
          </cell>
          <cell r="TU23">
            <v>250.06</v>
          </cell>
          <cell r="TV23">
            <v>250.06</v>
          </cell>
          <cell r="TW23">
            <v>250.06</v>
          </cell>
          <cell r="TX23">
            <v>925.41</v>
          </cell>
          <cell r="TY23">
            <v>0</v>
          </cell>
          <cell r="TZ23">
            <v>0</v>
          </cell>
          <cell r="UA23">
            <v>0</v>
          </cell>
          <cell r="UB23">
            <v>0</v>
          </cell>
          <cell r="UC23">
            <v>0</v>
          </cell>
          <cell r="UD23">
            <v>925.41</v>
          </cell>
          <cell r="UE23">
            <v>0</v>
          </cell>
          <cell r="UF23">
            <v>0</v>
          </cell>
          <cell r="UG23">
            <v>0</v>
          </cell>
          <cell r="UH23">
            <v>0</v>
          </cell>
          <cell r="UI23">
            <v>0</v>
          </cell>
          <cell r="UJ23">
            <v>0</v>
          </cell>
          <cell r="UK23">
            <v>-2693.9</v>
          </cell>
          <cell r="UL23">
            <v>-2693.9</v>
          </cell>
          <cell r="UM23">
            <v>0</v>
          </cell>
          <cell r="UN23">
            <v>100.07000000000001</v>
          </cell>
          <cell r="UO23">
            <v>9.81</v>
          </cell>
          <cell r="UP23">
            <v>9.81</v>
          </cell>
          <cell r="UQ23">
            <v>9.81</v>
          </cell>
          <cell r="UR23">
            <v>9.81</v>
          </cell>
          <cell r="US23">
            <v>9.81</v>
          </cell>
          <cell r="UT23">
            <v>9.81</v>
          </cell>
          <cell r="UU23">
            <v>9.81</v>
          </cell>
          <cell r="UV23">
            <v>6.28</v>
          </cell>
          <cell r="UW23">
            <v>6.28</v>
          </cell>
          <cell r="UX23">
            <v>6.28</v>
          </cell>
          <cell r="UY23">
            <v>6.28</v>
          </cell>
          <cell r="UZ23">
            <v>6.28</v>
          </cell>
          <cell r="VA23">
            <v>0</v>
          </cell>
          <cell r="VH23">
            <v>0</v>
          </cell>
          <cell r="VN23">
            <v>-100.07000000000001</v>
          </cell>
          <cell r="VO23">
            <v>-100.07000000000001</v>
          </cell>
          <cell r="VP23">
            <v>0</v>
          </cell>
          <cell r="VQ23">
            <v>0</v>
          </cell>
          <cell r="WD23">
            <v>0</v>
          </cell>
          <cell r="WQ23">
            <v>0</v>
          </cell>
          <cell r="WR23">
            <v>0</v>
          </cell>
          <cell r="WS23">
            <v>0</v>
          </cell>
          <cell r="WT23">
            <v>38396.080000000002</v>
          </cell>
          <cell r="WU23">
            <v>2733.09</v>
          </cell>
          <cell r="WV23">
            <v>2733.09</v>
          </cell>
          <cell r="WW23">
            <v>2733.09</v>
          </cell>
          <cell r="WX23">
            <v>2733.09</v>
          </cell>
          <cell r="WY23">
            <v>2733.09</v>
          </cell>
          <cell r="WZ23">
            <v>2733.09</v>
          </cell>
          <cell r="XA23">
            <v>2733.09</v>
          </cell>
          <cell r="XB23">
            <v>3852.89</v>
          </cell>
          <cell r="XC23">
            <v>3852.89</v>
          </cell>
          <cell r="XD23">
            <v>3852.89</v>
          </cell>
          <cell r="XE23">
            <v>3852.89</v>
          </cell>
          <cell r="XF23">
            <v>3852.89</v>
          </cell>
          <cell r="XG23">
            <v>44242.244278242724</v>
          </cell>
          <cell r="XH23">
            <v>3365.7643147690587</v>
          </cell>
          <cell r="XI23">
            <v>4090.5632731668461</v>
          </cell>
          <cell r="XJ23">
            <v>3905.2109264843511</v>
          </cell>
          <cell r="XK23">
            <v>585.1948237541244</v>
          </cell>
          <cell r="XL23">
            <v>3251.4053277212356</v>
          </cell>
          <cell r="XM23">
            <v>2688.4686127902837</v>
          </cell>
          <cell r="XN23">
            <v>3449.7655799181721</v>
          </cell>
          <cell r="XO23">
            <v>5889.1478700266662</v>
          </cell>
          <cell r="XP23">
            <v>4616.0085956991788</v>
          </cell>
          <cell r="XQ23">
            <v>4443.8728800313447</v>
          </cell>
          <cell r="XR23">
            <v>4158.0384274559265</v>
          </cell>
          <cell r="XS23">
            <v>3798.8036464255401</v>
          </cell>
          <cell r="XT23">
            <v>5846.1642782427225</v>
          </cell>
          <cell r="XU23">
            <v>0</v>
          </cell>
          <cell r="XV23">
            <v>5846.1642782427225</v>
          </cell>
          <cell r="XW23">
            <v>21809.239999999998</v>
          </cell>
          <cell r="XX23">
            <v>1312.97</v>
          </cell>
          <cell r="XY23">
            <v>1312.97</v>
          </cell>
          <cell r="XZ23">
            <v>1312.97</v>
          </cell>
          <cell r="YA23">
            <v>1312.97</v>
          </cell>
          <cell r="YB23">
            <v>1312.97</v>
          </cell>
          <cell r="YC23">
            <v>1312.97</v>
          </cell>
          <cell r="YD23">
            <v>1312.97</v>
          </cell>
          <cell r="YE23">
            <v>2523.69</v>
          </cell>
          <cell r="YF23">
            <v>2523.69</v>
          </cell>
          <cell r="YG23">
            <v>2523.69</v>
          </cell>
          <cell r="YH23">
            <v>2523.69</v>
          </cell>
          <cell r="YI23">
            <v>2523.69</v>
          </cell>
          <cell r="YJ23">
            <v>19658.152090086976</v>
          </cell>
          <cell r="YK23">
            <v>1495.2388240258686</v>
          </cell>
          <cell r="YL23">
            <v>1311.6539479149017</v>
          </cell>
          <cell r="YM23">
            <v>1350.5934613611271</v>
          </cell>
          <cell r="YN23">
            <v>1448.1179835681014</v>
          </cell>
          <cell r="YO23">
            <v>1305.8293665548101</v>
          </cell>
          <cell r="YP23">
            <v>1403.563510275389</v>
          </cell>
          <cell r="YQ23">
            <v>1469.2647707937074</v>
          </cell>
          <cell r="YR23">
            <v>2277.5399070979752</v>
          </cell>
          <cell r="YS23">
            <v>1772.9688856614753</v>
          </cell>
          <cell r="YT23">
            <v>1874.3996787810654</v>
          </cell>
          <cell r="YU23">
            <v>1892.2047869471157</v>
          </cell>
          <cell r="YV23">
            <v>2056.7769671054411</v>
          </cell>
          <cell r="YW23">
            <v>-2151.0879099130216</v>
          </cell>
          <cell r="YX23">
            <v>-2151.0879099130216</v>
          </cell>
          <cell r="YY23">
            <v>0</v>
          </cell>
          <cell r="YZ23">
            <v>5381.3099999999995</v>
          </cell>
          <cell r="ZA23">
            <v>173.18</v>
          </cell>
          <cell r="ZB23">
            <v>173.18</v>
          </cell>
          <cell r="ZC23">
            <v>173.18</v>
          </cell>
          <cell r="ZD23">
            <v>173.18</v>
          </cell>
          <cell r="ZE23">
            <v>173.18</v>
          </cell>
          <cell r="ZF23">
            <v>173.18</v>
          </cell>
          <cell r="ZG23">
            <v>173.18</v>
          </cell>
          <cell r="ZH23">
            <v>833.81</v>
          </cell>
          <cell r="ZI23">
            <v>833.81</v>
          </cell>
          <cell r="ZJ23">
            <v>833.81</v>
          </cell>
          <cell r="ZK23">
            <v>833.81</v>
          </cell>
          <cell r="ZL23">
            <v>833.81</v>
          </cell>
          <cell r="ZM23">
            <v>4687.5793774861349</v>
          </cell>
          <cell r="ZN23">
            <v>0</v>
          </cell>
          <cell r="ZO23">
            <v>125.32254516836649</v>
          </cell>
          <cell r="ZP23">
            <v>423.14867839371544</v>
          </cell>
          <cell r="ZQ23">
            <v>4036.3873521951718</v>
          </cell>
          <cell r="ZR23">
            <v>102.72080172888128</v>
          </cell>
          <cell r="ZS23">
            <v>0</v>
          </cell>
          <cell r="ZZ23">
            <v>-693.73062251386455</v>
          </cell>
          <cell r="AAA23">
            <v>-693.73062251386455</v>
          </cell>
          <cell r="AAB23">
            <v>0</v>
          </cell>
          <cell r="AAC23">
            <v>1470.2900000000004</v>
          </cell>
          <cell r="AAD23">
            <v>106.02</v>
          </cell>
          <cell r="AAE23">
            <v>106.02</v>
          </cell>
          <cell r="AAF23">
            <v>106.02</v>
          </cell>
          <cell r="AAG23">
            <v>106.02</v>
          </cell>
          <cell r="AAH23">
            <v>106.02</v>
          </cell>
          <cell r="AAI23">
            <v>106.02</v>
          </cell>
          <cell r="AAJ23">
            <v>106.02</v>
          </cell>
          <cell r="AAK23">
            <v>145.63</v>
          </cell>
          <cell r="AAL23">
            <v>145.63</v>
          </cell>
          <cell r="AAM23">
            <v>145.63</v>
          </cell>
          <cell r="AAN23">
            <v>145.63</v>
          </cell>
          <cell r="AAO23">
            <v>145.63</v>
          </cell>
          <cell r="AAP23">
            <v>1866.3372514346231</v>
          </cell>
          <cell r="AAQ23">
            <v>138.60115868023507</v>
          </cell>
          <cell r="AAR23">
            <v>138.26940366147494</v>
          </cell>
          <cell r="AAS23">
            <v>138.73471311840197</v>
          </cell>
          <cell r="AAT23">
            <v>139.30407382634601</v>
          </cell>
          <cell r="AAU23">
            <v>140.39176578460879</v>
          </cell>
          <cell r="AAV23">
            <v>138.80170241045681</v>
          </cell>
          <cell r="AAW23">
            <v>136.3241937148031</v>
          </cell>
          <cell r="AAX23">
            <v>182.26603583999997</v>
          </cell>
          <cell r="AAY23">
            <v>175.28702723999999</v>
          </cell>
          <cell r="AAZ23">
            <v>178.51454351999999</v>
          </cell>
          <cell r="ABA23">
            <v>178.27537039199999</v>
          </cell>
          <cell r="ABB23">
            <v>181.56726324629653</v>
          </cell>
          <cell r="ABC23">
            <v>396.04725143462269</v>
          </cell>
          <cell r="ABD23">
            <v>0</v>
          </cell>
          <cell r="ABE23">
            <v>396.04725143462269</v>
          </cell>
          <cell r="ABF23">
            <v>212.44</v>
          </cell>
          <cell r="ABG23">
            <v>7.17</v>
          </cell>
          <cell r="ABH23">
            <v>7.17</v>
          </cell>
          <cell r="ABI23">
            <v>7.17</v>
          </cell>
          <cell r="ABJ23">
            <v>7.17</v>
          </cell>
          <cell r="ABK23">
            <v>7.17</v>
          </cell>
          <cell r="ABL23">
            <v>7.17</v>
          </cell>
          <cell r="ABM23">
            <v>7.17</v>
          </cell>
          <cell r="ABN23">
            <v>32.450000000000003</v>
          </cell>
          <cell r="ABO23">
            <v>32.450000000000003</v>
          </cell>
          <cell r="ABP23">
            <v>32.450000000000003</v>
          </cell>
          <cell r="ABQ23">
            <v>32.450000000000003</v>
          </cell>
          <cell r="ABR23">
            <v>32.450000000000003</v>
          </cell>
          <cell r="ABS23">
            <v>0</v>
          </cell>
          <cell r="ABT23">
            <v>0</v>
          </cell>
          <cell r="ABU23">
            <v>0</v>
          </cell>
          <cell r="ABV23">
            <v>0</v>
          </cell>
          <cell r="ABW23">
            <v>0</v>
          </cell>
          <cell r="ABX23">
            <v>0</v>
          </cell>
          <cell r="ABY23">
            <v>0</v>
          </cell>
          <cell r="ACB23">
            <v>0</v>
          </cell>
          <cell r="ACC23">
            <v>0</v>
          </cell>
          <cell r="ACD23">
            <v>0</v>
          </cell>
          <cell r="ACE23">
            <v>0</v>
          </cell>
          <cell r="ACF23">
            <v>-212.44</v>
          </cell>
          <cell r="ACG23">
            <v>-212.44</v>
          </cell>
          <cell r="ACH23">
            <v>0</v>
          </cell>
          <cell r="ACI23">
            <v>7735.9299999999994</v>
          </cell>
          <cell r="ACJ23">
            <v>10233.835398190269</v>
          </cell>
          <cell r="ACK23">
            <v>2497.9053981902698</v>
          </cell>
          <cell r="ACL23">
            <v>0</v>
          </cell>
          <cell r="ACM23">
            <v>2497.9053981902698</v>
          </cell>
          <cell r="ACN23">
            <v>7735.9299999999994</v>
          </cell>
          <cell r="ACO23">
            <v>649.69000000000005</v>
          </cell>
          <cell r="ACP23">
            <v>649.69000000000005</v>
          </cell>
          <cell r="ACQ23">
            <v>649.69000000000005</v>
          </cell>
          <cell r="ACR23">
            <v>649.69000000000005</v>
          </cell>
          <cell r="ACS23">
            <v>649.69000000000005</v>
          </cell>
          <cell r="ACT23">
            <v>649.69000000000005</v>
          </cell>
          <cell r="ACU23">
            <v>649.69000000000005</v>
          </cell>
          <cell r="ACV23">
            <v>637.62</v>
          </cell>
          <cell r="ACW23">
            <v>637.62</v>
          </cell>
          <cell r="ACX23">
            <v>637.62</v>
          </cell>
          <cell r="ACY23">
            <v>637.62</v>
          </cell>
          <cell r="ACZ23">
            <v>637.62</v>
          </cell>
          <cell r="ADA23">
            <v>10233.835398190269</v>
          </cell>
          <cell r="ADB23">
            <v>0</v>
          </cell>
          <cell r="ADC23">
            <v>2088.8164551835598</v>
          </cell>
          <cell r="ADD23">
            <v>1286.2306800586061</v>
          </cell>
          <cell r="ADE23">
            <v>984.08255399999996</v>
          </cell>
          <cell r="ADF23">
            <v>931.07851759999994</v>
          </cell>
          <cell r="ADG23">
            <v>696.32100719999994</v>
          </cell>
          <cell r="ADH23">
            <v>752.1263285218314</v>
          </cell>
          <cell r="ADI23">
            <v>532.00067481750193</v>
          </cell>
          <cell r="ADJ23">
            <v>529.68755839999994</v>
          </cell>
          <cell r="ADK23">
            <v>731.00326319999999</v>
          </cell>
          <cell r="ADL23">
            <v>739.20655787999988</v>
          </cell>
          <cell r="ADM23">
            <v>963.2818013287698</v>
          </cell>
          <cell r="ADN23">
            <v>2497.9053981902698</v>
          </cell>
          <cell r="ADO23">
            <v>0</v>
          </cell>
          <cell r="ADP23">
            <v>2497.9053981902698</v>
          </cell>
          <cell r="ADQ23">
            <v>0</v>
          </cell>
          <cell r="ADR23">
            <v>0</v>
          </cell>
          <cell r="ADS23">
            <v>0</v>
          </cell>
          <cell r="ADT23">
            <v>0</v>
          </cell>
          <cell r="ADU23">
            <v>0</v>
          </cell>
          <cell r="ADV23">
            <v>0</v>
          </cell>
          <cell r="ADW23">
            <v>0</v>
          </cell>
          <cell r="ADX23">
            <v>0</v>
          </cell>
          <cell r="ADY23">
            <v>0</v>
          </cell>
          <cell r="ADZ23">
            <v>0</v>
          </cell>
          <cell r="AEA23">
            <v>0</v>
          </cell>
          <cell r="AEB23">
            <v>0</v>
          </cell>
          <cell r="AEC23">
            <v>0</v>
          </cell>
          <cell r="AED23">
            <v>0</v>
          </cell>
          <cell r="AEE23">
            <v>0</v>
          </cell>
          <cell r="AEF23">
            <v>0</v>
          </cell>
          <cell r="AEG23">
            <v>0</v>
          </cell>
          <cell r="AEH23">
            <v>0</v>
          </cell>
          <cell r="AEI23">
            <v>0</v>
          </cell>
          <cell r="AEJ23">
            <v>0</v>
          </cell>
          <cell r="AEK23">
            <v>0</v>
          </cell>
          <cell r="AEL23">
            <v>0</v>
          </cell>
          <cell r="AEM23">
            <v>0</v>
          </cell>
          <cell r="AEN23">
            <v>0</v>
          </cell>
          <cell r="AEO23">
            <v>0</v>
          </cell>
          <cell r="AEP23">
            <v>0</v>
          </cell>
          <cell r="AEQ23">
            <v>0</v>
          </cell>
          <cell r="AER23">
            <v>0</v>
          </cell>
          <cell r="AES23">
            <v>0</v>
          </cell>
          <cell r="AET23">
            <v>0</v>
          </cell>
          <cell r="AEU23">
            <v>0</v>
          </cell>
          <cell r="AEV23">
            <v>0</v>
          </cell>
          <cell r="AEW23">
            <v>0</v>
          </cell>
          <cell r="AEX23">
            <v>0</v>
          </cell>
          <cell r="AEY23">
            <v>0</v>
          </cell>
          <cell r="AEZ23">
            <v>0</v>
          </cell>
          <cell r="AFA23">
            <v>0</v>
          </cell>
          <cell r="AFB23">
            <v>0</v>
          </cell>
          <cell r="AFC23">
            <v>0</v>
          </cell>
          <cell r="AFD23">
            <v>0</v>
          </cell>
          <cell r="AFE23">
            <v>0</v>
          </cell>
          <cell r="AFF23">
            <v>0</v>
          </cell>
          <cell r="AFG23">
            <v>0</v>
          </cell>
          <cell r="AFH23">
            <v>0</v>
          </cell>
          <cell r="AFI23">
            <v>0</v>
          </cell>
          <cell r="AFJ23">
            <v>0</v>
          </cell>
          <cell r="AFK23">
            <v>0</v>
          </cell>
          <cell r="AFL23">
            <v>0</v>
          </cell>
          <cell r="AFM23">
            <v>0</v>
          </cell>
          <cell r="AFN23">
            <v>0</v>
          </cell>
          <cell r="AFO23">
            <v>0</v>
          </cell>
          <cell r="AFP23">
            <v>0</v>
          </cell>
          <cell r="AFQ23">
            <v>0</v>
          </cell>
          <cell r="AFR23">
            <v>0</v>
          </cell>
          <cell r="AFS23">
            <v>0</v>
          </cell>
          <cell r="AFT23">
            <v>0</v>
          </cell>
          <cell r="AFU23">
            <v>0</v>
          </cell>
          <cell r="AFV23">
            <v>0</v>
          </cell>
          <cell r="AFW23">
            <v>189613.58</v>
          </cell>
          <cell r="AFX23">
            <v>207192.97723563458</v>
          </cell>
          <cell r="AFY23">
            <v>17579.397235634591</v>
          </cell>
          <cell r="AFZ23">
            <v>0</v>
          </cell>
          <cell r="AGA23">
            <v>17579.397235634591</v>
          </cell>
          <cell r="AGB23">
            <v>227536.29599999997</v>
          </cell>
          <cell r="AGC23">
            <v>248631.57268276147</v>
          </cell>
          <cell r="AGD23">
            <v>21095.276682761498</v>
          </cell>
          <cell r="AGE23">
            <v>0</v>
          </cell>
          <cell r="AGF23">
            <v>21095.276682761498</v>
          </cell>
          <cell r="AGG23">
            <v>14031.404919999999</v>
          </cell>
          <cell r="AGH23">
            <v>15332.280315436958</v>
          </cell>
          <cell r="AGI23">
            <v>1300.8753954369586</v>
          </cell>
          <cell r="AGJ23">
            <v>0</v>
          </cell>
          <cell r="AGK23">
            <v>1300.8753954369586</v>
          </cell>
          <cell r="AGL23">
            <v>241567.70091999997</v>
          </cell>
          <cell r="AGM23">
            <v>263963.85299819842</v>
          </cell>
          <cell r="AGN23">
            <v>22396.152078198444</v>
          </cell>
          <cell r="AGO23">
            <v>0</v>
          </cell>
          <cell r="AGP23">
            <v>22396.152078198444</v>
          </cell>
          <cell r="AGQ23">
            <v>5.8084772370486655E-2</v>
          </cell>
          <cell r="AGR23">
            <v>7.0000000000000007E-2</v>
          </cell>
          <cell r="AGS23">
            <v>0.05</v>
          </cell>
          <cell r="AGT23">
            <v>6.1666666666666668E-2</v>
          </cell>
          <cell r="AGV23">
            <v>72966.009999999995</v>
          </cell>
          <cell r="AGW23">
            <v>79425.112387558067</v>
          </cell>
          <cell r="AGX23">
            <v>6459.1023875580722</v>
          </cell>
          <cell r="AGZ23">
            <v>22396.152078198444</v>
          </cell>
          <cell r="AHA23">
            <v>-52052.92578171019</v>
          </cell>
          <cell r="AHC23">
            <v>-18355.693386739906</v>
          </cell>
          <cell r="AHD23">
            <v>36796.980507407861</v>
          </cell>
          <cell r="AHE23">
            <v>-43904.037966083095</v>
          </cell>
          <cell r="AHF23">
            <v>72863.86008142581</v>
          </cell>
          <cell r="AHG23">
            <v>17744.335532498924</v>
          </cell>
        </row>
        <row r="24">
          <cell r="C24" t="str">
            <v>Олександра Довгача вул. 21</v>
          </cell>
          <cell r="D24">
            <v>5</v>
          </cell>
          <cell r="E24">
            <v>2687.81</v>
          </cell>
          <cell r="F24">
            <v>26140.92</v>
          </cell>
          <cell r="G24">
            <v>37094.755888499407</v>
          </cell>
          <cell r="H24">
            <v>10953.835888499409</v>
          </cell>
          <cell r="I24">
            <v>0</v>
          </cell>
          <cell r="J24">
            <v>10953.835888499409</v>
          </cell>
          <cell r="K24">
            <v>8354.2199999999975</v>
          </cell>
          <cell r="L24">
            <v>526.80999999999995</v>
          </cell>
          <cell r="M24">
            <v>526.80999999999995</v>
          </cell>
          <cell r="N24">
            <v>526.80999999999995</v>
          </cell>
          <cell r="O24">
            <v>526.80999999999995</v>
          </cell>
          <cell r="P24">
            <v>526.80999999999995</v>
          </cell>
          <cell r="Q24">
            <v>526.80999999999995</v>
          </cell>
          <cell r="R24">
            <v>526.80999999999995</v>
          </cell>
          <cell r="S24">
            <v>933.31</v>
          </cell>
          <cell r="T24">
            <v>933.31</v>
          </cell>
          <cell r="U24">
            <v>933.31</v>
          </cell>
          <cell r="V24">
            <v>933.31</v>
          </cell>
          <cell r="W24">
            <v>933.31</v>
          </cell>
          <cell r="X24">
            <v>13607.882003225366</v>
          </cell>
          <cell r="Y24">
            <v>0</v>
          </cell>
          <cell r="Z24">
            <v>2876.3125846925632</v>
          </cell>
          <cell r="AA24">
            <v>0</v>
          </cell>
          <cell r="AB24">
            <v>0</v>
          </cell>
          <cell r="AC24">
            <v>0</v>
          </cell>
          <cell r="AD24">
            <v>4871.4248264982043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5860.1445920345986</v>
          </cell>
          <cell r="AL24">
            <v>0</v>
          </cell>
          <cell r="AM24">
            <v>0</v>
          </cell>
          <cell r="AN24">
            <v>1885.4600000000003</v>
          </cell>
          <cell r="AO24">
            <v>143.53</v>
          </cell>
          <cell r="AP24">
            <v>143.53</v>
          </cell>
          <cell r="AQ24">
            <v>143.53</v>
          </cell>
          <cell r="AR24">
            <v>143.53</v>
          </cell>
          <cell r="AS24">
            <v>143.53</v>
          </cell>
          <cell r="AT24">
            <v>143.53</v>
          </cell>
          <cell r="AU24">
            <v>143.53</v>
          </cell>
          <cell r="AV24">
            <v>176.15</v>
          </cell>
          <cell r="AW24">
            <v>176.15</v>
          </cell>
          <cell r="AX24">
            <v>176.15</v>
          </cell>
          <cell r="AY24">
            <v>176.15</v>
          </cell>
          <cell r="AZ24">
            <v>176.15</v>
          </cell>
          <cell r="BA24">
            <v>2642.2534895148556</v>
          </cell>
          <cell r="BB24">
            <v>0</v>
          </cell>
          <cell r="BC24">
            <v>567.77154081857168</v>
          </cell>
          <cell r="BD24">
            <v>0</v>
          </cell>
          <cell r="BE24">
            <v>0</v>
          </cell>
          <cell r="BF24">
            <v>0</v>
          </cell>
          <cell r="BG24">
            <v>941.68128678495884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1132.8006619113248</v>
          </cell>
          <cell r="BO24">
            <v>0</v>
          </cell>
          <cell r="BP24">
            <v>0</v>
          </cell>
          <cell r="BQ24">
            <v>1556.7100000000003</v>
          </cell>
          <cell r="BR24">
            <v>118.53</v>
          </cell>
          <cell r="BS24">
            <v>118.53</v>
          </cell>
          <cell r="BT24">
            <v>118.53</v>
          </cell>
          <cell r="BU24">
            <v>118.53</v>
          </cell>
          <cell r="BV24">
            <v>118.53</v>
          </cell>
          <cell r="BW24">
            <v>118.53</v>
          </cell>
          <cell r="BX24">
            <v>118.53</v>
          </cell>
          <cell r="BY24">
            <v>145.4</v>
          </cell>
          <cell r="BZ24">
            <v>145.4</v>
          </cell>
          <cell r="CA24">
            <v>145.4</v>
          </cell>
          <cell r="CB24">
            <v>145.4</v>
          </cell>
          <cell r="CC24">
            <v>145.4</v>
          </cell>
          <cell r="CD24">
            <v>1424.4</v>
          </cell>
          <cell r="CE24">
            <v>107.5</v>
          </cell>
          <cell r="CF24">
            <v>107.5</v>
          </cell>
          <cell r="CG24">
            <v>107.5</v>
          </cell>
          <cell r="CH24">
            <v>107.5</v>
          </cell>
          <cell r="CI24">
            <v>107.5</v>
          </cell>
          <cell r="CJ24">
            <v>107.5</v>
          </cell>
          <cell r="CK24">
            <v>107.5</v>
          </cell>
          <cell r="CL24">
            <v>134.38</v>
          </cell>
          <cell r="CM24">
            <v>134.38</v>
          </cell>
          <cell r="CN24">
            <v>134.38</v>
          </cell>
          <cell r="CO24">
            <v>134.38</v>
          </cell>
          <cell r="CP24">
            <v>134.38</v>
          </cell>
          <cell r="CR24">
            <v>0</v>
          </cell>
          <cell r="CS24">
            <v>0</v>
          </cell>
          <cell r="CT24">
            <v>321.17000000000007</v>
          </cell>
          <cell r="CU24">
            <v>24.46</v>
          </cell>
          <cell r="CV24">
            <v>24.46</v>
          </cell>
          <cell r="CW24">
            <v>24.46</v>
          </cell>
          <cell r="CX24">
            <v>24.46</v>
          </cell>
          <cell r="CY24">
            <v>24.46</v>
          </cell>
          <cell r="CZ24">
            <v>24.46</v>
          </cell>
          <cell r="DA24">
            <v>24.46</v>
          </cell>
          <cell r="DB24">
            <v>29.99</v>
          </cell>
          <cell r="DC24">
            <v>29.99</v>
          </cell>
          <cell r="DD24">
            <v>29.99</v>
          </cell>
          <cell r="DE24">
            <v>29.99</v>
          </cell>
          <cell r="DF24">
            <v>29.99</v>
          </cell>
          <cell r="DG24">
            <v>293.78999999999996</v>
          </cell>
          <cell r="DH24">
            <v>22.17</v>
          </cell>
          <cell r="DI24">
            <v>22.17</v>
          </cell>
          <cell r="DJ24">
            <v>22.17</v>
          </cell>
          <cell r="DK24">
            <v>22.17</v>
          </cell>
          <cell r="DL24">
            <v>22.17</v>
          </cell>
          <cell r="DM24">
            <v>22.17</v>
          </cell>
          <cell r="DN24">
            <v>22.17</v>
          </cell>
          <cell r="DO24">
            <v>27.72</v>
          </cell>
          <cell r="DP24">
            <v>27.72</v>
          </cell>
          <cell r="DQ24">
            <v>27.72</v>
          </cell>
          <cell r="DR24">
            <v>27.72</v>
          </cell>
          <cell r="DS24">
            <v>27.72</v>
          </cell>
          <cell r="DT24">
            <v>-27.380000000000109</v>
          </cell>
          <cell r="DU24">
            <v>-27.380000000000109</v>
          </cell>
          <cell r="DV24">
            <v>0</v>
          </cell>
          <cell r="DW24">
            <v>615.34</v>
          </cell>
          <cell r="DX24">
            <v>48.92</v>
          </cell>
          <cell r="DY24">
            <v>48.92</v>
          </cell>
          <cell r="DZ24">
            <v>48.92</v>
          </cell>
          <cell r="EA24">
            <v>48.92</v>
          </cell>
          <cell r="EB24">
            <v>48.92</v>
          </cell>
          <cell r="EC24">
            <v>48.92</v>
          </cell>
          <cell r="ED24">
            <v>48.92</v>
          </cell>
          <cell r="EE24">
            <v>54.58</v>
          </cell>
          <cell r="EF24">
            <v>54.58</v>
          </cell>
          <cell r="EG24">
            <v>54.58</v>
          </cell>
          <cell r="EH24">
            <v>54.58</v>
          </cell>
          <cell r="EI24">
            <v>54.58</v>
          </cell>
          <cell r="EK24">
            <v>793.21391102950747</v>
          </cell>
          <cell r="EL24">
            <v>0</v>
          </cell>
          <cell r="EM24">
            <v>152.28165242079197</v>
          </cell>
          <cell r="EN24">
            <v>0</v>
          </cell>
          <cell r="EO24">
            <v>0</v>
          </cell>
          <cell r="EP24">
            <v>0</v>
          </cell>
          <cell r="EQ24">
            <v>290.9369156568568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349.99534295185862</v>
          </cell>
          <cell r="EX24">
            <v>177.87391102950744</v>
          </cell>
          <cell r="EY24">
            <v>0</v>
          </cell>
          <cell r="EZ24">
            <v>177.87391102950744</v>
          </cell>
          <cell r="FA24">
            <v>5610.7799999999988</v>
          </cell>
          <cell r="FB24">
            <v>424.14</v>
          </cell>
          <cell r="FC24">
            <v>424.14</v>
          </cell>
          <cell r="FD24">
            <v>424.14</v>
          </cell>
          <cell r="FE24">
            <v>424.14</v>
          </cell>
          <cell r="FF24">
            <v>424.14</v>
          </cell>
          <cell r="FG24">
            <v>424.14</v>
          </cell>
          <cell r="FH24">
            <v>424.14</v>
          </cell>
          <cell r="FI24">
            <v>528.36</v>
          </cell>
          <cell r="FJ24">
            <v>528.36</v>
          </cell>
          <cell r="FK24">
            <v>528.36</v>
          </cell>
          <cell r="FL24">
            <v>528.36</v>
          </cell>
          <cell r="FM24">
            <v>528.36</v>
          </cell>
          <cell r="FN24">
            <v>8841.068413338935</v>
          </cell>
          <cell r="FO24">
            <v>2622.6802555192448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2854.4690042673756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3363.919153552315</v>
          </cell>
          <cell r="GA24">
            <v>3230.2884133389362</v>
          </cell>
          <cell r="GB24">
            <v>0</v>
          </cell>
          <cell r="GC24">
            <v>3230.2884133389362</v>
          </cell>
          <cell r="GD24">
            <v>720.05</v>
          </cell>
          <cell r="GE24">
            <v>44.35</v>
          </cell>
          <cell r="GF24">
            <v>44.35</v>
          </cell>
          <cell r="GG24">
            <v>44.35</v>
          </cell>
          <cell r="GH24">
            <v>44.35</v>
          </cell>
          <cell r="GI24">
            <v>44.35</v>
          </cell>
          <cell r="GJ24">
            <v>44.35</v>
          </cell>
          <cell r="GK24">
            <v>44.35</v>
          </cell>
          <cell r="GL24">
            <v>81.92</v>
          </cell>
          <cell r="GM24">
            <v>81.92</v>
          </cell>
          <cell r="GN24">
            <v>81.92</v>
          </cell>
          <cell r="GO24">
            <v>81.92</v>
          </cell>
          <cell r="GP24">
            <v>81.92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V24">
            <v>-720.05</v>
          </cell>
          <cell r="GW24">
            <v>-720.05</v>
          </cell>
          <cell r="GX24">
            <v>0</v>
          </cell>
          <cell r="GY24">
            <v>7077.1899999999987</v>
          </cell>
          <cell r="GZ24">
            <v>390.27</v>
          </cell>
          <cell r="HA24">
            <v>390.27</v>
          </cell>
          <cell r="HB24">
            <v>390.27</v>
          </cell>
          <cell r="HC24">
            <v>390.27</v>
          </cell>
          <cell r="HD24">
            <v>390.27</v>
          </cell>
          <cell r="HE24">
            <v>390.27</v>
          </cell>
          <cell r="HF24">
            <v>390.27</v>
          </cell>
          <cell r="HG24">
            <v>869.06</v>
          </cell>
          <cell r="HH24">
            <v>869.06</v>
          </cell>
          <cell r="HI24">
            <v>869.06</v>
          </cell>
          <cell r="HJ24">
            <v>869.06</v>
          </cell>
          <cell r="HK24">
            <v>869.06</v>
          </cell>
          <cell r="HL24">
            <v>9492.1480713907476</v>
          </cell>
          <cell r="HM24">
            <v>736.79220410502671</v>
          </cell>
          <cell r="HN24">
            <v>780.55103647795409</v>
          </cell>
          <cell r="HO24">
            <v>852.88785728645053</v>
          </cell>
          <cell r="HP24">
            <v>791.83026544730444</v>
          </cell>
          <cell r="HQ24">
            <v>825.2795721587795</v>
          </cell>
          <cell r="HR24">
            <v>690.80689198003972</v>
          </cell>
          <cell r="HS24">
            <v>910.99483265284289</v>
          </cell>
          <cell r="HT24">
            <v>572.26480561881192</v>
          </cell>
          <cell r="HU24">
            <v>587.87220290048151</v>
          </cell>
          <cell r="HV24">
            <v>933.9176521878959</v>
          </cell>
          <cell r="HW24">
            <v>835.30655728411182</v>
          </cell>
          <cell r="HX24">
            <v>973.6441932910484</v>
          </cell>
          <cell r="HY24">
            <v>2414.958071390749</v>
          </cell>
          <cell r="HZ24">
            <v>0</v>
          </cell>
          <cell r="IA24">
            <v>2414.958071390749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0</v>
          </cell>
          <cell r="II24">
            <v>0</v>
          </cell>
          <cell r="IJ24">
            <v>0</v>
          </cell>
          <cell r="IK24">
            <v>0</v>
          </cell>
          <cell r="IL24">
            <v>0</v>
          </cell>
          <cell r="IM24">
            <v>0</v>
          </cell>
          <cell r="IN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IT24">
            <v>0</v>
          </cell>
          <cell r="IU24">
            <v>0</v>
          </cell>
          <cell r="IV24">
            <v>0</v>
          </cell>
          <cell r="IW24">
            <v>0</v>
          </cell>
          <cell r="IX24">
            <v>0</v>
          </cell>
          <cell r="IY24">
            <v>0</v>
          </cell>
          <cell r="IZ24">
            <v>0</v>
          </cell>
          <cell r="JA24">
            <v>0</v>
          </cell>
          <cell r="JB24">
            <v>0</v>
          </cell>
          <cell r="JC24">
            <v>0</v>
          </cell>
          <cell r="JD24">
            <v>0</v>
          </cell>
          <cell r="JE24">
            <v>0</v>
          </cell>
          <cell r="JF24">
            <v>0</v>
          </cell>
          <cell r="JG24">
            <v>0</v>
          </cell>
          <cell r="JH24">
            <v>0</v>
          </cell>
          <cell r="JI24">
            <v>0</v>
          </cell>
          <cell r="JJ24">
            <v>0</v>
          </cell>
          <cell r="JK24">
            <v>0</v>
          </cell>
          <cell r="JL24">
            <v>0</v>
          </cell>
          <cell r="JM24">
            <v>0</v>
          </cell>
          <cell r="JN24">
            <v>0</v>
          </cell>
          <cell r="JO24">
            <v>0</v>
          </cell>
          <cell r="JP24">
            <v>0</v>
          </cell>
          <cell r="JQ24">
            <v>0</v>
          </cell>
          <cell r="JR24">
            <v>0</v>
          </cell>
          <cell r="JS24">
            <v>0</v>
          </cell>
          <cell r="JT24">
            <v>0</v>
          </cell>
          <cell r="JU24">
            <v>0</v>
          </cell>
          <cell r="JV24">
            <v>0</v>
          </cell>
          <cell r="JW24">
            <v>0</v>
          </cell>
          <cell r="JX24">
            <v>0</v>
          </cell>
          <cell r="JY24">
            <v>0</v>
          </cell>
          <cell r="JZ24">
            <v>0</v>
          </cell>
          <cell r="KA24">
            <v>0</v>
          </cell>
          <cell r="KB24">
            <v>0</v>
          </cell>
          <cell r="KC24">
            <v>0</v>
          </cell>
          <cell r="KD24">
            <v>0</v>
          </cell>
          <cell r="KE24">
            <v>0</v>
          </cell>
          <cell r="KF24">
            <v>0</v>
          </cell>
          <cell r="KG24">
            <v>0</v>
          </cell>
          <cell r="KH24">
            <v>1701.49</v>
          </cell>
          <cell r="KI24">
            <v>78.22</v>
          </cell>
          <cell r="KJ24">
            <v>78.22</v>
          </cell>
          <cell r="KK24">
            <v>78.22</v>
          </cell>
          <cell r="KL24">
            <v>78.22</v>
          </cell>
          <cell r="KM24">
            <v>78.22</v>
          </cell>
          <cell r="KN24">
            <v>78.22</v>
          </cell>
          <cell r="KO24">
            <v>78.22</v>
          </cell>
          <cell r="KP24">
            <v>230.79</v>
          </cell>
          <cell r="KQ24">
            <v>230.79</v>
          </cell>
          <cell r="KR24">
            <v>230.79</v>
          </cell>
          <cell r="KS24">
            <v>230.79</v>
          </cell>
          <cell r="KT24">
            <v>230.79</v>
          </cell>
          <cell r="KU24">
            <v>1830.5441317885134</v>
          </cell>
          <cell r="KV24">
            <v>94.560650506208844</v>
          </cell>
          <cell r="KW24">
            <v>101.83836027609065</v>
          </cell>
          <cell r="KX24">
            <v>90.380312728297454</v>
          </cell>
          <cell r="KY24">
            <v>99.093616197651926</v>
          </cell>
          <cell r="KZ24">
            <v>98.709451733434705</v>
          </cell>
          <cell r="LA24">
            <v>100.89181931320039</v>
          </cell>
          <cell r="LB24">
            <v>89.277261627382742</v>
          </cell>
          <cell r="LC24">
            <v>175.32871481209017</v>
          </cell>
          <cell r="LD24">
            <v>225.98892047825507</v>
          </cell>
          <cell r="LE24">
            <v>218.21891276750011</v>
          </cell>
          <cell r="LF24">
            <v>265.87288880368351</v>
          </cell>
          <cell r="LG24">
            <v>270.3832225447178</v>
          </cell>
          <cell r="LH24">
            <v>129.05413178851336</v>
          </cell>
          <cell r="LI24">
            <v>0</v>
          </cell>
          <cell r="LJ24">
            <v>129.05413178851336</v>
          </cell>
          <cell r="LK24">
            <v>0</v>
          </cell>
          <cell r="LX24">
            <v>0</v>
          </cell>
          <cell r="MJ24">
            <v>0</v>
          </cell>
          <cell r="ML24">
            <v>0</v>
          </cell>
          <cell r="MM24">
            <v>0</v>
          </cell>
          <cell r="MN24">
            <v>23709.989999999998</v>
          </cell>
          <cell r="MO24">
            <v>1987.37</v>
          </cell>
          <cell r="MP24">
            <v>1987.37</v>
          </cell>
          <cell r="MQ24">
            <v>1987.37</v>
          </cell>
          <cell r="MR24">
            <v>1987.37</v>
          </cell>
          <cell r="MS24">
            <v>1987.37</v>
          </cell>
          <cell r="MT24">
            <v>1987.37</v>
          </cell>
          <cell r="MU24">
            <v>1987.37</v>
          </cell>
          <cell r="MV24">
            <v>1959.68</v>
          </cell>
          <cell r="MW24">
            <v>1959.68</v>
          </cell>
          <cell r="MX24">
            <v>1959.68</v>
          </cell>
          <cell r="MY24">
            <v>1959.68</v>
          </cell>
          <cell r="MZ24">
            <v>1959.68</v>
          </cell>
          <cell r="NA24">
            <v>18195.939844331842</v>
          </cell>
          <cell r="NB24">
            <v>0</v>
          </cell>
          <cell r="NC24">
            <v>0</v>
          </cell>
          <cell r="ND24">
            <v>0</v>
          </cell>
          <cell r="NE24">
            <v>0</v>
          </cell>
          <cell r="NF24">
            <v>9025.3755454245365</v>
          </cell>
          <cell r="NG24">
            <v>1651.3849240051736</v>
          </cell>
          <cell r="NH24">
            <v>3992.7290337502873</v>
          </cell>
          <cell r="NI24">
            <v>2071.2312035473688</v>
          </cell>
          <cell r="NJ24">
            <v>1455.2191376044739</v>
          </cell>
          <cell r="NK24">
            <v>0</v>
          </cell>
          <cell r="NL24">
            <v>0</v>
          </cell>
          <cell r="NM24">
            <v>0</v>
          </cell>
          <cell r="NN24">
            <v>-5514.0501556681556</v>
          </cell>
          <cell r="NO24">
            <v>-5514.0501556681556</v>
          </cell>
          <cell r="NP24">
            <v>0</v>
          </cell>
          <cell r="NQ24">
            <v>18667.47</v>
          </cell>
          <cell r="NR24">
            <v>38601.620000000003</v>
          </cell>
          <cell r="NS24">
            <v>19934.150000000001</v>
          </cell>
          <cell r="NT24">
            <v>0</v>
          </cell>
          <cell r="NU24">
            <v>19934.150000000001</v>
          </cell>
          <cell r="NV24">
            <v>4858.4099999999989</v>
          </cell>
          <cell r="NW24">
            <v>499.93</v>
          </cell>
          <cell r="NX24">
            <v>499.93</v>
          </cell>
          <cell r="NY24">
            <v>499.93</v>
          </cell>
          <cell r="NZ24">
            <v>499.93</v>
          </cell>
          <cell r="OA24">
            <v>499.93</v>
          </cell>
          <cell r="OB24">
            <v>499.93</v>
          </cell>
          <cell r="OC24">
            <v>499.93</v>
          </cell>
          <cell r="OD24">
            <v>271.77999999999997</v>
          </cell>
          <cell r="OE24">
            <v>271.77999999999997</v>
          </cell>
          <cell r="OF24">
            <v>271.77999999999997</v>
          </cell>
          <cell r="OG24">
            <v>271.77999999999997</v>
          </cell>
          <cell r="OH24">
            <v>271.77999999999997</v>
          </cell>
          <cell r="OI24">
            <v>683.29</v>
          </cell>
          <cell r="OJ24">
            <v>0</v>
          </cell>
          <cell r="OK24">
            <v>0</v>
          </cell>
          <cell r="OL24">
            <v>683.29</v>
          </cell>
          <cell r="OM24">
            <v>0</v>
          </cell>
          <cell r="ON24">
            <v>0</v>
          </cell>
          <cell r="OO24">
            <v>0</v>
          </cell>
          <cell r="OP24">
            <v>0</v>
          </cell>
          <cell r="OQ24">
            <v>0</v>
          </cell>
          <cell r="OR24">
            <v>0</v>
          </cell>
          <cell r="OS24">
            <v>0</v>
          </cell>
          <cell r="OT24">
            <v>0</v>
          </cell>
          <cell r="OU24">
            <v>0</v>
          </cell>
          <cell r="OV24">
            <v>-4175.119999999999</v>
          </cell>
          <cell r="OW24">
            <v>-4175.119999999999</v>
          </cell>
          <cell r="OX24">
            <v>0</v>
          </cell>
          <cell r="OY24">
            <v>3921.09</v>
          </cell>
          <cell r="OZ24">
            <v>405.32</v>
          </cell>
          <cell r="PA24">
            <v>405.32</v>
          </cell>
          <cell r="PB24">
            <v>405.32</v>
          </cell>
          <cell r="PC24">
            <v>405.32</v>
          </cell>
          <cell r="PD24">
            <v>405.32</v>
          </cell>
          <cell r="PE24">
            <v>405.32</v>
          </cell>
          <cell r="PF24">
            <v>405.32</v>
          </cell>
          <cell r="PG24">
            <v>216.77</v>
          </cell>
          <cell r="PH24">
            <v>216.77</v>
          </cell>
          <cell r="PI24">
            <v>216.77</v>
          </cell>
          <cell r="PJ24">
            <v>216.77</v>
          </cell>
          <cell r="PK24">
            <v>216.77</v>
          </cell>
          <cell r="PL24">
            <v>34979.740000000005</v>
          </cell>
          <cell r="PM24">
            <v>0</v>
          </cell>
          <cell r="PN24">
            <v>0</v>
          </cell>
          <cell r="PO24">
            <v>12887.04</v>
          </cell>
          <cell r="PP24">
            <v>0</v>
          </cell>
          <cell r="PQ24">
            <v>0</v>
          </cell>
          <cell r="PR24">
            <v>0</v>
          </cell>
          <cell r="PS24">
            <v>0</v>
          </cell>
          <cell r="PT24">
            <v>22092.7</v>
          </cell>
          <cell r="PU24">
            <v>0</v>
          </cell>
          <cell r="PV24">
            <v>0</v>
          </cell>
          <cell r="PW24">
            <v>0</v>
          </cell>
          <cell r="PX24">
            <v>0</v>
          </cell>
          <cell r="PY24">
            <v>31058.650000000005</v>
          </cell>
          <cell r="PZ24">
            <v>0</v>
          </cell>
          <cell r="QA24">
            <v>31058.650000000005</v>
          </cell>
          <cell r="QB24">
            <v>1134.9200000000003</v>
          </cell>
          <cell r="QC24">
            <v>116.11</v>
          </cell>
          <cell r="QD24">
            <v>116.11</v>
          </cell>
          <cell r="QE24">
            <v>116.11</v>
          </cell>
          <cell r="QF24">
            <v>116.11</v>
          </cell>
          <cell r="QG24">
            <v>116.11</v>
          </cell>
          <cell r="QH24">
            <v>116.11</v>
          </cell>
          <cell r="QI24">
            <v>116.11</v>
          </cell>
          <cell r="QJ24">
            <v>64.430000000000007</v>
          </cell>
          <cell r="QK24">
            <v>64.430000000000007</v>
          </cell>
          <cell r="QL24">
            <v>64.430000000000007</v>
          </cell>
          <cell r="QM24">
            <v>64.430000000000007</v>
          </cell>
          <cell r="QN24">
            <v>64.430000000000007</v>
          </cell>
          <cell r="QO24">
            <v>0</v>
          </cell>
          <cell r="QP24">
            <v>0</v>
          </cell>
          <cell r="QQ24">
            <v>0</v>
          </cell>
          <cell r="QR24">
            <v>0</v>
          </cell>
          <cell r="QS24">
            <v>0</v>
          </cell>
          <cell r="QT24">
            <v>0</v>
          </cell>
          <cell r="QU24">
            <v>0</v>
          </cell>
          <cell r="QV24">
            <v>0</v>
          </cell>
          <cell r="QW24">
            <v>0</v>
          </cell>
          <cell r="QX24">
            <v>0</v>
          </cell>
          <cell r="QY24">
            <v>0</v>
          </cell>
          <cell r="QZ24">
            <v>0</v>
          </cell>
          <cell r="RA24">
            <v>0</v>
          </cell>
          <cell r="RB24">
            <v>-1134.9200000000003</v>
          </cell>
          <cell r="RC24">
            <v>-1134.9200000000003</v>
          </cell>
          <cell r="RD24">
            <v>0</v>
          </cell>
          <cell r="RE24">
            <v>5106.8900000000021</v>
          </cell>
          <cell r="RF24">
            <v>525.47</v>
          </cell>
          <cell r="RG24">
            <v>525.47</v>
          </cell>
          <cell r="RH24">
            <v>525.47</v>
          </cell>
          <cell r="RI24">
            <v>525.47</v>
          </cell>
          <cell r="RJ24">
            <v>525.47</v>
          </cell>
          <cell r="RK24">
            <v>525.47</v>
          </cell>
          <cell r="RL24">
            <v>525.47</v>
          </cell>
          <cell r="RM24">
            <v>285.72000000000003</v>
          </cell>
          <cell r="RN24">
            <v>285.72000000000003</v>
          </cell>
          <cell r="RO24">
            <v>285.72000000000003</v>
          </cell>
          <cell r="RP24">
            <v>285.72000000000003</v>
          </cell>
          <cell r="RQ24">
            <v>285.72000000000003</v>
          </cell>
          <cell r="RR24">
            <v>719.28</v>
          </cell>
          <cell r="RS24">
            <v>0</v>
          </cell>
          <cell r="RT24">
            <v>0</v>
          </cell>
          <cell r="RU24">
            <v>0</v>
          </cell>
          <cell r="RV24">
            <v>0</v>
          </cell>
          <cell r="RW24">
            <v>0</v>
          </cell>
          <cell r="RX24">
            <v>719.28</v>
          </cell>
          <cell r="RY24">
            <v>0</v>
          </cell>
          <cell r="RZ24">
            <v>0</v>
          </cell>
          <cell r="SA24">
            <v>0</v>
          </cell>
          <cell r="SB24">
            <v>0</v>
          </cell>
          <cell r="SC24">
            <v>0</v>
          </cell>
          <cell r="SD24">
            <v>0</v>
          </cell>
          <cell r="SE24">
            <v>-4387.6100000000024</v>
          </cell>
          <cell r="SF24">
            <v>-4387.6100000000024</v>
          </cell>
          <cell r="SG24">
            <v>0</v>
          </cell>
          <cell r="SH24">
            <v>1794.62</v>
          </cell>
          <cell r="SI24">
            <v>185.46</v>
          </cell>
          <cell r="SJ24">
            <v>185.46</v>
          </cell>
          <cell r="SK24">
            <v>185.46</v>
          </cell>
          <cell r="SL24">
            <v>185.46</v>
          </cell>
          <cell r="SM24">
            <v>185.46</v>
          </cell>
          <cell r="SN24">
            <v>185.46</v>
          </cell>
          <cell r="SO24">
            <v>185.46</v>
          </cell>
          <cell r="SP24">
            <v>99.28</v>
          </cell>
          <cell r="SQ24">
            <v>99.28</v>
          </cell>
          <cell r="SR24">
            <v>99.28</v>
          </cell>
          <cell r="SS24">
            <v>99.28</v>
          </cell>
          <cell r="ST24">
            <v>99.28</v>
          </cell>
          <cell r="SU24">
            <v>0</v>
          </cell>
          <cell r="SV24">
            <v>0</v>
          </cell>
          <cell r="SW24">
            <v>0</v>
          </cell>
          <cell r="SX24">
            <v>0</v>
          </cell>
          <cell r="SY24">
            <v>0</v>
          </cell>
          <cell r="SZ24">
            <v>0</v>
          </cell>
          <cell r="TA24">
            <v>0</v>
          </cell>
          <cell r="TB24">
            <v>0</v>
          </cell>
          <cell r="TC24">
            <v>0</v>
          </cell>
          <cell r="TD24">
            <v>0</v>
          </cell>
          <cell r="TE24">
            <v>0</v>
          </cell>
          <cell r="TF24">
            <v>0</v>
          </cell>
          <cell r="TG24">
            <v>0</v>
          </cell>
          <cell r="TH24">
            <v>-1794.62</v>
          </cell>
          <cell r="TI24">
            <v>-1794.62</v>
          </cell>
          <cell r="TJ24">
            <v>0</v>
          </cell>
          <cell r="TK24">
            <v>1796.6800000000005</v>
          </cell>
          <cell r="TL24">
            <v>167.99</v>
          </cell>
          <cell r="TM24">
            <v>167.99</v>
          </cell>
          <cell r="TN24">
            <v>167.99</v>
          </cell>
          <cell r="TO24">
            <v>167.99</v>
          </cell>
          <cell r="TP24">
            <v>167.99</v>
          </cell>
          <cell r="TQ24">
            <v>167.99</v>
          </cell>
          <cell r="TR24">
            <v>167.99</v>
          </cell>
          <cell r="TS24">
            <v>124.15</v>
          </cell>
          <cell r="TT24">
            <v>124.15</v>
          </cell>
          <cell r="TU24">
            <v>124.15</v>
          </cell>
          <cell r="TV24">
            <v>124.15</v>
          </cell>
          <cell r="TW24">
            <v>124.15</v>
          </cell>
          <cell r="TX24">
            <v>2219.31</v>
          </cell>
          <cell r="TY24">
            <v>0</v>
          </cell>
          <cell r="TZ24">
            <v>0</v>
          </cell>
          <cell r="UA24">
            <v>68.34</v>
          </cell>
          <cell r="UB24">
            <v>0</v>
          </cell>
          <cell r="UC24">
            <v>0</v>
          </cell>
          <cell r="UD24">
            <v>0</v>
          </cell>
          <cell r="UE24">
            <v>2150.9699999999998</v>
          </cell>
          <cell r="UF24">
            <v>0</v>
          </cell>
          <cell r="UG24">
            <v>0</v>
          </cell>
          <cell r="UH24">
            <v>0</v>
          </cell>
          <cell r="UI24">
            <v>0</v>
          </cell>
          <cell r="UJ24">
            <v>0</v>
          </cell>
          <cell r="UK24">
            <v>422.62999999999943</v>
          </cell>
          <cell r="UL24">
            <v>0</v>
          </cell>
          <cell r="UM24">
            <v>422.62999999999943</v>
          </cell>
          <cell r="UN24">
            <v>54.859999999999992</v>
          </cell>
          <cell r="UO24">
            <v>5.38</v>
          </cell>
          <cell r="UP24">
            <v>5.38</v>
          </cell>
          <cell r="UQ24">
            <v>5.38</v>
          </cell>
          <cell r="UR24">
            <v>5.38</v>
          </cell>
          <cell r="US24">
            <v>5.38</v>
          </cell>
          <cell r="UT24">
            <v>5.38</v>
          </cell>
          <cell r="UU24">
            <v>5.38</v>
          </cell>
          <cell r="UV24">
            <v>3.44</v>
          </cell>
          <cell r="UW24">
            <v>3.44</v>
          </cell>
          <cell r="UX24">
            <v>3.44</v>
          </cell>
          <cell r="UY24">
            <v>3.44</v>
          </cell>
          <cell r="UZ24">
            <v>3.44</v>
          </cell>
          <cell r="VA24">
            <v>0</v>
          </cell>
          <cell r="VH24">
            <v>0</v>
          </cell>
          <cell r="VN24">
            <v>-54.859999999999992</v>
          </cell>
          <cell r="VO24">
            <v>-54.859999999999992</v>
          </cell>
          <cell r="VP24">
            <v>0</v>
          </cell>
          <cell r="VQ24">
            <v>0</v>
          </cell>
          <cell r="WD24">
            <v>0</v>
          </cell>
          <cell r="WQ24">
            <v>0</v>
          </cell>
          <cell r="WR24">
            <v>0</v>
          </cell>
          <cell r="WS24">
            <v>0</v>
          </cell>
          <cell r="WT24">
            <v>26345.71</v>
          </cell>
          <cell r="WU24">
            <v>1836.58</v>
          </cell>
          <cell r="WV24">
            <v>1836.58</v>
          </cell>
          <cell r="WW24">
            <v>1836.58</v>
          </cell>
          <cell r="WX24">
            <v>1836.58</v>
          </cell>
          <cell r="WY24">
            <v>1836.58</v>
          </cell>
          <cell r="WZ24">
            <v>1836.58</v>
          </cell>
          <cell r="XA24">
            <v>1836.58</v>
          </cell>
          <cell r="XB24">
            <v>2697.93</v>
          </cell>
          <cell r="XC24">
            <v>2697.93</v>
          </cell>
          <cell r="XD24">
            <v>2697.93</v>
          </cell>
          <cell r="XE24">
            <v>2697.93</v>
          </cell>
          <cell r="XF24">
            <v>2697.93</v>
          </cell>
          <cell r="XG24">
            <v>32479.424860254359</v>
          </cell>
          <cell r="XH24">
            <v>2502.2572083262048</v>
          </cell>
          <cell r="XI24">
            <v>2938.4131090116521</v>
          </cell>
          <cell r="XJ24">
            <v>2801.2923147807001</v>
          </cell>
          <cell r="XK24">
            <v>344.80370070853746</v>
          </cell>
          <cell r="XL24">
            <v>2328.3780338686611</v>
          </cell>
          <cell r="XM24">
            <v>2012.996606285117</v>
          </cell>
          <cell r="XN24">
            <v>2810.4926546886659</v>
          </cell>
          <cell r="XO24">
            <v>2972.4618470900014</v>
          </cell>
          <cell r="XP24">
            <v>3806.488286407533</v>
          </cell>
          <cell r="XQ24">
            <v>3690.0114670493326</v>
          </cell>
          <cell r="XR24">
            <v>3455.2777442396055</v>
          </cell>
          <cell r="XS24">
            <v>2816.5518877983477</v>
          </cell>
          <cell r="XT24">
            <v>6133.7148602543602</v>
          </cell>
          <cell r="XU24">
            <v>0</v>
          </cell>
          <cell r="XV24">
            <v>6133.7148602543602</v>
          </cell>
          <cell r="XW24">
            <v>13557.919999999998</v>
          </cell>
          <cell r="XX24">
            <v>816.56</v>
          </cell>
          <cell r="XY24">
            <v>816.56</v>
          </cell>
          <cell r="XZ24">
            <v>816.56</v>
          </cell>
          <cell r="YA24">
            <v>816.56</v>
          </cell>
          <cell r="YB24">
            <v>816.56</v>
          </cell>
          <cell r="YC24">
            <v>816.56</v>
          </cell>
          <cell r="YD24">
            <v>816.56</v>
          </cell>
          <cell r="YE24">
            <v>1568.4</v>
          </cell>
          <cell r="YF24">
            <v>1568.4</v>
          </cell>
          <cell r="YG24">
            <v>1568.4</v>
          </cell>
          <cell r="YH24">
            <v>1568.4</v>
          </cell>
          <cell r="YI24">
            <v>1568.4</v>
          </cell>
          <cell r="YJ24">
            <v>13109.03112252022</v>
          </cell>
          <cell r="YK24">
            <v>1001.7960093058059</v>
          </cell>
          <cell r="YL24">
            <v>878.79586156908192</v>
          </cell>
          <cell r="YM24">
            <v>904.90056696625538</v>
          </cell>
          <cell r="YN24">
            <v>979.05288017397129</v>
          </cell>
          <cell r="YO24">
            <v>874.90852574228529</v>
          </cell>
          <cell r="YP24">
            <v>941.33889247323032</v>
          </cell>
          <cell r="YQ24">
            <v>984.40838603558996</v>
          </cell>
          <cell r="YR24">
            <v>1588.0169001837817</v>
          </cell>
          <cell r="YS24">
            <v>1152.5226821357005</v>
          </cell>
          <cell r="YT24">
            <v>1223.345952343677</v>
          </cell>
          <cell r="YU24">
            <v>1236.2141870255382</v>
          </cell>
          <cell r="YV24">
            <v>1343.7302785653033</v>
          </cell>
          <cell r="YW24">
            <v>-448.88887747977788</v>
          </cell>
          <cell r="YX24">
            <v>-448.88887747977788</v>
          </cell>
          <cell r="YY24">
            <v>0</v>
          </cell>
          <cell r="YZ24">
            <v>3999.6199999999994</v>
          </cell>
          <cell r="ZA24">
            <v>129.01</v>
          </cell>
          <cell r="ZB24">
            <v>129.01</v>
          </cell>
          <cell r="ZC24">
            <v>129.01</v>
          </cell>
          <cell r="ZD24">
            <v>129.01</v>
          </cell>
          <cell r="ZE24">
            <v>129.01</v>
          </cell>
          <cell r="ZF24">
            <v>129.01</v>
          </cell>
          <cell r="ZG24">
            <v>129.01</v>
          </cell>
          <cell r="ZH24">
            <v>619.30999999999995</v>
          </cell>
          <cell r="ZI24">
            <v>619.30999999999995</v>
          </cell>
          <cell r="ZJ24">
            <v>619.30999999999995</v>
          </cell>
          <cell r="ZK24">
            <v>619.30999999999995</v>
          </cell>
          <cell r="ZL24">
            <v>619.30999999999995</v>
          </cell>
          <cell r="ZM24">
            <v>3515.9294467690165</v>
          </cell>
          <cell r="ZN24">
            <v>0</v>
          </cell>
          <cell r="ZO24">
            <v>101.4036376902405</v>
          </cell>
          <cell r="ZP24">
            <v>342.38087126087339</v>
          </cell>
          <cell r="ZQ24">
            <v>2995.2695887762752</v>
          </cell>
          <cell r="ZR24">
            <v>76.875349041627388</v>
          </cell>
          <cell r="ZS24">
            <v>0</v>
          </cell>
          <cell r="ZZ24">
            <v>-483.69055323098291</v>
          </cell>
          <cell r="AAA24">
            <v>-483.69055323098291</v>
          </cell>
          <cell r="AAB24">
            <v>0</v>
          </cell>
          <cell r="AAC24">
            <v>1061.8499999999999</v>
          </cell>
          <cell r="AAD24">
            <v>76.599999999999994</v>
          </cell>
          <cell r="AAE24">
            <v>76.599999999999994</v>
          </cell>
          <cell r="AAF24">
            <v>76.599999999999994</v>
          </cell>
          <cell r="AAG24">
            <v>76.599999999999994</v>
          </cell>
          <cell r="AAH24">
            <v>76.599999999999994</v>
          </cell>
          <cell r="AAI24">
            <v>76.599999999999994</v>
          </cell>
          <cell r="AAJ24">
            <v>76.599999999999994</v>
          </cell>
          <cell r="AAK24">
            <v>105.13</v>
          </cell>
          <cell r="AAL24">
            <v>105.13</v>
          </cell>
          <cell r="AAM24">
            <v>105.13</v>
          </cell>
          <cell r="AAN24">
            <v>105.13</v>
          </cell>
          <cell r="AAO24">
            <v>105.13</v>
          </cell>
          <cell r="AAP24">
            <v>1502.5890955946134</v>
          </cell>
          <cell r="AAQ24">
            <v>102.46710345755415</v>
          </cell>
          <cell r="AAR24">
            <v>102.22183872706019</v>
          </cell>
          <cell r="AAS24">
            <v>102.56583954723169</v>
          </cell>
          <cell r="AAT24">
            <v>102.986764906883</v>
          </cell>
          <cell r="AAU24">
            <v>103.79088981809241</v>
          </cell>
          <cell r="AAV24">
            <v>102.6153643764964</v>
          </cell>
          <cell r="AAW24">
            <v>100.78375530300936</v>
          </cell>
          <cell r="AAX24">
            <v>159.73425215999998</v>
          </cell>
          <cell r="AAY24">
            <v>153.61799076</v>
          </cell>
          <cell r="AAZ24">
            <v>156.44652047999998</v>
          </cell>
          <cell r="ABA24">
            <v>156.23691400799999</v>
          </cell>
          <cell r="ABB24">
            <v>159.12186205028638</v>
          </cell>
          <cell r="ABC24">
            <v>440.73909559461345</v>
          </cell>
          <cell r="ABD24">
            <v>0</v>
          </cell>
          <cell r="ABE24">
            <v>440.73909559461345</v>
          </cell>
          <cell r="ABF24">
            <v>152.47</v>
          </cell>
          <cell r="ABG24">
            <v>5.1100000000000003</v>
          </cell>
          <cell r="ABH24">
            <v>5.1100000000000003</v>
          </cell>
          <cell r="ABI24">
            <v>5.1100000000000003</v>
          </cell>
          <cell r="ABJ24">
            <v>5.1100000000000003</v>
          </cell>
          <cell r="ABK24">
            <v>5.1100000000000003</v>
          </cell>
          <cell r="ABL24">
            <v>5.1100000000000003</v>
          </cell>
          <cell r="ABM24">
            <v>5.1100000000000003</v>
          </cell>
          <cell r="ABN24">
            <v>23.34</v>
          </cell>
          <cell r="ABO24">
            <v>23.34</v>
          </cell>
          <cell r="ABP24">
            <v>23.34</v>
          </cell>
          <cell r="ABQ24">
            <v>23.34</v>
          </cell>
          <cell r="ABR24">
            <v>23.34</v>
          </cell>
          <cell r="ABS24">
            <v>0</v>
          </cell>
          <cell r="ABT24">
            <v>0</v>
          </cell>
          <cell r="ABU24">
            <v>0</v>
          </cell>
          <cell r="ABV24">
            <v>0</v>
          </cell>
          <cell r="ABW24">
            <v>0</v>
          </cell>
          <cell r="ABX24">
            <v>0</v>
          </cell>
          <cell r="ABY24">
            <v>0</v>
          </cell>
          <cell r="ACB24">
            <v>0</v>
          </cell>
          <cell r="ACC24">
            <v>0</v>
          </cell>
          <cell r="ACD24">
            <v>0</v>
          </cell>
          <cell r="ACE24">
            <v>0</v>
          </cell>
          <cell r="ACF24">
            <v>-152.47</v>
          </cell>
          <cell r="ACG24">
            <v>-152.47</v>
          </cell>
          <cell r="ACH24">
            <v>0</v>
          </cell>
          <cell r="ACI24">
            <v>7643.7499999999991</v>
          </cell>
          <cell r="ACJ24">
            <v>3730.7910638596572</v>
          </cell>
          <cell r="ACK24">
            <v>-3912.9589361403418</v>
          </cell>
          <cell r="ACL24">
            <v>-3912.9589361403418</v>
          </cell>
          <cell r="ACM24">
            <v>0</v>
          </cell>
          <cell r="ACN24">
            <v>7643.7499999999991</v>
          </cell>
          <cell r="ACO24">
            <v>641.85</v>
          </cell>
          <cell r="ACP24">
            <v>641.85</v>
          </cell>
          <cell r="ACQ24">
            <v>641.85</v>
          </cell>
          <cell r="ACR24">
            <v>641.85</v>
          </cell>
          <cell r="ACS24">
            <v>641.85</v>
          </cell>
          <cell r="ACT24">
            <v>641.85</v>
          </cell>
          <cell r="ACU24">
            <v>641.85</v>
          </cell>
          <cell r="ACV24">
            <v>630.16</v>
          </cell>
          <cell r="ACW24">
            <v>630.16</v>
          </cell>
          <cell r="ACX24">
            <v>630.16</v>
          </cell>
          <cell r="ACY24">
            <v>630.16</v>
          </cell>
          <cell r="ACZ24">
            <v>630.16</v>
          </cell>
          <cell r="ADA24">
            <v>3730.7910638596572</v>
          </cell>
          <cell r="ADB24">
            <v>0</v>
          </cell>
          <cell r="ADC24">
            <v>523.77701775310652</v>
          </cell>
          <cell r="ADD24">
            <v>285.65368477375176</v>
          </cell>
          <cell r="ADE24">
            <v>551.46655199999998</v>
          </cell>
          <cell r="ADF24">
            <v>1419.7749607999999</v>
          </cell>
          <cell r="ADG24">
            <v>0</v>
          </cell>
          <cell r="ADH24">
            <v>0</v>
          </cell>
          <cell r="ADI24">
            <v>0</v>
          </cell>
          <cell r="ADJ24">
            <v>0</v>
          </cell>
          <cell r="ADK24">
            <v>0</v>
          </cell>
          <cell r="ADL24">
            <v>290.78518839999998</v>
          </cell>
          <cell r="ADM24">
            <v>659.33366013279874</v>
          </cell>
          <cell r="ADN24">
            <v>-3912.9589361403418</v>
          </cell>
          <cell r="ADO24">
            <v>-3912.9589361403418</v>
          </cell>
          <cell r="ADP24">
            <v>0</v>
          </cell>
          <cell r="ADQ24">
            <v>0</v>
          </cell>
          <cell r="ADR24">
            <v>0</v>
          </cell>
          <cell r="ADS24">
            <v>0</v>
          </cell>
          <cell r="ADT24">
            <v>0</v>
          </cell>
          <cell r="ADU24">
            <v>0</v>
          </cell>
          <cell r="ADV24">
            <v>0</v>
          </cell>
          <cell r="ADW24">
            <v>0</v>
          </cell>
          <cell r="ADX24">
            <v>0</v>
          </cell>
          <cell r="ADY24">
            <v>0</v>
          </cell>
          <cell r="ADZ24">
            <v>0</v>
          </cell>
          <cell r="AEA24">
            <v>0</v>
          </cell>
          <cell r="AEB24">
            <v>0</v>
          </cell>
          <cell r="AEC24">
            <v>0</v>
          </cell>
          <cell r="AED24">
            <v>0</v>
          </cell>
          <cell r="AEE24">
            <v>0</v>
          </cell>
          <cell r="AEF24">
            <v>0</v>
          </cell>
          <cell r="AEG24">
            <v>0</v>
          </cell>
          <cell r="AEH24">
            <v>0</v>
          </cell>
          <cell r="AEI24">
            <v>0</v>
          </cell>
          <cell r="AEJ24">
            <v>0</v>
          </cell>
          <cell r="AEK24">
            <v>0</v>
          </cell>
          <cell r="AEL24">
            <v>0</v>
          </cell>
          <cell r="AEM24">
            <v>0</v>
          </cell>
          <cell r="AEN24">
            <v>0</v>
          </cell>
          <cell r="AEO24">
            <v>0</v>
          </cell>
          <cell r="AEP24">
            <v>0</v>
          </cell>
          <cell r="AEQ24">
            <v>0</v>
          </cell>
          <cell r="AER24">
            <v>0</v>
          </cell>
          <cell r="AES24">
            <v>0</v>
          </cell>
          <cell r="AET24">
            <v>0</v>
          </cell>
          <cell r="AEU24">
            <v>0</v>
          </cell>
          <cell r="AEV24">
            <v>0</v>
          </cell>
          <cell r="AEW24">
            <v>0</v>
          </cell>
          <cell r="AEX24">
            <v>0</v>
          </cell>
          <cell r="AEY24">
            <v>0</v>
          </cell>
          <cell r="AEZ24">
            <v>0</v>
          </cell>
          <cell r="AFA24">
            <v>0</v>
          </cell>
          <cell r="AFB24">
            <v>0</v>
          </cell>
          <cell r="AFC24">
            <v>0</v>
          </cell>
          <cell r="AFD24">
            <v>0</v>
          </cell>
          <cell r="AFE24">
            <v>0</v>
          </cell>
          <cell r="AFF24">
            <v>0</v>
          </cell>
          <cell r="AFG24">
            <v>0</v>
          </cell>
          <cell r="AFH24">
            <v>0</v>
          </cell>
          <cell r="AFI24">
            <v>0</v>
          </cell>
          <cell r="AFJ24">
            <v>0</v>
          </cell>
          <cell r="AFK24">
            <v>0</v>
          </cell>
          <cell r="AFL24">
            <v>0</v>
          </cell>
          <cell r="AFM24">
            <v>0</v>
          </cell>
          <cell r="AFN24">
            <v>0</v>
          </cell>
          <cell r="AFO24">
            <v>0</v>
          </cell>
          <cell r="AFP24">
            <v>0</v>
          </cell>
          <cell r="AFQ24">
            <v>0</v>
          </cell>
          <cell r="AFR24">
            <v>0</v>
          </cell>
          <cell r="AFS24">
            <v>0</v>
          </cell>
          <cell r="AFT24">
            <v>0</v>
          </cell>
          <cell r="AFU24">
            <v>0</v>
          </cell>
          <cell r="AFV24">
            <v>0</v>
          </cell>
          <cell r="AFW24">
            <v>122981.18999999999</v>
          </cell>
          <cell r="AFX24">
            <v>150060.62545361763</v>
          </cell>
          <cell r="AFY24">
            <v>27079.43545361764</v>
          </cell>
          <cell r="AFZ24">
            <v>0</v>
          </cell>
          <cell r="AGA24">
            <v>27079.43545361764</v>
          </cell>
          <cell r="AGB24">
            <v>147577.42799999999</v>
          </cell>
          <cell r="AGC24">
            <v>180072.75054434114</v>
          </cell>
          <cell r="AGD24">
            <v>32495.32254434115</v>
          </cell>
          <cell r="AGE24">
            <v>0</v>
          </cell>
          <cell r="AGF24">
            <v>32495.32254434115</v>
          </cell>
          <cell r="AGG24">
            <v>9100.6080599999987</v>
          </cell>
          <cell r="AGH24">
            <v>11104.486283567703</v>
          </cell>
          <cell r="AGI24">
            <v>2003.8782235677045</v>
          </cell>
          <cell r="AGJ24">
            <v>0</v>
          </cell>
          <cell r="AGK24">
            <v>2003.8782235677045</v>
          </cell>
          <cell r="AGL24">
            <v>156678.03605999998</v>
          </cell>
          <cell r="AGM24">
            <v>191177.23682790884</v>
          </cell>
          <cell r="AGN24">
            <v>34499.200767908857</v>
          </cell>
          <cell r="AGO24">
            <v>0</v>
          </cell>
          <cell r="AGP24">
            <v>34499.200767908857</v>
          </cell>
          <cell r="AGQ24">
            <v>5.8084772370486662E-2</v>
          </cell>
          <cell r="AGR24">
            <v>7.0000000000000007E-2</v>
          </cell>
          <cell r="AGS24">
            <v>0.05</v>
          </cell>
          <cell r="AGT24">
            <v>6.1666666666666668E-2</v>
          </cell>
          <cell r="AGV24">
            <v>42377.46</v>
          </cell>
          <cell r="AGW24">
            <v>56797.559844331845</v>
          </cell>
          <cell r="AGX24">
            <v>14420.099844331846</v>
          </cell>
          <cell r="AGZ24">
            <v>34499.200767908857</v>
          </cell>
          <cell r="AHA24">
            <v>-42646.627018294908</v>
          </cell>
          <cell r="AHC24">
            <v>31802.943465017714</v>
          </cell>
          <cell r="AHD24">
            <v>11096.799636255018</v>
          </cell>
          <cell r="AHE24">
            <v>32797.649251603638</v>
          </cell>
          <cell r="AHF24">
            <v>44805.969444992486</v>
          </cell>
          <cell r="AHG24">
            <v>112355.9355474828</v>
          </cell>
        </row>
        <row r="25">
          <cell r="C25" t="str">
            <v>Олександра Довгача вул. 23</v>
          </cell>
          <cell r="D25">
            <v>5</v>
          </cell>
          <cell r="E25">
            <v>2806.4</v>
          </cell>
          <cell r="F25">
            <v>26739.97</v>
          </cell>
          <cell r="G25">
            <v>27262.008314269842</v>
          </cell>
          <cell r="H25">
            <v>522.03831426984107</v>
          </cell>
          <cell r="I25">
            <v>0</v>
          </cell>
          <cell r="J25">
            <v>522.03831426984107</v>
          </cell>
          <cell r="K25">
            <v>8404.61</v>
          </cell>
          <cell r="L25">
            <v>530.13</v>
          </cell>
          <cell r="M25">
            <v>530.13</v>
          </cell>
          <cell r="N25">
            <v>530.13</v>
          </cell>
          <cell r="O25">
            <v>530.13</v>
          </cell>
          <cell r="P25">
            <v>530.13</v>
          </cell>
          <cell r="Q25">
            <v>530.13</v>
          </cell>
          <cell r="R25">
            <v>530.13</v>
          </cell>
          <cell r="S25">
            <v>938.74</v>
          </cell>
          <cell r="T25">
            <v>938.74</v>
          </cell>
          <cell r="U25">
            <v>938.74</v>
          </cell>
          <cell r="V25">
            <v>938.74</v>
          </cell>
          <cell r="W25">
            <v>938.74</v>
          </cell>
          <cell r="X25">
            <v>8065.6198957330316</v>
          </cell>
          <cell r="Y25">
            <v>0</v>
          </cell>
          <cell r="Z25">
            <v>2891.1071535856408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5174.5127421473908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L25">
            <v>0</v>
          </cell>
          <cell r="AM25">
            <v>0</v>
          </cell>
          <cell r="AN25">
            <v>1961.3999999999999</v>
          </cell>
          <cell r="AO25">
            <v>149.30000000000001</v>
          </cell>
          <cell r="AP25">
            <v>149.30000000000001</v>
          </cell>
          <cell r="AQ25">
            <v>149.30000000000001</v>
          </cell>
          <cell r="AR25">
            <v>149.30000000000001</v>
          </cell>
          <cell r="AS25">
            <v>149.30000000000001</v>
          </cell>
          <cell r="AT25">
            <v>149.30000000000001</v>
          </cell>
          <cell r="AU25">
            <v>149.30000000000001</v>
          </cell>
          <cell r="AV25">
            <v>183.26</v>
          </cell>
          <cell r="AW25">
            <v>183.26</v>
          </cell>
          <cell r="AX25">
            <v>183.26</v>
          </cell>
          <cell r="AY25">
            <v>183.26</v>
          </cell>
          <cell r="AZ25">
            <v>183.26</v>
          </cell>
          <cell r="BA25">
            <v>1612.8559378809177</v>
          </cell>
          <cell r="BB25">
            <v>0</v>
          </cell>
          <cell r="BC25">
            <v>578.12120241534888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1034.7347354655687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O25">
            <v>0</v>
          </cell>
          <cell r="BP25">
            <v>0</v>
          </cell>
          <cell r="BQ25">
            <v>1610.5800000000002</v>
          </cell>
          <cell r="BR25">
            <v>122.64</v>
          </cell>
          <cell r="BS25">
            <v>122.64</v>
          </cell>
          <cell r="BT25">
            <v>122.64</v>
          </cell>
          <cell r="BU25">
            <v>122.64</v>
          </cell>
          <cell r="BV25">
            <v>122.64</v>
          </cell>
          <cell r="BW25">
            <v>122.64</v>
          </cell>
          <cell r="BX25">
            <v>122.64</v>
          </cell>
          <cell r="BY25">
            <v>150.41999999999999</v>
          </cell>
          <cell r="BZ25">
            <v>150.41999999999999</v>
          </cell>
          <cell r="CA25">
            <v>150.41999999999999</v>
          </cell>
          <cell r="CB25">
            <v>150.41999999999999</v>
          </cell>
          <cell r="CC25">
            <v>150.41999999999999</v>
          </cell>
          <cell r="CD25">
            <v>1474.0499999999997</v>
          </cell>
          <cell r="CE25">
            <v>111.25</v>
          </cell>
          <cell r="CF25">
            <v>111.25</v>
          </cell>
          <cell r="CG25">
            <v>111.25</v>
          </cell>
          <cell r="CH25">
            <v>111.25</v>
          </cell>
          <cell r="CI25">
            <v>111.25</v>
          </cell>
          <cell r="CJ25">
            <v>111.25</v>
          </cell>
          <cell r="CK25">
            <v>111.25</v>
          </cell>
          <cell r="CL25">
            <v>139.06</v>
          </cell>
          <cell r="CM25">
            <v>139.06</v>
          </cell>
          <cell r="CN25">
            <v>139.06</v>
          </cell>
          <cell r="CO25">
            <v>139.06</v>
          </cell>
          <cell r="CP25">
            <v>139.06</v>
          </cell>
          <cell r="CR25">
            <v>0</v>
          </cell>
          <cell r="CS25">
            <v>0</v>
          </cell>
          <cell r="CT25">
            <v>334.52999999999992</v>
          </cell>
          <cell r="CU25">
            <v>25.54</v>
          </cell>
          <cell r="CV25">
            <v>25.54</v>
          </cell>
          <cell r="CW25">
            <v>25.54</v>
          </cell>
          <cell r="CX25">
            <v>25.54</v>
          </cell>
          <cell r="CY25">
            <v>25.54</v>
          </cell>
          <cell r="CZ25">
            <v>25.54</v>
          </cell>
          <cell r="DA25">
            <v>25.54</v>
          </cell>
          <cell r="DB25">
            <v>31.15</v>
          </cell>
          <cell r="DC25">
            <v>31.15</v>
          </cell>
          <cell r="DD25">
            <v>31.15</v>
          </cell>
          <cell r="DE25">
            <v>31.15</v>
          </cell>
          <cell r="DF25">
            <v>31.15</v>
          </cell>
          <cell r="DG25">
            <v>306.5800000000001</v>
          </cell>
          <cell r="DH25">
            <v>23.14</v>
          </cell>
          <cell r="DI25">
            <v>23.14</v>
          </cell>
          <cell r="DJ25">
            <v>23.14</v>
          </cell>
          <cell r="DK25">
            <v>23.14</v>
          </cell>
          <cell r="DL25">
            <v>23.14</v>
          </cell>
          <cell r="DM25">
            <v>23.14</v>
          </cell>
          <cell r="DN25">
            <v>23.14</v>
          </cell>
          <cell r="DO25">
            <v>28.92</v>
          </cell>
          <cell r="DP25">
            <v>28.92</v>
          </cell>
          <cell r="DQ25">
            <v>28.92</v>
          </cell>
          <cell r="DR25">
            <v>28.92</v>
          </cell>
          <cell r="DS25">
            <v>28.92</v>
          </cell>
          <cell r="DT25">
            <v>-27.949999999999818</v>
          </cell>
          <cell r="DU25">
            <v>-27.949999999999818</v>
          </cell>
          <cell r="DV25">
            <v>0</v>
          </cell>
          <cell r="DW25">
            <v>614.01</v>
          </cell>
          <cell r="DX25">
            <v>48.83</v>
          </cell>
          <cell r="DY25">
            <v>48.83</v>
          </cell>
          <cell r="DZ25">
            <v>48.83</v>
          </cell>
          <cell r="EA25">
            <v>48.83</v>
          </cell>
          <cell r="EB25">
            <v>48.83</v>
          </cell>
          <cell r="EC25">
            <v>48.83</v>
          </cell>
          <cell r="ED25">
            <v>48.83</v>
          </cell>
          <cell r="EE25">
            <v>54.44</v>
          </cell>
          <cell r="EF25">
            <v>54.44</v>
          </cell>
          <cell r="EG25">
            <v>54.44</v>
          </cell>
          <cell r="EH25">
            <v>54.44</v>
          </cell>
          <cell r="EI25">
            <v>54.44</v>
          </cell>
          <cell r="EK25">
            <v>479.17018158551377</v>
          </cell>
          <cell r="EL25">
            <v>0</v>
          </cell>
          <cell r="EM25">
            <v>171.76080498398957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307.40937660152417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-134.83981841448622</v>
          </cell>
          <cell r="EY25">
            <v>-134.83981841448622</v>
          </cell>
          <cell r="EZ25">
            <v>0</v>
          </cell>
          <cell r="FA25">
            <v>5761.25</v>
          </cell>
          <cell r="FB25">
            <v>435.55</v>
          </cell>
          <cell r="FC25">
            <v>435.55</v>
          </cell>
          <cell r="FD25">
            <v>435.55</v>
          </cell>
          <cell r="FE25">
            <v>435.55</v>
          </cell>
          <cell r="FF25">
            <v>435.55</v>
          </cell>
          <cell r="FG25">
            <v>435.55</v>
          </cell>
          <cell r="FH25">
            <v>435.55</v>
          </cell>
          <cell r="FI25">
            <v>542.48</v>
          </cell>
          <cell r="FJ25">
            <v>542.48</v>
          </cell>
          <cell r="FK25">
            <v>542.48</v>
          </cell>
          <cell r="FL25">
            <v>542.48</v>
          </cell>
          <cell r="FM25">
            <v>542.48</v>
          </cell>
          <cell r="FN25">
            <v>5441.0910993883572</v>
          </cell>
          <cell r="FO25">
            <v>0</v>
          </cell>
          <cell r="FP25">
            <v>2353.5093945878884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3087.5817048004692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-320.15890061164282</v>
          </cell>
          <cell r="GB25">
            <v>-320.15890061164282</v>
          </cell>
          <cell r="GC25">
            <v>0</v>
          </cell>
          <cell r="GD25">
            <v>666.57</v>
          </cell>
          <cell r="GE25">
            <v>46.31</v>
          </cell>
          <cell r="GF25">
            <v>46.31</v>
          </cell>
          <cell r="GG25">
            <v>46.31</v>
          </cell>
          <cell r="GH25">
            <v>46.31</v>
          </cell>
          <cell r="GI25">
            <v>46.31</v>
          </cell>
          <cell r="GJ25">
            <v>46.31</v>
          </cell>
          <cell r="GK25">
            <v>46.31</v>
          </cell>
          <cell r="GL25">
            <v>68.48</v>
          </cell>
          <cell r="GM25">
            <v>68.48</v>
          </cell>
          <cell r="GN25">
            <v>68.48</v>
          </cell>
          <cell r="GO25">
            <v>68.48</v>
          </cell>
          <cell r="GP25">
            <v>68.48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V25">
            <v>-666.57</v>
          </cell>
          <cell r="GW25">
            <v>-666.57</v>
          </cell>
          <cell r="GX25">
            <v>0</v>
          </cell>
          <cell r="GY25">
            <v>7387.0199999999986</v>
          </cell>
          <cell r="GZ25">
            <v>407.21</v>
          </cell>
          <cell r="HA25">
            <v>407.21</v>
          </cell>
          <cell r="HB25">
            <v>407.21</v>
          </cell>
          <cell r="HC25">
            <v>407.21</v>
          </cell>
          <cell r="HD25">
            <v>407.21</v>
          </cell>
          <cell r="HE25">
            <v>407.21</v>
          </cell>
          <cell r="HF25">
            <v>407.21</v>
          </cell>
          <cell r="HG25">
            <v>907.31</v>
          </cell>
          <cell r="HH25">
            <v>907.31</v>
          </cell>
          <cell r="HI25">
            <v>907.31</v>
          </cell>
          <cell r="HJ25">
            <v>907.31</v>
          </cell>
          <cell r="HK25">
            <v>907.31</v>
          </cell>
          <cell r="HL25">
            <v>9882.6411996820243</v>
          </cell>
          <cell r="HM25">
            <v>765.46966366905747</v>
          </cell>
          <cell r="HN25">
            <v>810.95726458800004</v>
          </cell>
          <cell r="HO25">
            <v>886.91279737001435</v>
          </cell>
          <cell r="HP25">
            <v>822.79934394281941</v>
          </cell>
          <cell r="HQ25">
            <v>857.76859697396401</v>
          </cell>
          <cell r="HR25">
            <v>717.26369020046013</v>
          </cell>
          <cell r="HS25">
            <v>947.59518128962418</v>
          </cell>
          <cell r="HT25">
            <v>597.36428418552748</v>
          </cell>
          <cell r="HU25">
            <v>613.71474141215083</v>
          </cell>
          <cell r="HV25">
            <v>974.73251723699218</v>
          </cell>
          <cell r="HW25">
            <v>871.8168211665643</v>
          </cell>
          <cell r="HX25">
            <v>1016.2462976468522</v>
          </cell>
          <cell r="HY25">
            <v>2495.6211996820257</v>
          </cell>
          <cell r="HZ25">
            <v>0</v>
          </cell>
          <cell r="IA25">
            <v>2495.6211996820257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0</v>
          </cell>
          <cell r="II25">
            <v>0</v>
          </cell>
          <cell r="IJ25">
            <v>0</v>
          </cell>
          <cell r="IK25">
            <v>0</v>
          </cell>
          <cell r="IL25">
            <v>0</v>
          </cell>
          <cell r="IM25">
            <v>0</v>
          </cell>
          <cell r="IN25">
            <v>0</v>
          </cell>
          <cell r="IO25">
            <v>0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IT25">
            <v>0</v>
          </cell>
          <cell r="IU25">
            <v>0</v>
          </cell>
          <cell r="IV25">
            <v>0</v>
          </cell>
          <cell r="IW25">
            <v>0</v>
          </cell>
          <cell r="IX25">
            <v>0</v>
          </cell>
          <cell r="IY25">
            <v>0</v>
          </cell>
          <cell r="IZ25">
            <v>0</v>
          </cell>
          <cell r="JA25">
            <v>0</v>
          </cell>
          <cell r="JB25">
            <v>0</v>
          </cell>
          <cell r="JC25">
            <v>0</v>
          </cell>
          <cell r="JD25">
            <v>0</v>
          </cell>
          <cell r="JE25">
            <v>0</v>
          </cell>
          <cell r="JF25">
            <v>0</v>
          </cell>
          <cell r="JG25">
            <v>0</v>
          </cell>
          <cell r="JH25">
            <v>0</v>
          </cell>
          <cell r="JI25">
            <v>0</v>
          </cell>
          <cell r="JJ25">
            <v>0</v>
          </cell>
          <cell r="JK25">
            <v>0</v>
          </cell>
          <cell r="JL25">
            <v>0</v>
          </cell>
          <cell r="JM25">
            <v>0</v>
          </cell>
          <cell r="JN25">
            <v>0</v>
          </cell>
          <cell r="JO25">
            <v>0</v>
          </cell>
          <cell r="JP25">
            <v>0</v>
          </cell>
          <cell r="JQ25">
            <v>0</v>
          </cell>
          <cell r="JR25">
            <v>0</v>
          </cell>
          <cell r="JS25">
            <v>0</v>
          </cell>
          <cell r="JT25">
            <v>0</v>
          </cell>
          <cell r="JU25">
            <v>0</v>
          </cell>
          <cell r="JV25">
            <v>0</v>
          </cell>
          <cell r="JW25">
            <v>0</v>
          </cell>
          <cell r="JX25">
            <v>0</v>
          </cell>
          <cell r="JY25">
            <v>0</v>
          </cell>
          <cell r="JZ25">
            <v>0</v>
          </cell>
          <cell r="KA25">
            <v>0</v>
          </cell>
          <cell r="KB25">
            <v>0</v>
          </cell>
          <cell r="KC25">
            <v>0</v>
          </cell>
          <cell r="KD25">
            <v>0</v>
          </cell>
          <cell r="KE25">
            <v>0</v>
          </cell>
          <cell r="KF25">
            <v>0</v>
          </cell>
          <cell r="KG25">
            <v>0</v>
          </cell>
          <cell r="KH25">
            <v>1701.5500000000002</v>
          </cell>
          <cell r="KI25">
            <v>78.3</v>
          </cell>
          <cell r="KJ25">
            <v>78.3</v>
          </cell>
          <cell r="KK25">
            <v>78.3</v>
          </cell>
          <cell r="KL25">
            <v>78.3</v>
          </cell>
          <cell r="KM25">
            <v>78.3</v>
          </cell>
          <cell r="KN25">
            <v>78.3</v>
          </cell>
          <cell r="KO25">
            <v>78.3</v>
          </cell>
          <cell r="KP25">
            <v>230.69</v>
          </cell>
          <cell r="KQ25">
            <v>230.69</v>
          </cell>
          <cell r="KR25">
            <v>230.69</v>
          </cell>
          <cell r="KS25">
            <v>230.69</v>
          </cell>
          <cell r="KT25">
            <v>230.69</v>
          </cell>
          <cell r="KU25">
            <v>1830.5441317885134</v>
          </cell>
          <cell r="KV25">
            <v>94.560650506208844</v>
          </cell>
          <cell r="KW25">
            <v>101.83836027609065</v>
          </cell>
          <cell r="KX25">
            <v>90.380312728297454</v>
          </cell>
          <cell r="KY25">
            <v>99.093616197651926</v>
          </cell>
          <cell r="KZ25">
            <v>98.709451733434705</v>
          </cell>
          <cell r="LA25">
            <v>100.89181931320039</v>
          </cell>
          <cell r="LB25">
            <v>89.277261627382742</v>
          </cell>
          <cell r="LC25">
            <v>175.32871481209017</v>
          </cell>
          <cell r="LD25">
            <v>225.98892047825507</v>
          </cell>
          <cell r="LE25">
            <v>218.21891276750011</v>
          </cell>
          <cell r="LF25">
            <v>265.87288880368351</v>
          </cell>
          <cell r="LG25">
            <v>270.3832225447178</v>
          </cell>
          <cell r="LH25">
            <v>128.99413178851319</v>
          </cell>
          <cell r="LI25">
            <v>0</v>
          </cell>
          <cell r="LJ25">
            <v>128.99413178851319</v>
          </cell>
          <cell r="LK25">
            <v>0</v>
          </cell>
          <cell r="LX25">
            <v>0</v>
          </cell>
          <cell r="MJ25">
            <v>0</v>
          </cell>
          <cell r="ML25">
            <v>0</v>
          </cell>
          <cell r="MM25">
            <v>0</v>
          </cell>
          <cell r="MN25">
            <v>25528.729999999996</v>
          </cell>
          <cell r="MO25">
            <v>2278.2399999999998</v>
          </cell>
          <cell r="MP25">
            <v>2278.2399999999998</v>
          </cell>
          <cell r="MQ25">
            <v>2278.2399999999998</v>
          </cell>
          <cell r="MR25">
            <v>2278.2399999999998</v>
          </cell>
          <cell r="MS25">
            <v>2278.2399999999998</v>
          </cell>
          <cell r="MT25">
            <v>2278.2399999999998</v>
          </cell>
          <cell r="MU25">
            <v>2278.2399999999998</v>
          </cell>
          <cell r="MV25">
            <v>1916.21</v>
          </cell>
          <cell r="MW25">
            <v>1916.21</v>
          </cell>
          <cell r="MX25">
            <v>1916.21</v>
          </cell>
          <cell r="MY25">
            <v>1916.21</v>
          </cell>
          <cell r="MZ25">
            <v>1916.21</v>
          </cell>
          <cell r="NA25">
            <v>21357.457949570111</v>
          </cell>
          <cell r="NB25">
            <v>0</v>
          </cell>
          <cell r="NC25">
            <v>0</v>
          </cell>
          <cell r="ND25">
            <v>0</v>
          </cell>
          <cell r="NE25">
            <v>0</v>
          </cell>
          <cell r="NF25">
            <v>9025.3755454245365</v>
          </cell>
          <cell r="NG25">
            <v>1913.1431803525431</v>
          </cell>
          <cell r="NH25">
            <v>687.74939693607041</v>
          </cell>
          <cell r="NI25">
            <v>9731.1898268569585</v>
          </cell>
          <cell r="NJ25">
            <v>0</v>
          </cell>
          <cell r="NK25">
            <v>0</v>
          </cell>
          <cell r="NL25">
            <v>0</v>
          </cell>
          <cell r="NM25">
            <v>0</v>
          </cell>
          <cell r="NN25">
            <v>-4171.272050429885</v>
          </cell>
          <cell r="NO25">
            <v>-4171.272050429885</v>
          </cell>
          <cell r="NP25">
            <v>0</v>
          </cell>
          <cell r="NQ25">
            <v>19216.28</v>
          </cell>
          <cell r="NR25">
            <v>5280.1900000000005</v>
          </cell>
          <cell r="NS25">
            <v>-13936.089999999998</v>
          </cell>
          <cell r="NT25">
            <v>-13936.089999999998</v>
          </cell>
          <cell r="NU25">
            <v>0</v>
          </cell>
          <cell r="NV25">
            <v>4904.4800000000014</v>
          </cell>
          <cell r="NW25">
            <v>504.59</v>
          </cell>
          <cell r="NX25">
            <v>504.59</v>
          </cell>
          <cell r="NY25">
            <v>504.59</v>
          </cell>
          <cell r="NZ25">
            <v>504.59</v>
          </cell>
          <cell r="OA25">
            <v>504.59</v>
          </cell>
          <cell r="OB25">
            <v>504.59</v>
          </cell>
          <cell r="OC25">
            <v>504.59</v>
          </cell>
          <cell r="OD25">
            <v>274.47000000000003</v>
          </cell>
          <cell r="OE25">
            <v>274.47000000000003</v>
          </cell>
          <cell r="OF25">
            <v>274.47000000000003</v>
          </cell>
          <cell r="OG25">
            <v>274.47000000000003</v>
          </cell>
          <cell r="OH25">
            <v>274.47000000000003</v>
          </cell>
          <cell r="OI25">
            <v>2947.71</v>
          </cell>
          <cell r="OJ25">
            <v>419.04</v>
          </cell>
          <cell r="OK25">
            <v>0</v>
          </cell>
          <cell r="OL25">
            <v>0</v>
          </cell>
          <cell r="OM25">
            <v>0</v>
          </cell>
          <cell r="ON25">
            <v>0</v>
          </cell>
          <cell r="OO25">
            <v>0</v>
          </cell>
          <cell r="OP25">
            <v>0</v>
          </cell>
          <cell r="OQ25">
            <v>0</v>
          </cell>
          <cell r="OR25">
            <v>0</v>
          </cell>
          <cell r="OS25">
            <v>2528.67</v>
          </cell>
          <cell r="OT25">
            <v>0</v>
          </cell>
          <cell r="OU25">
            <v>0</v>
          </cell>
          <cell r="OV25">
            <v>-1956.7700000000013</v>
          </cell>
          <cell r="OW25">
            <v>-1956.7700000000013</v>
          </cell>
          <cell r="OX25">
            <v>0</v>
          </cell>
          <cell r="OY25">
            <v>4077.3899999999994</v>
          </cell>
          <cell r="OZ25">
            <v>421.52</v>
          </cell>
          <cell r="PA25">
            <v>421.52</v>
          </cell>
          <cell r="PB25">
            <v>421.52</v>
          </cell>
          <cell r="PC25">
            <v>421.52</v>
          </cell>
          <cell r="PD25">
            <v>421.52</v>
          </cell>
          <cell r="PE25">
            <v>421.52</v>
          </cell>
          <cell r="PF25">
            <v>421.52</v>
          </cell>
          <cell r="PG25">
            <v>225.35</v>
          </cell>
          <cell r="PH25">
            <v>225.35</v>
          </cell>
          <cell r="PI25">
            <v>225.35</v>
          </cell>
          <cell r="PJ25">
            <v>225.35</v>
          </cell>
          <cell r="PK25">
            <v>225.35</v>
          </cell>
          <cell r="PL25">
            <v>0</v>
          </cell>
          <cell r="PM25">
            <v>0</v>
          </cell>
          <cell r="PN25">
            <v>0</v>
          </cell>
          <cell r="PO25">
            <v>0</v>
          </cell>
          <cell r="PP25">
            <v>0</v>
          </cell>
          <cell r="PQ25">
            <v>0</v>
          </cell>
          <cell r="PR25">
            <v>0</v>
          </cell>
          <cell r="PS25">
            <v>0</v>
          </cell>
          <cell r="PT25">
            <v>0</v>
          </cell>
          <cell r="PU25">
            <v>0</v>
          </cell>
          <cell r="PV25">
            <v>0</v>
          </cell>
          <cell r="PW25">
            <v>0</v>
          </cell>
          <cell r="PX25">
            <v>0</v>
          </cell>
          <cell r="PY25">
            <v>-4077.3899999999994</v>
          </cell>
          <cell r="PZ25">
            <v>-4077.3899999999994</v>
          </cell>
          <cell r="QA25">
            <v>0</v>
          </cell>
          <cell r="QB25">
            <v>1196.0700000000002</v>
          </cell>
          <cell r="QC25">
            <v>122.36</v>
          </cell>
          <cell r="QD25">
            <v>122.36</v>
          </cell>
          <cell r="QE25">
            <v>122.36</v>
          </cell>
          <cell r="QF25">
            <v>122.36</v>
          </cell>
          <cell r="QG25">
            <v>122.36</v>
          </cell>
          <cell r="QH25">
            <v>122.36</v>
          </cell>
          <cell r="QI25">
            <v>122.36</v>
          </cell>
          <cell r="QJ25">
            <v>67.91</v>
          </cell>
          <cell r="QK25">
            <v>67.91</v>
          </cell>
          <cell r="QL25">
            <v>67.91</v>
          </cell>
          <cell r="QM25">
            <v>67.91</v>
          </cell>
          <cell r="QN25">
            <v>67.91</v>
          </cell>
          <cell r="QO25">
            <v>0</v>
          </cell>
          <cell r="QP25">
            <v>0</v>
          </cell>
          <cell r="QQ25">
            <v>0</v>
          </cell>
          <cell r="QR25">
            <v>0</v>
          </cell>
          <cell r="QS25">
            <v>0</v>
          </cell>
          <cell r="QT25">
            <v>0</v>
          </cell>
          <cell r="QU25">
            <v>0</v>
          </cell>
          <cell r="QV25">
            <v>0</v>
          </cell>
          <cell r="QW25">
            <v>0</v>
          </cell>
          <cell r="QX25">
            <v>0</v>
          </cell>
          <cell r="QY25">
            <v>0</v>
          </cell>
          <cell r="QZ25">
            <v>0</v>
          </cell>
          <cell r="RA25">
            <v>0</v>
          </cell>
          <cell r="RB25">
            <v>-1196.0700000000002</v>
          </cell>
          <cell r="RC25">
            <v>-1196.0700000000002</v>
          </cell>
          <cell r="RD25">
            <v>0</v>
          </cell>
          <cell r="RE25">
            <v>5318.1499999999978</v>
          </cell>
          <cell r="RF25">
            <v>547.25</v>
          </cell>
          <cell r="RG25">
            <v>547.25</v>
          </cell>
          <cell r="RH25">
            <v>547.25</v>
          </cell>
          <cell r="RI25">
            <v>547.25</v>
          </cell>
          <cell r="RJ25">
            <v>547.25</v>
          </cell>
          <cell r="RK25">
            <v>547.25</v>
          </cell>
          <cell r="RL25">
            <v>547.25</v>
          </cell>
          <cell r="RM25">
            <v>297.48</v>
          </cell>
          <cell r="RN25">
            <v>297.48</v>
          </cell>
          <cell r="RO25">
            <v>297.48</v>
          </cell>
          <cell r="RP25">
            <v>297.48</v>
          </cell>
          <cell r="RQ25">
            <v>297.48</v>
          </cell>
          <cell r="RR25">
            <v>0</v>
          </cell>
          <cell r="RS25">
            <v>0</v>
          </cell>
          <cell r="RT25">
            <v>0</v>
          </cell>
          <cell r="RU25">
            <v>0</v>
          </cell>
          <cell r="RV25">
            <v>0</v>
          </cell>
          <cell r="RW25">
            <v>0</v>
          </cell>
          <cell r="RX25">
            <v>0</v>
          </cell>
          <cell r="RY25">
            <v>0</v>
          </cell>
          <cell r="RZ25">
            <v>0</v>
          </cell>
          <cell r="SA25">
            <v>0</v>
          </cell>
          <cell r="SB25">
            <v>0</v>
          </cell>
          <cell r="SC25">
            <v>0</v>
          </cell>
          <cell r="SD25">
            <v>0</v>
          </cell>
          <cell r="SE25">
            <v>-5318.1499999999978</v>
          </cell>
          <cell r="SF25">
            <v>-5318.1499999999978</v>
          </cell>
          <cell r="SG25">
            <v>0</v>
          </cell>
          <cell r="SH25">
            <v>1795.2499999999995</v>
          </cell>
          <cell r="SI25">
            <v>185.5</v>
          </cell>
          <cell r="SJ25">
            <v>185.5</v>
          </cell>
          <cell r="SK25">
            <v>185.5</v>
          </cell>
          <cell r="SL25">
            <v>185.5</v>
          </cell>
          <cell r="SM25">
            <v>185.5</v>
          </cell>
          <cell r="SN25">
            <v>185.5</v>
          </cell>
          <cell r="SO25">
            <v>185.5</v>
          </cell>
          <cell r="SP25">
            <v>99.35</v>
          </cell>
          <cell r="SQ25">
            <v>99.35</v>
          </cell>
          <cell r="SR25">
            <v>99.35</v>
          </cell>
          <cell r="SS25">
            <v>99.35</v>
          </cell>
          <cell r="ST25">
            <v>99.35</v>
          </cell>
          <cell r="SU25">
            <v>0</v>
          </cell>
          <cell r="SV25">
            <v>0</v>
          </cell>
          <cell r="SW25">
            <v>0</v>
          </cell>
          <cell r="SX25">
            <v>0</v>
          </cell>
          <cell r="SY25">
            <v>0</v>
          </cell>
          <cell r="SZ25">
            <v>0</v>
          </cell>
          <cell r="TA25">
            <v>0</v>
          </cell>
          <cell r="TB25">
            <v>0</v>
          </cell>
          <cell r="TC25">
            <v>0</v>
          </cell>
          <cell r="TD25">
            <v>0</v>
          </cell>
          <cell r="TE25">
            <v>0</v>
          </cell>
          <cell r="TF25">
            <v>0</v>
          </cell>
          <cell r="TG25">
            <v>0</v>
          </cell>
          <cell r="TH25">
            <v>-1795.2499999999995</v>
          </cell>
          <cell r="TI25">
            <v>-1795.2499999999995</v>
          </cell>
          <cell r="TJ25">
            <v>0</v>
          </cell>
          <cell r="TK25">
            <v>1872.7400000000007</v>
          </cell>
          <cell r="TL25">
            <v>175.12</v>
          </cell>
          <cell r="TM25">
            <v>175.12</v>
          </cell>
          <cell r="TN25">
            <v>175.12</v>
          </cell>
          <cell r="TO25">
            <v>175.12</v>
          </cell>
          <cell r="TP25">
            <v>175.12</v>
          </cell>
          <cell r="TQ25">
            <v>175.12</v>
          </cell>
          <cell r="TR25">
            <v>175.12</v>
          </cell>
          <cell r="TS25">
            <v>129.38</v>
          </cell>
          <cell r="TT25">
            <v>129.38</v>
          </cell>
          <cell r="TU25">
            <v>129.38</v>
          </cell>
          <cell r="TV25">
            <v>129.38</v>
          </cell>
          <cell r="TW25">
            <v>129.38</v>
          </cell>
          <cell r="TX25">
            <v>2332.48</v>
          </cell>
          <cell r="TY25">
            <v>0</v>
          </cell>
          <cell r="TZ25">
            <v>0</v>
          </cell>
          <cell r="UA25">
            <v>0</v>
          </cell>
          <cell r="UB25">
            <v>0</v>
          </cell>
          <cell r="UC25">
            <v>0</v>
          </cell>
          <cell r="UD25">
            <v>1509.66</v>
          </cell>
          <cell r="UE25">
            <v>822.82</v>
          </cell>
          <cell r="UF25">
            <v>0</v>
          </cell>
          <cell r="UG25">
            <v>0</v>
          </cell>
          <cell r="UH25">
            <v>0</v>
          </cell>
          <cell r="UI25">
            <v>0</v>
          </cell>
          <cell r="UJ25">
            <v>0</v>
          </cell>
          <cell r="UK25">
            <v>459.73999999999933</v>
          </cell>
          <cell r="UL25">
            <v>0</v>
          </cell>
          <cell r="UM25">
            <v>459.73999999999933</v>
          </cell>
          <cell r="UN25">
            <v>52.199999999999989</v>
          </cell>
          <cell r="UO25">
            <v>5.05</v>
          </cell>
          <cell r="UP25">
            <v>5.05</v>
          </cell>
          <cell r="UQ25">
            <v>5.05</v>
          </cell>
          <cell r="UR25">
            <v>5.05</v>
          </cell>
          <cell r="US25">
            <v>5.05</v>
          </cell>
          <cell r="UT25">
            <v>5.05</v>
          </cell>
          <cell r="UU25">
            <v>5.05</v>
          </cell>
          <cell r="UV25">
            <v>3.37</v>
          </cell>
          <cell r="UW25">
            <v>3.37</v>
          </cell>
          <cell r="UX25">
            <v>3.37</v>
          </cell>
          <cell r="UY25">
            <v>3.37</v>
          </cell>
          <cell r="UZ25">
            <v>3.37</v>
          </cell>
          <cell r="VA25">
            <v>0</v>
          </cell>
          <cell r="VH25">
            <v>0</v>
          </cell>
          <cell r="VN25">
            <v>-52.199999999999989</v>
          </cell>
          <cell r="VO25">
            <v>-52.199999999999989</v>
          </cell>
          <cell r="VP25">
            <v>0</v>
          </cell>
          <cell r="VQ25">
            <v>0</v>
          </cell>
          <cell r="WD25">
            <v>0</v>
          </cell>
          <cell r="WQ25">
            <v>0</v>
          </cell>
          <cell r="WR25">
            <v>0</v>
          </cell>
          <cell r="WS25">
            <v>0</v>
          </cell>
          <cell r="WT25">
            <v>32312.02</v>
          </cell>
          <cell r="WU25">
            <v>2207.5100000000002</v>
          </cell>
          <cell r="WV25">
            <v>2207.5100000000002</v>
          </cell>
          <cell r="WW25">
            <v>2207.5100000000002</v>
          </cell>
          <cell r="WX25">
            <v>2207.5100000000002</v>
          </cell>
          <cell r="WY25">
            <v>2207.5100000000002</v>
          </cell>
          <cell r="WZ25">
            <v>2207.5100000000002</v>
          </cell>
          <cell r="XA25">
            <v>2207.5100000000002</v>
          </cell>
          <cell r="XB25">
            <v>3371.89</v>
          </cell>
          <cell r="XC25">
            <v>3371.89</v>
          </cell>
          <cell r="XD25">
            <v>3371.89</v>
          </cell>
          <cell r="XE25">
            <v>3371.89</v>
          </cell>
          <cell r="XF25">
            <v>3371.89</v>
          </cell>
          <cell r="XG25">
            <v>38068.271014882972</v>
          </cell>
          <cell r="XH25">
            <v>3170.013939945336</v>
          </cell>
          <cell r="XI25">
            <v>3559.4840006598288</v>
          </cell>
          <cell r="XJ25">
            <v>3390.5621087882387</v>
          </cell>
          <cell r="XK25">
            <v>337.25918301280126</v>
          </cell>
          <cell r="XL25">
            <v>2858.8281285301969</v>
          </cell>
          <cell r="XM25">
            <v>2594.3772447552938</v>
          </cell>
          <cell r="XN25">
            <v>3393.3059809767174</v>
          </cell>
          <cell r="XO25">
            <v>3566.6585504126815</v>
          </cell>
          <cell r="XP25">
            <v>4206.9879828899666</v>
          </cell>
          <cell r="XQ25">
            <v>3830.8567546309923</v>
          </cell>
          <cell r="XR25">
            <v>3851.5980026233578</v>
          </cell>
          <cell r="XS25">
            <v>3308.3391376575628</v>
          </cell>
          <cell r="XT25">
            <v>5756.2510148829715</v>
          </cell>
          <cell r="XU25">
            <v>0</v>
          </cell>
          <cell r="XV25">
            <v>5756.2510148829715</v>
          </cell>
          <cell r="XW25">
            <v>12810.98</v>
          </cell>
          <cell r="XX25">
            <v>624.99</v>
          </cell>
          <cell r="XY25">
            <v>624.99</v>
          </cell>
          <cell r="XZ25">
            <v>624.99</v>
          </cell>
          <cell r="YA25">
            <v>624.99</v>
          </cell>
          <cell r="YB25">
            <v>624.99</v>
          </cell>
          <cell r="YC25">
            <v>624.99</v>
          </cell>
          <cell r="YD25">
            <v>624.99</v>
          </cell>
          <cell r="YE25">
            <v>1687.21</v>
          </cell>
          <cell r="YF25">
            <v>1687.21</v>
          </cell>
          <cell r="YG25">
            <v>1687.21</v>
          </cell>
          <cell r="YH25">
            <v>1687.21</v>
          </cell>
          <cell r="YI25">
            <v>1687.21</v>
          </cell>
          <cell r="YJ25">
            <v>14714.407840922619</v>
          </cell>
          <cell r="YK25">
            <v>1124.2426418723169</v>
          </cell>
          <cell r="YL25">
            <v>986.20854135913703</v>
          </cell>
          <cell r="YM25">
            <v>1015.4904548300959</v>
          </cell>
          <cell r="YN25">
            <v>1098.7050852711611</v>
          </cell>
          <cell r="YO25">
            <v>981.83302030563709</v>
          </cell>
          <cell r="YP25">
            <v>1056.3819882130174</v>
          </cell>
          <cell r="YQ25">
            <v>1104.7194687521285</v>
          </cell>
          <cell r="YR25">
            <v>1710.9870623747645</v>
          </cell>
          <cell r="YS25">
            <v>1308.9675009859047</v>
          </cell>
          <cell r="YT25">
            <v>1391.4118314297241</v>
          </cell>
          <cell r="YU25">
            <v>1406.5668075218443</v>
          </cell>
          <cell r="YV25">
            <v>1528.8934380068863</v>
          </cell>
          <cell r="YW25">
            <v>1903.427840922619</v>
          </cell>
          <cell r="YX25">
            <v>0</v>
          </cell>
          <cell r="YY25">
            <v>1903.427840922619</v>
          </cell>
          <cell r="YZ25">
            <v>3900.2999999999997</v>
          </cell>
          <cell r="ZA25">
            <v>124.6</v>
          </cell>
          <cell r="ZB25">
            <v>124.6</v>
          </cell>
          <cell r="ZC25">
            <v>124.6</v>
          </cell>
          <cell r="ZD25">
            <v>124.6</v>
          </cell>
          <cell r="ZE25">
            <v>124.6</v>
          </cell>
          <cell r="ZF25">
            <v>124.6</v>
          </cell>
          <cell r="ZG25">
            <v>124.6</v>
          </cell>
          <cell r="ZH25">
            <v>605.62</v>
          </cell>
          <cell r="ZI25">
            <v>605.62</v>
          </cell>
          <cell r="ZJ25">
            <v>605.62</v>
          </cell>
          <cell r="ZK25">
            <v>605.62</v>
          </cell>
          <cell r="ZL25">
            <v>605.62</v>
          </cell>
          <cell r="ZM25">
            <v>4146.1622002967324</v>
          </cell>
          <cell r="ZN25">
            <v>0</v>
          </cell>
          <cell r="ZO25">
            <v>75.896103055007899</v>
          </cell>
          <cell r="ZP25">
            <v>256.26301177689953</v>
          </cell>
          <cell r="ZQ25">
            <v>3714.1246225225213</v>
          </cell>
          <cell r="ZR25">
            <v>99.8784629423035</v>
          </cell>
          <cell r="ZS25">
            <v>0</v>
          </cell>
          <cell r="ZZ25">
            <v>245.86220029673268</v>
          </cell>
          <cell r="AAA25">
            <v>0</v>
          </cell>
          <cell r="AAB25">
            <v>245.86220029673268</v>
          </cell>
          <cell r="AAC25">
            <v>1498.65</v>
          </cell>
          <cell r="AAD25">
            <v>108.05</v>
          </cell>
          <cell r="AAE25">
            <v>108.05</v>
          </cell>
          <cell r="AAF25">
            <v>108.05</v>
          </cell>
          <cell r="AAG25">
            <v>108.05</v>
          </cell>
          <cell r="AAH25">
            <v>108.05</v>
          </cell>
          <cell r="AAI25">
            <v>108.05</v>
          </cell>
          <cell r="AAJ25">
            <v>108.05</v>
          </cell>
          <cell r="AAK25">
            <v>148.46</v>
          </cell>
          <cell r="AAL25">
            <v>148.46</v>
          </cell>
          <cell r="AAM25">
            <v>148.46</v>
          </cell>
          <cell r="AAN25">
            <v>148.46</v>
          </cell>
          <cell r="AAO25">
            <v>148.46</v>
          </cell>
          <cell r="AAP25">
            <v>1069.3429220913663</v>
          </cell>
          <cell r="AAQ25">
            <v>69.824261299866535</v>
          </cell>
          <cell r="AAR25">
            <v>69.657130308047826</v>
          </cell>
          <cell r="AAS25">
            <v>69.891543132696214</v>
          </cell>
          <cell r="AAT25">
            <v>70.178374723600001</v>
          </cell>
          <cell r="AAU25">
            <v>70.726330370080007</v>
          </cell>
          <cell r="AAV25">
            <v>69.925290886880006</v>
          </cell>
          <cell r="AAW25">
            <v>68.677175674963777</v>
          </cell>
          <cell r="AAX25">
            <v>118.09068768</v>
          </cell>
          <cell r="AAY25">
            <v>113.56896798</v>
          </cell>
          <cell r="AAZ25">
            <v>115.66008504</v>
          </cell>
          <cell r="ABA25">
            <v>115.50512408399999</v>
          </cell>
          <cell r="ABB25">
            <v>117.63795091123188</v>
          </cell>
          <cell r="ABC25">
            <v>-429.3070779086338</v>
          </cell>
          <cell r="ABD25">
            <v>-429.3070779086338</v>
          </cell>
          <cell r="ABE25">
            <v>0</v>
          </cell>
          <cell r="ABF25">
            <v>215.24999999999994</v>
          </cell>
          <cell r="ABG25">
            <v>7.3</v>
          </cell>
          <cell r="ABH25">
            <v>7.3</v>
          </cell>
          <cell r="ABI25">
            <v>7.3</v>
          </cell>
          <cell r="ABJ25">
            <v>7.3</v>
          </cell>
          <cell r="ABK25">
            <v>7.3</v>
          </cell>
          <cell r="ABL25">
            <v>7.3</v>
          </cell>
          <cell r="ABM25">
            <v>7.3</v>
          </cell>
          <cell r="ABN25">
            <v>32.83</v>
          </cell>
          <cell r="ABO25">
            <v>32.83</v>
          </cell>
          <cell r="ABP25">
            <v>32.83</v>
          </cell>
          <cell r="ABQ25">
            <v>32.83</v>
          </cell>
          <cell r="ABR25">
            <v>32.83</v>
          </cell>
          <cell r="ABS25">
            <v>0</v>
          </cell>
          <cell r="ABT25">
            <v>0</v>
          </cell>
          <cell r="ABU25">
            <v>0</v>
          </cell>
          <cell r="ABV25">
            <v>0</v>
          </cell>
          <cell r="ABW25">
            <v>0</v>
          </cell>
          <cell r="ABX25">
            <v>0</v>
          </cell>
          <cell r="ABY25">
            <v>0</v>
          </cell>
          <cell r="ACB25">
            <v>0</v>
          </cell>
          <cell r="ACC25">
            <v>0</v>
          </cell>
          <cell r="ACD25">
            <v>0</v>
          </cell>
          <cell r="ACE25">
            <v>0</v>
          </cell>
          <cell r="ACF25">
            <v>-215.24999999999994</v>
          </cell>
          <cell r="ACG25">
            <v>-215.24999999999994</v>
          </cell>
          <cell r="ACH25">
            <v>0</v>
          </cell>
          <cell r="ACI25">
            <v>12257.229999999998</v>
          </cell>
          <cell r="ACJ25">
            <v>9135.5929621982214</v>
          </cell>
          <cell r="ACK25">
            <v>-3121.6370378017764</v>
          </cell>
          <cell r="ACL25">
            <v>-3121.6370378017764</v>
          </cell>
          <cell r="ACM25">
            <v>0</v>
          </cell>
          <cell r="ACN25">
            <v>12257.229999999998</v>
          </cell>
          <cell r="ACO25">
            <v>1029.3900000000001</v>
          </cell>
          <cell r="ACP25">
            <v>1029.3900000000001</v>
          </cell>
          <cell r="ACQ25">
            <v>1029.3900000000001</v>
          </cell>
          <cell r="ACR25">
            <v>1029.3900000000001</v>
          </cell>
          <cell r="ACS25">
            <v>1029.3900000000001</v>
          </cell>
          <cell r="ACT25">
            <v>1029.3900000000001</v>
          </cell>
          <cell r="ACU25">
            <v>1029.3900000000001</v>
          </cell>
          <cell r="ACV25">
            <v>1010.3</v>
          </cell>
          <cell r="ACW25">
            <v>1010.3</v>
          </cell>
          <cell r="ACX25">
            <v>1010.3</v>
          </cell>
          <cell r="ACY25">
            <v>1010.3</v>
          </cell>
          <cell r="ACZ25">
            <v>1010.3</v>
          </cell>
          <cell r="ADA25">
            <v>9135.5929621982214</v>
          </cell>
          <cell r="ADB25">
            <v>0</v>
          </cell>
          <cell r="ADC25">
            <v>1579.1955730454024</v>
          </cell>
          <cell r="ADD25">
            <v>1445.6285925566663</v>
          </cell>
          <cell r="ADE25">
            <v>670.31710199999998</v>
          </cell>
          <cell r="ADF25">
            <v>926.28737599999999</v>
          </cell>
          <cell r="ADG25">
            <v>630.00472079999986</v>
          </cell>
          <cell r="ADH25">
            <v>783.14184722376262</v>
          </cell>
          <cell r="ADI25">
            <v>522.61242761484004</v>
          </cell>
          <cell r="ADJ25">
            <v>484.54373239999995</v>
          </cell>
          <cell r="ADK25">
            <v>606.87063360000002</v>
          </cell>
          <cell r="ADL25">
            <v>760.63283491999994</v>
          </cell>
          <cell r="ADM25">
            <v>726.35812203755131</v>
          </cell>
          <cell r="ADN25">
            <v>-3121.6370378017764</v>
          </cell>
          <cell r="ADO25">
            <v>-3121.6370378017764</v>
          </cell>
          <cell r="ADP25">
            <v>0</v>
          </cell>
          <cell r="ADQ25">
            <v>0</v>
          </cell>
          <cell r="ADR25">
            <v>0</v>
          </cell>
          <cell r="ADS25">
            <v>0</v>
          </cell>
          <cell r="ADT25">
            <v>0</v>
          </cell>
          <cell r="ADU25">
            <v>0</v>
          </cell>
          <cell r="ADV25">
            <v>0</v>
          </cell>
          <cell r="ADW25">
            <v>0</v>
          </cell>
          <cell r="ADX25">
            <v>0</v>
          </cell>
          <cell r="ADY25">
            <v>0</v>
          </cell>
          <cell r="ADZ25">
            <v>0</v>
          </cell>
          <cell r="AEA25">
            <v>0</v>
          </cell>
          <cell r="AEB25">
            <v>0</v>
          </cell>
          <cell r="AEC25">
            <v>0</v>
          </cell>
          <cell r="AED25">
            <v>0</v>
          </cell>
          <cell r="AEE25">
            <v>0</v>
          </cell>
          <cell r="AEF25">
            <v>0</v>
          </cell>
          <cell r="AEG25">
            <v>0</v>
          </cell>
          <cell r="AEH25">
            <v>0</v>
          </cell>
          <cell r="AEI25">
            <v>0</v>
          </cell>
          <cell r="AEJ25">
            <v>0</v>
          </cell>
          <cell r="AEK25">
            <v>0</v>
          </cell>
          <cell r="AEL25">
            <v>0</v>
          </cell>
          <cell r="AEM25">
            <v>0</v>
          </cell>
          <cell r="AEN25">
            <v>0</v>
          </cell>
          <cell r="AEO25">
            <v>0</v>
          </cell>
          <cell r="AEP25">
            <v>0</v>
          </cell>
          <cell r="AEQ25">
            <v>0</v>
          </cell>
          <cell r="AER25">
            <v>0</v>
          </cell>
          <cell r="AES25">
            <v>0</v>
          </cell>
          <cell r="AET25">
            <v>0</v>
          </cell>
          <cell r="AEU25">
            <v>0</v>
          </cell>
          <cell r="AEV25">
            <v>0</v>
          </cell>
          <cell r="AEW25">
            <v>0</v>
          </cell>
          <cell r="AEX25">
            <v>0</v>
          </cell>
          <cell r="AEY25">
            <v>0</v>
          </cell>
          <cell r="AEZ25">
            <v>0</v>
          </cell>
          <cell r="AFA25">
            <v>0</v>
          </cell>
          <cell r="AFB25">
            <v>0</v>
          </cell>
          <cell r="AFC25">
            <v>0</v>
          </cell>
          <cell r="AFD25">
            <v>0</v>
          </cell>
          <cell r="AFE25">
            <v>0</v>
          </cell>
          <cell r="AFF25">
            <v>0</v>
          </cell>
          <cell r="AFG25">
            <v>0</v>
          </cell>
          <cell r="AFH25">
            <v>0</v>
          </cell>
          <cell r="AFI25">
            <v>0</v>
          </cell>
          <cell r="AFJ25">
            <v>0</v>
          </cell>
          <cell r="AFK25">
            <v>0</v>
          </cell>
          <cell r="AFL25">
            <v>0</v>
          </cell>
          <cell r="AFM25">
            <v>0</v>
          </cell>
          <cell r="AFN25">
            <v>0</v>
          </cell>
          <cell r="AFO25">
            <v>0</v>
          </cell>
          <cell r="AFP25">
            <v>0</v>
          </cell>
          <cell r="AFQ25">
            <v>0</v>
          </cell>
          <cell r="AFR25">
            <v>0</v>
          </cell>
          <cell r="AFS25">
            <v>0</v>
          </cell>
          <cell r="AFT25">
            <v>0</v>
          </cell>
          <cell r="AFU25">
            <v>0</v>
          </cell>
          <cell r="AFV25">
            <v>0</v>
          </cell>
          <cell r="AFW25">
            <v>136180.96</v>
          </cell>
          <cell r="AFX25">
            <v>122863.97733602038</v>
          </cell>
          <cell r="AFY25">
            <v>-13316.982663979608</v>
          </cell>
          <cell r="AFZ25">
            <v>-13316.982663979608</v>
          </cell>
          <cell r="AGA25">
            <v>0</v>
          </cell>
          <cell r="AGB25">
            <v>163417.15199999997</v>
          </cell>
          <cell r="AGC25">
            <v>147436.77280322445</v>
          </cell>
          <cell r="AGD25">
            <v>-15980.379196775524</v>
          </cell>
          <cell r="AGE25">
            <v>-15980.379196775524</v>
          </cell>
          <cell r="AGF25">
            <v>0</v>
          </cell>
          <cell r="AGG25">
            <v>10077.391039999999</v>
          </cell>
          <cell r="AGH25">
            <v>9091.9343228655071</v>
          </cell>
          <cell r="AGI25">
            <v>-985.45671713449156</v>
          </cell>
          <cell r="AGJ25">
            <v>-985.45671713449156</v>
          </cell>
          <cell r="AGK25">
            <v>0</v>
          </cell>
          <cell r="AGL25">
            <v>173494.54303999996</v>
          </cell>
          <cell r="AGM25">
            <v>156528.70712608995</v>
          </cell>
          <cell r="AGN25">
            <v>-16965.835913910007</v>
          </cell>
          <cell r="AGO25">
            <v>-16965.835913910007</v>
          </cell>
          <cell r="AGP25">
            <v>0</v>
          </cell>
          <cell r="AGQ25">
            <v>5.8084772370486655E-2</v>
          </cell>
          <cell r="AGR25">
            <v>7.0000000000000007E-2</v>
          </cell>
          <cell r="AGS25">
            <v>0.05</v>
          </cell>
          <cell r="AGT25">
            <v>6.1666666666666668E-2</v>
          </cell>
          <cell r="AGV25">
            <v>44745.009999999995</v>
          </cell>
          <cell r="AGW25">
            <v>26637.647949570113</v>
          </cell>
          <cell r="AGX25">
            <v>-18107.362050429881</v>
          </cell>
          <cell r="AGZ25">
            <v>-16965.835913910007</v>
          </cell>
          <cell r="AHA25">
            <v>-30992.553427459876</v>
          </cell>
          <cell r="AHC25">
            <v>-566.83190217698575</v>
          </cell>
          <cell r="AHD25">
            <v>-8494.3098986664263</v>
          </cell>
          <cell r="AHE25">
            <v>-25735.965438875457</v>
          </cell>
          <cell r="AHF25">
            <v>4372.9671861327661</v>
          </cell>
          <cell r="AHG25">
            <v>-78382.529394955985</v>
          </cell>
        </row>
        <row r="26">
          <cell r="C26" t="str">
            <v>Днiпровська, ВУЛ, 2</v>
          </cell>
          <cell r="D26">
            <v>9</v>
          </cell>
          <cell r="E26">
            <v>6016.6</v>
          </cell>
          <cell r="F26">
            <v>51724.17</v>
          </cell>
          <cell r="G26">
            <v>45371.889247743078</v>
          </cell>
          <cell r="H26">
            <v>-6352.2807522569201</v>
          </cell>
          <cell r="I26">
            <v>-6352.2807522569201</v>
          </cell>
          <cell r="J26">
            <v>0</v>
          </cell>
          <cell r="K26">
            <v>16842.09</v>
          </cell>
          <cell r="L26">
            <v>1060.1199999999999</v>
          </cell>
          <cell r="M26">
            <v>1060.1199999999999</v>
          </cell>
          <cell r="N26">
            <v>1060.1199999999999</v>
          </cell>
          <cell r="O26">
            <v>1060.1199999999999</v>
          </cell>
          <cell r="P26">
            <v>1060.1199999999999</v>
          </cell>
          <cell r="Q26">
            <v>1060.1199999999999</v>
          </cell>
          <cell r="R26">
            <v>1060.1199999999999</v>
          </cell>
          <cell r="S26">
            <v>1884.25</v>
          </cell>
          <cell r="T26">
            <v>1884.25</v>
          </cell>
          <cell r="U26">
            <v>1884.25</v>
          </cell>
          <cell r="V26">
            <v>1884.25</v>
          </cell>
          <cell r="W26">
            <v>1884.25</v>
          </cell>
          <cell r="X26">
            <v>10947.278813810331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10947.278813810331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L26">
            <v>0</v>
          </cell>
          <cell r="AM26">
            <v>0</v>
          </cell>
          <cell r="AN26">
            <v>3238.81</v>
          </cell>
          <cell r="AO26">
            <v>246.68</v>
          </cell>
          <cell r="AP26">
            <v>246.68</v>
          </cell>
          <cell r="AQ26">
            <v>246.68</v>
          </cell>
          <cell r="AR26">
            <v>246.68</v>
          </cell>
          <cell r="AS26">
            <v>246.68</v>
          </cell>
          <cell r="AT26">
            <v>246.68</v>
          </cell>
          <cell r="AU26">
            <v>246.68</v>
          </cell>
          <cell r="AV26">
            <v>302.41000000000003</v>
          </cell>
          <cell r="AW26">
            <v>302.41000000000003</v>
          </cell>
          <cell r="AX26">
            <v>302.41000000000003</v>
          </cell>
          <cell r="AY26">
            <v>302.41000000000003</v>
          </cell>
          <cell r="AZ26">
            <v>302.41000000000003</v>
          </cell>
          <cell r="BA26">
            <v>1784.8215125033569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1784.8215125033569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O26">
            <v>0</v>
          </cell>
          <cell r="BP26">
            <v>0</v>
          </cell>
          <cell r="BQ26">
            <v>2529.7599999999998</v>
          </cell>
          <cell r="BR26">
            <v>192.53</v>
          </cell>
          <cell r="BS26">
            <v>192.53</v>
          </cell>
          <cell r="BT26">
            <v>192.53</v>
          </cell>
          <cell r="BU26">
            <v>192.53</v>
          </cell>
          <cell r="BV26">
            <v>192.53</v>
          </cell>
          <cell r="BW26">
            <v>192.53</v>
          </cell>
          <cell r="BX26">
            <v>192.53</v>
          </cell>
          <cell r="BY26">
            <v>236.41</v>
          </cell>
          <cell r="BZ26">
            <v>236.41</v>
          </cell>
          <cell r="CA26">
            <v>236.41</v>
          </cell>
          <cell r="CB26">
            <v>236.41</v>
          </cell>
          <cell r="CC26">
            <v>236.41</v>
          </cell>
          <cell r="CD26">
            <v>2315.9799999999996</v>
          </cell>
          <cell r="CE26">
            <v>174.79</v>
          </cell>
          <cell r="CF26">
            <v>174.79</v>
          </cell>
          <cell r="CG26">
            <v>174.79</v>
          </cell>
          <cell r="CH26">
            <v>174.79</v>
          </cell>
          <cell r="CI26">
            <v>174.79</v>
          </cell>
          <cell r="CJ26">
            <v>174.79</v>
          </cell>
          <cell r="CK26">
            <v>174.79</v>
          </cell>
          <cell r="CL26">
            <v>218.49</v>
          </cell>
          <cell r="CM26">
            <v>218.49</v>
          </cell>
          <cell r="CN26">
            <v>218.49</v>
          </cell>
          <cell r="CO26">
            <v>218.49</v>
          </cell>
          <cell r="CP26">
            <v>218.49</v>
          </cell>
          <cell r="CR26">
            <v>0</v>
          </cell>
          <cell r="CS26">
            <v>0</v>
          </cell>
          <cell r="CT26">
            <v>748.9699999999998</v>
          </cell>
          <cell r="CU26">
            <v>57.16</v>
          </cell>
          <cell r="CV26">
            <v>57.16</v>
          </cell>
          <cell r="CW26">
            <v>57.16</v>
          </cell>
          <cell r="CX26">
            <v>57.16</v>
          </cell>
          <cell r="CY26">
            <v>57.16</v>
          </cell>
          <cell r="CZ26">
            <v>57.16</v>
          </cell>
          <cell r="DA26">
            <v>57.16</v>
          </cell>
          <cell r="DB26">
            <v>69.77</v>
          </cell>
          <cell r="DC26">
            <v>69.77</v>
          </cell>
          <cell r="DD26">
            <v>69.77</v>
          </cell>
          <cell r="DE26">
            <v>69.77</v>
          </cell>
          <cell r="DF26">
            <v>69.77</v>
          </cell>
          <cell r="DG26">
            <v>681.36</v>
          </cell>
          <cell r="DH26">
            <v>51.28</v>
          </cell>
          <cell r="DI26">
            <v>51.28</v>
          </cell>
          <cell r="DJ26">
            <v>51.28</v>
          </cell>
          <cell r="DK26">
            <v>51.28</v>
          </cell>
          <cell r="DL26">
            <v>51.28</v>
          </cell>
          <cell r="DM26">
            <v>51.28</v>
          </cell>
          <cell r="DN26">
            <v>51.28</v>
          </cell>
          <cell r="DO26">
            <v>64.48</v>
          </cell>
          <cell r="DP26">
            <v>64.48</v>
          </cell>
          <cell r="DQ26">
            <v>64.48</v>
          </cell>
          <cell r="DR26">
            <v>64.48</v>
          </cell>
          <cell r="DS26">
            <v>64.48</v>
          </cell>
          <cell r="DT26">
            <v>-67.609999999999786</v>
          </cell>
          <cell r="DU26">
            <v>-67.609999999999786</v>
          </cell>
          <cell r="DV26">
            <v>0</v>
          </cell>
          <cell r="DW26">
            <v>1998.8299999999995</v>
          </cell>
          <cell r="DX26">
            <v>158.84</v>
          </cell>
          <cell r="DY26">
            <v>158.84</v>
          </cell>
          <cell r="DZ26">
            <v>158.84</v>
          </cell>
          <cell r="EA26">
            <v>158.84</v>
          </cell>
          <cell r="EB26">
            <v>158.84</v>
          </cell>
          <cell r="EC26">
            <v>158.84</v>
          </cell>
          <cell r="ED26">
            <v>158.84</v>
          </cell>
          <cell r="EE26">
            <v>177.39</v>
          </cell>
          <cell r="EF26">
            <v>177.39</v>
          </cell>
          <cell r="EG26">
            <v>177.39</v>
          </cell>
          <cell r="EH26">
            <v>177.39</v>
          </cell>
          <cell r="EI26">
            <v>177.39</v>
          </cell>
          <cell r="EK26">
            <v>1043.9460408967493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1043.9460408967493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-954.88395910325016</v>
          </cell>
          <cell r="EY26">
            <v>-954.88395910325016</v>
          </cell>
          <cell r="EZ26">
            <v>0</v>
          </cell>
          <cell r="FA26">
            <v>9351.3499999999985</v>
          </cell>
          <cell r="FB26">
            <v>706.95</v>
          </cell>
          <cell r="FC26">
            <v>706.95</v>
          </cell>
          <cell r="FD26">
            <v>706.95</v>
          </cell>
          <cell r="FE26">
            <v>706.95</v>
          </cell>
          <cell r="FF26">
            <v>706.95</v>
          </cell>
          <cell r="FG26">
            <v>706.95</v>
          </cell>
          <cell r="FH26">
            <v>706.95</v>
          </cell>
          <cell r="FI26">
            <v>880.54</v>
          </cell>
          <cell r="FJ26">
            <v>880.54</v>
          </cell>
          <cell r="FK26">
            <v>880.54</v>
          </cell>
          <cell r="FL26">
            <v>880.54</v>
          </cell>
          <cell r="FM26">
            <v>880.54</v>
          </cell>
          <cell r="FN26">
            <v>8547.8737485738111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5179.8775551465205</v>
          </cell>
          <cell r="FW26">
            <v>0</v>
          </cell>
          <cell r="FX26">
            <v>0</v>
          </cell>
          <cell r="FY26">
            <v>0</v>
          </cell>
          <cell r="FZ26">
            <v>3367.9961934272901</v>
          </cell>
          <cell r="GA26">
            <v>-803.47625142618745</v>
          </cell>
          <cell r="GB26">
            <v>-803.47625142618745</v>
          </cell>
          <cell r="GC26">
            <v>0</v>
          </cell>
          <cell r="GD26">
            <v>1172.29</v>
          </cell>
          <cell r="GE26">
            <v>99.27</v>
          </cell>
          <cell r="GF26">
            <v>99.27</v>
          </cell>
          <cell r="GG26">
            <v>99.27</v>
          </cell>
          <cell r="GH26">
            <v>99.27</v>
          </cell>
          <cell r="GI26">
            <v>99.27</v>
          </cell>
          <cell r="GJ26">
            <v>99.27</v>
          </cell>
          <cell r="GK26">
            <v>99.27</v>
          </cell>
          <cell r="GL26">
            <v>95.48</v>
          </cell>
          <cell r="GM26">
            <v>95.48</v>
          </cell>
          <cell r="GN26">
            <v>95.48</v>
          </cell>
          <cell r="GO26">
            <v>95.48</v>
          </cell>
          <cell r="GP26">
            <v>95.48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V26">
            <v>-1172.29</v>
          </cell>
          <cell r="GW26">
            <v>-1172.29</v>
          </cell>
          <cell r="GX26">
            <v>0</v>
          </cell>
          <cell r="GY26">
            <v>15842.070000000003</v>
          </cell>
          <cell r="GZ26">
            <v>873.01</v>
          </cell>
          <cell r="HA26">
            <v>873.01</v>
          </cell>
          <cell r="HB26">
            <v>873.01</v>
          </cell>
          <cell r="HC26">
            <v>873.01</v>
          </cell>
          <cell r="HD26">
            <v>873.01</v>
          </cell>
          <cell r="HE26">
            <v>873.01</v>
          </cell>
          <cell r="HF26">
            <v>873.01</v>
          </cell>
          <cell r="HG26">
            <v>1946.2</v>
          </cell>
          <cell r="HH26">
            <v>1946.2</v>
          </cell>
          <cell r="HI26">
            <v>1946.2</v>
          </cell>
          <cell r="HJ26">
            <v>1946.2</v>
          </cell>
          <cell r="HK26">
            <v>1946.2</v>
          </cell>
          <cell r="HL26">
            <v>20050.629131958831</v>
          </cell>
          <cell r="HM26">
            <v>1734.9898896649527</v>
          </cell>
          <cell r="HN26">
            <v>1838.2973878898711</v>
          </cell>
          <cell r="HO26">
            <v>1989.0686511629435</v>
          </cell>
          <cell r="HP26">
            <v>1861.1421194569209</v>
          </cell>
          <cell r="HQ26">
            <v>1934.1092099094503</v>
          </cell>
          <cell r="HR26">
            <v>1636.7614140018734</v>
          </cell>
          <cell r="HS26">
            <v>2120.598747845911</v>
          </cell>
          <cell r="HT26">
            <v>1272.1379503146488</v>
          </cell>
          <cell r="HU26">
            <v>1310.5153583611009</v>
          </cell>
          <cell r="HV26">
            <v>1418.0053829968701</v>
          </cell>
          <cell r="HW26">
            <v>1290.2377070236578</v>
          </cell>
          <cell r="HX26">
            <v>1644.7653133306299</v>
          </cell>
          <cell r="HY26">
            <v>4208.5591319588275</v>
          </cell>
          <cell r="HZ26">
            <v>0</v>
          </cell>
          <cell r="IA26">
            <v>4208.5591319588275</v>
          </cell>
          <cell r="IB26">
            <v>35934.410000000003</v>
          </cell>
          <cell r="IC26">
            <v>2735.63</v>
          </cell>
          <cell r="ID26">
            <v>2735.63</v>
          </cell>
          <cell r="IE26">
            <v>2735.63</v>
          </cell>
          <cell r="IF26">
            <v>2735.63</v>
          </cell>
          <cell r="IG26">
            <v>2735.63</v>
          </cell>
          <cell r="IH26">
            <v>2735.63</v>
          </cell>
          <cell r="II26">
            <v>2735.63</v>
          </cell>
          <cell r="IJ26">
            <v>3357</v>
          </cell>
          <cell r="IK26">
            <v>3357</v>
          </cell>
          <cell r="IL26">
            <v>3357</v>
          </cell>
          <cell r="IM26">
            <v>3357</v>
          </cell>
          <cell r="IN26">
            <v>3357</v>
          </cell>
          <cell r="IO26">
            <v>31710.415272232589</v>
          </cell>
          <cell r="IP26">
            <v>2795.1683409667321</v>
          </cell>
          <cell r="IQ26">
            <v>2788.4778404382732</v>
          </cell>
          <cell r="IR26">
            <v>2797.8617321397523</v>
          </cell>
          <cell r="IS26">
            <v>2809.3440245000002</v>
          </cell>
          <cell r="IT26">
            <v>2831.2794986000004</v>
          </cell>
          <cell r="IU26">
            <v>2799.2127046000005</v>
          </cell>
          <cell r="IV26">
            <v>2749.2488086520761</v>
          </cell>
          <cell r="IW26">
            <v>3467.4284101333333</v>
          </cell>
          <cell r="IX26">
            <v>2095.1333904326671</v>
          </cell>
          <cell r="IY26">
            <v>2485.0974942246703</v>
          </cell>
          <cell r="IZ26">
            <v>1931.5090374813619</v>
          </cell>
          <cell r="JA26">
            <v>2160.6539900637258</v>
          </cell>
          <cell r="JB26">
            <v>-4223.9947277674146</v>
          </cell>
          <cell r="JC26">
            <v>-4223.9947277674146</v>
          </cell>
          <cell r="JD26">
            <v>0</v>
          </cell>
          <cell r="JE26">
            <v>0</v>
          </cell>
          <cell r="JF26">
            <v>0</v>
          </cell>
          <cell r="JG26">
            <v>0</v>
          </cell>
          <cell r="JH26">
            <v>0</v>
          </cell>
          <cell r="JI26">
            <v>0</v>
          </cell>
          <cell r="JJ26">
            <v>0</v>
          </cell>
          <cell r="JK26">
            <v>0</v>
          </cell>
          <cell r="JL26">
            <v>0</v>
          </cell>
          <cell r="JM26">
            <v>0</v>
          </cell>
          <cell r="JN26">
            <v>0</v>
          </cell>
          <cell r="JO26">
            <v>0</v>
          </cell>
          <cell r="JP26">
            <v>0</v>
          </cell>
          <cell r="JQ26">
            <v>0</v>
          </cell>
          <cell r="JR26">
            <v>0</v>
          </cell>
          <cell r="JS26">
            <v>0</v>
          </cell>
          <cell r="JT26">
            <v>0</v>
          </cell>
          <cell r="JU26">
            <v>0</v>
          </cell>
          <cell r="JV26">
            <v>0</v>
          </cell>
          <cell r="JW26">
            <v>0</v>
          </cell>
          <cell r="JX26">
            <v>0</v>
          </cell>
          <cell r="JY26">
            <v>0</v>
          </cell>
          <cell r="JZ26">
            <v>0</v>
          </cell>
          <cell r="KA26">
            <v>0</v>
          </cell>
          <cell r="KB26">
            <v>0</v>
          </cell>
          <cell r="KC26">
            <v>0</v>
          </cell>
          <cell r="KD26">
            <v>0</v>
          </cell>
          <cell r="KE26">
            <v>0</v>
          </cell>
          <cell r="KF26">
            <v>0</v>
          </cell>
          <cell r="KG26">
            <v>0</v>
          </cell>
          <cell r="KH26">
            <v>4961.4600000000009</v>
          </cell>
          <cell r="KI26">
            <v>262.93</v>
          </cell>
          <cell r="KJ26">
            <v>262.93</v>
          </cell>
          <cell r="KK26">
            <v>262.93</v>
          </cell>
          <cell r="KL26">
            <v>262.93</v>
          </cell>
          <cell r="KM26">
            <v>262.93</v>
          </cell>
          <cell r="KN26">
            <v>262.93</v>
          </cell>
          <cell r="KO26">
            <v>262.93</v>
          </cell>
          <cell r="KP26">
            <v>624.19000000000005</v>
          </cell>
          <cell r="KQ26">
            <v>624.19000000000005</v>
          </cell>
          <cell r="KR26">
            <v>624.19000000000005</v>
          </cell>
          <cell r="KS26">
            <v>624.19000000000005</v>
          </cell>
          <cell r="KT26">
            <v>624.19000000000005</v>
          </cell>
          <cell r="KU26">
            <v>5390.4508449977784</v>
          </cell>
          <cell r="KV26">
            <v>317.31143828363707</v>
          </cell>
          <cell r="KW26">
            <v>341.73280744860955</v>
          </cell>
          <cell r="KX26">
            <v>303.28373240683163</v>
          </cell>
          <cell r="KY26">
            <v>332.52243625734224</v>
          </cell>
          <cell r="KZ26">
            <v>331.2333188705046</v>
          </cell>
          <cell r="LA26">
            <v>338.55655736232904</v>
          </cell>
          <cell r="LB26">
            <v>299.58229074523263</v>
          </cell>
          <cell r="LC26">
            <v>474.23521789096895</v>
          </cell>
          <cell r="LD26">
            <v>611.2627076449653</v>
          </cell>
          <cell r="LE26">
            <v>590.24612001028356</v>
          </cell>
          <cell r="LF26">
            <v>719.14225509637788</v>
          </cell>
          <cell r="LG26">
            <v>731.3419629806956</v>
          </cell>
          <cell r="LH26">
            <v>428.99084499777746</v>
          </cell>
          <cell r="LI26">
            <v>0</v>
          </cell>
          <cell r="LJ26">
            <v>428.99084499777746</v>
          </cell>
          <cell r="LK26">
            <v>0</v>
          </cell>
          <cell r="LX26">
            <v>0</v>
          </cell>
          <cell r="MJ26">
            <v>0</v>
          </cell>
          <cell r="ML26">
            <v>0</v>
          </cell>
          <cell r="MM26">
            <v>0</v>
          </cell>
          <cell r="MN26">
            <v>74882.98</v>
          </cell>
          <cell r="MO26">
            <v>6193.49</v>
          </cell>
          <cell r="MP26">
            <v>6193.49</v>
          </cell>
          <cell r="MQ26">
            <v>6193.49</v>
          </cell>
          <cell r="MR26">
            <v>6193.49</v>
          </cell>
          <cell r="MS26">
            <v>6193.49</v>
          </cell>
          <cell r="MT26">
            <v>6193.49</v>
          </cell>
          <cell r="MU26">
            <v>6193.49</v>
          </cell>
          <cell r="MV26">
            <v>6305.71</v>
          </cell>
          <cell r="MW26">
            <v>6305.71</v>
          </cell>
          <cell r="MX26">
            <v>6305.71</v>
          </cell>
          <cell r="MY26">
            <v>6305.71</v>
          </cell>
          <cell r="MZ26">
            <v>6305.71</v>
          </cell>
          <cell r="NA26">
            <v>87011.653269039205</v>
          </cell>
          <cell r="NB26">
            <v>0</v>
          </cell>
          <cell r="NC26">
            <v>542.51599999999996</v>
          </cell>
          <cell r="ND26">
            <v>0</v>
          </cell>
          <cell r="NE26">
            <v>77418.64</v>
          </cell>
          <cell r="NF26">
            <v>0</v>
          </cell>
          <cell r="NG26">
            <v>4360.0353433966593</v>
          </cell>
          <cell r="NH26">
            <v>990.01760000000002</v>
          </cell>
          <cell r="NI26">
            <v>0</v>
          </cell>
          <cell r="NJ26">
            <v>984.52639999999997</v>
          </cell>
          <cell r="NK26">
            <v>1960.4952594616391</v>
          </cell>
          <cell r="NL26">
            <v>755.42266618090059</v>
          </cell>
          <cell r="NM26">
            <v>0</v>
          </cell>
          <cell r="NN26">
            <v>12128.673269039209</v>
          </cell>
          <cell r="NO26">
            <v>0</v>
          </cell>
          <cell r="NP26">
            <v>12128.673269039209</v>
          </cell>
          <cell r="NQ26">
            <v>36572.29</v>
          </cell>
          <cell r="NR26">
            <v>17678.18</v>
          </cell>
          <cell r="NS26">
            <v>-18894.11</v>
          </cell>
          <cell r="NT26">
            <v>-18894.11</v>
          </cell>
          <cell r="NU26">
            <v>0</v>
          </cell>
          <cell r="NV26">
            <v>9185.68</v>
          </cell>
          <cell r="NW26">
            <v>992.14</v>
          </cell>
          <cell r="NX26">
            <v>992.14</v>
          </cell>
          <cell r="NY26">
            <v>992.14</v>
          </cell>
          <cell r="NZ26">
            <v>992.14</v>
          </cell>
          <cell r="OA26">
            <v>992.14</v>
          </cell>
          <cell r="OB26">
            <v>992.14</v>
          </cell>
          <cell r="OC26">
            <v>992.14</v>
          </cell>
          <cell r="OD26">
            <v>448.14</v>
          </cell>
          <cell r="OE26">
            <v>448.14</v>
          </cell>
          <cell r="OF26">
            <v>448.14</v>
          </cell>
          <cell r="OG26">
            <v>448.14</v>
          </cell>
          <cell r="OH26">
            <v>448.14</v>
          </cell>
          <cell r="OI26">
            <v>536.54</v>
          </cell>
          <cell r="OJ26">
            <v>0</v>
          </cell>
          <cell r="OK26">
            <v>0</v>
          </cell>
          <cell r="OL26">
            <v>0</v>
          </cell>
          <cell r="OM26">
            <v>0</v>
          </cell>
          <cell r="ON26">
            <v>0</v>
          </cell>
          <cell r="OO26">
            <v>0</v>
          </cell>
          <cell r="OP26">
            <v>0</v>
          </cell>
          <cell r="OQ26">
            <v>0</v>
          </cell>
          <cell r="OR26">
            <v>0</v>
          </cell>
          <cell r="OS26">
            <v>0</v>
          </cell>
          <cell r="OT26">
            <v>536.54</v>
          </cell>
          <cell r="OU26">
            <v>0</v>
          </cell>
          <cell r="OV26">
            <v>-8649.14</v>
          </cell>
          <cell r="OW26">
            <v>-8649.14</v>
          </cell>
          <cell r="OX26">
            <v>0</v>
          </cell>
          <cell r="OY26">
            <v>6288.0300000000007</v>
          </cell>
          <cell r="OZ26">
            <v>702.74</v>
          </cell>
          <cell r="PA26">
            <v>702.74</v>
          </cell>
          <cell r="PB26">
            <v>702.74</v>
          </cell>
          <cell r="PC26">
            <v>702.74</v>
          </cell>
          <cell r="PD26">
            <v>702.74</v>
          </cell>
          <cell r="PE26">
            <v>702.74</v>
          </cell>
          <cell r="PF26">
            <v>702.74</v>
          </cell>
          <cell r="PG26">
            <v>273.77</v>
          </cell>
          <cell r="PH26">
            <v>273.77</v>
          </cell>
          <cell r="PI26">
            <v>273.77</v>
          </cell>
          <cell r="PJ26">
            <v>273.77</v>
          </cell>
          <cell r="PK26">
            <v>273.77</v>
          </cell>
          <cell r="PL26">
            <v>0</v>
          </cell>
          <cell r="PM26">
            <v>0</v>
          </cell>
          <cell r="PN26">
            <v>0</v>
          </cell>
          <cell r="PO26">
            <v>0</v>
          </cell>
          <cell r="PP26">
            <v>0</v>
          </cell>
          <cell r="PQ26">
            <v>0</v>
          </cell>
          <cell r="PR26">
            <v>0</v>
          </cell>
          <cell r="PS26">
            <v>0</v>
          </cell>
          <cell r="PT26">
            <v>0</v>
          </cell>
          <cell r="PU26">
            <v>0</v>
          </cell>
          <cell r="PV26">
            <v>0</v>
          </cell>
          <cell r="PW26">
            <v>0</v>
          </cell>
          <cell r="PX26">
            <v>0</v>
          </cell>
          <cell r="PY26">
            <v>-6288.0300000000007</v>
          </cell>
          <cell r="PZ26">
            <v>-6288.0300000000007</v>
          </cell>
          <cell r="QA26">
            <v>0</v>
          </cell>
          <cell r="QB26">
            <v>2222.2600000000002</v>
          </cell>
          <cell r="QC26">
            <v>227.43</v>
          </cell>
          <cell r="QD26">
            <v>227.43</v>
          </cell>
          <cell r="QE26">
            <v>227.43</v>
          </cell>
          <cell r="QF26">
            <v>227.43</v>
          </cell>
          <cell r="QG26">
            <v>227.43</v>
          </cell>
          <cell r="QH26">
            <v>227.43</v>
          </cell>
          <cell r="QI26">
            <v>227.43</v>
          </cell>
          <cell r="QJ26">
            <v>126.05</v>
          </cell>
          <cell r="QK26">
            <v>126.05</v>
          </cell>
          <cell r="QL26">
            <v>126.05</v>
          </cell>
          <cell r="QM26">
            <v>126.05</v>
          </cell>
          <cell r="QN26">
            <v>126.05</v>
          </cell>
          <cell r="QO26">
            <v>15988.05</v>
          </cell>
          <cell r="QP26">
            <v>0</v>
          </cell>
          <cell r="QQ26">
            <v>0</v>
          </cell>
          <cell r="QR26">
            <v>0</v>
          </cell>
          <cell r="QS26">
            <v>3635.64</v>
          </cell>
          <cell r="QT26">
            <v>0</v>
          </cell>
          <cell r="QU26">
            <v>0</v>
          </cell>
          <cell r="QV26">
            <v>0</v>
          </cell>
          <cell r="QW26">
            <v>0</v>
          </cell>
          <cell r="QX26">
            <v>0</v>
          </cell>
          <cell r="QY26">
            <v>0</v>
          </cell>
          <cell r="QZ26">
            <v>12352.41</v>
          </cell>
          <cell r="RA26">
            <v>0</v>
          </cell>
          <cell r="RB26">
            <v>13765.789999999999</v>
          </cell>
          <cell r="RC26">
            <v>0</v>
          </cell>
          <cell r="RD26">
            <v>13765.789999999999</v>
          </cell>
          <cell r="RE26">
            <v>10807.019999999997</v>
          </cell>
          <cell r="RF26">
            <v>1144.96</v>
          </cell>
          <cell r="RG26">
            <v>1144.96</v>
          </cell>
          <cell r="RH26">
            <v>1144.96</v>
          </cell>
          <cell r="RI26">
            <v>1144.96</v>
          </cell>
          <cell r="RJ26">
            <v>1144.96</v>
          </cell>
          <cell r="RK26">
            <v>1144.96</v>
          </cell>
          <cell r="RL26">
            <v>1144.96</v>
          </cell>
          <cell r="RM26">
            <v>558.46</v>
          </cell>
          <cell r="RN26">
            <v>558.46</v>
          </cell>
          <cell r="RO26">
            <v>558.46</v>
          </cell>
          <cell r="RP26">
            <v>558.46</v>
          </cell>
          <cell r="RQ26">
            <v>558.46</v>
          </cell>
          <cell r="RR26">
            <v>0</v>
          </cell>
          <cell r="RS26">
            <v>0</v>
          </cell>
          <cell r="RT26">
            <v>0</v>
          </cell>
          <cell r="RU26">
            <v>0</v>
          </cell>
          <cell r="RV26">
            <v>0</v>
          </cell>
          <cell r="RW26">
            <v>0</v>
          </cell>
          <cell r="RX26">
            <v>0</v>
          </cell>
          <cell r="RY26">
            <v>0</v>
          </cell>
          <cell r="RZ26">
            <v>0</v>
          </cell>
          <cell r="SA26">
            <v>0</v>
          </cell>
          <cell r="SB26">
            <v>0</v>
          </cell>
          <cell r="SC26">
            <v>0</v>
          </cell>
          <cell r="SD26">
            <v>0</v>
          </cell>
          <cell r="SE26">
            <v>-10807.019999999997</v>
          </cell>
          <cell r="SF26">
            <v>-10807.019999999997</v>
          </cell>
          <cell r="SG26">
            <v>0</v>
          </cell>
          <cell r="SH26">
            <v>5581.87</v>
          </cell>
          <cell r="SI26">
            <v>602.86</v>
          </cell>
          <cell r="SJ26">
            <v>602.86</v>
          </cell>
          <cell r="SK26">
            <v>602.86</v>
          </cell>
          <cell r="SL26">
            <v>602.86</v>
          </cell>
          <cell r="SM26">
            <v>602.86</v>
          </cell>
          <cell r="SN26">
            <v>602.86</v>
          </cell>
          <cell r="SO26">
            <v>602.86</v>
          </cell>
          <cell r="SP26">
            <v>272.37</v>
          </cell>
          <cell r="SQ26">
            <v>272.37</v>
          </cell>
          <cell r="SR26">
            <v>272.37</v>
          </cell>
          <cell r="SS26">
            <v>272.37</v>
          </cell>
          <cell r="ST26">
            <v>272.37</v>
          </cell>
          <cell r="SU26">
            <v>0</v>
          </cell>
          <cell r="SV26">
            <v>0</v>
          </cell>
          <cell r="SW26">
            <v>0</v>
          </cell>
          <cell r="SX26">
            <v>0</v>
          </cell>
          <cell r="SY26">
            <v>0</v>
          </cell>
          <cell r="SZ26">
            <v>0</v>
          </cell>
          <cell r="TA26">
            <v>0</v>
          </cell>
          <cell r="TB26">
            <v>0</v>
          </cell>
          <cell r="TC26">
            <v>0</v>
          </cell>
          <cell r="TD26">
            <v>0</v>
          </cell>
          <cell r="TE26">
            <v>0</v>
          </cell>
          <cell r="TF26">
            <v>0</v>
          </cell>
          <cell r="TG26">
            <v>0</v>
          </cell>
          <cell r="TH26">
            <v>-5581.87</v>
          </cell>
          <cell r="TI26">
            <v>-5581.87</v>
          </cell>
          <cell r="TJ26">
            <v>0</v>
          </cell>
          <cell r="TK26">
            <v>2414.3900000000003</v>
          </cell>
          <cell r="TL26">
            <v>225.62</v>
          </cell>
          <cell r="TM26">
            <v>225.62</v>
          </cell>
          <cell r="TN26">
            <v>225.62</v>
          </cell>
          <cell r="TO26">
            <v>225.62</v>
          </cell>
          <cell r="TP26">
            <v>225.62</v>
          </cell>
          <cell r="TQ26">
            <v>225.62</v>
          </cell>
          <cell r="TR26">
            <v>225.62</v>
          </cell>
          <cell r="TS26">
            <v>167.01</v>
          </cell>
          <cell r="TT26">
            <v>167.01</v>
          </cell>
          <cell r="TU26">
            <v>167.01</v>
          </cell>
          <cell r="TV26">
            <v>167.01</v>
          </cell>
          <cell r="TW26">
            <v>167.01</v>
          </cell>
          <cell r="TX26">
            <v>1153.5900000000001</v>
          </cell>
          <cell r="TY26">
            <v>0</v>
          </cell>
          <cell r="TZ26">
            <v>0</v>
          </cell>
          <cell r="UA26">
            <v>516.75</v>
          </cell>
          <cell r="UB26">
            <v>47.1</v>
          </cell>
          <cell r="UC26">
            <v>0</v>
          </cell>
          <cell r="UD26">
            <v>589.74</v>
          </cell>
          <cell r="UE26">
            <v>0</v>
          </cell>
          <cell r="UF26">
            <v>0</v>
          </cell>
          <cell r="UG26">
            <v>0</v>
          </cell>
          <cell r="UH26">
            <v>0</v>
          </cell>
          <cell r="UI26">
            <v>0</v>
          </cell>
          <cell r="UJ26">
            <v>0</v>
          </cell>
          <cell r="UK26">
            <v>-1260.8000000000002</v>
          </cell>
          <cell r="UL26">
            <v>-1260.8000000000002</v>
          </cell>
          <cell r="UM26">
            <v>0</v>
          </cell>
          <cell r="UN26">
            <v>73.039999999999992</v>
          </cell>
          <cell r="UO26">
            <v>7.22</v>
          </cell>
          <cell r="UP26">
            <v>7.22</v>
          </cell>
          <cell r="UQ26">
            <v>7.22</v>
          </cell>
          <cell r="UR26">
            <v>7.22</v>
          </cell>
          <cell r="US26">
            <v>7.22</v>
          </cell>
          <cell r="UT26">
            <v>7.22</v>
          </cell>
          <cell r="UU26">
            <v>7.22</v>
          </cell>
          <cell r="UV26">
            <v>4.5</v>
          </cell>
          <cell r="UW26">
            <v>4.5</v>
          </cell>
          <cell r="UX26">
            <v>4.5</v>
          </cell>
          <cell r="UY26">
            <v>4.5</v>
          </cell>
          <cell r="UZ26">
            <v>4.5</v>
          </cell>
          <cell r="VA26">
            <v>0</v>
          </cell>
          <cell r="VH26">
            <v>0</v>
          </cell>
          <cell r="VN26">
            <v>-73.039999999999992</v>
          </cell>
          <cell r="VO26">
            <v>-73.039999999999992</v>
          </cell>
          <cell r="VP26">
            <v>0</v>
          </cell>
          <cell r="VQ26">
            <v>0</v>
          </cell>
          <cell r="WD26">
            <v>0</v>
          </cell>
          <cell r="WQ26">
            <v>0</v>
          </cell>
          <cell r="WR26">
            <v>0</v>
          </cell>
          <cell r="WS26">
            <v>0</v>
          </cell>
          <cell r="WT26">
            <v>47390.650000000009</v>
          </cell>
          <cell r="WU26">
            <v>2499.9</v>
          </cell>
          <cell r="WV26">
            <v>2499.9</v>
          </cell>
          <cell r="WW26">
            <v>2499.9</v>
          </cell>
          <cell r="WX26">
            <v>2499.9</v>
          </cell>
          <cell r="WY26">
            <v>2499.9</v>
          </cell>
          <cell r="WZ26">
            <v>2499.9</v>
          </cell>
          <cell r="XA26">
            <v>2499.9</v>
          </cell>
          <cell r="XB26">
            <v>5978.27</v>
          </cell>
          <cell r="XC26">
            <v>5978.27</v>
          </cell>
          <cell r="XD26">
            <v>5978.27</v>
          </cell>
          <cell r="XE26">
            <v>5978.27</v>
          </cell>
          <cell r="XF26">
            <v>5978.27</v>
          </cell>
          <cell r="XG26">
            <v>68254.555581205525</v>
          </cell>
          <cell r="XH26">
            <v>5489.9795803444831</v>
          </cell>
          <cell r="XI26">
            <v>5377.142875533601</v>
          </cell>
          <cell r="XJ26">
            <v>4890.7621639814624</v>
          </cell>
          <cell r="XK26">
            <v>5.0707175812122651</v>
          </cell>
          <cell r="XL26">
            <v>4514.2626614326946</v>
          </cell>
          <cell r="XM26">
            <v>4685.9880760604119</v>
          </cell>
          <cell r="XN26">
            <v>5207.1695154302715</v>
          </cell>
          <cell r="XO26">
            <v>6769.8842262135058</v>
          </cell>
          <cell r="XP26">
            <v>7961.3272203948063</v>
          </cell>
          <cell r="XQ26">
            <v>7596.1653820421989</v>
          </cell>
          <cell r="XR26">
            <v>7094.3645239957714</v>
          </cell>
          <cell r="XS26">
            <v>8662.4386381951026</v>
          </cell>
          <cell r="XT26">
            <v>20863.905581205516</v>
          </cell>
          <cell r="XU26">
            <v>0</v>
          </cell>
          <cell r="XV26">
            <v>20863.905581205516</v>
          </cell>
          <cell r="XW26">
            <v>34646.169999999991</v>
          </cell>
          <cell r="XX26">
            <v>2105.81</v>
          </cell>
          <cell r="XY26">
            <v>2105.81</v>
          </cell>
          <cell r="XZ26">
            <v>2105.81</v>
          </cell>
          <cell r="YA26">
            <v>2105.81</v>
          </cell>
          <cell r="YB26">
            <v>2105.81</v>
          </cell>
          <cell r="YC26">
            <v>2105.81</v>
          </cell>
          <cell r="YD26">
            <v>2105.81</v>
          </cell>
          <cell r="YE26">
            <v>3981.1</v>
          </cell>
          <cell r="YF26">
            <v>3981.1</v>
          </cell>
          <cell r="YG26">
            <v>3981.1</v>
          </cell>
          <cell r="YH26">
            <v>3981.1</v>
          </cell>
          <cell r="YI26">
            <v>3981.1</v>
          </cell>
          <cell r="YJ26">
            <v>40748.537910026076</v>
          </cell>
          <cell r="YK26">
            <v>2493.6119287364231</v>
          </cell>
          <cell r="YL26">
            <v>2273.91</v>
          </cell>
          <cell r="YM26">
            <v>2406.1520588722583</v>
          </cell>
          <cell r="YN26">
            <v>2475.5273321133172</v>
          </cell>
          <cell r="YO26">
            <v>2309.7400916021525</v>
          </cell>
          <cell r="YP26">
            <v>2380.1678175796592</v>
          </cell>
          <cell r="YQ26">
            <v>2598.8480351720182</v>
          </cell>
          <cell r="YR26">
            <v>2656.2869951704702</v>
          </cell>
          <cell r="YS26">
            <v>4961.9528145608228</v>
          </cell>
          <cell r="YT26">
            <v>5216.7152732872592</v>
          </cell>
          <cell r="YU26">
            <v>5259.1075769471336</v>
          </cell>
          <cell r="YV26">
            <v>5716.5179859845621</v>
          </cell>
          <cell r="YW26">
            <v>6102.3679100260852</v>
          </cell>
          <cell r="YX26">
            <v>0</v>
          </cell>
          <cell r="YY26">
            <v>6102.3679100260852</v>
          </cell>
          <cell r="YZ26">
            <v>1648.49</v>
          </cell>
          <cell r="ZA26">
            <v>61.37</v>
          </cell>
          <cell r="ZB26">
            <v>61.37</v>
          </cell>
          <cell r="ZC26">
            <v>61.37</v>
          </cell>
          <cell r="ZD26">
            <v>61.37</v>
          </cell>
          <cell r="ZE26">
            <v>61.37</v>
          </cell>
          <cell r="ZF26">
            <v>61.37</v>
          </cell>
          <cell r="ZG26">
            <v>61.37</v>
          </cell>
          <cell r="ZH26">
            <v>243.78</v>
          </cell>
          <cell r="ZI26">
            <v>243.78</v>
          </cell>
          <cell r="ZJ26">
            <v>243.78</v>
          </cell>
          <cell r="ZK26">
            <v>243.78</v>
          </cell>
          <cell r="ZL26">
            <v>243.78</v>
          </cell>
          <cell r="ZM26">
            <v>6551.7902664026178</v>
          </cell>
          <cell r="ZN26">
            <v>0</v>
          </cell>
          <cell r="ZO26">
            <v>98.606758892517632</v>
          </cell>
          <cell r="ZP26">
            <v>332.91712319437556</v>
          </cell>
          <cell r="ZQ26">
            <v>5924.2111089438695</v>
          </cell>
          <cell r="ZR26">
            <v>196.05527537185455</v>
          </cell>
          <cell r="ZS26">
            <v>0</v>
          </cell>
          <cell r="ZZ26">
            <v>4903.300266402618</v>
          </cell>
          <cell r="AAA26">
            <v>0</v>
          </cell>
          <cell r="AAB26">
            <v>4903.300266402618</v>
          </cell>
          <cell r="AAC26">
            <v>1318.52</v>
          </cell>
          <cell r="AAD26">
            <v>95.06</v>
          </cell>
          <cell r="AAE26">
            <v>95.06</v>
          </cell>
          <cell r="AAF26">
            <v>95.06</v>
          </cell>
          <cell r="AAG26">
            <v>95.06</v>
          </cell>
          <cell r="AAH26">
            <v>95.06</v>
          </cell>
          <cell r="AAI26">
            <v>95.06</v>
          </cell>
          <cell r="AAJ26">
            <v>95.06</v>
          </cell>
          <cell r="AAK26">
            <v>130.62</v>
          </cell>
          <cell r="AAL26">
            <v>130.62</v>
          </cell>
          <cell r="AAM26">
            <v>130.62</v>
          </cell>
          <cell r="AAN26">
            <v>130.62</v>
          </cell>
          <cell r="AAO26">
            <v>130.62</v>
          </cell>
          <cell r="AAP26">
            <v>1174.0869293644516</v>
          </cell>
          <cell r="AAQ26">
            <v>111.19513612003745</v>
          </cell>
          <cell r="AAR26">
            <v>110.92898001556617</v>
          </cell>
          <cell r="AAS26">
            <v>111.30228243881871</v>
          </cell>
          <cell r="AAT26">
            <v>111.75906174733301</v>
          </cell>
          <cell r="AAU26">
            <v>112.6316811143524</v>
          </cell>
          <cell r="AAV26">
            <v>111.3560257373564</v>
          </cell>
          <cell r="AAW26">
            <v>109.36840226237982</v>
          </cell>
          <cell r="AAX26">
            <v>80.470656000000005</v>
          </cell>
          <cell r="AAY26">
            <v>77.389415999999997</v>
          </cell>
          <cell r="AAZ26">
            <v>78.814368000000002</v>
          </cell>
          <cell r="ABA26">
            <v>78.708772800000006</v>
          </cell>
          <cell r="ABB26">
            <v>80.162147128607756</v>
          </cell>
          <cell r="ABC26">
            <v>-144.43307063554835</v>
          </cell>
          <cell r="ABD26">
            <v>-144.43307063554835</v>
          </cell>
          <cell r="ABE26">
            <v>0</v>
          </cell>
          <cell r="ABF26">
            <v>190.78999999999996</v>
          </cell>
          <cell r="ABG26">
            <v>6.62</v>
          </cell>
          <cell r="ABH26">
            <v>6.62</v>
          </cell>
          <cell r="ABI26">
            <v>6.62</v>
          </cell>
          <cell r="ABJ26">
            <v>6.62</v>
          </cell>
          <cell r="ABK26">
            <v>6.62</v>
          </cell>
          <cell r="ABL26">
            <v>6.62</v>
          </cell>
          <cell r="ABM26">
            <v>6.62</v>
          </cell>
          <cell r="ABN26">
            <v>28.89</v>
          </cell>
          <cell r="ABO26">
            <v>28.89</v>
          </cell>
          <cell r="ABP26">
            <v>28.89</v>
          </cell>
          <cell r="ABQ26">
            <v>28.89</v>
          </cell>
          <cell r="ABR26">
            <v>28.89</v>
          </cell>
          <cell r="ABS26">
            <v>3242.8834000000002</v>
          </cell>
          <cell r="ABT26">
            <v>0</v>
          </cell>
          <cell r="ABU26">
            <v>0</v>
          </cell>
          <cell r="ABV26">
            <v>0</v>
          </cell>
          <cell r="ABW26">
            <v>0</v>
          </cell>
          <cell r="ABX26">
            <v>0</v>
          </cell>
          <cell r="ABY26">
            <v>0</v>
          </cell>
          <cell r="ACB26">
            <v>2149.7060000000001</v>
          </cell>
          <cell r="ACC26">
            <v>0</v>
          </cell>
          <cell r="ACD26">
            <v>1093.1774</v>
          </cell>
          <cell r="ACE26">
            <v>0</v>
          </cell>
          <cell r="ACF26">
            <v>3052.0934000000002</v>
          </cell>
          <cell r="ACG26">
            <v>0</v>
          </cell>
          <cell r="ACH26">
            <v>3052.0934000000002</v>
          </cell>
          <cell r="ACI26">
            <v>62390.840000000011</v>
          </cell>
          <cell r="ACJ26">
            <v>28107.70376454034</v>
          </cell>
          <cell r="ACK26">
            <v>-34283.136235459671</v>
          </cell>
          <cell r="ACL26">
            <v>-34283.136235459671</v>
          </cell>
          <cell r="ACM26">
            <v>0</v>
          </cell>
          <cell r="ACN26">
            <v>25064.270000000008</v>
          </cell>
          <cell r="ACO26">
            <v>2104.61</v>
          </cell>
          <cell r="ACP26">
            <v>2104.61</v>
          </cell>
          <cell r="ACQ26">
            <v>2104.61</v>
          </cell>
          <cell r="ACR26">
            <v>2104.61</v>
          </cell>
          <cell r="ACS26">
            <v>2104.61</v>
          </cell>
          <cell r="ACT26">
            <v>2104.61</v>
          </cell>
          <cell r="ACU26">
            <v>2104.61</v>
          </cell>
          <cell r="ACV26">
            <v>2066.4</v>
          </cell>
          <cell r="ACW26">
            <v>2066.4</v>
          </cell>
          <cell r="ACX26">
            <v>2066.4</v>
          </cell>
          <cell r="ACY26">
            <v>2066.4</v>
          </cell>
          <cell r="ACZ26">
            <v>2066.4</v>
          </cell>
          <cell r="ADA26">
            <v>20422.184077938742</v>
          </cell>
          <cell r="ADB26">
            <v>0</v>
          </cell>
          <cell r="ADC26">
            <v>3048.2878690856473</v>
          </cell>
          <cell r="ADD26">
            <v>1316.2164259740828</v>
          </cell>
          <cell r="ADE26">
            <v>2388.1037179999998</v>
          </cell>
          <cell r="ADF26">
            <v>2231.0749384000001</v>
          </cell>
          <cell r="ADG26">
            <v>1814.2241207999998</v>
          </cell>
          <cell r="ADH26">
            <v>1549.2251591614629</v>
          </cell>
          <cell r="ADI26">
            <v>1824.4493730506094</v>
          </cell>
          <cell r="ADJ26">
            <v>1339.266838</v>
          </cell>
          <cell r="ADK26">
            <v>1520.2415871999999</v>
          </cell>
          <cell r="ADL26">
            <v>1554.9355337599998</v>
          </cell>
          <cell r="ADM26">
            <v>1836.158514506943</v>
          </cell>
          <cell r="ADN26">
            <v>-4642.0859220612656</v>
          </cell>
          <cell r="ADO26">
            <v>-4642.0859220612656</v>
          </cell>
          <cell r="ADP26">
            <v>0</v>
          </cell>
          <cell r="ADQ26">
            <v>37326.57</v>
          </cell>
          <cell r="ADR26">
            <v>2690.71</v>
          </cell>
          <cell r="ADS26">
            <v>2690.71</v>
          </cell>
          <cell r="ADT26">
            <v>2690.71</v>
          </cell>
          <cell r="ADU26">
            <v>2690.71</v>
          </cell>
          <cell r="ADV26">
            <v>2690.71</v>
          </cell>
          <cell r="ADW26">
            <v>2690.71</v>
          </cell>
          <cell r="ADX26">
            <v>2690.71</v>
          </cell>
          <cell r="ADY26">
            <v>3698.32</v>
          </cell>
          <cell r="ADZ26">
            <v>3698.32</v>
          </cell>
          <cell r="AEA26">
            <v>3698.32</v>
          </cell>
          <cell r="AEB26">
            <v>3698.32</v>
          </cell>
          <cell r="AEC26">
            <v>3698.32</v>
          </cell>
          <cell r="AED26">
            <v>7685.5196866015995</v>
          </cell>
          <cell r="AEE26">
            <v>0</v>
          </cell>
          <cell r="AEF26">
            <v>1085.30373047941</v>
          </cell>
          <cell r="AEG26">
            <v>661.26460729393352</v>
          </cell>
          <cell r="AEH26">
            <v>616.43818599999986</v>
          </cell>
          <cell r="AEI26">
            <v>787.34426959999996</v>
          </cell>
          <cell r="AEJ26">
            <v>648.95223119999991</v>
          </cell>
          <cell r="AEK26">
            <v>719.5600338848036</v>
          </cell>
          <cell r="AEL26">
            <v>585.20074229925217</v>
          </cell>
          <cell r="AEM26">
            <v>629.00397559999988</v>
          </cell>
          <cell r="AEN26">
            <v>658.97568799999999</v>
          </cell>
          <cell r="AEO26">
            <v>604.52710219999994</v>
          </cell>
          <cell r="AEP26">
            <v>688.94912004420109</v>
          </cell>
          <cell r="AEQ26">
            <v>-29641.050313398402</v>
          </cell>
          <cell r="AER26">
            <v>-29641.050313398402</v>
          </cell>
          <cell r="AES26">
            <v>0</v>
          </cell>
          <cell r="AET26">
            <v>0</v>
          </cell>
          <cell r="AEU26">
            <v>0</v>
          </cell>
          <cell r="AEV26">
            <v>0</v>
          </cell>
          <cell r="AEW26">
            <v>0</v>
          </cell>
          <cell r="AEX26">
            <v>0</v>
          </cell>
          <cell r="AEY26">
            <v>0</v>
          </cell>
          <cell r="AEZ26">
            <v>0</v>
          </cell>
          <cell r="AFA26">
            <v>0</v>
          </cell>
          <cell r="AFB26">
            <v>0</v>
          </cell>
          <cell r="AFC26">
            <v>0</v>
          </cell>
          <cell r="AFD26">
            <v>0</v>
          </cell>
          <cell r="AFE26">
            <v>0</v>
          </cell>
          <cell r="AFF26">
            <v>0</v>
          </cell>
          <cell r="AFG26">
            <v>0</v>
          </cell>
          <cell r="AFH26">
            <v>0</v>
          </cell>
          <cell r="AFI26">
            <v>0</v>
          </cell>
          <cell r="AFJ26">
            <v>0</v>
          </cell>
          <cell r="AFK26">
            <v>0</v>
          </cell>
          <cell r="AFL26">
            <v>0</v>
          </cell>
          <cell r="AFM26">
            <v>0</v>
          </cell>
          <cell r="AFN26">
            <v>0</v>
          </cell>
          <cell r="AFO26">
            <v>0</v>
          </cell>
          <cell r="AFP26">
            <v>0</v>
          </cell>
          <cell r="AFQ26">
            <v>0</v>
          </cell>
          <cell r="AFR26">
            <v>0</v>
          </cell>
          <cell r="AFS26">
            <v>0</v>
          </cell>
          <cell r="AFT26">
            <v>0</v>
          </cell>
          <cell r="AFU26">
            <v>0</v>
          </cell>
          <cell r="AFV26">
            <v>0</v>
          </cell>
          <cell r="AFW26">
            <v>351660.77</v>
          </cell>
          <cell r="AFX26">
            <v>335242.14648555161</v>
          </cell>
          <cell r="AFY26">
            <v>-16418.623514448409</v>
          </cell>
          <cell r="AFZ26">
            <v>-16418.623514448409</v>
          </cell>
          <cell r="AGA26">
            <v>0</v>
          </cell>
          <cell r="AGB26">
            <v>421992.924</v>
          </cell>
          <cell r="AGC26">
            <v>402290.57578266191</v>
          </cell>
          <cell r="AGD26">
            <v>-19702.348217338091</v>
          </cell>
          <cell r="AGE26">
            <v>-19702.348217338091</v>
          </cell>
          <cell r="AGF26">
            <v>0</v>
          </cell>
          <cell r="AGG26">
            <v>22506.289280000001</v>
          </cell>
          <cell r="AGH26">
            <v>21455.497375075302</v>
          </cell>
          <cell r="AGI26">
            <v>-1050.7919049246993</v>
          </cell>
          <cell r="AGJ26">
            <v>-1050.7919049246993</v>
          </cell>
          <cell r="AGK26">
            <v>0</v>
          </cell>
          <cell r="AGL26">
            <v>444499.21328000003</v>
          </cell>
          <cell r="AGM26">
            <v>423746.07315773721</v>
          </cell>
          <cell r="AGN26">
            <v>-20753.140122262819</v>
          </cell>
          <cell r="AGO26">
            <v>-20753.140122262819</v>
          </cell>
          <cell r="AGP26">
            <v>0</v>
          </cell>
          <cell r="AGQ26">
            <v>5.8084772370486662E-2</v>
          </cell>
          <cell r="AGR26">
            <v>7.0000000000000007E-2</v>
          </cell>
          <cell r="AGS26">
            <v>0.03</v>
          </cell>
          <cell r="AGT26">
            <v>5.3333333333333337E-2</v>
          </cell>
          <cell r="AGV26">
            <v>111455.26999999999</v>
          </cell>
          <cell r="AGW26">
            <v>104689.8332690392</v>
          </cell>
          <cell r="AGX26">
            <v>-6765.4367309607915</v>
          </cell>
          <cell r="AGZ26">
            <v>-20753.140122262819</v>
          </cell>
          <cell r="AHA26">
            <v>-115956.1646271795</v>
          </cell>
          <cell r="AHC26">
            <v>-33976.088463574473</v>
          </cell>
          <cell r="AHD26">
            <v>-31751.745860637689</v>
          </cell>
          <cell r="AHE26">
            <v>100647.48903323011</v>
          </cell>
          <cell r="AHF26">
            <v>397604.40111840819</v>
          </cell>
          <cell r="AHG26">
            <v>295814.75107798382</v>
          </cell>
        </row>
        <row r="27">
          <cell r="C27" t="str">
            <v>Днiпровська, ВУЛ, 31</v>
          </cell>
          <cell r="D27">
            <v>9</v>
          </cell>
          <cell r="E27">
            <v>8731.4700000000012</v>
          </cell>
          <cell r="F27">
            <v>77293.990000000005</v>
          </cell>
          <cell r="G27">
            <v>104525.58641196236</v>
          </cell>
          <cell r="H27">
            <v>27231.596411962353</v>
          </cell>
          <cell r="I27">
            <v>0</v>
          </cell>
          <cell r="J27">
            <v>27231.596411962353</v>
          </cell>
          <cell r="K27">
            <v>25647.77</v>
          </cell>
          <cell r="L27">
            <v>1618.81</v>
          </cell>
          <cell r="M27">
            <v>1618.81</v>
          </cell>
          <cell r="N27">
            <v>1618.81</v>
          </cell>
          <cell r="O27">
            <v>1618.81</v>
          </cell>
          <cell r="P27">
            <v>1618.81</v>
          </cell>
          <cell r="Q27">
            <v>1618.81</v>
          </cell>
          <cell r="R27">
            <v>1618.81</v>
          </cell>
          <cell r="S27">
            <v>2863.22</v>
          </cell>
          <cell r="T27">
            <v>2863.22</v>
          </cell>
          <cell r="U27">
            <v>2863.22</v>
          </cell>
          <cell r="V27">
            <v>2863.22</v>
          </cell>
          <cell r="W27">
            <v>2863.22</v>
          </cell>
          <cell r="X27">
            <v>39223.402719284924</v>
          </cell>
          <cell r="Y27">
            <v>7491.9313156167445</v>
          </cell>
          <cell r="Z27">
            <v>0</v>
          </cell>
          <cell r="AA27">
            <v>14980.297540135209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16751.173863532971</v>
          </cell>
          <cell r="AH27">
            <v>0</v>
          </cell>
          <cell r="AI27">
            <v>0</v>
          </cell>
          <cell r="AJ27">
            <v>0</v>
          </cell>
          <cell r="AL27">
            <v>0</v>
          </cell>
          <cell r="AM27">
            <v>0</v>
          </cell>
          <cell r="AN27">
            <v>5298.9800000000005</v>
          </cell>
          <cell r="AO27">
            <v>403.39</v>
          </cell>
          <cell r="AP27">
            <v>403.39</v>
          </cell>
          <cell r="AQ27">
            <v>403.39</v>
          </cell>
          <cell r="AR27">
            <v>403.39</v>
          </cell>
          <cell r="AS27">
            <v>403.39</v>
          </cell>
          <cell r="AT27">
            <v>403.39</v>
          </cell>
          <cell r="AU27">
            <v>403.39</v>
          </cell>
          <cell r="AV27">
            <v>495.05</v>
          </cell>
          <cell r="AW27">
            <v>495.05</v>
          </cell>
          <cell r="AX27">
            <v>495.05</v>
          </cell>
          <cell r="AY27">
            <v>495.05</v>
          </cell>
          <cell r="AZ27">
            <v>495.05</v>
          </cell>
          <cell r="BA27">
            <v>6944.2395993773162</v>
          </cell>
          <cell r="BB27">
            <v>1475.977214730309</v>
          </cell>
          <cell r="BC27">
            <v>0</v>
          </cell>
          <cell r="BD27">
            <v>2581.5430840701047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2886.7193005769022</v>
          </cell>
          <cell r="BK27">
            <v>0</v>
          </cell>
          <cell r="BL27">
            <v>0</v>
          </cell>
          <cell r="BM27">
            <v>0</v>
          </cell>
          <cell r="BO27">
            <v>0</v>
          </cell>
          <cell r="BP27">
            <v>0</v>
          </cell>
          <cell r="BQ27">
            <v>3842.5</v>
          </cell>
          <cell r="BR27">
            <v>292.5</v>
          </cell>
          <cell r="BS27">
            <v>292.5</v>
          </cell>
          <cell r="BT27">
            <v>292.5</v>
          </cell>
          <cell r="BU27">
            <v>292.5</v>
          </cell>
          <cell r="BV27">
            <v>292.5</v>
          </cell>
          <cell r="BW27">
            <v>292.5</v>
          </cell>
          <cell r="BX27">
            <v>292.5</v>
          </cell>
          <cell r="BY27">
            <v>359</v>
          </cell>
          <cell r="BZ27">
            <v>359</v>
          </cell>
          <cell r="CA27">
            <v>359</v>
          </cell>
          <cell r="CB27">
            <v>359</v>
          </cell>
          <cell r="CC27">
            <v>359</v>
          </cell>
          <cell r="CD27">
            <v>3516.96</v>
          </cell>
          <cell r="CE27">
            <v>265.43</v>
          </cell>
          <cell r="CF27">
            <v>265.43</v>
          </cell>
          <cell r="CG27">
            <v>265.43</v>
          </cell>
          <cell r="CH27">
            <v>265.43</v>
          </cell>
          <cell r="CI27">
            <v>265.43</v>
          </cell>
          <cell r="CJ27">
            <v>265.43</v>
          </cell>
          <cell r="CK27">
            <v>265.43</v>
          </cell>
          <cell r="CL27">
            <v>331.79</v>
          </cell>
          <cell r="CM27">
            <v>331.79</v>
          </cell>
          <cell r="CN27">
            <v>331.79</v>
          </cell>
          <cell r="CO27">
            <v>331.79</v>
          </cell>
          <cell r="CP27">
            <v>331.79</v>
          </cell>
          <cell r="CR27">
            <v>0</v>
          </cell>
          <cell r="CS27">
            <v>0</v>
          </cell>
          <cell r="CT27">
            <v>1065.1000000000001</v>
          </cell>
          <cell r="CU27">
            <v>81.2</v>
          </cell>
          <cell r="CV27">
            <v>81.2</v>
          </cell>
          <cell r="CW27">
            <v>81.2</v>
          </cell>
          <cell r="CX27">
            <v>81.2</v>
          </cell>
          <cell r="CY27">
            <v>81.2</v>
          </cell>
          <cell r="CZ27">
            <v>81.2</v>
          </cell>
          <cell r="DA27">
            <v>81.2</v>
          </cell>
          <cell r="DB27">
            <v>99.34</v>
          </cell>
          <cell r="DC27">
            <v>99.34</v>
          </cell>
          <cell r="DD27">
            <v>99.34</v>
          </cell>
          <cell r="DE27">
            <v>99.34</v>
          </cell>
          <cell r="DF27">
            <v>99.34</v>
          </cell>
          <cell r="DG27">
            <v>973.19999999999982</v>
          </cell>
          <cell r="DH27">
            <v>73.45</v>
          </cell>
          <cell r="DI27">
            <v>73.45</v>
          </cell>
          <cell r="DJ27">
            <v>73.45</v>
          </cell>
          <cell r="DK27">
            <v>73.45</v>
          </cell>
          <cell r="DL27">
            <v>73.45</v>
          </cell>
          <cell r="DM27">
            <v>73.45</v>
          </cell>
          <cell r="DN27">
            <v>73.45</v>
          </cell>
          <cell r="DO27">
            <v>91.81</v>
          </cell>
          <cell r="DP27">
            <v>91.81</v>
          </cell>
          <cell r="DQ27">
            <v>91.81</v>
          </cell>
          <cell r="DR27">
            <v>91.81</v>
          </cell>
          <cell r="DS27">
            <v>91.81</v>
          </cell>
          <cell r="DT27">
            <v>-91.900000000000318</v>
          </cell>
          <cell r="DU27">
            <v>-91.900000000000318</v>
          </cell>
          <cell r="DV27">
            <v>0</v>
          </cell>
          <cell r="DW27">
            <v>1352.1999999999998</v>
          </cell>
          <cell r="DX27">
            <v>107.4</v>
          </cell>
          <cell r="DY27">
            <v>107.4</v>
          </cell>
          <cell r="DZ27">
            <v>107.4</v>
          </cell>
          <cell r="EA27">
            <v>107.4</v>
          </cell>
          <cell r="EB27">
            <v>107.4</v>
          </cell>
          <cell r="EC27">
            <v>107.4</v>
          </cell>
          <cell r="ED27">
            <v>107.4</v>
          </cell>
          <cell r="EE27">
            <v>120.08</v>
          </cell>
          <cell r="EF27">
            <v>120.08</v>
          </cell>
          <cell r="EG27">
            <v>120.08</v>
          </cell>
          <cell r="EH27">
            <v>120.08</v>
          </cell>
          <cell r="EI27">
            <v>120.08</v>
          </cell>
          <cell r="EK27">
            <v>1702.4341402542391</v>
          </cell>
          <cell r="EL27">
            <v>393.12403790476742</v>
          </cell>
          <cell r="EM27">
            <v>0</v>
          </cell>
          <cell r="EN27">
            <v>618.11408056670155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691.19602178277012</v>
          </cell>
          <cell r="EU27">
            <v>0</v>
          </cell>
          <cell r="EV27">
            <v>0</v>
          </cell>
          <cell r="EW27">
            <v>0</v>
          </cell>
          <cell r="EX27">
            <v>350.23414025423926</v>
          </cell>
          <cell r="EY27">
            <v>0</v>
          </cell>
          <cell r="EZ27">
            <v>350.23414025423926</v>
          </cell>
          <cell r="FA27">
            <v>15162.230000000003</v>
          </cell>
          <cell r="FB27">
            <v>1146.44</v>
          </cell>
          <cell r="FC27">
            <v>1146.44</v>
          </cell>
          <cell r="FD27">
            <v>1146.44</v>
          </cell>
          <cell r="FE27">
            <v>1146.44</v>
          </cell>
          <cell r="FF27">
            <v>1146.44</v>
          </cell>
          <cell r="FG27">
            <v>1146.44</v>
          </cell>
          <cell r="FH27">
            <v>1146.44</v>
          </cell>
          <cell r="FI27">
            <v>1427.43</v>
          </cell>
          <cell r="FJ27">
            <v>1427.43</v>
          </cell>
          <cell r="FK27">
            <v>1427.43</v>
          </cell>
          <cell r="FL27">
            <v>1427.43</v>
          </cell>
          <cell r="FM27">
            <v>1427.43</v>
          </cell>
          <cell r="FN27">
            <v>23552.076641313637</v>
          </cell>
          <cell r="FO27">
            <v>7358.6661898481916</v>
          </cell>
          <cell r="FP27">
            <v>0</v>
          </cell>
          <cell r="FQ27">
            <v>7568.9619838504832</v>
          </cell>
          <cell r="FR27">
            <v>0</v>
          </cell>
          <cell r="FS27">
            <v>0</v>
          </cell>
          <cell r="FT27">
            <v>0</v>
          </cell>
          <cell r="FU27">
            <v>243.95920853261879</v>
          </cell>
          <cell r="FV27">
            <v>0</v>
          </cell>
          <cell r="FW27">
            <v>8380.4892590823456</v>
          </cell>
          <cell r="FX27">
            <v>0</v>
          </cell>
          <cell r="FY27">
            <v>0</v>
          </cell>
          <cell r="FZ27">
            <v>0</v>
          </cell>
          <cell r="GA27">
            <v>8389.8466413136339</v>
          </cell>
          <cell r="GB27">
            <v>0</v>
          </cell>
          <cell r="GC27">
            <v>8389.8466413136339</v>
          </cell>
          <cell r="GD27">
            <v>1553.3899999999999</v>
          </cell>
          <cell r="GE27">
            <v>144.07</v>
          </cell>
          <cell r="GF27">
            <v>144.07</v>
          </cell>
          <cell r="GG27">
            <v>144.07</v>
          </cell>
          <cell r="GH27">
            <v>144.07</v>
          </cell>
          <cell r="GI27">
            <v>144.07</v>
          </cell>
          <cell r="GJ27">
            <v>144.07</v>
          </cell>
          <cell r="GK27">
            <v>144.07</v>
          </cell>
          <cell r="GL27">
            <v>108.98</v>
          </cell>
          <cell r="GM27">
            <v>108.98</v>
          </cell>
          <cell r="GN27">
            <v>108.98</v>
          </cell>
          <cell r="GO27">
            <v>108.98</v>
          </cell>
          <cell r="GP27">
            <v>108.98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V27">
            <v>-1553.3899999999999</v>
          </cell>
          <cell r="GW27">
            <v>-1553.3899999999999</v>
          </cell>
          <cell r="GX27">
            <v>0</v>
          </cell>
          <cell r="GY27">
            <v>23371.820000000003</v>
          </cell>
          <cell r="GZ27">
            <v>1266.06</v>
          </cell>
          <cell r="HA27">
            <v>1266.06</v>
          </cell>
          <cell r="HB27">
            <v>1266.06</v>
          </cell>
          <cell r="HC27">
            <v>1266.06</v>
          </cell>
          <cell r="HD27">
            <v>1266.06</v>
          </cell>
          <cell r="HE27">
            <v>1266.06</v>
          </cell>
          <cell r="HF27">
            <v>1266.06</v>
          </cell>
          <cell r="HG27">
            <v>2901.88</v>
          </cell>
          <cell r="HH27">
            <v>2901.88</v>
          </cell>
          <cell r="HI27">
            <v>2901.88</v>
          </cell>
          <cell r="HJ27">
            <v>2901.88</v>
          </cell>
          <cell r="HK27">
            <v>2901.88</v>
          </cell>
          <cell r="HL27">
            <v>28613.273311732239</v>
          </cell>
          <cell r="HM27">
            <v>2409.6419454376055</v>
          </cell>
          <cell r="HN27">
            <v>2553.4821331310941</v>
          </cell>
          <cell r="HO27">
            <v>2785.0738614706183</v>
          </cell>
          <cell r="HP27">
            <v>2588.9035606906014</v>
          </cell>
          <cell r="HQ27">
            <v>2696.4578775350224</v>
          </cell>
          <cell r="HR27">
            <v>2261.483942250462</v>
          </cell>
          <cell r="HS27">
            <v>2975.5071195026567</v>
          </cell>
          <cell r="HT27">
            <v>1897.105477096291</v>
          </cell>
          <cell r="HU27">
            <v>1954.2598567316627</v>
          </cell>
          <cell r="HV27">
            <v>2114.5731996598884</v>
          </cell>
          <cell r="HW27">
            <v>1924.0538208777114</v>
          </cell>
          <cell r="HX27">
            <v>2452.7305173486229</v>
          </cell>
          <cell r="HY27">
            <v>5241.4533117322353</v>
          </cell>
          <cell r="HZ27">
            <v>0</v>
          </cell>
          <cell r="IA27">
            <v>5241.4533117322353</v>
          </cell>
          <cell r="IB27">
            <v>69940.029999999984</v>
          </cell>
          <cell r="IC27">
            <v>5196.09</v>
          </cell>
          <cell r="ID27">
            <v>5196.09</v>
          </cell>
          <cell r="IE27">
            <v>5196.09</v>
          </cell>
          <cell r="IF27">
            <v>5196.09</v>
          </cell>
          <cell r="IG27">
            <v>5196.09</v>
          </cell>
          <cell r="IH27">
            <v>5196.09</v>
          </cell>
          <cell r="II27">
            <v>5196.09</v>
          </cell>
          <cell r="IJ27">
            <v>6713.48</v>
          </cell>
          <cell r="IK27">
            <v>6713.48</v>
          </cell>
          <cell r="IL27">
            <v>6713.48</v>
          </cell>
          <cell r="IM27">
            <v>6713.48</v>
          </cell>
          <cell r="IN27">
            <v>6713.48</v>
          </cell>
          <cell r="IO27">
            <v>63420.830544465178</v>
          </cell>
          <cell r="IP27">
            <v>5590.3366819334642</v>
          </cell>
          <cell r="IQ27">
            <v>5576.9556808765465</v>
          </cell>
          <cell r="IR27">
            <v>5595.7234642795047</v>
          </cell>
          <cell r="IS27">
            <v>5618.6880490000003</v>
          </cell>
          <cell r="IT27">
            <v>5662.5589972000007</v>
          </cell>
          <cell r="IU27">
            <v>5598.425409200001</v>
          </cell>
          <cell r="IV27">
            <v>5498.4976173041523</v>
          </cell>
          <cell r="IW27">
            <v>6934.8568202666665</v>
          </cell>
          <cell r="IX27">
            <v>4190.2667808653341</v>
          </cell>
          <cell r="IY27">
            <v>4970.1949884493406</v>
          </cell>
          <cell r="IZ27">
            <v>3863.0180749627239</v>
          </cell>
          <cell r="JA27">
            <v>4321.3079801274516</v>
          </cell>
          <cell r="JB27">
            <v>-6519.1994555348065</v>
          </cell>
          <cell r="JC27">
            <v>-6519.1994555348065</v>
          </cell>
          <cell r="JD27">
            <v>0</v>
          </cell>
          <cell r="JE27">
            <v>0</v>
          </cell>
          <cell r="JF27">
            <v>0</v>
          </cell>
          <cell r="JG27">
            <v>0</v>
          </cell>
          <cell r="JH27">
            <v>0</v>
          </cell>
          <cell r="JI27">
            <v>0</v>
          </cell>
          <cell r="JJ27">
            <v>0</v>
          </cell>
          <cell r="JK27">
            <v>0</v>
          </cell>
          <cell r="JL27">
            <v>0</v>
          </cell>
          <cell r="JM27">
            <v>0</v>
          </cell>
          <cell r="JN27">
            <v>0</v>
          </cell>
          <cell r="JO27">
            <v>0</v>
          </cell>
          <cell r="JP27">
            <v>0</v>
          </cell>
          <cell r="JQ27">
            <v>0</v>
          </cell>
          <cell r="JR27">
            <v>0</v>
          </cell>
          <cell r="JS27">
            <v>0</v>
          </cell>
          <cell r="JT27">
            <v>0</v>
          </cell>
          <cell r="JU27">
            <v>0</v>
          </cell>
          <cell r="JV27">
            <v>0</v>
          </cell>
          <cell r="JW27">
            <v>0</v>
          </cell>
          <cell r="JX27">
            <v>0</v>
          </cell>
          <cell r="JY27">
            <v>0</v>
          </cell>
          <cell r="JZ27">
            <v>0</v>
          </cell>
          <cell r="KA27">
            <v>0</v>
          </cell>
          <cell r="KB27">
            <v>0</v>
          </cell>
          <cell r="KC27">
            <v>0</v>
          </cell>
          <cell r="KD27">
            <v>0</v>
          </cell>
          <cell r="KE27">
            <v>0</v>
          </cell>
          <cell r="KF27">
            <v>0</v>
          </cell>
          <cell r="KG27">
            <v>0</v>
          </cell>
          <cell r="KH27">
            <v>5415.82</v>
          </cell>
          <cell r="KI27">
            <v>279.41000000000003</v>
          </cell>
          <cell r="KJ27">
            <v>279.41000000000003</v>
          </cell>
          <cell r="KK27">
            <v>279.41000000000003</v>
          </cell>
          <cell r="KL27">
            <v>279.41000000000003</v>
          </cell>
          <cell r="KM27">
            <v>279.41000000000003</v>
          </cell>
          <cell r="KN27">
            <v>279.41000000000003</v>
          </cell>
          <cell r="KO27">
            <v>279.41000000000003</v>
          </cell>
          <cell r="KP27">
            <v>691.99</v>
          </cell>
          <cell r="KQ27">
            <v>691.99</v>
          </cell>
          <cell r="KR27">
            <v>691.99</v>
          </cell>
          <cell r="KS27">
            <v>691.99</v>
          </cell>
          <cell r="KT27">
            <v>691.99</v>
          </cell>
          <cell r="KU27">
            <v>5872.7925670032419</v>
          </cell>
          <cell r="KV27">
            <v>337.06727635672178</v>
          </cell>
          <cell r="KW27">
            <v>363.00912211515066</v>
          </cell>
          <cell r="KX27">
            <v>322.16620427749388</v>
          </cell>
          <cell r="KY27">
            <v>353.22531240294023</v>
          </cell>
          <cell r="KZ27">
            <v>351.85593445414708</v>
          </cell>
          <cell r="LA27">
            <v>359.63511841896695</v>
          </cell>
          <cell r="LB27">
            <v>318.23431053229177</v>
          </cell>
          <cell r="LC27">
            <v>526.01971623422389</v>
          </cell>
          <cell r="LD27">
            <v>678.01003360718801</v>
          </cell>
          <cell r="LE27">
            <v>654.6985226802442</v>
          </cell>
          <cell r="LF27">
            <v>797.66957553288967</v>
          </cell>
          <cell r="LG27">
            <v>811.20144039098341</v>
          </cell>
          <cell r="LH27">
            <v>456.97256700324215</v>
          </cell>
          <cell r="LI27">
            <v>0</v>
          </cell>
          <cell r="LJ27">
            <v>456.97256700324215</v>
          </cell>
          <cell r="LK27">
            <v>0</v>
          </cell>
          <cell r="LX27">
            <v>0</v>
          </cell>
          <cell r="MJ27">
            <v>0</v>
          </cell>
          <cell r="ML27">
            <v>0</v>
          </cell>
          <cell r="MM27">
            <v>0</v>
          </cell>
          <cell r="MN27">
            <v>76320.914250000016</v>
          </cell>
          <cell r="MO27">
            <v>4040.05</v>
          </cell>
          <cell r="MP27">
            <v>4040.05</v>
          </cell>
          <cell r="MQ27">
            <v>4040.05</v>
          </cell>
          <cell r="MR27">
            <v>4040.05</v>
          </cell>
          <cell r="MS27">
            <v>4040.05</v>
          </cell>
          <cell r="MT27">
            <v>4040.05</v>
          </cell>
          <cell r="MU27">
            <v>4040.05</v>
          </cell>
          <cell r="MV27">
            <v>9608.1128500000013</v>
          </cell>
          <cell r="MW27">
            <v>9608.1128500000013</v>
          </cell>
          <cell r="MX27">
            <v>9608.1128500000013</v>
          </cell>
          <cell r="MY27">
            <v>9608.1128500000013</v>
          </cell>
          <cell r="MZ27">
            <v>9608.1128500000013</v>
          </cell>
          <cell r="NA27">
            <v>47703.752915706064</v>
          </cell>
          <cell r="NB27">
            <v>0</v>
          </cell>
          <cell r="NC27">
            <v>0</v>
          </cell>
          <cell r="ND27">
            <v>16017.404</v>
          </cell>
          <cell r="NE27">
            <v>25591.186399999999</v>
          </cell>
          <cell r="NF27">
            <v>902.57439999999997</v>
          </cell>
          <cell r="NG27">
            <v>0</v>
          </cell>
          <cell r="NH27">
            <v>0</v>
          </cell>
          <cell r="NI27">
            <v>0</v>
          </cell>
          <cell r="NJ27">
            <v>972.24078017113197</v>
          </cell>
          <cell r="NK27">
            <v>2612.7844203462655</v>
          </cell>
          <cell r="NL27">
            <v>755.42266618090059</v>
          </cell>
          <cell r="NM27">
            <v>852.1402490077686</v>
          </cell>
          <cell r="NN27">
            <v>-28617.161334293953</v>
          </cell>
          <cell r="NO27">
            <v>-28617.161334293953</v>
          </cell>
          <cell r="NP27">
            <v>0</v>
          </cell>
          <cell r="NQ27">
            <v>51358.47</v>
          </cell>
          <cell r="NR27">
            <v>11456.600000000002</v>
          </cell>
          <cell r="NS27">
            <v>-39901.869999999995</v>
          </cell>
          <cell r="NT27">
            <v>-39901.869999999995</v>
          </cell>
          <cell r="NU27">
            <v>0</v>
          </cell>
          <cell r="NV27">
            <v>12702.820000000002</v>
          </cell>
          <cell r="NW27">
            <v>1371.71</v>
          </cell>
          <cell r="NX27">
            <v>1371.71</v>
          </cell>
          <cell r="NY27">
            <v>1371.71</v>
          </cell>
          <cell r="NZ27">
            <v>1371.71</v>
          </cell>
          <cell r="OA27">
            <v>1371.71</v>
          </cell>
          <cell r="OB27">
            <v>1371.71</v>
          </cell>
          <cell r="OC27">
            <v>1371.71</v>
          </cell>
          <cell r="OD27">
            <v>620.16999999999996</v>
          </cell>
          <cell r="OE27">
            <v>620.16999999999996</v>
          </cell>
          <cell r="OF27">
            <v>620.16999999999996</v>
          </cell>
          <cell r="OG27">
            <v>620.16999999999996</v>
          </cell>
          <cell r="OH27">
            <v>620.16999999999996</v>
          </cell>
          <cell r="OI27">
            <v>0</v>
          </cell>
          <cell r="OJ27">
            <v>0</v>
          </cell>
          <cell r="OK27">
            <v>0</v>
          </cell>
          <cell r="OL27">
            <v>0</v>
          </cell>
          <cell r="OM27">
            <v>0</v>
          </cell>
          <cell r="ON27">
            <v>0</v>
          </cell>
          <cell r="OO27">
            <v>0</v>
          </cell>
          <cell r="OP27">
            <v>0</v>
          </cell>
          <cell r="OQ27">
            <v>0</v>
          </cell>
          <cell r="OR27">
            <v>0</v>
          </cell>
          <cell r="OS27">
            <v>0</v>
          </cell>
          <cell r="OT27">
            <v>0</v>
          </cell>
          <cell r="OU27">
            <v>0</v>
          </cell>
          <cell r="OV27">
            <v>-12702.820000000002</v>
          </cell>
          <cell r="OW27">
            <v>-12702.820000000002</v>
          </cell>
          <cell r="OX27">
            <v>0</v>
          </cell>
          <cell r="OY27">
            <v>10323.550000000003</v>
          </cell>
          <cell r="OZ27">
            <v>1154.3</v>
          </cell>
          <cell r="PA27">
            <v>1154.3</v>
          </cell>
          <cell r="PB27">
            <v>1154.3</v>
          </cell>
          <cell r="PC27">
            <v>1154.3</v>
          </cell>
          <cell r="PD27">
            <v>1154.3</v>
          </cell>
          <cell r="PE27">
            <v>1154.3</v>
          </cell>
          <cell r="PF27">
            <v>1154.3</v>
          </cell>
          <cell r="PG27">
            <v>448.69</v>
          </cell>
          <cell r="PH27">
            <v>448.69</v>
          </cell>
          <cell r="PI27">
            <v>448.69</v>
          </cell>
          <cell r="PJ27">
            <v>448.69</v>
          </cell>
          <cell r="PK27">
            <v>448.69</v>
          </cell>
          <cell r="PL27">
            <v>4271.3900000000003</v>
          </cell>
          <cell r="PM27">
            <v>0</v>
          </cell>
          <cell r="PN27">
            <v>1886.95</v>
          </cell>
          <cell r="PO27">
            <v>0</v>
          </cell>
          <cell r="PP27">
            <v>0</v>
          </cell>
          <cell r="PQ27">
            <v>0</v>
          </cell>
          <cell r="PR27">
            <v>2384.44</v>
          </cell>
          <cell r="PS27">
            <v>0</v>
          </cell>
          <cell r="PT27">
            <v>0</v>
          </cell>
          <cell r="PU27">
            <v>0</v>
          </cell>
          <cell r="PV27">
            <v>0</v>
          </cell>
          <cell r="PW27">
            <v>0</v>
          </cell>
          <cell r="PX27">
            <v>0</v>
          </cell>
          <cell r="PY27">
            <v>-6052.1600000000026</v>
          </cell>
          <cell r="PZ27">
            <v>-6052.1600000000026</v>
          </cell>
          <cell r="QA27">
            <v>0</v>
          </cell>
          <cell r="QB27">
            <v>3985.17</v>
          </cell>
          <cell r="QC27">
            <v>407.76</v>
          </cell>
          <cell r="QD27">
            <v>407.76</v>
          </cell>
          <cell r="QE27">
            <v>407.76</v>
          </cell>
          <cell r="QF27">
            <v>407.76</v>
          </cell>
          <cell r="QG27">
            <v>407.76</v>
          </cell>
          <cell r="QH27">
            <v>407.76</v>
          </cell>
          <cell r="QI27">
            <v>407.76</v>
          </cell>
          <cell r="QJ27">
            <v>226.17</v>
          </cell>
          <cell r="QK27">
            <v>226.17</v>
          </cell>
          <cell r="QL27">
            <v>226.17</v>
          </cell>
          <cell r="QM27">
            <v>226.17</v>
          </cell>
          <cell r="QN27">
            <v>226.17</v>
          </cell>
          <cell r="QO27">
            <v>4314.33</v>
          </cell>
          <cell r="QP27">
            <v>0</v>
          </cell>
          <cell r="QQ27">
            <v>0</v>
          </cell>
          <cell r="QR27">
            <v>0</v>
          </cell>
          <cell r="QS27">
            <v>0</v>
          </cell>
          <cell r="QT27">
            <v>0</v>
          </cell>
          <cell r="QU27">
            <v>0</v>
          </cell>
          <cell r="QV27">
            <v>0</v>
          </cell>
          <cell r="QW27">
            <v>0</v>
          </cell>
          <cell r="QX27">
            <v>0</v>
          </cell>
          <cell r="QY27">
            <v>0</v>
          </cell>
          <cell r="QZ27">
            <v>4314.33</v>
          </cell>
          <cell r="RA27">
            <v>0</v>
          </cell>
          <cell r="RB27">
            <v>329.15999999999985</v>
          </cell>
          <cell r="RC27">
            <v>0</v>
          </cell>
          <cell r="RD27">
            <v>329.15999999999985</v>
          </cell>
          <cell r="RE27">
            <v>16529.23</v>
          </cell>
          <cell r="RF27">
            <v>1700.89</v>
          </cell>
          <cell r="RG27">
            <v>1700.89</v>
          </cell>
          <cell r="RH27">
            <v>1700.89</v>
          </cell>
          <cell r="RI27">
            <v>1700.89</v>
          </cell>
          <cell r="RJ27">
            <v>1700.89</v>
          </cell>
          <cell r="RK27">
            <v>1700.89</v>
          </cell>
          <cell r="RL27">
            <v>1700.89</v>
          </cell>
          <cell r="RM27">
            <v>924.6</v>
          </cell>
          <cell r="RN27">
            <v>924.6</v>
          </cell>
          <cell r="RO27">
            <v>924.6</v>
          </cell>
          <cell r="RP27">
            <v>924.6</v>
          </cell>
          <cell r="RQ27">
            <v>924.6</v>
          </cell>
          <cell r="RR27">
            <v>0</v>
          </cell>
          <cell r="RS27">
            <v>0</v>
          </cell>
          <cell r="RT27">
            <v>0</v>
          </cell>
          <cell r="RU27">
            <v>0</v>
          </cell>
          <cell r="RV27">
            <v>0</v>
          </cell>
          <cell r="RW27">
            <v>0</v>
          </cell>
          <cell r="RX27">
            <v>0</v>
          </cell>
          <cell r="RY27">
            <v>0</v>
          </cell>
          <cell r="RZ27">
            <v>0</v>
          </cell>
          <cell r="SA27">
            <v>0</v>
          </cell>
          <cell r="SB27">
            <v>0</v>
          </cell>
          <cell r="SC27">
            <v>0</v>
          </cell>
          <cell r="SD27">
            <v>0</v>
          </cell>
          <cell r="SE27">
            <v>-16529.23</v>
          </cell>
          <cell r="SF27">
            <v>-16529.23</v>
          </cell>
          <cell r="SG27">
            <v>0</v>
          </cell>
          <cell r="SH27">
            <v>3680.1100000000006</v>
          </cell>
          <cell r="SI27">
            <v>408.63</v>
          </cell>
          <cell r="SJ27">
            <v>408.63</v>
          </cell>
          <cell r="SK27">
            <v>408.63</v>
          </cell>
          <cell r="SL27">
            <v>408.63</v>
          </cell>
          <cell r="SM27">
            <v>408.63</v>
          </cell>
          <cell r="SN27">
            <v>408.63</v>
          </cell>
          <cell r="SO27">
            <v>408.63</v>
          </cell>
          <cell r="SP27">
            <v>163.94</v>
          </cell>
          <cell r="SQ27">
            <v>163.94</v>
          </cell>
          <cell r="SR27">
            <v>163.94</v>
          </cell>
          <cell r="SS27">
            <v>163.94</v>
          </cell>
          <cell r="ST27">
            <v>163.94</v>
          </cell>
          <cell r="SU27">
            <v>0</v>
          </cell>
          <cell r="SV27">
            <v>0</v>
          </cell>
          <cell r="SW27">
            <v>0</v>
          </cell>
          <cell r="SX27">
            <v>0</v>
          </cell>
          <cell r="SY27">
            <v>0</v>
          </cell>
          <cell r="SZ27">
            <v>0</v>
          </cell>
          <cell r="TA27">
            <v>0</v>
          </cell>
          <cell r="TB27">
            <v>0</v>
          </cell>
          <cell r="TC27">
            <v>0</v>
          </cell>
          <cell r="TD27">
            <v>0</v>
          </cell>
          <cell r="TE27">
            <v>0</v>
          </cell>
          <cell r="TF27">
            <v>0</v>
          </cell>
          <cell r="TG27">
            <v>0</v>
          </cell>
          <cell r="TH27">
            <v>-3680.1100000000006</v>
          </cell>
          <cell r="TI27">
            <v>-3680.1100000000006</v>
          </cell>
          <cell r="TJ27">
            <v>0</v>
          </cell>
          <cell r="TK27">
            <v>3959.869999999999</v>
          </cell>
          <cell r="TL27">
            <v>370.21</v>
          </cell>
          <cell r="TM27">
            <v>370.21</v>
          </cell>
          <cell r="TN27">
            <v>370.21</v>
          </cell>
          <cell r="TO27">
            <v>370.21</v>
          </cell>
          <cell r="TP27">
            <v>370.21</v>
          </cell>
          <cell r="TQ27">
            <v>370.21</v>
          </cell>
          <cell r="TR27">
            <v>370.21</v>
          </cell>
          <cell r="TS27">
            <v>273.68</v>
          </cell>
          <cell r="TT27">
            <v>273.68</v>
          </cell>
          <cell r="TU27">
            <v>273.68</v>
          </cell>
          <cell r="TV27">
            <v>273.68</v>
          </cell>
          <cell r="TW27">
            <v>273.68</v>
          </cell>
          <cell r="TX27">
            <v>2870.88</v>
          </cell>
          <cell r="TY27">
            <v>0</v>
          </cell>
          <cell r="TZ27">
            <v>674.62</v>
          </cell>
          <cell r="UA27">
            <v>142.26</v>
          </cell>
          <cell r="UB27">
            <v>0</v>
          </cell>
          <cell r="UC27">
            <v>0</v>
          </cell>
          <cell r="UD27">
            <v>0</v>
          </cell>
          <cell r="UE27">
            <v>1810.18</v>
          </cell>
          <cell r="UF27">
            <v>0</v>
          </cell>
          <cell r="UG27">
            <v>0</v>
          </cell>
          <cell r="UH27">
            <v>0</v>
          </cell>
          <cell r="UI27">
            <v>0</v>
          </cell>
          <cell r="UJ27">
            <v>243.82</v>
          </cell>
          <cell r="UK27">
            <v>-1088.9899999999989</v>
          </cell>
          <cell r="UL27">
            <v>-1088.9899999999989</v>
          </cell>
          <cell r="UM27">
            <v>0</v>
          </cell>
          <cell r="UN27">
            <v>177.72</v>
          </cell>
          <cell r="UO27">
            <v>17.46</v>
          </cell>
          <cell r="UP27">
            <v>17.46</v>
          </cell>
          <cell r="UQ27">
            <v>17.46</v>
          </cell>
          <cell r="UR27">
            <v>17.46</v>
          </cell>
          <cell r="US27">
            <v>17.46</v>
          </cell>
          <cell r="UT27">
            <v>17.46</v>
          </cell>
          <cell r="UU27">
            <v>17.46</v>
          </cell>
          <cell r="UV27">
            <v>11.1</v>
          </cell>
          <cell r="UW27">
            <v>11.1</v>
          </cell>
          <cell r="UX27">
            <v>11.1</v>
          </cell>
          <cell r="UY27">
            <v>11.1</v>
          </cell>
          <cell r="UZ27">
            <v>11.1</v>
          </cell>
          <cell r="VA27">
            <v>0</v>
          </cell>
          <cell r="VH27">
            <v>0</v>
          </cell>
          <cell r="VN27">
            <v>-177.72</v>
          </cell>
          <cell r="VO27">
            <v>-177.72</v>
          </cell>
          <cell r="VP27">
            <v>0</v>
          </cell>
          <cell r="VQ27">
            <v>0</v>
          </cell>
          <cell r="WD27">
            <v>0</v>
          </cell>
          <cell r="WQ27">
            <v>0</v>
          </cell>
          <cell r="WR27">
            <v>0</v>
          </cell>
          <cell r="WS27">
            <v>0</v>
          </cell>
          <cell r="WT27">
            <v>82146.039999999994</v>
          </cell>
          <cell r="WU27">
            <v>5962.72</v>
          </cell>
          <cell r="WV27">
            <v>5962.72</v>
          </cell>
          <cell r="WW27">
            <v>5962.72</v>
          </cell>
          <cell r="WX27">
            <v>5962.72</v>
          </cell>
          <cell r="WY27">
            <v>5962.72</v>
          </cell>
          <cell r="WZ27">
            <v>5962.72</v>
          </cell>
          <cell r="XA27">
            <v>5962.72</v>
          </cell>
          <cell r="XB27">
            <v>8081.4</v>
          </cell>
          <cell r="XC27">
            <v>8081.4</v>
          </cell>
          <cell r="XD27">
            <v>8081.4</v>
          </cell>
          <cell r="XE27">
            <v>8081.4</v>
          </cell>
          <cell r="XF27">
            <v>8081.4</v>
          </cell>
          <cell r="XG27">
            <v>83268.903374108704</v>
          </cell>
          <cell r="XH27">
            <v>8306.6573156493905</v>
          </cell>
          <cell r="XI27">
            <v>7882.1208077330275</v>
          </cell>
          <cell r="XJ27">
            <v>7397.43428573851</v>
          </cell>
          <cell r="XK27">
            <v>12.094591437995918</v>
          </cell>
          <cell r="XL27">
            <v>6832.7068496515667</v>
          </cell>
          <cell r="XM27">
            <v>7092.0875120039809</v>
          </cell>
          <cell r="XN27">
            <v>7975.2757012463708</v>
          </cell>
          <cell r="XO27">
            <v>9469.9929803206069</v>
          </cell>
          <cell r="XP27">
            <v>7367.426136996055</v>
          </cell>
          <cell r="XQ27">
            <v>6779.2185214043502</v>
          </cell>
          <cell r="XR27">
            <v>6331.4556027434228</v>
          </cell>
          <cell r="XS27">
            <v>7822.4330691834157</v>
          </cell>
          <cell r="XT27">
            <v>1122.8633741087106</v>
          </cell>
          <cell r="XU27">
            <v>0</v>
          </cell>
          <cell r="XV27">
            <v>1122.8633741087106</v>
          </cell>
          <cell r="XW27">
            <v>52438.87999999999</v>
          </cell>
          <cell r="XX27">
            <v>3654.39</v>
          </cell>
          <cell r="XY27">
            <v>3654.39</v>
          </cell>
          <cell r="XZ27">
            <v>3654.39</v>
          </cell>
          <cell r="YA27">
            <v>3654.39</v>
          </cell>
          <cell r="YB27">
            <v>3654.39</v>
          </cell>
          <cell r="YC27">
            <v>3654.39</v>
          </cell>
          <cell r="YD27">
            <v>3654.39</v>
          </cell>
          <cell r="YE27">
            <v>5371.63</v>
          </cell>
          <cell r="YF27">
            <v>5371.63</v>
          </cell>
          <cell r="YG27">
            <v>5371.63</v>
          </cell>
          <cell r="YH27">
            <v>5371.63</v>
          </cell>
          <cell r="YI27">
            <v>5371.63</v>
          </cell>
          <cell r="YJ27">
            <v>57045.962420993819</v>
          </cell>
          <cell r="YK27">
            <v>4694.9026188192502</v>
          </cell>
          <cell r="YL27">
            <v>4262.0200000000004</v>
          </cell>
          <cell r="YM27">
            <v>4665.1381607553167</v>
          </cell>
          <cell r="YN27">
            <v>4660.8422520686163</v>
          </cell>
          <cell r="YO27">
            <v>4460.1129182912418</v>
          </cell>
          <cell r="YP27">
            <v>4481.302463228636</v>
          </cell>
          <cell r="YQ27">
            <v>5018.3551205985723</v>
          </cell>
          <cell r="YR27">
            <v>5129.2693007002999</v>
          </cell>
          <cell r="YS27">
            <v>4959.6120545070717</v>
          </cell>
          <cell r="YT27">
            <v>4740.9213897639565</v>
          </cell>
          <cell r="YU27">
            <v>4778.9131962971187</v>
          </cell>
          <cell r="YV27">
            <v>5194.572945963735</v>
          </cell>
          <cell r="YW27">
            <v>4607.0824209938291</v>
          </cell>
          <cell r="YX27">
            <v>0</v>
          </cell>
          <cell r="YY27">
            <v>4607.0824209938291</v>
          </cell>
          <cell r="YZ27">
            <v>3609.9700000000003</v>
          </cell>
          <cell r="ZA27">
            <v>206.06</v>
          </cell>
          <cell r="ZB27">
            <v>206.06</v>
          </cell>
          <cell r="ZC27">
            <v>206.06</v>
          </cell>
          <cell r="ZD27">
            <v>206.06</v>
          </cell>
          <cell r="ZE27">
            <v>206.06</v>
          </cell>
          <cell r="ZF27">
            <v>206.06</v>
          </cell>
          <cell r="ZG27">
            <v>206.06</v>
          </cell>
          <cell r="ZH27">
            <v>433.51</v>
          </cell>
          <cell r="ZI27">
            <v>433.51</v>
          </cell>
          <cell r="ZJ27">
            <v>433.51</v>
          </cell>
          <cell r="ZK27">
            <v>433.51</v>
          </cell>
          <cell r="ZL27">
            <v>433.51</v>
          </cell>
          <cell r="ZM27">
            <v>10023.7292882161</v>
          </cell>
          <cell r="ZN27">
            <v>0</v>
          </cell>
          <cell r="ZO27">
            <v>129.08155027250604</v>
          </cell>
          <cell r="ZP27">
            <v>653.49315924265318</v>
          </cell>
          <cell r="ZQ27">
            <v>8944.6259322686601</v>
          </cell>
          <cell r="ZR27">
            <v>296.528646432279</v>
          </cell>
          <cell r="ZS27">
            <v>0</v>
          </cell>
          <cell r="ZZ27">
            <v>6413.7592882160998</v>
          </cell>
          <cell r="AAA27">
            <v>0</v>
          </cell>
          <cell r="AAB27">
            <v>6413.7592882160998</v>
          </cell>
          <cell r="AAC27">
            <v>2181.7399999999998</v>
          </cell>
          <cell r="AAD27">
            <v>157.16999999999999</v>
          </cell>
          <cell r="AAE27">
            <v>157.16999999999999</v>
          </cell>
          <cell r="AAF27">
            <v>157.16999999999999</v>
          </cell>
          <cell r="AAG27">
            <v>157.16999999999999</v>
          </cell>
          <cell r="AAH27">
            <v>157.16999999999999</v>
          </cell>
          <cell r="AAI27">
            <v>157.16999999999999</v>
          </cell>
          <cell r="AAJ27">
            <v>157.16999999999999</v>
          </cell>
          <cell r="AAK27">
            <v>216.31</v>
          </cell>
          <cell r="AAL27">
            <v>216.31</v>
          </cell>
          <cell r="AAM27">
            <v>216.31</v>
          </cell>
          <cell r="AAN27">
            <v>216.31</v>
          </cell>
          <cell r="AAO27">
            <v>216.31</v>
          </cell>
          <cell r="AAP27">
            <v>1914.4384652421504</v>
          </cell>
          <cell r="AAQ27">
            <v>183.46324656539929</v>
          </cell>
          <cell r="AAR27">
            <v>183.02410988439567</v>
          </cell>
          <cell r="AAS27">
            <v>183.64002958115927</v>
          </cell>
          <cell r="AAT27">
            <v>184.393679586259</v>
          </cell>
          <cell r="AAU27">
            <v>185.8334330473852</v>
          </cell>
          <cell r="AAV27">
            <v>183.72870180527718</v>
          </cell>
          <cell r="AAW27">
            <v>180.44927908596733</v>
          </cell>
          <cell r="AAX27">
            <v>128.14951968</v>
          </cell>
          <cell r="AAY27">
            <v>123.24264497999999</v>
          </cell>
          <cell r="AAZ27">
            <v>125.51188103999999</v>
          </cell>
          <cell r="ABA27">
            <v>125.34372068399999</v>
          </cell>
          <cell r="ABB27">
            <v>127.65821930230784</v>
          </cell>
          <cell r="ABC27">
            <v>-267.30153475784937</v>
          </cell>
          <cell r="ABD27">
            <v>-267.30153475784937</v>
          </cell>
          <cell r="ABE27">
            <v>0</v>
          </cell>
          <cell r="ABF27">
            <v>311.20999999999998</v>
          </cell>
          <cell r="ABG27">
            <v>10.48</v>
          </cell>
          <cell r="ABH27">
            <v>10.48</v>
          </cell>
          <cell r="ABI27">
            <v>10.48</v>
          </cell>
          <cell r="ABJ27">
            <v>10.48</v>
          </cell>
          <cell r="ABK27">
            <v>10.48</v>
          </cell>
          <cell r="ABL27">
            <v>10.48</v>
          </cell>
          <cell r="ABM27">
            <v>10.48</v>
          </cell>
          <cell r="ABN27">
            <v>47.57</v>
          </cell>
          <cell r="ABO27">
            <v>47.57</v>
          </cell>
          <cell r="ABP27">
            <v>47.57</v>
          </cell>
          <cell r="ABQ27">
            <v>47.57</v>
          </cell>
          <cell r="ABR27">
            <v>47.57</v>
          </cell>
          <cell r="ABS27">
            <v>0</v>
          </cell>
          <cell r="ABT27">
            <v>0</v>
          </cell>
          <cell r="ABU27">
            <v>0</v>
          </cell>
          <cell r="ABV27">
            <v>0</v>
          </cell>
          <cell r="ABW27">
            <v>0</v>
          </cell>
          <cell r="ABX27">
            <v>0</v>
          </cell>
          <cell r="ABY27">
            <v>0</v>
          </cell>
          <cell r="ACB27">
            <v>0</v>
          </cell>
          <cell r="ACC27">
            <v>0</v>
          </cell>
          <cell r="ACD27">
            <v>0</v>
          </cell>
          <cell r="ACE27">
            <v>0</v>
          </cell>
          <cell r="ACF27">
            <v>-311.20999999999998</v>
          </cell>
          <cell r="ACG27">
            <v>-311.20999999999998</v>
          </cell>
          <cell r="ACH27">
            <v>0</v>
          </cell>
          <cell r="ACI27">
            <v>59294.490000000013</v>
          </cell>
          <cell r="ACJ27">
            <v>56360.382879502868</v>
          </cell>
          <cell r="ACK27">
            <v>-2934.1071204971449</v>
          </cell>
          <cell r="ACL27">
            <v>-2934.1071204971449</v>
          </cell>
          <cell r="ACM27">
            <v>0</v>
          </cell>
          <cell r="ACN27">
            <v>44925.62000000001</v>
          </cell>
          <cell r="ACO27">
            <v>4154.26</v>
          </cell>
          <cell r="ACP27">
            <v>4154.26</v>
          </cell>
          <cell r="ACQ27">
            <v>4154.26</v>
          </cell>
          <cell r="ACR27">
            <v>4154.26</v>
          </cell>
          <cell r="ACS27">
            <v>4154.26</v>
          </cell>
          <cell r="ACT27">
            <v>4154.26</v>
          </cell>
          <cell r="ACU27">
            <v>4154.26</v>
          </cell>
          <cell r="ACV27">
            <v>3169.16</v>
          </cell>
          <cell r="ACW27">
            <v>3169.16</v>
          </cell>
          <cell r="ACX27">
            <v>3169.16</v>
          </cell>
          <cell r="ACY27">
            <v>3169.16</v>
          </cell>
          <cell r="ACZ27">
            <v>3169.16</v>
          </cell>
          <cell r="ADA27">
            <v>41030.979715194291</v>
          </cell>
          <cell r="ADB27">
            <v>0</v>
          </cell>
          <cell r="ADC27">
            <v>7134.6923499342083</v>
          </cell>
          <cell r="ADD27">
            <v>2769.7360042979799</v>
          </cell>
          <cell r="ADE27">
            <v>4522.6595959999995</v>
          </cell>
          <cell r="ADF27">
            <v>3975.0504808000001</v>
          </cell>
          <cell r="ADG27">
            <v>3851.0814888</v>
          </cell>
          <cell r="ADH27">
            <v>1781.8415494259471</v>
          </cell>
          <cell r="ADI27">
            <v>4658.1353203873623</v>
          </cell>
          <cell r="ADJ27">
            <v>2731.2014730000001</v>
          </cell>
          <cell r="ADK27">
            <v>3192.2008327999997</v>
          </cell>
          <cell r="ADL27">
            <v>2938.4608512</v>
          </cell>
          <cell r="ADM27">
            <v>3475.9197685487975</v>
          </cell>
          <cell r="ADN27">
            <v>-3894.6402848057187</v>
          </cell>
          <cell r="ADO27">
            <v>-3894.6402848057187</v>
          </cell>
          <cell r="ADP27">
            <v>0</v>
          </cell>
          <cell r="ADQ27">
            <v>14368.87</v>
          </cell>
          <cell r="ADR27">
            <v>1051.6099999999999</v>
          </cell>
          <cell r="ADS27">
            <v>1051.6099999999999</v>
          </cell>
          <cell r="ADT27">
            <v>1051.6099999999999</v>
          </cell>
          <cell r="ADU27">
            <v>1051.6099999999999</v>
          </cell>
          <cell r="ADV27">
            <v>1051.6099999999999</v>
          </cell>
          <cell r="ADW27">
            <v>1051.6099999999999</v>
          </cell>
          <cell r="ADX27">
            <v>1051.6099999999999</v>
          </cell>
          <cell r="ADY27">
            <v>1401.52</v>
          </cell>
          <cell r="ADZ27">
            <v>1401.52</v>
          </cell>
          <cell r="AEA27">
            <v>1401.52</v>
          </cell>
          <cell r="AEB27">
            <v>1401.52</v>
          </cell>
          <cell r="AEC27">
            <v>1401.52</v>
          </cell>
          <cell r="AED27">
            <v>15329.40316430858</v>
          </cell>
          <cell r="AEE27">
            <v>0</v>
          </cell>
          <cell r="AEF27">
            <v>2192.6281163598514</v>
          </cell>
          <cell r="AEG27">
            <v>927.9799262263316</v>
          </cell>
          <cell r="AEH27">
            <v>1526.0410619999998</v>
          </cell>
          <cell r="AEI27">
            <v>1424.5661024000001</v>
          </cell>
          <cell r="AEJ27">
            <v>1342.1153199999999</v>
          </cell>
          <cell r="AEK27">
            <v>1208.05445344022</v>
          </cell>
          <cell r="AEL27">
            <v>1516.2019232298803</v>
          </cell>
          <cell r="AEM27">
            <v>1286.5990409999999</v>
          </cell>
          <cell r="AEN27">
            <v>1340.9389000000001</v>
          </cell>
          <cell r="AEO27">
            <v>1170.7929954000001</v>
          </cell>
          <cell r="AEP27">
            <v>1393.4853242522981</v>
          </cell>
          <cell r="AEQ27">
            <v>960.53316430857922</v>
          </cell>
          <cell r="AER27">
            <v>0</v>
          </cell>
          <cell r="AES27">
            <v>960.53316430857922</v>
          </cell>
          <cell r="AET27">
            <v>0</v>
          </cell>
          <cell r="AEU27">
            <v>0</v>
          </cell>
          <cell r="AEV27">
            <v>0</v>
          </cell>
          <cell r="AEW27">
            <v>0</v>
          </cell>
          <cell r="AEX27">
            <v>0</v>
          </cell>
          <cell r="AEY27">
            <v>0</v>
          </cell>
          <cell r="AEZ27">
            <v>0</v>
          </cell>
          <cell r="AFA27">
            <v>0</v>
          </cell>
          <cell r="AFB27">
            <v>0</v>
          </cell>
          <cell r="AFC27">
            <v>0</v>
          </cell>
          <cell r="AFD27">
            <v>0</v>
          </cell>
          <cell r="AFE27">
            <v>0</v>
          </cell>
          <cell r="AFF27">
            <v>0</v>
          </cell>
          <cell r="AFG27">
            <v>0</v>
          </cell>
          <cell r="AFH27">
            <v>0</v>
          </cell>
          <cell r="AFI27">
            <v>0</v>
          </cell>
          <cell r="AFJ27">
            <v>0</v>
          </cell>
          <cell r="AFK27">
            <v>0</v>
          </cell>
          <cell r="AFL27">
            <v>0</v>
          </cell>
          <cell r="AFM27">
            <v>0</v>
          </cell>
          <cell r="AFN27">
            <v>0</v>
          </cell>
          <cell r="AFO27">
            <v>0</v>
          </cell>
          <cell r="AFP27">
            <v>0</v>
          </cell>
          <cell r="AFQ27">
            <v>0</v>
          </cell>
          <cell r="AFR27">
            <v>0</v>
          </cell>
          <cell r="AFS27">
            <v>0</v>
          </cell>
          <cell r="AFT27">
            <v>0</v>
          </cell>
          <cell r="AFU27">
            <v>0</v>
          </cell>
          <cell r="AFV27">
            <v>0</v>
          </cell>
          <cell r="AFW27">
            <v>480311.55424999993</v>
          </cell>
          <cell r="AFX27">
            <v>441592.97886720055</v>
          </cell>
          <cell r="AFY27">
            <v>-38718.575382799376</v>
          </cell>
          <cell r="AFZ27">
            <v>-38718.575382799376</v>
          </cell>
          <cell r="AGA27">
            <v>0</v>
          </cell>
          <cell r="AGB27">
            <v>576373.86509999994</v>
          </cell>
          <cell r="AGC27">
            <v>529911.57464064064</v>
          </cell>
          <cell r="AGD27">
            <v>-46462.290459359298</v>
          </cell>
          <cell r="AGE27">
            <v>-46462.290459359298</v>
          </cell>
          <cell r="AGF27">
            <v>0</v>
          </cell>
          <cell r="AGG27">
            <v>30739.939471999998</v>
          </cell>
          <cell r="AGH27">
            <v>28261.950647500835</v>
          </cell>
          <cell r="AGI27">
            <v>-2477.9888244991635</v>
          </cell>
          <cell r="AGJ27">
            <v>-2477.9888244991635</v>
          </cell>
          <cell r="AGK27">
            <v>0</v>
          </cell>
          <cell r="AGL27">
            <v>607113.80457199994</v>
          </cell>
          <cell r="AGM27">
            <v>558173.52528814145</v>
          </cell>
          <cell r="AGN27">
            <v>-48940.279283858486</v>
          </cell>
          <cell r="AGO27">
            <v>-48940.279283858486</v>
          </cell>
          <cell r="AGP27">
            <v>0</v>
          </cell>
          <cell r="AGQ27">
            <v>5.0632911392405063E-2</v>
          </cell>
          <cell r="AGR27">
            <v>7.0000000000000007E-2</v>
          </cell>
          <cell r="AGS27">
            <v>0.03</v>
          </cell>
          <cell r="AGT27">
            <v>5.3333333333333337E-2</v>
          </cell>
          <cell r="AGV27">
            <v>127679.38425000002</v>
          </cell>
          <cell r="AGW27">
            <v>59160.352915706069</v>
          </cell>
          <cell r="AGX27">
            <v>-68519.031334293948</v>
          </cell>
          <cell r="AGZ27">
            <v>-48940.279283858486</v>
          </cell>
          <cell r="AHA27">
            <v>-31098.782881374122</v>
          </cell>
          <cell r="AHC27">
            <v>211412.31958717515</v>
          </cell>
          <cell r="AHD27">
            <v>-117941.29408618074</v>
          </cell>
          <cell r="AHE27">
            <v>-218726.41825308907</v>
          </cell>
          <cell r="AHF27">
            <v>517488.03073121258</v>
          </cell>
          <cell r="AHG27">
            <v>312193.57581388531</v>
          </cell>
        </row>
        <row r="28">
          <cell r="C28" t="str">
            <v>Днiпровська, ВУЛ, 35</v>
          </cell>
          <cell r="D28">
            <v>9</v>
          </cell>
          <cell r="E28">
            <v>6535.2</v>
          </cell>
          <cell r="F28">
            <v>57962.98</v>
          </cell>
          <cell r="G28">
            <v>80829.629765200501</v>
          </cell>
          <cell r="H28">
            <v>22866.649765200498</v>
          </cell>
          <cell r="I28">
            <v>0</v>
          </cell>
          <cell r="J28">
            <v>22866.649765200498</v>
          </cell>
          <cell r="K28">
            <v>21162.44</v>
          </cell>
          <cell r="L28">
            <v>1331.87</v>
          </cell>
          <cell r="M28">
            <v>1331.87</v>
          </cell>
          <cell r="N28">
            <v>1331.87</v>
          </cell>
          <cell r="O28">
            <v>1331.87</v>
          </cell>
          <cell r="P28">
            <v>1331.87</v>
          </cell>
          <cell r="Q28">
            <v>1331.87</v>
          </cell>
          <cell r="R28">
            <v>1331.87</v>
          </cell>
          <cell r="S28">
            <v>2367.8700000000003</v>
          </cell>
          <cell r="T28">
            <v>2367.8700000000003</v>
          </cell>
          <cell r="U28">
            <v>2367.8700000000003</v>
          </cell>
          <cell r="V28">
            <v>2367.8700000000003</v>
          </cell>
          <cell r="W28">
            <v>2367.8700000000003</v>
          </cell>
          <cell r="X28">
            <v>34340.17851067528</v>
          </cell>
          <cell r="Y28">
            <v>0</v>
          </cell>
          <cell r="Z28">
            <v>7194.5400230481337</v>
          </cell>
          <cell r="AA28">
            <v>0</v>
          </cell>
          <cell r="AB28">
            <v>13031.290981816583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14114.34750581056</v>
          </cell>
          <cell r="AI28">
            <v>0</v>
          </cell>
          <cell r="AJ28">
            <v>0</v>
          </cell>
          <cell r="AL28">
            <v>0</v>
          </cell>
          <cell r="AM28">
            <v>0</v>
          </cell>
          <cell r="AN28">
            <v>3982.6600000000008</v>
          </cell>
          <cell r="AO28">
            <v>303.23</v>
          </cell>
          <cell r="AP28">
            <v>303.23</v>
          </cell>
          <cell r="AQ28">
            <v>303.23</v>
          </cell>
          <cell r="AR28">
            <v>303.23</v>
          </cell>
          <cell r="AS28">
            <v>303.23</v>
          </cell>
          <cell r="AT28">
            <v>303.23</v>
          </cell>
          <cell r="AU28">
            <v>303.23</v>
          </cell>
          <cell r="AV28">
            <v>372.01</v>
          </cell>
          <cell r="AW28">
            <v>372.01</v>
          </cell>
          <cell r="AX28">
            <v>372.01</v>
          </cell>
          <cell r="AY28">
            <v>372.01</v>
          </cell>
          <cell r="AZ28">
            <v>372.01</v>
          </cell>
          <cell r="BA28">
            <v>5471.2698253151775</v>
          </cell>
          <cell r="BB28">
            <v>0</v>
          </cell>
          <cell r="BC28">
            <v>1146.4592510265861</v>
          </cell>
          <cell r="BD28">
            <v>0</v>
          </cell>
          <cell r="BE28">
            <v>2076.6833857304637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2248.1271885581277</v>
          </cell>
          <cell r="BL28">
            <v>0</v>
          </cell>
          <cell r="BM28">
            <v>0</v>
          </cell>
          <cell r="BO28">
            <v>0</v>
          </cell>
          <cell r="BP28">
            <v>0</v>
          </cell>
          <cell r="BQ28">
            <v>2808.3</v>
          </cell>
          <cell r="BR28">
            <v>213.7</v>
          </cell>
          <cell r="BS28">
            <v>213.7</v>
          </cell>
          <cell r="BT28">
            <v>213.7</v>
          </cell>
          <cell r="BU28">
            <v>213.7</v>
          </cell>
          <cell r="BV28">
            <v>213.7</v>
          </cell>
          <cell r="BW28">
            <v>213.7</v>
          </cell>
          <cell r="BX28">
            <v>213.7</v>
          </cell>
          <cell r="BY28">
            <v>262.48</v>
          </cell>
          <cell r="BZ28">
            <v>262.48</v>
          </cell>
          <cell r="CA28">
            <v>262.48</v>
          </cell>
          <cell r="CB28">
            <v>262.48</v>
          </cell>
          <cell r="CC28">
            <v>262.48</v>
          </cell>
          <cell r="CD28">
            <v>2571.5100000000002</v>
          </cell>
          <cell r="CE28">
            <v>194.08</v>
          </cell>
          <cell r="CF28">
            <v>194.08</v>
          </cell>
          <cell r="CG28">
            <v>194.08</v>
          </cell>
          <cell r="CH28">
            <v>194.08</v>
          </cell>
          <cell r="CI28">
            <v>194.08</v>
          </cell>
          <cell r="CJ28">
            <v>194.08</v>
          </cell>
          <cell r="CK28">
            <v>194.08</v>
          </cell>
          <cell r="CL28">
            <v>242.59</v>
          </cell>
          <cell r="CM28">
            <v>242.59</v>
          </cell>
          <cell r="CN28">
            <v>242.59</v>
          </cell>
          <cell r="CO28">
            <v>242.59</v>
          </cell>
          <cell r="CP28">
            <v>242.59</v>
          </cell>
          <cell r="CR28">
            <v>0</v>
          </cell>
          <cell r="CS28">
            <v>0</v>
          </cell>
          <cell r="CT28">
            <v>796.41000000000008</v>
          </cell>
          <cell r="CU28">
            <v>60.78</v>
          </cell>
          <cell r="CV28">
            <v>60.78</v>
          </cell>
          <cell r="CW28">
            <v>60.78</v>
          </cell>
          <cell r="CX28">
            <v>60.78</v>
          </cell>
          <cell r="CY28">
            <v>60.78</v>
          </cell>
          <cell r="CZ28">
            <v>60.78</v>
          </cell>
          <cell r="DA28">
            <v>60.78</v>
          </cell>
          <cell r="DB28">
            <v>74.19</v>
          </cell>
          <cell r="DC28">
            <v>74.19</v>
          </cell>
          <cell r="DD28">
            <v>74.19</v>
          </cell>
          <cell r="DE28">
            <v>74.19</v>
          </cell>
          <cell r="DF28">
            <v>74.19</v>
          </cell>
          <cell r="DG28">
            <v>726.86999999999989</v>
          </cell>
          <cell r="DH28">
            <v>54.86</v>
          </cell>
          <cell r="DI28">
            <v>54.86</v>
          </cell>
          <cell r="DJ28">
            <v>54.86</v>
          </cell>
          <cell r="DK28">
            <v>54.86</v>
          </cell>
          <cell r="DL28">
            <v>54.86</v>
          </cell>
          <cell r="DM28">
            <v>54.86</v>
          </cell>
          <cell r="DN28">
            <v>54.86</v>
          </cell>
          <cell r="DO28">
            <v>68.569999999999993</v>
          </cell>
          <cell r="DP28">
            <v>68.569999999999993</v>
          </cell>
          <cell r="DQ28">
            <v>68.569999999999993</v>
          </cell>
          <cell r="DR28">
            <v>68.569999999999993</v>
          </cell>
          <cell r="DS28">
            <v>68.569999999999993</v>
          </cell>
          <cell r="DT28">
            <v>-69.540000000000191</v>
          </cell>
          <cell r="DU28">
            <v>-69.540000000000191</v>
          </cell>
          <cell r="DV28">
            <v>0</v>
          </cell>
          <cell r="DW28">
            <v>1013.0099999999998</v>
          </cell>
          <cell r="DX28">
            <v>80.38</v>
          </cell>
          <cell r="DY28">
            <v>80.38</v>
          </cell>
          <cell r="DZ28">
            <v>80.38</v>
          </cell>
          <cell r="EA28">
            <v>80.38</v>
          </cell>
          <cell r="EB28">
            <v>80.38</v>
          </cell>
          <cell r="EC28">
            <v>80.38</v>
          </cell>
          <cell r="ED28">
            <v>80.38</v>
          </cell>
          <cell r="EE28">
            <v>90.07</v>
          </cell>
          <cell r="EF28">
            <v>90.07</v>
          </cell>
          <cell r="EG28">
            <v>90.07</v>
          </cell>
          <cell r="EH28">
            <v>90.07</v>
          </cell>
          <cell r="EI28">
            <v>90.07</v>
          </cell>
          <cell r="EK28">
            <v>1310.7525411150523</v>
          </cell>
          <cell r="EL28">
            <v>0</v>
          </cell>
          <cell r="EM28">
            <v>276.73905671719547</v>
          </cell>
          <cell r="EN28">
            <v>0</v>
          </cell>
          <cell r="EO28">
            <v>493.11103541532214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540.90244898253479</v>
          </cell>
          <cell r="EV28">
            <v>0</v>
          </cell>
          <cell r="EW28">
            <v>0</v>
          </cell>
          <cell r="EX28">
            <v>297.74254111505252</v>
          </cell>
          <cell r="EY28">
            <v>0</v>
          </cell>
          <cell r="EZ28">
            <v>297.74254111505252</v>
          </cell>
          <cell r="FA28">
            <v>10206.570000000002</v>
          </cell>
          <cell r="FB28">
            <v>771.81</v>
          </cell>
          <cell r="FC28">
            <v>771.81</v>
          </cell>
          <cell r="FD28">
            <v>771.81</v>
          </cell>
          <cell r="FE28">
            <v>771.81</v>
          </cell>
          <cell r="FF28">
            <v>771.81</v>
          </cell>
          <cell r="FG28">
            <v>771.81</v>
          </cell>
          <cell r="FH28">
            <v>771.81</v>
          </cell>
          <cell r="FI28">
            <v>960.78</v>
          </cell>
          <cell r="FJ28">
            <v>960.78</v>
          </cell>
          <cell r="FK28">
            <v>960.78</v>
          </cell>
          <cell r="FL28">
            <v>960.78</v>
          </cell>
          <cell r="FM28">
            <v>960.78</v>
          </cell>
          <cell r="FN28">
            <v>15400.476051312735</v>
          </cell>
          <cell r="FO28">
            <v>0</v>
          </cell>
          <cell r="FP28">
            <v>4168.9115461043766</v>
          </cell>
          <cell r="FQ28">
            <v>0</v>
          </cell>
          <cell r="FR28">
            <v>5380.125483714638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5851.4390214937212</v>
          </cell>
          <cell r="FY28">
            <v>0</v>
          </cell>
          <cell r="FZ28">
            <v>0</v>
          </cell>
          <cell r="GA28">
            <v>5193.9060513127333</v>
          </cell>
          <cell r="GB28">
            <v>0</v>
          </cell>
          <cell r="GC28">
            <v>5193.9060513127333</v>
          </cell>
          <cell r="GD28">
            <v>1164.4100000000001</v>
          </cell>
          <cell r="GE28">
            <v>107.83</v>
          </cell>
          <cell r="GF28">
            <v>107.83</v>
          </cell>
          <cell r="GG28">
            <v>107.83</v>
          </cell>
          <cell r="GH28">
            <v>107.83</v>
          </cell>
          <cell r="GI28">
            <v>107.83</v>
          </cell>
          <cell r="GJ28">
            <v>107.83</v>
          </cell>
          <cell r="GK28">
            <v>107.83</v>
          </cell>
          <cell r="GL28">
            <v>81.92</v>
          </cell>
          <cell r="GM28">
            <v>81.92</v>
          </cell>
          <cell r="GN28">
            <v>81.92</v>
          </cell>
          <cell r="GO28">
            <v>81.92</v>
          </cell>
          <cell r="GP28">
            <v>81.92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V28">
            <v>-1164.4100000000001</v>
          </cell>
          <cell r="GW28">
            <v>-1164.4100000000001</v>
          </cell>
          <cell r="GX28">
            <v>0</v>
          </cell>
          <cell r="GY28">
            <v>16829.18</v>
          </cell>
          <cell r="GZ28">
            <v>898.59</v>
          </cell>
          <cell r="HA28">
            <v>898.59</v>
          </cell>
          <cell r="HB28">
            <v>898.59</v>
          </cell>
          <cell r="HC28">
            <v>898.59</v>
          </cell>
          <cell r="HD28">
            <v>898.59</v>
          </cell>
          <cell r="HE28">
            <v>898.59</v>
          </cell>
          <cell r="HF28">
            <v>898.59</v>
          </cell>
          <cell r="HG28">
            <v>2107.81</v>
          </cell>
          <cell r="HH28">
            <v>2107.81</v>
          </cell>
          <cell r="HI28">
            <v>2107.81</v>
          </cell>
          <cell r="HJ28">
            <v>2107.81</v>
          </cell>
          <cell r="HK28">
            <v>2107.81</v>
          </cell>
          <cell r="HL28">
            <v>21008.572836782263</v>
          </cell>
          <cell r="HM28">
            <v>1775.3194862921491</v>
          </cell>
          <cell r="HN28">
            <v>1881.4658043881839</v>
          </cell>
          <cell r="HO28">
            <v>2057.9990151436837</v>
          </cell>
          <cell r="HP28">
            <v>1908.4868317744952</v>
          </cell>
          <cell r="HQ28">
            <v>1989.3408315096942</v>
          </cell>
          <cell r="HR28">
            <v>1663.0034473474166</v>
          </cell>
          <cell r="HS28">
            <v>2200.5643226558154</v>
          </cell>
          <cell r="HT28">
            <v>1381.6966194973656</v>
          </cell>
          <cell r="HU28">
            <v>1423.1973538176903</v>
          </cell>
          <cell r="HV28">
            <v>1539.9832414354139</v>
          </cell>
          <cell r="HW28">
            <v>1401.2525963146243</v>
          </cell>
          <cell r="HX28">
            <v>1786.2632866057329</v>
          </cell>
          <cell r="HY28">
            <v>4179.3928367822627</v>
          </cell>
          <cell r="HZ28">
            <v>0</v>
          </cell>
          <cell r="IA28">
            <v>4179.3928367822627</v>
          </cell>
          <cell r="IB28">
            <v>47668.179999999986</v>
          </cell>
          <cell r="IC28">
            <v>3411.74</v>
          </cell>
          <cell r="ID28">
            <v>3411.74</v>
          </cell>
          <cell r="IE28">
            <v>3411.74</v>
          </cell>
          <cell r="IF28">
            <v>3411.74</v>
          </cell>
          <cell r="IG28">
            <v>3411.74</v>
          </cell>
          <cell r="IH28">
            <v>3411.74</v>
          </cell>
          <cell r="II28">
            <v>3411.74</v>
          </cell>
          <cell r="IJ28">
            <v>4757.2</v>
          </cell>
          <cell r="IK28">
            <v>4757.2</v>
          </cell>
          <cell r="IL28">
            <v>4757.2</v>
          </cell>
          <cell r="IM28">
            <v>4757.2</v>
          </cell>
          <cell r="IN28">
            <v>4757.2</v>
          </cell>
          <cell r="IO28">
            <v>41612.722168390261</v>
          </cell>
          <cell r="IP28">
            <v>3486.0348043386944</v>
          </cell>
          <cell r="IQ28">
            <v>3477.6906494057621</v>
          </cell>
          <cell r="IR28">
            <v>3489.3939062694208</v>
          </cell>
          <cell r="IS28">
            <v>3503.7142140000001</v>
          </cell>
          <cell r="IT28">
            <v>3531.0713592000002</v>
          </cell>
          <cell r="IU28">
            <v>3491.0787912000001</v>
          </cell>
          <cell r="IV28">
            <v>3428.7655924984933</v>
          </cell>
          <cell r="IW28">
            <v>4914.1585500000001</v>
          </cell>
          <cell r="IX28">
            <v>2969.294948929969</v>
          </cell>
          <cell r="IY28">
            <v>3521.9654609561621</v>
          </cell>
          <cell r="IZ28">
            <v>2737.4009001028862</v>
          </cell>
          <cell r="JA28">
            <v>3062.152991488867</v>
          </cell>
          <cell r="JB28">
            <v>-6055.457831609725</v>
          </cell>
          <cell r="JC28">
            <v>-6055.457831609725</v>
          </cell>
          <cell r="JD28">
            <v>0</v>
          </cell>
          <cell r="JE28">
            <v>4103.6200000000008</v>
          </cell>
          <cell r="JF28">
            <v>312.36</v>
          </cell>
          <cell r="JG28">
            <v>312.36</v>
          </cell>
          <cell r="JH28">
            <v>312.36</v>
          </cell>
          <cell r="JI28">
            <v>312.36</v>
          </cell>
          <cell r="JJ28">
            <v>312.36</v>
          </cell>
          <cell r="JK28">
            <v>312.36</v>
          </cell>
          <cell r="JL28">
            <v>312.36</v>
          </cell>
          <cell r="JM28">
            <v>383.42</v>
          </cell>
          <cell r="JN28">
            <v>383.42</v>
          </cell>
          <cell r="JO28">
            <v>383.42</v>
          </cell>
          <cell r="JP28">
            <v>383.42</v>
          </cell>
          <cell r="JQ28">
            <v>383.42</v>
          </cell>
          <cell r="JR28">
            <v>3534.3464867577463</v>
          </cell>
          <cell r="JS28">
            <v>319.14212794905313</v>
          </cell>
          <cell r="JT28">
            <v>318.3782309971586</v>
          </cell>
          <cell r="JU28">
            <v>319.44964953111986</v>
          </cell>
          <cell r="JV28">
            <v>320.76065579999999</v>
          </cell>
          <cell r="JW28">
            <v>323.26516823999998</v>
          </cell>
          <cell r="JX28">
            <v>319.60389864000001</v>
          </cell>
          <cell r="JY28">
            <v>313.89920320547361</v>
          </cell>
          <cell r="JZ28">
            <v>395.89886280000002</v>
          </cell>
          <cell r="KA28">
            <v>225.8630988204084</v>
          </cell>
          <cell r="KB28">
            <v>264.78517107609599</v>
          </cell>
          <cell r="KC28">
            <v>179.67541187087019</v>
          </cell>
          <cell r="KD28">
            <v>233.62500782756678</v>
          </cell>
          <cell r="KE28">
            <v>-569.27351324225447</v>
          </cell>
          <cell r="KF28">
            <v>-569.27351324225447</v>
          </cell>
          <cell r="KG28">
            <v>0</v>
          </cell>
          <cell r="KH28">
            <v>3784.0299999999997</v>
          </cell>
          <cell r="KI28">
            <v>182.99</v>
          </cell>
          <cell r="KJ28">
            <v>182.99</v>
          </cell>
          <cell r="KK28">
            <v>182.99</v>
          </cell>
          <cell r="KL28">
            <v>182.99</v>
          </cell>
          <cell r="KM28">
            <v>182.99</v>
          </cell>
          <cell r="KN28">
            <v>182.99</v>
          </cell>
          <cell r="KO28">
            <v>182.99</v>
          </cell>
          <cell r="KP28">
            <v>500.62</v>
          </cell>
          <cell r="KQ28">
            <v>500.62</v>
          </cell>
          <cell r="KR28">
            <v>500.62</v>
          </cell>
          <cell r="KS28">
            <v>500.62</v>
          </cell>
          <cell r="KT28">
            <v>500.62</v>
          </cell>
          <cell r="KU28">
            <v>4084.4635136932575</v>
          </cell>
          <cell r="KV28">
            <v>221.17626233701691</v>
          </cell>
          <cell r="KW28">
            <v>238.19874089082467</v>
          </cell>
          <cell r="KX28">
            <v>211.39850086778969</v>
          </cell>
          <cell r="KY28">
            <v>231.77881639695838</v>
          </cell>
          <cell r="KZ28">
            <v>230.88026018077957</v>
          </cell>
          <cell r="LA28">
            <v>235.98479258145682</v>
          </cell>
          <cell r="LB28">
            <v>208.81847716489622</v>
          </cell>
          <cell r="LC28">
            <v>380.18382592427281</v>
          </cell>
          <cell r="LD28">
            <v>490.03571660239345</v>
          </cell>
          <cell r="LE28">
            <v>473.18718576075725</v>
          </cell>
          <cell r="LF28">
            <v>576.52035026468445</v>
          </cell>
          <cell r="LG28">
            <v>586.30058472142775</v>
          </cell>
          <cell r="LH28">
            <v>300.43351369325774</v>
          </cell>
          <cell r="LI28">
            <v>0</v>
          </cell>
          <cell r="LJ28">
            <v>300.43351369325774</v>
          </cell>
          <cell r="LK28">
            <v>0</v>
          </cell>
          <cell r="LX28">
            <v>0</v>
          </cell>
          <cell r="MJ28">
            <v>0</v>
          </cell>
          <cell r="ML28">
            <v>0</v>
          </cell>
          <cell r="MM28">
            <v>0</v>
          </cell>
          <cell r="MN28">
            <v>49969.973299999998</v>
          </cell>
          <cell r="MO28">
            <v>1874.3</v>
          </cell>
          <cell r="MP28">
            <v>1874.3</v>
          </cell>
          <cell r="MQ28">
            <v>1874.3</v>
          </cell>
          <cell r="MR28">
            <v>1874.3</v>
          </cell>
          <cell r="MS28">
            <v>1874.3</v>
          </cell>
          <cell r="MT28">
            <v>1874.3</v>
          </cell>
          <cell r="MU28">
            <v>1874.3</v>
          </cell>
          <cell r="MV28">
            <v>7369.9746599999999</v>
          </cell>
          <cell r="MW28">
            <v>7369.9746599999999</v>
          </cell>
          <cell r="MX28">
            <v>7369.9746599999999</v>
          </cell>
          <cell r="MY28">
            <v>7369.9746599999999</v>
          </cell>
          <cell r="MZ28">
            <v>7369.9746599999999</v>
          </cell>
          <cell r="NA28">
            <v>18351.207558259448</v>
          </cell>
          <cell r="NB28">
            <v>0</v>
          </cell>
          <cell r="NC28">
            <v>12194.930375210026</v>
          </cell>
          <cell r="ND28">
            <v>2191.2384000000002</v>
          </cell>
          <cell r="NE28">
            <v>0</v>
          </cell>
          <cell r="NF28">
            <v>0</v>
          </cell>
          <cell r="NG28">
            <v>0</v>
          </cell>
          <cell r="NH28">
            <v>0</v>
          </cell>
          <cell r="NI28">
            <v>451.28719999999998</v>
          </cell>
          <cell r="NJ28">
            <v>589.59693013411629</v>
          </cell>
          <cell r="NK28">
            <v>2612.7844203462655</v>
          </cell>
          <cell r="NL28">
            <v>0</v>
          </cell>
          <cell r="NM28">
            <v>311.3702325690378</v>
          </cell>
          <cell r="NN28">
            <v>-31618.76574174055</v>
          </cell>
          <cell r="NO28">
            <v>-31618.76574174055</v>
          </cell>
          <cell r="NP28">
            <v>0</v>
          </cell>
          <cell r="NQ28">
            <v>39801.020000000011</v>
          </cell>
          <cell r="NR28">
            <v>4152.87</v>
          </cell>
          <cell r="NS28">
            <v>-35648.150000000009</v>
          </cell>
          <cell r="NT28">
            <v>-35648.150000000009</v>
          </cell>
          <cell r="NU28">
            <v>0</v>
          </cell>
          <cell r="NV28">
            <v>11611.16</v>
          </cell>
          <cell r="NW28">
            <v>1231.23</v>
          </cell>
          <cell r="NX28">
            <v>1231.23</v>
          </cell>
          <cell r="NY28">
            <v>1231.23</v>
          </cell>
          <cell r="NZ28">
            <v>1231.23</v>
          </cell>
          <cell r="OA28">
            <v>1231.23</v>
          </cell>
          <cell r="OB28">
            <v>1231.23</v>
          </cell>
          <cell r="OC28">
            <v>1231.23</v>
          </cell>
          <cell r="OD28">
            <v>598.51</v>
          </cell>
          <cell r="OE28">
            <v>598.51</v>
          </cell>
          <cell r="OF28">
            <v>598.51</v>
          </cell>
          <cell r="OG28">
            <v>598.51</v>
          </cell>
          <cell r="OH28">
            <v>598.51</v>
          </cell>
          <cell r="OI28">
            <v>0</v>
          </cell>
          <cell r="OJ28">
            <v>0</v>
          </cell>
          <cell r="OK28">
            <v>0</v>
          </cell>
          <cell r="OL28">
            <v>0</v>
          </cell>
          <cell r="OM28">
            <v>0</v>
          </cell>
          <cell r="ON28">
            <v>0</v>
          </cell>
          <cell r="OO28">
            <v>0</v>
          </cell>
          <cell r="OP28">
            <v>0</v>
          </cell>
          <cell r="OQ28">
            <v>0</v>
          </cell>
          <cell r="OR28">
            <v>0</v>
          </cell>
          <cell r="OS28">
            <v>0</v>
          </cell>
          <cell r="OT28">
            <v>0</v>
          </cell>
          <cell r="OU28">
            <v>0</v>
          </cell>
          <cell r="OV28">
            <v>-11611.16</v>
          </cell>
          <cell r="OW28">
            <v>-11611.16</v>
          </cell>
          <cell r="OX28">
            <v>0</v>
          </cell>
          <cell r="OY28">
            <v>8387.090000000002</v>
          </cell>
          <cell r="OZ28">
            <v>867.22</v>
          </cell>
          <cell r="PA28">
            <v>867.22</v>
          </cell>
          <cell r="PB28">
            <v>867.22</v>
          </cell>
          <cell r="PC28">
            <v>867.22</v>
          </cell>
          <cell r="PD28">
            <v>867.22</v>
          </cell>
          <cell r="PE28">
            <v>867.22</v>
          </cell>
          <cell r="PF28">
            <v>867.22</v>
          </cell>
          <cell r="PG28">
            <v>463.31</v>
          </cell>
          <cell r="PH28">
            <v>463.31</v>
          </cell>
          <cell r="PI28">
            <v>463.31</v>
          </cell>
          <cell r="PJ28">
            <v>463.31</v>
          </cell>
          <cell r="PK28">
            <v>463.31</v>
          </cell>
          <cell r="PL28">
            <v>0</v>
          </cell>
          <cell r="PM28">
            <v>0</v>
          </cell>
          <cell r="PN28">
            <v>0</v>
          </cell>
          <cell r="PO28">
            <v>0</v>
          </cell>
          <cell r="PP28">
            <v>0</v>
          </cell>
          <cell r="PQ28">
            <v>0</v>
          </cell>
          <cell r="PR28">
            <v>0</v>
          </cell>
          <cell r="PS28">
            <v>0</v>
          </cell>
          <cell r="PT28">
            <v>0</v>
          </cell>
          <cell r="PU28">
            <v>0</v>
          </cell>
          <cell r="PV28">
            <v>0</v>
          </cell>
          <cell r="PW28">
            <v>0</v>
          </cell>
          <cell r="PX28">
            <v>0</v>
          </cell>
          <cell r="PY28">
            <v>-8387.090000000002</v>
          </cell>
          <cell r="PZ28">
            <v>-8387.090000000002</v>
          </cell>
          <cell r="QA28">
            <v>0</v>
          </cell>
          <cell r="QB28">
            <v>2497.2600000000002</v>
          </cell>
          <cell r="QC28">
            <v>255.53</v>
          </cell>
          <cell r="QD28">
            <v>255.53</v>
          </cell>
          <cell r="QE28">
            <v>255.53</v>
          </cell>
          <cell r="QF28">
            <v>255.53</v>
          </cell>
          <cell r="QG28">
            <v>255.53</v>
          </cell>
          <cell r="QH28">
            <v>255.53</v>
          </cell>
          <cell r="QI28">
            <v>255.53</v>
          </cell>
          <cell r="QJ28">
            <v>141.71</v>
          </cell>
          <cell r="QK28">
            <v>141.71</v>
          </cell>
          <cell r="QL28">
            <v>141.71</v>
          </cell>
          <cell r="QM28">
            <v>141.71</v>
          </cell>
          <cell r="QN28">
            <v>141.71</v>
          </cell>
          <cell r="QO28">
            <v>0</v>
          </cell>
          <cell r="QP28">
            <v>0</v>
          </cell>
          <cell r="QQ28">
            <v>0</v>
          </cell>
          <cell r="QR28">
            <v>0</v>
          </cell>
          <cell r="QS28">
            <v>0</v>
          </cell>
          <cell r="QT28">
            <v>0</v>
          </cell>
          <cell r="QU28">
            <v>0</v>
          </cell>
          <cell r="QV28">
            <v>0</v>
          </cell>
          <cell r="QW28">
            <v>0</v>
          </cell>
          <cell r="QX28">
            <v>0</v>
          </cell>
          <cell r="QY28">
            <v>0</v>
          </cell>
          <cell r="QZ28">
            <v>0</v>
          </cell>
          <cell r="RA28">
            <v>0</v>
          </cell>
          <cell r="RB28">
            <v>-2497.2600000000002</v>
          </cell>
          <cell r="RC28">
            <v>-2497.2600000000002</v>
          </cell>
          <cell r="RD28">
            <v>0</v>
          </cell>
          <cell r="RE28">
            <v>11862.94</v>
          </cell>
          <cell r="RF28">
            <v>1256.07</v>
          </cell>
          <cell r="RG28">
            <v>1256.07</v>
          </cell>
          <cell r="RH28">
            <v>1256.07</v>
          </cell>
          <cell r="RI28">
            <v>1256.07</v>
          </cell>
          <cell r="RJ28">
            <v>1256.07</v>
          </cell>
          <cell r="RK28">
            <v>1256.07</v>
          </cell>
          <cell r="RL28">
            <v>1256.07</v>
          </cell>
          <cell r="RM28">
            <v>614.09</v>
          </cell>
          <cell r="RN28">
            <v>614.09</v>
          </cell>
          <cell r="RO28">
            <v>614.09</v>
          </cell>
          <cell r="RP28">
            <v>614.09</v>
          </cell>
          <cell r="RQ28">
            <v>614.09</v>
          </cell>
          <cell r="RR28">
            <v>0</v>
          </cell>
          <cell r="RS28">
            <v>0</v>
          </cell>
          <cell r="RT28">
            <v>0</v>
          </cell>
          <cell r="RU28">
            <v>0</v>
          </cell>
          <cell r="RV28">
            <v>0</v>
          </cell>
          <cell r="RW28">
            <v>0</v>
          </cell>
          <cell r="RX28">
            <v>0</v>
          </cell>
          <cell r="RY28">
            <v>0</v>
          </cell>
          <cell r="RZ28">
            <v>0</v>
          </cell>
          <cell r="SA28">
            <v>0</v>
          </cell>
          <cell r="SB28">
            <v>0</v>
          </cell>
          <cell r="SC28">
            <v>0</v>
          </cell>
          <cell r="SD28">
            <v>0</v>
          </cell>
          <cell r="SE28">
            <v>-11862.94</v>
          </cell>
          <cell r="SF28">
            <v>-11862.94</v>
          </cell>
          <cell r="SG28">
            <v>0</v>
          </cell>
          <cell r="SH28">
            <v>2832.4500000000007</v>
          </cell>
          <cell r="SI28">
            <v>305.85000000000002</v>
          </cell>
          <cell r="SJ28">
            <v>305.85000000000002</v>
          </cell>
          <cell r="SK28">
            <v>305.85000000000002</v>
          </cell>
          <cell r="SL28">
            <v>305.85000000000002</v>
          </cell>
          <cell r="SM28">
            <v>305.85000000000002</v>
          </cell>
          <cell r="SN28">
            <v>305.85000000000002</v>
          </cell>
          <cell r="SO28">
            <v>305.85000000000002</v>
          </cell>
          <cell r="SP28">
            <v>138.30000000000001</v>
          </cell>
          <cell r="SQ28">
            <v>138.30000000000001</v>
          </cell>
          <cell r="SR28">
            <v>138.30000000000001</v>
          </cell>
          <cell r="SS28">
            <v>138.30000000000001</v>
          </cell>
          <cell r="ST28">
            <v>138.30000000000001</v>
          </cell>
          <cell r="SU28">
            <v>0</v>
          </cell>
          <cell r="SV28">
            <v>0</v>
          </cell>
          <cell r="SW28">
            <v>0</v>
          </cell>
          <cell r="SX28">
            <v>0</v>
          </cell>
          <cell r="SY28">
            <v>0</v>
          </cell>
          <cell r="SZ28">
            <v>0</v>
          </cell>
          <cell r="TA28">
            <v>0</v>
          </cell>
          <cell r="TB28">
            <v>0</v>
          </cell>
          <cell r="TC28">
            <v>0</v>
          </cell>
          <cell r="TD28">
            <v>0</v>
          </cell>
          <cell r="TE28">
            <v>0</v>
          </cell>
          <cell r="TF28">
            <v>0</v>
          </cell>
          <cell r="TG28">
            <v>0</v>
          </cell>
          <cell r="TH28">
            <v>-2832.4500000000007</v>
          </cell>
          <cell r="TI28">
            <v>-2832.4500000000007</v>
          </cell>
          <cell r="TJ28">
            <v>0</v>
          </cell>
          <cell r="TK28">
            <v>2509.5700000000006</v>
          </cell>
          <cell r="TL28">
            <v>234.61</v>
          </cell>
          <cell r="TM28">
            <v>234.61</v>
          </cell>
          <cell r="TN28">
            <v>234.61</v>
          </cell>
          <cell r="TO28">
            <v>234.61</v>
          </cell>
          <cell r="TP28">
            <v>234.61</v>
          </cell>
          <cell r="TQ28">
            <v>234.61</v>
          </cell>
          <cell r="TR28">
            <v>234.61</v>
          </cell>
          <cell r="TS28">
            <v>173.46</v>
          </cell>
          <cell r="TT28">
            <v>173.46</v>
          </cell>
          <cell r="TU28">
            <v>173.46</v>
          </cell>
          <cell r="TV28">
            <v>173.46</v>
          </cell>
          <cell r="TW28">
            <v>173.46</v>
          </cell>
          <cell r="TX28">
            <v>4152.87</v>
          </cell>
          <cell r="TY28">
            <v>0</v>
          </cell>
          <cell r="TZ28">
            <v>629.47</v>
          </cell>
          <cell r="UA28">
            <v>475.84</v>
          </cell>
          <cell r="UB28">
            <v>932.24</v>
          </cell>
          <cell r="UC28">
            <v>0</v>
          </cell>
          <cell r="UD28">
            <v>0</v>
          </cell>
          <cell r="UE28">
            <v>775.07</v>
          </cell>
          <cell r="UF28">
            <v>0</v>
          </cell>
          <cell r="UG28">
            <v>0</v>
          </cell>
          <cell r="UH28">
            <v>0</v>
          </cell>
          <cell r="UI28">
            <v>0</v>
          </cell>
          <cell r="UJ28">
            <v>1340.25</v>
          </cell>
          <cell r="UK28">
            <v>1643.2999999999993</v>
          </cell>
          <cell r="UL28">
            <v>0</v>
          </cell>
          <cell r="UM28">
            <v>1643.2999999999993</v>
          </cell>
          <cell r="UN28">
            <v>100.55</v>
          </cell>
          <cell r="UO28">
            <v>9.8000000000000007</v>
          </cell>
          <cell r="UP28">
            <v>9.8000000000000007</v>
          </cell>
          <cell r="UQ28">
            <v>9.8000000000000007</v>
          </cell>
          <cell r="UR28">
            <v>9.8000000000000007</v>
          </cell>
          <cell r="US28">
            <v>9.8000000000000007</v>
          </cell>
          <cell r="UT28">
            <v>9.8000000000000007</v>
          </cell>
          <cell r="UU28">
            <v>9.8000000000000007</v>
          </cell>
          <cell r="UV28">
            <v>6.39</v>
          </cell>
          <cell r="UW28">
            <v>6.39</v>
          </cell>
          <cell r="UX28">
            <v>6.39</v>
          </cell>
          <cell r="UY28">
            <v>6.39</v>
          </cell>
          <cell r="UZ28">
            <v>6.39</v>
          </cell>
          <cell r="VA28">
            <v>0</v>
          </cell>
          <cell r="VH28">
            <v>0</v>
          </cell>
          <cell r="VN28">
            <v>-100.55</v>
          </cell>
          <cell r="VO28">
            <v>-100.55</v>
          </cell>
          <cell r="VP28">
            <v>0</v>
          </cell>
          <cell r="VQ28">
            <v>0</v>
          </cell>
          <cell r="WD28">
            <v>0</v>
          </cell>
          <cell r="WQ28">
            <v>0</v>
          </cell>
          <cell r="WR28">
            <v>0</v>
          </cell>
          <cell r="WS28">
            <v>0</v>
          </cell>
          <cell r="WT28">
            <v>55544.709999999992</v>
          </cell>
          <cell r="WU28">
            <v>4248.53</v>
          </cell>
          <cell r="WV28">
            <v>4248.53</v>
          </cell>
          <cell r="WW28">
            <v>4248.53</v>
          </cell>
          <cell r="WX28">
            <v>4248.53</v>
          </cell>
          <cell r="WY28">
            <v>4248.53</v>
          </cell>
          <cell r="WZ28">
            <v>4248.53</v>
          </cell>
          <cell r="XA28">
            <v>4248.53</v>
          </cell>
          <cell r="XB28">
            <v>5161</v>
          </cell>
          <cell r="XC28">
            <v>5161</v>
          </cell>
          <cell r="XD28">
            <v>5161</v>
          </cell>
          <cell r="XE28">
            <v>5161</v>
          </cell>
          <cell r="XF28">
            <v>5161</v>
          </cell>
          <cell r="XG28">
            <v>59848.741575433058</v>
          </cell>
          <cell r="XH28">
            <v>4935.3298895634698</v>
          </cell>
          <cell r="XI28">
            <v>6803.4536896724494</v>
          </cell>
          <cell r="XJ28">
            <v>4333.0244755455878</v>
          </cell>
          <cell r="XK28">
            <v>8.6175830094434751</v>
          </cell>
          <cell r="XL28">
            <v>3997.2742327195451</v>
          </cell>
          <cell r="XM28">
            <v>4165.6291366898258</v>
          </cell>
          <cell r="XN28">
            <v>4610.0342802477971</v>
          </cell>
          <cell r="XO28">
            <v>7204.3330608172746</v>
          </cell>
          <cell r="XP28">
            <v>6393.1598153327504</v>
          </cell>
          <cell r="XQ28">
            <v>5476.2059781568614</v>
          </cell>
          <cell r="XR28">
            <v>5115.0236006153054</v>
          </cell>
          <cell r="XS28">
            <v>6806.6558330627449</v>
          </cell>
          <cell r="XT28">
            <v>4304.0315754330659</v>
          </cell>
          <cell r="XU28">
            <v>0</v>
          </cell>
          <cell r="XV28">
            <v>4304.0315754330659</v>
          </cell>
          <cell r="XW28">
            <v>41029.049999999996</v>
          </cell>
          <cell r="XX28">
            <v>3800.15</v>
          </cell>
          <cell r="XY28">
            <v>3800.15</v>
          </cell>
          <cell r="XZ28">
            <v>3800.15</v>
          </cell>
          <cell r="YA28">
            <v>3800.15</v>
          </cell>
          <cell r="YB28">
            <v>3800.15</v>
          </cell>
          <cell r="YC28">
            <v>3800.15</v>
          </cell>
          <cell r="YD28">
            <v>3800.15</v>
          </cell>
          <cell r="YE28">
            <v>2885.6</v>
          </cell>
          <cell r="YF28">
            <v>2885.6</v>
          </cell>
          <cell r="YG28">
            <v>2885.6</v>
          </cell>
          <cell r="YH28">
            <v>2885.6</v>
          </cell>
          <cell r="YI28">
            <v>2885.6</v>
          </cell>
          <cell r="YJ28">
            <v>38492.181324870005</v>
          </cell>
          <cell r="YK28">
            <v>2806.8336302973903</v>
          </cell>
          <cell r="YL28">
            <v>2636.25</v>
          </cell>
          <cell r="YM28">
            <v>2744.270947110464</v>
          </cell>
          <cell r="YN28">
            <v>2743.0703496619858</v>
          </cell>
          <cell r="YO28">
            <v>2623.8266835879185</v>
          </cell>
          <cell r="YP28">
            <v>2637.4048401431978</v>
          </cell>
          <cell r="YQ28">
            <v>2952.2355543007525</v>
          </cell>
          <cell r="YR28">
            <v>3017.4849792823356</v>
          </cell>
          <cell r="YS28">
            <v>3835.8059132369794</v>
          </cell>
          <cell r="YT28">
            <v>4026.585588411659</v>
          </cell>
          <cell r="YU28">
            <v>4057.747201084444</v>
          </cell>
          <cell r="YV28">
            <v>4410.6656377528725</v>
          </cell>
          <cell r="YW28">
            <v>-2536.8686751299902</v>
          </cell>
          <cell r="YX28">
            <v>-2536.8686751299902</v>
          </cell>
          <cell r="YY28">
            <v>0</v>
          </cell>
          <cell r="YZ28">
            <v>1592.69</v>
          </cell>
          <cell r="ZA28">
            <v>59.47</v>
          </cell>
          <cell r="ZB28">
            <v>59.47</v>
          </cell>
          <cell r="ZC28">
            <v>59.47</v>
          </cell>
          <cell r="ZD28">
            <v>59.47</v>
          </cell>
          <cell r="ZE28">
            <v>59.47</v>
          </cell>
          <cell r="ZF28">
            <v>59.47</v>
          </cell>
          <cell r="ZG28">
            <v>59.47</v>
          </cell>
          <cell r="ZH28">
            <v>235.28</v>
          </cell>
          <cell r="ZI28">
            <v>235.28</v>
          </cell>
          <cell r="ZJ28">
            <v>235.28</v>
          </cell>
          <cell r="ZK28">
            <v>235.28</v>
          </cell>
          <cell r="ZL28">
            <v>235.28</v>
          </cell>
          <cell r="ZM28">
            <v>6601.4351180112026</v>
          </cell>
          <cell r="ZN28">
            <v>0</v>
          </cell>
          <cell r="ZO28">
            <v>195.24451511143835</v>
          </cell>
          <cell r="ZP28">
            <v>988.47836990049143</v>
          </cell>
          <cell r="ZQ28">
            <v>5244.3075333840225</v>
          </cell>
          <cell r="ZR28">
            <v>173.40469961525005</v>
          </cell>
          <cell r="ZS28">
            <v>0</v>
          </cell>
          <cell r="ZZ28">
            <v>5008.7451180112021</v>
          </cell>
          <cell r="AAA28">
            <v>0</v>
          </cell>
          <cell r="AAB28">
            <v>5008.7451180112021</v>
          </cell>
          <cell r="AAC28">
            <v>1569.1199999999997</v>
          </cell>
          <cell r="AAD28">
            <v>113.06</v>
          </cell>
          <cell r="AAE28">
            <v>113.06</v>
          </cell>
          <cell r="AAF28">
            <v>113.06</v>
          </cell>
          <cell r="AAG28">
            <v>113.06</v>
          </cell>
          <cell r="AAH28">
            <v>113.06</v>
          </cell>
          <cell r="AAI28">
            <v>113.06</v>
          </cell>
          <cell r="AAJ28">
            <v>113.06</v>
          </cell>
          <cell r="AAK28">
            <v>155.54</v>
          </cell>
          <cell r="AAL28">
            <v>155.54</v>
          </cell>
          <cell r="AAM28">
            <v>155.54</v>
          </cell>
          <cell r="AAN28">
            <v>155.54</v>
          </cell>
          <cell r="AAO28">
            <v>155.54</v>
          </cell>
          <cell r="AAP28">
            <v>1959.6122335031396</v>
          </cell>
          <cell r="AAQ28">
            <v>131.44417189699874</v>
          </cell>
          <cell r="AAR28">
            <v>131.12954780490003</v>
          </cell>
          <cell r="AAS28">
            <v>131.57082994730061</v>
          </cell>
          <cell r="AAT28">
            <v>132.11079041717699</v>
          </cell>
          <cell r="AAU28">
            <v>133.14231692167559</v>
          </cell>
          <cell r="AAV28">
            <v>131.6343600945516</v>
          </cell>
          <cell r="AAW28">
            <v>129.28478320811931</v>
          </cell>
          <cell r="AAX28">
            <v>211.43664864000002</v>
          </cell>
          <cell r="AAY28">
            <v>203.34069054</v>
          </cell>
          <cell r="AAZ28">
            <v>207.08475192</v>
          </cell>
          <cell r="ABA28">
            <v>206.807300532</v>
          </cell>
          <cell r="ABB28">
            <v>210.62604158041688</v>
          </cell>
          <cell r="ABC28">
            <v>390.49223350313991</v>
          </cell>
          <cell r="ABD28">
            <v>0</v>
          </cell>
          <cell r="ABE28">
            <v>390.49223350313991</v>
          </cell>
          <cell r="ABF28">
            <v>224.77999999999997</v>
          </cell>
          <cell r="ABG28">
            <v>7.84</v>
          </cell>
          <cell r="ABH28">
            <v>7.84</v>
          </cell>
          <cell r="ABI28">
            <v>7.84</v>
          </cell>
          <cell r="ABJ28">
            <v>7.84</v>
          </cell>
          <cell r="ABK28">
            <v>7.84</v>
          </cell>
          <cell r="ABL28">
            <v>7.84</v>
          </cell>
          <cell r="ABM28">
            <v>7.84</v>
          </cell>
          <cell r="ABN28">
            <v>33.979999999999997</v>
          </cell>
          <cell r="ABO28">
            <v>33.979999999999997</v>
          </cell>
          <cell r="ABP28">
            <v>33.979999999999997</v>
          </cell>
          <cell r="ABQ28">
            <v>33.979999999999997</v>
          </cell>
          <cell r="ABR28">
            <v>33.979999999999997</v>
          </cell>
          <cell r="ABS28">
            <v>3224.5590000000002</v>
          </cell>
          <cell r="ABT28">
            <v>0</v>
          </cell>
          <cell r="ABU28">
            <v>0</v>
          </cell>
          <cell r="ABV28">
            <v>0</v>
          </cell>
          <cell r="ABW28">
            <v>0</v>
          </cell>
          <cell r="ABX28">
            <v>0</v>
          </cell>
          <cell r="ABY28">
            <v>0</v>
          </cell>
          <cell r="ACB28">
            <v>3224.5590000000002</v>
          </cell>
          <cell r="ACC28">
            <v>0</v>
          </cell>
          <cell r="ACD28">
            <v>0</v>
          </cell>
          <cell r="ACE28">
            <v>0</v>
          </cell>
          <cell r="ACF28">
            <v>2999.7790000000005</v>
          </cell>
          <cell r="ACG28">
            <v>0</v>
          </cell>
          <cell r="ACH28">
            <v>2999.7790000000005</v>
          </cell>
          <cell r="ACI28">
            <v>47208.259999999995</v>
          </cell>
          <cell r="ACJ28">
            <v>34644.084442135172</v>
          </cell>
          <cell r="ACK28">
            <v>-12564.175557864823</v>
          </cell>
          <cell r="ACL28">
            <v>-12564.175557864823</v>
          </cell>
          <cell r="ACM28">
            <v>0</v>
          </cell>
          <cell r="ACN28">
            <v>21355.69</v>
          </cell>
          <cell r="ACO28">
            <v>1944.17</v>
          </cell>
          <cell r="ACP28">
            <v>1944.17</v>
          </cell>
          <cell r="ACQ28">
            <v>1944.17</v>
          </cell>
          <cell r="ACR28">
            <v>1944.17</v>
          </cell>
          <cell r="ACS28">
            <v>1944.17</v>
          </cell>
          <cell r="ACT28">
            <v>1944.17</v>
          </cell>
          <cell r="ACU28">
            <v>1944.17</v>
          </cell>
          <cell r="ACV28">
            <v>1549.3</v>
          </cell>
          <cell r="ACW28">
            <v>1549.3</v>
          </cell>
          <cell r="ACX28">
            <v>1549.3</v>
          </cell>
          <cell r="ACY28">
            <v>1549.3</v>
          </cell>
          <cell r="ACZ28">
            <v>1549.3</v>
          </cell>
          <cell r="ADA28">
            <v>22047.712168239588</v>
          </cell>
          <cell r="ADB28">
            <v>0</v>
          </cell>
          <cell r="ADC28">
            <v>2911.4452248078082</v>
          </cell>
          <cell r="ADD28">
            <v>2747.6412441497337</v>
          </cell>
          <cell r="ADE28">
            <v>1315.2794200000001</v>
          </cell>
          <cell r="ADF28">
            <v>2114.4904928000001</v>
          </cell>
          <cell r="ADG28">
            <v>1836.3295495999998</v>
          </cell>
          <cell r="ADH28">
            <v>1665.5333542937051</v>
          </cell>
          <cell r="ADI28">
            <v>2024.7319800407279</v>
          </cell>
          <cell r="ADJ28">
            <v>1987.8331381999999</v>
          </cell>
          <cell r="ADK28">
            <v>1816.014396</v>
          </cell>
          <cell r="ADL28">
            <v>1533.5092567199999</v>
          </cell>
          <cell r="ADM28">
            <v>2094.9041116276157</v>
          </cell>
          <cell r="ADN28">
            <v>692.02216823958952</v>
          </cell>
          <cell r="ADO28">
            <v>0</v>
          </cell>
          <cell r="ADP28">
            <v>692.02216823958952</v>
          </cell>
          <cell r="ADQ28">
            <v>25852.57</v>
          </cell>
          <cell r="ADR28">
            <v>2028.66</v>
          </cell>
          <cell r="ADS28">
            <v>2028.66</v>
          </cell>
          <cell r="ADT28">
            <v>2028.66</v>
          </cell>
          <cell r="ADU28">
            <v>2028.66</v>
          </cell>
          <cell r="ADV28">
            <v>2028.66</v>
          </cell>
          <cell r="ADW28">
            <v>2028.66</v>
          </cell>
          <cell r="ADX28">
            <v>2028.66</v>
          </cell>
          <cell r="ADY28">
            <v>2330.39</v>
          </cell>
          <cell r="ADZ28">
            <v>2330.39</v>
          </cell>
          <cell r="AEA28">
            <v>2330.39</v>
          </cell>
          <cell r="AEB28">
            <v>2330.39</v>
          </cell>
          <cell r="AEC28">
            <v>2330.39</v>
          </cell>
          <cell r="AED28">
            <v>12596.372273895582</v>
          </cell>
          <cell r="AEE28">
            <v>0</v>
          </cell>
          <cell r="AEF28">
            <v>1590.2059007459181</v>
          </cell>
          <cell r="AEG28">
            <v>1426.6902267153127</v>
          </cell>
          <cell r="AEH28">
            <v>740.04275799999994</v>
          </cell>
          <cell r="AEI28">
            <v>1231.3233911999998</v>
          </cell>
          <cell r="AEJ28">
            <v>1127.3768688</v>
          </cell>
          <cell r="AEK28">
            <v>987.84427065650846</v>
          </cell>
          <cell r="AEL28">
            <v>1287.7545746317764</v>
          </cell>
          <cell r="AEM28">
            <v>1045.8319689999998</v>
          </cell>
          <cell r="AEN28">
            <v>1062.0236087999999</v>
          </cell>
          <cell r="AEO28">
            <v>968.77381187999993</v>
          </cell>
          <cell r="AEP28">
            <v>1128.504893466067</v>
          </cell>
          <cell r="AEQ28">
            <v>-13256.197726104418</v>
          </cell>
          <cell r="AER28">
            <v>-13256.197726104418</v>
          </cell>
          <cell r="AES28">
            <v>0</v>
          </cell>
          <cell r="AET28">
            <v>0</v>
          </cell>
          <cell r="AEU28">
            <v>0</v>
          </cell>
          <cell r="AEV28">
            <v>0</v>
          </cell>
          <cell r="AEW28">
            <v>0</v>
          </cell>
          <cell r="AEX28">
            <v>0</v>
          </cell>
          <cell r="AEY28">
            <v>0</v>
          </cell>
          <cell r="AEZ28">
            <v>0</v>
          </cell>
          <cell r="AFA28">
            <v>0</v>
          </cell>
          <cell r="AFB28">
            <v>0</v>
          </cell>
          <cell r="AFC28">
            <v>0</v>
          </cell>
          <cell r="AFD28">
            <v>0</v>
          </cell>
          <cell r="AFE28">
            <v>0</v>
          </cell>
          <cell r="AFF28">
            <v>0</v>
          </cell>
          <cell r="AFG28">
            <v>0</v>
          </cell>
          <cell r="AFH28">
            <v>0</v>
          </cell>
          <cell r="AFI28">
            <v>0</v>
          </cell>
          <cell r="AFJ28">
            <v>0</v>
          </cell>
          <cell r="AFK28">
            <v>0</v>
          </cell>
          <cell r="AFL28">
            <v>0</v>
          </cell>
          <cell r="AFM28">
            <v>0</v>
          </cell>
          <cell r="AFN28">
            <v>0</v>
          </cell>
          <cell r="AFO28">
            <v>0</v>
          </cell>
          <cell r="AFP28">
            <v>0</v>
          </cell>
          <cell r="AFQ28">
            <v>0</v>
          </cell>
          <cell r="AFR28">
            <v>0</v>
          </cell>
          <cell r="AFS28">
            <v>0</v>
          </cell>
          <cell r="AFT28">
            <v>0</v>
          </cell>
          <cell r="AFU28">
            <v>0</v>
          </cell>
          <cell r="AFV28">
            <v>0</v>
          </cell>
          <cell r="AFW28">
            <v>350458.41330000001</v>
          </cell>
          <cell r="AFX28">
            <v>297335.85318625381</v>
          </cell>
          <cell r="AFY28">
            <v>-53122.560113746207</v>
          </cell>
          <cell r="AFZ28">
            <v>-53122.560113746207</v>
          </cell>
          <cell r="AGA28">
            <v>0</v>
          </cell>
          <cell r="AGB28">
            <v>420550.09596000001</v>
          </cell>
          <cell r="AGC28">
            <v>356803.02382350457</v>
          </cell>
          <cell r="AGD28">
            <v>-63747.072136495437</v>
          </cell>
          <cell r="AGE28">
            <v>-63747.072136495437</v>
          </cell>
          <cell r="AGF28">
            <v>0</v>
          </cell>
          <cell r="AGG28">
            <v>22429.338451200001</v>
          </cell>
          <cell r="AGH28">
            <v>19029.494603920244</v>
          </cell>
          <cell r="AGI28">
            <v>-3399.843847279757</v>
          </cell>
          <cell r="AGJ28">
            <v>-3399.843847279757</v>
          </cell>
          <cell r="AGK28">
            <v>0</v>
          </cell>
          <cell r="AGL28">
            <v>442979.4344112</v>
          </cell>
          <cell r="AGM28">
            <v>375832.51842742483</v>
          </cell>
          <cell r="AGN28">
            <v>-67146.915983775165</v>
          </cell>
          <cell r="AGO28">
            <v>-67146.915983775165</v>
          </cell>
          <cell r="AGP28">
            <v>0</v>
          </cell>
          <cell r="AGQ28">
            <v>5.0632911392405063E-2</v>
          </cell>
          <cell r="AGR28">
            <v>7.0000000000000007E-2</v>
          </cell>
          <cell r="AGS28">
            <v>0.03</v>
          </cell>
          <cell r="AGT28">
            <v>5.3333333333333337E-2</v>
          </cell>
          <cell r="AGV28">
            <v>89770.993300000002</v>
          </cell>
          <cell r="AGW28">
            <v>22504.077558259447</v>
          </cell>
          <cell r="AGX28">
            <v>-67266.915741740551</v>
          </cell>
          <cell r="AGZ28">
            <v>-67146.915983775165</v>
          </cell>
          <cell r="AHA28">
            <v>-3694.5845079048304</v>
          </cell>
          <cell r="AHC28">
            <v>38107.437282564759</v>
          </cell>
          <cell r="AHD28">
            <v>18481.874981644971</v>
          </cell>
          <cell r="AHE28">
            <v>-164870.67686572252</v>
          </cell>
          <cell r="AHF28">
            <v>-48321.593530366197</v>
          </cell>
          <cell r="AHG28">
            <v>-227444.45862355898</v>
          </cell>
        </row>
        <row r="29">
          <cell r="C29" t="str">
            <v>Заньковецької вул. 28</v>
          </cell>
          <cell r="D29">
            <v>10</v>
          </cell>
          <cell r="E29">
            <v>4173.88</v>
          </cell>
          <cell r="F29">
            <v>38793.630000000005</v>
          </cell>
          <cell r="G29">
            <v>43168.868347355645</v>
          </cell>
          <cell r="H29">
            <v>4375.2383473556401</v>
          </cell>
          <cell r="I29">
            <v>0</v>
          </cell>
          <cell r="J29">
            <v>4375.2383473556401</v>
          </cell>
          <cell r="K29">
            <v>12944.83</v>
          </cell>
          <cell r="L29">
            <v>814.74</v>
          </cell>
          <cell r="M29">
            <v>814.74</v>
          </cell>
          <cell r="N29">
            <v>814.74</v>
          </cell>
          <cell r="O29">
            <v>814.74</v>
          </cell>
          <cell r="P29">
            <v>814.74</v>
          </cell>
          <cell r="Q29">
            <v>814.74</v>
          </cell>
          <cell r="R29">
            <v>814.74</v>
          </cell>
          <cell r="S29">
            <v>1448.33</v>
          </cell>
          <cell r="T29">
            <v>1448.33</v>
          </cell>
          <cell r="U29">
            <v>1448.33</v>
          </cell>
          <cell r="V29">
            <v>1448.33</v>
          </cell>
          <cell r="W29">
            <v>1448.33</v>
          </cell>
          <cell r="X29">
            <v>15797.313339504455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7183.8260451735241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8613.487294330931</v>
          </cell>
          <cell r="AJ29">
            <v>0</v>
          </cell>
          <cell r="AL29">
            <v>0</v>
          </cell>
          <cell r="AM29">
            <v>0</v>
          </cell>
          <cell r="AN29">
            <v>2245.56</v>
          </cell>
          <cell r="AO29">
            <v>171.13</v>
          </cell>
          <cell r="AP29">
            <v>171.13</v>
          </cell>
          <cell r="AQ29">
            <v>171.13</v>
          </cell>
          <cell r="AR29">
            <v>171.13</v>
          </cell>
          <cell r="AS29">
            <v>171.13</v>
          </cell>
          <cell r="AT29">
            <v>171.13</v>
          </cell>
          <cell r="AU29">
            <v>171.13</v>
          </cell>
          <cell r="AV29">
            <v>209.53</v>
          </cell>
          <cell r="AW29">
            <v>209.53</v>
          </cell>
          <cell r="AX29">
            <v>209.53</v>
          </cell>
          <cell r="AY29">
            <v>209.53</v>
          </cell>
          <cell r="AZ29">
            <v>209.53</v>
          </cell>
          <cell r="BA29">
            <v>2299.5671747428978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1046.0342428410788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1253.5329319018192</v>
          </cell>
          <cell r="BM29">
            <v>0</v>
          </cell>
          <cell r="BO29">
            <v>0</v>
          </cell>
          <cell r="BP29">
            <v>0</v>
          </cell>
          <cell r="BQ29">
            <v>1836.4399999999996</v>
          </cell>
          <cell r="BR29">
            <v>139.82</v>
          </cell>
          <cell r="BS29">
            <v>139.82</v>
          </cell>
          <cell r="BT29">
            <v>139.82</v>
          </cell>
          <cell r="BU29">
            <v>139.82</v>
          </cell>
          <cell r="BV29">
            <v>139.82</v>
          </cell>
          <cell r="BW29">
            <v>139.82</v>
          </cell>
          <cell r="BX29">
            <v>139.82</v>
          </cell>
          <cell r="BY29">
            <v>171.54</v>
          </cell>
          <cell r="BZ29">
            <v>171.54</v>
          </cell>
          <cell r="CA29">
            <v>171.54</v>
          </cell>
          <cell r="CB29">
            <v>171.54</v>
          </cell>
          <cell r="CC29">
            <v>171.54</v>
          </cell>
          <cell r="CD29">
            <v>1681.8100000000006</v>
          </cell>
          <cell r="CE29">
            <v>126.93</v>
          </cell>
          <cell r="CF29">
            <v>126.93</v>
          </cell>
          <cell r="CG29">
            <v>126.93</v>
          </cell>
          <cell r="CH29">
            <v>126.93</v>
          </cell>
          <cell r="CI29">
            <v>126.93</v>
          </cell>
          <cell r="CJ29">
            <v>126.93</v>
          </cell>
          <cell r="CK29">
            <v>126.93</v>
          </cell>
          <cell r="CL29">
            <v>158.66</v>
          </cell>
          <cell r="CM29">
            <v>158.66</v>
          </cell>
          <cell r="CN29">
            <v>158.66</v>
          </cell>
          <cell r="CO29">
            <v>158.66</v>
          </cell>
          <cell r="CP29">
            <v>158.66</v>
          </cell>
          <cell r="CR29">
            <v>0</v>
          </cell>
          <cell r="CS29">
            <v>0</v>
          </cell>
          <cell r="CT29">
            <v>504.65000000000009</v>
          </cell>
          <cell r="CU29">
            <v>38.4</v>
          </cell>
          <cell r="CV29">
            <v>38.4</v>
          </cell>
          <cell r="CW29">
            <v>38.4</v>
          </cell>
          <cell r="CX29">
            <v>38.4</v>
          </cell>
          <cell r="CY29">
            <v>38.4</v>
          </cell>
          <cell r="CZ29">
            <v>38.4</v>
          </cell>
          <cell r="DA29">
            <v>38.4</v>
          </cell>
          <cell r="DB29">
            <v>47.17</v>
          </cell>
          <cell r="DC29">
            <v>47.17</v>
          </cell>
          <cell r="DD29">
            <v>47.17</v>
          </cell>
          <cell r="DE29">
            <v>47.17</v>
          </cell>
          <cell r="DF29">
            <v>47.17</v>
          </cell>
          <cell r="DG29">
            <v>460.81000000000006</v>
          </cell>
          <cell r="DH29">
            <v>34.78</v>
          </cell>
          <cell r="DI29">
            <v>34.78</v>
          </cell>
          <cell r="DJ29">
            <v>34.78</v>
          </cell>
          <cell r="DK29">
            <v>34.78</v>
          </cell>
          <cell r="DL29">
            <v>34.78</v>
          </cell>
          <cell r="DM29">
            <v>34.78</v>
          </cell>
          <cell r="DN29">
            <v>34.78</v>
          </cell>
          <cell r="DO29">
            <v>43.47</v>
          </cell>
          <cell r="DP29">
            <v>43.47</v>
          </cell>
          <cell r="DQ29">
            <v>43.47</v>
          </cell>
          <cell r="DR29">
            <v>43.47</v>
          </cell>
          <cell r="DS29">
            <v>43.47</v>
          </cell>
          <cell r="DT29">
            <v>-43.840000000000032</v>
          </cell>
          <cell r="DU29">
            <v>-43.840000000000032</v>
          </cell>
          <cell r="DV29">
            <v>0</v>
          </cell>
          <cell r="DW29">
            <v>1444.1599999999994</v>
          </cell>
          <cell r="DX29">
            <v>114.78</v>
          </cell>
          <cell r="DY29">
            <v>114.78</v>
          </cell>
          <cell r="DZ29">
            <v>114.78</v>
          </cell>
          <cell r="EA29">
            <v>114.78</v>
          </cell>
          <cell r="EB29">
            <v>114.78</v>
          </cell>
          <cell r="EC29">
            <v>114.78</v>
          </cell>
          <cell r="ED29">
            <v>114.78</v>
          </cell>
          <cell r="EE29">
            <v>128.13999999999999</v>
          </cell>
          <cell r="EF29">
            <v>128.13999999999999</v>
          </cell>
          <cell r="EG29">
            <v>128.13999999999999</v>
          </cell>
          <cell r="EH29">
            <v>128.13999999999999</v>
          </cell>
          <cell r="EI29">
            <v>128.13999999999999</v>
          </cell>
          <cell r="EK29">
            <v>1402.8252201918576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638.39756033198614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764.42765985987137</v>
          </cell>
          <cell r="EW29">
            <v>0</v>
          </cell>
          <cell r="EX29">
            <v>-41.334779808141775</v>
          </cell>
          <cell r="EY29">
            <v>-41.334779808141775</v>
          </cell>
          <cell r="EZ29">
            <v>0</v>
          </cell>
          <cell r="FA29">
            <v>7545.9400000000023</v>
          </cell>
          <cell r="FB29">
            <v>570.57000000000005</v>
          </cell>
          <cell r="FC29">
            <v>570.57000000000005</v>
          </cell>
          <cell r="FD29">
            <v>570.57000000000005</v>
          </cell>
          <cell r="FE29">
            <v>570.57000000000005</v>
          </cell>
          <cell r="FF29">
            <v>570.57000000000005</v>
          </cell>
          <cell r="FG29">
            <v>570.57000000000005</v>
          </cell>
          <cell r="FH29">
            <v>570.57000000000005</v>
          </cell>
          <cell r="FI29">
            <v>710.39</v>
          </cell>
          <cell r="FJ29">
            <v>710.39</v>
          </cell>
          <cell r="FK29">
            <v>710.39</v>
          </cell>
          <cell r="FL29">
            <v>710.39</v>
          </cell>
          <cell r="FM29">
            <v>710.39</v>
          </cell>
          <cell r="FN29">
            <v>7829.7656095705161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3625.1097874209863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4204.6558221495297</v>
          </cell>
          <cell r="FZ29">
            <v>0</v>
          </cell>
          <cell r="GA29">
            <v>283.82560957051373</v>
          </cell>
          <cell r="GB29">
            <v>0</v>
          </cell>
          <cell r="GC29">
            <v>283.82560957051373</v>
          </cell>
          <cell r="GD29">
            <v>1285.5400000000002</v>
          </cell>
          <cell r="GE29">
            <v>68.87</v>
          </cell>
          <cell r="GF29">
            <v>68.87</v>
          </cell>
          <cell r="GG29">
            <v>68.87</v>
          </cell>
          <cell r="GH29">
            <v>68.87</v>
          </cell>
          <cell r="GI29">
            <v>68.87</v>
          </cell>
          <cell r="GJ29">
            <v>68.87</v>
          </cell>
          <cell r="GK29">
            <v>68.87</v>
          </cell>
          <cell r="GL29">
            <v>160.69</v>
          </cell>
          <cell r="GM29">
            <v>160.69</v>
          </cell>
          <cell r="GN29">
            <v>160.69</v>
          </cell>
          <cell r="GO29">
            <v>160.69</v>
          </cell>
          <cell r="GP29">
            <v>160.69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V29">
            <v>-1285.5400000000002</v>
          </cell>
          <cell r="GW29">
            <v>-1285.5400000000002</v>
          </cell>
          <cell r="GX29">
            <v>0</v>
          </cell>
          <cell r="GY29">
            <v>10986.51</v>
          </cell>
          <cell r="GZ29">
            <v>605.63</v>
          </cell>
          <cell r="HA29">
            <v>605.63</v>
          </cell>
          <cell r="HB29">
            <v>605.63</v>
          </cell>
          <cell r="HC29">
            <v>605.63</v>
          </cell>
          <cell r="HD29">
            <v>605.63</v>
          </cell>
          <cell r="HE29">
            <v>605.63</v>
          </cell>
          <cell r="HF29">
            <v>605.63</v>
          </cell>
          <cell r="HG29">
            <v>1349.42</v>
          </cell>
          <cell r="HH29">
            <v>1349.42</v>
          </cell>
          <cell r="HI29">
            <v>1349.42</v>
          </cell>
          <cell r="HJ29">
            <v>1349.42</v>
          </cell>
          <cell r="HK29">
            <v>1349.42</v>
          </cell>
          <cell r="HL29">
            <v>13696.777003345915</v>
          </cell>
          <cell r="HM29">
            <v>1173.2655926870473</v>
          </cell>
          <cell r="HN29">
            <v>1243.2094816663978</v>
          </cell>
          <cell r="HO29">
            <v>1351.4232359800619</v>
          </cell>
          <cell r="HP29">
            <v>1259.7137234622935</v>
          </cell>
          <cell r="HQ29">
            <v>1310.8187543135887</v>
          </cell>
          <cell r="HR29">
            <v>1103.5410821695439</v>
          </cell>
          <cell r="HS29">
            <v>1442.5071359990691</v>
          </cell>
          <cell r="HT29">
            <v>882.83108288048811</v>
          </cell>
          <cell r="HU29">
            <v>909.19008662440012</v>
          </cell>
          <cell r="HV29">
            <v>983.84362690510409</v>
          </cell>
          <cell r="HW29">
            <v>895.23731274507395</v>
          </cell>
          <cell r="HX29">
            <v>1141.195887912849</v>
          </cell>
          <cell r="HY29">
            <v>2710.2670033459144</v>
          </cell>
          <cell r="HZ29">
            <v>0</v>
          </cell>
          <cell r="IA29">
            <v>2710.2670033459144</v>
          </cell>
          <cell r="IB29">
            <v>46072.289999999994</v>
          </cell>
          <cell r="IC29">
            <v>3184.47</v>
          </cell>
          <cell r="ID29">
            <v>3184.47</v>
          </cell>
          <cell r="IE29">
            <v>3184.47</v>
          </cell>
          <cell r="IF29">
            <v>3184.47</v>
          </cell>
          <cell r="IG29">
            <v>3184.47</v>
          </cell>
          <cell r="IH29">
            <v>3184.47</v>
          </cell>
          <cell r="II29">
            <v>3184.47</v>
          </cell>
          <cell r="IJ29">
            <v>4756.2</v>
          </cell>
          <cell r="IK29">
            <v>4756.2</v>
          </cell>
          <cell r="IL29">
            <v>4756.2</v>
          </cell>
          <cell r="IM29">
            <v>4756.2</v>
          </cell>
          <cell r="IN29">
            <v>4756.2</v>
          </cell>
          <cell r="IO29">
            <v>44929.094355214846</v>
          </cell>
          <cell r="IP29">
            <v>3960.3520681583345</v>
          </cell>
          <cell r="IQ29">
            <v>3950.8725898684033</v>
          </cell>
          <cell r="IR29">
            <v>3964.1682165978027</v>
          </cell>
          <cell r="IS29">
            <v>3980.436975666667</v>
          </cell>
          <cell r="IT29">
            <v>4011.5163918666672</v>
          </cell>
          <cell r="IU29">
            <v>3966.0823505333337</v>
          </cell>
          <cell r="IV29">
            <v>3895.2906863067087</v>
          </cell>
          <cell r="IW29">
            <v>4912.8453136000007</v>
          </cell>
          <cell r="IX29">
            <v>2968.5014486451096</v>
          </cell>
          <cell r="IY29">
            <v>3521.0242676275775</v>
          </cell>
          <cell r="IZ29">
            <v>2736.669370082674</v>
          </cell>
          <cell r="JA29">
            <v>3061.3346762615752</v>
          </cell>
          <cell r="JB29">
            <v>-1143.195644785148</v>
          </cell>
          <cell r="JC29">
            <v>-1143.195644785148</v>
          </cell>
          <cell r="JD29">
            <v>0</v>
          </cell>
          <cell r="JE29">
            <v>0</v>
          </cell>
          <cell r="JF29">
            <v>0</v>
          </cell>
          <cell r="JG29">
            <v>0</v>
          </cell>
          <cell r="JH29">
            <v>0</v>
          </cell>
          <cell r="JI29">
            <v>0</v>
          </cell>
          <cell r="JJ29">
            <v>0</v>
          </cell>
          <cell r="JK29">
            <v>0</v>
          </cell>
          <cell r="JL29">
            <v>0</v>
          </cell>
          <cell r="JM29">
            <v>0</v>
          </cell>
          <cell r="JN29">
            <v>0</v>
          </cell>
          <cell r="JO29">
            <v>0</v>
          </cell>
          <cell r="JP29">
            <v>0</v>
          </cell>
          <cell r="JQ29">
            <v>0</v>
          </cell>
          <cell r="JR29">
            <v>0</v>
          </cell>
          <cell r="JS29">
            <v>0</v>
          </cell>
          <cell r="JT29">
            <v>0</v>
          </cell>
          <cell r="JU29">
            <v>0</v>
          </cell>
          <cell r="JV29">
            <v>0</v>
          </cell>
          <cell r="JW29">
            <v>0</v>
          </cell>
          <cell r="JX29">
            <v>0</v>
          </cell>
          <cell r="JY29">
            <v>0</v>
          </cell>
          <cell r="JZ29">
            <v>0</v>
          </cell>
          <cell r="KA29">
            <v>0</v>
          </cell>
          <cell r="KB29">
            <v>0</v>
          </cell>
          <cell r="KC29">
            <v>0</v>
          </cell>
          <cell r="KD29">
            <v>0</v>
          </cell>
          <cell r="KE29">
            <v>0</v>
          </cell>
          <cell r="KF29">
            <v>0</v>
          </cell>
          <cell r="KG29">
            <v>0</v>
          </cell>
          <cell r="KH29">
            <v>2940.9500000000003</v>
          </cell>
          <cell r="KI29">
            <v>153.6</v>
          </cell>
          <cell r="KJ29">
            <v>153.6</v>
          </cell>
          <cell r="KK29">
            <v>153.6</v>
          </cell>
          <cell r="KL29">
            <v>153.6</v>
          </cell>
          <cell r="KM29">
            <v>153.6</v>
          </cell>
          <cell r="KN29">
            <v>153.6</v>
          </cell>
          <cell r="KO29">
            <v>153.6</v>
          </cell>
          <cell r="KP29">
            <v>373.15</v>
          </cell>
          <cell r="KQ29">
            <v>373.15</v>
          </cell>
          <cell r="KR29">
            <v>373.15</v>
          </cell>
          <cell r="KS29">
            <v>373.15</v>
          </cell>
          <cell r="KT29">
            <v>373.15</v>
          </cell>
          <cell r="KU29">
            <v>3191.020283707916</v>
          </cell>
          <cell r="KV29">
            <v>185.25925747933346</v>
          </cell>
          <cell r="KW29">
            <v>199.51744099330861</v>
          </cell>
          <cell r="KX29">
            <v>177.0693151660895</v>
          </cell>
          <cell r="KY29">
            <v>194.14005359992379</v>
          </cell>
          <cell r="KZ29">
            <v>193.38741470615733</v>
          </cell>
          <cell r="LA29">
            <v>197.66301766796028</v>
          </cell>
          <cell r="LB29">
            <v>174.90826374752086</v>
          </cell>
          <cell r="LC29">
            <v>283.53061961618141</v>
          </cell>
          <cell r="LD29">
            <v>365.4551321970518</v>
          </cell>
          <cell r="LE29">
            <v>352.88996223607887</v>
          </cell>
          <cell r="LF29">
            <v>429.95298849047572</v>
          </cell>
          <cell r="LG29">
            <v>437.24681780783413</v>
          </cell>
          <cell r="LH29">
            <v>250.07028370791568</v>
          </cell>
          <cell r="LI29">
            <v>0</v>
          </cell>
          <cell r="LJ29">
            <v>250.07028370791568</v>
          </cell>
          <cell r="LK29">
            <v>0</v>
          </cell>
          <cell r="LX29">
            <v>0</v>
          </cell>
          <cell r="MJ29">
            <v>0</v>
          </cell>
          <cell r="ML29">
            <v>0</v>
          </cell>
          <cell r="MM29">
            <v>0</v>
          </cell>
          <cell r="MN29">
            <v>65372.560000000012</v>
          </cell>
          <cell r="MO29">
            <v>5552.93</v>
          </cell>
          <cell r="MP29">
            <v>5552.93</v>
          </cell>
          <cell r="MQ29">
            <v>5552.93</v>
          </cell>
          <cell r="MR29">
            <v>5552.93</v>
          </cell>
          <cell r="MS29">
            <v>5552.93</v>
          </cell>
          <cell r="MT29">
            <v>5552.93</v>
          </cell>
          <cell r="MU29">
            <v>5552.93</v>
          </cell>
          <cell r="MV29">
            <v>5300.41</v>
          </cell>
          <cell r="MW29">
            <v>5300.41</v>
          </cell>
          <cell r="MX29">
            <v>5300.41</v>
          </cell>
          <cell r="MY29">
            <v>5300.41</v>
          </cell>
          <cell r="MZ29">
            <v>5300.41</v>
          </cell>
          <cell r="NA29">
            <v>50128.870505155792</v>
          </cell>
          <cell r="NB29">
            <v>0</v>
          </cell>
          <cell r="NC29">
            <v>5113.5864000000001</v>
          </cell>
          <cell r="ND29">
            <v>12535.38</v>
          </cell>
          <cell r="NE29">
            <v>0</v>
          </cell>
          <cell r="NF29">
            <v>0</v>
          </cell>
          <cell r="NG29">
            <v>1571.4295999999999</v>
          </cell>
          <cell r="NH29">
            <v>451.28719999999998</v>
          </cell>
          <cell r="NI29">
            <v>0</v>
          </cell>
          <cell r="NJ29">
            <v>726.1749988774003</v>
          </cell>
          <cell r="NK29">
            <v>713.38800000000003</v>
          </cell>
          <cell r="NL29">
            <v>29017.624306278401</v>
          </cell>
          <cell r="NM29">
            <v>0</v>
          </cell>
          <cell r="NN29">
            <v>-15243.68949484422</v>
          </cell>
          <cell r="NO29">
            <v>-15243.68949484422</v>
          </cell>
          <cell r="NP29">
            <v>0</v>
          </cell>
          <cell r="NQ29">
            <v>26787.620000000003</v>
          </cell>
          <cell r="NR29">
            <v>3446.5899999999997</v>
          </cell>
          <cell r="NS29">
            <v>-23341.030000000002</v>
          </cell>
          <cell r="NT29">
            <v>-23341.030000000002</v>
          </cell>
          <cell r="NU29">
            <v>0</v>
          </cell>
          <cell r="NV29">
            <v>6646.0999999999985</v>
          </cell>
          <cell r="NW29">
            <v>684.1</v>
          </cell>
          <cell r="NX29">
            <v>684.1</v>
          </cell>
          <cell r="NY29">
            <v>684.1</v>
          </cell>
          <cell r="NZ29">
            <v>684.1</v>
          </cell>
          <cell r="OA29">
            <v>684.1</v>
          </cell>
          <cell r="OB29">
            <v>684.1</v>
          </cell>
          <cell r="OC29">
            <v>684.1</v>
          </cell>
          <cell r="OD29">
            <v>371.48</v>
          </cell>
          <cell r="OE29">
            <v>371.48</v>
          </cell>
          <cell r="OF29">
            <v>371.48</v>
          </cell>
          <cell r="OG29">
            <v>371.48</v>
          </cell>
          <cell r="OH29">
            <v>371.48</v>
          </cell>
          <cell r="OI29">
            <v>1086.05</v>
          </cell>
          <cell r="OJ29">
            <v>0</v>
          </cell>
          <cell r="OK29">
            <v>0</v>
          </cell>
          <cell r="OL29">
            <v>0</v>
          </cell>
          <cell r="OM29">
            <v>0</v>
          </cell>
          <cell r="ON29">
            <v>1086.05</v>
          </cell>
          <cell r="OO29">
            <v>0</v>
          </cell>
          <cell r="OP29">
            <v>0</v>
          </cell>
          <cell r="OQ29">
            <v>0</v>
          </cell>
          <cell r="OR29">
            <v>0</v>
          </cell>
          <cell r="OS29">
            <v>0</v>
          </cell>
          <cell r="OT29">
            <v>0</v>
          </cell>
          <cell r="OU29">
            <v>0</v>
          </cell>
          <cell r="OV29">
            <v>-5560.0499999999984</v>
          </cell>
          <cell r="OW29">
            <v>-5560.0499999999984</v>
          </cell>
          <cell r="OX29">
            <v>0</v>
          </cell>
          <cell r="OY29">
            <v>4738.6200000000008</v>
          </cell>
          <cell r="OZ29">
            <v>490.01</v>
          </cell>
          <cell r="PA29">
            <v>490.01</v>
          </cell>
          <cell r="PB29">
            <v>490.01</v>
          </cell>
          <cell r="PC29">
            <v>490.01</v>
          </cell>
          <cell r="PD29">
            <v>490.01</v>
          </cell>
          <cell r="PE29">
            <v>490.01</v>
          </cell>
          <cell r="PF29">
            <v>490.01</v>
          </cell>
          <cell r="PG29">
            <v>261.70999999999998</v>
          </cell>
          <cell r="PH29">
            <v>261.70999999999998</v>
          </cell>
          <cell r="PI29">
            <v>261.70999999999998</v>
          </cell>
          <cell r="PJ29">
            <v>261.70999999999998</v>
          </cell>
          <cell r="PK29">
            <v>261.70999999999998</v>
          </cell>
          <cell r="PL29">
            <v>0</v>
          </cell>
          <cell r="PM29">
            <v>0</v>
          </cell>
          <cell r="PN29">
            <v>0</v>
          </cell>
          <cell r="PO29">
            <v>0</v>
          </cell>
          <cell r="PP29">
            <v>0</v>
          </cell>
          <cell r="PQ29">
            <v>0</v>
          </cell>
          <cell r="PR29">
            <v>0</v>
          </cell>
          <cell r="PS29">
            <v>0</v>
          </cell>
          <cell r="PT29">
            <v>0</v>
          </cell>
          <cell r="PU29">
            <v>0</v>
          </cell>
          <cell r="PV29">
            <v>0</v>
          </cell>
          <cell r="PW29">
            <v>0</v>
          </cell>
          <cell r="PX29">
            <v>0</v>
          </cell>
          <cell r="PY29">
            <v>-4738.6200000000008</v>
          </cell>
          <cell r="PZ29">
            <v>-4738.6200000000008</v>
          </cell>
          <cell r="QA29">
            <v>0</v>
          </cell>
          <cell r="QB29">
            <v>1734.28</v>
          </cell>
          <cell r="QC29">
            <v>177.39</v>
          </cell>
          <cell r="QD29">
            <v>177.39</v>
          </cell>
          <cell r="QE29">
            <v>177.39</v>
          </cell>
          <cell r="QF29">
            <v>177.39</v>
          </cell>
          <cell r="QG29">
            <v>177.39</v>
          </cell>
          <cell r="QH29">
            <v>177.39</v>
          </cell>
          <cell r="QI29">
            <v>177.39</v>
          </cell>
          <cell r="QJ29">
            <v>98.51</v>
          </cell>
          <cell r="QK29">
            <v>98.51</v>
          </cell>
          <cell r="QL29">
            <v>98.51</v>
          </cell>
          <cell r="QM29">
            <v>98.51</v>
          </cell>
          <cell r="QN29">
            <v>98.51</v>
          </cell>
          <cell r="QO29">
            <v>2159.64</v>
          </cell>
          <cell r="QP29">
            <v>0</v>
          </cell>
          <cell r="QQ29">
            <v>0</v>
          </cell>
          <cell r="QR29">
            <v>0</v>
          </cell>
          <cell r="QS29">
            <v>0</v>
          </cell>
          <cell r="QT29">
            <v>0</v>
          </cell>
          <cell r="QU29">
            <v>0</v>
          </cell>
          <cell r="QV29">
            <v>0</v>
          </cell>
          <cell r="QW29">
            <v>0</v>
          </cell>
          <cell r="QX29">
            <v>0</v>
          </cell>
          <cell r="QY29">
            <v>0</v>
          </cell>
          <cell r="QZ29">
            <v>2159.64</v>
          </cell>
          <cell r="RA29">
            <v>0</v>
          </cell>
          <cell r="RB29">
            <v>425.3599999999999</v>
          </cell>
          <cell r="RC29">
            <v>0</v>
          </cell>
          <cell r="RD29">
            <v>425.3599999999999</v>
          </cell>
          <cell r="RE29">
            <v>7853.9700000000012</v>
          </cell>
          <cell r="RF29">
            <v>808.06</v>
          </cell>
          <cell r="RG29">
            <v>808.06</v>
          </cell>
          <cell r="RH29">
            <v>808.06</v>
          </cell>
          <cell r="RI29">
            <v>808.06</v>
          </cell>
          <cell r="RJ29">
            <v>808.06</v>
          </cell>
          <cell r="RK29">
            <v>808.06</v>
          </cell>
          <cell r="RL29">
            <v>808.06</v>
          </cell>
          <cell r="RM29">
            <v>439.51</v>
          </cell>
          <cell r="RN29">
            <v>439.51</v>
          </cell>
          <cell r="RO29">
            <v>439.51</v>
          </cell>
          <cell r="RP29">
            <v>439.51</v>
          </cell>
          <cell r="RQ29">
            <v>439.51</v>
          </cell>
          <cell r="RR29">
            <v>0</v>
          </cell>
          <cell r="RS29">
            <v>0</v>
          </cell>
          <cell r="RT29">
            <v>0</v>
          </cell>
          <cell r="RU29">
            <v>0</v>
          </cell>
          <cell r="RV29">
            <v>0</v>
          </cell>
          <cell r="RW29">
            <v>0</v>
          </cell>
          <cell r="RX29">
            <v>0</v>
          </cell>
          <cell r="RY29">
            <v>0</v>
          </cell>
          <cell r="RZ29">
            <v>0</v>
          </cell>
          <cell r="SA29">
            <v>0</v>
          </cell>
          <cell r="SB29">
            <v>0</v>
          </cell>
          <cell r="SC29">
            <v>0</v>
          </cell>
          <cell r="SD29">
            <v>0</v>
          </cell>
          <cell r="SE29">
            <v>-7853.9700000000012</v>
          </cell>
          <cell r="SF29">
            <v>-7853.9700000000012</v>
          </cell>
          <cell r="SG29">
            <v>0</v>
          </cell>
          <cell r="SH29">
            <v>4219.7900000000009</v>
          </cell>
          <cell r="SI29">
            <v>436.17</v>
          </cell>
          <cell r="SJ29">
            <v>436.17</v>
          </cell>
          <cell r="SK29">
            <v>436.17</v>
          </cell>
          <cell r="SL29">
            <v>436.17</v>
          </cell>
          <cell r="SM29">
            <v>436.17</v>
          </cell>
          <cell r="SN29">
            <v>436.17</v>
          </cell>
          <cell r="SO29">
            <v>436.17</v>
          </cell>
          <cell r="SP29">
            <v>233.32</v>
          </cell>
          <cell r="SQ29">
            <v>233.32</v>
          </cell>
          <cell r="SR29">
            <v>233.32</v>
          </cell>
          <cell r="SS29">
            <v>233.32</v>
          </cell>
          <cell r="ST29">
            <v>233.32</v>
          </cell>
          <cell r="SU29">
            <v>0</v>
          </cell>
          <cell r="SV29">
            <v>0</v>
          </cell>
          <cell r="SW29">
            <v>0</v>
          </cell>
          <cell r="SX29">
            <v>0</v>
          </cell>
          <cell r="SY29">
            <v>0</v>
          </cell>
          <cell r="SZ29">
            <v>0</v>
          </cell>
          <cell r="TA29">
            <v>0</v>
          </cell>
          <cell r="TB29">
            <v>0</v>
          </cell>
          <cell r="TC29">
            <v>0</v>
          </cell>
          <cell r="TD29">
            <v>0</v>
          </cell>
          <cell r="TE29">
            <v>0</v>
          </cell>
          <cell r="TF29">
            <v>0</v>
          </cell>
          <cell r="TG29">
            <v>0</v>
          </cell>
          <cell r="TH29">
            <v>-4219.7900000000009</v>
          </cell>
          <cell r="TI29">
            <v>-4219.7900000000009</v>
          </cell>
          <cell r="TJ29">
            <v>0</v>
          </cell>
          <cell r="TK29">
            <v>1540.1500000000003</v>
          </cell>
          <cell r="TL29">
            <v>144</v>
          </cell>
          <cell r="TM29">
            <v>144</v>
          </cell>
          <cell r="TN29">
            <v>144</v>
          </cell>
          <cell r="TO29">
            <v>144</v>
          </cell>
          <cell r="TP29">
            <v>144</v>
          </cell>
          <cell r="TQ29">
            <v>144</v>
          </cell>
          <cell r="TR29">
            <v>144</v>
          </cell>
          <cell r="TS29">
            <v>106.43</v>
          </cell>
          <cell r="TT29">
            <v>106.43</v>
          </cell>
          <cell r="TU29">
            <v>106.43</v>
          </cell>
          <cell r="TV29">
            <v>106.43</v>
          </cell>
          <cell r="TW29">
            <v>106.43</v>
          </cell>
          <cell r="TX29">
            <v>200.9</v>
          </cell>
          <cell r="TY29">
            <v>0</v>
          </cell>
          <cell r="TZ29">
            <v>0</v>
          </cell>
          <cell r="UA29">
            <v>0</v>
          </cell>
          <cell r="UB29">
            <v>0</v>
          </cell>
          <cell r="UC29">
            <v>200.9</v>
          </cell>
          <cell r="UD29">
            <v>0</v>
          </cell>
          <cell r="UE29">
            <v>0</v>
          </cell>
          <cell r="UF29">
            <v>0</v>
          </cell>
          <cell r="UG29">
            <v>0</v>
          </cell>
          <cell r="UH29">
            <v>0</v>
          </cell>
          <cell r="UI29">
            <v>0</v>
          </cell>
          <cell r="UJ29">
            <v>0</v>
          </cell>
          <cell r="UK29">
            <v>-1339.2500000000002</v>
          </cell>
          <cell r="UL29">
            <v>-1339.2500000000002</v>
          </cell>
          <cell r="UM29">
            <v>0</v>
          </cell>
          <cell r="UN29">
            <v>54.710000000000008</v>
          </cell>
          <cell r="UO29">
            <v>5.43</v>
          </cell>
          <cell r="UP29">
            <v>5.43</v>
          </cell>
          <cell r="UQ29">
            <v>5.43</v>
          </cell>
          <cell r="UR29">
            <v>5.43</v>
          </cell>
          <cell r="US29">
            <v>5.43</v>
          </cell>
          <cell r="UT29">
            <v>5.43</v>
          </cell>
          <cell r="UU29">
            <v>5.43</v>
          </cell>
          <cell r="UV29">
            <v>3.34</v>
          </cell>
          <cell r="UW29">
            <v>3.34</v>
          </cell>
          <cell r="UX29">
            <v>3.34</v>
          </cell>
          <cell r="UY29">
            <v>3.34</v>
          </cell>
          <cell r="UZ29">
            <v>3.34</v>
          </cell>
          <cell r="VA29">
            <v>0</v>
          </cell>
          <cell r="VH29">
            <v>0</v>
          </cell>
          <cell r="VN29">
            <v>-54.710000000000008</v>
          </cell>
          <cell r="VO29">
            <v>-54.710000000000008</v>
          </cell>
          <cell r="VP29">
            <v>0</v>
          </cell>
          <cell r="VQ29">
            <v>0</v>
          </cell>
          <cell r="WD29">
            <v>0</v>
          </cell>
          <cell r="WQ29">
            <v>0</v>
          </cell>
          <cell r="WR29">
            <v>0</v>
          </cell>
          <cell r="WS29">
            <v>0</v>
          </cell>
          <cell r="WT29">
            <v>33985.81</v>
          </cell>
          <cell r="WU29">
            <v>2120.33</v>
          </cell>
          <cell r="WV29">
            <v>2120.33</v>
          </cell>
          <cell r="WW29">
            <v>2120.33</v>
          </cell>
          <cell r="WX29">
            <v>2120.33</v>
          </cell>
          <cell r="WY29">
            <v>2120.33</v>
          </cell>
          <cell r="WZ29">
            <v>2120.33</v>
          </cell>
          <cell r="XA29">
            <v>2120.33</v>
          </cell>
          <cell r="XB29">
            <v>3828.7</v>
          </cell>
          <cell r="XC29">
            <v>3828.7</v>
          </cell>
          <cell r="XD29">
            <v>3828.7</v>
          </cell>
          <cell r="XE29">
            <v>3828.7</v>
          </cell>
          <cell r="XF29">
            <v>3828.7</v>
          </cell>
          <cell r="XG29">
            <v>39353.140283764675</v>
          </cell>
          <cell r="XH29">
            <v>2809.7059697040359</v>
          </cell>
          <cell r="XI29">
            <v>2877.1746051022192</v>
          </cell>
          <cell r="XJ29">
            <v>3444.0115268774075</v>
          </cell>
          <cell r="XK29">
            <v>4.3008098759837594</v>
          </cell>
          <cell r="XL29">
            <v>3176.9319329653995</v>
          </cell>
          <cell r="XM29">
            <v>3339.1811891316352</v>
          </cell>
          <cell r="XN29">
            <v>3664.3993048176753</v>
          </cell>
          <cell r="XO29">
            <v>3929.0878904682982</v>
          </cell>
          <cell r="XP29">
            <v>4006.3259319999984</v>
          </cell>
          <cell r="XQ29">
            <v>4053.80312380128</v>
          </cell>
          <cell r="XR29">
            <v>3786.4237369310695</v>
          </cell>
          <cell r="XS29">
            <v>4261.7942620896738</v>
          </cell>
          <cell r="XT29">
            <v>5367.330283764677</v>
          </cell>
          <cell r="XU29">
            <v>0</v>
          </cell>
          <cell r="XV29">
            <v>5367.330283764677</v>
          </cell>
          <cell r="XW29">
            <v>28128.559999999998</v>
          </cell>
          <cell r="XX29">
            <v>1707.53</v>
          </cell>
          <cell r="XY29">
            <v>1707.53</v>
          </cell>
          <cell r="XZ29">
            <v>1707.53</v>
          </cell>
          <cell r="YA29">
            <v>1707.53</v>
          </cell>
          <cell r="YB29">
            <v>1707.53</v>
          </cell>
          <cell r="YC29">
            <v>1707.53</v>
          </cell>
          <cell r="YD29">
            <v>1707.53</v>
          </cell>
          <cell r="YE29">
            <v>3235.17</v>
          </cell>
          <cell r="YF29">
            <v>3235.17</v>
          </cell>
          <cell r="YG29">
            <v>3235.17</v>
          </cell>
          <cell r="YH29">
            <v>3235.17</v>
          </cell>
          <cell r="YI29">
            <v>3235.17</v>
          </cell>
          <cell r="YJ29">
            <v>30875.35774610973</v>
          </cell>
          <cell r="YK29">
            <v>2065.4895433757501</v>
          </cell>
          <cell r="YL29">
            <v>1910.9994132068068</v>
          </cell>
          <cell r="YM29">
            <v>2443.9526213223344</v>
          </cell>
          <cell r="YN29">
            <v>2464.4134406002913</v>
          </cell>
          <cell r="YO29">
            <v>2300.5099886267221</v>
          </cell>
          <cell r="YP29">
            <v>2369.4820430522609</v>
          </cell>
          <cell r="YQ29">
            <v>2588.4571952088372</v>
          </cell>
          <cell r="YR29">
            <v>2645.5906392982133</v>
          </cell>
          <cell r="YS29">
            <v>2838.883445808377</v>
          </cell>
          <cell r="YT29">
            <v>2980.0871123785992</v>
          </cell>
          <cell r="YU29">
            <v>3003.1423071357235</v>
          </cell>
          <cell r="YV29">
            <v>3264.3499960958156</v>
          </cell>
          <cell r="YW29">
            <v>2746.7977461097325</v>
          </cell>
          <cell r="YX29">
            <v>0</v>
          </cell>
          <cell r="YY29">
            <v>2746.7977461097325</v>
          </cell>
          <cell r="YZ29">
            <v>829.78</v>
          </cell>
          <cell r="ZA29">
            <v>30.89</v>
          </cell>
          <cell r="ZB29">
            <v>30.89</v>
          </cell>
          <cell r="ZC29">
            <v>30.89</v>
          </cell>
          <cell r="ZD29">
            <v>30.89</v>
          </cell>
          <cell r="ZE29">
            <v>30.89</v>
          </cell>
          <cell r="ZF29">
            <v>30.89</v>
          </cell>
          <cell r="ZG29">
            <v>30.89</v>
          </cell>
          <cell r="ZH29">
            <v>122.71</v>
          </cell>
          <cell r="ZI29">
            <v>122.71</v>
          </cell>
          <cell r="ZJ29">
            <v>122.71</v>
          </cell>
          <cell r="ZK29">
            <v>122.71</v>
          </cell>
          <cell r="ZL29">
            <v>122.71</v>
          </cell>
          <cell r="ZM29">
            <v>5026.5692847355476</v>
          </cell>
          <cell r="ZN29">
            <v>0</v>
          </cell>
          <cell r="ZO29">
            <v>171.19135745102164</v>
          </cell>
          <cell r="ZP29">
            <v>578.05292524938329</v>
          </cell>
          <cell r="ZQ29">
            <v>4178.5922880610715</v>
          </cell>
          <cell r="ZR29">
            <v>98.732713974070606</v>
          </cell>
          <cell r="ZS29">
            <v>0</v>
          </cell>
          <cell r="ZZ29">
            <v>4196.7892847355479</v>
          </cell>
          <cell r="AAA29">
            <v>0</v>
          </cell>
          <cell r="AAB29">
            <v>4196.7892847355479</v>
          </cell>
          <cell r="AAC29">
            <v>897.44999999999982</v>
          </cell>
          <cell r="AAD29">
            <v>64.7</v>
          </cell>
          <cell r="AAE29">
            <v>64.7</v>
          </cell>
          <cell r="AAF29">
            <v>64.7</v>
          </cell>
          <cell r="AAG29">
            <v>64.7</v>
          </cell>
          <cell r="AAH29">
            <v>64.7</v>
          </cell>
          <cell r="AAI29">
            <v>64.7</v>
          </cell>
          <cell r="AAJ29">
            <v>64.7</v>
          </cell>
          <cell r="AAK29">
            <v>88.91</v>
          </cell>
          <cell r="AAL29">
            <v>88.91</v>
          </cell>
          <cell r="AAM29">
            <v>88.91</v>
          </cell>
          <cell r="AAN29">
            <v>88.91</v>
          </cell>
          <cell r="AAO29">
            <v>88.91</v>
          </cell>
          <cell r="AAP29">
            <v>1244.4940488556515</v>
          </cell>
          <cell r="AAQ29">
            <v>71.39530717911353</v>
          </cell>
          <cell r="AAR29">
            <v>71.224415739978909</v>
          </cell>
          <cell r="AAS29">
            <v>71.464102853181871</v>
          </cell>
          <cell r="AAT29">
            <v>71.757388154880999</v>
          </cell>
          <cell r="AAU29">
            <v>72.317672803406808</v>
          </cell>
          <cell r="AAV29">
            <v>71.498609931834807</v>
          </cell>
          <cell r="AAW29">
            <v>70.222412127650472</v>
          </cell>
          <cell r="AAX29">
            <v>151.48600991999999</v>
          </cell>
          <cell r="AAY29">
            <v>145.68557561999998</v>
          </cell>
          <cell r="AAZ29">
            <v>148.36804776</v>
          </cell>
          <cell r="ABA29">
            <v>148.16926479599999</v>
          </cell>
          <cell r="ABB29">
            <v>150.90524196960411</v>
          </cell>
          <cell r="ABC29">
            <v>347.04404885565168</v>
          </cell>
          <cell r="ABD29">
            <v>0</v>
          </cell>
          <cell r="ABE29">
            <v>347.04404885565168</v>
          </cell>
          <cell r="ABF29">
            <v>120.99</v>
          </cell>
          <cell r="ABG29">
            <v>4.17</v>
          </cell>
          <cell r="ABH29">
            <v>4.17</v>
          </cell>
          <cell r="ABI29">
            <v>4.17</v>
          </cell>
          <cell r="ABJ29">
            <v>4.17</v>
          </cell>
          <cell r="ABK29">
            <v>4.17</v>
          </cell>
          <cell r="ABL29">
            <v>4.17</v>
          </cell>
          <cell r="ABM29">
            <v>4.17</v>
          </cell>
          <cell r="ABN29">
            <v>18.36</v>
          </cell>
          <cell r="ABO29">
            <v>18.36</v>
          </cell>
          <cell r="ABP29">
            <v>18.36</v>
          </cell>
          <cell r="ABQ29">
            <v>18.36</v>
          </cell>
          <cell r="ABR29">
            <v>18.36</v>
          </cell>
          <cell r="ABS29">
            <v>1093.1774</v>
          </cell>
          <cell r="ABT29">
            <v>0</v>
          </cell>
          <cell r="ABU29">
            <v>0</v>
          </cell>
          <cell r="ABV29">
            <v>0</v>
          </cell>
          <cell r="ABW29">
            <v>0</v>
          </cell>
          <cell r="ABX29">
            <v>0</v>
          </cell>
          <cell r="ABY29">
            <v>0</v>
          </cell>
          <cell r="ACB29">
            <v>0</v>
          </cell>
          <cell r="ACC29">
            <v>0</v>
          </cell>
          <cell r="ACD29">
            <v>1093.1774</v>
          </cell>
          <cell r="ACE29">
            <v>0</v>
          </cell>
          <cell r="ACF29">
            <v>972.18740000000003</v>
          </cell>
          <cell r="ACG29">
            <v>0</v>
          </cell>
          <cell r="ACH29">
            <v>972.18740000000003</v>
          </cell>
          <cell r="ACI29">
            <v>9594.4299999999967</v>
          </cell>
          <cell r="ACJ29">
            <v>10798.503026500166</v>
          </cell>
          <cell r="ACK29">
            <v>1204.0730265001694</v>
          </cell>
          <cell r="ACL29">
            <v>0</v>
          </cell>
          <cell r="ACM29">
            <v>1204.0730265001694</v>
          </cell>
          <cell r="ACN29">
            <v>3380.7899999999995</v>
          </cell>
          <cell r="ACO29">
            <v>283.82</v>
          </cell>
          <cell r="ACP29">
            <v>283.82</v>
          </cell>
          <cell r="ACQ29">
            <v>283.82</v>
          </cell>
          <cell r="ACR29">
            <v>283.82</v>
          </cell>
          <cell r="ACS29">
            <v>283.82</v>
          </cell>
          <cell r="ACT29">
            <v>283.82</v>
          </cell>
          <cell r="ACU29">
            <v>283.82</v>
          </cell>
          <cell r="ACV29">
            <v>278.81</v>
          </cell>
          <cell r="ACW29">
            <v>278.81</v>
          </cell>
          <cell r="ACX29">
            <v>278.81</v>
          </cell>
          <cell r="ACY29">
            <v>278.81</v>
          </cell>
          <cell r="ACZ29">
            <v>278.81</v>
          </cell>
          <cell r="ADA29">
            <v>2522.0708417566334</v>
          </cell>
          <cell r="ADB29">
            <v>0</v>
          </cell>
          <cell r="ADC29">
            <v>363.34081411701987</v>
          </cell>
          <cell r="ADD29">
            <v>255.66793885827505</v>
          </cell>
          <cell r="ADE29">
            <v>136.28196399999999</v>
          </cell>
          <cell r="ADF29">
            <v>244.34822159999999</v>
          </cell>
          <cell r="ADG29">
            <v>202.10677759999999</v>
          </cell>
          <cell r="ADH29">
            <v>207.80397530293899</v>
          </cell>
          <cell r="ADI29">
            <v>361.44751730247924</v>
          </cell>
          <cell r="ADJ29">
            <v>158.00339099999999</v>
          </cell>
          <cell r="ADK29">
            <v>277.38278959999997</v>
          </cell>
          <cell r="ADL29">
            <v>123.96631715999999</v>
          </cell>
          <cell r="ADM29">
            <v>191.72113521592021</v>
          </cell>
          <cell r="ADN29">
            <v>-858.71915824336611</v>
          </cell>
          <cell r="ADO29">
            <v>-858.71915824336611</v>
          </cell>
          <cell r="ADP29">
            <v>0</v>
          </cell>
          <cell r="ADQ29">
            <v>6213.6399999999976</v>
          </cell>
          <cell r="ADR29">
            <v>428.87</v>
          </cell>
          <cell r="ADS29">
            <v>428.87</v>
          </cell>
          <cell r="ADT29">
            <v>428.87</v>
          </cell>
          <cell r="ADU29">
            <v>428.87</v>
          </cell>
          <cell r="ADV29">
            <v>428.87</v>
          </cell>
          <cell r="ADW29">
            <v>428.87</v>
          </cell>
          <cell r="ADX29">
            <v>428.87</v>
          </cell>
          <cell r="ADY29">
            <v>642.30999999999995</v>
          </cell>
          <cell r="ADZ29">
            <v>642.30999999999995</v>
          </cell>
          <cell r="AEA29">
            <v>642.30999999999995</v>
          </cell>
          <cell r="AEB29">
            <v>642.30999999999995</v>
          </cell>
          <cell r="AEC29">
            <v>642.30999999999995</v>
          </cell>
          <cell r="AED29">
            <v>8276.4321847435331</v>
          </cell>
          <cell r="AEE29">
            <v>0</v>
          </cell>
          <cell r="AEF29">
            <v>1289.7812449175599</v>
          </cell>
          <cell r="AEG29">
            <v>789.09857672307123</v>
          </cell>
          <cell r="AEH29">
            <v>464.309482</v>
          </cell>
          <cell r="AEI29">
            <v>812.89702479999994</v>
          </cell>
          <cell r="AEJ29">
            <v>797.37439600000005</v>
          </cell>
          <cell r="AEK29">
            <v>620.31037403862388</v>
          </cell>
          <cell r="AEL29">
            <v>783.91864142226018</v>
          </cell>
          <cell r="AEM29">
            <v>657.59506539999995</v>
          </cell>
          <cell r="AEN29">
            <v>645.18317359999992</v>
          </cell>
          <cell r="AEO29">
            <v>639.72741447999988</v>
          </cell>
          <cell r="AEP29">
            <v>776.23679136201838</v>
          </cell>
          <cell r="AEQ29">
            <v>2062.7921847435355</v>
          </cell>
          <cell r="AER29">
            <v>0</v>
          </cell>
          <cell r="AES29">
            <v>2062.7921847435355</v>
          </cell>
          <cell r="AET29">
            <v>0</v>
          </cell>
          <cell r="AEU29">
            <v>0</v>
          </cell>
          <cell r="AEV29">
            <v>0</v>
          </cell>
          <cell r="AEW29">
            <v>0</v>
          </cell>
          <cell r="AEX29">
            <v>0</v>
          </cell>
          <cell r="AEY29">
            <v>0</v>
          </cell>
          <cell r="AEZ29">
            <v>0</v>
          </cell>
          <cell r="AFA29">
            <v>0</v>
          </cell>
          <cell r="AFB29">
            <v>0</v>
          </cell>
          <cell r="AFC29">
            <v>0</v>
          </cell>
          <cell r="AFD29">
            <v>0</v>
          </cell>
          <cell r="AFE29">
            <v>0</v>
          </cell>
          <cell r="AFF29">
            <v>0</v>
          </cell>
          <cell r="AFG29">
            <v>0</v>
          </cell>
          <cell r="AFH29">
            <v>0</v>
          </cell>
          <cell r="AFI29">
            <v>0</v>
          </cell>
          <cell r="AFJ29">
            <v>0</v>
          </cell>
          <cell r="AFK29">
            <v>0</v>
          </cell>
          <cell r="AFL29">
            <v>0</v>
          </cell>
          <cell r="AFM29">
            <v>0</v>
          </cell>
          <cell r="AFN29">
            <v>0</v>
          </cell>
          <cell r="AFO29">
            <v>0</v>
          </cell>
          <cell r="AFP29">
            <v>0</v>
          </cell>
          <cell r="AFQ29">
            <v>0</v>
          </cell>
          <cell r="AFR29">
            <v>0</v>
          </cell>
          <cell r="AFS29">
            <v>0</v>
          </cell>
          <cell r="AFT29">
            <v>0</v>
          </cell>
          <cell r="AFU29">
            <v>0</v>
          </cell>
          <cell r="AFV29">
            <v>0</v>
          </cell>
          <cell r="AFW29">
            <v>253524.06999999998</v>
          </cell>
          <cell r="AFX29">
            <v>233255.6852813999</v>
          </cell>
          <cell r="AFY29">
            <v>-20268.384718600078</v>
          </cell>
          <cell r="AFZ29">
            <v>-20268.384718600078</v>
          </cell>
          <cell r="AGA29">
            <v>0</v>
          </cell>
          <cell r="AGB29">
            <v>304228.88399999996</v>
          </cell>
          <cell r="AGC29">
            <v>279906.82233767986</v>
          </cell>
          <cell r="AGD29">
            <v>-24322.061662320106</v>
          </cell>
          <cell r="AGE29">
            <v>-24322.061662320106</v>
          </cell>
          <cell r="AGF29">
            <v>0</v>
          </cell>
          <cell r="AGG29">
            <v>16225.54048</v>
          </cell>
          <cell r="AGH29">
            <v>14928.363858009594</v>
          </cell>
          <cell r="AGI29">
            <v>-1297.1766219904057</v>
          </cell>
          <cell r="AGJ29">
            <v>-1297.1766219904057</v>
          </cell>
          <cell r="AGK29">
            <v>0</v>
          </cell>
          <cell r="AGL29">
            <v>320454.42447999999</v>
          </cell>
          <cell r="AGM29">
            <v>294835.18619568943</v>
          </cell>
          <cell r="AGN29">
            <v>-25619.238284310559</v>
          </cell>
          <cell r="AGO29">
            <v>-25619.238284310559</v>
          </cell>
          <cell r="AGP29">
            <v>0</v>
          </cell>
          <cell r="AGQ29">
            <v>5.0632911392405069E-2</v>
          </cell>
          <cell r="AGR29">
            <v>7.0000000000000007E-2</v>
          </cell>
          <cell r="AGS29">
            <v>0.03</v>
          </cell>
          <cell r="AGT29">
            <v>5.3333333333333337E-2</v>
          </cell>
          <cell r="AGV29">
            <v>92160.180000000022</v>
          </cell>
          <cell r="AGW29">
            <v>53575.460505155788</v>
          </cell>
          <cell r="AGX29">
            <v>-38584.719494844234</v>
          </cell>
          <cell r="AGZ29">
            <v>-25619.238284310559</v>
          </cell>
          <cell r="AHA29">
            <v>-103561.74001930456</v>
          </cell>
          <cell r="AHC29">
            <v>73449.586176530225</v>
          </cell>
          <cell r="AHD29">
            <v>-66135.92589244945</v>
          </cell>
          <cell r="AHE29">
            <v>-10070.186152444163</v>
          </cell>
          <cell r="AHF29">
            <v>-30746.838222140854</v>
          </cell>
          <cell r="AHG29">
            <v>-162684.34239411936</v>
          </cell>
        </row>
        <row r="30">
          <cell r="C30" t="str">
            <v>Заньковецької вул. 30</v>
          </cell>
          <cell r="D30">
            <v>10</v>
          </cell>
          <cell r="E30">
            <v>4434.3999999999996</v>
          </cell>
          <cell r="F30">
            <v>40930.31</v>
          </cell>
          <cell r="G30">
            <v>47783.519366440007</v>
          </cell>
          <cell r="H30">
            <v>6853.209366440009</v>
          </cell>
          <cell r="I30">
            <v>0</v>
          </cell>
          <cell r="J30">
            <v>6853.209366440009</v>
          </cell>
          <cell r="K30">
            <v>13976.309999999998</v>
          </cell>
          <cell r="L30">
            <v>879.78</v>
          </cell>
          <cell r="M30">
            <v>879.78</v>
          </cell>
          <cell r="N30">
            <v>879.78</v>
          </cell>
          <cell r="O30">
            <v>879.78</v>
          </cell>
          <cell r="P30">
            <v>879.78</v>
          </cell>
          <cell r="Q30">
            <v>879.78</v>
          </cell>
          <cell r="R30">
            <v>879.78</v>
          </cell>
          <cell r="S30">
            <v>1563.57</v>
          </cell>
          <cell r="T30">
            <v>1563.57</v>
          </cell>
          <cell r="U30">
            <v>1563.57</v>
          </cell>
          <cell r="V30">
            <v>1563.57</v>
          </cell>
          <cell r="W30">
            <v>1563.57</v>
          </cell>
          <cell r="X30">
            <v>18186.33339031928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8323.0847138067602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9863.2486765125195</v>
          </cell>
          <cell r="AL30">
            <v>0</v>
          </cell>
          <cell r="AM30">
            <v>0</v>
          </cell>
          <cell r="AN30">
            <v>2270.38</v>
          </cell>
          <cell r="AO30">
            <v>172.94</v>
          </cell>
          <cell r="AP30">
            <v>172.94</v>
          </cell>
          <cell r="AQ30">
            <v>172.94</v>
          </cell>
          <cell r="AR30">
            <v>172.94</v>
          </cell>
          <cell r="AS30">
            <v>172.94</v>
          </cell>
          <cell r="AT30">
            <v>172.94</v>
          </cell>
          <cell r="AU30">
            <v>172.94</v>
          </cell>
          <cell r="AV30">
            <v>211.96</v>
          </cell>
          <cell r="AW30">
            <v>211.96</v>
          </cell>
          <cell r="AX30">
            <v>211.96</v>
          </cell>
          <cell r="AY30">
            <v>211.96</v>
          </cell>
          <cell r="AZ30">
            <v>211.96</v>
          </cell>
          <cell r="BA30">
            <v>2510.8837145441521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1149.126471806512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1361.7572427376404</v>
          </cell>
          <cell r="BO30">
            <v>0</v>
          </cell>
          <cell r="BP30">
            <v>0</v>
          </cell>
          <cell r="BQ30">
            <v>1990.6199999999997</v>
          </cell>
          <cell r="BR30">
            <v>151.66</v>
          </cell>
          <cell r="BS30">
            <v>151.66</v>
          </cell>
          <cell r="BT30">
            <v>151.66</v>
          </cell>
          <cell r="BU30">
            <v>151.66</v>
          </cell>
          <cell r="BV30">
            <v>151.66</v>
          </cell>
          <cell r="BW30">
            <v>151.66</v>
          </cell>
          <cell r="BX30">
            <v>151.66</v>
          </cell>
          <cell r="BY30">
            <v>185.8</v>
          </cell>
          <cell r="BZ30">
            <v>185.8</v>
          </cell>
          <cell r="CA30">
            <v>185.8</v>
          </cell>
          <cell r="CB30">
            <v>185.8</v>
          </cell>
          <cell r="CC30">
            <v>185.8</v>
          </cell>
          <cell r="CD30">
            <v>1821.6099999999997</v>
          </cell>
          <cell r="CE30">
            <v>137.47999999999999</v>
          </cell>
          <cell r="CF30">
            <v>137.47999999999999</v>
          </cell>
          <cell r="CG30">
            <v>137.47999999999999</v>
          </cell>
          <cell r="CH30">
            <v>137.47999999999999</v>
          </cell>
          <cell r="CI30">
            <v>137.47999999999999</v>
          </cell>
          <cell r="CJ30">
            <v>137.47999999999999</v>
          </cell>
          <cell r="CK30">
            <v>137.47999999999999</v>
          </cell>
          <cell r="CL30">
            <v>171.85</v>
          </cell>
          <cell r="CM30">
            <v>171.85</v>
          </cell>
          <cell r="CN30">
            <v>171.85</v>
          </cell>
          <cell r="CO30">
            <v>171.85</v>
          </cell>
          <cell r="CP30">
            <v>171.85</v>
          </cell>
          <cell r="CR30">
            <v>0</v>
          </cell>
          <cell r="CS30">
            <v>0</v>
          </cell>
          <cell r="CT30">
            <v>557.39</v>
          </cell>
          <cell r="CU30">
            <v>42.57</v>
          </cell>
          <cell r="CV30">
            <v>42.57</v>
          </cell>
          <cell r="CW30">
            <v>42.57</v>
          </cell>
          <cell r="CX30">
            <v>42.57</v>
          </cell>
          <cell r="CY30">
            <v>42.57</v>
          </cell>
          <cell r="CZ30">
            <v>42.57</v>
          </cell>
          <cell r="DA30">
            <v>42.57</v>
          </cell>
          <cell r="DB30">
            <v>51.88</v>
          </cell>
          <cell r="DC30">
            <v>51.88</v>
          </cell>
          <cell r="DD30">
            <v>51.88</v>
          </cell>
          <cell r="DE30">
            <v>51.88</v>
          </cell>
          <cell r="DF30">
            <v>51.88</v>
          </cell>
          <cell r="DG30">
            <v>509.21000000000009</v>
          </cell>
          <cell r="DH30">
            <v>38.43</v>
          </cell>
          <cell r="DI30">
            <v>38.43</v>
          </cell>
          <cell r="DJ30">
            <v>38.43</v>
          </cell>
          <cell r="DK30">
            <v>38.43</v>
          </cell>
          <cell r="DL30">
            <v>38.43</v>
          </cell>
          <cell r="DM30">
            <v>38.43</v>
          </cell>
          <cell r="DN30">
            <v>38.43</v>
          </cell>
          <cell r="DO30">
            <v>48.04</v>
          </cell>
          <cell r="DP30">
            <v>48.04</v>
          </cell>
          <cell r="DQ30">
            <v>48.04</v>
          </cell>
          <cell r="DR30">
            <v>48.04</v>
          </cell>
          <cell r="DS30">
            <v>48.04</v>
          </cell>
          <cell r="DT30">
            <v>-48.179999999999893</v>
          </cell>
          <cell r="DU30">
            <v>-48.179999999999893</v>
          </cell>
          <cell r="DV30">
            <v>0</v>
          </cell>
          <cell r="DW30">
            <v>1444.7000000000003</v>
          </cell>
          <cell r="DX30">
            <v>114.85</v>
          </cell>
          <cell r="DY30">
            <v>114.85</v>
          </cell>
          <cell r="DZ30">
            <v>114.85</v>
          </cell>
          <cell r="EA30">
            <v>114.85</v>
          </cell>
          <cell r="EB30">
            <v>114.85</v>
          </cell>
          <cell r="EC30">
            <v>114.85</v>
          </cell>
          <cell r="ED30">
            <v>114.85</v>
          </cell>
          <cell r="EE30">
            <v>128.15</v>
          </cell>
          <cell r="EF30">
            <v>128.15</v>
          </cell>
          <cell r="EG30">
            <v>128.15</v>
          </cell>
          <cell r="EH30">
            <v>128.15</v>
          </cell>
          <cell r="EI30">
            <v>128.15</v>
          </cell>
          <cell r="EK30">
            <v>1514.486925305448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693.1210428293989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821.36588247604925</v>
          </cell>
          <cell r="EX30">
            <v>69.786925305447767</v>
          </cell>
          <cell r="EY30">
            <v>0</v>
          </cell>
          <cell r="EZ30">
            <v>69.786925305447767</v>
          </cell>
          <cell r="FA30">
            <v>7700.7800000000007</v>
          </cell>
          <cell r="FB30">
            <v>582.24</v>
          </cell>
          <cell r="FC30">
            <v>582.24</v>
          </cell>
          <cell r="FD30">
            <v>582.24</v>
          </cell>
          <cell r="FE30">
            <v>582.24</v>
          </cell>
          <cell r="FF30">
            <v>582.24</v>
          </cell>
          <cell r="FG30">
            <v>582.24</v>
          </cell>
          <cell r="FH30">
            <v>582.24</v>
          </cell>
          <cell r="FI30">
            <v>725.02</v>
          </cell>
          <cell r="FJ30">
            <v>725.02</v>
          </cell>
          <cell r="FK30">
            <v>725.02</v>
          </cell>
          <cell r="FL30">
            <v>725.02</v>
          </cell>
          <cell r="FM30">
            <v>725.02</v>
          </cell>
          <cell r="FN30">
            <v>8776.6264026769823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3917.3548394730815</v>
          </cell>
          <cell r="FU30">
            <v>243.95920853261879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4615.3123546712823</v>
          </cell>
          <cell r="GA30">
            <v>1075.8464026769816</v>
          </cell>
          <cell r="GB30">
            <v>0</v>
          </cell>
          <cell r="GC30">
            <v>1075.8464026769816</v>
          </cell>
          <cell r="GD30">
            <v>1314.84</v>
          </cell>
          <cell r="GE30">
            <v>73.17</v>
          </cell>
          <cell r="GF30">
            <v>73.17</v>
          </cell>
          <cell r="GG30">
            <v>73.17</v>
          </cell>
          <cell r="GH30">
            <v>73.17</v>
          </cell>
          <cell r="GI30">
            <v>73.17</v>
          </cell>
          <cell r="GJ30">
            <v>73.17</v>
          </cell>
          <cell r="GK30">
            <v>73.17</v>
          </cell>
          <cell r="GL30">
            <v>160.53</v>
          </cell>
          <cell r="GM30">
            <v>160.53</v>
          </cell>
          <cell r="GN30">
            <v>160.53</v>
          </cell>
          <cell r="GO30">
            <v>160.53</v>
          </cell>
          <cell r="GP30">
            <v>160.53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V30">
            <v>-1314.84</v>
          </cell>
          <cell r="GW30">
            <v>-1314.84</v>
          </cell>
          <cell r="GX30">
            <v>0</v>
          </cell>
          <cell r="GY30">
            <v>11675.289999999999</v>
          </cell>
          <cell r="GZ30">
            <v>643.87</v>
          </cell>
          <cell r="HA30">
            <v>643.87</v>
          </cell>
          <cell r="HB30">
            <v>643.87</v>
          </cell>
          <cell r="HC30">
            <v>643.87</v>
          </cell>
          <cell r="HD30">
            <v>643.87</v>
          </cell>
          <cell r="HE30">
            <v>643.87</v>
          </cell>
          <cell r="HF30">
            <v>643.87</v>
          </cell>
          <cell r="HG30">
            <v>1433.64</v>
          </cell>
          <cell r="HH30">
            <v>1433.64</v>
          </cell>
          <cell r="HI30">
            <v>1433.64</v>
          </cell>
          <cell r="HJ30">
            <v>1433.64</v>
          </cell>
          <cell r="HK30">
            <v>1433.64</v>
          </cell>
          <cell r="HL30">
            <v>14464.36893359414</v>
          </cell>
          <cell r="HM30">
            <v>1233.7409587618677</v>
          </cell>
          <cell r="HN30">
            <v>1307.3061920399684</v>
          </cell>
          <cell r="HO30">
            <v>1423.8338381939961</v>
          </cell>
          <cell r="HP30">
            <v>1325.1388731183604</v>
          </cell>
          <cell r="HQ30">
            <v>1379.6597931903179</v>
          </cell>
          <cell r="HR30">
            <v>1158.9900079872957</v>
          </cell>
          <cell r="HS30">
            <v>1520.4939258916986</v>
          </cell>
          <cell r="HT30">
            <v>938.53967357428712</v>
          </cell>
          <cell r="HU30">
            <v>966.32379326781393</v>
          </cell>
          <cell r="HV30">
            <v>1045.7387635069445</v>
          </cell>
          <cell r="HW30">
            <v>951.5943879518934</v>
          </cell>
          <cell r="HX30">
            <v>1213.008726109696</v>
          </cell>
          <cell r="HY30">
            <v>2789.0789335941408</v>
          </cell>
          <cell r="HZ30">
            <v>0</v>
          </cell>
          <cell r="IA30">
            <v>2789.0789335941408</v>
          </cell>
          <cell r="IB30">
            <v>50913.66</v>
          </cell>
          <cell r="IC30">
            <v>3876.18</v>
          </cell>
          <cell r="ID30">
            <v>3876.18</v>
          </cell>
          <cell r="IE30">
            <v>3876.18</v>
          </cell>
          <cell r="IF30">
            <v>3876.18</v>
          </cell>
          <cell r="IG30">
            <v>3876.18</v>
          </cell>
          <cell r="IH30">
            <v>3876.18</v>
          </cell>
          <cell r="II30">
            <v>3876.18</v>
          </cell>
          <cell r="IJ30">
            <v>4756.08</v>
          </cell>
          <cell r="IK30">
            <v>4756.08</v>
          </cell>
          <cell r="IL30">
            <v>4756.08</v>
          </cell>
          <cell r="IM30">
            <v>4756.08</v>
          </cell>
          <cell r="IN30">
            <v>4756.08</v>
          </cell>
          <cell r="IO30">
            <v>44929.094355214846</v>
          </cell>
          <cell r="IP30">
            <v>3960.3520681583345</v>
          </cell>
          <cell r="IQ30">
            <v>3950.8725898684033</v>
          </cell>
          <cell r="IR30">
            <v>3964.1682165978027</v>
          </cell>
          <cell r="IS30">
            <v>3980.436975666667</v>
          </cell>
          <cell r="IT30">
            <v>4011.5163918666672</v>
          </cell>
          <cell r="IU30">
            <v>3966.0823505333337</v>
          </cell>
          <cell r="IV30">
            <v>3895.2906863067087</v>
          </cell>
          <cell r="IW30">
            <v>4912.8453136000007</v>
          </cell>
          <cell r="IX30">
            <v>2968.5014486451096</v>
          </cell>
          <cell r="IY30">
            <v>3521.0242676275775</v>
          </cell>
          <cell r="IZ30">
            <v>2736.669370082674</v>
          </cell>
          <cell r="JA30">
            <v>3061.3346762615752</v>
          </cell>
          <cell r="JB30">
            <v>-5984.5656447851579</v>
          </cell>
          <cell r="JC30">
            <v>-5984.5656447851579</v>
          </cell>
          <cell r="JD30">
            <v>0</v>
          </cell>
          <cell r="JE30">
            <v>0</v>
          </cell>
          <cell r="JF30">
            <v>0</v>
          </cell>
          <cell r="JG30">
            <v>0</v>
          </cell>
          <cell r="JH30">
            <v>0</v>
          </cell>
          <cell r="JI30">
            <v>0</v>
          </cell>
          <cell r="JJ30">
            <v>0</v>
          </cell>
          <cell r="JK30">
            <v>0</v>
          </cell>
          <cell r="JL30">
            <v>0</v>
          </cell>
          <cell r="JM30">
            <v>0</v>
          </cell>
          <cell r="JN30">
            <v>0</v>
          </cell>
          <cell r="JO30">
            <v>0</v>
          </cell>
          <cell r="JP30">
            <v>0</v>
          </cell>
          <cell r="JQ30">
            <v>0</v>
          </cell>
          <cell r="JR30">
            <v>0</v>
          </cell>
          <cell r="JS30">
            <v>0</v>
          </cell>
          <cell r="JT30">
            <v>0</v>
          </cell>
          <cell r="JU30">
            <v>0</v>
          </cell>
          <cell r="JV30">
            <v>0</v>
          </cell>
          <cell r="JW30">
            <v>0</v>
          </cell>
          <cell r="JX30">
            <v>0</v>
          </cell>
          <cell r="JY30">
            <v>0</v>
          </cell>
          <cell r="JZ30">
            <v>0</v>
          </cell>
          <cell r="KA30">
            <v>0</v>
          </cell>
          <cell r="KB30">
            <v>0</v>
          </cell>
          <cell r="KC30">
            <v>0</v>
          </cell>
          <cell r="KD30">
            <v>0</v>
          </cell>
          <cell r="KE30">
            <v>0</v>
          </cell>
          <cell r="KF30">
            <v>0</v>
          </cell>
          <cell r="KG30">
            <v>0</v>
          </cell>
          <cell r="KH30">
            <v>2893.4400000000005</v>
          </cell>
          <cell r="KI30">
            <v>150.77000000000001</v>
          </cell>
          <cell r="KJ30">
            <v>150.77000000000001</v>
          </cell>
          <cell r="KK30">
            <v>150.77000000000001</v>
          </cell>
          <cell r="KL30">
            <v>150.77000000000001</v>
          </cell>
          <cell r="KM30">
            <v>150.77000000000001</v>
          </cell>
          <cell r="KN30">
            <v>150.77000000000001</v>
          </cell>
          <cell r="KO30">
            <v>150.77000000000001</v>
          </cell>
          <cell r="KP30">
            <v>367.61</v>
          </cell>
          <cell r="KQ30">
            <v>367.61</v>
          </cell>
          <cell r="KR30">
            <v>367.61</v>
          </cell>
          <cell r="KS30">
            <v>367.61</v>
          </cell>
          <cell r="KT30">
            <v>367.61</v>
          </cell>
          <cell r="KU30">
            <v>3139.6327205814418</v>
          </cell>
          <cell r="KV30">
            <v>181.87254238109037</v>
          </cell>
          <cell r="KW30">
            <v>195.87007276475873</v>
          </cell>
          <cell r="KX30">
            <v>173.8323199882617</v>
          </cell>
          <cell r="KY30">
            <v>190.59098911782127</v>
          </cell>
          <cell r="KZ30">
            <v>189.85210917753292</v>
          </cell>
          <cell r="LA30">
            <v>194.04955005825096</v>
          </cell>
          <cell r="LB30">
            <v>171.71077464116783</v>
          </cell>
          <cell r="LC30">
            <v>279.40128846790236</v>
          </cell>
          <cell r="LD30">
            <v>360.13265498904303</v>
          </cell>
          <cell r="LE30">
            <v>347.75048377357956</v>
          </cell>
          <cell r="LF30">
            <v>423.69116650429032</v>
          </cell>
          <cell r="LG30">
            <v>430.87876871774313</v>
          </cell>
          <cell r="LH30">
            <v>246.19272058144134</v>
          </cell>
          <cell r="LI30">
            <v>0</v>
          </cell>
          <cell r="LJ30">
            <v>246.19272058144134</v>
          </cell>
          <cell r="LK30">
            <v>0</v>
          </cell>
          <cell r="LX30">
            <v>0</v>
          </cell>
          <cell r="MJ30">
            <v>0</v>
          </cell>
          <cell r="ML30">
            <v>0</v>
          </cell>
          <cell r="MM30">
            <v>0</v>
          </cell>
          <cell r="MN30">
            <v>42679.32</v>
          </cell>
          <cell r="MO30">
            <v>2527.61</v>
          </cell>
          <cell r="MP30">
            <v>2527.61</v>
          </cell>
          <cell r="MQ30">
            <v>2527.61</v>
          </cell>
          <cell r="MR30">
            <v>2527.61</v>
          </cell>
          <cell r="MS30">
            <v>2527.61</v>
          </cell>
          <cell r="MT30">
            <v>2527.61</v>
          </cell>
          <cell r="MU30">
            <v>2527.61</v>
          </cell>
          <cell r="MV30">
            <v>4997.21</v>
          </cell>
          <cell r="MW30">
            <v>4997.21</v>
          </cell>
          <cell r="MX30">
            <v>4997.21</v>
          </cell>
          <cell r="MY30">
            <v>4997.21</v>
          </cell>
          <cell r="MZ30">
            <v>4997.21</v>
          </cell>
          <cell r="NA30">
            <v>51733.498863874302</v>
          </cell>
          <cell r="NB30">
            <v>0</v>
          </cell>
          <cell r="NC30">
            <v>906.55760000000009</v>
          </cell>
          <cell r="ND30">
            <v>451.28719999999998</v>
          </cell>
          <cell r="NE30">
            <v>2128.4016000000001</v>
          </cell>
          <cell r="NF30">
            <v>15010.403200000001</v>
          </cell>
          <cell r="NG30">
            <v>0</v>
          </cell>
          <cell r="NH30">
            <v>30793.796799999996</v>
          </cell>
          <cell r="NI30">
            <v>0</v>
          </cell>
          <cell r="NJ30">
            <v>0</v>
          </cell>
          <cell r="NK30">
            <v>0</v>
          </cell>
          <cell r="NL30">
            <v>1511.2283928076179</v>
          </cell>
          <cell r="NM30">
            <v>931.82407106667711</v>
          </cell>
          <cell r="NN30">
            <v>9054.1788638743019</v>
          </cell>
          <cell r="NO30">
            <v>0</v>
          </cell>
          <cell r="NP30">
            <v>9054.1788638743019</v>
          </cell>
          <cell r="NQ30">
            <v>28452.799999999999</v>
          </cell>
          <cell r="NR30">
            <v>8538.98</v>
          </cell>
          <cell r="NS30">
            <v>-19913.82</v>
          </cell>
          <cell r="NT30">
            <v>-19913.82</v>
          </cell>
          <cell r="NU30">
            <v>0</v>
          </cell>
          <cell r="NV30">
            <v>7892.7900000000009</v>
          </cell>
          <cell r="NW30">
            <v>836.77</v>
          </cell>
          <cell r="NX30">
            <v>836.77</v>
          </cell>
          <cell r="NY30">
            <v>836.77</v>
          </cell>
          <cell r="NZ30">
            <v>836.77</v>
          </cell>
          <cell r="OA30">
            <v>836.77</v>
          </cell>
          <cell r="OB30">
            <v>836.77</v>
          </cell>
          <cell r="OC30">
            <v>836.77</v>
          </cell>
          <cell r="OD30">
            <v>407.08</v>
          </cell>
          <cell r="OE30">
            <v>407.08</v>
          </cell>
          <cell r="OF30">
            <v>407.08</v>
          </cell>
          <cell r="OG30">
            <v>407.08</v>
          </cell>
          <cell r="OH30">
            <v>407.08</v>
          </cell>
          <cell r="OI30">
            <v>0</v>
          </cell>
          <cell r="OJ30">
            <v>0</v>
          </cell>
          <cell r="OK30">
            <v>0</v>
          </cell>
          <cell r="OL30">
            <v>0</v>
          </cell>
          <cell r="OM30">
            <v>0</v>
          </cell>
          <cell r="ON30">
            <v>0</v>
          </cell>
          <cell r="OO30">
            <v>0</v>
          </cell>
          <cell r="OP30">
            <v>0</v>
          </cell>
          <cell r="OQ30">
            <v>0</v>
          </cell>
          <cell r="OR30">
            <v>0</v>
          </cell>
          <cell r="OS30">
            <v>0</v>
          </cell>
          <cell r="OT30">
            <v>0</v>
          </cell>
          <cell r="OU30">
            <v>0</v>
          </cell>
          <cell r="OV30">
            <v>-7892.7900000000009</v>
          </cell>
          <cell r="OW30">
            <v>-7892.7900000000009</v>
          </cell>
          <cell r="OX30">
            <v>0</v>
          </cell>
          <cell r="OY30">
            <v>4564.74</v>
          </cell>
          <cell r="OZ30">
            <v>495.32</v>
          </cell>
          <cell r="PA30">
            <v>495.32</v>
          </cell>
          <cell r="PB30">
            <v>495.32</v>
          </cell>
          <cell r="PC30">
            <v>495.32</v>
          </cell>
          <cell r="PD30">
            <v>495.32</v>
          </cell>
          <cell r="PE30">
            <v>495.32</v>
          </cell>
          <cell r="PF30">
            <v>495.32</v>
          </cell>
          <cell r="PG30">
            <v>219.5</v>
          </cell>
          <cell r="PH30">
            <v>219.5</v>
          </cell>
          <cell r="PI30">
            <v>219.5</v>
          </cell>
          <cell r="PJ30">
            <v>219.5</v>
          </cell>
          <cell r="PK30">
            <v>219.5</v>
          </cell>
          <cell r="PL30">
            <v>2246.83</v>
          </cell>
          <cell r="PM30">
            <v>0</v>
          </cell>
          <cell r="PN30">
            <v>0</v>
          </cell>
          <cell r="PO30">
            <v>0</v>
          </cell>
          <cell r="PP30">
            <v>0</v>
          </cell>
          <cell r="PQ30">
            <v>0</v>
          </cell>
          <cell r="PR30">
            <v>0</v>
          </cell>
          <cell r="PS30">
            <v>0</v>
          </cell>
          <cell r="PT30">
            <v>0</v>
          </cell>
          <cell r="PU30">
            <v>0</v>
          </cell>
          <cell r="PV30">
            <v>0</v>
          </cell>
          <cell r="PW30">
            <v>0</v>
          </cell>
          <cell r="PX30">
            <v>2246.83</v>
          </cell>
          <cell r="PY30">
            <v>-2317.91</v>
          </cell>
          <cell r="PZ30">
            <v>-2317.91</v>
          </cell>
          <cell r="QA30">
            <v>0</v>
          </cell>
          <cell r="QB30">
            <v>1981.7000000000007</v>
          </cell>
          <cell r="QC30">
            <v>202.65</v>
          </cell>
          <cell r="QD30">
            <v>202.65</v>
          </cell>
          <cell r="QE30">
            <v>202.65</v>
          </cell>
          <cell r="QF30">
            <v>202.65</v>
          </cell>
          <cell r="QG30">
            <v>202.65</v>
          </cell>
          <cell r="QH30">
            <v>202.65</v>
          </cell>
          <cell r="QI30">
            <v>202.65</v>
          </cell>
          <cell r="QJ30">
            <v>112.63</v>
          </cell>
          <cell r="QK30">
            <v>112.63</v>
          </cell>
          <cell r="QL30">
            <v>112.63</v>
          </cell>
          <cell r="QM30">
            <v>112.63</v>
          </cell>
          <cell r="QN30">
            <v>112.63</v>
          </cell>
          <cell r="QO30">
            <v>2508.7800000000002</v>
          </cell>
          <cell r="QP30">
            <v>0</v>
          </cell>
          <cell r="QQ30">
            <v>0</v>
          </cell>
          <cell r="QR30">
            <v>0</v>
          </cell>
          <cell r="QS30">
            <v>0</v>
          </cell>
          <cell r="QT30">
            <v>0</v>
          </cell>
          <cell r="QU30">
            <v>0</v>
          </cell>
          <cell r="QV30">
            <v>0</v>
          </cell>
          <cell r="QW30">
            <v>0</v>
          </cell>
          <cell r="QX30">
            <v>0</v>
          </cell>
          <cell r="QY30">
            <v>2508.7800000000002</v>
          </cell>
          <cell r="QZ30">
            <v>0</v>
          </cell>
          <cell r="RA30">
            <v>0</v>
          </cell>
          <cell r="RB30">
            <v>527.07999999999947</v>
          </cell>
          <cell r="RC30">
            <v>0</v>
          </cell>
          <cell r="RD30">
            <v>527.07999999999947</v>
          </cell>
          <cell r="RE30">
            <v>8352.17</v>
          </cell>
          <cell r="RF30">
            <v>884.66</v>
          </cell>
          <cell r="RG30">
            <v>884.66</v>
          </cell>
          <cell r="RH30">
            <v>884.66</v>
          </cell>
          <cell r="RI30">
            <v>884.66</v>
          </cell>
          <cell r="RJ30">
            <v>884.66</v>
          </cell>
          <cell r="RK30">
            <v>884.66</v>
          </cell>
          <cell r="RL30">
            <v>884.66</v>
          </cell>
          <cell r="RM30">
            <v>431.91</v>
          </cell>
          <cell r="RN30">
            <v>431.91</v>
          </cell>
          <cell r="RO30">
            <v>431.91</v>
          </cell>
          <cell r="RP30">
            <v>431.91</v>
          </cell>
          <cell r="RQ30">
            <v>431.91</v>
          </cell>
          <cell r="RR30">
            <v>0</v>
          </cell>
          <cell r="RS30">
            <v>0</v>
          </cell>
          <cell r="RT30">
            <v>0</v>
          </cell>
          <cell r="RU30">
            <v>0</v>
          </cell>
          <cell r="RV30">
            <v>0</v>
          </cell>
          <cell r="RW30">
            <v>0</v>
          </cell>
          <cell r="RX30">
            <v>0</v>
          </cell>
          <cell r="RY30">
            <v>0</v>
          </cell>
          <cell r="RZ30">
            <v>0</v>
          </cell>
          <cell r="SA30">
            <v>0</v>
          </cell>
          <cell r="SB30">
            <v>0</v>
          </cell>
          <cell r="SC30">
            <v>0</v>
          </cell>
          <cell r="SD30">
            <v>0</v>
          </cell>
          <cell r="SE30">
            <v>-8352.17</v>
          </cell>
          <cell r="SF30">
            <v>-8352.17</v>
          </cell>
          <cell r="SG30">
            <v>0</v>
          </cell>
          <cell r="SH30">
            <v>4035.7499999999995</v>
          </cell>
          <cell r="SI30">
            <v>435.9</v>
          </cell>
          <cell r="SJ30">
            <v>435.9</v>
          </cell>
          <cell r="SK30">
            <v>435.9</v>
          </cell>
          <cell r="SL30">
            <v>435.9</v>
          </cell>
          <cell r="SM30">
            <v>435.9</v>
          </cell>
          <cell r="SN30">
            <v>435.9</v>
          </cell>
          <cell r="SO30">
            <v>435.9</v>
          </cell>
          <cell r="SP30">
            <v>196.89</v>
          </cell>
          <cell r="SQ30">
            <v>196.89</v>
          </cell>
          <cell r="SR30">
            <v>196.89</v>
          </cell>
          <cell r="SS30">
            <v>196.89</v>
          </cell>
          <cell r="ST30">
            <v>196.89</v>
          </cell>
          <cell r="SU30">
            <v>0</v>
          </cell>
          <cell r="SV30">
            <v>0</v>
          </cell>
          <cell r="SW30">
            <v>0</v>
          </cell>
          <cell r="SX30">
            <v>0</v>
          </cell>
          <cell r="SY30">
            <v>0</v>
          </cell>
          <cell r="SZ30">
            <v>0</v>
          </cell>
          <cell r="TA30">
            <v>0</v>
          </cell>
          <cell r="TB30">
            <v>0</v>
          </cell>
          <cell r="TC30">
            <v>0</v>
          </cell>
          <cell r="TD30">
            <v>0</v>
          </cell>
          <cell r="TE30">
            <v>0</v>
          </cell>
          <cell r="TF30">
            <v>0</v>
          </cell>
          <cell r="TG30">
            <v>0</v>
          </cell>
          <cell r="TH30">
            <v>-4035.7499999999995</v>
          </cell>
          <cell r="TI30">
            <v>-4035.7499999999995</v>
          </cell>
          <cell r="TJ30">
            <v>0</v>
          </cell>
          <cell r="TK30">
            <v>1584.4199999999998</v>
          </cell>
          <cell r="TL30">
            <v>148.11000000000001</v>
          </cell>
          <cell r="TM30">
            <v>148.11000000000001</v>
          </cell>
          <cell r="TN30">
            <v>148.11000000000001</v>
          </cell>
          <cell r="TO30">
            <v>148.11000000000001</v>
          </cell>
          <cell r="TP30">
            <v>148.11000000000001</v>
          </cell>
          <cell r="TQ30">
            <v>148.11000000000001</v>
          </cell>
          <cell r="TR30">
            <v>148.11000000000001</v>
          </cell>
          <cell r="TS30">
            <v>109.53</v>
          </cell>
          <cell r="TT30">
            <v>109.53</v>
          </cell>
          <cell r="TU30">
            <v>109.53</v>
          </cell>
          <cell r="TV30">
            <v>109.53</v>
          </cell>
          <cell r="TW30">
            <v>109.53</v>
          </cell>
          <cell r="TX30">
            <v>3783.37</v>
          </cell>
          <cell r="TY30">
            <v>163</v>
          </cell>
          <cell r="TZ30">
            <v>0</v>
          </cell>
          <cell r="UA30">
            <v>0</v>
          </cell>
          <cell r="UB30">
            <v>0</v>
          </cell>
          <cell r="UC30">
            <v>0</v>
          </cell>
          <cell r="UD30">
            <v>0</v>
          </cell>
          <cell r="UE30">
            <v>3620.37</v>
          </cell>
          <cell r="UF30">
            <v>0</v>
          </cell>
          <cell r="UG30">
            <v>0</v>
          </cell>
          <cell r="UH30">
            <v>0</v>
          </cell>
          <cell r="UI30">
            <v>0</v>
          </cell>
          <cell r="UJ30">
            <v>0</v>
          </cell>
          <cell r="UK30">
            <v>2198.9499999999998</v>
          </cell>
          <cell r="UL30">
            <v>0</v>
          </cell>
          <cell r="UM30">
            <v>2198.9499999999998</v>
          </cell>
          <cell r="UN30">
            <v>41.230000000000004</v>
          </cell>
          <cell r="UO30">
            <v>3.99</v>
          </cell>
          <cell r="UP30">
            <v>3.99</v>
          </cell>
          <cell r="UQ30">
            <v>3.99</v>
          </cell>
          <cell r="UR30">
            <v>3.99</v>
          </cell>
          <cell r="US30">
            <v>3.99</v>
          </cell>
          <cell r="UT30">
            <v>3.99</v>
          </cell>
          <cell r="UU30">
            <v>3.99</v>
          </cell>
          <cell r="UV30">
            <v>2.66</v>
          </cell>
          <cell r="UW30">
            <v>2.66</v>
          </cell>
          <cell r="UX30">
            <v>2.66</v>
          </cell>
          <cell r="UY30">
            <v>2.66</v>
          </cell>
          <cell r="UZ30">
            <v>2.66</v>
          </cell>
          <cell r="VA30">
            <v>0</v>
          </cell>
          <cell r="VH30">
            <v>0</v>
          </cell>
          <cell r="VN30">
            <v>-41.230000000000004</v>
          </cell>
          <cell r="VO30">
            <v>-41.230000000000004</v>
          </cell>
          <cell r="VP30">
            <v>0</v>
          </cell>
          <cell r="VQ30">
            <v>0</v>
          </cell>
          <cell r="WD30">
            <v>0</v>
          </cell>
          <cell r="WQ30">
            <v>0</v>
          </cell>
          <cell r="WR30">
            <v>0</v>
          </cell>
          <cell r="WS30">
            <v>0</v>
          </cell>
          <cell r="WT30">
            <v>42475.33</v>
          </cell>
          <cell r="WU30">
            <v>3089.89</v>
          </cell>
          <cell r="WV30">
            <v>3089.89</v>
          </cell>
          <cell r="WW30">
            <v>3089.89</v>
          </cell>
          <cell r="WX30">
            <v>3089.89</v>
          </cell>
          <cell r="WY30">
            <v>3089.89</v>
          </cell>
          <cell r="WZ30">
            <v>3089.89</v>
          </cell>
          <cell r="XA30">
            <v>3089.89</v>
          </cell>
          <cell r="XB30">
            <v>4169.22</v>
          </cell>
          <cell r="XC30">
            <v>4169.22</v>
          </cell>
          <cell r="XD30">
            <v>4169.22</v>
          </cell>
          <cell r="XE30">
            <v>4169.22</v>
          </cell>
          <cell r="XF30">
            <v>4169.22</v>
          </cell>
          <cell r="XG30">
            <v>34732.878533258961</v>
          </cell>
          <cell r="XH30">
            <v>3925.3050309378909</v>
          </cell>
          <cell r="XI30">
            <v>4076.5834786775922</v>
          </cell>
          <cell r="XJ30">
            <v>2468.4795212221043</v>
          </cell>
          <cell r="XK30">
            <v>6.2674345161854337</v>
          </cell>
          <cell r="XL30">
            <v>2277.3324309011582</v>
          </cell>
          <cell r="XM30">
            <v>2410.5741511474826</v>
          </cell>
          <cell r="XN30">
            <v>2626.1845615123248</v>
          </cell>
          <cell r="XO30">
            <v>2750.0817203115939</v>
          </cell>
          <cell r="XP30">
            <v>3512.1378498132945</v>
          </cell>
          <cell r="XQ30">
            <v>3598.7990041228732</v>
          </cell>
          <cell r="XR30">
            <v>3361.1900131066027</v>
          </cell>
          <cell r="XS30">
            <v>3719.9433369898543</v>
          </cell>
          <cell r="XT30">
            <v>-7742.4514667410403</v>
          </cell>
          <cell r="XU30">
            <v>-7742.4514667410403</v>
          </cell>
          <cell r="XV30">
            <v>0</v>
          </cell>
          <cell r="XW30">
            <v>31858.989999999998</v>
          </cell>
          <cell r="XX30">
            <v>1935.62</v>
          </cell>
          <cell r="XY30">
            <v>1935.62</v>
          </cell>
          <cell r="XZ30">
            <v>1935.62</v>
          </cell>
          <cell r="YA30">
            <v>1935.62</v>
          </cell>
          <cell r="YB30">
            <v>1935.62</v>
          </cell>
          <cell r="YC30">
            <v>1935.62</v>
          </cell>
          <cell r="YD30">
            <v>1935.62</v>
          </cell>
          <cell r="YE30">
            <v>3661.93</v>
          </cell>
          <cell r="YF30">
            <v>3661.93</v>
          </cell>
          <cell r="YG30">
            <v>3661.93</v>
          </cell>
          <cell r="YH30">
            <v>3661.93</v>
          </cell>
          <cell r="YI30">
            <v>3661.93</v>
          </cell>
          <cell r="YJ30">
            <v>27391.449191101692</v>
          </cell>
          <cell r="YK30">
            <v>2521.6953050747393</v>
          </cell>
          <cell r="YL30">
            <v>2350.5224540588711</v>
          </cell>
          <cell r="YM30">
            <v>1984.6769213440216</v>
          </cell>
          <cell r="YN30">
            <v>2018.5820132830613</v>
          </cell>
          <cell r="YO30">
            <v>1941.1060026974569</v>
          </cell>
          <cell r="YP30">
            <v>1940.8244388317539</v>
          </cell>
          <cell r="YQ30">
            <v>2184.0555998799168</v>
          </cell>
          <cell r="YR30">
            <v>2232.3269418507043</v>
          </cell>
          <cell r="YS30">
            <v>2397.6139783558347</v>
          </cell>
          <cell r="YT30">
            <v>2519.5990070687403</v>
          </cell>
          <cell r="YU30">
            <v>2539.77135618481</v>
          </cell>
          <cell r="YV30">
            <v>2760.6751724717819</v>
          </cell>
          <cell r="YW30">
            <v>-4467.5408088983058</v>
          </cell>
          <cell r="YX30">
            <v>-4467.5408088983058</v>
          </cell>
          <cell r="YY30">
            <v>0</v>
          </cell>
          <cell r="YZ30">
            <v>2238.4800000000005</v>
          </cell>
          <cell r="ZA30">
            <v>81.59</v>
          </cell>
          <cell r="ZB30">
            <v>81.59</v>
          </cell>
          <cell r="ZC30">
            <v>81.59</v>
          </cell>
          <cell r="ZD30">
            <v>81.59</v>
          </cell>
          <cell r="ZE30">
            <v>81.59</v>
          </cell>
          <cell r="ZF30">
            <v>81.59</v>
          </cell>
          <cell r="ZG30">
            <v>81.59</v>
          </cell>
          <cell r="ZH30">
            <v>333.47</v>
          </cell>
          <cell r="ZI30">
            <v>333.47</v>
          </cell>
          <cell r="ZJ30">
            <v>333.47</v>
          </cell>
          <cell r="ZK30">
            <v>333.47</v>
          </cell>
          <cell r="ZL30">
            <v>333.47</v>
          </cell>
          <cell r="ZM30">
            <v>3696.3193311806222</v>
          </cell>
          <cell r="ZN30">
            <v>0</v>
          </cell>
          <cell r="ZO30">
            <v>97.488007373428459</v>
          </cell>
          <cell r="ZP30">
            <v>459.78979323550016</v>
          </cell>
          <cell r="ZQ30">
            <v>3001.1109817036545</v>
          </cell>
          <cell r="ZR30">
            <v>137.93054886803881</v>
          </cell>
          <cell r="ZS30">
            <v>0</v>
          </cell>
          <cell r="ZZ30">
            <v>1457.8393311806217</v>
          </cell>
          <cell r="AAA30">
            <v>0</v>
          </cell>
          <cell r="AAB30">
            <v>1457.8393311806217</v>
          </cell>
          <cell r="AAC30">
            <v>1111.67</v>
          </cell>
          <cell r="AAD30">
            <v>80.260000000000005</v>
          </cell>
          <cell r="AAE30">
            <v>80.260000000000005</v>
          </cell>
          <cell r="AAF30">
            <v>80.260000000000005</v>
          </cell>
          <cell r="AAG30">
            <v>80.260000000000005</v>
          </cell>
          <cell r="AAH30">
            <v>80.260000000000005</v>
          </cell>
          <cell r="AAI30">
            <v>80.260000000000005</v>
          </cell>
          <cell r="AAJ30">
            <v>80.260000000000005</v>
          </cell>
          <cell r="AAK30">
            <v>109.97</v>
          </cell>
          <cell r="AAL30">
            <v>109.97</v>
          </cell>
          <cell r="AAM30">
            <v>109.97</v>
          </cell>
          <cell r="AAN30">
            <v>109.97</v>
          </cell>
          <cell r="AAO30">
            <v>109.97</v>
          </cell>
          <cell r="AAP30">
            <v>1239.2079121984007</v>
          </cell>
          <cell r="AAQ30">
            <v>119.22492616952211</v>
          </cell>
          <cell r="AAR30">
            <v>118.93955000099167</v>
          </cell>
          <cell r="AAS30">
            <v>119.33980989907877</v>
          </cell>
          <cell r="AAT30">
            <v>119.829574840547</v>
          </cell>
          <cell r="AAU30">
            <v>120.7652091069116</v>
          </cell>
          <cell r="AAV30">
            <v>119.39743418934759</v>
          </cell>
          <cell r="AAW30">
            <v>117.26627746500066</v>
          </cell>
          <cell r="AAX30">
            <v>82.28124575999999</v>
          </cell>
          <cell r="AAY30">
            <v>79.130677859999992</v>
          </cell>
          <cell r="AAZ30">
            <v>80.587691279999987</v>
          </cell>
          <cell r="ABA30">
            <v>80.479720187999988</v>
          </cell>
          <cell r="ABB30">
            <v>81.965795439001425</v>
          </cell>
          <cell r="ABC30">
            <v>127.53791219840059</v>
          </cell>
          <cell r="ABD30">
            <v>0</v>
          </cell>
          <cell r="ABE30">
            <v>127.53791219840059</v>
          </cell>
          <cell r="ABF30">
            <v>152.54</v>
          </cell>
          <cell r="ABG30">
            <v>5.32</v>
          </cell>
          <cell r="ABH30">
            <v>5.32</v>
          </cell>
          <cell r="ABI30">
            <v>5.32</v>
          </cell>
          <cell r="ABJ30">
            <v>5.32</v>
          </cell>
          <cell r="ABK30">
            <v>5.32</v>
          </cell>
          <cell r="ABL30">
            <v>5.32</v>
          </cell>
          <cell r="ABM30">
            <v>5.32</v>
          </cell>
          <cell r="ABN30">
            <v>23.06</v>
          </cell>
          <cell r="ABO30">
            <v>23.06</v>
          </cell>
          <cell r="ABP30">
            <v>23.06</v>
          </cell>
          <cell r="ABQ30">
            <v>23.06</v>
          </cell>
          <cell r="ABR30">
            <v>23.06</v>
          </cell>
          <cell r="ABS30">
            <v>1093.1774</v>
          </cell>
          <cell r="ABT30">
            <v>0</v>
          </cell>
          <cell r="ABU30">
            <v>0</v>
          </cell>
          <cell r="ABV30">
            <v>0</v>
          </cell>
          <cell r="ABW30">
            <v>0</v>
          </cell>
          <cell r="ABX30">
            <v>0</v>
          </cell>
          <cell r="ABY30">
            <v>0</v>
          </cell>
          <cell r="ACB30">
            <v>0</v>
          </cell>
          <cell r="ACC30">
            <v>0</v>
          </cell>
          <cell r="ACD30">
            <v>1093.1774</v>
          </cell>
          <cell r="ACE30">
            <v>0</v>
          </cell>
          <cell r="ACF30">
            <v>940.63740000000007</v>
          </cell>
          <cell r="ACG30">
            <v>0</v>
          </cell>
          <cell r="ACH30">
            <v>940.63740000000007</v>
          </cell>
          <cell r="ACI30">
            <v>23148.890000000003</v>
          </cell>
          <cell r="ACJ30">
            <v>16565.140622769366</v>
          </cell>
          <cell r="ACK30">
            <v>-6583.749377230637</v>
          </cell>
          <cell r="ACL30">
            <v>-6583.749377230637</v>
          </cell>
          <cell r="ACM30">
            <v>0</v>
          </cell>
          <cell r="ACN30">
            <v>5660.09</v>
          </cell>
          <cell r="ACO30">
            <v>475.37</v>
          </cell>
          <cell r="ACP30">
            <v>475.37</v>
          </cell>
          <cell r="ACQ30">
            <v>475.37</v>
          </cell>
          <cell r="ACR30">
            <v>475.37</v>
          </cell>
          <cell r="ACS30">
            <v>475.37</v>
          </cell>
          <cell r="ACT30">
            <v>475.37</v>
          </cell>
          <cell r="ACU30">
            <v>475.37</v>
          </cell>
          <cell r="ACV30">
            <v>466.5</v>
          </cell>
          <cell r="ACW30">
            <v>466.5</v>
          </cell>
          <cell r="ACX30">
            <v>466.5</v>
          </cell>
          <cell r="ACY30">
            <v>466.5</v>
          </cell>
          <cell r="ACZ30">
            <v>466.5</v>
          </cell>
          <cell r="ADA30">
            <v>5712.2013243372512</v>
          </cell>
          <cell r="ADB30">
            <v>0</v>
          </cell>
          <cell r="ADC30">
            <v>1080.5850186077605</v>
          </cell>
          <cell r="ADD30">
            <v>913.77615184531635</v>
          </cell>
          <cell r="ADE30">
            <v>392.99915199999998</v>
          </cell>
          <cell r="ADF30">
            <v>670.75982399999998</v>
          </cell>
          <cell r="ADG30">
            <v>593.68865919999996</v>
          </cell>
          <cell r="ADH30">
            <v>469.88510833425755</v>
          </cell>
          <cell r="ADI30">
            <v>327.02394422605261</v>
          </cell>
          <cell r="ADJ30">
            <v>296.44445739999998</v>
          </cell>
          <cell r="ADK30">
            <v>271.25278319999995</v>
          </cell>
          <cell r="ADL30">
            <v>136.20990404</v>
          </cell>
          <cell r="ADM30">
            <v>559.5763214838646</v>
          </cell>
          <cell r="ADN30">
            <v>52.111324337251062</v>
          </cell>
          <cell r="ADO30">
            <v>0</v>
          </cell>
          <cell r="ADP30">
            <v>52.111324337251062</v>
          </cell>
          <cell r="ADQ30">
            <v>17488.800000000003</v>
          </cell>
          <cell r="ADR30">
            <v>1883.7</v>
          </cell>
          <cell r="ADS30">
            <v>1883.7</v>
          </cell>
          <cell r="ADT30">
            <v>1883.7</v>
          </cell>
          <cell r="ADU30">
            <v>1883.7</v>
          </cell>
          <cell r="ADV30">
            <v>1883.7</v>
          </cell>
          <cell r="ADW30">
            <v>1883.7</v>
          </cell>
          <cell r="ADX30">
            <v>1883.7</v>
          </cell>
          <cell r="ADY30">
            <v>860.58</v>
          </cell>
          <cell r="ADZ30">
            <v>860.58</v>
          </cell>
          <cell r="AEA30">
            <v>860.58</v>
          </cell>
          <cell r="AEB30">
            <v>860.58</v>
          </cell>
          <cell r="AEC30">
            <v>860.58</v>
          </cell>
          <cell r="AED30">
            <v>10852.939298432113</v>
          </cell>
          <cell r="AEE30">
            <v>0</v>
          </cell>
          <cell r="AEF30">
            <v>1552.4562057727212</v>
          </cell>
          <cell r="AEG30">
            <v>1129.989161867438</v>
          </cell>
          <cell r="AEH30">
            <v>675.07112399999994</v>
          </cell>
          <cell r="AEI30">
            <v>1124.3212288</v>
          </cell>
          <cell r="AEJ30">
            <v>977.37574479999989</v>
          </cell>
          <cell r="AEK30">
            <v>837.41900495214225</v>
          </cell>
          <cell r="AEL30">
            <v>1049.9189788310111</v>
          </cell>
          <cell r="AEM30">
            <v>868.26625339999998</v>
          </cell>
          <cell r="AEN30">
            <v>902.64344239999991</v>
          </cell>
          <cell r="AEO30">
            <v>1316.1855896</v>
          </cell>
          <cell r="AEP30">
            <v>419.29256400880109</v>
          </cell>
          <cell r="AEQ30">
            <v>-6635.8607015678899</v>
          </cell>
          <cell r="AER30">
            <v>-6635.8607015678899</v>
          </cell>
          <cell r="AES30">
            <v>0</v>
          </cell>
          <cell r="AET30">
            <v>0</v>
          </cell>
          <cell r="AEU30">
            <v>0</v>
          </cell>
          <cell r="AEV30">
            <v>0</v>
          </cell>
          <cell r="AEW30">
            <v>0</v>
          </cell>
          <cell r="AEX30">
            <v>0</v>
          </cell>
          <cell r="AEY30">
            <v>0</v>
          </cell>
          <cell r="AEZ30">
            <v>0</v>
          </cell>
          <cell r="AFA30">
            <v>0</v>
          </cell>
          <cell r="AFB30">
            <v>0</v>
          </cell>
          <cell r="AFC30">
            <v>0</v>
          </cell>
          <cell r="AFD30">
            <v>0</v>
          </cell>
          <cell r="AFE30">
            <v>0</v>
          </cell>
          <cell r="AFF30">
            <v>0</v>
          </cell>
          <cell r="AFG30">
            <v>0</v>
          </cell>
          <cell r="AFH30">
            <v>0</v>
          </cell>
          <cell r="AFI30">
            <v>0</v>
          </cell>
          <cell r="AFJ30">
            <v>0</v>
          </cell>
          <cell r="AFK30">
            <v>0</v>
          </cell>
          <cell r="AFL30">
            <v>0</v>
          </cell>
          <cell r="AFM30">
            <v>0</v>
          </cell>
          <cell r="AFN30">
            <v>0</v>
          </cell>
          <cell r="AFO30">
            <v>0</v>
          </cell>
          <cell r="AFP30">
            <v>0</v>
          </cell>
          <cell r="AFQ30">
            <v>0</v>
          </cell>
          <cell r="AFR30">
            <v>0</v>
          </cell>
          <cell r="AFS30">
            <v>0</v>
          </cell>
          <cell r="AFT30">
            <v>0</v>
          </cell>
          <cell r="AFU30">
            <v>0</v>
          </cell>
          <cell r="AFV30">
            <v>0</v>
          </cell>
          <cell r="AFW30">
            <v>266855.43</v>
          </cell>
          <cell r="AFX30">
            <v>240842.89829661962</v>
          </cell>
          <cell r="AFY30">
            <v>-26012.531703380373</v>
          </cell>
          <cell r="AFZ30">
            <v>-26012.531703380373</v>
          </cell>
          <cell r="AGA30">
            <v>0</v>
          </cell>
          <cell r="AGB30">
            <v>320226.516</v>
          </cell>
          <cell r="AGC30">
            <v>289011.47795594356</v>
          </cell>
          <cell r="AGD30">
            <v>-31215.038044056448</v>
          </cell>
          <cell r="AGE30">
            <v>-31215.038044056448</v>
          </cell>
          <cell r="AGF30">
            <v>0</v>
          </cell>
          <cell r="AGG30">
            <v>17078.747520000001</v>
          </cell>
          <cell r="AGH30">
            <v>15413.945490983657</v>
          </cell>
          <cell r="AGI30">
            <v>-1664.802029016344</v>
          </cell>
          <cell r="AGJ30">
            <v>-1664.802029016344</v>
          </cell>
          <cell r="AGK30">
            <v>0</v>
          </cell>
          <cell r="AGL30">
            <v>337305.26351999998</v>
          </cell>
          <cell r="AGM30">
            <v>304425.42344692722</v>
          </cell>
          <cell r="AGN30">
            <v>-32879.840073072759</v>
          </cell>
          <cell r="AGO30">
            <v>-32879.840073072759</v>
          </cell>
          <cell r="AGP30">
            <v>0</v>
          </cell>
          <cell r="AGQ30">
            <v>5.0632911392405063E-2</v>
          </cell>
          <cell r="AGR30">
            <v>7.0000000000000007E-2</v>
          </cell>
          <cell r="AGS30">
            <v>0.03</v>
          </cell>
          <cell r="AGT30">
            <v>5.3333333333333337E-2</v>
          </cell>
          <cell r="AGV30">
            <v>71132.12</v>
          </cell>
          <cell r="AGW30">
            <v>60272.478863874305</v>
          </cell>
          <cell r="AGX30">
            <v>-10859.641136125691</v>
          </cell>
          <cell r="AGZ30">
            <v>-32879.840073072759</v>
          </cell>
          <cell r="AHA30">
            <v>-111666.1388488705</v>
          </cell>
          <cell r="AHC30">
            <v>-93428.51248200034</v>
          </cell>
          <cell r="AHD30">
            <v>-48611.477842978085</v>
          </cell>
          <cell r="AHE30">
            <v>25310.847079092986</v>
          </cell>
          <cell r="AHF30">
            <v>94501.258831542102</v>
          </cell>
          <cell r="AHG30">
            <v>-166773.86333628662</v>
          </cell>
        </row>
        <row r="31">
          <cell r="C31" t="str">
            <v>Заньковецької вул. 43</v>
          </cell>
          <cell r="D31">
            <v>2</v>
          </cell>
          <cell r="E31">
            <v>341.1</v>
          </cell>
          <cell r="F31">
            <v>2421.8999999999996</v>
          </cell>
          <cell r="G31">
            <v>1132.250100442742</v>
          </cell>
          <cell r="H31">
            <v>-1289.6498995572576</v>
          </cell>
          <cell r="I31">
            <v>-1289.6498995572576</v>
          </cell>
          <cell r="J31">
            <v>0</v>
          </cell>
          <cell r="K31">
            <v>1012.55</v>
          </cell>
          <cell r="L31">
            <v>64.2</v>
          </cell>
          <cell r="M31">
            <v>64.2</v>
          </cell>
          <cell r="N31">
            <v>64.2</v>
          </cell>
          <cell r="O31">
            <v>64.2</v>
          </cell>
          <cell r="P31">
            <v>64.2</v>
          </cell>
          <cell r="Q31">
            <v>64.2</v>
          </cell>
          <cell r="R31">
            <v>64.2</v>
          </cell>
          <cell r="S31">
            <v>112.63</v>
          </cell>
          <cell r="T31">
            <v>112.63</v>
          </cell>
          <cell r="U31">
            <v>112.63</v>
          </cell>
          <cell r="V31">
            <v>112.63</v>
          </cell>
          <cell r="W31">
            <v>112.63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L31">
            <v>0</v>
          </cell>
          <cell r="AM31">
            <v>0</v>
          </cell>
          <cell r="AN31">
            <v>289.88999999999993</v>
          </cell>
          <cell r="AO31">
            <v>22.07</v>
          </cell>
          <cell r="AP31">
            <v>22.07</v>
          </cell>
          <cell r="AQ31">
            <v>22.07</v>
          </cell>
          <cell r="AR31">
            <v>22.07</v>
          </cell>
          <cell r="AS31">
            <v>22.07</v>
          </cell>
          <cell r="AT31">
            <v>22.07</v>
          </cell>
          <cell r="AU31">
            <v>22.07</v>
          </cell>
          <cell r="AV31">
            <v>27.08</v>
          </cell>
          <cell r="AW31">
            <v>27.08</v>
          </cell>
          <cell r="AX31">
            <v>27.08</v>
          </cell>
          <cell r="AY31">
            <v>27.08</v>
          </cell>
          <cell r="AZ31">
            <v>27.08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43.72</v>
          </cell>
          <cell r="FB31">
            <v>3.31</v>
          </cell>
          <cell r="FC31">
            <v>3.31</v>
          </cell>
          <cell r="FD31">
            <v>3.31</v>
          </cell>
          <cell r="FE31">
            <v>3.31</v>
          </cell>
          <cell r="FF31">
            <v>3.31</v>
          </cell>
          <cell r="FG31">
            <v>3.31</v>
          </cell>
          <cell r="FH31">
            <v>3.31</v>
          </cell>
          <cell r="FI31">
            <v>4.1100000000000003</v>
          </cell>
          <cell r="FJ31">
            <v>4.1100000000000003</v>
          </cell>
          <cell r="FK31">
            <v>4.1100000000000003</v>
          </cell>
          <cell r="FL31">
            <v>4.1100000000000003</v>
          </cell>
          <cell r="FM31">
            <v>4.1100000000000003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-43.72</v>
          </cell>
          <cell r="GB31">
            <v>-43.72</v>
          </cell>
          <cell r="GC31">
            <v>0</v>
          </cell>
          <cell r="GD31">
            <v>177.81000000000003</v>
          </cell>
          <cell r="GE31">
            <v>5.63</v>
          </cell>
          <cell r="GF31">
            <v>5.63</v>
          </cell>
          <cell r="GG31">
            <v>5.63</v>
          </cell>
          <cell r="GH31">
            <v>5.63</v>
          </cell>
          <cell r="GI31">
            <v>5.63</v>
          </cell>
          <cell r="GJ31">
            <v>5.63</v>
          </cell>
          <cell r="GK31">
            <v>5.63</v>
          </cell>
          <cell r="GL31">
            <v>27.68</v>
          </cell>
          <cell r="GM31">
            <v>27.68</v>
          </cell>
          <cell r="GN31">
            <v>27.68</v>
          </cell>
          <cell r="GO31">
            <v>27.68</v>
          </cell>
          <cell r="GP31">
            <v>27.68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V31">
            <v>-177.81000000000003</v>
          </cell>
          <cell r="GW31">
            <v>-177.81000000000003</v>
          </cell>
          <cell r="GX31">
            <v>0</v>
          </cell>
          <cell r="GY31">
            <v>897.92999999999984</v>
          </cell>
          <cell r="GZ31">
            <v>49.49</v>
          </cell>
          <cell r="HA31">
            <v>49.49</v>
          </cell>
          <cell r="HB31">
            <v>49.49</v>
          </cell>
          <cell r="HC31">
            <v>49.49</v>
          </cell>
          <cell r="HD31">
            <v>49.49</v>
          </cell>
          <cell r="HE31">
            <v>49.49</v>
          </cell>
          <cell r="HF31">
            <v>49.49</v>
          </cell>
          <cell r="HG31">
            <v>110.3</v>
          </cell>
          <cell r="HH31">
            <v>110.3</v>
          </cell>
          <cell r="HI31">
            <v>110.3</v>
          </cell>
          <cell r="HJ31">
            <v>110.3</v>
          </cell>
          <cell r="HK31">
            <v>110.3</v>
          </cell>
          <cell r="HL31">
            <v>1132.250100442742</v>
          </cell>
          <cell r="HM31">
            <v>98.86700056818421</v>
          </cell>
          <cell r="HN31">
            <v>104.87561586818831</v>
          </cell>
          <cell r="HO31">
            <v>113.12798655975442</v>
          </cell>
          <cell r="HP31">
            <v>106.02082992925845</v>
          </cell>
          <cell r="HQ31">
            <v>110.01394636945288</v>
          </cell>
          <cell r="HR31">
            <v>93.386142542014539</v>
          </cell>
          <cell r="HS31">
            <v>120.84043873840231</v>
          </cell>
          <cell r="HT31">
            <v>70.203797575909107</v>
          </cell>
          <cell r="HU31">
            <v>73.064842056888054</v>
          </cell>
          <cell r="HV31">
            <v>78.838798557131256</v>
          </cell>
          <cell r="HW31">
            <v>71.621893241208795</v>
          </cell>
          <cell r="HX31">
            <v>91.388808436349521</v>
          </cell>
          <cell r="HY31">
            <v>234.32010044274216</v>
          </cell>
          <cell r="HZ31">
            <v>0</v>
          </cell>
          <cell r="IA31">
            <v>234.32010044274216</v>
          </cell>
          <cell r="IB31">
            <v>0</v>
          </cell>
          <cell r="IC31">
            <v>0</v>
          </cell>
          <cell r="ID31">
            <v>0</v>
          </cell>
          <cell r="IE31">
            <v>0</v>
          </cell>
          <cell r="IF31">
            <v>0</v>
          </cell>
          <cell r="IG31">
            <v>0</v>
          </cell>
          <cell r="IH31">
            <v>0</v>
          </cell>
          <cell r="II31">
            <v>0</v>
          </cell>
          <cell r="IJ31">
            <v>0</v>
          </cell>
          <cell r="IK31">
            <v>0</v>
          </cell>
          <cell r="IL31">
            <v>0</v>
          </cell>
          <cell r="IM31">
            <v>0</v>
          </cell>
          <cell r="IN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IT31">
            <v>0</v>
          </cell>
          <cell r="IU31">
            <v>0</v>
          </cell>
          <cell r="IV31">
            <v>0</v>
          </cell>
          <cell r="IW31">
            <v>0</v>
          </cell>
          <cell r="IX31">
            <v>0</v>
          </cell>
          <cell r="IY31">
            <v>0</v>
          </cell>
          <cell r="IZ31">
            <v>0</v>
          </cell>
          <cell r="JA31">
            <v>0</v>
          </cell>
          <cell r="JB31">
            <v>0</v>
          </cell>
          <cell r="JC31">
            <v>0</v>
          </cell>
          <cell r="JD31">
            <v>0</v>
          </cell>
          <cell r="JE31">
            <v>0</v>
          </cell>
          <cell r="JF31">
            <v>0</v>
          </cell>
          <cell r="JG31">
            <v>0</v>
          </cell>
          <cell r="JH31">
            <v>0</v>
          </cell>
          <cell r="JI31">
            <v>0</v>
          </cell>
          <cell r="JJ31">
            <v>0</v>
          </cell>
          <cell r="JK31">
            <v>0</v>
          </cell>
          <cell r="JL31">
            <v>0</v>
          </cell>
          <cell r="JM31">
            <v>0</v>
          </cell>
          <cell r="JN31">
            <v>0</v>
          </cell>
          <cell r="JO31">
            <v>0</v>
          </cell>
          <cell r="JP31">
            <v>0</v>
          </cell>
          <cell r="JQ31">
            <v>0</v>
          </cell>
          <cell r="JR31">
            <v>0</v>
          </cell>
          <cell r="JS31">
            <v>0</v>
          </cell>
          <cell r="JT31">
            <v>0</v>
          </cell>
          <cell r="JU31">
            <v>0</v>
          </cell>
          <cell r="JV31">
            <v>0</v>
          </cell>
          <cell r="JW31">
            <v>0</v>
          </cell>
          <cell r="JX31">
            <v>0</v>
          </cell>
          <cell r="JY31">
            <v>0</v>
          </cell>
          <cell r="JZ31">
            <v>0</v>
          </cell>
          <cell r="KA31">
            <v>0</v>
          </cell>
          <cell r="KB31">
            <v>0</v>
          </cell>
          <cell r="KC31">
            <v>0</v>
          </cell>
          <cell r="KD31">
            <v>0</v>
          </cell>
          <cell r="KE31">
            <v>0</v>
          </cell>
          <cell r="KF31">
            <v>0</v>
          </cell>
          <cell r="KG31">
            <v>0</v>
          </cell>
          <cell r="KH31">
            <v>434.26</v>
          </cell>
          <cell r="KI31">
            <v>16.88</v>
          </cell>
          <cell r="KJ31">
            <v>16.88</v>
          </cell>
          <cell r="KK31">
            <v>16.88</v>
          </cell>
          <cell r="KL31">
            <v>16.88</v>
          </cell>
          <cell r="KM31">
            <v>16.88</v>
          </cell>
          <cell r="KN31">
            <v>16.88</v>
          </cell>
          <cell r="KO31">
            <v>16.88</v>
          </cell>
          <cell r="KP31">
            <v>63.22</v>
          </cell>
          <cell r="KQ31">
            <v>63.22</v>
          </cell>
          <cell r="KR31">
            <v>63.22</v>
          </cell>
          <cell r="KS31">
            <v>63.22</v>
          </cell>
          <cell r="KT31">
            <v>63.22</v>
          </cell>
          <cell r="KU31">
            <v>462.00668283191908</v>
          </cell>
          <cell r="KV31">
            <v>20.379706643813783</v>
          </cell>
          <cell r="KW31">
            <v>21.948198287589754</v>
          </cell>
          <cell r="KX31">
            <v>19.478760456051546</v>
          </cell>
          <cell r="KY31">
            <v>21.356651181774811</v>
          </cell>
          <cell r="KZ31">
            <v>21.273856075757532</v>
          </cell>
          <cell r="LA31">
            <v>21.74419982684746</v>
          </cell>
          <cell r="LB31">
            <v>19.241030938229528</v>
          </cell>
          <cell r="LC31">
            <v>48.024456972464321</v>
          </cell>
          <cell r="LD31">
            <v>61.900842650865265</v>
          </cell>
          <cell r="LE31">
            <v>59.77255236264412</v>
          </cell>
          <cell r="LF31">
            <v>72.825498790554207</v>
          </cell>
          <cell r="LG31">
            <v>74.060928645326712</v>
          </cell>
          <cell r="LH31">
            <v>27.746682831919088</v>
          </cell>
          <cell r="LI31">
            <v>0</v>
          </cell>
          <cell r="LJ31">
            <v>27.746682831919088</v>
          </cell>
          <cell r="LK31">
            <v>0</v>
          </cell>
          <cell r="LX31">
            <v>0</v>
          </cell>
          <cell r="MJ31">
            <v>0</v>
          </cell>
          <cell r="ML31">
            <v>0</v>
          </cell>
          <cell r="MM31">
            <v>0</v>
          </cell>
          <cell r="MN31">
            <v>3452.2500000000009</v>
          </cell>
          <cell r="MO31">
            <v>272.10000000000002</v>
          </cell>
          <cell r="MP31">
            <v>272.10000000000002</v>
          </cell>
          <cell r="MQ31">
            <v>272.10000000000002</v>
          </cell>
          <cell r="MR31">
            <v>272.10000000000002</v>
          </cell>
          <cell r="MS31">
            <v>272.10000000000002</v>
          </cell>
          <cell r="MT31">
            <v>272.10000000000002</v>
          </cell>
          <cell r="MU31">
            <v>272.10000000000002</v>
          </cell>
          <cell r="MV31">
            <v>309.51</v>
          </cell>
          <cell r="MW31">
            <v>309.51</v>
          </cell>
          <cell r="MX31">
            <v>309.51</v>
          </cell>
          <cell r="MY31">
            <v>309.51</v>
          </cell>
          <cell r="MZ31">
            <v>309.51</v>
          </cell>
          <cell r="NA31">
            <v>0</v>
          </cell>
          <cell r="NB31">
            <v>0</v>
          </cell>
          <cell r="NC31">
            <v>0</v>
          </cell>
          <cell r="ND31">
            <v>0</v>
          </cell>
          <cell r="NE31">
            <v>0</v>
          </cell>
          <cell r="NF31">
            <v>0</v>
          </cell>
          <cell r="NG31">
            <v>0</v>
          </cell>
          <cell r="NH31">
            <v>0</v>
          </cell>
          <cell r="NI31">
            <v>0</v>
          </cell>
          <cell r="NJ31">
            <v>0</v>
          </cell>
          <cell r="NK31">
            <v>0</v>
          </cell>
          <cell r="NL31">
            <v>0</v>
          </cell>
          <cell r="NM31">
            <v>0</v>
          </cell>
          <cell r="NN31">
            <v>-3452.2500000000009</v>
          </cell>
          <cell r="NO31">
            <v>-3452.2500000000009</v>
          </cell>
          <cell r="NP31">
            <v>0</v>
          </cell>
          <cell r="NQ31">
            <v>1354.9399999999998</v>
          </cell>
          <cell r="NR31">
            <v>0</v>
          </cell>
          <cell r="NS31">
            <v>-1354.9399999999998</v>
          </cell>
          <cell r="NT31">
            <v>-1354.9399999999998</v>
          </cell>
          <cell r="NU31">
            <v>0</v>
          </cell>
          <cell r="NV31">
            <v>739.25999999999976</v>
          </cell>
          <cell r="NW31">
            <v>76.03</v>
          </cell>
          <cell r="NX31">
            <v>76.03</v>
          </cell>
          <cell r="NY31">
            <v>76.03</v>
          </cell>
          <cell r="NZ31">
            <v>76.03</v>
          </cell>
          <cell r="OA31">
            <v>76.03</v>
          </cell>
          <cell r="OB31">
            <v>76.03</v>
          </cell>
          <cell r="OC31">
            <v>76.03</v>
          </cell>
          <cell r="OD31">
            <v>41.41</v>
          </cell>
          <cell r="OE31">
            <v>41.41</v>
          </cell>
          <cell r="OF31">
            <v>41.41</v>
          </cell>
          <cell r="OG31">
            <v>41.41</v>
          </cell>
          <cell r="OH31">
            <v>41.41</v>
          </cell>
          <cell r="OI31">
            <v>0</v>
          </cell>
          <cell r="OJ31">
            <v>0</v>
          </cell>
          <cell r="OK31">
            <v>0</v>
          </cell>
          <cell r="OL31">
            <v>0</v>
          </cell>
          <cell r="OM31">
            <v>0</v>
          </cell>
          <cell r="ON31">
            <v>0</v>
          </cell>
          <cell r="OO31">
            <v>0</v>
          </cell>
          <cell r="OP31">
            <v>0</v>
          </cell>
          <cell r="OQ31">
            <v>0</v>
          </cell>
          <cell r="OR31">
            <v>0</v>
          </cell>
          <cell r="OS31">
            <v>0</v>
          </cell>
          <cell r="OT31">
            <v>0</v>
          </cell>
          <cell r="OU31">
            <v>0</v>
          </cell>
          <cell r="OV31">
            <v>-739.25999999999976</v>
          </cell>
          <cell r="OW31">
            <v>-739.25999999999976</v>
          </cell>
          <cell r="OX31">
            <v>0</v>
          </cell>
          <cell r="OY31">
            <v>599.23</v>
          </cell>
          <cell r="OZ31">
            <v>61.94</v>
          </cell>
          <cell r="PA31">
            <v>61.94</v>
          </cell>
          <cell r="PB31">
            <v>61.94</v>
          </cell>
          <cell r="PC31">
            <v>61.94</v>
          </cell>
          <cell r="PD31">
            <v>61.94</v>
          </cell>
          <cell r="PE31">
            <v>61.94</v>
          </cell>
          <cell r="PF31">
            <v>61.94</v>
          </cell>
          <cell r="PG31">
            <v>33.130000000000003</v>
          </cell>
          <cell r="PH31">
            <v>33.130000000000003</v>
          </cell>
          <cell r="PI31">
            <v>33.130000000000003</v>
          </cell>
          <cell r="PJ31">
            <v>33.130000000000003</v>
          </cell>
          <cell r="PK31">
            <v>33.130000000000003</v>
          </cell>
          <cell r="PL31">
            <v>0</v>
          </cell>
          <cell r="PM31">
            <v>0</v>
          </cell>
          <cell r="PN31">
            <v>0</v>
          </cell>
          <cell r="PO31">
            <v>0</v>
          </cell>
          <cell r="PP31">
            <v>0</v>
          </cell>
          <cell r="PQ31">
            <v>0</v>
          </cell>
          <cell r="PR31">
            <v>0</v>
          </cell>
          <cell r="PS31">
            <v>0</v>
          </cell>
          <cell r="PT31">
            <v>0</v>
          </cell>
          <cell r="PU31">
            <v>0</v>
          </cell>
          <cell r="PV31">
            <v>0</v>
          </cell>
          <cell r="PW31">
            <v>0</v>
          </cell>
          <cell r="PX31">
            <v>0</v>
          </cell>
          <cell r="PY31">
            <v>-599.23</v>
          </cell>
          <cell r="PZ31">
            <v>-599.23</v>
          </cell>
          <cell r="QA31">
            <v>0</v>
          </cell>
          <cell r="QB31">
            <v>0</v>
          </cell>
          <cell r="QC31">
            <v>0</v>
          </cell>
          <cell r="QD31">
            <v>0</v>
          </cell>
          <cell r="QE31">
            <v>0</v>
          </cell>
          <cell r="QF31">
            <v>0</v>
          </cell>
          <cell r="QG31">
            <v>0</v>
          </cell>
          <cell r="QH31">
            <v>0</v>
          </cell>
          <cell r="QI31">
            <v>0</v>
          </cell>
          <cell r="QJ31">
            <v>0</v>
          </cell>
          <cell r="QK31">
            <v>0</v>
          </cell>
          <cell r="QL31">
            <v>0</v>
          </cell>
          <cell r="QM31">
            <v>0</v>
          </cell>
          <cell r="QN31">
            <v>0</v>
          </cell>
          <cell r="QO31">
            <v>0</v>
          </cell>
          <cell r="QP31">
            <v>0</v>
          </cell>
          <cell r="QQ31">
            <v>0</v>
          </cell>
          <cell r="QR31">
            <v>0</v>
          </cell>
          <cell r="QS31">
            <v>0</v>
          </cell>
          <cell r="QT31">
            <v>0</v>
          </cell>
          <cell r="QU31">
            <v>0</v>
          </cell>
          <cell r="QV31">
            <v>0</v>
          </cell>
          <cell r="QW31">
            <v>0</v>
          </cell>
          <cell r="QX31">
            <v>0</v>
          </cell>
          <cell r="QY31">
            <v>0</v>
          </cell>
          <cell r="QZ31">
            <v>0</v>
          </cell>
          <cell r="RA31">
            <v>0</v>
          </cell>
          <cell r="RB31">
            <v>0</v>
          </cell>
          <cell r="RC31">
            <v>0</v>
          </cell>
          <cell r="RD31">
            <v>0</v>
          </cell>
          <cell r="RE31">
            <v>0</v>
          </cell>
          <cell r="RF31">
            <v>0</v>
          </cell>
          <cell r="RG31">
            <v>0</v>
          </cell>
          <cell r="RH31">
            <v>0</v>
          </cell>
          <cell r="RI31">
            <v>0</v>
          </cell>
          <cell r="RJ31">
            <v>0</v>
          </cell>
          <cell r="RK31">
            <v>0</v>
          </cell>
          <cell r="RL31">
            <v>0</v>
          </cell>
          <cell r="RM31">
            <v>0</v>
          </cell>
          <cell r="RN31">
            <v>0</v>
          </cell>
          <cell r="RO31">
            <v>0</v>
          </cell>
          <cell r="RP31">
            <v>0</v>
          </cell>
          <cell r="RQ31">
            <v>0</v>
          </cell>
          <cell r="RR31">
            <v>0</v>
          </cell>
          <cell r="RS31">
            <v>0</v>
          </cell>
          <cell r="RT31">
            <v>0</v>
          </cell>
          <cell r="RU31">
            <v>0</v>
          </cell>
          <cell r="RV31">
            <v>0</v>
          </cell>
          <cell r="RW31">
            <v>0</v>
          </cell>
          <cell r="RX31">
            <v>0</v>
          </cell>
          <cell r="RY31">
            <v>0</v>
          </cell>
          <cell r="RZ31">
            <v>0</v>
          </cell>
          <cell r="SA31">
            <v>0</v>
          </cell>
          <cell r="SB31">
            <v>0</v>
          </cell>
          <cell r="SC31">
            <v>0</v>
          </cell>
          <cell r="SD31">
            <v>0</v>
          </cell>
          <cell r="SE31">
            <v>0</v>
          </cell>
          <cell r="SF31">
            <v>0</v>
          </cell>
          <cell r="SG31">
            <v>0</v>
          </cell>
          <cell r="SH31">
            <v>0</v>
          </cell>
          <cell r="SI31">
            <v>0</v>
          </cell>
          <cell r="SJ31">
            <v>0</v>
          </cell>
          <cell r="SK31">
            <v>0</v>
          </cell>
          <cell r="SL31">
            <v>0</v>
          </cell>
          <cell r="SM31">
            <v>0</v>
          </cell>
          <cell r="SN31">
            <v>0</v>
          </cell>
          <cell r="SO31">
            <v>0</v>
          </cell>
          <cell r="SP31">
            <v>0</v>
          </cell>
          <cell r="SQ31">
            <v>0</v>
          </cell>
          <cell r="SR31">
            <v>0</v>
          </cell>
          <cell r="SS31">
            <v>0</v>
          </cell>
          <cell r="ST31">
            <v>0</v>
          </cell>
          <cell r="SU31">
            <v>0</v>
          </cell>
          <cell r="SV31">
            <v>0</v>
          </cell>
          <cell r="SW31">
            <v>0</v>
          </cell>
          <cell r="SX31">
            <v>0</v>
          </cell>
          <cell r="SY31">
            <v>0</v>
          </cell>
          <cell r="SZ31">
            <v>0</v>
          </cell>
          <cell r="TA31">
            <v>0</v>
          </cell>
          <cell r="TB31">
            <v>0</v>
          </cell>
          <cell r="TC31">
            <v>0</v>
          </cell>
          <cell r="TD31">
            <v>0</v>
          </cell>
          <cell r="TE31">
            <v>0</v>
          </cell>
          <cell r="TF31">
            <v>0</v>
          </cell>
          <cell r="TG31">
            <v>0</v>
          </cell>
          <cell r="TH31">
            <v>0</v>
          </cell>
          <cell r="TI31">
            <v>0</v>
          </cell>
          <cell r="TJ31">
            <v>0</v>
          </cell>
          <cell r="TK31">
            <v>0</v>
          </cell>
          <cell r="TL31">
            <v>0</v>
          </cell>
          <cell r="TM31">
            <v>0</v>
          </cell>
          <cell r="TN31">
            <v>0</v>
          </cell>
          <cell r="TO31">
            <v>0</v>
          </cell>
          <cell r="TP31">
            <v>0</v>
          </cell>
          <cell r="TQ31">
            <v>0</v>
          </cell>
          <cell r="TR31">
            <v>0</v>
          </cell>
          <cell r="TS31">
            <v>0</v>
          </cell>
          <cell r="TT31">
            <v>0</v>
          </cell>
          <cell r="TU31">
            <v>0</v>
          </cell>
          <cell r="TV31">
            <v>0</v>
          </cell>
          <cell r="TW31">
            <v>0</v>
          </cell>
          <cell r="TX31">
            <v>0</v>
          </cell>
          <cell r="TY31">
            <v>0</v>
          </cell>
          <cell r="TZ31">
            <v>0</v>
          </cell>
          <cell r="UA31">
            <v>0</v>
          </cell>
          <cell r="UB31">
            <v>0</v>
          </cell>
          <cell r="UC31">
            <v>0</v>
          </cell>
          <cell r="UD31">
            <v>0</v>
          </cell>
          <cell r="UE31">
            <v>0</v>
          </cell>
          <cell r="UF31">
            <v>0</v>
          </cell>
          <cell r="UG31">
            <v>0</v>
          </cell>
          <cell r="UH31">
            <v>0</v>
          </cell>
          <cell r="UI31">
            <v>0</v>
          </cell>
          <cell r="UJ31">
            <v>0</v>
          </cell>
          <cell r="UK31">
            <v>0</v>
          </cell>
          <cell r="UL31">
            <v>0</v>
          </cell>
          <cell r="UM31">
            <v>0</v>
          </cell>
          <cell r="UN31">
            <v>16.450000000000003</v>
          </cell>
          <cell r="UO31">
            <v>1.6</v>
          </cell>
          <cell r="UP31">
            <v>1.6</v>
          </cell>
          <cell r="UQ31">
            <v>1.6</v>
          </cell>
          <cell r="UR31">
            <v>1.6</v>
          </cell>
          <cell r="US31">
            <v>1.6</v>
          </cell>
          <cell r="UT31">
            <v>1.6</v>
          </cell>
          <cell r="UU31">
            <v>1.6</v>
          </cell>
          <cell r="UV31">
            <v>1.05</v>
          </cell>
          <cell r="UW31">
            <v>1.05</v>
          </cell>
          <cell r="UX31">
            <v>1.05</v>
          </cell>
          <cell r="UY31">
            <v>1.05</v>
          </cell>
          <cell r="UZ31">
            <v>1.05</v>
          </cell>
          <cell r="VA31">
            <v>0</v>
          </cell>
          <cell r="VH31">
            <v>0</v>
          </cell>
          <cell r="VN31">
            <v>-16.450000000000003</v>
          </cell>
          <cell r="VO31">
            <v>-16.450000000000003</v>
          </cell>
          <cell r="VP31">
            <v>0</v>
          </cell>
          <cell r="VQ31">
            <v>0</v>
          </cell>
          <cell r="WD31">
            <v>0</v>
          </cell>
          <cell r="WQ31">
            <v>0</v>
          </cell>
          <cell r="WR31">
            <v>0</v>
          </cell>
          <cell r="WS31">
            <v>0</v>
          </cell>
          <cell r="WT31">
            <v>0</v>
          </cell>
          <cell r="WU31">
            <v>0</v>
          </cell>
          <cell r="WV31">
            <v>0</v>
          </cell>
          <cell r="WW31">
            <v>0</v>
          </cell>
          <cell r="WX31">
            <v>0</v>
          </cell>
          <cell r="WY31">
            <v>0</v>
          </cell>
          <cell r="WZ31">
            <v>0</v>
          </cell>
          <cell r="XA31">
            <v>0</v>
          </cell>
          <cell r="XB31">
            <v>0</v>
          </cell>
          <cell r="XC31">
            <v>0</v>
          </cell>
          <cell r="XD31">
            <v>0</v>
          </cell>
          <cell r="XE31">
            <v>0</v>
          </cell>
          <cell r="XF31">
            <v>0</v>
          </cell>
          <cell r="XG31">
            <v>273.88477968830153</v>
          </cell>
          <cell r="XH31">
            <v>0</v>
          </cell>
          <cell r="XI31">
            <v>243.41812240752483</v>
          </cell>
          <cell r="XJ31">
            <v>0</v>
          </cell>
          <cell r="XK31">
            <v>0</v>
          </cell>
          <cell r="XL31">
            <v>0</v>
          </cell>
          <cell r="XM31">
            <v>0</v>
          </cell>
          <cell r="XN31">
            <v>0</v>
          </cell>
          <cell r="XO31">
            <v>6.1884652067263453</v>
          </cell>
          <cell r="XP31">
            <v>5.9515074449606962</v>
          </cell>
          <cell r="XQ31">
            <v>6.0769687478968732</v>
          </cell>
          <cell r="XR31">
            <v>6.0688268475478413</v>
          </cell>
          <cell r="XS31">
            <v>6.1808890336449869</v>
          </cell>
          <cell r="XT31">
            <v>273.88477968830153</v>
          </cell>
          <cell r="XU31">
            <v>0</v>
          </cell>
          <cell r="XV31">
            <v>273.88477968830153</v>
          </cell>
          <cell r="XW31">
            <v>0</v>
          </cell>
          <cell r="XX31">
            <v>0</v>
          </cell>
          <cell r="XY31">
            <v>0</v>
          </cell>
          <cell r="XZ31">
            <v>0</v>
          </cell>
          <cell r="YA31">
            <v>0</v>
          </cell>
          <cell r="YB31">
            <v>0</v>
          </cell>
          <cell r="YC31">
            <v>0</v>
          </cell>
          <cell r="YD31">
            <v>0</v>
          </cell>
          <cell r="YE31">
            <v>0</v>
          </cell>
          <cell r="YF31">
            <v>0</v>
          </cell>
          <cell r="YG31">
            <v>0</v>
          </cell>
          <cell r="YH31">
            <v>0</v>
          </cell>
          <cell r="YI31">
            <v>0</v>
          </cell>
          <cell r="YJ31">
            <v>0</v>
          </cell>
          <cell r="YK31">
            <v>0</v>
          </cell>
          <cell r="YL31">
            <v>0</v>
          </cell>
          <cell r="YM31">
            <v>0</v>
          </cell>
          <cell r="YN31">
            <v>0</v>
          </cell>
          <cell r="YO31">
            <v>0</v>
          </cell>
          <cell r="YP31">
            <v>0</v>
          </cell>
          <cell r="YQ31">
            <v>0</v>
          </cell>
          <cell r="YR31">
            <v>0</v>
          </cell>
          <cell r="YS31">
            <v>0</v>
          </cell>
          <cell r="YT31">
            <v>0</v>
          </cell>
          <cell r="YU31">
            <v>0</v>
          </cell>
          <cell r="YV31">
            <v>0</v>
          </cell>
          <cell r="YW31">
            <v>0</v>
          </cell>
          <cell r="YX31">
            <v>0</v>
          </cell>
          <cell r="YY31">
            <v>0</v>
          </cell>
          <cell r="YZ31">
            <v>0</v>
          </cell>
          <cell r="ZA31">
            <v>0</v>
          </cell>
          <cell r="ZB31">
            <v>0</v>
          </cell>
          <cell r="ZC31">
            <v>0</v>
          </cell>
          <cell r="ZD31">
            <v>0</v>
          </cell>
          <cell r="ZE31">
            <v>0</v>
          </cell>
          <cell r="ZF31">
            <v>0</v>
          </cell>
          <cell r="ZG31">
            <v>0</v>
          </cell>
          <cell r="ZH31">
            <v>0</v>
          </cell>
          <cell r="ZI31">
            <v>0</v>
          </cell>
          <cell r="ZJ31">
            <v>0</v>
          </cell>
          <cell r="ZK31">
            <v>0</v>
          </cell>
          <cell r="ZL31">
            <v>0</v>
          </cell>
          <cell r="ZM31">
            <v>500.4266237454795</v>
          </cell>
          <cell r="ZN31">
            <v>0</v>
          </cell>
          <cell r="ZO31">
            <v>136.17443490353125</v>
          </cell>
          <cell r="ZP31">
            <v>329.11813644084083</v>
          </cell>
          <cell r="ZQ31">
            <v>35.134052401107454</v>
          </cell>
          <cell r="ZR31">
            <v>0</v>
          </cell>
          <cell r="ZS31">
            <v>0</v>
          </cell>
          <cell r="ZZ31">
            <v>500.4266237454795</v>
          </cell>
          <cell r="AAA31">
            <v>0</v>
          </cell>
          <cell r="AAB31">
            <v>500.4266237454795</v>
          </cell>
          <cell r="AAC31">
            <v>0</v>
          </cell>
          <cell r="AAD31">
            <v>0</v>
          </cell>
          <cell r="AAE31">
            <v>0</v>
          </cell>
          <cell r="AAF31">
            <v>0</v>
          </cell>
          <cell r="AAG31">
            <v>0</v>
          </cell>
          <cell r="AAH31">
            <v>0</v>
          </cell>
          <cell r="AAI31">
            <v>0</v>
          </cell>
          <cell r="AAJ31">
            <v>0</v>
          </cell>
          <cell r="AAK31">
            <v>0</v>
          </cell>
          <cell r="AAL31">
            <v>0</v>
          </cell>
          <cell r="AAM31">
            <v>0</v>
          </cell>
          <cell r="AAN31">
            <v>0</v>
          </cell>
          <cell r="AAO31">
            <v>0</v>
          </cell>
          <cell r="AAP31">
            <v>675.3937020780977</v>
          </cell>
          <cell r="AAQ31">
            <v>0</v>
          </cell>
          <cell r="AAR31">
            <v>0</v>
          </cell>
          <cell r="AAS31">
            <v>0</v>
          </cell>
          <cell r="AAT31">
            <v>0</v>
          </cell>
          <cell r="AAU31">
            <v>0</v>
          </cell>
          <cell r="AAV31">
            <v>0</v>
          </cell>
          <cell r="AAW31">
            <v>0</v>
          </cell>
          <cell r="AAX31">
            <v>137.40364511999999</v>
          </cell>
          <cell r="AAY31">
            <v>132.14242781999999</v>
          </cell>
          <cell r="AAZ31">
            <v>134.57553336000001</v>
          </cell>
          <cell r="ABA31">
            <v>134.395229556</v>
          </cell>
          <cell r="ABB31">
            <v>136.87686622209773</v>
          </cell>
          <cell r="ABC31">
            <v>675.3937020780977</v>
          </cell>
          <cell r="ABD31">
            <v>0</v>
          </cell>
          <cell r="ABE31">
            <v>675.3937020780977</v>
          </cell>
          <cell r="ABF31">
            <v>0</v>
          </cell>
          <cell r="ABG31">
            <v>0</v>
          </cell>
          <cell r="ABH31">
            <v>0</v>
          </cell>
          <cell r="ABI31">
            <v>0</v>
          </cell>
          <cell r="ABJ31">
            <v>0</v>
          </cell>
          <cell r="ABK31">
            <v>0</v>
          </cell>
          <cell r="ABL31">
            <v>0</v>
          </cell>
          <cell r="ABM31">
            <v>0</v>
          </cell>
          <cell r="ABN31">
            <v>0</v>
          </cell>
          <cell r="ABO31">
            <v>0</v>
          </cell>
          <cell r="ABP31">
            <v>0</v>
          </cell>
          <cell r="ABQ31">
            <v>0</v>
          </cell>
          <cell r="ABR31">
            <v>0</v>
          </cell>
          <cell r="ABS31">
            <v>0</v>
          </cell>
          <cell r="ABT31">
            <v>0</v>
          </cell>
          <cell r="ABU31">
            <v>0</v>
          </cell>
          <cell r="ABV31">
            <v>0</v>
          </cell>
          <cell r="ABW31">
            <v>0</v>
          </cell>
          <cell r="ABX31">
            <v>0</v>
          </cell>
          <cell r="ABY31">
            <v>0</v>
          </cell>
          <cell r="ACB31">
            <v>0</v>
          </cell>
          <cell r="ACC31">
            <v>0</v>
          </cell>
          <cell r="ACD31">
            <v>0</v>
          </cell>
          <cell r="ACE31">
            <v>0</v>
          </cell>
          <cell r="ACF31">
            <v>0</v>
          </cell>
          <cell r="ACG31">
            <v>0</v>
          </cell>
          <cell r="ACH31">
            <v>0</v>
          </cell>
          <cell r="ACI31">
            <v>0</v>
          </cell>
          <cell r="ACJ31">
            <v>0</v>
          </cell>
          <cell r="ACK31">
            <v>0</v>
          </cell>
          <cell r="ACL31">
            <v>0</v>
          </cell>
          <cell r="ACM31">
            <v>0</v>
          </cell>
          <cell r="ACN31">
            <v>0</v>
          </cell>
          <cell r="ACO31">
            <v>0</v>
          </cell>
          <cell r="ACP31">
            <v>0</v>
          </cell>
          <cell r="ACQ31">
            <v>0</v>
          </cell>
          <cell r="ACR31">
            <v>0</v>
          </cell>
          <cell r="ACS31">
            <v>0</v>
          </cell>
          <cell r="ACT31">
            <v>0</v>
          </cell>
          <cell r="ACU31">
            <v>0</v>
          </cell>
          <cell r="ACV31">
            <v>0</v>
          </cell>
          <cell r="ACW31">
            <v>0</v>
          </cell>
          <cell r="ACX31">
            <v>0</v>
          </cell>
          <cell r="ACY31">
            <v>0</v>
          </cell>
          <cell r="ACZ31">
            <v>0</v>
          </cell>
          <cell r="ADA31">
            <v>0</v>
          </cell>
          <cell r="ADB31">
            <v>0</v>
          </cell>
          <cell r="ADC31">
            <v>0</v>
          </cell>
          <cell r="ADD31">
            <v>0</v>
          </cell>
          <cell r="ADE31">
            <v>0</v>
          </cell>
          <cell r="ADF31">
            <v>0</v>
          </cell>
          <cell r="ADG31">
            <v>0</v>
          </cell>
          <cell r="ADH31">
            <v>0</v>
          </cell>
          <cell r="ADI31">
            <v>0</v>
          </cell>
          <cell r="ADJ31">
            <v>0</v>
          </cell>
          <cell r="ADK31">
            <v>0</v>
          </cell>
          <cell r="ADL31">
            <v>0</v>
          </cell>
          <cell r="ADM31">
            <v>0</v>
          </cell>
          <cell r="ADN31">
            <v>0</v>
          </cell>
          <cell r="ADO31">
            <v>0</v>
          </cell>
          <cell r="ADP31">
            <v>0</v>
          </cell>
          <cell r="ADQ31">
            <v>0</v>
          </cell>
          <cell r="ADR31">
            <v>0</v>
          </cell>
          <cell r="ADS31">
            <v>0</v>
          </cell>
          <cell r="ADT31">
            <v>0</v>
          </cell>
          <cell r="ADU31">
            <v>0</v>
          </cell>
          <cell r="ADV31">
            <v>0</v>
          </cell>
          <cell r="ADW31">
            <v>0</v>
          </cell>
          <cell r="ADX31">
            <v>0</v>
          </cell>
          <cell r="ADY31">
            <v>0</v>
          </cell>
          <cell r="ADZ31">
            <v>0</v>
          </cell>
          <cell r="AEA31">
            <v>0</v>
          </cell>
          <cell r="AEB31">
            <v>0</v>
          </cell>
          <cell r="AEC31">
            <v>0</v>
          </cell>
          <cell r="AED31">
            <v>0</v>
          </cell>
          <cell r="AEE31">
            <v>0</v>
          </cell>
          <cell r="AEF31">
            <v>0</v>
          </cell>
          <cell r="AEG31">
            <v>0</v>
          </cell>
          <cell r="AEH31">
            <v>0</v>
          </cell>
          <cell r="AEI31">
            <v>0</v>
          </cell>
          <cell r="AEJ31">
            <v>0</v>
          </cell>
          <cell r="AEK31">
            <v>0</v>
          </cell>
          <cell r="AEL31">
            <v>0</v>
          </cell>
          <cell r="AEM31">
            <v>0</v>
          </cell>
          <cell r="AEN31">
            <v>0</v>
          </cell>
          <cell r="AEO31">
            <v>0</v>
          </cell>
          <cell r="AEP31">
            <v>0</v>
          </cell>
          <cell r="AEQ31">
            <v>0</v>
          </cell>
          <cell r="AER31">
            <v>0</v>
          </cell>
          <cell r="AES31">
            <v>0</v>
          </cell>
          <cell r="AET31">
            <v>0</v>
          </cell>
          <cell r="AEU31">
            <v>0</v>
          </cell>
          <cell r="AEV31">
            <v>0</v>
          </cell>
          <cell r="AEW31">
            <v>0</v>
          </cell>
          <cell r="AEX31">
            <v>0</v>
          </cell>
          <cell r="AEY31">
            <v>0</v>
          </cell>
          <cell r="AEZ31">
            <v>0</v>
          </cell>
          <cell r="AFA31">
            <v>0</v>
          </cell>
          <cell r="AFB31">
            <v>0</v>
          </cell>
          <cell r="AFC31">
            <v>0</v>
          </cell>
          <cell r="AFD31">
            <v>0</v>
          </cell>
          <cell r="AFE31">
            <v>0</v>
          </cell>
          <cell r="AFF31">
            <v>0</v>
          </cell>
          <cell r="AFG31">
            <v>0</v>
          </cell>
          <cell r="AFH31">
            <v>0</v>
          </cell>
          <cell r="AFI31">
            <v>0</v>
          </cell>
          <cell r="AFJ31">
            <v>0</v>
          </cell>
          <cell r="AFK31">
            <v>0</v>
          </cell>
          <cell r="AFL31">
            <v>0</v>
          </cell>
          <cell r="AFM31">
            <v>0</v>
          </cell>
          <cell r="AFN31">
            <v>0</v>
          </cell>
          <cell r="AFO31">
            <v>0</v>
          </cell>
          <cell r="AFP31">
            <v>0</v>
          </cell>
          <cell r="AFQ31">
            <v>0</v>
          </cell>
          <cell r="AFR31">
            <v>0</v>
          </cell>
          <cell r="AFS31">
            <v>0</v>
          </cell>
          <cell r="AFT31">
            <v>0</v>
          </cell>
          <cell r="AFU31">
            <v>0</v>
          </cell>
          <cell r="AFV31">
            <v>0</v>
          </cell>
          <cell r="AFW31">
            <v>7663.35</v>
          </cell>
          <cell r="AFX31">
            <v>3043.9618887865399</v>
          </cell>
          <cell r="AFY31">
            <v>-4619.3881112134604</v>
          </cell>
          <cell r="AFZ31">
            <v>-4619.3881112134604</v>
          </cell>
          <cell r="AGA31">
            <v>0</v>
          </cell>
          <cell r="AGB31">
            <v>9196.02</v>
          </cell>
          <cell r="AGC31">
            <v>3652.7542665438477</v>
          </cell>
          <cell r="AGD31">
            <v>-5543.2657334561527</v>
          </cell>
          <cell r="AGE31">
            <v>-5543.2657334561527</v>
          </cell>
          <cell r="AGF31">
            <v>0</v>
          </cell>
          <cell r="AGG31">
            <v>567.08789999999999</v>
          </cell>
          <cell r="AGH31">
            <v>225.25317977020396</v>
          </cell>
          <cell r="AGI31">
            <v>-341.83472022979606</v>
          </cell>
          <cell r="AGJ31">
            <v>-341.83472022979606</v>
          </cell>
          <cell r="AGK31">
            <v>0</v>
          </cell>
          <cell r="AGL31">
            <v>9763.1079000000009</v>
          </cell>
          <cell r="AGM31">
            <v>3878.0074463140518</v>
          </cell>
          <cell r="AGN31">
            <v>-5885.1004536859491</v>
          </cell>
          <cell r="AGO31">
            <v>-5885.1004536859491</v>
          </cell>
          <cell r="AGP31">
            <v>0</v>
          </cell>
          <cell r="AGQ31">
            <v>5.0632911392405069E-2</v>
          </cell>
          <cell r="AGR31">
            <v>7.0000000000000007E-2</v>
          </cell>
          <cell r="AGS31">
            <v>0.05</v>
          </cell>
          <cell r="AGT31">
            <v>6.1666666666666668E-2</v>
          </cell>
          <cell r="AGV31">
            <v>4807.1900000000005</v>
          </cell>
          <cell r="AGW31">
            <v>0</v>
          </cell>
          <cell r="AGX31">
            <v>-4807.1900000000005</v>
          </cell>
          <cell r="AGZ31">
            <v>-5885.1004536859491</v>
          </cell>
          <cell r="AHA31">
            <v>-4128.4167620467815</v>
          </cell>
          <cell r="AHC31">
            <v>-6490.1888554910856</v>
          </cell>
          <cell r="AHD31">
            <v>-6947.3820824762097</v>
          </cell>
          <cell r="AHE31">
            <v>-3374.9978775805903</v>
          </cell>
          <cell r="AHF31">
            <v>-7196.5674987423463</v>
          </cell>
          <cell r="AHG31">
            <v>-34022.653530022959</v>
          </cell>
        </row>
        <row r="32">
          <cell r="C32" t="str">
            <v>Заньковецької вул. 60</v>
          </cell>
          <cell r="D32">
            <v>1</v>
          </cell>
          <cell r="E32">
            <v>169.5</v>
          </cell>
          <cell r="F32">
            <v>517.88000000000011</v>
          </cell>
          <cell r="G32">
            <v>636.97279644716423</v>
          </cell>
          <cell r="H32">
            <v>119.09279644716412</v>
          </cell>
          <cell r="I32">
            <v>0</v>
          </cell>
          <cell r="J32">
            <v>119.09279644716412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71.75</v>
          </cell>
          <cell r="GE32">
            <v>2.8</v>
          </cell>
          <cell r="GF32">
            <v>2.8</v>
          </cell>
          <cell r="GG32">
            <v>2.8</v>
          </cell>
          <cell r="GH32">
            <v>2.8</v>
          </cell>
          <cell r="GI32">
            <v>2.8</v>
          </cell>
          <cell r="GJ32">
            <v>2.8</v>
          </cell>
          <cell r="GK32">
            <v>2.8</v>
          </cell>
          <cell r="GL32">
            <v>10.43</v>
          </cell>
          <cell r="GM32">
            <v>10.43</v>
          </cell>
          <cell r="GN32">
            <v>10.43</v>
          </cell>
          <cell r="GO32">
            <v>10.43</v>
          </cell>
          <cell r="GP32">
            <v>10.43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V32">
            <v>-71.75</v>
          </cell>
          <cell r="GW32">
            <v>-71.75</v>
          </cell>
          <cell r="GX32">
            <v>0</v>
          </cell>
          <cell r="GY32">
            <v>446.13000000000005</v>
          </cell>
          <cell r="GZ32">
            <v>24.59</v>
          </cell>
          <cell r="HA32">
            <v>24.59</v>
          </cell>
          <cell r="HB32">
            <v>24.59</v>
          </cell>
          <cell r="HC32">
            <v>24.59</v>
          </cell>
          <cell r="HD32">
            <v>24.59</v>
          </cell>
          <cell r="HE32">
            <v>24.59</v>
          </cell>
          <cell r="HF32">
            <v>24.59</v>
          </cell>
          <cell r="HG32">
            <v>54.8</v>
          </cell>
          <cell r="HH32">
            <v>54.8</v>
          </cell>
          <cell r="HI32">
            <v>54.8</v>
          </cell>
          <cell r="HJ32">
            <v>54.8</v>
          </cell>
          <cell r="HK32">
            <v>54.8</v>
          </cell>
          <cell r="HL32">
            <v>636.97279644716423</v>
          </cell>
          <cell r="HM32">
            <v>59.683366331001963</v>
          </cell>
          <cell r="HN32">
            <v>63.252178906688023</v>
          </cell>
          <cell r="HO32">
            <v>66.125336540522326</v>
          </cell>
          <cell r="HP32">
            <v>63.611538120285211</v>
          </cell>
          <cell r="HQ32">
            <v>65.444908614472951</v>
          </cell>
          <cell r="HR32">
            <v>57.501385651614768</v>
          </cell>
          <cell r="HS32">
            <v>69.980512339632583</v>
          </cell>
          <cell r="HT32">
            <v>34.885792111159759</v>
          </cell>
          <cell r="HU32">
            <v>36.307507266615431</v>
          </cell>
          <cell r="HV32">
            <v>39.176711684062582</v>
          </cell>
          <cell r="HW32">
            <v>35.590474653722929</v>
          </cell>
          <cell r="HX32">
            <v>45.413084227385646</v>
          </cell>
          <cell r="HY32">
            <v>190.84279644716418</v>
          </cell>
          <cell r="HZ32">
            <v>0</v>
          </cell>
          <cell r="IA32">
            <v>190.84279644716418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0</v>
          </cell>
          <cell r="IG32">
            <v>0</v>
          </cell>
          <cell r="IH32">
            <v>0</v>
          </cell>
          <cell r="II32">
            <v>0</v>
          </cell>
          <cell r="IJ32">
            <v>0</v>
          </cell>
          <cell r="IK32">
            <v>0</v>
          </cell>
          <cell r="IL32">
            <v>0</v>
          </cell>
          <cell r="IM32">
            <v>0</v>
          </cell>
          <cell r="IN32">
            <v>0</v>
          </cell>
          <cell r="IO32">
            <v>0</v>
          </cell>
          <cell r="IP32">
            <v>0</v>
          </cell>
          <cell r="IQ32">
            <v>0</v>
          </cell>
          <cell r="IR32">
            <v>0</v>
          </cell>
          <cell r="IS32">
            <v>0</v>
          </cell>
          <cell r="IT32">
            <v>0</v>
          </cell>
          <cell r="IU32">
            <v>0</v>
          </cell>
          <cell r="IV32">
            <v>0</v>
          </cell>
          <cell r="IW32">
            <v>0</v>
          </cell>
          <cell r="IX32">
            <v>0</v>
          </cell>
          <cell r="IY32">
            <v>0</v>
          </cell>
          <cell r="IZ32">
            <v>0</v>
          </cell>
          <cell r="JA32">
            <v>0</v>
          </cell>
          <cell r="JB32">
            <v>0</v>
          </cell>
          <cell r="JC32">
            <v>0</v>
          </cell>
          <cell r="JD32">
            <v>0</v>
          </cell>
          <cell r="JE32">
            <v>0</v>
          </cell>
          <cell r="JF32">
            <v>0</v>
          </cell>
          <cell r="JG32">
            <v>0</v>
          </cell>
          <cell r="JH32">
            <v>0</v>
          </cell>
          <cell r="JI32">
            <v>0</v>
          </cell>
          <cell r="JJ32">
            <v>0</v>
          </cell>
          <cell r="JK32">
            <v>0</v>
          </cell>
          <cell r="JL32">
            <v>0</v>
          </cell>
          <cell r="JM32">
            <v>0</v>
          </cell>
          <cell r="JN32">
            <v>0</v>
          </cell>
          <cell r="JO32">
            <v>0</v>
          </cell>
          <cell r="JP32">
            <v>0</v>
          </cell>
          <cell r="JQ32">
            <v>0</v>
          </cell>
          <cell r="JR32">
            <v>0</v>
          </cell>
          <cell r="JS32">
            <v>0</v>
          </cell>
          <cell r="JT32">
            <v>0</v>
          </cell>
          <cell r="JU32">
            <v>0</v>
          </cell>
          <cell r="JV32">
            <v>0</v>
          </cell>
          <cell r="JW32">
            <v>0</v>
          </cell>
          <cell r="JX32">
            <v>0</v>
          </cell>
          <cell r="JY32">
            <v>0</v>
          </cell>
          <cell r="JZ32">
            <v>0</v>
          </cell>
          <cell r="KA32">
            <v>0</v>
          </cell>
          <cell r="KB32">
            <v>0</v>
          </cell>
          <cell r="KC32">
            <v>0</v>
          </cell>
          <cell r="KD32">
            <v>0</v>
          </cell>
          <cell r="KE32">
            <v>0</v>
          </cell>
          <cell r="KF32">
            <v>0</v>
          </cell>
          <cell r="KG32">
            <v>0</v>
          </cell>
          <cell r="KH32">
            <v>497.88000000000005</v>
          </cell>
          <cell r="KI32">
            <v>18.239999999999998</v>
          </cell>
          <cell r="KJ32">
            <v>18.239999999999998</v>
          </cell>
          <cell r="KK32">
            <v>18.239999999999998</v>
          </cell>
          <cell r="KL32">
            <v>18.239999999999998</v>
          </cell>
          <cell r="KM32">
            <v>18.239999999999998</v>
          </cell>
          <cell r="KN32">
            <v>18.239999999999998</v>
          </cell>
          <cell r="KO32">
            <v>18.239999999999998</v>
          </cell>
          <cell r="KP32">
            <v>74.040000000000006</v>
          </cell>
          <cell r="KQ32">
            <v>74.040000000000006</v>
          </cell>
          <cell r="KR32">
            <v>74.040000000000006</v>
          </cell>
          <cell r="KS32">
            <v>74.040000000000006</v>
          </cell>
          <cell r="KT32">
            <v>74.040000000000006</v>
          </cell>
          <cell r="KU32">
            <v>527.88691898935792</v>
          </cell>
          <cell r="KV32">
            <v>22.013648138580194</v>
          </cell>
          <cell r="KW32">
            <v>23.70789348557436</v>
          </cell>
          <cell r="KX32">
            <v>21.040468655880748</v>
          </cell>
          <cell r="KY32">
            <v>23.068919133666377</v>
          </cell>
          <cell r="KZ32">
            <v>22.979485936058786</v>
          </cell>
          <cell r="LA32">
            <v>23.487539463110739</v>
          </cell>
          <cell r="LB32">
            <v>20.783679191294574</v>
          </cell>
          <cell r="LC32">
            <v>56.249547471068844</v>
          </cell>
          <cell r="LD32">
            <v>72.50252489445981</v>
          </cell>
          <cell r="LE32">
            <v>70.009724909898779</v>
          </cell>
          <cell r="LF32">
            <v>85.298233641086028</v>
          </cell>
          <cell r="LG32">
            <v>86.745254068678705</v>
          </cell>
          <cell r="LH32">
            <v>30.006918989357871</v>
          </cell>
          <cell r="LI32">
            <v>0</v>
          </cell>
          <cell r="LJ32">
            <v>30.006918989357871</v>
          </cell>
          <cell r="LK32">
            <v>0</v>
          </cell>
          <cell r="LX32">
            <v>0</v>
          </cell>
          <cell r="MJ32">
            <v>0</v>
          </cell>
          <cell r="ML32">
            <v>0</v>
          </cell>
          <cell r="MM32">
            <v>0</v>
          </cell>
          <cell r="MN32">
            <v>1827.8299999999997</v>
          </cell>
          <cell r="MO32">
            <v>166.94</v>
          </cell>
          <cell r="MP32">
            <v>166.94</v>
          </cell>
          <cell r="MQ32">
            <v>166.94</v>
          </cell>
          <cell r="MR32">
            <v>166.94</v>
          </cell>
          <cell r="MS32">
            <v>166.94</v>
          </cell>
          <cell r="MT32">
            <v>166.94</v>
          </cell>
          <cell r="MU32">
            <v>166.94</v>
          </cell>
          <cell r="MV32">
            <v>131.85</v>
          </cell>
          <cell r="MW32">
            <v>131.85</v>
          </cell>
          <cell r="MX32">
            <v>131.85</v>
          </cell>
          <cell r="MY32">
            <v>131.85</v>
          </cell>
          <cell r="MZ32">
            <v>131.85</v>
          </cell>
          <cell r="NA32">
            <v>0</v>
          </cell>
          <cell r="NB32">
            <v>0</v>
          </cell>
          <cell r="NC32">
            <v>0</v>
          </cell>
          <cell r="ND32">
            <v>0</v>
          </cell>
          <cell r="NE32">
            <v>0</v>
          </cell>
          <cell r="NF32">
            <v>0</v>
          </cell>
          <cell r="NG32">
            <v>0</v>
          </cell>
          <cell r="NH32">
            <v>0</v>
          </cell>
          <cell r="NI32">
            <v>0</v>
          </cell>
          <cell r="NJ32">
            <v>0</v>
          </cell>
          <cell r="NK32">
            <v>0</v>
          </cell>
          <cell r="NL32">
            <v>0</v>
          </cell>
          <cell r="NM32">
            <v>0</v>
          </cell>
          <cell r="NN32">
            <v>-1827.8299999999997</v>
          </cell>
          <cell r="NO32">
            <v>-1827.8299999999997</v>
          </cell>
          <cell r="NP32">
            <v>0</v>
          </cell>
          <cell r="NQ32">
            <v>13.180000000000001</v>
          </cell>
          <cell r="NR32">
            <v>0</v>
          </cell>
          <cell r="NS32">
            <v>-13.180000000000001</v>
          </cell>
          <cell r="NT32">
            <v>-13.180000000000001</v>
          </cell>
          <cell r="NU32">
            <v>0</v>
          </cell>
          <cell r="NV32">
            <v>0</v>
          </cell>
          <cell r="NW32">
            <v>0</v>
          </cell>
          <cell r="NX32">
            <v>0</v>
          </cell>
          <cell r="NY32">
            <v>0</v>
          </cell>
          <cell r="NZ32">
            <v>0</v>
          </cell>
          <cell r="OA32">
            <v>0</v>
          </cell>
          <cell r="OB32">
            <v>0</v>
          </cell>
          <cell r="OC32">
            <v>0</v>
          </cell>
          <cell r="OD32">
            <v>0</v>
          </cell>
          <cell r="OE32">
            <v>0</v>
          </cell>
          <cell r="OF32">
            <v>0</v>
          </cell>
          <cell r="OG32">
            <v>0</v>
          </cell>
          <cell r="OH32">
            <v>0</v>
          </cell>
          <cell r="OI32">
            <v>0</v>
          </cell>
          <cell r="OJ32">
            <v>0</v>
          </cell>
          <cell r="OK32">
            <v>0</v>
          </cell>
          <cell r="OL32">
            <v>0</v>
          </cell>
          <cell r="OM32">
            <v>0</v>
          </cell>
          <cell r="ON32">
            <v>0</v>
          </cell>
          <cell r="OO32">
            <v>0</v>
          </cell>
          <cell r="OP32">
            <v>0</v>
          </cell>
          <cell r="OQ32">
            <v>0</v>
          </cell>
          <cell r="OR32">
            <v>0</v>
          </cell>
          <cell r="OS32">
            <v>0</v>
          </cell>
          <cell r="OT32">
            <v>0</v>
          </cell>
          <cell r="OU32">
            <v>0</v>
          </cell>
          <cell r="OV32">
            <v>0</v>
          </cell>
          <cell r="OW32">
            <v>0</v>
          </cell>
          <cell r="OX32">
            <v>0</v>
          </cell>
          <cell r="OY32">
            <v>0</v>
          </cell>
          <cell r="OZ32">
            <v>0</v>
          </cell>
          <cell r="PA32">
            <v>0</v>
          </cell>
          <cell r="PB32">
            <v>0</v>
          </cell>
          <cell r="PC32">
            <v>0</v>
          </cell>
          <cell r="PD32">
            <v>0</v>
          </cell>
          <cell r="PE32">
            <v>0</v>
          </cell>
          <cell r="PF32">
            <v>0</v>
          </cell>
          <cell r="PG32">
            <v>0</v>
          </cell>
          <cell r="PH32">
            <v>0</v>
          </cell>
          <cell r="PI32">
            <v>0</v>
          </cell>
          <cell r="PJ32">
            <v>0</v>
          </cell>
          <cell r="PK32">
            <v>0</v>
          </cell>
          <cell r="PL32">
            <v>0</v>
          </cell>
          <cell r="PM32">
            <v>0</v>
          </cell>
          <cell r="PN32">
            <v>0</v>
          </cell>
          <cell r="PO32">
            <v>0</v>
          </cell>
          <cell r="PP32">
            <v>0</v>
          </cell>
          <cell r="PQ32">
            <v>0</v>
          </cell>
          <cell r="PR32">
            <v>0</v>
          </cell>
          <cell r="PS32">
            <v>0</v>
          </cell>
          <cell r="PT32">
            <v>0</v>
          </cell>
          <cell r="PU32">
            <v>0</v>
          </cell>
          <cell r="PV32">
            <v>0</v>
          </cell>
          <cell r="PW32">
            <v>0</v>
          </cell>
          <cell r="PX32">
            <v>0</v>
          </cell>
          <cell r="PY32">
            <v>0</v>
          </cell>
          <cell r="PZ32">
            <v>0</v>
          </cell>
          <cell r="QA32">
            <v>0</v>
          </cell>
          <cell r="QB32">
            <v>0</v>
          </cell>
          <cell r="QC32">
            <v>0</v>
          </cell>
          <cell r="QD32">
            <v>0</v>
          </cell>
          <cell r="QE32">
            <v>0</v>
          </cell>
          <cell r="QF32">
            <v>0</v>
          </cell>
          <cell r="QG32">
            <v>0</v>
          </cell>
          <cell r="QH32">
            <v>0</v>
          </cell>
          <cell r="QI32">
            <v>0</v>
          </cell>
          <cell r="QJ32">
            <v>0</v>
          </cell>
          <cell r="QK32">
            <v>0</v>
          </cell>
          <cell r="QL32">
            <v>0</v>
          </cell>
          <cell r="QM32">
            <v>0</v>
          </cell>
          <cell r="QN32">
            <v>0</v>
          </cell>
          <cell r="QO32">
            <v>0</v>
          </cell>
          <cell r="QP32">
            <v>0</v>
          </cell>
          <cell r="QQ32">
            <v>0</v>
          </cell>
          <cell r="QR32">
            <v>0</v>
          </cell>
          <cell r="QS32">
            <v>0</v>
          </cell>
          <cell r="QT32">
            <v>0</v>
          </cell>
          <cell r="QU32">
            <v>0</v>
          </cell>
          <cell r="QV32">
            <v>0</v>
          </cell>
          <cell r="QW32">
            <v>0</v>
          </cell>
          <cell r="QX32">
            <v>0</v>
          </cell>
          <cell r="QY32">
            <v>0</v>
          </cell>
          <cell r="QZ32">
            <v>0</v>
          </cell>
          <cell r="RA32">
            <v>0</v>
          </cell>
          <cell r="RB32">
            <v>0</v>
          </cell>
          <cell r="RC32">
            <v>0</v>
          </cell>
          <cell r="RD32">
            <v>0</v>
          </cell>
          <cell r="RE32">
            <v>0</v>
          </cell>
          <cell r="RF32">
            <v>0</v>
          </cell>
          <cell r="RG32">
            <v>0</v>
          </cell>
          <cell r="RH32">
            <v>0</v>
          </cell>
          <cell r="RI32">
            <v>0</v>
          </cell>
          <cell r="RJ32">
            <v>0</v>
          </cell>
          <cell r="RK32">
            <v>0</v>
          </cell>
          <cell r="RL32">
            <v>0</v>
          </cell>
          <cell r="RM32">
            <v>0</v>
          </cell>
          <cell r="RN32">
            <v>0</v>
          </cell>
          <cell r="RO32">
            <v>0</v>
          </cell>
          <cell r="RP32">
            <v>0</v>
          </cell>
          <cell r="RQ32">
            <v>0</v>
          </cell>
          <cell r="RR32">
            <v>0</v>
          </cell>
          <cell r="RS32">
            <v>0</v>
          </cell>
          <cell r="RT32">
            <v>0</v>
          </cell>
          <cell r="RU32">
            <v>0</v>
          </cell>
          <cell r="RV32">
            <v>0</v>
          </cell>
          <cell r="RW32">
            <v>0</v>
          </cell>
          <cell r="RX32">
            <v>0</v>
          </cell>
          <cell r="RY32">
            <v>0</v>
          </cell>
          <cell r="RZ32">
            <v>0</v>
          </cell>
          <cell r="SA32">
            <v>0</v>
          </cell>
          <cell r="SB32">
            <v>0</v>
          </cell>
          <cell r="SC32">
            <v>0</v>
          </cell>
          <cell r="SD32">
            <v>0</v>
          </cell>
          <cell r="SE32">
            <v>0</v>
          </cell>
          <cell r="SF32">
            <v>0</v>
          </cell>
          <cell r="SG32">
            <v>0</v>
          </cell>
          <cell r="SH32">
            <v>0</v>
          </cell>
          <cell r="SI32">
            <v>0</v>
          </cell>
          <cell r="SJ32">
            <v>0</v>
          </cell>
          <cell r="SK32">
            <v>0</v>
          </cell>
          <cell r="SL32">
            <v>0</v>
          </cell>
          <cell r="SM32">
            <v>0</v>
          </cell>
          <cell r="SN32">
            <v>0</v>
          </cell>
          <cell r="SO32">
            <v>0</v>
          </cell>
          <cell r="SP32">
            <v>0</v>
          </cell>
          <cell r="SQ32">
            <v>0</v>
          </cell>
          <cell r="SR32">
            <v>0</v>
          </cell>
          <cell r="SS32">
            <v>0</v>
          </cell>
          <cell r="ST32">
            <v>0</v>
          </cell>
          <cell r="SU32">
            <v>0</v>
          </cell>
          <cell r="SV32">
            <v>0</v>
          </cell>
          <cell r="SW32">
            <v>0</v>
          </cell>
          <cell r="SX32">
            <v>0</v>
          </cell>
          <cell r="SY32">
            <v>0</v>
          </cell>
          <cell r="SZ32">
            <v>0</v>
          </cell>
          <cell r="TA32">
            <v>0</v>
          </cell>
          <cell r="TB32">
            <v>0</v>
          </cell>
          <cell r="TC32">
            <v>0</v>
          </cell>
          <cell r="TD32">
            <v>0</v>
          </cell>
          <cell r="TE32">
            <v>0</v>
          </cell>
          <cell r="TF32">
            <v>0</v>
          </cell>
          <cell r="TG32">
            <v>0</v>
          </cell>
          <cell r="TH32">
            <v>0</v>
          </cell>
          <cell r="TI32">
            <v>0</v>
          </cell>
          <cell r="TJ32">
            <v>0</v>
          </cell>
          <cell r="TK32">
            <v>0</v>
          </cell>
          <cell r="TL32">
            <v>0</v>
          </cell>
          <cell r="TM32">
            <v>0</v>
          </cell>
          <cell r="TN32">
            <v>0</v>
          </cell>
          <cell r="TO32">
            <v>0</v>
          </cell>
          <cell r="TP32">
            <v>0</v>
          </cell>
          <cell r="TQ32">
            <v>0</v>
          </cell>
          <cell r="TR32">
            <v>0</v>
          </cell>
          <cell r="TS32">
            <v>0</v>
          </cell>
          <cell r="TT32">
            <v>0</v>
          </cell>
          <cell r="TU32">
            <v>0</v>
          </cell>
          <cell r="TV32">
            <v>0</v>
          </cell>
          <cell r="TW32">
            <v>0</v>
          </cell>
          <cell r="TX32">
            <v>0</v>
          </cell>
          <cell r="TY32">
            <v>0</v>
          </cell>
          <cell r="TZ32">
            <v>0</v>
          </cell>
          <cell r="UA32">
            <v>0</v>
          </cell>
          <cell r="UB32">
            <v>0</v>
          </cell>
          <cell r="UC32">
            <v>0</v>
          </cell>
          <cell r="UD32">
            <v>0</v>
          </cell>
          <cell r="UE32">
            <v>0</v>
          </cell>
          <cell r="UF32">
            <v>0</v>
          </cell>
          <cell r="UG32">
            <v>0</v>
          </cell>
          <cell r="UH32">
            <v>0</v>
          </cell>
          <cell r="UI32">
            <v>0</v>
          </cell>
          <cell r="UJ32">
            <v>0</v>
          </cell>
          <cell r="UK32">
            <v>0</v>
          </cell>
          <cell r="UL32">
            <v>0</v>
          </cell>
          <cell r="UM32">
            <v>0</v>
          </cell>
          <cell r="UN32">
            <v>13.180000000000001</v>
          </cell>
          <cell r="UO32">
            <v>1.29</v>
          </cell>
          <cell r="UP32">
            <v>1.29</v>
          </cell>
          <cell r="UQ32">
            <v>1.29</v>
          </cell>
          <cell r="UR32">
            <v>1.29</v>
          </cell>
          <cell r="US32">
            <v>1.29</v>
          </cell>
          <cell r="UT32">
            <v>1.29</v>
          </cell>
          <cell r="UU32">
            <v>1.29</v>
          </cell>
          <cell r="UV32">
            <v>0.83</v>
          </cell>
          <cell r="UW32">
            <v>0.83</v>
          </cell>
          <cell r="UX32">
            <v>0.83</v>
          </cell>
          <cell r="UY32">
            <v>0.83</v>
          </cell>
          <cell r="UZ32">
            <v>0.83</v>
          </cell>
          <cell r="VA32">
            <v>0</v>
          </cell>
          <cell r="VH32">
            <v>0</v>
          </cell>
          <cell r="VN32">
            <v>-13.180000000000001</v>
          </cell>
          <cell r="VO32">
            <v>-13.180000000000001</v>
          </cell>
          <cell r="VP32">
            <v>0</v>
          </cell>
          <cell r="VQ32">
            <v>0</v>
          </cell>
          <cell r="WD32">
            <v>0</v>
          </cell>
          <cell r="WQ32">
            <v>0</v>
          </cell>
          <cell r="WR32">
            <v>0</v>
          </cell>
          <cell r="WS32">
            <v>0</v>
          </cell>
          <cell r="WT32">
            <v>0</v>
          </cell>
          <cell r="WU32">
            <v>0</v>
          </cell>
          <cell r="WV32">
            <v>0</v>
          </cell>
          <cell r="WW32">
            <v>0</v>
          </cell>
          <cell r="WX32">
            <v>0</v>
          </cell>
          <cell r="WY32">
            <v>0</v>
          </cell>
          <cell r="WZ32">
            <v>0</v>
          </cell>
          <cell r="XA32">
            <v>0</v>
          </cell>
          <cell r="XB32">
            <v>0</v>
          </cell>
          <cell r="XC32">
            <v>0</v>
          </cell>
          <cell r="XD32">
            <v>0</v>
          </cell>
          <cell r="XE32">
            <v>0</v>
          </cell>
          <cell r="XF32">
            <v>0</v>
          </cell>
          <cell r="XG32">
            <v>388.52974748901613</v>
          </cell>
          <cell r="XH32">
            <v>0</v>
          </cell>
          <cell r="XI32">
            <v>388.52974748901613</v>
          </cell>
          <cell r="XJ32">
            <v>0</v>
          </cell>
          <cell r="XK32">
            <v>0</v>
          </cell>
          <cell r="XL32">
            <v>0</v>
          </cell>
          <cell r="XM32">
            <v>0</v>
          </cell>
          <cell r="XN32">
            <v>0</v>
          </cell>
          <cell r="XO32">
            <v>0</v>
          </cell>
          <cell r="XP32">
            <v>0</v>
          </cell>
          <cell r="XQ32">
            <v>0</v>
          </cell>
          <cell r="XR32">
            <v>0</v>
          </cell>
          <cell r="XS32">
            <v>0</v>
          </cell>
          <cell r="XT32">
            <v>388.52974748901613</v>
          </cell>
          <cell r="XU32">
            <v>0</v>
          </cell>
          <cell r="XV32">
            <v>388.52974748901613</v>
          </cell>
          <cell r="XW32">
            <v>0</v>
          </cell>
          <cell r="XX32">
            <v>0</v>
          </cell>
          <cell r="XY32">
            <v>0</v>
          </cell>
          <cell r="XZ32">
            <v>0</v>
          </cell>
          <cell r="YA32">
            <v>0</v>
          </cell>
          <cell r="YB32">
            <v>0</v>
          </cell>
          <cell r="YC32">
            <v>0</v>
          </cell>
          <cell r="YD32">
            <v>0</v>
          </cell>
          <cell r="YE32">
            <v>0</v>
          </cell>
          <cell r="YF32">
            <v>0</v>
          </cell>
          <cell r="YG32">
            <v>0</v>
          </cell>
          <cell r="YH32">
            <v>0</v>
          </cell>
          <cell r="YI32">
            <v>0</v>
          </cell>
          <cell r="YJ32">
            <v>0</v>
          </cell>
          <cell r="YK32">
            <v>0</v>
          </cell>
          <cell r="YL32">
            <v>0</v>
          </cell>
          <cell r="YM32">
            <v>0</v>
          </cell>
          <cell r="YN32">
            <v>0</v>
          </cell>
          <cell r="YO32">
            <v>0</v>
          </cell>
          <cell r="YP32">
            <v>0</v>
          </cell>
          <cell r="YQ32">
            <v>0</v>
          </cell>
          <cell r="YR32">
            <v>0</v>
          </cell>
          <cell r="YS32">
            <v>0</v>
          </cell>
          <cell r="YT32">
            <v>0</v>
          </cell>
          <cell r="YU32">
            <v>0</v>
          </cell>
          <cell r="YV32">
            <v>0</v>
          </cell>
          <cell r="YW32">
            <v>0</v>
          </cell>
          <cell r="YX32">
            <v>0</v>
          </cell>
          <cell r="YY32">
            <v>0</v>
          </cell>
          <cell r="YZ32">
            <v>0</v>
          </cell>
          <cell r="ZA32">
            <v>0</v>
          </cell>
          <cell r="ZB32">
            <v>0</v>
          </cell>
          <cell r="ZC32">
            <v>0</v>
          </cell>
          <cell r="ZD32">
            <v>0</v>
          </cell>
          <cell r="ZE32">
            <v>0</v>
          </cell>
          <cell r="ZF32">
            <v>0</v>
          </cell>
          <cell r="ZG32">
            <v>0</v>
          </cell>
          <cell r="ZH32">
            <v>0</v>
          </cell>
          <cell r="ZI32">
            <v>0</v>
          </cell>
          <cell r="ZJ32">
            <v>0</v>
          </cell>
          <cell r="ZK32">
            <v>0</v>
          </cell>
          <cell r="ZL32">
            <v>0</v>
          </cell>
          <cell r="ZM32">
            <v>35.134052401107454</v>
          </cell>
          <cell r="ZN32">
            <v>0</v>
          </cell>
          <cell r="ZO32">
            <v>0</v>
          </cell>
          <cell r="ZP32">
            <v>0</v>
          </cell>
          <cell r="ZQ32">
            <v>35.134052401107454</v>
          </cell>
          <cell r="ZR32">
            <v>0</v>
          </cell>
          <cell r="ZS32">
            <v>0</v>
          </cell>
          <cell r="ZZ32">
            <v>35.134052401107454</v>
          </cell>
          <cell r="AAA32">
            <v>0</v>
          </cell>
          <cell r="AAB32">
            <v>35.134052401107454</v>
          </cell>
          <cell r="AAC32">
            <v>0</v>
          </cell>
          <cell r="AAD32">
            <v>0</v>
          </cell>
          <cell r="AAE32">
            <v>0</v>
          </cell>
          <cell r="AAF32">
            <v>0</v>
          </cell>
          <cell r="AAG32">
            <v>0</v>
          </cell>
          <cell r="AAH32">
            <v>0</v>
          </cell>
          <cell r="AAI32">
            <v>0</v>
          </cell>
          <cell r="AAJ32">
            <v>0</v>
          </cell>
          <cell r="AAK32">
            <v>0</v>
          </cell>
          <cell r="AAL32">
            <v>0</v>
          </cell>
          <cell r="AAM32">
            <v>0</v>
          </cell>
          <cell r="AAN32">
            <v>0</v>
          </cell>
          <cell r="AAO32">
            <v>0</v>
          </cell>
          <cell r="AAP32">
            <v>0</v>
          </cell>
          <cell r="AAQ32">
            <v>0</v>
          </cell>
          <cell r="AAR32">
            <v>0</v>
          </cell>
          <cell r="AAS32">
            <v>0</v>
          </cell>
          <cell r="AAT32">
            <v>0</v>
          </cell>
          <cell r="AAU32">
            <v>0</v>
          </cell>
          <cell r="AAV32">
            <v>0</v>
          </cell>
          <cell r="AAW32">
            <v>0</v>
          </cell>
          <cell r="AAX32">
            <v>0</v>
          </cell>
          <cell r="AAY32">
            <v>0</v>
          </cell>
          <cell r="AAZ32">
            <v>0</v>
          </cell>
          <cell r="ABA32">
            <v>0</v>
          </cell>
          <cell r="ABB32">
            <v>0</v>
          </cell>
          <cell r="ABC32">
            <v>0</v>
          </cell>
          <cell r="ABD32">
            <v>0</v>
          </cell>
          <cell r="ABE32">
            <v>0</v>
          </cell>
          <cell r="ABF32">
            <v>0</v>
          </cell>
          <cell r="ABG32">
            <v>0</v>
          </cell>
          <cell r="ABH32">
            <v>0</v>
          </cell>
          <cell r="ABI32">
            <v>0</v>
          </cell>
          <cell r="ABJ32">
            <v>0</v>
          </cell>
          <cell r="ABK32">
            <v>0</v>
          </cell>
          <cell r="ABL32">
            <v>0</v>
          </cell>
          <cell r="ABM32">
            <v>0</v>
          </cell>
          <cell r="ABN32">
            <v>0</v>
          </cell>
          <cell r="ABO32">
            <v>0</v>
          </cell>
          <cell r="ABP32">
            <v>0</v>
          </cell>
          <cell r="ABQ32">
            <v>0</v>
          </cell>
          <cell r="ABR32">
            <v>0</v>
          </cell>
          <cell r="ABS32">
            <v>0</v>
          </cell>
          <cell r="ABT32">
            <v>0</v>
          </cell>
          <cell r="ABU32">
            <v>0</v>
          </cell>
          <cell r="ABV32">
            <v>0</v>
          </cell>
          <cell r="ABW32">
            <v>0</v>
          </cell>
          <cell r="ABX32">
            <v>0</v>
          </cell>
          <cell r="ABY32">
            <v>0</v>
          </cell>
          <cell r="ACB32">
            <v>0</v>
          </cell>
          <cell r="ACC32">
            <v>0</v>
          </cell>
          <cell r="ACD32">
            <v>0</v>
          </cell>
          <cell r="ACE32">
            <v>0</v>
          </cell>
          <cell r="ACF32">
            <v>0</v>
          </cell>
          <cell r="ACG32">
            <v>0</v>
          </cell>
          <cell r="ACH32">
            <v>0</v>
          </cell>
          <cell r="ACI32">
            <v>0</v>
          </cell>
          <cell r="ACJ32">
            <v>0</v>
          </cell>
          <cell r="ACK32">
            <v>0</v>
          </cell>
          <cell r="ACL32">
            <v>0</v>
          </cell>
          <cell r="ACM32">
            <v>0</v>
          </cell>
          <cell r="ACN32">
            <v>0</v>
          </cell>
          <cell r="ACO32">
            <v>0</v>
          </cell>
          <cell r="ACP32">
            <v>0</v>
          </cell>
          <cell r="ACQ32">
            <v>0</v>
          </cell>
          <cell r="ACR32">
            <v>0</v>
          </cell>
          <cell r="ACS32">
            <v>0</v>
          </cell>
          <cell r="ACT32">
            <v>0</v>
          </cell>
          <cell r="ACU32">
            <v>0</v>
          </cell>
          <cell r="ACV32">
            <v>0</v>
          </cell>
          <cell r="ACW32">
            <v>0</v>
          </cell>
          <cell r="ACX32">
            <v>0</v>
          </cell>
          <cell r="ACY32">
            <v>0</v>
          </cell>
          <cell r="ACZ32">
            <v>0</v>
          </cell>
          <cell r="ADA32">
            <v>0</v>
          </cell>
          <cell r="ADB32">
            <v>0</v>
          </cell>
          <cell r="ADC32">
            <v>0</v>
          </cell>
          <cell r="ADD32">
            <v>0</v>
          </cell>
          <cell r="ADE32">
            <v>0</v>
          </cell>
          <cell r="ADF32">
            <v>0</v>
          </cell>
          <cell r="ADG32">
            <v>0</v>
          </cell>
          <cell r="ADH32">
            <v>0</v>
          </cell>
          <cell r="ADI32">
            <v>0</v>
          </cell>
          <cell r="ADJ32">
            <v>0</v>
          </cell>
          <cell r="ADK32">
            <v>0</v>
          </cell>
          <cell r="ADL32">
            <v>0</v>
          </cell>
          <cell r="ADM32">
            <v>0</v>
          </cell>
          <cell r="ADN32">
            <v>0</v>
          </cell>
          <cell r="ADO32">
            <v>0</v>
          </cell>
          <cell r="ADP32">
            <v>0</v>
          </cell>
          <cell r="ADQ32">
            <v>0</v>
          </cell>
          <cell r="ADR32">
            <v>0</v>
          </cell>
          <cell r="ADS32">
            <v>0</v>
          </cell>
          <cell r="ADT32">
            <v>0</v>
          </cell>
          <cell r="ADU32">
            <v>0</v>
          </cell>
          <cell r="ADV32">
            <v>0</v>
          </cell>
          <cell r="ADW32">
            <v>0</v>
          </cell>
          <cell r="ADX32">
            <v>0</v>
          </cell>
          <cell r="ADY32">
            <v>0</v>
          </cell>
          <cell r="ADZ32">
            <v>0</v>
          </cell>
          <cell r="AEA32">
            <v>0</v>
          </cell>
          <cell r="AEB32">
            <v>0</v>
          </cell>
          <cell r="AEC32">
            <v>0</v>
          </cell>
          <cell r="AED32">
            <v>0</v>
          </cell>
          <cell r="AEE32">
            <v>0</v>
          </cell>
          <cell r="AEF32">
            <v>0</v>
          </cell>
          <cell r="AEG32">
            <v>0</v>
          </cell>
          <cell r="AEH32">
            <v>0</v>
          </cell>
          <cell r="AEI32">
            <v>0</v>
          </cell>
          <cell r="AEJ32">
            <v>0</v>
          </cell>
          <cell r="AEK32">
            <v>0</v>
          </cell>
          <cell r="AEL32">
            <v>0</v>
          </cell>
          <cell r="AEM32">
            <v>0</v>
          </cell>
          <cell r="AEN32">
            <v>0</v>
          </cell>
          <cell r="AEO32">
            <v>0</v>
          </cell>
          <cell r="AEP32">
            <v>0</v>
          </cell>
          <cell r="AEQ32">
            <v>0</v>
          </cell>
          <cell r="AER32">
            <v>0</v>
          </cell>
          <cell r="AES32">
            <v>0</v>
          </cell>
          <cell r="AET32">
            <v>0</v>
          </cell>
          <cell r="AEU32">
            <v>0</v>
          </cell>
          <cell r="AEV32">
            <v>0</v>
          </cell>
          <cell r="AEW32">
            <v>0</v>
          </cell>
          <cell r="AEX32">
            <v>0</v>
          </cell>
          <cell r="AEY32">
            <v>0</v>
          </cell>
          <cell r="AEZ32">
            <v>0</v>
          </cell>
          <cell r="AFA32">
            <v>0</v>
          </cell>
          <cell r="AFB32">
            <v>0</v>
          </cell>
          <cell r="AFC32">
            <v>0</v>
          </cell>
          <cell r="AFD32">
            <v>0</v>
          </cell>
          <cell r="AFE32">
            <v>0</v>
          </cell>
          <cell r="AFF32">
            <v>0</v>
          </cell>
          <cell r="AFG32">
            <v>0</v>
          </cell>
          <cell r="AFH32">
            <v>0</v>
          </cell>
          <cell r="AFI32">
            <v>0</v>
          </cell>
          <cell r="AFJ32">
            <v>0</v>
          </cell>
          <cell r="AFK32">
            <v>0</v>
          </cell>
          <cell r="AFL32">
            <v>0</v>
          </cell>
          <cell r="AFM32">
            <v>0</v>
          </cell>
          <cell r="AFN32">
            <v>0</v>
          </cell>
          <cell r="AFO32">
            <v>0</v>
          </cell>
          <cell r="AFP32">
            <v>0</v>
          </cell>
          <cell r="AFQ32">
            <v>0</v>
          </cell>
          <cell r="AFR32">
            <v>0</v>
          </cell>
          <cell r="AFS32">
            <v>0</v>
          </cell>
          <cell r="AFT32">
            <v>0</v>
          </cell>
          <cell r="AFU32">
            <v>0</v>
          </cell>
          <cell r="AFV32">
            <v>0</v>
          </cell>
          <cell r="AFW32">
            <v>2856.77</v>
          </cell>
          <cell r="AFX32">
            <v>1588.5235153266458</v>
          </cell>
          <cell r="AFY32">
            <v>-1268.2464846733542</v>
          </cell>
          <cell r="AFZ32">
            <v>-1268.2464846733542</v>
          </cell>
          <cell r="AGA32">
            <v>0</v>
          </cell>
          <cell r="AGB32">
            <v>3428.1239999999998</v>
          </cell>
          <cell r="AGC32">
            <v>1906.2282183919749</v>
          </cell>
          <cell r="AGD32">
            <v>-1521.8957816080249</v>
          </cell>
          <cell r="AGE32">
            <v>-1521.8957816080249</v>
          </cell>
          <cell r="AGF32">
            <v>0</v>
          </cell>
          <cell r="AGG32">
            <v>211.40098</v>
          </cell>
          <cell r="AGH32">
            <v>117.55074013417179</v>
          </cell>
          <cell r="AGI32">
            <v>-93.850239865828215</v>
          </cell>
          <cell r="AGJ32">
            <v>-93.850239865828215</v>
          </cell>
          <cell r="AGK32">
            <v>0</v>
          </cell>
          <cell r="AGL32">
            <v>3639.5249799999997</v>
          </cell>
          <cell r="AGM32">
            <v>2023.7789585261467</v>
          </cell>
          <cell r="AGN32">
            <v>-1615.746021473853</v>
          </cell>
          <cell r="AGO32">
            <v>-1615.746021473853</v>
          </cell>
          <cell r="AGP32">
            <v>0</v>
          </cell>
          <cell r="AGQ32">
            <v>5.8084772370486648E-2</v>
          </cell>
          <cell r="AGR32">
            <v>7.0000000000000007E-2</v>
          </cell>
          <cell r="AGS32">
            <v>0.05</v>
          </cell>
          <cell r="AGT32">
            <v>6.1666666666666668E-2</v>
          </cell>
          <cell r="AGV32">
            <v>1841.0099999999998</v>
          </cell>
          <cell r="AGW32">
            <v>0</v>
          </cell>
          <cell r="AGX32">
            <v>-1841.0099999999998</v>
          </cell>
          <cell r="AGZ32">
            <v>-1615.746021473853</v>
          </cell>
          <cell r="AHA32">
            <v>-1030.6275439100218</v>
          </cell>
          <cell r="AHC32">
            <v>24309.227587689009</v>
          </cell>
          <cell r="AHD32">
            <v>556.31015691697121</v>
          </cell>
          <cell r="AHE32">
            <v>-3317.9878869267882</v>
          </cell>
          <cell r="AHF32">
            <v>-2207.2981470499135</v>
          </cell>
          <cell r="AHG32">
            <v>16693.878145245402</v>
          </cell>
        </row>
        <row r="33">
          <cell r="C33" t="str">
            <v>Заньковецької вул. 62</v>
          </cell>
          <cell r="D33">
            <v>1</v>
          </cell>
          <cell r="E33">
            <v>286.98</v>
          </cell>
          <cell r="F33">
            <v>897.71000000000015</v>
          </cell>
          <cell r="G33">
            <v>1031.8157442900022</v>
          </cell>
          <cell r="H33">
            <v>134.10574429000201</v>
          </cell>
          <cell r="I33">
            <v>0</v>
          </cell>
          <cell r="J33">
            <v>134.10574429000201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137.83000000000001</v>
          </cell>
          <cell r="GE33">
            <v>4.74</v>
          </cell>
          <cell r="GF33">
            <v>4.74</v>
          </cell>
          <cell r="GG33">
            <v>4.74</v>
          </cell>
          <cell r="GH33">
            <v>4.74</v>
          </cell>
          <cell r="GI33">
            <v>4.74</v>
          </cell>
          <cell r="GJ33">
            <v>4.74</v>
          </cell>
          <cell r="GK33">
            <v>4.74</v>
          </cell>
          <cell r="GL33">
            <v>20.93</v>
          </cell>
          <cell r="GM33">
            <v>20.93</v>
          </cell>
          <cell r="GN33">
            <v>20.93</v>
          </cell>
          <cell r="GO33">
            <v>20.93</v>
          </cell>
          <cell r="GP33">
            <v>20.93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V33">
            <v>-137.83000000000001</v>
          </cell>
          <cell r="GW33">
            <v>-137.83000000000001</v>
          </cell>
          <cell r="GX33">
            <v>0</v>
          </cell>
          <cell r="GY33">
            <v>759.88000000000011</v>
          </cell>
          <cell r="GZ33">
            <v>41.64</v>
          </cell>
          <cell r="HA33">
            <v>41.64</v>
          </cell>
          <cell r="HB33">
            <v>41.64</v>
          </cell>
          <cell r="HC33">
            <v>41.64</v>
          </cell>
          <cell r="HD33">
            <v>41.64</v>
          </cell>
          <cell r="HE33">
            <v>41.64</v>
          </cell>
          <cell r="HF33">
            <v>41.64</v>
          </cell>
          <cell r="HG33">
            <v>93.68</v>
          </cell>
          <cell r="HH33">
            <v>93.68</v>
          </cell>
          <cell r="HI33">
            <v>93.68</v>
          </cell>
          <cell r="HJ33">
            <v>93.68</v>
          </cell>
          <cell r="HK33">
            <v>93.68</v>
          </cell>
          <cell r="HL33">
            <v>1031.8157442900022</v>
          </cell>
          <cell r="HM33">
            <v>93.991348577678892</v>
          </cell>
          <cell r="HN33">
            <v>99.643798482349027</v>
          </cell>
          <cell r="HO33">
            <v>105.32934003657192</v>
          </cell>
          <cell r="HP33">
            <v>100.39248602562162</v>
          </cell>
          <cell r="HQ33">
            <v>103.59747625083556</v>
          </cell>
          <cell r="HR33">
            <v>89.934849313485159</v>
          </cell>
          <cell r="HS33">
            <v>111.84135290451273</v>
          </cell>
          <cell r="HT33">
            <v>59.62486120709724</v>
          </cell>
          <cell r="HU33">
            <v>62.054777906421776</v>
          </cell>
          <cell r="HV33">
            <v>66.958662978601353</v>
          </cell>
          <cell r="HW33">
            <v>60.82926552910638</v>
          </cell>
          <cell r="HX33">
            <v>77.617525077720472</v>
          </cell>
          <cell r="HY33">
            <v>271.93574429000205</v>
          </cell>
          <cell r="HZ33">
            <v>0</v>
          </cell>
          <cell r="IA33">
            <v>271.93574429000205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  <cell r="IL33">
            <v>0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IT33">
            <v>0</v>
          </cell>
          <cell r="IU33">
            <v>0</v>
          </cell>
          <cell r="IV33">
            <v>0</v>
          </cell>
          <cell r="IW33">
            <v>0</v>
          </cell>
          <cell r="IX33">
            <v>0</v>
          </cell>
          <cell r="IY33">
            <v>0</v>
          </cell>
          <cell r="IZ33">
            <v>0</v>
          </cell>
          <cell r="JA33">
            <v>0</v>
          </cell>
          <cell r="JB33">
            <v>0</v>
          </cell>
          <cell r="JC33">
            <v>0</v>
          </cell>
          <cell r="JD33">
            <v>0</v>
          </cell>
          <cell r="JE33">
            <v>0</v>
          </cell>
          <cell r="JF33">
            <v>0</v>
          </cell>
          <cell r="JG33">
            <v>0</v>
          </cell>
          <cell r="JH33">
            <v>0</v>
          </cell>
          <cell r="JI33">
            <v>0</v>
          </cell>
          <cell r="JJ33">
            <v>0</v>
          </cell>
          <cell r="JK33">
            <v>0</v>
          </cell>
          <cell r="JL33">
            <v>0</v>
          </cell>
          <cell r="JM33">
            <v>0</v>
          </cell>
          <cell r="JN33">
            <v>0</v>
          </cell>
          <cell r="JO33">
            <v>0</v>
          </cell>
          <cell r="JP33">
            <v>0</v>
          </cell>
          <cell r="JQ33">
            <v>0</v>
          </cell>
          <cell r="JR33">
            <v>0</v>
          </cell>
          <cell r="JS33">
            <v>0</v>
          </cell>
          <cell r="JT33">
            <v>0</v>
          </cell>
          <cell r="JU33">
            <v>0</v>
          </cell>
          <cell r="JV33">
            <v>0</v>
          </cell>
          <cell r="JW33">
            <v>0</v>
          </cell>
          <cell r="JX33">
            <v>0</v>
          </cell>
          <cell r="JY33">
            <v>0</v>
          </cell>
          <cell r="JZ33">
            <v>0</v>
          </cell>
          <cell r="KA33">
            <v>0</v>
          </cell>
          <cell r="KB33">
            <v>0</v>
          </cell>
          <cell r="KC33">
            <v>0</v>
          </cell>
          <cell r="KD33">
            <v>0</v>
          </cell>
          <cell r="KE33">
            <v>0</v>
          </cell>
          <cell r="KF33">
            <v>0</v>
          </cell>
          <cell r="KG33">
            <v>0</v>
          </cell>
          <cell r="KH33">
            <v>663.41000000000008</v>
          </cell>
          <cell r="KI33">
            <v>24.28</v>
          </cell>
          <cell r="KJ33">
            <v>24.28</v>
          </cell>
          <cell r="KK33">
            <v>24.28</v>
          </cell>
          <cell r="KL33">
            <v>24.28</v>
          </cell>
          <cell r="KM33">
            <v>24.28</v>
          </cell>
          <cell r="KN33">
            <v>24.28</v>
          </cell>
          <cell r="KO33">
            <v>24.28</v>
          </cell>
          <cell r="KP33">
            <v>98.69</v>
          </cell>
          <cell r="KQ33">
            <v>98.69</v>
          </cell>
          <cell r="KR33">
            <v>98.69</v>
          </cell>
          <cell r="KS33">
            <v>98.69</v>
          </cell>
          <cell r="KT33">
            <v>98.69</v>
          </cell>
          <cell r="KU33">
            <v>703.4159290815528</v>
          </cell>
          <cell r="KV33">
            <v>29.321822824262689</v>
          </cell>
          <cell r="KW33">
            <v>31.578530189287292</v>
          </cell>
          <cell r="KX33">
            <v>28.025563513298639</v>
          </cell>
          <cell r="KY33">
            <v>30.727426700308655</v>
          </cell>
          <cell r="KZ33">
            <v>30.608303129406242</v>
          </cell>
          <cell r="LA33">
            <v>31.285022199851952</v>
          </cell>
          <cell r="LB33">
            <v>27.683524105003698</v>
          </cell>
          <cell r="LC33">
            <v>74.965824830138303</v>
          </cell>
          <cell r="LD33">
            <v>96.62676102019023</v>
          </cell>
          <cell r="LE33">
            <v>93.304515502121149</v>
          </cell>
          <cell r="LF33">
            <v>113.68006906627578</v>
          </cell>
          <cell r="LG33">
            <v>115.60856600140828</v>
          </cell>
          <cell r="LH33">
            <v>40.005929081552722</v>
          </cell>
          <cell r="LI33">
            <v>0</v>
          </cell>
          <cell r="LJ33">
            <v>40.005929081552722</v>
          </cell>
          <cell r="LK33">
            <v>0</v>
          </cell>
          <cell r="LX33">
            <v>0</v>
          </cell>
          <cell r="MJ33">
            <v>0</v>
          </cell>
          <cell r="ML33">
            <v>0</v>
          </cell>
          <cell r="MM33">
            <v>0</v>
          </cell>
          <cell r="MN33">
            <v>3160.5000000000005</v>
          </cell>
          <cell r="MO33">
            <v>279.39999999999998</v>
          </cell>
          <cell r="MP33">
            <v>279.39999999999998</v>
          </cell>
          <cell r="MQ33">
            <v>279.39999999999998</v>
          </cell>
          <cell r="MR33">
            <v>279.39999999999998</v>
          </cell>
          <cell r="MS33">
            <v>279.39999999999998</v>
          </cell>
          <cell r="MT33">
            <v>279.39999999999998</v>
          </cell>
          <cell r="MU33">
            <v>279.39999999999998</v>
          </cell>
          <cell r="MV33">
            <v>240.94</v>
          </cell>
          <cell r="MW33">
            <v>240.94</v>
          </cell>
          <cell r="MX33">
            <v>240.94</v>
          </cell>
          <cell r="MY33">
            <v>240.94</v>
          </cell>
          <cell r="MZ33">
            <v>240.94</v>
          </cell>
          <cell r="NA33">
            <v>0</v>
          </cell>
          <cell r="NB33">
            <v>0</v>
          </cell>
          <cell r="NC33">
            <v>0</v>
          </cell>
          <cell r="ND33">
            <v>0</v>
          </cell>
          <cell r="NE33">
            <v>0</v>
          </cell>
          <cell r="NF33">
            <v>0</v>
          </cell>
          <cell r="NG33">
            <v>0</v>
          </cell>
          <cell r="NH33">
            <v>0</v>
          </cell>
          <cell r="NI33">
            <v>0</v>
          </cell>
          <cell r="NJ33">
            <v>0</v>
          </cell>
          <cell r="NK33">
            <v>0</v>
          </cell>
          <cell r="NL33">
            <v>0</v>
          </cell>
          <cell r="NM33">
            <v>0</v>
          </cell>
          <cell r="NN33">
            <v>-3160.5000000000005</v>
          </cell>
          <cell r="NO33">
            <v>-3160.5000000000005</v>
          </cell>
          <cell r="NP33">
            <v>0</v>
          </cell>
          <cell r="NQ33">
            <v>68.17</v>
          </cell>
          <cell r="NR33">
            <v>0</v>
          </cell>
          <cell r="NS33">
            <v>-68.17</v>
          </cell>
          <cell r="NT33">
            <v>-68.17</v>
          </cell>
          <cell r="NU33">
            <v>0</v>
          </cell>
          <cell r="NV33">
            <v>0</v>
          </cell>
          <cell r="NW33">
            <v>0</v>
          </cell>
          <cell r="NX33">
            <v>0</v>
          </cell>
          <cell r="NY33">
            <v>0</v>
          </cell>
          <cell r="NZ33">
            <v>0</v>
          </cell>
          <cell r="OA33">
            <v>0</v>
          </cell>
          <cell r="OB33">
            <v>0</v>
          </cell>
          <cell r="OC33">
            <v>0</v>
          </cell>
          <cell r="OD33">
            <v>0</v>
          </cell>
          <cell r="OE33">
            <v>0</v>
          </cell>
          <cell r="OF33">
            <v>0</v>
          </cell>
          <cell r="OG33">
            <v>0</v>
          </cell>
          <cell r="OH33">
            <v>0</v>
          </cell>
          <cell r="OI33">
            <v>0</v>
          </cell>
          <cell r="OJ33">
            <v>0</v>
          </cell>
          <cell r="OK33">
            <v>0</v>
          </cell>
          <cell r="OL33">
            <v>0</v>
          </cell>
          <cell r="OM33">
            <v>0</v>
          </cell>
          <cell r="ON33">
            <v>0</v>
          </cell>
          <cell r="OO33">
            <v>0</v>
          </cell>
          <cell r="OP33">
            <v>0</v>
          </cell>
          <cell r="OQ33">
            <v>0</v>
          </cell>
          <cell r="OR33">
            <v>0</v>
          </cell>
          <cell r="OS33">
            <v>0</v>
          </cell>
          <cell r="OT33">
            <v>0</v>
          </cell>
          <cell r="OU33">
            <v>0</v>
          </cell>
          <cell r="OV33">
            <v>0</v>
          </cell>
          <cell r="OW33">
            <v>0</v>
          </cell>
          <cell r="OX33">
            <v>0</v>
          </cell>
          <cell r="OY33">
            <v>0</v>
          </cell>
          <cell r="OZ33">
            <v>0</v>
          </cell>
          <cell r="PA33">
            <v>0</v>
          </cell>
          <cell r="PB33">
            <v>0</v>
          </cell>
          <cell r="PC33">
            <v>0</v>
          </cell>
          <cell r="PD33">
            <v>0</v>
          </cell>
          <cell r="PE33">
            <v>0</v>
          </cell>
          <cell r="PF33">
            <v>0</v>
          </cell>
          <cell r="PG33">
            <v>0</v>
          </cell>
          <cell r="PH33">
            <v>0</v>
          </cell>
          <cell r="PI33">
            <v>0</v>
          </cell>
          <cell r="PJ33">
            <v>0</v>
          </cell>
          <cell r="PK33">
            <v>0</v>
          </cell>
          <cell r="PL33">
            <v>0</v>
          </cell>
          <cell r="PM33">
            <v>0</v>
          </cell>
          <cell r="PN33">
            <v>0</v>
          </cell>
          <cell r="PO33">
            <v>0</v>
          </cell>
          <cell r="PP33">
            <v>0</v>
          </cell>
          <cell r="PQ33">
            <v>0</v>
          </cell>
          <cell r="PR33">
            <v>0</v>
          </cell>
          <cell r="PS33">
            <v>0</v>
          </cell>
          <cell r="PT33">
            <v>0</v>
          </cell>
          <cell r="PU33">
            <v>0</v>
          </cell>
          <cell r="PV33">
            <v>0</v>
          </cell>
          <cell r="PW33">
            <v>0</v>
          </cell>
          <cell r="PX33">
            <v>0</v>
          </cell>
          <cell r="PY33">
            <v>0</v>
          </cell>
          <cell r="PZ33">
            <v>0</v>
          </cell>
          <cell r="QA33">
            <v>0</v>
          </cell>
          <cell r="QB33">
            <v>0</v>
          </cell>
          <cell r="QC33">
            <v>0</v>
          </cell>
          <cell r="QD33">
            <v>0</v>
          </cell>
          <cell r="QE33">
            <v>0</v>
          </cell>
          <cell r="QF33">
            <v>0</v>
          </cell>
          <cell r="QG33">
            <v>0</v>
          </cell>
          <cell r="QH33">
            <v>0</v>
          </cell>
          <cell r="QI33">
            <v>0</v>
          </cell>
          <cell r="QJ33">
            <v>0</v>
          </cell>
          <cell r="QK33">
            <v>0</v>
          </cell>
          <cell r="QL33">
            <v>0</v>
          </cell>
          <cell r="QM33">
            <v>0</v>
          </cell>
          <cell r="QN33">
            <v>0</v>
          </cell>
          <cell r="QO33">
            <v>0</v>
          </cell>
          <cell r="QP33">
            <v>0</v>
          </cell>
          <cell r="QQ33">
            <v>0</v>
          </cell>
          <cell r="QR33">
            <v>0</v>
          </cell>
          <cell r="QS33">
            <v>0</v>
          </cell>
          <cell r="QT33">
            <v>0</v>
          </cell>
          <cell r="QU33">
            <v>0</v>
          </cell>
          <cell r="QV33">
            <v>0</v>
          </cell>
          <cell r="QW33">
            <v>0</v>
          </cell>
          <cell r="QX33">
            <v>0</v>
          </cell>
          <cell r="QY33">
            <v>0</v>
          </cell>
          <cell r="QZ33">
            <v>0</v>
          </cell>
          <cell r="RA33">
            <v>0</v>
          </cell>
          <cell r="RB33">
            <v>0</v>
          </cell>
          <cell r="RC33">
            <v>0</v>
          </cell>
          <cell r="RD33">
            <v>0</v>
          </cell>
          <cell r="RE33">
            <v>0</v>
          </cell>
          <cell r="RF33">
            <v>0</v>
          </cell>
          <cell r="RG33">
            <v>0</v>
          </cell>
          <cell r="RH33">
            <v>0</v>
          </cell>
          <cell r="RI33">
            <v>0</v>
          </cell>
          <cell r="RJ33">
            <v>0</v>
          </cell>
          <cell r="RK33">
            <v>0</v>
          </cell>
          <cell r="RL33">
            <v>0</v>
          </cell>
          <cell r="RM33">
            <v>0</v>
          </cell>
          <cell r="RN33">
            <v>0</v>
          </cell>
          <cell r="RO33">
            <v>0</v>
          </cell>
          <cell r="RP33">
            <v>0</v>
          </cell>
          <cell r="RQ33">
            <v>0</v>
          </cell>
          <cell r="RR33">
            <v>0</v>
          </cell>
          <cell r="RS33">
            <v>0</v>
          </cell>
          <cell r="RT33">
            <v>0</v>
          </cell>
          <cell r="RU33">
            <v>0</v>
          </cell>
          <cell r="RV33">
            <v>0</v>
          </cell>
          <cell r="RW33">
            <v>0</v>
          </cell>
          <cell r="RX33">
            <v>0</v>
          </cell>
          <cell r="RY33">
            <v>0</v>
          </cell>
          <cell r="RZ33">
            <v>0</v>
          </cell>
          <cell r="SA33">
            <v>0</v>
          </cell>
          <cell r="SB33">
            <v>0</v>
          </cell>
          <cell r="SC33">
            <v>0</v>
          </cell>
          <cell r="SD33">
            <v>0</v>
          </cell>
          <cell r="SE33">
            <v>0</v>
          </cell>
          <cell r="SF33">
            <v>0</v>
          </cell>
          <cell r="SG33">
            <v>0</v>
          </cell>
          <cell r="SH33">
            <v>0</v>
          </cell>
          <cell r="SI33">
            <v>0</v>
          </cell>
          <cell r="SJ33">
            <v>0</v>
          </cell>
          <cell r="SK33">
            <v>0</v>
          </cell>
          <cell r="SL33">
            <v>0</v>
          </cell>
          <cell r="SM33">
            <v>0</v>
          </cell>
          <cell r="SN33">
            <v>0</v>
          </cell>
          <cell r="SO33">
            <v>0</v>
          </cell>
          <cell r="SP33">
            <v>0</v>
          </cell>
          <cell r="SQ33">
            <v>0</v>
          </cell>
          <cell r="SR33">
            <v>0</v>
          </cell>
          <cell r="SS33">
            <v>0</v>
          </cell>
          <cell r="ST33">
            <v>0</v>
          </cell>
          <cell r="SU33">
            <v>0</v>
          </cell>
          <cell r="SV33">
            <v>0</v>
          </cell>
          <cell r="SW33">
            <v>0</v>
          </cell>
          <cell r="SX33">
            <v>0</v>
          </cell>
          <cell r="SY33">
            <v>0</v>
          </cell>
          <cell r="SZ33">
            <v>0</v>
          </cell>
          <cell r="TA33">
            <v>0</v>
          </cell>
          <cell r="TB33">
            <v>0</v>
          </cell>
          <cell r="TC33">
            <v>0</v>
          </cell>
          <cell r="TD33">
            <v>0</v>
          </cell>
          <cell r="TE33">
            <v>0</v>
          </cell>
          <cell r="TF33">
            <v>0</v>
          </cell>
          <cell r="TG33">
            <v>0</v>
          </cell>
          <cell r="TH33">
            <v>0</v>
          </cell>
          <cell r="TI33">
            <v>0</v>
          </cell>
          <cell r="TJ33">
            <v>0</v>
          </cell>
          <cell r="TK33">
            <v>0</v>
          </cell>
          <cell r="TL33">
            <v>0</v>
          </cell>
          <cell r="TM33">
            <v>0</v>
          </cell>
          <cell r="TN33">
            <v>0</v>
          </cell>
          <cell r="TO33">
            <v>0</v>
          </cell>
          <cell r="TP33">
            <v>0</v>
          </cell>
          <cell r="TQ33">
            <v>0</v>
          </cell>
          <cell r="TR33">
            <v>0</v>
          </cell>
          <cell r="TS33">
            <v>0</v>
          </cell>
          <cell r="TT33">
            <v>0</v>
          </cell>
          <cell r="TU33">
            <v>0</v>
          </cell>
          <cell r="TV33">
            <v>0</v>
          </cell>
          <cell r="TW33">
            <v>0</v>
          </cell>
          <cell r="TX33">
            <v>0</v>
          </cell>
          <cell r="TY33">
            <v>0</v>
          </cell>
          <cell r="TZ33">
            <v>0</v>
          </cell>
          <cell r="UA33">
            <v>0</v>
          </cell>
          <cell r="UB33">
            <v>0</v>
          </cell>
          <cell r="UC33">
            <v>0</v>
          </cell>
          <cell r="UD33">
            <v>0</v>
          </cell>
          <cell r="UE33">
            <v>0</v>
          </cell>
          <cell r="UF33">
            <v>0</v>
          </cell>
          <cell r="UG33">
            <v>0</v>
          </cell>
          <cell r="UH33">
            <v>0</v>
          </cell>
          <cell r="UI33">
            <v>0</v>
          </cell>
          <cell r="UJ33">
            <v>0</v>
          </cell>
          <cell r="UK33">
            <v>0</v>
          </cell>
          <cell r="UL33">
            <v>0</v>
          </cell>
          <cell r="UM33">
            <v>0</v>
          </cell>
          <cell r="UN33">
            <v>68.17</v>
          </cell>
          <cell r="UO33">
            <v>6.66</v>
          </cell>
          <cell r="UP33">
            <v>6.66</v>
          </cell>
          <cell r="UQ33">
            <v>6.66</v>
          </cell>
          <cell r="UR33">
            <v>6.66</v>
          </cell>
          <cell r="US33">
            <v>6.66</v>
          </cell>
          <cell r="UT33">
            <v>6.66</v>
          </cell>
          <cell r="UU33">
            <v>6.66</v>
          </cell>
          <cell r="UV33">
            <v>4.3099999999999996</v>
          </cell>
          <cell r="UW33">
            <v>4.3099999999999996</v>
          </cell>
          <cell r="UX33">
            <v>4.3099999999999996</v>
          </cell>
          <cell r="UY33">
            <v>4.3099999999999996</v>
          </cell>
          <cell r="UZ33">
            <v>4.3099999999999996</v>
          </cell>
          <cell r="VA33">
            <v>0</v>
          </cell>
          <cell r="VH33">
            <v>0</v>
          </cell>
          <cell r="VN33">
            <v>-68.17</v>
          </cell>
          <cell r="VO33">
            <v>-68.17</v>
          </cell>
          <cell r="VP33">
            <v>0</v>
          </cell>
          <cell r="VQ33">
            <v>0</v>
          </cell>
          <cell r="WD33">
            <v>0</v>
          </cell>
          <cell r="WQ33">
            <v>0</v>
          </cell>
          <cell r="WR33">
            <v>0</v>
          </cell>
          <cell r="WS33">
            <v>0</v>
          </cell>
          <cell r="WT33">
            <v>0</v>
          </cell>
          <cell r="WU33">
            <v>0</v>
          </cell>
          <cell r="WV33">
            <v>0</v>
          </cell>
          <cell r="WW33">
            <v>0</v>
          </cell>
          <cell r="WX33">
            <v>0</v>
          </cell>
          <cell r="WY33">
            <v>0</v>
          </cell>
          <cell r="WZ33">
            <v>0</v>
          </cell>
          <cell r="XA33">
            <v>0</v>
          </cell>
          <cell r="XB33">
            <v>0</v>
          </cell>
          <cell r="XC33">
            <v>0</v>
          </cell>
          <cell r="XD33">
            <v>0</v>
          </cell>
          <cell r="XE33">
            <v>0</v>
          </cell>
          <cell r="XF33">
            <v>0</v>
          </cell>
          <cell r="XG33">
            <v>350.28571127212263</v>
          </cell>
          <cell r="XH33">
            <v>0</v>
          </cell>
          <cell r="XI33">
            <v>350.28571127212263</v>
          </cell>
          <cell r="XJ33">
            <v>0</v>
          </cell>
          <cell r="XK33">
            <v>0</v>
          </cell>
          <cell r="XL33">
            <v>0</v>
          </cell>
          <cell r="XM33">
            <v>0</v>
          </cell>
          <cell r="XN33">
            <v>0</v>
          </cell>
          <cell r="XO33">
            <v>0</v>
          </cell>
          <cell r="XP33">
            <v>0</v>
          </cell>
          <cell r="XQ33">
            <v>0</v>
          </cell>
          <cell r="XR33">
            <v>0</v>
          </cell>
          <cell r="XS33">
            <v>0</v>
          </cell>
          <cell r="XT33">
            <v>350.28571127212263</v>
          </cell>
          <cell r="XU33">
            <v>0</v>
          </cell>
          <cell r="XV33">
            <v>350.28571127212263</v>
          </cell>
          <cell r="XW33">
            <v>0</v>
          </cell>
          <cell r="XX33">
            <v>0</v>
          </cell>
          <cell r="XY33">
            <v>0</v>
          </cell>
          <cell r="XZ33">
            <v>0</v>
          </cell>
          <cell r="YA33">
            <v>0</v>
          </cell>
          <cell r="YB33">
            <v>0</v>
          </cell>
          <cell r="YC33">
            <v>0</v>
          </cell>
          <cell r="YD33">
            <v>0</v>
          </cell>
          <cell r="YE33">
            <v>0</v>
          </cell>
          <cell r="YF33">
            <v>0</v>
          </cell>
          <cell r="YG33">
            <v>0</v>
          </cell>
          <cell r="YH33">
            <v>0</v>
          </cell>
          <cell r="YI33">
            <v>0</v>
          </cell>
          <cell r="YJ33">
            <v>0</v>
          </cell>
          <cell r="YK33">
            <v>0</v>
          </cell>
          <cell r="YL33">
            <v>0</v>
          </cell>
          <cell r="YM33">
            <v>0</v>
          </cell>
          <cell r="YN33">
            <v>0</v>
          </cell>
          <cell r="YO33">
            <v>0</v>
          </cell>
          <cell r="YP33">
            <v>0</v>
          </cell>
          <cell r="YQ33">
            <v>0</v>
          </cell>
          <cell r="YR33">
            <v>0</v>
          </cell>
          <cell r="YS33">
            <v>0</v>
          </cell>
          <cell r="YT33">
            <v>0</v>
          </cell>
          <cell r="YU33">
            <v>0</v>
          </cell>
          <cell r="YV33">
            <v>0</v>
          </cell>
          <cell r="YW33">
            <v>0</v>
          </cell>
          <cell r="YX33">
            <v>0</v>
          </cell>
          <cell r="YY33">
            <v>0</v>
          </cell>
          <cell r="YZ33">
            <v>0</v>
          </cell>
          <cell r="ZA33">
            <v>0</v>
          </cell>
          <cell r="ZB33">
            <v>0</v>
          </cell>
          <cell r="ZC33">
            <v>0</v>
          </cell>
          <cell r="ZD33">
            <v>0</v>
          </cell>
          <cell r="ZE33">
            <v>0</v>
          </cell>
          <cell r="ZF33">
            <v>0</v>
          </cell>
          <cell r="ZG33">
            <v>0</v>
          </cell>
          <cell r="ZH33">
            <v>0</v>
          </cell>
          <cell r="ZI33">
            <v>0</v>
          </cell>
          <cell r="ZJ33">
            <v>0</v>
          </cell>
          <cell r="ZK33">
            <v>0</v>
          </cell>
          <cell r="ZL33">
            <v>0</v>
          </cell>
          <cell r="ZM33">
            <v>35.134052401107454</v>
          </cell>
          <cell r="ZN33">
            <v>0</v>
          </cell>
          <cell r="ZO33">
            <v>0</v>
          </cell>
          <cell r="ZP33">
            <v>0</v>
          </cell>
          <cell r="ZQ33">
            <v>35.134052401107454</v>
          </cell>
          <cell r="ZR33">
            <v>0</v>
          </cell>
          <cell r="ZS33">
            <v>0</v>
          </cell>
          <cell r="ZZ33">
            <v>35.134052401107454</v>
          </cell>
          <cell r="AAA33">
            <v>0</v>
          </cell>
          <cell r="AAB33">
            <v>35.134052401107454</v>
          </cell>
          <cell r="AAC33">
            <v>0</v>
          </cell>
          <cell r="AAD33">
            <v>0</v>
          </cell>
          <cell r="AAE33">
            <v>0</v>
          </cell>
          <cell r="AAF33">
            <v>0</v>
          </cell>
          <cell r="AAG33">
            <v>0</v>
          </cell>
          <cell r="AAH33">
            <v>0</v>
          </cell>
          <cell r="AAI33">
            <v>0</v>
          </cell>
          <cell r="AAJ33">
            <v>0</v>
          </cell>
          <cell r="AAK33">
            <v>0</v>
          </cell>
          <cell r="AAL33">
            <v>0</v>
          </cell>
          <cell r="AAM33">
            <v>0</v>
          </cell>
          <cell r="AAN33">
            <v>0</v>
          </cell>
          <cell r="AAO33">
            <v>0</v>
          </cell>
          <cell r="AAP33">
            <v>0</v>
          </cell>
          <cell r="AAQ33">
            <v>0</v>
          </cell>
          <cell r="AAR33">
            <v>0</v>
          </cell>
          <cell r="AAS33">
            <v>0</v>
          </cell>
          <cell r="AAT33">
            <v>0</v>
          </cell>
          <cell r="AAU33">
            <v>0</v>
          </cell>
          <cell r="AAV33">
            <v>0</v>
          </cell>
          <cell r="AAW33">
            <v>0</v>
          </cell>
          <cell r="AAX33">
            <v>0</v>
          </cell>
          <cell r="AAY33">
            <v>0</v>
          </cell>
          <cell r="AAZ33">
            <v>0</v>
          </cell>
          <cell r="ABA33">
            <v>0</v>
          </cell>
          <cell r="ABB33">
            <v>0</v>
          </cell>
          <cell r="ABC33">
            <v>0</v>
          </cell>
          <cell r="ABD33">
            <v>0</v>
          </cell>
          <cell r="ABE33">
            <v>0</v>
          </cell>
          <cell r="ABF33">
            <v>0</v>
          </cell>
          <cell r="ABG33">
            <v>0</v>
          </cell>
          <cell r="ABH33">
            <v>0</v>
          </cell>
          <cell r="ABI33">
            <v>0</v>
          </cell>
          <cell r="ABJ33">
            <v>0</v>
          </cell>
          <cell r="ABK33">
            <v>0</v>
          </cell>
          <cell r="ABL33">
            <v>0</v>
          </cell>
          <cell r="ABM33">
            <v>0</v>
          </cell>
          <cell r="ABN33">
            <v>0</v>
          </cell>
          <cell r="ABO33">
            <v>0</v>
          </cell>
          <cell r="ABP33">
            <v>0</v>
          </cell>
          <cell r="ABQ33">
            <v>0</v>
          </cell>
          <cell r="ABR33">
            <v>0</v>
          </cell>
          <cell r="ABS33">
            <v>0</v>
          </cell>
          <cell r="ABT33">
            <v>0</v>
          </cell>
          <cell r="ABU33">
            <v>0</v>
          </cell>
          <cell r="ABV33">
            <v>0</v>
          </cell>
          <cell r="ABW33">
            <v>0</v>
          </cell>
          <cell r="ABX33">
            <v>0</v>
          </cell>
          <cell r="ABY33">
            <v>0</v>
          </cell>
          <cell r="ACB33">
            <v>0</v>
          </cell>
          <cell r="ACC33">
            <v>0</v>
          </cell>
          <cell r="ACD33">
            <v>0</v>
          </cell>
          <cell r="ACE33">
            <v>0</v>
          </cell>
          <cell r="ACF33">
            <v>0</v>
          </cell>
          <cell r="ACG33">
            <v>0</v>
          </cell>
          <cell r="ACH33">
            <v>0</v>
          </cell>
          <cell r="ACI33">
            <v>0</v>
          </cell>
          <cell r="ACJ33">
            <v>0</v>
          </cell>
          <cell r="ACK33">
            <v>0</v>
          </cell>
          <cell r="ACL33">
            <v>0</v>
          </cell>
          <cell r="ACM33">
            <v>0</v>
          </cell>
          <cell r="ACN33">
            <v>0</v>
          </cell>
          <cell r="ACO33">
            <v>0</v>
          </cell>
          <cell r="ACP33">
            <v>0</v>
          </cell>
          <cell r="ACQ33">
            <v>0</v>
          </cell>
          <cell r="ACR33">
            <v>0</v>
          </cell>
          <cell r="ACS33">
            <v>0</v>
          </cell>
          <cell r="ACT33">
            <v>0</v>
          </cell>
          <cell r="ACU33">
            <v>0</v>
          </cell>
          <cell r="ACV33">
            <v>0</v>
          </cell>
          <cell r="ACW33">
            <v>0</v>
          </cell>
          <cell r="ACX33">
            <v>0</v>
          </cell>
          <cell r="ACY33">
            <v>0</v>
          </cell>
          <cell r="ACZ33">
            <v>0</v>
          </cell>
          <cell r="ADA33">
            <v>0</v>
          </cell>
          <cell r="ADB33">
            <v>0</v>
          </cell>
          <cell r="ADC33">
            <v>0</v>
          </cell>
          <cell r="ADD33">
            <v>0</v>
          </cell>
          <cell r="ADE33">
            <v>0</v>
          </cell>
          <cell r="ADF33">
            <v>0</v>
          </cell>
          <cell r="ADG33">
            <v>0</v>
          </cell>
          <cell r="ADH33">
            <v>0</v>
          </cell>
          <cell r="ADI33">
            <v>0</v>
          </cell>
          <cell r="ADJ33">
            <v>0</v>
          </cell>
          <cell r="ADK33">
            <v>0</v>
          </cell>
          <cell r="ADL33">
            <v>0</v>
          </cell>
          <cell r="ADM33">
            <v>0</v>
          </cell>
          <cell r="ADN33">
            <v>0</v>
          </cell>
          <cell r="ADO33">
            <v>0</v>
          </cell>
          <cell r="ADP33">
            <v>0</v>
          </cell>
          <cell r="ADQ33">
            <v>0</v>
          </cell>
          <cell r="ADR33">
            <v>0</v>
          </cell>
          <cell r="ADS33">
            <v>0</v>
          </cell>
          <cell r="ADT33">
            <v>0</v>
          </cell>
          <cell r="ADU33">
            <v>0</v>
          </cell>
          <cell r="ADV33">
            <v>0</v>
          </cell>
          <cell r="ADW33">
            <v>0</v>
          </cell>
          <cell r="ADX33">
            <v>0</v>
          </cell>
          <cell r="ADY33">
            <v>0</v>
          </cell>
          <cell r="ADZ33">
            <v>0</v>
          </cell>
          <cell r="AEA33">
            <v>0</v>
          </cell>
          <cell r="AEB33">
            <v>0</v>
          </cell>
          <cell r="AEC33">
            <v>0</v>
          </cell>
          <cell r="AED33">
            <v>0</v>
          </cell>
          <cell r="AEE33">
            <v>0</v>
          </cell>
          <cell r="AEF33">
            <v>0</v>
          </cell>
          <cell r="AEG33">
            <v>0</v>
          </cell>
          <cell r="AEH33">
            <v>0</v>
          </cell>
          <cell r="AEI33">
            <v>0</v>
          </cell>
          <cell r="AEJ33">
            <v>0</v>
          </cell>
          <cell r="AEK33">
            <v>0</v>
          </cell>
          <cell r="AEL33">
            <v>0</v>
          </cell>
          <cell r="AEM33">
            <v>0</v>
          </cell>
          <cell r="AEN33">
            <v>0</v>
          </cell>
          <cell r="AEO33">
            <v>0</v>
          </cell>
          <cell r="AEP33">
            <v>0</v>
          </cell>
          <cell r="AEQ33">
            <v>0</v>
          </cell>
          <cell r="AER33">
            <v>0</v>
          </cell>
          <cell r="AES33">
            <v>0</v>
          </cell>
          <cell r="AET33">
            <v>0</v>
          </cell>
          <cell r="AEU33">
            <v>0</v>
          </cell>
          <cell r="AEV33">
            <v>0</v>
          </cell>
          <cell r="AEW33">
            <v>0</v>
          </cell>
          <cell r="AEX33">
            <v>0</v>
          </cell>
          <cell r="AEY33">
            <v>0</v>
          </cell>
          <cell r="AEZ33">
            <v>0</v>
          </cell>
          <cell r="AFA33">
            <v>0</v>
          </cell>
          <cell r="AFB33">
            <v>0</v>
          </cell>
          <cell r="AFC33">
            <v>0</v>
          </cell>
          <cell r="AFD33">
            <v>0</v>
          </cell>
          <cell r="AFE33">
            <v>0</v>
          </cell>
          <cell r="AFF33">
            <v>0</v>
          </cell>
          <cell r="AFG33">
            <v>0</v>
          </cell>
          <cell r="AFH33">
            <v>0</v>
          </cell>
          <cell r="AFI33">
            <v>0</v>
          </cell>
          <cell r="AFJ33">
            <v>0</v>
          </cell>
          <cell r="AFK33">
            <v>0</v>
          </cell>
          <cell r="AFL33">
            <v>0</v>
          </cell>
          <cell r="AFM33">
            <v>0</v>
          </cell>
          <cell r="AFN33">
            <v>0</v>
          </cell>
          <cell r="AFO33">
            <v>0</v>
          </cell>
          <cell r="AFP33">
            <v>0</v>
          </cell>
          <cell r="AFQ33">
            <v>0</v>
          </cell>
          <cell r="AFR33">
            <v>0</v>
          </cell>
          <cell r="AFS33">
            <v>0</v>
          </cell>
          <cell r="AFT33">
            <v>0</v>
          </cell>
          <cell r="AFU33">
            <v>0</v>
          </cell>
          <cell r="AFV33">
            <v>0</v>
          </cell>
          <cell r="AFW33">
            <v>4789.7900000000009</v>
          </cell>
          <cell r="AFX33">
            <v>2120.6514370447849</v>
          </cell>
          <cell r="AFY33">
            <v>-2669.138562955216</v>
          </cell>
          <cell r="AFZ33">
            <v>-2669.138562955216</v>
          </cell>
          <cell r="AGA33">
            <v>0</v>
          </cell>
          <cell r="AGB33">
            <v>5747.7480000000005</v>
          </cell>
          <cell r="AGC33">
            <v>2544.7817244537418</v>
          </cell>
          <cell r="AGD33">
            <v>-3202.9662755462587</v>
          </cell>
          <cell r="AGE33">
            <v>-3202.9662755462587</v>
          </cell>
          <cell r="AGF33">
            <v>0</v>
          </cell>
          <cell r="AGG33">
            <v>354.44446000000005</v>
          </cell>
          <cell r="AGH33">
            <v>156.92820634131408</v>
          </cell>
          <cell r="AGI33">
            <v>-197.51625365868597</v>
          </cell>
          <cell r="AGJ33">
            <v>-197.51625365868597</v>
          </cell>
          <cell r="AGK33">
            <v>0</v>
          </cell>
          <cell r="AGL33">
            <v>6102.1924600000002</v>
          </cell>
          <cell r="AGM33">
            <v>2701.7099307950557</v>
          </cell>
          <cell r="AGN33">
            <v>-3400.4825292049445</v>
          </cell>
          <cell r="AGO33">
            <v>-3400.4825292049445</v>
          </cell>
          <cell r="AGP33">
            <v>0</v>
          </cell>
          <cell r="AGQ33">
            <v>5.8084772370486662E-2</v>
          </cell>
          <cell r="AGR33">
            <v>7.0000000000000007E-2</v>
          </cell>
          <cell r="AGS33">
            <v>0.05</v>
          </cell>
          <cell r="AGT33">
            <v>6.1666666666666668E-2</v>
          </cell>
          <cell r="AGV33">
            <v>3228.6700000000005</v>
          </cell>
          <cell r="AGW33">
            <v>0</v>
          </cell>
          <cell r="AGX33">
            <v>-3228.6700000000005</v>
          </cell>
          <cell r="AGZ33">
            <v>-3400.4825292049445</v>
          </cell>
          <cell r="AHA33">
            <v>-3547.8263280711908</v>
          </cell>
          <cell r="AHC33">
            <v>-4156.1315178269069</v>
          </cell>
          <cell r="AHD33">
            <v>-3660.6802302569977</v>
          </cell>
          <cell r="AHE33">
            <v>9849.623212620103</v>
          </cell>
          <cell r="AHF33">
            <v>-4364.3663986238707</v>
          </cell>
          <cell r="AHG33">
            <v>-9279.8637913638086</v>
          </cell>
        </row>
        <row r="34">
          <cell r="C34" t="str">
            <v>Заньковецької вул. 64</v>
          </cell>
          <cell r="D34">
            <v>1</v>
          </cell>
          <cell r="E34">
            <v>214.9</v>
          </cell>
          <cell r="F34">
            <v>705.45</v>
          </cell>
          <cell r="G34">
            <v>817.15628506648216</v>
          </cell>
          <cell r="H34">
            <v>111.70628506648211</v>
          </cell>
          <cell r="I34">
            <v>0</v>
          </cell>
          <cell r="J34">
            <v>111.70628506648211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139.65000000000003</v>
          </cell>
          <cell r="GE34">
            <v>3.55</v>
          </cell>
          <cell r="GF34">
            <v>3.55</v>
          </cell>
          <cell r="GG34">
            <v>3.55</v>
          </cell>
          <cell r="GH34">
            <v>3.55</v>
          </cell>
          <cell r="GI34">
            <v>3.55</v>
          </cell>
          <cell r="GJ34">
            <v>3.55</v>
          </cell>
          <cell r="GK34">
            <v>3.55</v>
          </cell>
          <cell r="GL34">
            <v>22.96</v>
          </cell>
          <cell r="GM34">
            <v>22.96</v>
          </cell>
          <cell r="GN34">
            <v>22.96</v>
          </cell>
          <cell r="GO34">
            <v>22.96</v>
          </cell>
          <cell r="GP34">
            <v>22.96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V34">
            <v>-139.65000000000003</v>
          </cell>
          <cell r="GW34">
            <v>-139.65000000000003</v>
          </cell>
          <cell r="GX34">
            <v>0</v>
          </cell>
          <cell r="GY34">
            <v>565.80000000000007</v>
          </cell>
          <cell r="GZ34">
            <v>31.2</v>
          </cell>
          <cell r="HA34">
            <v>31.2</v>
          </cell>
          <cell r="HB34">
            <v>31.2</v>
          </cell>
          <cell r="HC34">
            <v>31.2</v>
          </cell>
          <cell r="HD34">
            <v>31.2</v>
          </cell>
          <cell r="HE34">
            <v>31.2</v>
          </cell>
          <cell r="HF34">
            <v>31.2</v>
          </cell>
          <cell r="HG34">
            <v>69.48</v>
          </cell>
          <cell r="HH34">
            <v>69.48</v>
          </cell>
          <cell r="HI34">
            <v>69.48</v>
          </cell>
          <cell r="HJ34">
            <v>69.48</v>
          </cell>
          <cell r="HK34">
            <v>69.48</v>
          </cell>
          <cell r="HL34">
            <v>817.15628506648216</v>
          </cell>
          <cell r="HM34">
            <v>77.028505172725573</v>
          </cell>
          <cell r="HN34">
            <v>81.628289922154664</v>
          </cell>
          <cell r="HO34">
            <v>85.112921792091086</v>
          </cell>
          <cell r="HP34">
            <v>82.056894592156794</v>
          </cell>
          <cell r="HQ34">
            <v>84.36189506309978</v>
          </cell>
          <cell r="HR34">
            <v>74.331831647333928</v>
          </cell>
          <cell r="HS34">
            <v>90.003615427131621</v>
          </cell>
          <cell r="HT34">
            <v>44.229833184001372</v>
          </cell>
          <cell r="HU34">
            <v>46.032349920918328</v>
          </cell>
          <cell r="HV34">
            <v>49.670061008289373</v>
          </cell>
          <cell r="HW34">
            <v>45.123262555074078</v>
          </cell>
          <cell r="HX34">
            <v>57.576824781505458</v>
          </cell>
          <cell r="HY34">
            <v>251.35628506648209</v>
          </cell>
          <cell r="HZ34">
            <v>0</v>
          </cell>
          <cell r="IA34">
            <v>251.35628506648209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  <cell r="IL34">
            <v>0</v>
          </cell>
          <cell r="IM34">
            <v>0</v>
          </cell>
          <cell r="IN34">
            <v>0</v>
          </cell>
          <cell r="IO34">
            <v>0</v>
          </cell>
          <cell r="IP34">
            <v>0</v>
          </cell>
          <cell r="IQ34">
            <v>0</v>
          </cell>
          <cell r="IR34">
            <v>0</v>
          </cell>
          <cell r="IS34">
            <v>0</v>
          </cell>
          <cell r="IT34">
            <v>0</v>
          </cell>
          <cell r="IU34">
            <v>0</v>
          </cell>
          <cell r="IV34">
            <v>0</v>
          </cell>
          <cell r="IW34">
            <v>0</v>
          </cell>
          <cell r="IX34">
            <v>0</v>
          </cell>
          <cell r="IY34">
            <v>0</v>
          </cell>
          <cell r="IZ34">
            <v>0</v>
          </cell>
          <cell r="JA34">
            <v>0</v>
          </cell>
          <cell r="JB34">
            <v>0</v>
          </cell>
          <cell r="JC34">
            <v>0</v>
          </cell>
          <cell r="JD34">
            <v>0</v>
          </cell>
          <cell r="JE34">
            <v>0</v>
          </cell>
          <cell r="JF34">
            <v>0</v>
          </cell>
          <cell r="JG34">
            <v>0</v>
          </cell>
          <cell r="JH34">
            <v>0</v>
          </cell>
          <cell r="JI34">
            <v>0</v>
          </cell>
          <cell r="JJ34">
            <v>0</v>
          </cell>
          <cell r="JK34">
            <v>0</v>
          </cell>
          <cell r="JL34">
            <v>0</v>
          </cell>
          <cell r="JM34">
            <v>0</v>
          </cell>
          <cell r="JN34">
            <v>0</v>
          </cell>
          <cell r="JO34">
            <v>0</v>
          </cell>
          <cell r="JP34">
            <v>0</v>
          </cell>
          <cell r="JQ34">
            <v>0</v>
          </cell>
          <cell r="JR34">
            <v>0</v>
          </cell>
          <cell r="JS34">
            <v>0</v>
          </cell>
          <cell r="JT34">
            <v>0</v>
          </cell>
          <cell r="JU34">
            <v>0</v>
          </cell>
          <cell r="JV34">
            <v>0</v>
          </cell>
          <cell r="JW34">
            <v>0</v>
          </cell>
          <cell r="JX34">
            <v>0</v>
          </cell>
          <cell r="JY34">
            <v>0</v>
          </cell>
          <cell r="JZ34">
            <v>0</v>
          </cell>
          <cell r="KA34">
            <v>0</v>
          </cell>
          <cell r="KB34">
            <v>0</v>
          </cell>
          <cell r="KC34">
            <v>0</v>
          </cell>
          <cell r="KD34">
            <v>0</v>
          </cell>
          <cell r="KE34">
            <v>0</v>
          </cell>
          <cell r="KF34">
            <v>0</v>
          </cell>
          <cell r="KG34">
            <v>0</v>
          </cell>
          <cell r="KH34">
            <v>664.4899999999999</v>
          </cell>
          <cell r="KI34">
            <v>24.37</v>
          </cell>
          <cell r="KJ34">
            <v>24.37</v>
          </cell>
          <cell r="KK34">
            <v>24.37</v>
          </cell>
          <cell r="KL34">
            <v>24.37</v>
          </cell>
          <cell r="KM34">
            <v>24.37</v>
          </cell>
          <cell r="KN34">
            <v>24.37</v>
          </cell>
          <cell r="KO34">
            <v>24.37</v>
          </cell>
          <cell r="KP34">
            <v>98.78</v>
          </cell>
          <cell r="KQ34">
            <v>98.78</v>
          </cell>
          <cell r="KR34">
            <v>98.78</v>
          </cell>
          <cell r="KS34">
            <v>98.78</v>
          </cell>
          <cell r="KT34">
            <v>98.78</v>
          </cell>
          <cell r="KU34">
            <v>704.70649357833861</v>
          </cell>
          <cell r="KV34">
            <v>29.440654932972972</v>
          </cell>
          <cell r="KW34">
            <v>31.706508021867997</v>
          </cell>
          <cell r="KX34">
            <v>28.139142291468044</v>
          </cell>
          <cell r="KY34">
            <v>30.851955278628047</v>
          </cell>
          <cell r="KZ34">
            <v>30.732348937428153</v>
          </cell>
          <cell r="LA34">
            <v>31.411810537034739</v>
          </cell>
          <cell r="LB34">
            <v>27.795716705226614</v>
          </cell>
          <cell r="LC34">
            <v>75.032968426045286</v>
          </cell>
          <cell r="LD34">
            <v>96.713305365035907</v>
          </cell>
          <cell r="LE34">
            <v>93.388084257608952</v>
          </cell>
          <cell r="LF34">
            <v>113.7818873099536</v>
          </cell>
          <cell r="LG34">
            <v>115.7121115150683</v>
          </cell>
          <cell r="LH34">
            <v>40.216493578338714</v>
          </cell>
          <cell r="LI34">
            <v>0</v>
          </cell>
          <cell r="LJ34">
            <v>40.216493578338714</v>
          </cell>
          <cell r="LK34">
            <v>0</v>
          </cell>
          <cell r="LX34">
            <v>0</v>
          </cell>
          <cell r="MJ34">
            <v>0</v>
          </cell>
          <cell r="ML34">
            <v>0</v>
          </cell>
          <cell r="MM34">
            <v>0</v>
          </cell>
          <cell r="MN34">
            <v>2791.95</v>
          </cell>
          <cell r="MO34">
            <v>251.95</v>
          </cell>
          <cell r="MP34">
            <v>251.95</v>
          </cell>
          <cell r="MQ34">
            <v>251.95</v>
          </cell>
          <cell r="MR34">
            <v>251.95</v>
          </cell>
          <cell r="MS34">
            <v>251.95</v>
          </cell>
          <cell r="MT34">
            <v>251.95</v>
          </cell>
          <cell r="MU34">
            <v>251.95</v>
          </cell>
          <cell r="MV34">
            <v>205.66</v>
          </cell>
          <cell r="MW34">
            <v>205.66</v>
          </cell>
          <cell r="MX34">
            <v>205.66</v>
          </cell>
          <cell r="MY34">
            <v>205.66</v>
          </cell>
          <cell r="MZ34">
            <v>205.66</v>
          </cell>
          <cell r="NA34">
            <v>0</v>
          </cell>
          <cell r="NB34">
            <v>0</v>
          </cell>
          <cell r="NC34">
            <v>0</v>
          </cell>
          <cell r="ND34">
            <v>0</v>
          </cell>
          <cell r="NE34">
            <v>0</v>
          </cell>
          <cell r="NF34">
            <v>0</v>
          </cell>
          <cell r="NG34">
            <v>0</v>
          </cell>
          <cell r="NH34">
            <v>0</v>
          </cell>
          <cell r="NI34">
            <v>0</v>
          </cell>
          <cell r="NJ34">
            <v>0</v>
          </cell>
          <cell r="NK34">
            <v>0</v>
          </cell>
          <cell r="NL34">
            <v>0</v>
          </cell>
          <cell r="NM34">
            <v>0</v>
          </cell>
          <cell r="NN34">
            <v>-2791.95</v>
          </cell>
          <cell r="NO34">
            <v>-2791.95</v>
          </cell>
          <cell r="NP34">
            <v>0</v>
          </cell>
          <cell r="NQ34">
            <v>19.709999999999997</v>
          </cell>
          <cell r="NR34">
            <v>0</v>
          </cell>
          <cell r="NS34">
            <v>-19.709999999999997</v>
          </cell>
          <cell r="NT34">
            <v>-19.709999999999997</v>
          </cell>
          <cell r="NU34">
            <v>0</v>
          </cell>
          <cell r="NV34">
            <v>0</v>
          </cell>
          <cell r="NW34">
            <v>0</v>
          </cell>
          <cell r="NX34">
            <v>0</v>
          </cell>
          <cell r="NY34">
            <v>0</v>
          </cell>
          <cell r="NZ34">
            <v>0</v>
          </cell>
          <cell r="OA34">
            <v>0</v>
          </cell>
          <cell r="OB34">
            <v>0</v>
          </cell>
          <cell r="OC34">
            <v>0</v>
          </cell>
          <cell r="OD34">
            <v>0</v>
          </cell>
          <cell r="OE34">
            <v>0</v>
          </cell>
          <cell r="OF34">
            <v>0</v>
          </cell>
          <cell r="OG34">
            <v>0</v>
          </cell>
          <cell r="OH34">
            <v>0</v>
          </cell>
          <cell r="OI34">
            <v>0</v>
          </cell>
          <cell r="OJ34">
            <v>0</v>
          </cell>
          <cell r="OK34">
            <v>0</v>
          </cell>
          <cell r="OL34">
            <v>0</v>
          </cell>
          <cell r="OM34">
            <v>0</v>
          </cell>
          <cell r="ON34">
            <v>0</v>
          </cell>
          <cell r="OO34">
            <v>0</v>
          </cell>
          <cell r="OP34">
            <v>0</v>
          </cell>
          <cell r="OQ34">
            <v>0</v>
          </cell>
          <cell r="OR34">
            <v>0</v>
          </cell>
          <cell r="OS34">
            <v>0</v>
          </cell>
          <cell r="OT34">
            <v>0</v>
          </cell>
          <cell r="OU34">
            <v>0</v>
          </cell>
          <cell r="OV34">
            <v>0</v>
          </cell>
          <cell r="OW34">
            <v>0</v>
          </cell>
          <cell r="OX34">
            <v>0</v>
          </cell>
          <cell r="OY34">
            <v>0</v>
          </cell>
          <cell r="OZ34">
            <v>0</v>
          </cell>
          <cell r="PA34">
            <v>0</v>
          </cell>
          <cell r="PB34">
            <v>0</v>
          </cell>
          <cell r="PC34">
            <v>0</v>
          </cell>
          <cell r="PD34">
            <v>0</v>
          </cell>
          <cell r="PE34">
            <v>0</v>
          </cell>
          <cell r="PF34">
            <v>0</v>
          </cell>
          <cell r="PG34">
            <v>0</v>
          </cell>
          <cell r="PH34">
            <v>0</v>
          </cell>
          <cell r="PI34">
            <v>0</v>
          </cell>
          <cell r="PJ34">
            <v>0</v>
          </cell>
          <cell r="PK34">
            <v>0</v>
          </cell>
          <cell r="PL34">
            <v>0</v>
          </cell>
          <cell r="PM34">
            <v>0</v>
          </cell>
          <cell r="PN34">
            <v>0</v>
          </cell>
          <cell r="PO34">
            <v>0</v>
          </cell>
          <cell r="PP34">
            <v>0</v>
          </cell>
          <cell r="PQ34">
            <v>0</v>
          </cell>
          <cell r="PR34">
            <v>0</v>
          </cell>
          <cell r="PS34">
            <v>0</v>
          </cell>
          <cell r="PT34">
            <v>0</v>
          </cell>
          <cell r="PU34">
            <v>0</v>
          </cell>
          <cell r="PV34">
            <v>0</v>
          </cell>
          <cell r="PW34">
            <v>0</v>
          </cell>
          <cell r="PX34">
            <v>0</v>
          </cell>
          <cell r="PY34">
            <v>0</v>
          </cell>
          <cell r="PZ34">
            <v>0</v>
          </cell>
          <cell r="QA34">
            <v>0</v>
          </cell>
          <cell r="QB34">
            <v>0</v>
          </cell>
          <cell r="QC34">
            <v>0</v>
          </cell>
          <cell r="QD34">
            <v>0</v>
          </cell>
          <cell r="QE34">
            <v>0</v>
          </cell>
          <cell r="QF34">
            <v>0</v>
          </cell>
          <cell r="QG34">
            <v>0</v>
          </cell>
          <cell r="QH34">
            <v>0</v>
          </cell>
          <cell r="QI34">
            <v>0</v>
          </cell>
          <cell r="QJ34">
            <v>0</v>
          </cell>
          <cell r="QK34">
            <v>0</v>
          </cell>
          <cell r="QL34">
            <v>0</v>
          </cell>
          <cell r="QM34">
            <v>0</v>
          </cell>
          <cell r="QN34">
            <v>0</v>
          </cell>
          <cell r="QO34">
            <v>0</v>
          </cell>
          <cell r="QP34">
            <v>0</v>
          </cell>
          <cell r="QQ34">
            <v>0</v>
          </cell>
          <cell r="QR34">
            <v>0</v>
          </cell>
          <cell r="QS34">
            <v>0</v>
          </cell>
          <cell r="QT34">
            <v>0</v>
          </cell>
          <cell r="QU34">
            <v>0</v>
          </cell>
          <cell r="QV34">
            <v>0</v>
          </cell>
          <cell r="QW34">
            <v>0</v>
          </cell>
          <cell r="QX34">
            <v>0</v>
          </cell>
          <cell r="QY34">
            <v>0</v>
          </cell>
          <cell r="QZ34">
            <v>0</v>
          </cell>
          <cell r="RA34">
            <v>0</v>
          </cell>
          <cell r="RB34">
            <v>0</v>
          </cell>
          <cell r="RC34">
            <v>0</v>
          </cell>
          <cell r="RD34">
            <v>0</v>
          </cell>
          <cell r="RE34">
            <v>0</v>
          </cell>
          <cell r="RF34">
            <v>0</v>
          </cell>
          <cell r="RG34">
            <v>0</v>
          </cell>
          <cell r="RH34">
            <v>0</v>
          </cell>
          <cell r="RI34">
            <v>0</v>
          </cell>
          <cell r="RJ34">
            <v>0</v>
          </cell>
          <cell r="RK34">
            <v>0</v>
          </cell>
          <cell r="RL34">
            <v>0</v>
          </cell>
          <cell r="RM34">
            <v>0</v>
          </cell>
          <cell r="RN34">
            <v>0</v>
          </cell>
          <cell r="RO34">
            <v>0</v>
          </cell>
          <cell r="RP34">
            <v>0</v>
          </cell>
          <cell r="RQ34">
            <v>0</v>
          </cell>
          <cell r="RR34">
            <v>0</v>
          </cell>
          <cell r="RS34">
            <v>0</v>
          </cell>
          <cell r="RT34">
            <v>0</v>
          </cell>
          <cell r="RU34">
            <v>0</v>
          </cell>
          <cell r="RV34">
            <v>0</v>
          </cell>
          <cell r="RW34">
            <v>0</v>
          </cell>
          <cell r="RX34">
            <v>0</v>
          </cell>
          <cell r="RY34">
            <v>0</v>
          </cell>
          <cell r="RZ34">
            <v>0</v>
          </cell>
          <cell r="SA34">
            <v>0</v>
          </cell>
          <cell r="SB34">
            <v>0</v>
          </cell>
          <cell r="SC34">
            <v>0</v>
          </cell>
          <cell r="SD34">
            <v>0</v>
          </cell>
          <cell r="SE34">
            <v>0</v>
          </cell>
          <cell r="SF34">
            <v>0</v>
          </cell>
          <cell r="SG34">
            <v>0</v>
          </cell>
          <cell r="SH34">
            <v>0</v>
          </cell>
          <cell r="SI34">
            <v>0</v>
          </cell>
          <cell r="SJ34">
            <v>0</v>
          </cell>
          <cell r="SK34">
            <v>0</v>
          </cell>
          <cell r="SL34">
            <v>0</v>
          </cell>
          <cell r="SM34">
            <v>0</v>
          </cell>
          <cell r="SN34">
            <v>0</v>
          </cell>
          <cell r="SO34">
            <v>0</v>
          </cell>
          <cell r="SP34">
            <v>0</v>
          </cell>
          <cell r="SQ34">
            <v>0</v>
          </cell>
          <cell r="SR34">
            <v>0</v>
          </cell>
          <cell r="SS34">
            <v>0</v>
          </cell>
          <cell r="ST34">
            <v>0</v>
          </cell>
          <cell r="SU34">
            <v>0</v>
          </cell>
          <cell r="SV34">
            <v>0</v>
          </cell>
          <cell r="SW34">
            <v>0</v>
          </cell>
          <cell r="SX34">
            <v>0</v>
          </cell>
          <cell r="SY34">
            <v>0</v>
          </cell>
          <cell r="SZ34">
            <v>0</v>
          </cell>
          <cell r="TA34">
            <v>0</v>
          </cell>
          <cell r="TB34">
            <v>0</v>
          </cell>
          <cell r="TC34">
            <v>0</v>
          </cell>
          <cell r="TD34">
            <v>0</v>
          </cell>
          <cell r="TE34">
            <v>0</v>
          </cell>
          <cell r="TF34">
            <v>0</v>
          </cell>
          <cell r="TG34">
            <v>0</v>
          </cell>
          <cell r="TH34">
            <v>0</v>
          </cell>
          <cell r="TI34">
            <v>0</v>
          </cell>
          <cell r="TJ34">
            <v>0</v>
          </cell>
          <cell r="TK34">
            <v>0</v>
          </cell>
          <cell r="TL34">
            <v>0</v>
          </cell>
          <cell r="TM34">
            <v>0</v>
          </cell>
          <cell r="TN34">
            <v>0</v>
          </cell>
          <cell r="TO34">
            <v>0</v>
          </cell>
          <cell r="TP34">
            <v>0</v>
          </cell>
          <cell r="TQ34">
            <v>0</v>
          </cell>
          <cell r="TR34">
            <v>0</v>
          </cell>
          <cell r="TS34">
            <v>0</v>
          </cell>
          <cell r="TT34">
            <v>0</v>
          </cell>
          <cell r="TU34">
            <v>0</v>
          </cell>
          <cell r="TV34">
            <v>0</v>
          </cell>
          <cell r="TW34">
            <v>0</v>
          </cell>
          <cell r="TX34">
            <v>0</v>
          </cell>
          <cell r="TY34">
            <v>0</v>
          </cell>
          <cell r="TZ34">
            <v>0</v>
          </cell>
          <cell r="UA34">
            <v>0</v>
          </cell>
          <cell r="UB34">
            <v>0</v>
          </cell>
          <cell r="UC34">
            <v>0</v>
          </cell>
          <cell r="UD34">
            <v>0</v>
          </cell>
          <cell r="UE34">
            <v>0</v>
          </cell>
          <cell r="UF34">
            <v>0</v>
          </cell>
          <cell r="UG34">
            <v>0</v>
          </cell>
          <cell r="UH34">
            <v>0</v>
          </cell>
          <cell r="UI34">
            <v>0</v>
          </cell>
          <cell r="UJ34">
            <v>0</v>
          </cell>
          <cell r="UK34">
            <v>0</v>
          </cell>
          <cell r="UL34">
            <v>0</v>
          </cell>
          <cell r="UM34">
            <v>0</v>
          </cell>
          <cell r="UN34">
            <v>19.709999999999997</v>
          </cell>
          <cell r="UO34">
            <v>1.93</v>
          </cell>
          <cell r="UP34">
            <v>1.93</v>
          </cell>
          <cell r="UQ34">
            <v>1.93</v>
          </cell>
          <cell r="UR34">
            <v>1.93</v>
          </cell>
          <cell r="US34">
            <v>1.93</v>
          </cell>
          <cell r="UT34">
            <v>1.93</v>
          </cell>
          <cell r="UU34">
            <v>1.93</v>
          </cell>
          <cell r="UV34">
            <v>1.24</v>
          </cell>
          <cell r="UW34">
            <v>1.24</v>
          </cell>
          <cell r="UX34">
            <v>1.24</v>
          </cell>
          <cell r="UY34">
            <v>1.24</v>
          </cell>
          <cell r="UZ34">
            <v>1.24</v>
          </cell>
          <cell r="VA34">
            <v>0</v>
          </cell>
          <cell r="VH34">
            <v>0</v>
          </cell>
          <cell r="VN34">
            <v>-19.709999999999997</v>
          </cell>
          <cell r="VO34">
            <v>-19.709999999999997</v>
          </cell>
          <cell r="VP34">
            <v>0</v>
          </cell>
          <cell r="VQ34">
            <v>0</v>
          </cell>
          <cell r="WD34">
            <v>0</v>
          </cell>
          <cell r="WQ34">
            <v>0</v>
          </cell>
          <cell r="WR34">
            <v>0</v>
          </cell>
          <cell r="WS34">
            <v>0</v>
          </cell>
          <cell r="WT34">
            <v>0</v>
          </cell>
          <cell r="WU34">
            <v>0</v>
          </cell>
          <cell r="WV34">
            <v>0</v>
          </cell>
          <cell r="WW34">
            <v>0</v>
          </cell>
          <cell r="WX34">
            <v>0</v>
          </cell>
          <cell r="WY34">
            <v>0</v>
          </cell>
          <cell r="WZ34">
            <v>0</v>
          </cell>
          <cell r="XA34">
            <v>0</v>
          </cell>
          <cell r="XB34">
            <v>0</v>
          </cell>
          <cell r="XC34">
            <v>0</v>
          </cell>
          <cell r="XD34">
            <v>0</v>
          </cell>
          <cell r="XE34">
            <v>0</v>
          </cell>
          <cell r="XF34">
            <v>0</v>
          </cell>
          <cell r="XG34">
            <v>81.409014814221578</v>
          </cell>
          <cell r="XH34">
            <v>0</v>
          </cell>
          <cell r="XI34">
            <v>81.409014814221578</v>
          </cell>
          <cell r="XJ34">
            <v>0</v>
          </cell>
          <cell r="XK34">
            <v>0</v>
          </cell>
          <cell r="XL34">
            <v>0</v>
          </cell>
          <cell r="XM34">
            <v>0</v>
          </cell>
          <cell r="XN34">
            <v>0</v>
          </cell>
          <cell r="XO34">
            <v>0</v>
          </cell>
          <cell r="XP34">
            <v>0</v>
          </cell>
          <cell r="XQ34">
            <v>0</v>
          </cell>
          <cell r="XR34">
            <v>0</v>
          </cell>
          <cell r="XS34">
            <v>0</v>
          </cell>
          <cell r="XT34">
            <v>81.409014814221578</v>
          </cell>
          <cell r="XU34">
            <v>0</v>
          </cell>
          <cell r="XV34">
            <v>81.409014814221578</v>
          </cell>
          <cell r="XW34">
            <v>0</v>
          </cell>
          <cell r="XX34">
            <v>0</v>
          </cell>
          <cell r="XY34">
            <v>0</v>
          </cell>
          <cell r="XZ34">
            <v>0</v>
          </cell>
          <cell r="YA34">
            <v>0</v>
          </cell>
          <cell r="YB34">
            <v>0</v>
          </cell>
          <cell r="YC34">
            <v>0</v>
          </cell>
          <cell r="YD34">
            <v>0</v>
          </cell>
          <cell r="YE34">
            <v>0</v>
          </cell>
          <cell r="YF34">
            <v>0</v>
          </cell>
          <cell r="YG34">
            <v>0</v>
          </cell>
          <cell r="YH34">
            <v>0</v>
          </cell>
          <cell r="YI34">
            <v>0</v>
          </cell>
          <cell r="YJ34">
            <v>0</v>
          </cell>
          <cell r="YK34">
            <v>0</v>
          </cell>
          <cell r="YL34">
            <v>0</v>
          </cell>
          <cell r="YM34">
            <v>0</v>
          </cell>
          <cell r="YN34">
            <v>0</v>
          </cell>
          <cell r="YO34">
            <v>0</v>
          </cell>
          <cell r="YP34">
            <v>0</v>
          </cell>
          <cell r="YQ34">
            <v>0</v>
          </cell>
          <cell r="YR34">
            <v>0</v>
          </cell>
          <cell r="YS34">
            <v>0</v>
          </cell>
          <cell r="YT34">
            <v>0</v>
          </cell>
          <cell r="YU34">
            <v>0</v>
          </cell>
          <cell r="YV34">
            <v>0</v>
          </cell>
          <cell r="YW34">
            <v>0</v>
          </cell>
          <cell r="YX34">
            <v>0</v>
          </cell>
          <cell r="YY34">
            <v>0</v>
          </cell>
          <cell r="YZ34">
            <v>0</v>
          </cell>
          <cell r="ZA34">
            <v>0</v>
          </cell>
          <cell r="ZB34">
            <v>0</v>
          </cell>
          <cell r="ZC34">
            <v>0</v>
          </cell>
          <cell r="ZD34">
            <v>0</v>
          </cell>
          <cell r="ZE34">
            <v>0</v>
          </cell>
          <cell r="ZF34">
            <v>0</v>
          </cell>
          <cell r="ZG34">
            <v>0</v>
          </cell>
          <cell r="ZH34">
            <v>0</v>
          </cell>
          <cell r="ZI34">
            <v>0</v>
          </cell>
          <cell r="ZJ34">
            <v>0</v>
          </cell>
          <cell r="ZK34">
            <v>0</v>
          </cell>
          <cell r="ZL34">
            <v>0</v>
          </cell>
          <cell r="ZM34">
            <v>35.134052401107454</v>
          </cell>
          <cell r="ZN34">
            <v>0</v>
          </cell>
          <cell r="ZO34">
            <v>0</v>
          </cell>
          <cell r="ZP34">
            <v>0</v>
          </cell>
          <cell r="ZQ34">
            <v>35.134052401107454</v>
          </cell>
          <cell r="ZR34">
            <v>0</v>
          </cell>
          <cell r="ZS34">
            <v>0</v>
          </cell>
          <cell r="ZZ34">
            <v>35.134052401107454</v>
          </cell>
          <cell r="AAA34">
            <v>0</v>
          </cell>
          <cell r="AAB34">
            <v>35.134052401107454</v>
          </cell>
          <cell r="AAC34">
            <v>0</v>
          </cell>
          <cell r="AAD34">
            <v>0</v>
          </cell>
          <cell r="AAE34">
            <v>0</v>
          </cell>
          <cell r="AAF34">
            <v>0</v>
          </cell>
          <cell r="AAG34">
            <v>0</v>
          </cell>
          <cell r="AAH34">
            <v>0</v>
          </cell>
          <cell r="AAI34">
            <v>0</v>
          </cell>
          <cell r="AAJ34">
            <v>0</v>
          </cell>
          <cell r="AAK34">
            <v>0</v>
          </cell>
          <cell r="AAL34">
            <v>0</v>
          </cell>
          <cell r="AAM34">
            <v>0</v>
          </cell>
          <cell r="AAN34">
            <v>0</v>
          </cell>
          <cell r="AAO34">
            <v>0</v>
          </cell>
          <cell r="AAP34">
            <v>0</v>
          </cell>
          <cell r="AAQ34">
            <v>0</v>
          </cell>
          <cell r="AAR34">
            <v>0</v>
          </cell>
          <cell r="AAS34">
            <v>0</v>
          </cell>
          <cell r="AAT34">
            <v>0</v>
          </cell>
          <cell r="AAU34">
            <v>0</v>
          </cell>
          <cell r="AAV34">
            <v>0</v>
          </cell>
          <cell r="AAW34">
            <v>0</v>
          </cell>
          <cell r="AAX34">
            <v>0</v>
          </cell>
          <cell r="AAY34">
            <v>0</v>
          </cell>
          <cell r="AAZ34">
            <v>0</v>
          </cell>
          <cell r="ABA34">
            <v>0</v>
          </cell>
          <cell r="ABB34">
            <v>0</v>
          </cell>
          <cell r="ABC34">
            <v>0</v>
          </cell>
          <cell r="ABD34">
            <v>0</v>
          </cell>
          <cell r="ABE34">
            <v>0</v>
          </cell>
          <cell r="ABF34">
            <v>0</v>
          </cell>
          <cell r="ABG34">
            <v>0</v>
          </cell>
          <cell r="ABH34">
            <v>0</v>
          </cell>
          <cell r="ABI34">
            <v>0</v>
          </cell>
          <cell r="ABJ34">
            <v>0</v>
          </cell>
          <cell r="ABK34">
            <v>0</v>
          </cell>
          <cell r="ABL34">
            <v>0</v>
          </cell>
          <cell r="ABM34">
            <v>0</v>
          </cell>
          <cell r="ABN34">
            <v>0</v>
          </cell>
          <cell r="ABO34">
            <v>0</v>
          </cell>
          <cell r="ABP34">
            <v>0</v>
          </cell>
          <cell r="ABQ34">
            <v>0</v>
          </cell>
          <cell r="ABR34">
            <v>0</v>
          </cell>
          <cell r="ABS34">
            <v>0</v>
          </cell>
          <cell r="ABT34">
            <v>0</v>
          </cell>
          <cell r="ABU34">
            <v>0</v>
          </cell>
          <cell r="ABV34">
            <v>0</v>
          </cell>
          <cell r="ABW34">
            <v>0</v>
          </cell>
          <cell r="ABX34">
            <v>0</v>
          </cell>
          <cell r="ABY34">
            <v>0</v>
          </cell>
          <cell r="ACB34">
            <v>0</v>
          </cell>
          <cell r="ACC34">
            <v>0</v>
          </cell>
          <cell r="ACD34">
            <v>0</v>
          </cell>
          <cell r="ACE34">
            <v>0</v>
          </cell>
          <cell r="ACF34">
            <v>0</v>
          </cell>
          <cell r="ACG34">
            <v>0</v>
          </cell>
          <cell r="ACH34">
            <v>0</v>
          </cell>
          <cell r="ACI34">
            <v>0</v>
          </cell>
          <cell r="ACJ34">
            <v>0</v>
          </cell>
          <cell r="ACK34">
            <v>0</v>
          </cell>
          <cell r="ACL34">
            <v>0</v>
          </cell>
          <cell r="ACM34">
            <v>0</v>
          </cell>
          <cell r="ACN34">
            <v>0</v>
          </cell>
          <cell r="ACO34">
            <v>0</v>
          </cell>
          <cell r="ACP34">
            <v>0</v>
          </cell>
          <cell r="ACQ34">
            <v>0</v>
          </cell>
          <cell r="ACR34">
            <v>0</v>
          </cell>
          <cell r="ACS34">
            <v>0</v>
          </cell>
          <cell r="ACT34">
            <v>0</v>
          </cell>
          <cell r="ACU34">
            <v>0</v>
          </cell>
          <cell r="ACV34">
            <v>0</v>
          </cell>
          <cell r="ACW34">
            <v>0</v>
          </cell>
          <cell r="ACX34">
            <v>0</v>
          </cell>
          <cell r="ACY34">
            <v>0</v>
          </cell>
          <cell r="ACZ34">
            <v>0</v>
          </cell>
          <cell r="ADA34">
            <v>0</v>
          </cell>
          <cell r="ADB34">
            <v>0</v>
          </cell>
          <cell r="ADC34">
            <v>0</v>
          </cell>
          <cell r="ADD34">
            <v>0</v>
          </cell>
          <cell r="ADE34">
            <v>0</v>
          </cell>
          <cell r="ADF34">
            <v>0</v>
          </cell>
          <cell r="ADG34">
            <v>0</v>
          </cell>
          <cell r="ADH34">
            <v>0</v>
          </cell>
          <cell r="ADI34">
            <v>0</v>
          </cell>
          <cell r="ADJ34">
            <v>0</v>
          </cell>
          <cell r="ADK34">
            <v>0</v>
          </cell>
          <cell r="ADL34">
            <v>0</v>
          </cell>
          <cell r="ADM34">
            <v>0</v>
          </cell>
          <cell r="ADN34">
            <v>0</v>
          </cell>
          <cell r="ADO34">
            <v>0</v>
          </cell>
          <cell r="ADP34">
            <v>0</v>
          </cell>
          <cell r="ADQ34">
            <v>0</v>
          </cell>
          <cell r="ADR34">
            <v>0</v>
          </cell>
          <cell r="ADS34">
            <v>0</v>
          </cell>
          <cell r="ADT34">
            <v>0</v>
          </cell>
          <cell r="ADU34">
            <v>0</v>
          </cell>
          <cell r="ADV34">
            <v>0</v>
          </cell>
          <cell r="ADW34">
            <v>0</v>
          </cell>
          <cell r="ADX34">
            <v>0</v>
          </cell>
          <cell r="ADY34">
            <v>0</v>
          </cell>
          <cell r="ADZ34">
            <v>0</v>
          </cell>
          <cell r="AEA34">
            <v>0</v>
          </cell>
          <cell r="AEB34">
            <v>0</v>
          </cell>
          <cell r="AEC34">
            <v>0</v>
          </cell>
          <cell r="AED34">
            <v>0</v>
          </cell>
          <cell r="AEE34">
            <v>0</v>
          </cell>
          <cell r="AEF34">
            <v>0</v>
          </cell>
          <cell r="AEG34">
            <v>0</v>
          </cell>
          <cell r="AEH34">
            <v>0</v>
          </cell>
          <cell r="AEI34">
            <v>0</v>
          </cell>
          <cell r="AEJ34">
            <v>0</v>
          </cell>
          <cell r="AEK34">
            <v>0</v>
          </cell>
          <cell r="AEL34">
            <v>0</v>
          </cell>
          <cell r="AEM34">
            <v>0</v>
          </cell>
          <cell r="AEN34">
            <v>0</v>
          </cell>
          <cell r="AEO34">
            <v>0</v>
          </cell>
          <cell r="AEP34">
            <v>0</v>
          </cell>
          <cell r="AEQ34">
            <v>0</v>
          </cell>
          <cell r="AER34">
            <v>0</v>
          </cell>
          <cell r="AES34">
            <v>0</v>
          </cell>
          <cell r="AET34">
            <v>0</v>
          </cell>
          <cell r="AEU34">
            <v>0</v>
          </cell>
          <cell r="AEV34">
            <v>0</v>
          </cell>
          <cell r="AEW34">
            <v>0</v>
          </cell>
          <cell r="AEX34">
            <v>0</v>
          </cell>
          <cell r="AEY34">
            <v>0</v>
          </cell>
          <cell r="AEZ34">
            <v>0</v>
          </cell>
          <cell r="AFA34">
            <v>0</v>
          </cell>
          <cell r="AFB34">
            <v>0</v>
          </cell>
          <cell r="AFC34">
            <v>0</v>
          </cell>
          <cell r="AFD34">
            <v>0</v>
          </cell>
          <cell r="AFE34">
            <v>0</v>
          </cell>
          <cell r="AFF34">
            <v>0</v>
          </cell>
          <cell r="AFG34">
            <v>0</v>
          </cell>
          <cell r="AFH34">
            <v>0</v>
          </cell>
          <cell r="AFI34">
            <v>0</v>
          </cell>
          <cell r="AFJ34">
            <v>0</v>
          </cell>
          <cell r="AFK34">
            <v>0</v>
          </cell>
          <cell r="AFL34">
            <v>0</v>
          </cell>
          <cell r="AFM34">
            <v>0</v>
          </cell>
          <cell r="AFN34">
            <v>0</v>
          </cell>
          <cell r="AFO34">
            <v>0</v>
          </cell>
          <cell r="AFP34">
            <v>0</v>
          </cell>
          <cell r="AFQ34">
            <v>0</v>
          </cell>
          <cell r="AFR34">
            <v>0</v>
          </cell>
          <cell r="AFS34">
            <v>0</v>
          </cell>
          <cell r="AFT34">
            <v>0</v>
          </cell>
          <cell r="AFU34">
            <v>0</v>
          </cell>
          <cell r="AFV34">
            <v>0</v>
          </cell>
          <cell r="AFW34">
            <v>4181.5999999999995</v>
          </cell>
          <cell r="AFX34">
            <v>1638.4058458601498</v>
          </cell>
          <cell r="AFY34">
            <v>-2543.1941541398496</v>
          </cell>
          <cell r="AFZ34">
            <v>-2543.1941541398496</v>
          </cell>
          <cell r="AGA34">
            <v>0</v>
          </cell>
          <cell r="AGB34">
            <v>5017.9199999999992</v>
          </cell>
          <cell r="AGC34">
            <v>1966.0870150321798</v>
          </cell>
          <cell r="AGD34">
            <v>-3051.8329849678194</v>
          </cell>
          <cell r="AGE34">
            <v>-3051.8329849678194</v>
          </cell>
          <cell r="AGF34">
            <v>0</v>
          </cell>
          <cell r="AGG34">
            <v>309.43839999999994</v>
          </cell>
          <cell r="AGH34">
            <v>121.24203259365109</v>
          </cell>
          <cell r="AGI34">
            <v>-188.19636740634886</v>
          </cell>
          <cell r="AGJ34">
            <v>-188.19636740634886</v>
          </cell>
          <cell r="AGK34">
            <v>0</v>
          </cell>
          <cell r="AGL34">
            <v>5327.3583999999992</v>
          </cell>
          <cell r="AGM34">
            <v>2087.3290476258308</v>
          </cell>
          <cell r="AGN34">
            <v>-3240.0293523741684</v>
          </cell>
          <cell r="AGO34">
            <v>-3240.0293523741684</v>
          </cell>
          <cell r="AGP34">
            <v>0</v>
          </cell>
          <cell r="AGQ34">
            <v>5.8084772370486662E-2</v>
          </cell>
          <cell r="AGR34">
            <v>7.0000000000000007E-2</v>
          </cell>
          <cell r="AGS34">
            <v>0.05</v>
          </cell>
          <cell r="AGT34">
            <v>6.1666666666666668E-2</v>
          </cell>
          <cell r="AGV34">
            <v>2811.66</v>
          </cell>
          <cell r="AGW34">
            <v>0</v>
          </cell>
          <cell r="AGX34">
            <v>-2811.66</v>
          </cell>
          <cell r="AGZ34">
            <v>-3240.0293523741684</v>
          </cell>
          <cell r="AHA34">
            <v>2454.1395458805428</v>
          </cell>
          <cell r="AHC34">
            <v>-3545.5824988195009</v>
          </cell>
          <cell r="AHD34">
            <v>-3091.1362590773119</v>
          </cell>
          <cell r="AHE34">
            <v>-5194.1312171466716</v>
          </cell>
          <cell r="AHF34">
            <v>-3662.3472562448528</v>
          </cell>
          <cell r="AHG34">
            <v>-16279.087037781965</v>
          </cell>
        </row>
        <row r="35">
          <cell r="C35" t="str">
            <v>Степана Бандери вул. 10</v>
          </cell>
          <cell r="D35">
            <v>1</v>
          </cell>
          <cell r="E35">
            <v>242.6</v>
          </cell>
          <cell r="F35">
            <v>825.5</v>
          </cell>
          <cell r="G35">
            <v>875.90324055831616</v>
          </cell>
          <cell r="H35">
            <v>50.403240558316156</v>
          </cell>
          <cell r="I35">
            <v>0</v>
          </cell>
          <cell r="J35">
            <v>50.403240558316156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186.95</v>
          </cell>
          <cell r="GE35">
            <v>4</v>
          </cell>
          <cell r="GF35">
            <v>4</v>
          </cell>
          <cell r="GG35">
            <v>4</v>
          </cell>
          <cell r="GH35">
            <v>4</v>
          </cell>
          <cell r="GI35">
            <v>4</v>
          </cell>
          <cell r="GJ35">
            <v>4</v>
          </cell>
          <cell r="GK35">
            <v>4</v>
          </cell>
          <cell r="GL35">
            <v>31.79</v>
          </cell>
          <cell r="GM35">
            <v>31.79</v>
          </cell>
          <cell r="GN35">
            <v>31.79</v>
          </cell>
          <cell r="GO35">
            <v>31.79</v>
          </cell>
          <cell r="GP35">
            <v>31.79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V35">
            <v>-186.95</v>
          </cell>
          <cell r="GW35">
            <v>-186.95</v>
          </cell>
          <cell r="GX35">
            <v>0</v>
          </cell>
          <cell r="GY35">
            <v>638.54999999999995</v>
          </cell>
          <cell r="GZ35">
            <v>35.200000000000003</v>
          </cell>
          <cell r="HA35">
            <v>35.200000000000003</v>
          </cell>
          <cell r="HB35">
            <v>35.200000000000003</v>
          </cell>
          <cell r="HC35">
            <v>35.200000000000003</v>
          </cell>
          <cell r="HD35">
            <v>35.200000000000003</v>
          </cell>
          <cell r="HE35">
            <v>35.200000000000003</v>
          </cell>
          <cell r="HF35">
            <v>35.200000000000003</v>
          </cell>
          <cell r="HG35">
            <v>78.430000000000007</v>
          </cell>
          <cell r="HH35">
            <v>78.430000000000007</v>
          </cell>
          <cell r="HI35">
            <v>78.430000000000007</v>
          </cell>
          <cell r="HJ35">
            <v>78.430000000000007</v>
          </cell>
          <cell r="HK35">
            <v>78.430000000000007</v>
          </cell>
          <cell r="HL35">
            <v>875.90324055831616</v>
          </cell>
          <cell r="HM35">
            <v>80.343280596666233</v>
          </cell>
          <cell r="HN35">
            <v>85.170616569061096</v>
          </cell>
          <cell r="HO35">
            <v>89.873720333041604</v>
          </cell>
          <cell r="HP35">
            <v>85.78589350620851</v>
          </cell>
          <cell r="HQ35">
            <v>88.482563529412573</v>
          </cell>
          <cell r="HR35">
            <v>76.959624845682328</v>
          </cell>
          <cell r="HS35">
            <v>95.380590923619749</v>
          </cell>
          <cell r="HT35">
            <v>49.930933133730719</v>
          </cell>
          <cell r="HU35">
            <v>51.965789161539256</v>
          </cell>
          <cell r="HV35">
            <v>56.072390882322026</v>
          </cell>
          <cell r="HW35">
            <v>50.939523014709032</v>
          </cell>
          <cell r="HX35">
            <v>64.998314062323047</v>
          </cell>
          <cell r="HY35">
            <v>237.3532405583162</v>
          </cell>
          <cell r="HZ35">
            <v>0</v>
          </cell>
          <cell r="IA35">
            <v>237.3532405583162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  <cell r="IL35">
            <v>0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  <cell r="IU35">
            <v>0</v>
          </cell>
          <cell r="IV35">
            <v>0</v>
          </cell>
          <cell r="IW35">
            <v>0</v>
          </cell>
          <cell r="IX35">
            <v>0</v>
          </cell>
          <cell r="IY35">
            <v>0</v>
          </cell>
          <cell r="IZ35">
            <v>0</v>
          </cell>
          <cell r="JA35">
            <v>0</v>
          </cell>
          <cell r="JB35">
            <v>0</v>
          </cell>
          <cell r="JC35">
            <v>0</v>
          </cell>
          <cell r="JD35">
            <v>0</v>
          </cell>
          <cell r="JE35">
            <v>0</v>
          </cell>
          <cell r="JF35">
            <v>0</v>
          </cell>
          <cell r="JG35">
            <v>0</v>
          </cell>
          <cell r="JH35">
            <v>0</v>
          </cell>
          <cell r="JI35">
            <v>0</v>
          </cell>
          <cell r="JJ35">
            <v>0</v>
          </cell>
          <cell r="JK35">
            <v>0</v>
          </cell>
          <cell r="JL35">
            <v>0</v>
          </cell>
          <cell r="JM35">
            <v>0</v>
          </cell>
          <cell r="JN35">
            <v>0</v>
          </cell>
          <cell r="JO35">
            <v>0</v>
          </cell>
          <cell r="JP35">
            <v>0</v>
          </cell>
          <cell r="JQ35">
            <v>0</v>
          </cell>
          <cell r="JR35">
            <v>0</v>
          </cell>
          <cell r="JS35">
            <v>0</v>
          </cell>
          <cell r="JT35">
            <v>0</v>
          </cell>
          <cell r="JU35">
            <v>0</v>
          </cell>
          <cell r="JV35">
            <v>0</v>
          </cell>
          <cell r="JW35">
            <v>0</v>
          </cell>
          <cell r="JX35">
            <v>0</v>
          </cell>
          <cell r="JY35">
            <v>0</v>
          </cell>
          <cell r="JZ35">
            <v>0</v>
          </cell>
          <cell r="KA35">
            <v>0</v>
          </cell>
          <cell r="KB35">
            <v>0</v>
          </cell>
          <cell r="KC35">
            <v>0</v>
          </cell>
          <cell r="KD35">
            <v>0</v>
          </cell>
          <cell r="KE35">
            <v>0</v>
          </cell>
          <cell r="KF35">
            <v>0</v>
          </cell>
          <cell r="KG35">
            <v>0</v>
          </cell>
          <cell r="KH35">
            <v>586.09999999999991</v>
          </cell>
          <cell r="KI35">
            <v>21.35</v>
          </cell>
          <cell r="KJ35">
            <v>21.35</v>
          </cell>
          <cell r="KK35">
            <v>21.35</v>
          </cell>
          <cell r="KL35">
            <v>21.35</v>
          </cell>
          <cell r="KM35">
            <v>21.35</v>
          </cell>
          <cell r="KN35">
            <v>21.35</v>
          </cell>
          <cell r="KO35">
            <v>21.35</v>
          </cell>
          <cell r="KP35">
            <v>87.33</v>
          </cell>
          <cell r="KQ35">
            <v>87.33</v>
          </cell>
          <cell r="KR35">
            <v>87.33</v>
          </cell>
          <cell r="KS35">
            <v>87.33</v>
          </cell>
          <cell r="KT35">
            <v>87.33</v>
          </cell>
          <cell r="KU35">
            <v>621.31286551132655</v>
          </cell>
          <cell r="KV35">
            <v>25.786567590131725</v>
          </cell>
          <cell r="KW35">
            <v>27.77118967001153</v>
          </cell>
          <cell r="KX35">
            <v>24.646594862759091</v>
          </cell>
          <cell r="KY35">
            <v>27.022701495306897</v>
          </cell>
          <cell r="KZ35">
            <v>26.917940340754424</v>
          </cell>
          <cell r="LA35">
            <v>27.513069168664128</v>
          </cell>
          <cell r="LB35">
            <v>24.345794248372052</v>
          </cell>
          <cell r="LC35">
            <v>66.33787275609194</v>
          </cell>
          <cell r="LD35">
            <v>85.505812707521685</v>
          </cell>
          <cell r="LE35">
            <v>82.56593042193974</v>
          </cell>
          <cell r="LF35">
            <v>100.5964247536771</v>
          </cell>
          <cell r="LG35">
            <v>102.3029674960962</v>
          </cell>
          <cell r="LH35">
            <v>35.21286551132664</v>
          </cell>
          <cell r="LI35">
            <v>0</v>
          </cell>
          <cell r="LJ35">
            <v>35.21286551132664</v>
          </cell>
          <cell r="LK35">
            <v>0</v>
          </cell>
          <cell r="LX35">
            <v>0</v>
          </cell>
          <cell r="MJ35">
            <v>0</v>
          </cell>
          <cell r="ML35">
            <v>0</v>
          </cell>
          <cell r="MM35">
            <v>0</v>
          </cell>
          <cell r="MN35">
            <v>2996.7700000000004</v>
          </cell>
          <cell r="MO35">
            <v>268.45999999999998</v>
          </cell>
          <cell r="MP35">
            <v>268.45999999999998</v>
          </cell>
          <cell r="MQ35">
            <v>268.45999999999998</v>
          </cell>
          <cell r="MR35">
            <v>268.45999999999998</v>
          </cell>
          <cell r="MS35">
            <v>268.45999999999998</v>
          </cell>
          <cell r="MT35">
            <v>268.45999999999998</v>
          </cell>
          <cell r="MU35">
            <v>268.45999999999998</v>
          </cell>
          <cell r="MV35">
            <v>223.51</v>
          </cell>
          <cell r="MW35">
            <v>223.51</v>
          </cell>
          <cell r="MX35">
            <v>223.51</v>
          </cell>
          <cell r="MY35">
            <v>223.51</v>
          </cell>
          <cell r="MZ35">
            <v>223.51</v>
          </cell>
          <cell r="NA35">
            <v>0</v>
          </cell>
          <cell r="NB35">
            <v>0</v>
          </cell>
          <cell r="NC35">
            <v>0</v>
          </cell>
          <cell r="ND35">
            <v>0</v>
          </cell>
          <cell r="NE35">
            <v>0</v>
          </cell>
          <cell r="NF35">
            <v>0</v>
          </cell>
          <cell r="NG35">
            <v>0</v>
          </cell>
          <cell r="NH35">
            <v>0</v>
          </cell>
          <cell r="NI35">
            <v>0</v>
          </cell>
          <cell r="NJ35">
            <v>0</v>
          </cell>
          <cell r="NK35">
            <v>0</v>
          </cell>
          <cell r="NL35">
            <v>0</v>
          </cell>
          <cell r="NM35">
            <v>0</v>
          </cell>
          <cell r="NN35">
            <v>-2996.7700000000004</v>
          </cell>
          <cell r="NO35">
            <v>-2996.7700000000004</v>
          </cell>
          <cell r="NP35">
            <v>0</v>
          </cell>
          <cell r="NQ35">
            <v>32.4</v>
          </cell>
          <cell r="NR35">
            <v>0</v>
          </cell>
          <cell r="NS35">
            <v>-32.4</v>
          </cell>
          <cell r="NT35">
            <v>-32.4</v>
          </cell>
          <cell r="NU35">
            <v>0</v>
          </cell>
          <cell r="NV35">
            <v>0</v>
          </cell>
          <cell r="NW35">
            <v>0</v>
          </cell>
          <cell r="NX35">
            <v>0</v>
          </cell>
          <cell r="NY35">
            <v>0</v>
          </cell>
          <cell r="NZ35">
            <v>0</v>
          </cell>
          <cell r="OA35">
            <v>0</v>
          </cell>
          <cell r="OB35">
            <v>0</v>
          </cell>
          <cell r="OC35">
            <v>0</v>
          </cell>
          <cell r="OD35">
            <v>0</v>
          </cell>
          <cell r="OE35">
            <v>0</v>
          </cell>
          <cell r="OF35">
            <v>0</v>
          </cell>
          <cell r="OG35">
            <v>0</v>
          </cell>
          <cell r="OH35">
            <v>0</v>
          </cell>
          <cell r="OI35">
            <v>0</v>
          </cell>
          <cell r="OJ35">
            <v>0</v>
          </cell>
          <cell r="OK35">
            <v>0</v>
          </cell>
          <cell r="OL35">
            <v>0</v>
          </cell>
          <cell r="OM35">
            <v>0</v>
          </cell>
          <cell r="ON35">
            <v>0</v>
          </cell>
          <cell r="OO35">
            <v>0</v>
          </cell>
          <cell r="OP35">
            <v>0</v>
          </cell>
          <cell r="OQ35">
            <v>0</v>
          </cell>
          <cell r="OR35">
            <v>0</v>
          </cell>
          <cell r="OS35">
            <v>0</v>
          </cell>
          <cell r="OT35">
            <v>0</v>
          </cell>
          <cell r="OU35">
            <v>0</v>
          </cell>
          <cell r="OV35">
            <v>0</v>
          </cell>
          <cell r="OW35">
            <v>0</v>
          </cell>
          <cell r="OX35">
            <v>0</v>
          </cell>
          <cell r="OY35">
            <v>0</v>
          </cell>
          <cell r="OZ35">
            <v>0</v>
          </cell>
          <cell r="PA35">
            <v>0</v>
          </cell>
          <cell r="PB35">
            <v>0</v>
          </cell>
          <cell r="PC35">
            <v>0</v>
          </cell>
          <cell r="PD35">
            <v>0</v>
          </cell>
          <cell r="PE35">
            <v>0</v>
          </cell>
          <cell r="PF35">
            <v>0</v>
          </cell>
          <cell r="PG35">
            <v>0</v>
          </cell>
          <cell r="PH35">
            <v>0</v>
          </cell>
          <cell r="PI35">
            <v>0</v>
          </cell>
          <cell r="PJ35">
            <v>0</v>
          </cell>
          <cell r="PK35">
            <v>0</v>
          </cell>
          <cell r="PL35">
            <v>0</v>
          </cell>
          <cell r="PM35">
            <v>0</v>
          </cell>
          <cell r="PN35">
            <v>0</v>
          </cell>
          <cell r="PO35">
            <v>0</v>
          </cell>
          <cell r="PP35">
            <v>0</v>
          </cell>
          <cell r="PQ35">
            <v>0</v>
          </cell>
          <cell r="PR35">
            <v>0</v>
          </cell>
          <cell r="PS35">
            <v>0</v>
          </cell>
          <cell r="PT35">
            <v>0</v>
          </cell>
          <cell r="PU35">
            <v>0</v>
          </cell>
          <cell r="PV35">
            <v>0</v>
          </cell>
          <cell r="PW35">
            <v>0</v>
          </cell>
          <cell r="PX35">
            <v>0</v>
          </cell>
          <cell r="PY35">
            <v>0</v>
          </cell>
          <cell r="PZ35">
            <v>0</v>
          </cell>
          <cell r="QA35">
            <v>0</v>
          </cell>
          <cell r="QB35">
            <v>0</v>
          </cell>
          <cell r="QC35">
            <v>0</v>
          </cell>
          <cell r="QD35">
            <v>0</v>
          </cell>
          <cell r="QE35">
            <v>0</v>
          </cell>
          <cell r="QF35">
            <v>0</v>
          </cell>
          <cell r="QG35">
            <v>0</v>
          </cell>
          <cell r="QH35">
            <v>0</v>
          </cell>
          <cell r="QI35">
            <v>0</v>
          </cell>
          <cell r="QJ35">
            <v>0</v>
          </cell>
          <cell r="QK35">
            <v>0</v>
          </cell>
          <cell r="QL35">
            <v>0</v>
          </cell>
          <cell r="QM35">
            <v>0</v>
          </cell>
          <cell r="QN35">
            <v>0</v>
          </cell>
          <cell r="QO35">
            <v>0</v>
          </cell>
          <cell r="QP35">
            <v>0</v>
          </cell>
          <cell r="QQ35">
            <v>0</v>
          </cell>
          <cell r="QR35">
            <v>0</v>
          </cell>
          <cell r="QS35">
            <v>0</v>
          </cell>
          <cell r="QT35">
            <v>0</v>
          </cell>
          <cell r="QU35">
            <v>0</v>
          </cell>
          <cell r="QV35">
            <v>0</v>
          </cell>
          <cell r="QW35">
            <v>0</v>
          </cell>
          <cell r="QX35">
            <v>0</v>
          </cell>
          <cell r="QY35">
            <v>0</v>
          </cell>
          <cell r="QZ35">
            <v>0</v>
          </cell>
          <cell r="RA35">
            <v>0</v>
          </cell>
          <cell r="RB35">
            <v>0</v>
          </cell>
          <cell r="RC35">
            <v>0</v>
          </cell>
          <cell r="RD35">
            <v>0</v>
          </cell>
          <cell r="RE35">
            <v>0</v>
          </cell>
          <cell r="RF35">
            <v>0</v>
          </cell>
          <cell r="RG35">
            <v>0</v>
          </cell>
          <cell r="RH35">
            <v>0</v>
          </cell>
          <cell r="RI35">
            <v>0</v>
          </cell>
          <cell r="RJ35">
            <v>0</v>
          </cell>
          <cell r="RK35">
            <v>0</v>
          </cell>
          <cell r="RL35">
            <v>0</v>
          </cell>
          <cell r="RM35">
            <v>0</v>
          </cell>
          <cell r="RN35">
            <v>0</v>
          </cell>
          <cell r="RO35">
            <v>0</v>
          </cell>
          <cell r="RP35">
            <v>0</v>
          </cell>
          <cell r="RQ35">
            <v>0</v>
          </cell>
          <cell r="RR35">
            <v>0</v>
          </cell>
          <cell r="RS35">
            <v>0</v>
          </cell>
          <cell r="RT35">
            <v>0</v>
          </cell>
          <cell r="RU35">
            <v>0</v>
          </cell>
          <cell r="RV35">
            <v>0</v>
          </cell>
          <cell r="RW35">
            <v>0</v>
          </cell>
          <cell r="RX35">
            <v>0</v>
          </cell>
          <cell r="RY35">
            <v>0</v>
          </cell>
          <cell r="RZ35">
            <v>0</v>
          </cell>
          <cell r="SA35">
            <v>0</v>
          </cell>
          <cell r="SB35">
            <v>0</v>
          </cell>
          <cell r="SC35">
            <v>0</v>
          </cell>
          <cell r="SD35">
            <v>0</v>
          </cell>
          <cell r="SE35">
            <v>0</v>
          </cell>
          <cell r="SF35">
            <v>0</v>
          </cell>
          <cell r="SG35">
            <v>0</v>
          </cell>
          <cell r="SH35">
            <v>0</v>
          </cell>
          <cell r="SI35">
            <v>0</v>
          </cell>
          <cell r="SJ35">
            <v>0</v>
          </cell>
          <cell r="SK35">
            <v>0</v>
          </cell>
          <cell r="SL35">
            <v>0</v>
          </cell>
          <cell r="SM35">
            <v>0</v>
          </cell>
          <cell r="SN35">
            <v>0</v>
          </cell>
          <cell r="SO35">
            <v>0</v>
          </cell>
          <cell r="SP35">
            <v>0</v>
          </cell>
          <cell r="SQ35">
            <v>0</v>
          </cell>
          <cell r="SR35">
            <v>0</v>
          </cell>
          <cell r="SS35">
            <v>0</v>
          </cell>
          <cell r="ST35">
            <v>0</v>
          </cell>
          <cell r="SU35">
            <v>0</v>
          </cell>
          <cell r="SV35">
            <v>0</v>
          </cell>
          <cell r="SW35">
            <v>0</v>
          </cell>
          <cell r="SX35">
            <v>0</v>
          </cell>
          <cell r="SY35">
            <v>0</v>
          </cell>
          <cell r="SZ35">
            <v>0</v>
          </cell>
          <cell r="TA35">
            <v>0</v>
          </cell>
          <cell r="TB35">
            <v>0</v>
          </cell>
          <cell r="TC35">
            <v>0</v>
          </cell>
          <cell r="TD35">
            <v>0</v>
          </cell>
          <cell r="TE35">
            <v>0</v>
          </cell>
          <cell r="TF35">
            <v>0</v>
          </cell>
          <cell r="TG35">
            <v>0</v>
          </cell>
          <cell r="TH35">
            <v>0</v>
          </cell>
          <cell r="TI35">
            <v>0</v>
          </cell>
          <cell r="TJ35">
            <v>0</v>
          </cell>
          <cell r="TK35">
            <v>0</v>
          </cell>
          <cell r="TL35">
            <v>0</v>
          </cell>
          <cell r="TM35">
            <v>0</v>
          </cell>
          <cell r="TN35">
            <v>0</v>
          </cell>
          <cell r="TO35">
            <v>0</v>
          </cell>
          <cell r="TP35">
            <v>0</v>
          </cell>
          <cell r="TQ35">
            <v>0</v>
          </cell>
          <cell r="TR35">
            <v>0</v>
          </cell>
          <cell r="TS35">
            <v>0</v>
          </cell>
          <cell r="TT35">
            <v>0</v>
          </cell>
          <cell r="TU35">
            <v>0</v>
          </cell>
          <cell r="TV35">
            <v>0</v>
          </cell>
          <cell r="TW35">
            <v>0</v>
          </cell>
          <cell r="TX35">
            <v>0</v>
          </cell>
          <cell r="TY35">
            <v>0</v>
          </cell>
          <cell r="TZ35">
            <v>0</v>
          </cell>
          <cell r="UA35">
            <v>0</v>
          </cell>
          <cell r="UB35">
            <v>0</v>
          </cell>
          <cell r="UC35">
            <v>0</v>
          </cell>
          <cell r="UD35">
            <v>0</v>
          </cell>
          <cell r="UE35">
            <v>0</v>
          </cell>
          <cell r="UF35">
            <v>0</v>
          </cell>
          <cell r="UG35">
            <v>0</v>
          </cell>
          <cell r="UH35">
            <v>0</v>
          </cell>
          <cell r="UI35">
            <v>0</v>
          </cell>
          <cell r="UJ35">
            <v>0</v>
          </cell>
          <cell r="UK35">
            <v>0</v>
          </cell>
          <cell r="UL35">
            <v>0</v>
          </cell>
          <cell r="UM35">
            <v>0</v>
          </cell>
          <cell r="UN35">
            <v>32.4</v>
          </cell>
          <cell r="UO35">
            <v>3.15</v>
          </cell>
          <cell r="UP35">
            <v>3.15</v>
          </cell>
          <cell r="UQ35">
            <v>3.15</v>
          </cell>
          <cell r="UR35">
            <v>3.15</v>
          </cell>
          <cell r="US35">
            <v>3.15</v>
          </cell>
          <cell r="UT35">
            <v>3.15</v>
          </cell>
          <cell r="UU35">
            <v>3.15</v>
          </cell>
          <cell r="UV35">
            <v>2.0699999999999998</v>
          </cell>
          <cell r="UW35">
            <v>2.0699999999999998</v>
          </cell>
          <cell r="UX35">
            <v>2.0699999999999998</v>
          </cell>
          <cell r="UY35">
            <v>2.0699999999999998</v>
          </cell>
          <cell r="UZ35">
            <v>2.0699999999999998</v>
          </cell>
          <cell r="VA35">
            <v>0</v>
          </cell>
          <cell r="VH35">
            <v>0</v>
          </cell>
          <cell r="VN35">
            <v>-32.4</v>
          </cell>
          <cell r="VO35">
            <v>-32.4</v>
          </cell>
          <cell r="VP35">
            <v>0</v>
          </cell>
          <cell r="VQ35">
            <v>0</v>
          </cell>
          <cell r="WD35">
            <v>0</v>
          </cell>
          <cell r="WQ35">
            <v>0</v>
          </cell>
          <cell r="WR35">
            <v>0</v>
          </cell>
          <cell r="WS35">
            <v>0</v>
          </cell>
          <cell r="WT35">
            <v>0</v>
          </cell>
          <cell r="WU35">
            <v>0</v>
          </cell>
          <cell r="WV35">
            <v>0</v>
          </cell>
          <cell r="WW35">
            <v>0</v>
          </cell>
          <cell r="WX35">
            <v>0</v>
          </cell>
          <cell r="WY35">
            <v>0</v>
          </cell>
          <cell r="WZ35">
            <v>0</v>
          </cell>
          <cell r="XA35">
            <v>0</v>
          </cell>
          <cell r="XB35">
            <v>0</v>
          </cell>
          <cell r="XC35">
            <v>0</v>
          </cell>
          <cell r="XD35">
            <v>0</v>
          </cell>
          <cell r="XE35">
            <v>0</v>
          </cell>
          <cell r="XF35">
            <v>0</v>
          </cell>
          <cell r="XG35">
            <v>193.01778560700069</v>
          </cell>
          <cell r="XH35">
            <v>0</v>
          </cell>
          <cell r="XI35">
            <v>193.01778560700069</v>
          </cell>
          <cell r="XJ35">
            <v>0</v>
          </cell>
          <cell r="XK35">
            <v>0</v>
          </cell>
          <cell r="XL35">
            <v>0</v>
          </cell>
          <cell r="XM35">
            <v>0</v>
          </cell>
          <cell r="XN35">
            <v>0</v>
          </cell>
          <cell r="XO35">
            <v>0</v>
          </cell>
          <cell r="XP35">
            <v>0</v>
          </cell>
          <cell r="XQ35">
            <v>0</v>
          </cell>
          <cell r="XR35">
            <v>0</v>
          </cell>
          <cell r="XS35">
            <v>0</v>
          </cell>
          <cell r="XT35">
            <v>193.01778560700069</v>
          </cell>
          <cell r="XU35">
            <v>0</v>
          </cell>
          <cell r="XV35">
            <v>193.01778560700069</v>
          </cell>
          <cell r="XW35">
            <v>0</v>
          </cell>
          <cell r="XX35">
            <v>0</v>
          </cell>
          <cell r="XY35">
            <v>0</v>
          </cell>
          <cell r="XZ35">
            <v>0</v>
          </cell>
          <cell r="YA35">
            <v>0</v>
          </cell>
          <cell r="YB35">
            <v>0</v>
          </cell>
          <cell r="YC35">
            <v>0</v>
          </cell>
          <cell r="YD35">
            <v>0</v>
          </cell>
          <cell r="YE35">
            <v>0</v>
          </cell>
          <cell r="YF35">
            <v>0</v>
          </cell>
          <cell r="YG35">
            <v>0</v>
          </cell>
          <cell r="YH35">
            <v>0</v>
          </cell>
          <cell r="YI35">
            <v>0</v>
          </cell>
          <cell r="YJ35">
            <v>0</v>
          </cell>
          <cell r="YK35">
            <v>0</v>
          </cell>
          <cell r="YL35">
            <v>0</v>
          </cell>
          <cell r="YM35">
            <v>0</v>
          </cell>
          <cell r="YN35">
            <v>0</v>
          </cell>
          <cell r="YO35">
            <v>0</v>
          </cell>
          <cell r="YP35">
            <v>0</v>
          </cell>
          <cell r="YQ35">
            <v>0</v>
          </cell>
          <cell r="YR35">
            <v>0</v>
          </cell>
          <cell r="YS35">
            <v>0</v>
          </cell>
          <cell r="YT35">
            <v>0</v>
          </cell>
          <cell r="YU35">
            <v>0</v>
          </cell>
          <cell r="YV35">
            <v>0</v>
          </cell>
          <cell r="YW35">
            <v>0</v>
          </cell>
          <cell r="YX35">
            <v>0</v>
          </cell>
          <cell r="YY35">
            <v>0</v>
          </cell>
          <cell r="YZ35">
            <v>0</v>
          </cell>
          <cell r="ZA35">
            <v>0</v>
          </cell>
          <cell r="ZB35">
            <v>0</v>
          </cell>
          <cell r="ZC35">
            <v>0</v>
          </cell>
          <cell r="ZD35">
            <v>0</v>
          </cell>
          <cell r="ZE35">
            <v>0</v>
          </cell>
          <cell r="ZF35">
            <v>0</v>
          </cell>
          <cell r="ZG35">
            <v>0</v>
          </cell>
          <cell r="ZH35">
            <v>0</v>
          </cell>
          <cell r="ZI35">
            <v>0</v>
          </cell>
          <cell r="ZJ35">
            <v>0</v>
          </cell>
          <cell r="ZK35">
            <v>0</v>
          </cell>
          <cell r="ZL35">
            <v>0</v>
          </cell>
          <cell r="ZM35">
            <v>35.134052401107454</v>
          </cell>
          <cell r="ZN35">
            <v>0</v>
          </cell>
          <cell r="ZO35">
            <v>0</v>
          </cell>
          <cell r="ZP35">
            <v>0</v>
          </cell>
          <cell r="ZQ35">
            <v>35.134052401107454</v>
          </cell>
          <cell r="ZR35">
            <v>0</v>
          </cell>
          <cell r="ZS35">
            <v>0</v>
          </cell>
          <cell r="ZZ35">
            <v>35.134052401107454</v>
          </cell>
          <cell r="AAA35">
            <v>0</v>
          </cell>
          <cell r="AAB35">
            <v>35.134052401107454</v>
          </cell>
          <cell r="AAC35">
            <v>0</v>
          </cell>
          <cell r="AAD35">
            <v>0</v>
          </cell>
          <cell r="AAE35">
            <v>0</v>
          </cell>
          <cell r="AAF35">
            <v>0</v>
          </cell>
          <cell r="AAG35">
            <v>0</v>
          </cell>
          <cell r="AAH35">
            <v>0</v>
          </cell>
          <cell r="AAI35">
            <v>0</v>
          </cell>
          <cell r="AAJ35">
            <v>0</v>
          </cell>
          <cell r="AAK35">
            <v>0</v>
          </cell>
          <cell r="AAL35">
            <v>0</v>
          </cell>
          <cell r="AAM35">
            <v>0</v>
          </cell>
          <cell r="AAN35">
            <v>0</v>
          </cell>
          <cell r="AAO35">
            <v>0</v>
          </cell>
          <cell r="AAP35">
            <v>0</v>
          </cell>
          <cell r="AAQ35">
            <v>0</v>
          </cell>
          <cell r="AAR35">
            <v>0</v>
          </cell>
          <cell r="AAS35">
            <v>0</v>
          </cell>
          <cell r="AAT35">
            <v>0</v>
          </cell>
          <cell r="AAU35">
            <v>0</v>
          </cell>
          <cell r="AAV35">
            <v>0</v>
          </cell>
          <cell r="AAW35">
            <v>0</v>
          </cell>
          <cell r="AAX35">
            <v>0</v>
          </cell>
          <cell r="AAY35">
            <v>0</v>
          </cell>
          <cell r="AAZ35">
            <v>0</v>
          </cell>
          <cell r="ABA35">
            <v>0</v>
          </cell>
          <cell r="ABB35">
            <v>0</v>
          </cell>
          <cell r="ABC35">
            <v>0</v>
          </cell>
          <cell r="ABD35">
            <v>0</v>
          </cell>
          <cell r="ABE35">
            <v>0</v>
          </cell>
          <cell r="ABF35">
            <v>0</v>
          </cell>
          <cell r="ABG35">
            <v>0</v>
          </cell>
          <cell r="ABH35">
            <v>0</v>
          </cell>
          <cell r="ABI35">
            <v>0</v>
          </cell>
          <cell r="ABJ35">
            <v>0</v>
          </cell>
          <cell r="ABK35">
            <v>0</v>
          </cell>
          <cell r="ABL35">
            <v>0</v>
          </cell>
          <cell r="ABM35">
            <v>0</v>
          </cell>
          <cell r="ABN35">
            <v>0</v>
          </cell>
          <cell r="ABO35">
            <v>0</v>
          </cell>
          <cell r="ABP35">
            <v>0</v>
          </cell>
          <cell r="ABQ35">
            <v>0</v>
          </cell>
          <cell r="ABR35">
            <v>0</v>
          </cell>
          <cell r="ABS35">
            <v>0</v>
          </cell>
          <cell r="ABT35">
            <v>0</v>
          </cell>
          <cell r="ABU35">
            <v>0</v>
          </cell>
          <cell r="ABV35">
            <v>0</v>
          </cell>
          <cell r="ABW35">
            <v>0</v>
          </cell>
          <cell r="ABX35">
            <v>0</v>
          </cell>
          <cell r="ABY35">
            <v>0</v>
          </cell>
          <cell r="ACB35">
            <v>0</v>
          </cell>
          <cell r="ACC35">
            <v>0</v>
          </cell>
          <cell r="ACD35">
            <v>0</v>
          </cell>
          <cell r="ACE35">
            <v>0</v>
          </cell>
          <cell r="ACF35">
            <v>0</v>
          </cell>
          <cell r="ACG35">
            <v>0</v>
          </cell>
          <cell r="ACH35">
            <v>0</v>
          </cell>
          <cell r="ACI35">
            <v>0</v>
          </cell>
          <cell r="ACJ35">
            <v>0</v>
          </cell>
          <cell r="ACK35">
            <v>0</v>
          </cell>
          <cell r="ACL35">
            <v>0</v>
          </cell>
          <cell r="ACM35">
            <v>0</v>
          </cell>
          <cell r="ACN35">
            <v>0</v>
          </cell>
          <cell r="ACO35">
            <v>0</v>
          </cell>
          <cell r="ACP35">
            <v>0</v>
          </cell>
          <cell r="ACQ35">
            <v>0</v>
          </cell>
          <cell r="ACR35">
            <v>0</v>
          </cell>
          <cell r="ACS35">
            <v>0</v>
          </cell>
          <cell r="ACT35">
            <v>0</v>
          </cell>
          <cell r="ACU35">
            <v>0</v>
          </cell>
          <cell r="ACV35">
            <v>0</v>
          </cell>
          <cell r="ACW35">
            <v>0</v>
          </cell>
          <cell r="ACX35">
            <v>0</v>
          </cell>
          <cell r="ACY35">
            <v>0</v>
          </cell>
          <cell r="ACZ35">
            <v>0</v>
          </cell>
          <cell r="ADA35">
            <v>0</v>
          </cell>
          <cell r="ADB35">
            <v>0</v>
          </cell>
          <cell r="ADC35">
            <v>0</v>
          </cell>
          <cell r="ADD35">
            <v>0</v>
          </cell>
          <cell r="ADE35">
            <v>0</v>
          </cell>
          <cell r="ADF35">
            <v>0</v>
          </cell>
          <cell r="ADG35">
            <v>0</v>
          </cell>
          <cell r="ADH35">
            <v>0</v>
          </cell>
          <cell r="ADI35">
            <v>0</v>
          </cell>
          <cell r="ADJ35">
            <v>0</v>
          </cell>
          <cell r="ADK35">
            <v>0</v>
          </cell>
          <cell r="ADL35">
            <v>0</v>
          </cell>
          <cell r="ADM35">
            <v>0</v>
          </cell>
          <cell r="ADN35">
            <v>0</v>
          </cell>
          <cell r="ADO35">
            <v>0</v>
          </cell>
          <cell r="ADP35">
            <v>0</v>
          </cell>
          <cell r="ADQ35">
            <v>0</v>
          </cell>
          <cell r="ADR35">
            <v>0</v>
          </cell>
          <cell r="ADS35">
            <v>0</v>
          </cell>
          <cell r="ADT35">
            <v>0</v>
          </cell>
          <cell r="ADU35">
            <v>0</v>
          </cell>
          <cell r="ADV35">
            <v>0</v>
          </cell>
          <cell r="ADW35">
            <v>0</v>
          </cell>
          <cell r="ADX35">
            <v>0</v>
          </cell>
          <cell r="ADY35">
            <v>0</v>
          </cell>
          <cell r="ADZ35">
            <v>0</v>
          </cell>
          <cell r="AEA35">
            <v>0</v>
          </cell>
          <cell r="AEB35">
            <v>0</v>
          </cell>
          <cell r="AEC35">
            <v>0</v>
          </cell>
          <cell r="AED35">
            <v>0</v>
          </cell>
          <cell r="AEE35">
            <v>0</v>
          </cell>
          <cell r="AEF35">
            <v>0</v>
          </cell>
          <cell r="AEG35">
            <v>0</v>
          </cell>
          <cell r="AEH35">
            <v>0</v>
          </cell>
          <cell r="AEI35">
            <v>0</v>
          </cell>
          <cell r="AEJ35">
            <v>0</v>
          </cell>
          <cell r="AEK35">
            <v>0</v>
          </cell>
          <cell r="AEL35">
            <v>0</v>
          </cell>
          <cell r="AEM35">
            <v>0</v>
          </cell>
          <cell r="AEN35">
            <v>0</v>
          </cell>
          <cell r="AEO35">
            <v>0</v>
          </cell>
          <cell r="AEP35">
            <v>0</v>
          </cell>
          <cell r="AEQ35">
            <v>0</v>
          </cell>
          <cell r="AER35">
            <v>0</v>
          </cell>
          <cell r="AES35">
            <v>0</v>
          </cell>
          <cell r="AET35">
            <v>0</v>
          </cell>
          <cell r="AEU35">
            <v>0</v>
          </cell>
          <cell r="AEV35">
            <v>0</v>
          </cell>
          <cell r="AEW35">
            <v>0</v>
          </cell>
          <cell r="AEX35">
            <v>0</v>
          </cell>
          <cell r="AEY35">
            <v>0</v>
          </cell>
          <cell r="AEZ35">
            <v>0</v>
          </cell>
          <cell r="AFA35">
            <v>0</v>
          </cell>
          <cell r="AFB35">
            <v>0</v>
          </cell>
          <cell r="AFC35">
            <v>0</v>
          </cell>
          <cell r="AFD35">
            <v>0</v>
          </cell>
          <cell r="AFE35">
            <v>0</v>
          </cell>
          <cell r="AFF35">
            <v>0</v>
          </cell>
          <cell r="AFG35">
            <v>0</v>
          </cell>
          <cell r="AFH35">
            <v>0</v>
          </cell>
          <cell r="AFI35">
            <v>0</v>
          </cell>
          <cell r="AFJ35">
            <v>0</v>
          </cell>
          <cell r="AFK35">
            <v>0</v>
          </cell>
          <cell r="AFL35">
            <v>0</v>
          </cell>
          <cell r="AFM35">
            <v>0</v>
          </cell>
          <cell r="AFN35">
            <v>0</v>
          </cell>
          <cell r="AFO35">
            <v>0</v>
          </cell>
          <cell r="AFP35">
            <v>0</v>
          </cell>
          <cell r="AFQ35">
            <v>0</v>
          </cell>
          <cell r="AFR35">
            <v>0</v>
          </cell>
          <cell r="AFS35">
            <v>0</v>
          </cell>
          <cell r="AFT35">
            <v>0</v>
          </cell>
          <cell r="AFU35">
            <v>0</v>
          </cell>
          <cell r="AFV35">
            <v>0</v>
          </cell>
          <cell r="AFW35">
            <v>4440.7700000000004</v>
          </cell>
          <cell r="AFX35">
            <v>1725.3679440777507</v>
          </cell>
          <cell r="AFY35">
            <v>-2715.4020559222499</v>
          </cell>
          <cell r="AFZ35">
            <v>-2715.4020559222499</v>
          </cell>
          <cell r="AGA35">
            <v>0</v>
          </cell>
          <cell r="AGB35">
            <v>5328.924</v>
          </cell>
          <cell r="AGC35">
            <v>2070.441532893301</v>
          </cell>
          <cell r="AGD35">
            <v>-3258.482467106699</v>
          </cell>
          <cell r="AGE35">
            <v>-3258.482467106699</v>
          </cell>
          <cell r="AGF35">
            <v>0</v>
          </cell>
          <cell r="AGG35">
            <v>328.61698000000001</v>
          </cell>
          <cell r="AGH35">
            <v>127.67722786175356</v>
          </cell>
          <cell r="AGI35">
            <v>-200.93975213824643</v>
          </cell>
          <cell r="AGJ35">
            <v>-200.93975213824643</v>
          </cell>
          <cell r="AGK35">
            <v>0</v>
          </cell>
          <cell r="AGL35">
            <v>5657.5409799999998</v>
          </cell>
          <cell r="AGM35">
            <v>2198.1187607550546</v>
          </cell>
          <cell r="AGN35">
            <v>-3459.4222192449452</v>
          </cell>
          <cell r="AGO35">
            <v>-3459.4222192449452</v>
          </cell>
          <cell r="AGP35">
            <v>0</v>
          </cell>
          <cell r="AGQ35">
            <v>5.8084772370486655E-2</v>
          </cell>
          <cell r="AGR35">
            <v>7.0000000000000007E-2</v>
          </cell>
          <cell r="AGS35">
            <v>0.05</v>
          </cell>
          <cell r="AGT35">
            <v>6.1666666666666668E-2</v>
          </cell>
          <cell r="AGV35">
            <v>3029.1700000000005</v>
          </cell>
          <cell r="AGW35">
            <v>0</v>
          </cell>
          <cell r="AGX35">
            <v>-3029.1700000000005</v>
          </cell>
          <cell r="AGZ35">
            <v>-3459.4222192449452</v>
          </cell>
          <cell r="AHA35">
            <v>-3400.604483801405</v>
          </cell>
          <cell r="AHC35">
            <v>-3996.2294670053402</v>
          </cell>
          <cell r="AHD35">
            <v>-3565.3978532176329</v>
          </cell>
          <cell r="AHE35">
            <v>-4605.3142370283958</v>
          </cell>
          <cell r="AHF35">
            <v>-4174.440901523667</v>
          </cell>
          <cell r="AHG35">
            <v>-23201.409161821386</v>
          </cell>
        </row>
        <row r="36">
          <cell r="C36" t="str">
            <v>Степана Бандери вул. 11</v>
          </cell>
          <cell r="D36">
            <v>2</v>
          </cell>
          <cell r="E36">
            <v>739.42</v>
          </cell>
          <cell r="F36">
            <v>5171.2999999999993</v>
          </cell>
          <cell r="G36">
            <v>4100.2870543241679</v>
          </cell>
          <cell r="H36">
            <v>-1071.0129456758314</v>
          </cell>
          <cell r="I36">
            <v>-1071.0129456758314</v>
          </cell>
          <cell r="J36">
            <v>0</v>
          </cell>
          <cell r="K36">
            <v>1227.52</v>
          </cell>
          <cell r="L36">
            <v>79.41</v>
          </cell>
          <cell r="M36">
            <v>79.41</v>
          </cell>
          <cell r="N36">
            <v>79.41</v>
          </cell>
          <cell r="O36">
            <v>79.41</v>
          </cell>
          <cell r="P36">
            <v>79.41</v>
          </cell>
          <cell r="Q36">
            <v>79.41</v>
          </cell>
          <cell r="R36">
            <v>79.41</v>
          </cell>
          <cell r="S36">
            <v>134.33000000000001</v>
          </cell>
          <cell r="T36">
            <v>134.33000000000001</v>
          </cell>
          <cell r="U36">
            <v>134.33000000000001</v>
          </cell>
          <cell r="V36">
            <v>134.33000000000001</v>
          </cell>
          <cell r="W36">
            <v>134.33000000000001</v>
          </cell>
          <cell r="X36">
            <v>735.62011393728221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735.62011393728221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L36">
            <v>0</v>
          </cell>
          <cell r="AM36">
            <v>0</v>
          </cell>
          <cell r="AN36">
            <v>377.52000000000004</v>
          </cell>
          <cell r="AO36">
            <v>28.76</v>
          </cell>
          <cell r="AP36">
            <v>28.76</v>
          </cell>
          <cell r="AQ36">
            <v>28.76</v>
          </cell>
          <cell r="AR36">
            <v>28.76</v>
          </cell>
          <cell r="AS36">
            <v>28.76</v>
          </cell>
          <cell r="AT36">
            <v>28.76</v>
          </cell>
          <cell r="AU36">
            <v>28.76</v>
          </cell>
          <cell r="AV36">
            <v>35.24</v>
          </cell>
          <cell r="AW36">
            <v>35.24</v>
          </cell>
          <cell r="AX36">
            <v>35.24</v>
          </cell>
          <cell r="AY36">
            <v>35.24</v>
          </cell>
          <cell r="AZ36">
            <v>35.24</v>
          </cell>
          <cell r="BA36">
            <v>210.70116282857336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210.70116282857336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O36">
            <v>0</v>
          </cell>
          <cell r="BP36">
            <v>0</v>
          </cell>
          <cell r="BQ36">
            <v>422.62</v>
          </cell>
          <cell r="BR36">
            <v>32.159999999999997</v>
          </cell>
          <cell r="BS36">
            <v>32.159999999999997</v>
          </cell>
          <cell r="BT36">
            <v>32.159999999999997</v>
          </cell>
          <cell r="BU36">
            <v>32.159999999999997</v>
          </cell>
          <cell r="BV36">
            <v>32.159999999999997</v>
          </cell>
          <cell r="BW36">
            <v>32.159999999999997</v>
          </cell>
          <cell r="BX36">
            <v>32.159999999999997</v>
          </cell>
          <cell r="BY36">
            <v>39.5</v>
          </cell>
          <cell r="BZ36">
            <v>39.5</v>
          </cell>
          <cell r="CA36">
            <v>39.5</v>
          </cell>
          <cell r="CB36">
            <v>39.5</v>
          </cell>
          <cell r="CC36">
            <v>39.5</v>
          </cell>
          <cell r="CD36">
            <v>387.02</v>
          </cell>
          <cell r="CE36">
            <v>29.21</v>
          </cell>
          <cell r="CF36">
            <v>29.21</v>
          </cell>
          <cell r="CG36">
            <v>29.21</v>
          </cell>
          <cell r="CH36">
            <v>29.21</v>
          </cell>
          <cell r="CI36">
            <v>29.21</v>
          </cell>
          <cell r="CJ36">
            <v>29.21</v>
          </cell>
          <cell r="CK36">
            <v>29.21</v>
          </cell>
          <cell r="CL36">
            <v>36.51</v>
          </cell>
          <cell r="CM36">
            <v>36.51</v>
          </cell>
          <cell r="CN36">
            <v>36.51</v>
          </cell>
          <cell r="CO36">
            <v>36.51</v>
          </cell>
          <cell r="CP36">
            <v>36.51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961.16000000000008</v>
          </cell>
          <cell r="FB36">
            <v>72.680000000000007</v>
          </cell>
          <cell r="FC36">
            <v>72.680000000000007</v>
          </cell>
          <cell r="FD36">
            <v>72.680000000000007</v>
          </cell>
          <cell r="FE36">
            <v>72.680000000000007</v>
          </cell>
          <cell r="FF36">
            <v>72.680000000000007</v>
          </cell>
          <cell r="FG36">
            <v>72.680000000000007</v>
          </cell>
          <cell r="FH36">
            <v>72.680000000000007</v>
          </cell>
          <cell r="FI36">
            <v>90.48</v>
          </cell>
          <cell r="FJ36">
            <v>90.48</v>
          </cell>
          <cell r="FK36">
            <v>90.48</v>
          </cell>
          <cell r="FL36">
            <v>90.48</v>
          </cell>
          <cell r="FM36">
            <v>90.48</v>
          </cell>
          <cell r="FN36">
            <v>514.45088297413429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514.45088297413429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-446.70911702586579</v>
          </cell>
          <cell r="GB36">
            <v>-446.70911702586579</v>
          </cell>
          <cell r="GC36">
            <v>0</v>
          </cell>
          <cell r="GD36">
            <v>234.45000000000002</v>
          </cell>
          <cell r="GE36">
            <v>12.2</v>
          </cell>
          <cell r="GF36">
            <v>12.2</v>
          </cell>
          <cell r="GG36">
            <v>12.2</v>
          </cell>
          <cell r="GH36">
            <v>12.2</v>
          </cell>
          <cell r="GI36">
            <v>12.2</v>
          </cell>
          <cell r="GJ36">
            <v>12.2</v>
          </cell>
          <cell r="GK36">
            <v>12.2</v>
          </cell>
          <cell r="GL36">
            <v>29.81</v>
          </cell>
          <cell r="GM36">
            <v>29.81</v>
          </cell>
          <cell r="GN36">
            <v>29.81</v>
          </cell>
          <cell r="GO36">
            <v>29.81</v>
          </cell>
          <cell r="GP36">
            <v>29.81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V36">
            <v>-234.45000000000002</v>
          </cell>
          <cell r="GW36">
            <v>-234.45000000000002</v>
          </cell>
          <cell r="GX36">
            <v>0</v>
          </cell>
          <cell r="GY36">
            <v>1948.0300000000002</v>
          </cell>
          <cell r="GZ36">
            <v>107.29</v>
          </cell>
          <cell r="HA36">
            <v>107.29</v>
          </cell>
          <cell r="HB36">
            <v>107.29</v>
          </cell>
          <cell r="HC36">
            <v>107.29</v>
          </cell>
          <cell r="HD36">
            <v>107.29</v>
          </cell>
          <cell r="HE36">
            <v>107.29</v>
          </cell>
          <cell r="HF36">
            <v>107.29</v>
          </cell>
          <cell r="HG36">
            <v>239.4</v>
          </cell>
          <cell r="HH36">
            <v>239.4</v>
          </cell>
          <cell r="HI36">
            <v>239.4</v>
          </cell>
          <cell r="HJ36">
            <v>239.4</v>
          </cell>
          <cell r="HK36">
            <v>239.4</v>
          </cell>
          <cell r="HL36">
            <v>2252.4948945841775</v>
          </cell>
          <cell r="HM36">
            <v>182.94673286773516</v>
          </cell>
          <cell r="HN36">
            <v>193.95658346387617</v>
          </cell>
          <cell r="HO36">
            <v>216.03399212633528</v>
          </cell>
          <cell r="HP36">
            <v>197.38134556236321</v>
          </cell>
          <cell r="HQ36">
            <v>206.79682784838832</v>
          </cell>
          <cell r="HR36">
            <v>169.31420202269388</v>
          </cell>
          <cell r="HS36">
            <v>232.10517352103651</v>
          </cell>
          <cell r="HT36">
            <v>156.6793672411867</v>
          </cell>
          <cell r="HU36">
            <v>161.32707362073393</v>
          </cell>
          <cell r="HV36">
            <v>174.58256491057872</v>
          </cell>
          <cell r="HW36">
            <v>158.86403978768683</v>
          </cell>
          <cell r="HX36">
            <v>202.50699161156254</v>
          </cell>
          <cell r="HY36">
            <v>304.46489458417727</v>
          </cell>
          <cell r="HZ36">
            <v>0</v>
          </cell>
          <cell r="IA36">
            <v>304.46489458417727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0</v>
          </cell>
          <cell r="II36">
            <v>0</v>
          </cell>
          <cell r="IJ36">
            <v>0</v>
          </cell>
          <cell r="IK36">
            <v>0</v>
          </cell>
          <cell r="IL36">
            <v>0</v>
          </cell>
          <cell r="IM36">
            <v>0</v>
          </cell>
          <cell r="IN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IT36">
            <v>0</v>
          </cell>
          <cell r="IU36">
            <v>0</v>
          </cell>
          <cell r="IV36">
            <v>0</v>
          </cell>
          <cell r="IW36">
            <v>0</v>
          </cell>
          <cell r="IX36">
            <v>0</v>
          </cell>
          <cell r="IY36">
            <v>0</v>
          </cell>
          <cell r="IZ36">
            <v>0</v>
          </cell>
          <cell r="JA36">
            <v>0</v>
          </cell>
          <cell r="JB36">
            <v>0</v>
          </cell>
          <cell r="JC36">
            <v>0</v>
          </cell>
          <cell r="JD36">
            <v>0</v>
          </cell>
          <cell r="JE36">
            <v>0</v>
          </cell>
          <cell r="JF36">
            <v>0</v>
          </cell>
          <cell r="JG36">
            <v>0</v>
          </cell>
          <cell r="JH36">
            <v>0</v>
          </cell>
          <cell r="JI36">
            <v>0</v>
          </cell>
          <cell r="JJ36">
            <v>0</v>
          </cell>
          <cell r="JK36">
            <v>0</v>
          </cell>
          <cell r="JL36">
            <v>0</v>
          </cell>
          <cell r="JM36">
            <v>0</v>
          </cell>
          <cell r="JN36">
            <v>0</v>
          </cell>
          <cell r="JO36">
            <v>0</v>
          </cell>
          <cell r="JP36">
            <v>0</v>
          </cell>
          <cell r="JQ36">
            <v>0</v>
          </cell>
          <cell r="JR36">
            <v>0</v>
          </cell>
          <cell r="JS36">
            <v>0</v>
          </cell>
          <cell r="JT36">
            <v>0</v>
          </cell>
          <cell r="JU36">
            <v>0</v>
          </cell>
          <cell r="JV36">
            <v>0</v>
          </cell>
          <cell r="JW36">
            <v>0</v>
          </cell>
          <cell r="JX36">
            <v>0</v>
          </cell>
          <cell r="JY36">
            <v>0</v>
          </cell>
          <cell r="JZ36">
            <v>0</v>
          </cell>
          <cell r="KA36">
            <v>0</v>
          </cell>
          <cell r="KB36">
            <v>0</v>
          </cell>
          <cell r="KC36">
            <v>0</v>
          </cell>
          <cell r="KD36">
            <v>0</v>
          </cell>
          <cell r="KE36">
            <v>0</v>
          </cell>
          <cell r="KF36">
            <v>0</v>
          </cell>
          <cell r="KG36">
            <v>0</v>
          </cell>
          <cell r="KH36">
            <v>85.09</v>
          </cell>
          <cell r="KI36">
            <v>3.92</v>
          </cell>
          <cell r="KJ36">
            <v>3.92</v>
          </cell>
          <cell r="KK36">
            <v>3.92</v>
          </cell>
          <cell r="KL36">
            <v>3.92</v>
          </cell>
          <cell r="KM36">
            <v>3.92</v>
          </cell>
          <cell r="KN36">
            <v>3.92</v>
          </cell>
          <cell r="KO36">
            <v>3.92</v>
          </cell>
          <cell r="KP36">
            <v>11.53</v>
          </cell>
          <cell r="KQ36">
            <v>11.53</v>
          </cell>
          <cell r="KR36">
            <v>11.53</v>
          </cell>
          <cell r="KS36">
            <v>11.53</v>
          </cell>
          <cell r="KT36">
            <v>11.53</v>
          </cell>
          <cell r="KU36">
            <v>91.255758898654904</v>
          </cell>
          <cell r="KV36">
            <v>4.6938682940562355</v>
          </cell>
          <cell r="KW36">
            <v>5.0551243869375817</v>
          </cell>
          <cell r="KX36">
            <v>4.4863617376911717</v>
          </cell>
          <cell r="KY36">
            <v>4.9188788436157722</v>
          </cell>
          <cell r="KZ36">
            <v>4.8998094168654367</v>
          </cell>
          <cell r="LA36">
            <v>5.0081393187199694</v>
          </cell>
          <cell r="LB36">
            <v>4.4316077088050507</v>
          </cell>
          <cell r="LC36">
            <v>8.7622392658603196</v>
          </cell>
          <cell r="LD36">
            <v>11.294037002359898</v>
          </cell>
          <cell r="LE36">
            <v>10.905722591157019</v>
          </cell>
          <cell r="LF36">
            <v>13.287280799954317</v>
          </cell>
          <cell r="LG36">
            <v>13.512689532632136</v>
          </cell>
          <cell r="LH36">
            <v>6.1657588986549001</v>
          </cell>
          <cell r="LI36">
            <v>0</v>
          </cell>
          <cell r="LJ36">
            <v>6.1657588986549001</v>
          </cell>
          <cell r="LK36">
            <v>0</v>
          </cell>
          <cell r="LX36">
            <v>0</v>
          </cell>
          <cell r="MJ36">
            <v>0</v>
          </cell>
          <cell r="ML36">
            <v>0</v>
          </cell>
          <cell r="MM36">
            <v>0</v>
          </cell>
          <cell r="MN36">
            <v>4502.6899999999996</v>
          </cell>
          <cell r="MO36">
            <v>590.57000000000005</v>
          </cell>
          <cell r="MP36">
            <v>590.57000000000005</v>
          </cell>
          <cell r="MQ36">
            <v>590.57000000000005</v>
          </cell>
          <cell r="MR36">
            <v>590.57000000000005</v>
          </cell>
          <cell r="MS36">
            <v>590.57000000000005</v>
          </cell>
          <cell r="MT36">
            <v>590.57000000000005</v>
          </cell>
          <cell r="MU36">
            <v>590.57000000000005</v>
          </cell>
          <cell r="MV36">
            <v>73.739999999999995</v>
          </cell>
          <cell r="MW36">
            <v>73.739999999999995</v>
          </cell>
          <cell r="MX36">
            <v>73.739999999999995</v>
          </cell>
          <cell r="MY36">
            <v>73.739999999999995</v>
          </cell>
          <cell r="MZ36">
            <v>73.739999999999995</v>
          </cell>
          <cell r="NA36">
            <v>0</v>
          </cell>
          <cell r="NB36">
            <v>0</v>
          </cell>
          <cell r="NC36">
            <v>0</v>
          </cell>
          <cell r="ND36">
            <v>0</v>
          </cell>
          <cell r="NE36">
            <v>0</v>
          </cell>
          <cell r="NF36">
            <v>0</v>
          </cell>
          <cell r="NG36">
            <v>0</v>
          </cell>
          <cell r="NH36">
            <v>0</v>
          </cell>
          <cell r="NI36">
            <v>0</v>
          </cell>
          <cell r="NJ36">
            <v>0</v>
          </cell>
          <cell r="NK36">
            <v>0</v>
          </cell>
          <cell r="NL36">
            <v>0</v>
          </cell>
          <cell r="NM36">
            <v>0</v>
          </cell>
          <cell r="NN36">
            <v>-4502.6899999999996</v>
          </cell>
          <cell r="NO36">
            <v>-4502.6899999999996</v>
          </cell>
          <cell r="NP36">
            <v>0</v>
          </cell>
          <cell r="NQ36">
            <v>2142.3200000000006</v>
          </cell>
          <cell r="NR36">
            <v>0</v>
          </cell>
          <cell r="NS36">
            <v>-2142.3200000000006</v>
          </cell>
          <cell r="NT36">
            <v>-2142.3200000000006</v>
          </cell>
          <cell r="NU36">
            <v>0</v>
          </cell>
          <cell r="NV36">
            <v>1100.98</v>
          </cell>
          <cell r="NW36">
            <v>119.34</v>
          </cell>
          <cell r="NX36">
            <v>119.34</v>
          </cell>
          <cell r="NY36">
            <v>119.34</v>
          </cell>
          <cell r="NZ36">
            <v>119.34</v>
          </cell>
          <cell r="OA36">
            <v>119.34</v>
          </cell>
          <cell r="OB36">
            <v>119.34</v>
          </cell>
          <cell r="OC36">
            <v>119.34</v>
          </cell>
          <cell r="OD36">
            <v>53.12</v>
          </cell>
          <cell r="OE36">
            <v>53.12</v>
          </cell>
          <cell r="OF36">
            <v>53.12</v>
          </cell>
          <cell r="OG36">
            <v>53.12</v>
          </cell>
          <cell r="OH36">
            <v>53.12</v>
          </cell>
          <cell r="OI36">
            <v>0</v>
          </cell>
          <cell r="OJ36">
            <v>0</v>
          </cell>
          <cell r="OK36">
            <v>0</v>
          </cell>
          <cell r="OL36">
            <v>0</v>
          </cell>
          <cell r="OM36">
            <v>0</v>
          </cell>
          <cell r="ON36">
            <v>0</v>
          </cell>
          <cell r="OO36">
            <v>0</v>
          </cell>
          <cell r="OP36">
            <v>0</v>
          </cell>
          <cell r="OQ36">
            <v>0</v>
          </cell>
          <cell r="OR36">
            <v>0</v>
          </cell>
          <cell r="OS36">
            <v>0</v>
          </cell>
          <cell r="OT36">
            <v>0</v>
          </cell>
          <cell r="OU36">
            <v>0</v>
          </cell>
          <cell r="OV36">
            <v>-1100.98</v>
          </cell>
          <cell r="OW36">
            <v>-1100.98</v>
          </cell>
          <cell r="OX36">
            <v>0</v>
          </cell>
          <cell r="OY36">
            <v>707.85000000000025</v>
          </cell>
          <cell r="OZ36">
            <v>80.45</v>
          </cell>
          <cell r="PA36">
            <v>80.45</v>
          </cell>
          <cell r="PB36">
            <v>80.45</v>
          </cell>
          <cell r="PC36">
            <v>80.45</v>
          </cell>
          <cell r="PD36">
            <v>80.45</v>
          </cell>
          <cell r="PE36">
            <v>80.45</v>
          </cell>
          <cell r="PF36">
            <v>80.45</v>
          </cell>
          <cell r="PG36">
            <v>28.94</v>
          </cell>
          <cell r="PH36">
            <v>28.94</v>
          </cell>
          <cell r="PI36">
            <v>28.94</v>
          </cell>
          <cell r="PJ36">
            <v>28.94</v>
          </cell>
          <cell r="PK36">
            <v>28.94</v>
          </cell>
          <cell r="PL36">
            <v>0</v>
          </cell>
          <cell r="PM36">
            <v>0</v>
          </cell>
          <cell r="PN36">
            <v>0</v>
          </cell>
          <cell r="PO36">
            <v>0</v>
          </cell>
          <cell r="PP36">
            <v>0</v>
          </cell>
          <cell r="PQ36">
            <v>0</v>
          </cell>
          <cell r="PR36">
            <v>0</v>
          </cell>
          <cell r="PS36">
            <v>0</v>
          </cell>
          <cell r="PT36">
            <v>0</v>
          </cell>
          <cell r="PU36">
            <v>0</v>
          </cell>
          <cell r="PV36">
            <v>0</v>
          </cell>
          <cell r="PW36">
            <v>0</v>
          </cell>
          <cell r="PX36">
            <v>0</v>
          </cell>
          <cell r="PY36">
            <v>-707.85000000000025</v>
          </cell>
          <cell r="PZ36">
            <v>-707.85000000000025</v>
          </cell>
          <cell r="QA36">
            <v>0</v>
          </cell>
          <cell r="QB36">
            <v>155.39999999999998</v>
          </cell>
          <cell r="QC36">
            <v>15.9</v>
          </cell>
          <cell r="QD36">
            <v>15.9</v>
          </cell>
          <cell r="QE36">
            <v>15.9</v>
          </cell>
          <cell r="QF36">
            <v>15.9</v>
          </cell>
          <cell r="QG36">
            <v>15.9</v>
          </cell>
          <cell r="QH36">
            <v>15.9</v>
          </cell>
          <cell r="QI36">
            <v>15.9</v>
          </cell>
          <cell r="QJ36">
            <v>8.82</v>
          </cell>
          <cell r="QK36">
            <v>8.82</v>
          </cell>
          <cell r="QL36">
            <v>8.82</v>
          </cell>
          <cell r="QM36">
            <v>8.82</v>
          </cell>
          <cell r="QN36">
            <v>8.82</v>
          </cell>
          <cell r="QO36">
            <v>0</v>
          </cell>
          <cell r="QP36">
            <v>0</v>
          </cell>
          <cell r="QQ36">
            <v>0</v>
          </cell>
          <cell r="QR36">
            <v>0</v>
          </cell>
          <cell r="QS36">
            <v>0</v>
          </cell>
          <cell r="QT36">
            <v>0</v>
          </cell>
          <cell r="QU36">
            <v>0</v>
          </cell>
          <cell r="QV36">
            <v>0</v>
          </cell>
          <cell r="QW36">
            <v>0</v>
          </cell>
          <cell r="QX36">
            <v>0</v>
          </cell>
          <cell r="QY36">
            <v>0</v>
          </cell>
          <cell r="QZ36">
            <v>0</v>
          </cell>
          <cell r="RA36">
            <v>0</v>
          </cell>
          <cell r="RB36">
            <v>-155.39999999999998</v>
          </cell>
          <cell r="RC36">
            <v>-155.39999999999998</v>
          </cell>
          <cell r="RD36">
            <v>0</v>
          </cell>
          <cell r="RE36">
            <v>0</v>
          </cell>
          <cell r="RF36">
            <v>0</v>
          </cell>
          <cell r="RG36">
            <v>0</v>
          </cell>
          <cell r="RH36">
            <v>0</v>
          </cell>
          <cell r="RI36">
            <v>0</v>
          </cell>
          <cell r="RJ36">
            <v>0</v>
          </cell>
          <cell r="RK36">
            <v>0</v>
          </cell>
          <cell r="RL36">
            <v>0</v>
          </cell>
          <cell r="RM36">
            <v>0</v>
          </cell>
          <cell r="RN36">
            <v>0</v>
          </cell>
          <cell r="RO36">
            <v>0</v>
          </cell>
          <cell r="RP36">
            <v>0</v>
          </cell>
          <cell r="RQ36">
            <v>0</v>
          </cell>
          <cell r="RR36">
            <v>0</v>
          </cell>
          <cell r="RS36">
            <v>0</v>
          </cell>
          <cell r="RT36">
            <v>0</v>
          </cell>
          <cell r="RU36">
            <v>0</v>
          </cell>
          <cell r="RV36">
            <v>0</v>
          </cell>
          <cell r="RW36">
            <v>0</v>
          </cell>
          <cell r="RX36">
            <v>0</v>
          </cell>
          <cell r="RY36">
            <v>0</v>
          </cell>
          <cell r="RZ36">
            <v>0</v>
          </cell>
          <cell r="SA36">
            <v>0</v>
          </cell>
          <cell r="SB36">
            <v>0</v>
          </cell>
          <cell r="SC36">
            <v>0</v>
          </cell>
          <cell r="SD36">
            <v>0</v>
          </cell>
          <cell r="SE36">
            <v>0</v>
          </cell>
          <cell r="SF36">
            <v>0</v>
          </cell>
          <cell r="SG36">
            <v>0</v>
          </cell>
          <cell r="SH36">
            <v>0</v>
          </cell>
          <cell r="SI36">
            <v>0</v>
          </cell>
          <cell r="SJ36">
            <v>0</v>
          </cell>
          <cell r="SK36">
            <v>0</v>
          </cell>
          <cell r="SL36">
            <v>0</v>
          </cell>
          <cell r="SM36">
            <v>0</v>
          </cell>
          <cell r="SN36">
            <v>0</v>
          </cell>
          <cell r="SO36">
            <v>0</v>
          </cell>
          <cell r="SP36">
            <v>0</v>
          </cell>
          <cell r="SQ36">
            <v>0</v>
          </cell>
          <cell r="SR36">
            <v>0</v>
          </cell>
          <cell r="SS36">
            <v>0</v>
          </cell>
          <cell r="ST36">
            <v>0</v>
          </cell>
          <cell r="SU36">
            <v>0</v>
          </cell>
          <cell r="SV36">
            <v>0</v>
          </cell>
          <cell r="SW36">
            <v>0</v>
          </cell>
          <cell r="SX36">
            <v>0</v>
          </cell>
          <cell r="SY36">
            <v>0</v>
          </cell>
          <cell r="SZ36">
            <v>0</v>
          </cell>
          <cell r="TA36">
            <v>0</v>
          </cell>
          <cell r="TB36">
            <v>0</v>
          </cell>
          <cell r="TC36">
            <v>0</v>
          </cell>
          <cell r="TD36">
            <v>0</v>
          </cell>
          <cell r="TE36">
            <v>0</v>
          </cell>
          <cell r="TF36">
            <v>0</v>
          </cell>
          <cell r="TG36">
            <v>0</v>
          </cell>
          <cell r="TH36">
            <v>0</v>
          </cell>
          <cell r="TI36">
            <v>0</v>
          </cell>
          <cell r="TJ36">
            <v>0</v>
          </cell>
          <cell r="TK36">
            <v>167.51000000000005</v>
          </cell>
          <cell r="TL36">
            <v>15.68</v>
          </cell>
          <cell r="TM36">
            <v>15.68</v>
          </cell>
          <cell r="TN36">
            <v>15.68</v>
          </cell>
          <cell r="TO36">
            <v>15.68</v>
          </cell>
          <cell r="TP36">
            <v>15.68</v>
          </cell>
          <cell r="TQ36">
            <v>15.68</v>
          </cell>
          <cell r="TR36">
            <v>15.68</v>
          </cell>
          <cell r="TS36">
            <v>11.55</v>
          </cell>
          <cell r="TT36">
            <v>11.55</v>
          </cell>
          <cell r="TU36">
            <v>11.55</v>
          </cell>
          <cell r="TV36">
            <v>11.55</v>
          </cell>
          <cell r="TW36">
            <v>11.55</v>
          </cell>
          <cell r="TX36">
            <v>0</v>
          </cell>
          <cell r="TY36">
            <v>0</v>
          </cell>
          <cell r="TZ36">
            <v>0</v>
          </cell>
          <cell r="UA36">
            <v>0</v>
          </cell>
          <cell r="UB36">
            <v>0</v>
          </cell>
          <cell r="UC36">
            <v>0</v>
          </cell>
          <cell r="UD36">
            <v>0</v>
          </cell>
          <cell r="UE36">
            <v>0</v>
          </cell>
          <cell r="UF36">
            <v>0</v>
          </cell>
          <cell r="UG36">
            <v>0</v>
          </cell>
          <cell r="UH36">
            <v>0</v>
          </cell>
          <cell r="UI36">
            <v>0</v>
          </cell>
          <cell r="UJ36">
            <v>0</v>
          </cell>
          <cell r="UK36">
            <v>-167.51000000000005</v>
          </cell>
          <cell r="UL36">
            <v>-167.51000000000005</v>
          </cell>
          <cell r="UM36">
            <v>0</v>
          </cell>
          <cell r="UN36">
            <v>10.58</v>
          </cell>
          <cell r="UO36">
            <v>1.04</v>
          </cell>
          <cell r="UP36">
            <v>1.04</v>
          </cell>
          <cell r="UQ36">
            <v>1.04</v>
          </cell>
          <cell r="UR36">
            <v>1.04</v>
          </cell>
          <cell r="US36">
            <v>1.04</v>
          </cell>
          <cell r="UT36">
            <v>1.04</v>
          </cell>
          <cell r="UU36">
            <v>1.04</v>
          </cell>
          <cell r="UV36">
            <v>0.66</v>
          </cell>
          <cell r="UW36">
            <v>0.66</v>
          </cell>
          <cell r="UX36">
            <v>0.66</v>
          </cell>
          <cell r="UY36">
            <v>0.66</v>
          </cell>
          <cell r="UZ36">
            <v>0.66</v>
          </cell>
          <cell r="VA36">
            <v>0</v>
          </cell>
          <cell r="VH36">
            <v>0</v>
          </cell>
          <cell r="VN36">
            <v>-10.58</v>
          </cell>
          <cell r="VO36">
            <v>-10.58</v>
          </cell>
          <cell r="VP36">
            <v>0</v>
          </cell>
          <cell r="VQ36">
            <v>0</v>
          </cell>
          <cell r="WD36">
            <v>0</v>
          </cell>
          <cell r="WQ36">
            <v>0</v>
          </cell>
          <cell r="WR36">
            <v>0</v>
          </cell>
          <cell r="WS36">
            <v>0</v>
          </cell>
          <cell r="WT36">
            <v>17331.059999999998</v>
          </cell>
          <cell r="WU36">
            <v>1270.18</v>
          </cell>
          <cell r="WV36">
            <v>1270.18</v>
          </cell>
          <cell r="WW36">
            <v>1270.18</v>
          </cell>
          <cell r="WX36">
            <v>1270.18</v>
          </cell>
          <cell r="WY36">
            <v>1270.18</v>
          </cell>
          <cell r="WZ36">
            <v>1270.18</v>
          </cell>
          <cell r="XA36">
            <v>1270.18</v>
          </cell>
          <cell r="XB36">
            <v>1687.96</v>
          </cell>
          <cell r="XC36">
            <v>1687.96</v>
          </cell>
          <cell r="XD36">
            <v>1687.96</v>
          </cell>
          <cell r="XE36">
            <v>1687.96</v>
          </cell>
          <cell r="XF36">
            <v>1687.96</v>
          </cell>
          <cell r="XG36">
            <v>23830.751538834276</v>
          </cell>
          <cell r="XH36">
            <v>2385.5277375360674</v>
          </cell>
          <cell r="XI36">
            <v>2299.0133778776221</v>
          </cell>
          <cell r="XJ36">
            <v>2093.6229172561766</v>
          </cell>
          <cell r="XK36">
            <v>2.5763926786288232</v>
          </cell>
          <cell r="XL36">
            <v>1931.2539248048911</v>
          </cell>
          <cell r="XM36">
            <v>2020.0161929321594</v>
          </cell>
          <cell r="XN36">
            <v>2227.6070913526842</v>
          </cell>
          <cell r="XO36">
            <v>2253.1954988064654</v>
          </cell>
          <cell r="XP36">
            <v>2115.8982556744304</v>
          </cell>
          <cell r="XQ36">
            <v>2204.1149817835039</v>
          </cell>
          <cell r="XR36">
            <v>2058.4192871074792</v>
          </cell>
          <cell r="XS36">
            <v>2239.5058810241717</v>
          </cell>
          <cell r="XT36">
            <v>6499.6915388342786</v>
          </cell>
          <cell r="XU36">
            <v>0</v>
          </cell>
          <cell r="XV36">
            <v>6499.6915388342786</v>
          </cell>
          <cell r="XW36">
            <v>531.28</v>
          </cell>
          <cell r="XX36">
            <v>45.99</v>
          </cell>
          <cell r="XY36">
            <v>45.99</v>
          </cell>
          <cell r="XZ36">
            <v>45.99</v>
          </cell>
          <cell r="YA36">
            <v>45.99</v>
          </cell>
          <cell r="YB36">
            <v>45.99</v>
          </cell>
          <cell r="YC36">
            <v>45.99</v>
          </cell>
          <cell r="YD36">
            <v>45.99</v>
          </cell>
          <cell r="YE36">
            <v>41.87</v>
          </cell>
          <cell r="YF36">
            <v>41.87</v>
          </cell>
          <cell r="YG36">
            <v>41.87</v>
          </cell>
          <cell r="YH36">
            <v>41.87</v>
          </cell>
          <cell r="YI36">
            <v>41.87</v>
          </cell>
          <cell r="YJ36">
            <v>1295.3540048691391</v>
          </cell>
          <cell r="YK36">
            <v>101.57210075455806</v>
          </cell>
          <cell r="YL36">
            <v>89.101115361636275</v>
          </cell>
          <cell r="YM36">
            <v>91.74629614457649</v>
          </cell>
          <cell r="YN36">
            <v>99.264470334884166</v>
          </cell>
          <cell r="YO36">
            <v>88.705455198548748</v>
          </cell>
          <cell r="YP36">
            <v>95.440714653102049</v>
          </cell>
          <cell r="YQ36">
            <v>99.801543836832636</v>
          </cell>
          <cell r="YR36">
            <v>102.00732763282447</v>
          </cell>
          <cell r="YS36">
            <v>97.057081816369092</v>
          </cell>
          <cell r="YT36">
            <v>133.4356256241841</v>
          </cell>
          <cell r="YU36">
            <v>142.42030822869336</v>
          </cell>
          <cell r="YV36">
            <v>154.80196528292976</v>
          </cell>
          <cell r="YW36">
            <v>764.07400486913912</v>
          </cell>
          <cell r="YX36">
            <v>0</v>
          </cell>
          <cell r="YY36">
            <v>764.07400486913912</v>
          </cell>
          <cell r="YZ36">
            <v>852.75000000000011</v>
          </cell>
          <cell r="ZA36">
            <v>31.5</v>
          </cell>
          <cell r="ZB36">
            <v>31.5</v>
          </cell>
          <cell r="ZC36">
            <v>31.5</v>
          </cell>
          <cell r="ZD36">
            <v>31.5</v>
          </cell>
          <cell r="ZE36">
            <v>31.5</v>
          </cell>
          <cell r="ZF36">
            <v>31.5</v>
          </cell>
          <cell r="ZG36">
            <v>31.5</v>
          </cell>
          <cell r="ZH36">
            <v>126.45</v>
          </cell>
          <cell r="ZI36">
            <v>126.45</v>
          </cell>
          <cell r="ZJ36">
            <v>126.45</v>
          </cell>
          <cell r="ZK36">
            <v>126.45</v>
          </cell>
          <cell r="ZL36">
            <v>126.45</v>
          </cell>
          <cell r="ZM36">
            <v>5133.7152660549091</v>
          </cell>
          <cell r="ZN36">
            <v>0</v>
          </cell>
          <cell r="ZO36">
            <v>0</v>
          </cell>
          <cell r="ZP36">
            <v>0</v>
          </cell>
          <cell r="ZQ36">
            <v>5049.8552550338618</v>
          </cell>
          <cell r="ZR36">
            <v>83.860011021047242</v>
          </cell>
          <cell r="ZS36">
            <v>0</v>
          </cell>
          <cell r="ZZ36">
            <v>4280.9652660549091</v>
          </cell>
          <cell r="AAA36">
            <v>0</v>
          </cell>
          <cell r="AAB36">
            <v>4280.9652660549091</v>
          </cell>
          <cell r="AAC36">
            <v>0</v>
          </cell>
          <cell r="AAD36">
            <v>0</v>
          </cell>
          <cell r="AAE36">
            <v>0</v>
          </cell>
          <cell r="AAF36">
            <v>0</v>
          </cell>
          <cell r="AAG36">
            <v>0</v>
          </cell>
          <cell r="AAH36">
            <v>0</v>
          </cell>
          <cell r="AAI36">
            <v>0</v>
          </cell>
          <cell r="AAJ36">
            <v>0</v>
          </cell>
          <cell r="AAK36">
            <v>0</v>
          </cell>
          <cell r="AAL36">
            <v>0</v>
          </cell>
          <cell r="AAM36">
            <v>0</v>
          </cell>
          <cell r="AAN36">
            <v>0</v>
          </cell>
          <cell r="AAO36">
            <v>0</v>
          </cell>
          <cell r="AAP36">
            <v>97.776021279226867</v>
          </cell>
          <cell r="AAQ36">
            <v>13.964852259973306</v>
          </cell>
          <cell r="AAR36">
            <v>13.931426061609566</v>
          </cell>
          <cell r="AAS36">
            <v>13.97830862653924</v>
          </cell>
          <cell r="AAT36">
            <v>14.035674944719998</v>
          </cell>
          <cell r="AAU36">
            <v>14.145266074016</v>
          </cell>
          <cell r="AAV36">
            <v>13.985058177375999</v>
          </cell>
          <cell r="AAW36">
            <v>13.735435134992755</v>
          </cell>
          <cell r="AAX36">
            <v>0</v>
          </cell>
          <cell r="AAY36">
            <v>0</v>
          </cell>
          <cell r="AAZ36">
            <v>0</v>
          </cell>
          <cell r="ABA36">
            <v>0</v>
          </cell>
          <cell r="ABB36">
            <v>0</v>
          </cell>
          <cell r="ABC36">
            <v>97.776021279226867</v>
          </cell>
          <cell r="ABD36">
            <v>0</v>
          </cell>
          <cell r="ABE36">
            <v>97.776021279226867</v>
          </cell>
          <cell r="ABF36">
            <v>0</v>
          </cell>
          <cell r="ABG36">
            <v>0</v>
          </cell>
          <cell r="ABH36">
            <v>0</v>
          </cell>
          <cell r="ABI36">
            <v>0</v>
          </cell>
          <cell r="ABJ36">
            <v>0</v>
          </cell>
          <cell r="ABK36">
            <v>0</v>
          </cell>
          <cell r="ABL36">
            <v>0</v>
          </cell>
          <cell r="ABM36">
            <v>0</v>
          </cell>
          <cell r="ABN36">
            <v>0</v>
          </cell>
          <cell r="ABO36">
            <v>0</v>
          </cell>
          <cell r="ABP36">
            <v>0</v>
          </cell>
          <cell r="ABQ36">
            <v>0</v>
          </cell>
          <cell r="ABR36">
            <v>0</v>
          </cell>
          <cell r="ABS36">
            <v>0</v>
          </cell>
          <cell r="ABT36">
            <v>0</v>
          </cell>
          <cell r="ABU36">
            <v>0</v>
          </cell>
          <cell r="ABV36">
            <v>0</v>
          </cell>
          <cell r="ABW36">
            <v>0</v>
          </cell>
          <cell r="ABX36">
            <v>0</v>
          </cell>
          <cell r="ABY36">
            <v>0</v>
          </cell>
          <cell r="ACB36">
            <v>0</v>
          </cell>
          <cell r="ACC36">
            <v>0</v>
          </cell>
          <cell r="ACD36">
            <v>0</v>
          </cell>
          <cell r="ACE36">
            <v>0</v>
          </cell>
          <cell r="ACF36">
            <v>0</v>
          </cell>
          <cell r="ACG36">
            <v>0</v>
          </cell>
          <cell r="ACH36">
            <v>0</v>
          </cell>
          <cell r="ACI36">
            <v>0</v>
          </cell>
          <cell r="ACJ36">
            <v>0</v>
          </cell>
          <cell r="ACK36">
            <v>0</v>
          </cell>
          <cell r="ACL36">
            <v>0</v>
          </cell>
          <cell r="ACM36">
            <v>0</v>
          </cell>
          <cell r="ACN36">
            <v>0</v>
          </cell>
          <cell r="ACO36">
            <v>0</v>
          </cell>
          <cell r="ACP36">
            <v>0</v>
          </cell>
          <cell r="ACQ36">
            <v>0</v>
          </cell>
          <cell r="ACR36">
            <v>0</v>
          </cell>
          <cell r="ACS36">
            <v>0</v>
          </cell>
          <cell r="ACT36">
            <v>0</v>
          </cell>
          <cell r="ACU36">
            <v>0</v>
          </cell>
          <cell r="ACV36">
            <v>0</v>
          </cell>
          <cell r="ACW36">
            <v>0</v>
          </cell>
          <cell r="ACX36">
            <v>0</v>
          </cell>
          <cell r="ACY36">
            <v>0</v>
          </cell>
          <cell r="ACZ36">
            <v>0</v>
          </cell>
          <cell r="ADA36">
            <v>0</v>
          </cell>
          <cell r="ADB36">
            <v>0</v>
          </cell>
          <cell r="ADC36">
            <v>0</v>
          </cell>
          <cell r="ADD36">
            <v>0</v>
          </cell>
          <cell r="ADE36">
            <v>0</v>
          </cell>
          <cell r="ADF36">
            <v>0</v>
          </cell>
          <cell r="ADG36">
            <v>0</v>
          </cell>
          <cell r="ADH36">
            <v>0</v>
          </cell>
          <cell r="ADI36">
            <v>0</v>
          </cell>
          <cell r="ADJ36">
            <v>0</v>
          </cell>
          <cell r="ADK36">
            <v>0</v>
          </cell>
          <cell r="ADL36">
            <v>0</v>
          </cell>
          <cell r="ADM36">
            <v>0</v>
          </cell>
          <cell r="ADN36">
            <v>0</v>
          </cell>
          <cell r="ADO36">
            <v>0</v>
          </cell>
          <cell r="ADP36">
            <v>0</v>
          </cell>
          <cell r="ADQ36">
            <v>0</v>
          </cell>
          <cell r="ADR36">
            <v>0</v>
          </cell>
          <cell r="ADS36">
            <v>0</v>
          </cell>
          <cell r="ADT36">
            <v>0</v>
          </cell>
          <cell r="ADU36">
            <v>0</v>
          </cell>
          <cell r="ADV36">
            <v>0</v>
          </cell>
          <cell r="ADW36">
            <v>0</v>
          </cell>
          <cell r="ADX36">
            <v>0</v>
          </cell>
          <cell r="ADY36">
            <v>0</v>
          </cell>
          <cell r="ADZ36">
            <v>0</v>
          </cell>
          <cell r="AEA36">
            <v>0</v>
          </cell>
          <cell r="AEB36">
            <v>0</v>
          </cell>
          <cell r="AEC36">
            <v>0</v>
          </cell>
          <cell r="AED36">
            <v>0</v>
          </cell>
          <cell r="AEE36">
            <v>0</v>
          </cell>
          <cell r="AEF36">
            <v>0</v>
          </cell>
          <cell r="AEG36">
            <v>0</v>
          </cell>
          <cell r="AEH36">
            <v>0</v>
          </cell>
          <cell r="AEI36">
            <v>0</v>
          </cell>
          <cell r="AEJ36">
            <v>0</v>
          </cell>
          <cell r="AEK36">
            <v>0</v>
          </cell>
          <cell r="AEL36">
            <v>0</v>
          </cell>
          <cell r="AEM36">
            <v>0</v>
          </cell>
          <cell r="AEN36">
            <v>0</v>
          </cell>
          <cell r="AEO36">
            <v>0</v>
          </cell>
          <cell r="AEP36">
            <v>0</v>
          </cell>
          <cell r="AEQ36">
            <v>0</v>
          </cell>
          <cell r="AER36">
            <v>0</v>
          </cell>
          <cell r="AES36">
            <v>0</v>
          </cell>
          <cell r="AET36">
            <v>4793.4500000000007</v>
          </cell>
          <cell r="AEU36">
            <v>232.9</v>
          </cell>
          <cell r="AEV36">
            <v>232.9</v>
          </cell>
          <cell r="AEW36">
            <v>232.9</v>
          </cell>
          <cell r="AEX36">
            <v>232.9</v>
          </cell>
          <cell r="AEY36">
            <v>232.9</v>
          </cell>
          <cell r="AEZ36">
            <v>232.9</v>
          </cell>
          <cell r="AFA36">
            <v>232.9</v>
          </cell>
          <cell r="AFB36">
            <v>632.63</v>
          </cell>
          <cell r="AFC36">
            <v>632.63</v>
          </cell>
          <cell r="AFD36">
            <v>632.63</v>
          </cell>
          <cell r="AFE36">
            <v>632.63</v>
          </cell>
          <cell r="AFF36">
            <v>632.63</v>
          </cell>
          <cell r="AFG36">
            <v>0</v>
          </cell>
          <cell r="AFH36">
            <v>0</v>
          </cell>
          <cell r="AFI36">
            <v>0</v>
          </cell>
          <cell r="AFJ36">
            <v>0</v>
          </cell>
          <cell r="AFK36">
            <v>0</v>
          </cell>
          <cell r="AFL36">
            <v>0</v>
          </cell>
          <cell r="AFM36">
            <v>0</v>
          </cell>
          <cell r="AFN36">
            <v>0</v>
          </cell>
          <cell r="AFO36">
            <v>0</v>
          </cell>
          <cell r="AFP36">
            <v>0</v>
          </cell>
          <cell r="AFQ36">
            <v>0</v>
          </cell>
          <cell r="AFR36">
            <v>0</v>
          </cell>
          <cell r="AFS36">
            <v>0</v>
          </cell>
          <cell r="AFT36">
            <v>-4793.4500000000007</v>
          </cell>
          <cell r="AFU36">
            <v>-4793.4500000000007</v>
          </cell>
          <cell r="AFV36">
            <v>0</v>
          </cell>
          <cell r="AFW36">
            <v>35409.939999999995</v>
          </cell>
          <cell r="AFX36">
            <v>34549.139644260373</v>
          </cell>
          <cell r="AFY36">
            <v>-860.80035573962232</v>
          </cell>
          <cell r="AFZ36">
            <v>-860.80035573962232</v>
          </cell>
          <cell r="AGA36">
            <v>0</v>
          </cell>
          <cell r="AGB36">
            <v>42491.927999999993</v>
          </cell>
          <cell r="AGC36">
            <v>41458.967573112444</v>
          </cell>
          <cell r="AGD36">
            <v>-1032.9604268875482</v>
          </cell>
          <cell r="AGE36">
            <v>-1032.9604268875482</v>
          </cell>
          <cell r="AGF36">
            <v>0</v>
          </cell>
          <cell r="AGG36">
            <v>2620.3355599999995</v>
          </cell>
          <cell r="AGH36">
            <v>2556.6363336752675</v>
          </cell>
          <cell r="AGI36">
            <v>-63.699226324732081</v>
          </cell>
          <cell r="AGJ36">
            <v>-63.699226324732081</v>
          </cell>
          <cell r="AGK36">
            <v>0</v>
          </cell>
          <cell r="AGL36">
            <v>45112.263559999992</v>
          </cell>
          <cell r="AGM36">
            <v>44015.603906787714</v>
          </cell>
          <cell r="AGN36">
            <v>-1096.6596532122785</v>
          </cell>
          <cell r="AGO36">
            <v>-1096.6596532122785</v>
          </cell>
          <cell r="AGP36">
            <v>0</v>
          </cell>
          <cell r="AGQ36">
            <v>5.8084772370486662E-2</v>
          </cell>
          <cell r="AGR36">
            <v>7.0000000000000007E-2</v>
          </cell>
          <cell r="AGS36">
            <v>0.05</v>
          </cell>
          <cell r="AGT36">
            <v>6.1666666666666668E-2</v>
          </cell>
          <cell r="AGV36">
            <v>6645.01</v>
          </cell>
          <cell r="AGW36">
            <v>0</v>
          </cell>
          <cell r="AGX36">
            <v>-6645.01</v>
          </cell>
          <cell r="AGZ36">
            <v>-1096.6596532122785</v>
          </cell>
          <cell r="AHA36">
            <v>36191.199267697935</v>
          </cell>
          <cell r="AHC36">
            <v>-6031.5491472157591</v>
          </cell>
          <cell r="AHD36">
            <v>26178.962240652596</v>
          </cell>
          <cell r="AHE36">
            <v>-11120.554926289893</v>
          </cell>
          <cell r="AHF36">
            <v>7814.4982325059682</v>
          </cell>
          <cell r="AHG36">
            <v>51935.896014138569</v>
          </cell>
        </row>
        <row r="37">
          <cell r="C37" t="str">
            <v>Степана Бандери вул. 13</v>
          </cell>
          <cell r="D37">
            <v>5</v>
          </cell>
          <cell r="E37">
            <v>2161.8000000000002</v>
          </cell>
          <cell r="F37">
            <v>21005.89</v>
          </cell>
          <cell r="G37">
            <v>18433.28620704668</v>
          </cell>
          <cell r="H37">
            <v>-2572.6037929533195</v>
          </cell>
          <cell r="I37">
            <v>-2572.6037929533195</v>
          </cell>
          <cell r="J37">
            <v>0</v>
          </cell>
          <cell r="K37">
            <v>9739.380000000001</v>
          </cell>
          <cell r="L37">
            <v>698.69</v>
          </cell>
          <cell r="M37">
            <v>698.69</v>
          </cell>
          <cell r="N37">
            <v>698.69</v>
          </cell>
          <cell r="O37">
            <v>698.69</v>
          </cell>
          <cell r="P37">
            <v>698.69</v>
          </cell>
          <cell r="Q37">
            <v>698.69</v>
          </cell>
          <cell r="R37">
            <v>698.69</v>
          </cell>
          <cell r="S37">
            <v>969.71</v>
          </cell>
          <cell r="T37">
            <v>969.71</v>
          </cell>
          <cell r="U37">
            <v>969.71</v>
          </cell>
          <cell r="V37">
            <v>969.71</v>
          </cell>
          <cell r="W37">
            <v>969.71</v>
          </cell>
          <cell r="X37">
            <v>5644.6706089067584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5644.6706089067584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L37">
            <v>0</v>
          </cell>
          <cell r="AM37">
            <v>0</v>
          </cell>
          <cell r="AN37">
            <v>1731.3900000000003</v>
          </cell>
          <cell r="AO37">
            <v>131.87</v>
          </cell>
          <cell r="AP37">
            <v>131.87</v>
          </cell>
          <cell r="AQ37">
            <v>131.87</v>
          </cell>
          <cell r="AR37">
            <v>131.87</v>
          </cell>
          <cell r="AS37">
            <v>131.87</v>
          </cell>
          <cell r="AT37">
            <v>131.87</v>
          </cell>
          <cell r="AU37">
            <v>131.87</v>
          </cell>
          <cell r="AV37">
            <v>161.66</v>
          </cell>
          <cell r="AW37">
            <v>161.66</v>
          </cell>
          <cell r="AX37">
            <v>161.66</v>
          </cell>
          <cell r="AY37">
            <v>161.66</v>
          </cell>
          <cell r="AZ37">
            <v>161.66</v>
          </cell>
          <cell r="BA37">
            <v>941.48159848892885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941.48159848892885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O37">
            <v>0</v>
          </cell>
          <cell r="BP37">
            <v>0</v>
          </cell>
          <cell r="BQ37">
            <v>959.94</v>
          </cell>
          <cell r="BR37">
            <v>73.069999999999993</v>
          </cell>
          <cell r="BS37">
            <v>73.069999999999993</v>
          </cell>
          <cell r="BT37">
            <v>73.069999999999993</v>
          </cell>
          <cell r="BU37">
            <v>73.069999999999993</v>
          </cell>
          <cell r="BV37">
            <v>73.069999999999993</v>
          </cell>
          <cell r="BW37">
            <v>73.069999999999993</v>
          </cell>
          <cell r="BX37">
            <v>73.069999999999993</v>
          </cell>
          <cell r="BY37">
            <v>89.69</v>
          </cell>
          <cell r="BZ37">
            <v>89.69</v>
          </cell>
          <cell r="CA37">
            <v>89.69</v>
          </cell>
          <cell r="CB37">
            <v>89.69</v>
          </cell>
          <cell r="CC37">
            <v>89.69</v>
          </cell>
          <cell r="CD37">
            <v>878.62</v>
          </cell>
          <cell r="CE37">
            <v>66.31</v>
          </cell>
          <cell r="CF37">
            <v>66.31</v>
          </cell>
          <cell r="CG37">
            <v>66.31</v>
          </cell>
          <cell r="CH37">
            <v>66.31</v>
          </cell>
          <cell r="CI37">
            <v>66.31</v>
          </cell>
          <cell r="CJ37">
            <v>66.31</v>
          </cell>
          <cell r="CK37">
            <v>66.31</v>
          </cell>
          <cell r="CL37">
            <v>82.89</v>
          </cell>
          <cell r="CM37">
            <v>82.89</v>
          </cell>
          <cell r="CN37">
            <v>82.89</v>
          </cell>
          <cell r="CO37">
            <v>82.89</v>
          </cell>
          <cell r="CP37">
            <v>82.89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153.02000000000001</v>
          </cell>
          <cell r="DX37">
            <v>12.11</v>
          </cell>
          <cell r="DY37">
            <v>12.11</v>
          </cell>
          <cell r="DZ37">
            <v>12.11</v>
          </cell>
          <cell r="EA37">
            <v>12.11</v>
          </cell>
          <cell r="EB37">
            <v>12.11</v>
          </cell>
          <cell r="EC37">
            <v>12.11</v>
          </cell>
          <cell r="ED37">
            <v>12.11</v>
          </cell>
          <cell r="EE37">
            <v>13.65</v>
          </cell>
          <cell r="EF37">
            <v>13.65</v>
          </cell>
          <cell r="EG37">
            <v>13.65</v>
          </cell>
          <cell r="EH37">
            <v>13.65</v>
          </cell>
          <cell r="EI37">
            <v>13.65</v>
          </cell>
          <cell r="EK37">
            <v>79.242184673009064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79.242184673009064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-73.777815326990947</v>
          </cell>
          <cell r="EY37">
            <v>-73.777815326990947</v>
          </cell>
          <cell r="EZ37">
            <v>0</v>
          </cell>
          <cell r="FA37">
            <v>1772.5400000000004</v>
          </cell>
          <cell r="FB37">
            <v>145.27000000000001</v>
          </cell>
          <cell r="FC37">
            <v>145.27000000000001</v>
          </cell>
          <cell r="FD37">
            <v>145.27000000000001</v>
          </cell>
          <cell r="FE37">
            <v>145.27000000000001</v>
          </cell>
          <cell r="FF37">
            <v>145.27000000000001</v>
          </cell>
          <cell r="FG37">
            <v>145.27000000000001</v>
          </cell>
          <cell r="FH37">
            <v>145.27000000000001</v>
          </cell>
          <cell r="FI37">
            <v>151.13</v>
          </cell>
          <cell r="FJ37">
            <v>151.13</v>
          </cell>
          <cell r="FK37">
            <v>151.13</v>
          </cell>
          <cell r="FL37">
            <v>151.13</v>
          </cell>
          <cell r="FM37">
            <v>151.13</v>
          </cell>
          <cell r="FN37">
            <v>2342.4733932639592</v>
          </cell>
          <cell r="FO37">
            <v>1453.717838983463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888.7555542804962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569.93339326395881</v>
          </cell>
          <cell r="GB37">
            <v>0</v>
          </cell>
          <cell r="GC37">
            <v>569.93339326395881</v>
          </cell>
          <cell r="GD37">
            <v>957.24</v>
          </cell>
          <cell r="GE37">
            <v>35.67</v>
          </cell>
          <cell r="GF37">
            <v>35.67</v>
          </cell>
          <cell r="GG37">
            <v>35.67</v>
          </cell>
          <cell r="GH37">
            <v>35.67</v>
          </cell>
          <cell r="GI37">
            <v>35.67</v>
          </cell>
          <cell r="GJ37">
            <v>35.67</v>
          </cell>
          <cell r="GK37">
            <v>35.67</v>
          </cell>
          <cell r="GL37">
            <v>141.51</v>
          </cell>
          <cell r="GM37">
            <v>141.51</v>
          </cell>
          <cell r="GN37">
            <v>141.51</v>
          </cell>
          <cell r="GO37">
            <v>141.51</v>
          </cell>
          <cell r="GP37">
            <v>141.51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V37">
            <v>-957.24</v>
          </cell>
          <cell r="GW37">
            <v>-957.24</v>
          </cell>
          <cell r="GX37">
            <v>0</v>
          </cell>
          <cell r="GY37">
            <v>5692.3799999999983</v>
          </cell>
          <cell r="GZ37">
            <v>313.89</v>
          </cell>
          <cell r="HA37">
            <v>313.89</v>
          </cell>
          <cell r="HB37">
            <v>313.89</v>
          </cell>
          <cell r="HC37">
            <v>313.89</v>
          </cell>
          <cell r="HD37">
            <v>313.89</v>
          </cell>
          <cell r="HE37">
            <v>313.89</v>
          </cell>
          <cell r="HF37">
            <v>313.89</v>
          </cell>
          <cell r="HG37">
            <v>699.03</v>
          </cell>
          <cell r="HH37">
            <v>699.03</v>
          </cell>
          <cell r="HI37">
            <v>699.03</v>
          </cell>
          <cell r="HJ37">
            <v>699.03</v>
          </cell>
          <cell r="HK37">
            <v>699.03</v>
          </cell>
          <cell r="HL37">
            <v>8546.7984217140238</v>
          </cell>
          <cell r="HM37">
            <v>815.44831092004097</v>
          </cell>
          <cell r="HN37">
            <v>863.32045950060171</v>
          </cell>
          <cell r="HO37">
            <v>894.87884365232367</v>
          </cell>
          <cell r="HP37">
            <v>867.54952926318128</v>
          </cell>
          <cell r="HQ37">
            <v>890.86240267141284</v>
          </cell>
          <cell r="HR37">
            <v>790.08167324429405</v>
          </cell>
          <cell r="HS37">
            <v>942.84753867612926</v>
          </cell>
          <cell r="HT37">
            <v>454.70523894404459</v>
          </cell>
          <cell r="HU37">
            <v>469.29129059593458</v>
          </cell>
          <cell r="HV37">
            <v>507.52724168964545</v>
          </cell>
          <cell r="HW37">
            <v>461.66475582985601</v>
          </cell>
          <cell r="HX37">
            <v>588.62113672655914</v>
          </cell>
          <cell r="HY37">
            <v>2854.4184217140255</v>
          </cell>
          <cell r="HZ37">
            <v>0</v>
          </cell>
          <cell r="IA37">
            <v>2854.4184217140255</v>
          </cell>
          <cell r="IB37">
            <v>0</v>
          </cell>
          <cell r="IC37">
            <v>0</v>
          </cell>
          <cell r="ID37">
            <v>0</v>
          </cell>
          <cell r="IE37">
            <v>0</v>
          </cell>
          <cell r="IF37">
            <v>0</v>
          </cell>
          <cell r="IG37">
            <v>0</v>
          </cell>
          <cell r="IH37">
            <v>0</v>
          </cell>
          <cell r="II37">
            <v>0</v>
          </cell>
          <cell r="IJ37">
            <v>0</v>
          </cell>
          <cell r="IK37">
            <v>0</v>
          </cell>
          <cell r="IL37">
            <v>0</v>
          </cell>
          <cell r="IM37">
            <v>0</v>
          </cell>
          <cell r="IN37">
            <v>0</v>
          </cell>
          <cell r="IO37">
            <v>0</v>
          </cell>
          <cell r="IP37">
            <v>0</v>
          </cell>
          <cell r="IQ37">
            <v>0</v>
          </cell>
          <cell r="IR37">
            <v>0</v>
          </cell>
          <cell r="IS37">
            <v>0</v>
          </cell>
          <cell r="IT37">
            <v>0</v>
          </cell>
          <cell r="IU37">
            <v>0</v>
          </cell>
          <cell r="IV37">
            <v>0</v>
          </cell>
          <cell r="IW37">
            <v>0</v>
          </cell>
          <cell r="IX37">
            <v>0</v>
          </cell>
          <cell r="IY37">
            <v>0</v>
          </cell>
          <cell r="IZ37">
            <v>0</v>
          </cell>
          <cell r="JA37">
            <v>0</v>
          </cell>
          <cell r="JB37">
            <v>0</v>
          </cell>
          <cell r="JC37">
            <v>0</v>
          </cell>
          <cell r="JD37">
            <v>0</v>
          </cell>
          <cell r="JE37">
            <v>0</v>
          </cell>
          <cell r="JF37">
            <v>0</v>
          </cell>
          <cell r="JG37">
            <v>0</v>
          </cell>
          <cell r="JH37">
            <v>0</v>
          </cell>
          <cell r="JI37">
            <v>0</v>
          </cell>
          <cell r="JJ37">
            <v>0</v>
          </cell>
          <cell r="JK37">
            <v>0</v>
          </cell>
          <cell r="JL37">
            <v>0</v>
          </cell>
          <cell r="JM37">
            <v>0</v>
          </cell>
          <cell r="JN37">
            <v>0</v>
          </cell>
          <cell r="JO37">
            <v>0</v>
          </cell>
          <cell r="JP37">
            <v>0</v>
          </cell>
          <cell r="JQ37">
            <v>0</v>
          </cell>
          <cell r="JR37">
            <v>0</v>
          </cell>
          <cell r="JS37">
            <v>0</v>
          </cell>
          <cell r="JT37">
            <v>0</v>
          </cell>
          <cell r="JU37">
            <v>0</v>
          </cell>
          <cell r="JV37">
            <v>0</v>
          </cell>
          <cell r="JW37">
            <v>0</v>
          </cell>
          <cell r="JX37">
            <v>0</v>
          </cell>
          <cell r="JY37">
            <v>0</v>
          </cell>
          <cell r="JZ37">
            <v>0</v>
          </cell>
          <cell r="KA37">
            <v>0</v>
          </cell>
          <cell r="KB37">
            <v>0</v>
          </cell>
          <cell r="KC37">
            <v>0</v>
          </cell>
          <cell r="KD37">
            <v>0</v>
          </cell>
          <cell r="KE37">
            <v>0</v>
          </cell>
          <cell r="KF37">
            <v>0</v>
          </cell>
          <cell r="KG37">
            <v>0</v>
          </cell>
          <cell r="KH37">
            <v>7326.4500000000007</v>
          </cell>
          <cell r="KI37">
            <v>275.2</v>
          </cell>
          <cell r="KJ37">
            <v>275.2</v>
          </cell>
          <cell r="KK37">
            <v>275.2</v>
          </cell>
          <cell r="KL37">
            <v>275.2</v>
          </cell>
          <cell r="KM37">
            <v>275.2</v>
          </cell>
          <cell r="KN37">
            <v>275.2</v>
          </cell>
          <cell r="KO37">
            <v>275.2</v>
          </cell>
          <cell r="KP37">
            <v>1080.01</v>
          </cell>
          <cell r="KQ37">
            <v>1080.01</v>
          </cell>
          <cell r="KR37">
            <v>1080.01</v>
          </cell>
          <cell r="KS37">
            <v>1080.01</v>
          </cell>
          <cell r="KT37">
            <v>1080.01</v>
          </cell>
          <cell r="KU37">
            <v>7780.6134382588489</v>
          </cell>
          <cell r="KV37">
            <v>332.4328241170208</v>
          </cell>
          <cell r="KW37">
            <v>358.01798664450342</v>
          </cell>
          <cell r="KX37">
            <v>317.73663192888739</v>
          </cell>
          <cell r="KY37">
            <v>348.36869784848415</v>
          </cell>
          <cell r="KZ37">
            <v>347.01814794129268</v>
          </cell>
          <cell r="LA37">
            <v>354.6903732688383</v>
          </cell>
          <cell r="LB37">
            <v>313.85879912359826</v>
          </cell>
          <cell r="LC37">
            <v>820.44438428631202</v>
          </cell>
          <cell r="LD37">
            <v>1057.5069857554497</v>
          </cell>
          <cell r="LE37">
            <v>1021.1475154942176</v>
          </cell>
          <cell r="LF37">
            <v>1244.1425740600901</v>
          </cell>
          <cell r="LG37">
            <v>1265.2485177901553</v>
          </cell>
          <cell r="LH37">
            <v>454.16343825884815</v>
          </cell>
          <cell r="LI37">
            <v>0</v>
          </cell>
          <cell r="LJ37">
            <v>454.16343825884815</v>
          </cell>
          <cell r="LK37">
            <v>0</v>
          </cell>
          <cell r="LX37">
            <v>0</v>
          </cell>
          <cell r="MJ37">
            <v>0</v>
          </cell>
          <cell r="ML37">
            <v>0</v>
          </cell>
          <cell r="MM37">
            <v>0</v>
          </cell>
          <cell r="MN37">
            <v>28750.720000000001</v>
          </cell>
          <cell r="MO37">
            <v>2527.36</v>
          </cell>
          <cell r="MP37">
            <v>2527.36</v>
          </cell>
          <cell r="MQ37">
            <v>2527.36</v>
          </cell>
          <cell r="MR37">
            <v>2527.36</v>
          </cell>
          <cell r="MS37">
            <v>2527.36</v>
          </cell>
          <cell r="MT37">
            <v>2527.36</v>
          </cell>
          <cell r="MU37">
            <v>2527.36</v>
          </cell>
          <cell r="MV37">
            <v>2211.84</v>
          </cell>
          <cell r="MW37">
            <v>2211.84</v>
          </cell>
          <cell r="MX37">
            <v>2211.84</v>
          </cell>
          <cell r="MY37">
            <v>2211.84</v>
          </cell>
          <cell r="MZ37">
            <v>2211.84</v>
          </cell>
          <cell r="NA37">
            <v>366.31624723880645</v>
          </cell>
          <cell r="NB37">
            <v>0</v>
          </cell>
          <cell r="NC37">
            <v>366.31624723880645</v>
          </cell>
          <cell r="ND37">
            <v>0</v>
          </cell>
          <cell r="NE37">
            <v>0</v>
          </cell>
          <cell r="NF37">
            <v>0</v>
          </cell>
          <cell r="NG37">
            <v>0</v>
          </cell>
          <cell r="NH37">
            <v>0</v>
          </cell>
          <cell r="NI37">
            <v>0</v>
          </cell>
          <cell r="NJ37">
            <v>0</v>
          </cell>
          <cell r="NK37">
            <v>0</v>
          </cell>
          <cell r="NL37">
            <v>0</v>
          </cell>
          <cell r="NM37">
            <v>0</v>
          </cell>
          <cell r="NN37">
            <v>-28384.403752761194</v>
          </cell>
          <cell r="NO37">
            <v>-28384.403752761194</v>
          </cell>
          <cell r="NP37">
            <v>0</v>
          </cell>
          <cell r="NQ37">
            <v>9624.239999999998</v>
          </cell>
          <cell r="NR37">
            <v>1086.29</v>
          </cell>
          <cell r="NS37">
            <v>-8537.9499999999971</v>
          </cell>
          <cell r="NT37">
            <v>-8537.9499999999971</v>
          </cell>
          <cell r="NU37">
            <v>0</v>
          </cell>
          <cell r="NV37">
            <v>4187</v>
          </cell>
          <cell r="NW37">
            <v>430.85</v>
          </cell>
          <cell r="NX37">
            <v>430.85</v>
          </cell>
          <cell r="NY37">
            <v>430.85</v>
          </cell>
          <cell r="NZ37">
            <v>430.85</v>
          </cell>
          <cell r="OA37">
            <v>430.85</v>
          </cell>
          <cell r="OB37">
            <v>430.85</v>
          </cell>
          <cell r="OC37">
            <v>430.85</v>
          </cell>
          <cell r="OD37">
            <v>234.21</v>
          </cell>
          <cell r="OE37">
            <v>234.21</v>
          </cell>
          <cell r="OF37">
            <v>234.21</v>
          </cell>
          <cell r="OG37">
            <v>234.21</v>
          </cell>
          <cell r="OH37">
            <v>234.21</v>
          </cell>
          <cell r="OI37">
            <v>1086.29</v>
          </cell>
          <cell r="OJ37">
            <v>0</v>
          </cell>
          <cell r="OK37">
            <v>0</v>
          </cell>
          <cell r="OL37">
            <v>0</v>
          </cell>
          <cell r="OM37">
            <v>0</v>
          </cell>
          <cell r="ON37">
            <v>1086.29</v>
          </cell>
          <cell r="OO37">
            <v>0</v>
          </cell>
          <cell r="OP37">
            <v>0</v>
          </cell>
          <cell r="OQ37">
            <v>0</v>
          </cell>
          <cell r="OR37">
            <v>0</v>
          </cell>
          <cell r="OS37">
            <v>0</v>
          </cell>
          <cell r="OT37">
            <v>0</v>
          </cell>
          <cell r="OU37">
            <v>0</v>
          </cell>
          <cell r="OV37">
            <v>-3100.71</v>
          </cell>
          <cell r="OW37">
            <v>-3100.71</v>
          </cell>
          <cell r="OX37">
            <v>0</v>
          </cell>
          <cell r="OY37">
            <v>3590.5099999999989</v>
          </cell>
          <cell r="OZ37">
            <v>371.18</v>
          </cell>
          <cell r="PA37">
            <v>371.18</v>
          </cell>
          <cell r="PB37">
            <v>371.18</v>
          </cell>
          <cell r="PC37">
            <v>371.18</v>
          </cell>
          <cell r="PD37">
            <v>371.18</v>
          </cell>
          <cell r="PE37">
            <v>371.18</v>
          </cell>
          <cell r="PF37">
            <v>371.18</v>
          </cell>
          <cell r="PG37">
            <v>198.45</v>
          </cell>
          <cell r="PH37">
            <v>198.45</v>
          </cell>
          <cell r="PI37">
            <v>198.45</v>
          </cell>
          <cell r="PJ37">
            <v>198.45</v>
          </cell>
          <cell r="PK37">
            <v>198.45</v>
          </cell>
          <cell r="PL37">
            <v>0</v>
          </cell>
          <cell r="PM37">
            <v>0</v>
          </cell>
          <cell r="PN37">
            <v>0</v>
          </cell>
          <cell r="PO37">
            <v>0</v>
          </cell>
          <cell r="PP37">
            <v>0</v>
          </cell>
          <cell r="PQ37">
            <v>0</v>
          </cell>
          <cell r="PR37">
            <v>0</v>
          </cell>
          <cell r="PS37">
            <v>0</v>
          </cell>
          <cell r="PT37">
            <v>0</v>
          </cell>
          <cell r="PU37">
            <v>0</v>
          </cell>
          <cell r="PV37">
            <v>0</v>
          </cell>
          <cell r="PW37">
            <v>0</v>
          </cell>
          <cell r="PX37">
            <v>0</v>
          </cell>
          <cell r="PY37">
            <v>-3590.5099999999989</v>
          </cell>
          <cell r="PZ37">
            <v>-3590.5099999999989</v>
          </cell>
          <cell r="QA37">
            <v>0</v>
          </cell>
          <cell r="QB37">
            <v>1054.6399999999999</v>
          </cell>
          <cell r="QC37">
            <v>107.87</v>
          </cell>
          <cell r="QD37">
            <v>107.87</v>
          </cell>
          <cell r="QE37">
            <v>107.87</v>
          </cell>
          <cell r="QF37">
            <v>107.87</v>
          </cell>
          <cell r="QG37">
            <v>107.87</v>
          </cell>
          <cell r="QH37">
            <v>107.87</v>
          </cell>
          <cell r="QI37">
            <v>107.87</v>
          </cell>
          <cell r="QJ37">
            <v>59.91</v>
          </cell>
          <cell r="QK37">
            <v>59.91</v>
          </cell>
          <cell r="QL37">
            <v>59.91</v>
          </cell>
          <cell r="QM37">
            <v>59.91</v>
          </cell>
          <cell r="QN37">
            <v>59.91</v>
          </cell>
          <cell r="QO37">
            <v>0</v>
          </cell>
          <cell r="QP37">
            <v>0</v>
          </cell>
          <cell r="QQ37">
            <v>0</v>
          </cell>
          <cell r="QR37">
            <v>0</v>
          </cell>
          <cell r="QS37">
            <v>0</v>
          </cell>
          <cell r="QT37">
            <v>0</v>
          </cell>
          <cell r="QU37">
            <v>0</v>
          </cell>
          <cell r="QV37">
            <v>0</v>
          </cell>
          <cell r="QW37">
            <v>0</v>
          </cell>
          <cell r="QX37">
            <v>0</v>
          </cell>
          <cell r="QY37">
            <v>0</v>
          </cell>
          <cell r="QZ37">
            <v>0</v>
          </cell>
          <cell r="RA37">
            <v>0</v>
          </cell>
          <cell r="RB37">
            <v>-1054.6399999999999</v>
          </cell>
          <cell r="RC37">
            <v>-1054.6399999999999</v>
          </cell>
          <cell r="RD37">
            <v>0</v>
          </cell>
          <cell r="RE37">
            <v>0</v>
          </cell>
          <cell r="RF37">
            <v>0</v>
          </cell>
          <cell r="RG37">
            <v>0</v>
          </cell>
          <cell r="RH37">
            <v>0</v>
          </cell>
          <cell r="RI37">
            <v>0</v>
          </cell>
          <cell r="RJ37">
            <v>0</v>
          </cell>
          <cell r="RK37">
            <v>0</v>
          </cell>
          <cell r="RL37">
            <v>0</v>
          </cell>
          <cell r="RM37">
            <v>0</v>
          </cell>
          <cell r="RN37">
            <v>0</v>
          </cell>
          <cell r="RO37">
            <v>0</v>
          </cell>
          <cell r="RP37">
            <v>0</v>
          </cell>
          <cell r="RQ37">
            <v>0</v>
          </cell>
          <cell r="RR37">
            <v>0</v>
          </cell>
          <cell r="RS37">
            <v>0</v>
          </cell>
          <cell r="RT37">
            <v>0</v>
          </cell>
          <cell r="RU37">
            <v>0</v>
          </cell>
          <cell r="RV37">
            <v>0</v>
          </cell>
          <cell r="RW37">
            <v>0</v>
          </cell>
          <cell r="RX37">
            <v>0</v>
          </cell>
          <cell r="RY37">
            <v>0</v>
          </cell>
          <cell r="RZ37">
            <v>0</v>
          </cell>
          <cell r="SA37">
            <v>0</v>
          </cell>
          <cell r="SB37">
            <v>0</v>
          </cell>
          <cell r="SC37">
            <v>0</v>
          </cell>
          <cell r="SD37">
            <v>0</v>
          </cell>
          <cell r="SE37">
            <v>0</v>
          </cell>
          <cell r="SF37">
            <v>0</v>
          </cell>
          <cell r="SG37">
            <v>0</v>
          </cell>
          <cell r="SH37">
            <v>449.50999999999993</v>
          </cell>
          <cell r="SI37">
            <v>46.48</v>
          </cell>
          <cell r="SJ37">
            <v>46.48</v>
          </cell>
          <cell r="SK37">
            <v>46.48</v>
          </cell>
          <cell r="SL37">
            <v>46.48</v>
          </cell>
          <cell r="SM37">
            <v>46.48</v>
          </cell>
          <cell r="SN37">
            <v>46.48</v>
          </cell>
          <cell r="SO37">
            <v>46.48</v>
          </cell>
          <cell r="SP37">
            <v>24.83</v>
          </cell>
          <cell r="SQ37">
            <v>24.83</v>
          </cell>
          <cell r="SR37">
            <v>24.83</v>
          </cell>
          <cell r="SS37">
            <v>24.83</v>
          </cell>
          <cell r="ST37">
            <v>24.83</v>
          </cell>
          <cell r="SU37">
            <v>0</v>
          </cell>
          <cell r="SV37">
            <v>0</v>
          </cell>
          <cell r="SW37">
            <v>0</v>
          </cell>
          <cell r="SX37">
            <v>0</v>
          </cell>
          <cell r="SY37">
            <v>0</v>
          </cell>
          <cell r="SZ37">
            <v>0</v>
          </cell>
          <cell r="TA37">
            <v>0</v>
          </cell>
          <cell r="TB37">
            <v>0</v>
          </cell>
          <cell r="TC37">
            <v>0</v>
          </cell>
          <cell r="TD37">
            <v>0</v>
          </cell>
          <cell r="TE37">
            <v>0</v>
          </cell>
          <cell r="TF37">
            <v>0</v>
          </cell>
          <cell r="TG37">
            <v>0</v>
          </cell>
          <cell r="TH37">
            <v>-449.50999999999993</v>
          </cell>
          <cell r="TI37">
            <v>-449.50999999999993</v>
          </cell>
          <cell r="TJ37">
            <v>0</v>
          </cell>
          <cell r="TK37">
            <v>342.58000000000004</v>
          </cell>
          <cell r="TL37">
            <v>31.99</v>
          </cell>
          <cell r="TM37">
            <v>31.99</v>
          </cell>
          <cell r="TN37">
            <v>31.99</v>
          </cell>
          <cell r="TO37">
            <v>31.99</v>
          </cell>
          <cell r="TP37">
            <v>31.99</v>
          </cell>
          <cell r="TQ37">
            <v>31.99</v>
          </cell>
          <cell r="TR37">
            <v>31.99</v>
          </cell>
          <cell r="TS37">
            <v>23.73</v>
          </cell>
          <cell r="TT37">
            <v>23.73</v>
          </cell>
          <cell r="TU37">
            <v>23.73</v>
          </cell>
          <cell r="TV37">
            <v>23.73</v>
          </cell>
          <cell r="TW37">
            <v>23.73</v>
          </cell>
          <cell r="TX37">
            <v>0</v>
          </cell>
          <cell r="TY37">
            <v>0</v>
          </cell>
          <cell r="TZ37">
            <v>0</v>
          </cell>
          <cell r="UA37">
            <v>0</v>
          </cell>
          <cell r="UB37">
            <v>0</v>
          </cell>
          <cell r="UC37">
            <v>0</v>
          </cell>
          <cell r="UD37">
            <v>0</v>
          </cell>
          <cell r="UE37">
            <v>0</v>
          </cell>
          <cell r="UF37">
            <v>0</v>
          </cell>
          <cell r="UG37">
            <v>0</v>
          </cell>
          <cell r="UH37">
            <v>0</v>
          </cell>
          <cell r="UI37">
            <v>0</v>
          </cell>
          <cell r="UJ37">
            <v>0</v>
          </cell>
          <cell r="UK37">
            <v>-342.58000000000004</v>
          </cell>
          <cell r="UL37">
            <v>-342.58000000000004</v>
          </cell>
          <cell r="UM37">
            <v>0</v>
          </cell>
          <cell r="UN37">
            <v>0</v>
          </cell>
          <cell r="UO37">
            <v>0</v>
          </cell>
          <cell r="UP37">
            <v>0</v>
          </cell>
          <cell r="UQ37">
            <v>0</v>
          </cell>
          <cell r="UR37">
            <v>0</v>
          </cell>
          <cell r="US37">
            <v>0</v>
          </cell>
          <cell r="UT37">
            <v>0</v>
          </cell>
          <cell r="UU37">
            <v>0</v>
          </cell>
          <cell r="UV37">
            <v>0</v>
          </cell>
          <cell r="UW37">
            <v>0</v>
          </cell>
          <cell r="UX37">
            <v>0</v>
          </cell>
          <cell r="UY37">
            <v>0</v>
          </cell>
          <cell r="UZ37">
            <v>0</v>
          </cell>
          <cell r="VA37">
            <v>0</v>
          </cell>
          <cell r="VH37">
            <v>0</v>
          </cell>
          <cell r="VN37">
            <v>0</v>
          </cell>
          <cell r="VO37">
            <v>0</v>
          </cell>
          <cell r="VP37">
            <v>0</v>
          </cell>
          <cell r="VQ37">
            <v>0</v>
          </cell>
          <cell r="WD37">
            <v>0</v>
          </cell>
          <cell r="WQ37">
            <v>0</v>
          </cell>
          <cell r="WR37">
            <v>0</v>
          </cell>
          <cell r="WS37">
            <v>0</v>
          </cell>
          <cell r="WT37">
            <v>26947.1</v>
          </cell>
          <cell r="WU37">
            <v>1923.35</v>
          </cell>
          <cell r="WV37">
            <v>1923.35</v>
          </cell>
          <cell r="WW37">
            <v>1923.35</v>
          </cell>
          <cell r="WX37">
            <v>1923.35</v>
          </cell>
          <cell r="WY37">
            <v>1923.35</v>
          </cell>
          <cell r="WZ37">
            <v>1923.35</v>
          </cell>
          <cell r="XA37">
            <v>1923.35</v>
          </cell>
          <cell r="XB37">
            <v>2696.73</v>
          </cell>
          <cell r="XC37">
            <v>2696.73</v>
          </cell>
          <cell r="XD37">
            <v>2696.73</v>
          </cell>
          <cell r="XE37">
            <v>2696.73</v>
          </cell>
          <cell r="XF37">
            <v>2696.73</v>
          </cell>
          <cell r="XG37">
            <v>31039.162018625131</v>
          </cell>
          <cell r="XH37">
            <v>2959.679681321858</v>
          </cell>
          <cell r="XI37">
            <v>2864.3364985000853</v>
          </cell>
          <cell r="XJ37">
            <v>2597.8591727141638</v>
          </cell>
          <cell r="XK37">
            <v>3.9012619144064202</v>
          </cell>
          <cell r="XL37">
            <v>2396.4406397447747</v>
          </cell>
          <cell r="XM37">
            <v>2473.3384322825823</v>
          </cell>
          <cell r="XN37">
            <v>2764.0431909084655</v>
          </cell>
          <cell r="XO37">
            <v>2938.4370886802217</v>
          </cell>
          <cell r="XP37">
            <v>2982.1516381820365</v>
          </cell>
          <cell r="XQ37">
            <v>3078.7915422634214</v>
          </cell>
          <cell r="XR37">
            <v>2778.5084401718527</v>
          </cell>
          <cell r="XS37">
            <v>3201.6744319412633</v>
          </cell>
          <cell r="XT37">
            <v>4092.0620186251326</v>
          </cell>
          <cell r="XU37">
            <v>0</v>
          </cell>
          <cell r="XV37">
            <v>4092.0620186251326</v>
          </cell>
          <cell r="XW37">
            <v>4909.7499999999991</v>
          </cell>
          <cell r="XX37">
            <v>350</v>
          </cell>
          <cell r="XY37">
            <v>350</v>
          </cell>
          <cell r="XZ37">
            <v>350</v>
          </cell>
          <cell r="YA37">
            <v>350</v>
          </cell>
          <cell r="YB37">
            <v>350</v>
          </cell>
          <cell r="YC37">
            <v>350</v>
          </cell>
          <cell r="YD37">
            <v>350</v>
          </cell>
          <cell r="YE37">
            <v>491.95</v>
          </cell>
          <cell r="YF37">
            <v>491.95</v>
          </cell>
          <cell r="YG37">
            <v>491.95</v>
          </cell>
          <cell r="YH37">
            <v>491.95</v>
          </cell>
          <cell r="YI37">
            <v>491.95</v>
          </cell>
          <cell r="YJ37">
            <v>4965.5138490163181</v>
          </cell>
          <cell r="YK37">
            <v>435.51274755496621</v>
          </cell>
          <cell r="YL37">
            <v>382.04065164633164</v>
          </cell>
          <cell r="YM37">
            <v>393.40249426897117</v>
          </cell>
          <cell r="YN37">
            <v>425.63996436972451</v>
          </cell>
          <cell r="YO37">
            <v>380.36355468107325</v>
          </cell>
          <cell r="YP37">
            <v>409.22034547751213</v>
          </cell>
          <cell r="YQ37">
            <v>427.97890600728005</v>
          </cell>
          <cell r="YR37">
            <v>437.43796745667584</v>
          </cell>
          <cell r="YS37">
            <v>361.17686313913384</v>
          </cell>
          <cell r="YT37">
            <v>416.67934627429264</v>
          </cell>
          <cell r="YU37">
            <v>429.35461652271772</v>
          </cell>
          <cell r="YV37">
            <v>466.70639161763881</v>
          </cell>
          <cell r="YW37">
            <v>55.763849016319</v>
          </cell>
          <cell r="YX37">
            <v>0</v>
          </cell>
          <cell r="YY37">
            <v>55.763849016319</v>
          </cell>
          <cell r="YZ37">
            <v>2746.7900000000004</v>
          </cell>
          <cell r="ZA37">
            <v>100.52</v>
          </cell>
          <cell r="ZB37">
            <v>100.52</v>
          </cell>
          <cell r="ZC37">
            <v>100.52</v>
          </cell>
          <cell r="ZD37">
            <v>100.52</v>
          </cell>
          <cell r="ZE37">
            <v>100.52</v>
          </cell>
          <cell r="ZF37">
            <v>100.52</v>
          </cell>
          <cell r="ZG37">
            <v>100.52</v>
          </cell>
          <cell r="ZH37">
            <v>408.63</v>
          </cell>
          <cell r="ZI37">
            <v>408.63</v>
          </cell>
          <cell r="ZJ37">
            <v>408.63</v>
          </cell>
          <cell r="ZK37">
            <v>408.63</v>
          </cell>
          <cell r="ZL37">
            <v>408.63</v>
          </cell>
          <cell r="ZM37">
            <v>4914.2393285698454</v>
          </cell>
          <cell r="ZN37">
            <v>0</v>
          </cell>
          <cell r="ZO37">
            <v>82.787612412597056</v>
          </cell>
          <cell r="ZP37">
            <v>279.50651652929548</v>
          </cell>
          <cell r="ZQ37">
            <v>4447.9244134928076</v>
          </cell>
          <cell r="ZR37">
            <v>104.02078613514557</v>
          </cell>
          <cell r="ZS37">
            <v>0</v>
          </cell>
          <cell r="ZZ37">
            <v>2167.449328569845</v>
          </cell>
          <cell r="AAA37">
            <v>0</v>
          </cell>
          <cell r="AAB37">
            <v>2167.449328569845</v>
          </cell>
          <cell r="AAC37">
            <v>822.11</v>
          </cell>
          <cell r="AAD37">
            <v>59.23</v>
          </cell>
          <cell r="AAE37">
            <v>59.23</v>
          </cell>
          <cell r="AAF37">
            <v>59.23</v>
          </cell>
          <cell r="AAG37">
            <v>59.23</v>
          </cell>
          <cell r="AAH37">
            <v>59.23</v>
          </cell>
          <cell r="AAI37">
            <v>59.23</v>
          </cell>
          <cell r="AAJ37">
            <v>59.23</v>
          </cell>
          <cell r="AAK37">
            <v>81.5</v>
          </cell>
          <cell r="AAL37">
            <v>81.5</v>
          </cell>
          <cell r="AAM37">
            <v>81.5</v>
          </cell>
          <cell r="AAN37">
            <v>81.5</v>
          </cell>
          <cell r="AAO37">
            <v>81.5</v>
          </cell>
          <cell r="AAP37">
            <v>664.54299939509247</v>
          </cell>
          <cell r="AAQ37">
            <v>83.614552906590163</v>
          </cell>
          <cell r="AAR37">
            <v>83.414413543887264</v>
          </cell>
          <cell r="AAS37">
            <v>83.695122901403693</v>
          </cell>
          <cell r="AAT37">
            <v>84.038603731510989</v>
          </cell>
          <cell r="AAU37">
            <v>84.694780618170796</v>
          </cell>
          <cell r="AAV37">
            <v>83.735535837038796</v>
          </cell>
          <cell r="AAW37">
            <v>82.240917870769124</v>
          </cell>
          <cell r="AAX37">
            <v>16.0941312</v>
          </cell>
          <cell r="AAY37">
            <v>15.477883199999999</v>
          </cell>
          <cell r="AAZ37">
            <v>15.762873599999999</v>
          </cell>
          <cell r="ABA37">
            <v>15.741754559999999</v>
          </cell>
          <cell r="ABB37">
            <v>16.032429425721549</v>
          </cell>
          <cell r="ABC37">
            <v>-157.56700060490755</v>
          </cell>
          <cell r="ABD37">
            <v>-157.56700060490755</v>
          </cell>
          <cell r="ABE37">
            <v>0</v>
          </cell>
          <cell r="ABF37">
            <v>119.22000000000001</v>
          </cell>
          <cell r="ABG37">
            <v>4.1100000000000003</v>
          </cell>
          <cell r="ABH37">
            <v>4.1100000000000003</v>
          </cell>
          <cell r="ABI37">
            <v>4.1100000000000003</v>
          </cell>
          <cell r="ABJ37">
            <v>4.1100000000000003</v>
          </cell>
          <cell r="ABK37">
            <v>4.1100000000000003</v>
          </cell>
          <cell r="ABL37">
            <v>4.1100000000000003</v>
          </cell>
          <cell r="ABM37">
            <v>4.1100000000000003</v>
          </cell>
          <cell r="ABN37">
            <v>18.09</v>
          </cell>
          <cell r="ABO37">
            <v>18.09</v>
          </cell>
          <cell r="ABP37">
            <v>18.09</v>
          </cell>
          <cell r="ABQ37">
            <v>18.09</v>
          </cell>
          <cell r="ABR37">
            <v>18.09</v>
          </cell>
          <cell r="ABS37">
            <v>0</v>
          </cell>
          <cell r="ABT37">
            <v>0</v>
          </cell>
          <cell r="ABU37">
            <v>0</v>
          </cell>
          <cell r="ABV37">
            <v>0</v>
          </cell>
          <cell r="ABW37">
            <v>0</v>
          </cell>
          <cell r="ABX37">
            <v>0</v>
          </cell>
          <cell r="ABY37">
            <v>0</v>
          </cell>
          <cell r="ACB37">
            <v>0</v>
          </cell>
          <cell r="ACC37">
            <v>0</v>
          </cell>
          <cell r="ACD37">
            <v>0</v>
          </cell>
          <cell r="ACE37">
            <v>0</v>
          </cell>
          <cell r="ACF37">
            <v>-119.22000000000001</v>
          </cell>
          <cell r="ACG37">
            <v>-119.22000000000001</v>
          </cell>
          <cell r="ACH37">
            <v>0</v>
          </cell>
          <cell r="ACI37">
            <v>7121.2000000000007</v>
          </cell>
          <cell r="ACJ37">
            <v>3196.0660731206171</v>
          </cell>
          <cell r="ACK37">
            <v>-3925.1339268793836</v>
          </cell>
          <cell r="ACL37">
            <v>-3925.1339268793836</v>
          </cell>
          <cell r="ACM37">
            <v>0</v>
          </cell>
          <cell r="ACN37">
            <v>7121.2000000000007</v>
          </cell>
          <cell r="ACO37">
            <v>621.29999999999995</v>
          </cell>
          <cell r="ACP37">
            <v>621.29999999999995</v>
          </cell>
          <cell r="ACQ37">
            <v>621.29999999999995</v>
          </cell>
          <cell r="ACR37">
            <v>621.29999999999995</v>
          </cell>
          <cell r="ACS37">
            <v>621.29999999999995</v>
          </cell>
          <cell r="ACT37">
            <v>621.29999999999995</v>
          </cell>
          <cell r="ACU37">
            <v>621.29999999999995</v>
          </cell>
          <cell r="ACV37">
            <v>554.41999999999996</v>
          </cell>
          <cell r="ACW37">
            <v>554.41999999999996</v>
          </cell>
          <cell r="ACX37">
            <v>554.41999999999996</v>
          </cell>
          <cell r="ACY37">
            <v>554.41999999999996</v>
          </cell>
          <cell r="ACZ37">
            <v>554.41999999999996</v>
          </cell>
          <cell r="ADA37">
            <v>3196.0660731206171</v>
          </cell>
          <cell r="ADB37">
            <v>0</v>
          </cell>
          <cell r="ADC37">
            <v>699.94226096135867</v>
          </cell>
          <cell r="ADD37">
            <v>336.15599368402832</v>
          </cell>
          <cell r="ADE37">
            <v>437.37002399999994</v>
          </cell>
          <cell r="ADF37">
            <v>319.40944000000002</v>
          </cell>
          <cell r="ADG37">
            <v>307.89704399999999</v>
          </cell>
          <cell r="ADH37">
            <v>0</v>
          </cell>
          <cell r="ADI37">
            <v>231.57676433232436</v>
          </cell>
          <cell r="ADJ37">
            <v>194.1184518</v>
          </cell>
          <cell r="ADK37">
            <v>177.77018559999999</v>
          </cell>
          <cell r="ADL37">
            <v>208.14097695999999</v>
          </cell>
          <cell r="ADM37">
            <v>283.68493178290635</v>
          </cell>
          <cell r="ADN37">
            <v>-3925.1339268793836</v>
          </cell>
          <cell r="ADO37">
            <v>-3925.1339268793836</v>
          </cell>
          <cell r="ADP37">
            <v>0</v>
          </cell>
          <cell r="ADQ37">
            <v>0</v>
          </cell>
          <cell r="ADR37">
            <v>0</v>
          </cell>
          <cell r="ADS37">
            <v>0</v>
          </cell>
          <cell r="ADT37">
            <v>0</v>
          </cell>
          <cell r="ADU37">
            <v>0</v>
          </cell>
          <cell r="ADV37">
            <v>0</v>
          </cell>
          <cell r="ADW37">
            <v>0</v>
          </cell>
          <cell r="ADX37">
            <v>0</v>
          </cell>
          <cell r="ADY37">
            <v>0</v>
          </cell>
          <cell r="ADZ37">
            <v>0</v>
          </cell>
          <cell r="AEA37">
            <v>0</v>
          </cell>
          <cell r="AEB37">
            <v>0</v>
          </cell>
          <cell r="AEC37">
            <v>0</v>
          </cell>
          <cell r="AED37">
            <v>0</v>
          </cell>
          <cell r="AEE37">
            <v>0</v>
          </cell>
          <cell r="AEF37">
            <v>0</v>
          </cell>
          <cell r="AEG37">
            <v>0</v>
          </cell>
          <cell r="AEH37">
            <v>0</v>
          </cell>
          <cell r="AEI37">
            <v>0</v>
          </cell>
          <cell r="AEJ37">
            <v>0</v>
          </cell>
          <cell r="AEK37">
            <v>0</v>
          </cell>
          <cell r="AEL37">
            <v>0</v>
          </cell>
          <cell r="AEM37">
            <v>0</v>
          </cell>
          <cell r="AEN37">
            <v>0</v>
          </cell>
          <cell r="AEO37">
            <v>0</v>
          </cell>
          <cell r="AEP37">
            <v>0</v>
          </cell>
          <cell r="AEQ37">
            <v>0</v>
          </cell>
          <cell r="AER37">
            <v>0</v>
          </cell>
          <cell r="AES37">
            <v>0</v>
          </cell>
          <cell r="AET37">
            <v>0</v>
          </cell>
          <cell r="AEU37">
            <v>0</v>
          </cell>
          <cell r="AEV37">
            <v>0</v>
          </cell>
          <cell r="AEW37">
            <v>0</v>
          </cell>
          <cell r="AEX37">
            <v>0</v>
          </cell>
          <cell r="AEY37">
            <v>0</v>
          </cell>
          <cell r="AEZ37">
            <v>0</v>
          </cell>
          <cell r="AFA37">
            <v>0</v>
          </cell>
          <cell r="AFB37">
            <v>0</v>
          </cell>
          <cell r="AFC37">
            <v>0</v>
          </cell>
          <cell r="AFD37">
            <v>0</v>
          </cell>
          <cell r="AFE37">
            <v>0</v>
          </cell>
          <cell r="AFF37">
            <v>0</v>
          </cell>
          <cell r="AFG37">
            <v>0</v>
          </cell>
          <cell r="AFH37">
            <v>0</v>
          </cell>
          <cell r="AFI37">
            <v>0</v>
          </cell>
          <cell r="AFJ37">
            <v>0</v>
          </cell>
          <cell r="AFK37">
            <v>0</v>
          </cell>
          <cell r="AFL37">
            <v>0</v>
          </cell>
          <cell r="AFM37">
            <v>0</v>
          </cell>
          <cell r="AFN37">
            <v>0</v>
          </cell>
          <cell r="AFO37">
            <v>0</v>
          </cell>
          <cell r="AFP37">
            <v>0</v>
          </cell>
          <cell r="AFQ37">
            <v>0</v>
          </cell>
          <cell r="AFR37">
            <v>0</v>
          </cell>
          <cell r="AFS37">
            <v>0</v>
          </cell>
          <cell r="AFT37">
            <v>0</v>
          </cell>
          <cell r="AFU37">
            <v>0</v>
          </cell>
          <cell r="AFV37">
            <v>0</v>
          </cell>
          <cell r="AFW37">
            <v>109373.46999999999</v>
          </cell>
          <cell r="AFX37">
            <v>72446.030161271337</v>
          </cell>
          <cell r="AFY37">
            <v>-36927.439838728649</v>
          </cell>
          <cell r="AFZ37">
            <v>-36927.439838728649</v>
          </cell>
          <cell r="AGA37">
            <v>0</v>
          </cell>
          <cell r="AGB37">
            <v>131248.16399999999</v>
          </cell>
          <cell r="AGC37">
            <v>86935.236193525605</v>
          </cell>
          <cell r="AGD37">
            <v>-44312.927806474385</v>
          </cell>
          <cell r="AGE37">
            <v>-44312.927806474385</v>
          </cell>
          <cell r="AGF37">
            <v>0</v>
          </cell>
          <cell r="AGG37">
            <v>8093.6367799999998</v>
          </cell>
          <cell r="AGH37">
            <v>5361.0062319340796</v>
          </cell>
          <cell r="AGI37">
            <v>-2732.6305480659203</v>
          </cell>
          <cell r="AGJ37">
            <v>-2732.6305480659203</v>
          </cell>
          <cell r="AGK37">
            <v>0</v>
          </cell>
          <cell r="AGL37">
            <v>139341.80077999999</v>
          </cell>
          <cell r="AGM37">
            <v>92296.242425459684</v>
          </cell>
          <cell r="AGN37">
            <v>-47045.558354540306</v>
          </cell>
          <cell r="AGO37">
            <v>-47045.558354540306</v>
          </cell>
          <cell r="AGP37">
            <v>0</v>
          </cell>
          <cell r="AGQ37">
            <v>5.8084772370486655E-2</v>
          </cell>
          <cell r="AGR37">
            <v>7.0000000000000007E-2</v>
          </cell>
          <cell r="AGS37">
            <v>0.05</v>
          </cell>
          <cell r="AGT37">
            <v>6.1666666666666668E-2</v>
          </cell>
          <cell r="AGV37">
            <v>38374.959999999999</v>
          </cell>
          <cell r="AGW37">
            <v>1452.6062472388064</v>
          </cell>
          <cell r="AGX37">
            <v>-36922.353752761192</v>
          </cell>
          <cell r="AGZ37">
            <v>-47045.558354540306</v>
          </cell>
          <cell r="AHA37">
            <v>21563.556152029254</v>
          </cell>
          <cell r="AHC37">
            <v>-29462.151375963542</v>
          </cell>
          <cell r="AHD37">
            <v>-3762.3937909447995</v>
          </cell>
          <cell r="AHE37">
            <v>-53813.983589426469</v>
          </cell>
          <cell r="AHF37">
            <v>-6536.3042413840012</v>
          </cell>
          <cell r="AHG37">
            <v>-119056.83520022986</v>
          </cell>
        </row>
        <row r="38">
          <cell r="C38" t="str">
            <v>Степана Бандери вул. 16</v>
          </cell>
          <cell r="D38">
            <v>1</v>
          </cell>
          <cell r="E38">
            <v>255.7</v>
          </cell>
          <cell r="F38">
            <v>872.74</v>
          </cell>
          <cell r="G38">
            <v>899.63043862166137</v>
          </cell>
          <cell r="H38">
            <v>26.89043862166136</v>
          </cell>
          <cell r="I38">
            <v>0</v>
          </cell>
          <cell r="J38">
            <v>26.89043862166136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235.83999999999997</v>
          </cell>
          <cell r="GE38">
            <v>4.22</v>
          </cell>
          <cell r="GF38">
            <v>4.22</v>
          </cell>
          <cell r="GG38">
            <v>4.22</v>
          </cell>
          <cell r="GH38">
            <v>4.22</v>
          </cell>
          <cell r="GI38">
            <v>4.22</v>
          </cell>
          <cell r="GJ38">
            <v>4.22</v>
          </cell>
          <cell r="GK38">
            <v>4.22</v>
          </cell>
          <cell r="GL38">
            <v>41.26</v>
          </cell>
          <cell r="GM38">
            <v>41.26</v>
          </cell>
          <cell r="GN38">
            <v>41.26</v>
          </cell>
          <cell r="GO38">
            <v>41.26</v>
          </cell>
          <cell r="GP38">
            <v>41.26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V38">
            <v>-235.83999999999997</v>
          </cell>
          <cell r="GW38">
            <v>-235.83999999999997</v>
          </cell>
          <cell r="GX38">
            <v>0</v>
          </cell>
          <cell r="GY38">
            <v>636.9</v>
          </cell>
          <cell r="GZ38">
            <v>34.9</v>
          </cell>
          <cell r="HA38">
            <v>34.9</v>
          </cell>
          <cell r="HB38">
            <v>34.9</v>
          </cell>
          <cell r="HC38">
            <v>34.9</v>
          </cell>
          <cell r="HD38">
            <v>34.9</v>
          </cell>
          <cell r="HE38">
            <v>34.9</v>
          </cell>
          <cell r="HF38">
            <v>34.9</v>
          </cell>
          <cell r="HG38">
            <v>78.52</v>
          </cell>
          <cell r="HH38">
            <v>78.52</v>
          </cell>
          <cell r="HI38">
            <v>78.52</v>
          </cell>
          <cell r="HJ38">
            <v>78.52</v>
          </cell>
          <cell r="HK38">
            <v>78.52</v>
          </cell>
          <cell r="HL38">
            <v>899.63043862166137</v>
          </cell>
          <cell r="HM38">
            <v>81.335074507992914</v>
          </cell>
          <cell r="HN38">
            <v>86.238216081350458</v>
          </cell>
          <cell r="HO38">
            <v>91.584544584050604</v>
          </cell>
          <cell r="HP38">
            <v>86.953217431064971</v>
          </cell>
          <cell r="HQ38">
            <v>89.843350421566967</v>
          </cell>
          <cell r="HR38">
            <v>77.596979506842175</v>
          </cell>
          <cell r="HS38">
            <v>97.38158213946349</v>
          </cell>
          <cell r="HT38">
            <v>52.627121196599113</v>
          </cell>
          <cell r="HU38">
            <v>54.771856094829296</v>
          </cell>
          <cell r="HV38">
            <v>59.100207537550453</v>
          </cell>
          <cell r="HW38">
            <v>53.690173268182605</v>
          </cell>
          <cell r="HX38">
            <v>68.508115852168203</v>
          </cell>
          <cell r="HY38">
            <v>262.73043862166139</v>
          </cell>
          <cell r="HZ38">
            <v>0</v>
          </cell>
          <cell r="IA38">
            <v>262.73043862166139</v>
          </cell>
          <cell r="IB38">
            <v>0</v>
          </cell>
          <cell r="IC38">
            <v>0</v>
          </cell>
          <cell r="ID38">
            <v>0</v>
          </cell>
          <cell r="IE38">
            <v>0</v>
          </cell>
          <cell r="IF38">
            <v>0</v>
          </cell>
          <cell r="IG38">
            <v>0</v>
          </cell>
          <cell r="IH38">
            <v>0</v>
          </cell>
          <cell r="II38">
            <v>0</v>
          </cell>
          <cell r="IJ38">
            <v>0</v>
          </cell>
          <cell r="IK38">
            <v>0</v>
          </cell>
          <cell r="IL38">
            <v>0</v>
          </cell>
          <cell r="IM38">
            <v>0</v>
          </cell>
          <cell r="IN38">
            <v>0</v>
          </cell>
          <cell r="IO38">
            <v>0</v>
          </cell>
          <cell r="IP38">
            <v>0</v>
          </cell>
          <cell r="IQ38">
            <v>0</v>
          </cell>
          <cell r="IR38">
            <v>0</v>
          </cell>
          <cell r="IS38">
            <v>0</v>
          </cell>
          <cell r="IT38">
            <v>0</v>
          </cell>
          <cell r="IU38">
            <v>0</v>
          </cell>
          <cell r="IV38">
            <v>0</v>
          </cell>
          <cell r="IW38">
            <v>0</v>
          </cell>
          <cell r="IX38">
            <v>0</v>
          </cell>
          <cell r="IY38">
            <v>0</v>
          </cell>
          <cell r="IZ38">
            <v>0</v>
          </cell>
          <cell r="JA38">
            <v>0</v>
          </cell>
          <cell r="JB38">
            <v>0</v>
          </cell>
          <cell r="JC38">
            <v>0</v>
          </cell>
          <cell r="JD38">
            <v>0</v>
          </cell>
          <cell r="JE38">
            <v>0</v>
          </cell>
          <cell r="JF38">
            <v>0</v>
          </cell>
          <cell r="JG38">
            <v>0</v>
          </cell>
          <cell r="JH38">
            <v>0</v>
          </cell>
          <cell r="JI38">
            <v>0</v>
          </cell>
          <cell r="JJ38">
            <v>0</v>
          </cell>
          <cell r="JK38">
            <v>0</v>
          </cell>
          <cell r="JL38">
            <v>0</v>
          </cell>
          <cell r="JM38">
            <v>0</v>
          </cell>
          <cell r="JN38">
            <v>0</v>
          </cell>
          <cell r="JO38">
            <v>0</v>
          </cell>
          <cell r="JP38">
            <v>0</v>
          </cell>
          <cell r="JQ38">
            <v>0</v>
          </cell>
          <cell r="JR38">
            <v>0</v>
          </cell>
          <cell r="JS38">
            <v>0</v>
          </cell>
          <cell r="JT38">
            <v>0</v>
          </cell>
          <cell r="JU38">
            <v>0</v>
          </cell>
          <cell r="JV38">
            <v>0</v>
          </cell>
          <cell r="JW38">
            <v>0</v>
          </cell>
          <cell r="JX38">
            <v>0</v>
          </cell>
          <cell r="JY38">
            <v>0</v>
          </cell>
          <cell r="JZ38">
            <v>0</v>
          </cell>
          <cell r="KA38">
            <v>0</v>
          </cell>
          <cell r="KB38">
            <v>0</v>
          </cell>
          <cell r="KC38">
            <v>0</v>
          </cell>
          <cell r="KD38">
            <v>0</v>
          </cell>
          <cell r="KE38">
            <v>0</v>
          </cell>
          <cell r="KF38">
            <v>0</v>
          </cell>
          <cell r="KG38">
            <v>0</v>
          </cell>
          <cell r="KH38">
            <v>538.46</v>
          </cell>
          <cell r="KI38">
            <v>19.38</v>
          </cell>
          <cell r="KJ38">
            <v>19.38</v>
          </cell>
          <cell r="KK38">
            <v>19.38</v>
          </cell>
          <cell r="KL38">
            <v>19.38</v>
          </cell>
          <cell r="KM38">
            <v>19.38</v>
          </cell>
          <cell r="KN38">
            <v>19.38</v>
          </cell>
          <cell r="KO38">
            <v>19.38</v>
          </cell>
          <cell r="KP38">
            <v>80.56</v>
          </cell>
          <cell r="KQ38">
            <v>80.56</v>
          </cell>
          <cell r="KR38">
            <v>80.56</v>
          </cell>
          <cell r="KS38">
            <v>80.56</v>
          </cell>
          <cell r="KT38">
            <v>80.56</v>
          </cell>
          <cell r="KU38">
            <v>570.49351994844164</v>
          </cell>
          <cell r="KV38">
            <v>23.409925415926036</v>
          </cell>
          <cell r="KW38">
            <v>25.211633018397563</v>
          </cell>
          <cell r="KX38">
            <v>22.375019299371161</v>
          </cell>
          <cell r="KY38">
            <v>24.532129928919169</v>
          </cell>
          <cell r="KZ38">
            <v>24.437024180316229</v>
          </cell>
          <cell r="LA38">
            <v>24.977302425008453</v>
          </cell>
          <cell r="LB38">
            <v>22.101942243913797</v>
          </cell>
          <cell r="LC38">
            <v>61.201387669208309</v>
          </cell>
          <cell r="LD38">
            <v>78.885170326827961</v>
          </cell>
          <cell r="LE38">
            <v>76.172920627123546</v>
          </cell>
          <cell r="LF38">
            <v>92.807329112324581</v>
          </cell>
          <cell r="LG38">
            <v>94.381735701104944</v>
          </cell>
          <cell r="LH38">
            <v>32.033519948441608</v>
          </cell>
          <cell r="LI38">
            <v>0</v>
          </cell>
          <cell r="LJ38">
            <v>32.033519948441608</v>
          </cell>
          <cell r="LK38">
            <v>0</v>
          </cell>
          <cell r="LX38">
            <v>0</v>
          </cell>
          <cell r="MJ38">
            <v>0</v>
          </cell>
          <cell r="ML38">
            <v>0</v>
          </cell>
          <cell r="MM38">
            <v>0</v>
          </cell>
          <cell r="MN38">
            <v>2136.8199999999997</v>
          </cell>
          <cell r="MO38">
            <v>206.96</v>
          </cell>
          <cell r="MP38">
            <v>206.96</v>
          </cell>
          <cell r="MQ38">
            <v>206.96</v>
          </cell>
          <cell r="MR38">
            <v>206.96</v>
          </cell>
          <cell r="MS38">
            <v>206.96</v>
          </cell>
          <cell r="MT38">
            <v>206.96</v>
          </cell>
          <cell r="MU38">
            <v>206.96</v>
          </cell>
          <cell r="MV38">
            <v>137.62</v>
          </cell>
          <cell r="MW38">
            <v>137.62</v>
          </cell>
          <cell r="MX38">
            <v>137.62</v>
          </cell>
          <cell r="MY38">
            <v>137.62</v>
          </cell>
          <cell r="MZ38">
            <v>137.62</v>
          </cell>
          <cell r="NA38">
            <v>0</v>
          </cell>
          <cell r="NB38">
            <v>0</v>
          </cell>
          <cell r="NC38">
            <v>0</v>
          </cell>
          <cell r="ND38">
            <v>0</v>
          </cell>
          <cell r="NE38">
            <v>0</v>
          </cell>
          <cell r="NF38">
            <v>0</v>
          </cell>
          <cell r="NG38">
            <v>0</v>
          </cell>
          <cell r="NH38">
            <v>0</v>
          </cell>
          <cell r="NI38">
            <v>0</v>
          </cell>
          <cell r="NJ38">
            <v>0</v>
          </cell>
          <cell r="NK38">
            <v>0</v>
          </cell>
          <cell r="NL38">
            <v>0</v>
          </cell>
          <cell r="NM38">
            <v>0</v>
          </cell>
          <cell r="NN38">
            <v>-2136.8199999999997</v>
          </cell>
          <cell r="NO38">
            <v>-2136.8199999999997</v>
          </cell>
          <cell r="NP38">
            <v>0</v>
          </cell>
          <cell r="NQ38">
            <v>0</v>
          </cell>
          <cell r="NR38">
            <v>0</v>
          </cell>
          <cell r="NS38">
            <v>0</v>
          </cell>
          <cell r="NT38">
            <v>0</v>
          </cell>
          <cell r="NU38">
            <v>0</v>
          </cell>
          <cell r="NV38">
            <v>0</v>
          </cell>
          <cell r="NW38">
            <v>0</v>
          </cell>
          <cell r="NX38">
            <v>0</v>
          </cell>
          <cell r="NY38">
            <v>0</v>
          </cell>
          <cell r="NZ38">
            <v>0</v>
          </cell>
          <cell r="OA38">
            <v>0</v>
          </cell>
          <cell r="OB38">
            <v>0</v>
          </cell>
          <cell r="OC38">
            <v>0</v>
          </cell>
          <cell r="OD38">
            <v>0</v>
          </cell>
          <cell r="OE38">
            <v>0</v>
          </cell>
          <cell r="OF38">
            <v>0</v>
          </cell>
          <cell r="OG38">
            <v>0</v>
          </cell>
          <cell r="OH38">
            <v>0</v>
          </cell>
          <cell r="OI38">
            <v>0</v>
          </cell>
          <cell r="OJ38">
            <v>0</v>
          </cell>
          <cell r="OK38">
            <v>0</v>
          </cell>
          <cell r="OL38">
            <v>0</v>
          </cell>
          <cell r="OM38">
            <v>0</v>
          </cell>
          <cell r="ON38">
            <v>0</v>
          </cell>
          <cell r="OO38">
            <v>0</v>
          </cell>
          <cell r="OP38">
            <v>0</v>
          </cell>
          <cell r="OQ38">
            <v>0</v>
          </cell>
          <cell r="OR38">
            <v>0</v>
          </cell>
          <cell r="OS38">
            <v>0</v>
          </cell>
          <cell r="OT38">
            <v>0</v>
          </cell>
          <cell r="OU38">
            <v>0</v>
          </cell>
          <cell r="OV38">
            <v>0</v>
          </cell>
          <cell r="OW38">
            <v>0</v>
          </cell>
          <cell r="OX38">
            <v>0</v>
          </cell>
          <cell r="OY38">
            <v>0</v>
          </cell>
          <cell r="OZ38">
            <v>0</v>
          </cell>
          <cell r="PA38">
            <v>0</v>
          </cell>
          <cell r="PB38">
            <v>0</v>
          </cell>
          <cell r="PC38">
            <v>0</v>
          </cell>
          <cell r="PD38">
            <v>0</v>
          </cell>
          <cell r="PE38">
            <v>0</v>
          </cell>
          <cell r="PF38">
            <v>0</v>
          </cell>
          <cell r="PG38">
            <v>0</v>
          </cell>
          <cell r="PH38">
            <v>0</v>
          </cell>
          <cell r="PI38">
            <v>0</v>
          </cell>
          <cell r="PJ38">
            <v>0</v>
          </cell>
          <cell r="PK38">
            <v>0</v>
          </cell>
          <cell r="PL38">
            <v>0</v>
          </cell>
          <cell r="PM38">
            <v>0</v>
          </cell>
          <cell r="PN38">
            <v>0</v>
          </cell>
          <cell r="PO38">
            <v>0</v>
          </cell>
          <cell r="PP38">
            <v>0</v>
          </cell>
          <cell r="PQ38">
            <v>0</v>
          </cell>
          <cell r="PR38">
            <v>0</v>
          </cell>
          <cell r="PS38">
            <v>0</v>
          </cell>
          <cell r="PT38">
            <v>0</v>
          </cell>
          <cell r="PU38">
            <v>0</v>
          </cell>
          <cell r="PV38">
            <v>0</v>
          </cell>
          <cell r="PW38">
            <v>0</v>
          </cell>
          <cell r="PX38">
            <v>0</v>
          </cell>
          <cell r="PY38">
            <v>0</v>
          </cell>
          <cell r="PZ38">
            <v>0</v>
          </cell>
          <cell r="QA38">
            <v>0</v>
          </cell>
          <cell r="QB38">
            <v>0</v>
          </cell>
          <cell r="QC38">
            <v>0</v>
          </cell>
          <cell r="QD38">
            <v>0</v>
          </cell>
          <cell r="QE38">
            <v>0</v>
          </cell>
          <cell r="QF38">
            <v>0</v>
          </cell>
          <cell r="QG38">
            <v>0</v>
          </cell>
          <cell r="QH38">
            <v>0</v>
          </cell>
          <cell r="QI38">
            <v>0</v>
          </cell>
          <cell r="QJ38">
            <v>0</v>
          </cell>
          <cell r="QK38">
            <v>0</v>
          </cell>
          <cell r="QL38">
            <v>0</v>
          </cell>
          <cell r="QM38">
            <v>0</v>
          </cell>
          <cell r="QN38">
            <v>0</v>
          </cell>
          <cell r="QO38">
            <v>0</v>
          </cell>
          <cell r="QP38">
            <v>0</v>
          </cell>
          <cell r="QQ38">
            <v>0</v>
          </cell>
          <cell r="QR38">
            <v>0</v>
          </cell>
          <cell r="QS38">
            <v>0</v>
          </cell>
          <cell r="QT38">
            <v>0</v>
          </cell>
          <cell r="QU38">
            <v>0</v>
          </cell>
          <cell r="QV38">
            <v>0</v>
          </cell>
          <cell r="QW38">
            <v>0</v>
          </cell>
          <cell r="QX38">
            <v>0</v>
          </cell>
          <cell r="QY38">
            <v>0</v>
          </cell>
          <cell r="QZ38">
            <v>0</v>
          </cell>
          <cell r="RA38">
            <v>0</v>
          </cell>
          <cell r="RB38">
            <v>0</v>
          </cell>
          <cell r="RC38">
            <v>0</v>
          </cell>
          <cell r="RD38">
            <v>0</v>
          </cell>
          <cell r="RE38">
            <v>0</v>
          </cell>
          <cell r="RF38">
            <v>0</v>
          </cell>
          <cell r="RG38">
            <v>0</v>
          </cell>
          <cell r="RH38">
            <v>0</v>
          </cell>
          <cell r="RI38">
            <v>0</v>
          </cell>
          <cell r="RJ38">
            <v>0</v>
          </cell>
          <cell r="RK38">
            <v>0</v>
          </cell>
          <cell r="RL38">
            <v>0</v>
          </cell>
          <cell r="RM38">
            <v>0</v>
          </cell>
          <cell r="RN38">
            <v>0</v>
          </cell>
          <cell r="RO38">
            <v>0</v>
          </cell>
          <cell r="RP38">
            <v>0</v>
          </cell>
          <cell r="RQ38">
            <v>0</v>
          </cell>
          <cell r="RR38">
            <v>0</v>
          </cell>
          <cell r="RS38">
            <v>0</v>
          </cell>
          <cell r="RT38">
            <v>0</v>
          </cell>
          <cell r="RU38">
            <v>0</v>
          </cell>
          <cell r="RV38">
            <v>0</v>
          </cell>
          <cell r="RW38">
            <v>0</v>
          </cell>
          <cell r="RX38">
            <v>0</v>
          </cell>
          <cell r="RY38">
            <v>0</v>
          </cell>
          <cell r="RZ38">
            <v>0</v>
          </cell>
          <cell r="SA38">
            <v>0</v>
          </cell>
          <cell r="SB38">
            <v>0</v>
          </cell>
          <cell r="SC38">
            <v>0</v>
          </cell>
          <cell r="SD38">
            <v>0</v>
          </cell>
          <cell r="SE38">
            <v>0</v>
          </cell>
          <cell r="SF38">
            <v>0</v>
          </cell>
          <cell r="SG38">
            <v>0</v>
          </cell>
          <cell r="SH38">
            <v>0</v>
          </cell>
          <cell r="SI38">
            <v>0</v>
          </cell>
          <cell r="SJ38">
            <v>0</v>
          </cell>
          <cell r="SK38">
            <v>0</v>
          </cell>
          <cell r="SL38">
            <v>0</v>
          </cell>
          <cell r="SM38">
            <v>0</v>
          </cell>
          <cell r="SN38">
            <v>0</v>
          </cell>
          <cell r="SO38">
            <v>0</v>
          </cell>
          <cell r="SP38">
            <v>0</v>
          </cell>
          <cell r="SQ38">
            <v>0</v>
          </cell>
          <cell r="SR38">
            <v>0</v>
          </cell>
          <cell r="SS38">
            <v>0</v>
          </cell>
          <cell r="ST38">
            <v>0</v>
          </cell>
          <cell r="SU38">
            <v>0</v>
          </cell>
          <cell r="SV38">
            <v>0</v>
          </cell>
          <cell r="SW38">
            <v>0</v>
          </cell>
          <cell r="SX38">
            <v>0</v>
          </cell>
          <cell r="SY38">
            <v>0</v>
          </cell>
          <cell r="SZ38">
            <v>0</v>
          </cell>
          <cell r="TA38">
            <v>0</v>
          </cell>
          <cell r="TB38">
            <v>0</v>
          </cell>
          <cell r="TC38">
            <v>0</v>
          </cell>
          <cell r="TD38">
            <v>0</v>
          </cell>
          <cell r="TE38">
            <v>0</v>
          </cell>
          <cell r="TF38">
            <v>0</v>
          </cell>
          <cell r="TG38">
            <v>0</v>
          </cell>
          <cell r="TH38">
            <v>0</v>
          </cell>
          <cell r="TI38">
            <v>0</v>
          </cell>
          <cell r="TJ38">
            <v>0</v>
          </cell>
          <cell r="TK38">
            <v>0</v>
          </cell>
          <cell r="TL38">
            <v>0</v>
          </cell>
          <cell r="TM38">
            <v>0</v>
          </cell>
          <cell r="TN38">
            <v>0</v>
          </cell>
          <cell r="TO38">
            <v>0</v>
          </cell>
          <cell r="TP38">
            <v>0</v>
          </cell>
          <cell r="TQ38">
            <v>0</v>
          </cell>
          <cell r="TR38">
            <v>0</v>
          </cell>
          <cell r="TS38">
            <v>0</v>
          </cell>
          <cell r="TT38">
            <v>0</v>
          </cell>
          <cell r="TU38">
            <v>0</v>
          </cell>
          <cell r="TV38">
            <v>0</v>
          </cell>
          <cell r="TW38">
            <v>0</v>
          </cell>
          <cell r="TX38">
            <v>0</v>
          </cell>
          <cell r="TY38">
            <v>0</v>
          </cell>
          <cell r="TZ38">
            <v>0</v>
          </cell>
          <cell r="UA38">
            <v>0</v>
          </cell>
          <cell r="UB38">
            <v>0</v>
          </cell>
          <cell r="UC38">
            <v>0</v>
          </cell>
          <cell r="UD38">
            <v>0</v>
          </cell>
          <cell r="UE38">
            <v>0</v>
          </cell>
          <cell r="UF38">
            <v>0</v>
          </cell>
          <cell r="UG38">
            <v>0</v>
          </cell>
          <cell r="UH38">
            <v>0</v>
          </cell>
          <cell r="UI38">
            <v>0</v>
          </cell>
          <cell r="UJ38">
            <v>0</v>
          </cell>
          <cell r="UK38">
            <v>0</v>
          </cell>
          <cell r="UL38">
            <v>0</v>
          </cell>
          <cell r="UM38">
            <v>0</v>
          </cell>
          <cell r="UN38">
            <v>0</v>
          </cell>
          <cell r="UO38">
            <v>0</v>
          </cell>
          <cell r="UP38">
            <v>0</v>
          </cell>
          <cell r="UQ38">
            <v>0</v>
          </cell>
          <cell r="UR38">
            <v>0</v>
          </cell>
          <cell r="US38">
            <v>0</v>
          </cell>
          <cell r="UT38">
            <v>0</v>
          </cell>
          <cell r="UU38">
            <v>0</v>
          </cell>
          <cell r="UV38">
            <v>0</v>
          </cell>
          <cell r="UW38">
            <v>0</v>
          </cell>
          <cell r="UX38">
            <v>0</v>
          </cell>
          <cell r="UY38">
            <v>0</v>
          </cell>
          <cell r="UZ38">
            <v>0</v>
          </cell>
          <cell r="VA38">
            <v>0</v>
          </cell>
          <cell r="VH38">
            <v>0</v>
          </cell>
          <cell r="VN38">
            <v>0</v>
          </cell>
          <cell r="VO38">
            <v>0</v>
          </cell>
          <cell r="VP38">
            <v>0</v>
          </cell>
          <cell r="VQ38">
            <v>0</v>
          </cell>
          <cell r="WD38">
            <v>0</v>
          </cell>
          <cell r="WQ38">
            <v>0</v>
          </cell>
          <cell r="WR38">
            <v>0</v>
          </cell>
          <cell r="WS38">
            <v>0</v>
          </cell>
          <cell r="WT38">
            <v>0</v>
          </cell>
          <cell r="WU38">
            <v>0</v>
          </cell>
          <cell r="WV38">
            <v>0</v>
          </cell>
          <cell r="WW38">
            <v>0</v>
          </cell>
          <cell r="WX38">
            <v>0</v>
          </cell>
          <cell r="WY38">
            <v>0</v>
          </cell>
          <cell r="WZ38">
            <v>0</v>
          </cell>
          <cell r="XA38">
            <v>0</v>
          </cell>
          <cell r="XB38">
            <v>0</v>
          </cell>
          <cell r="XC38">
            <v>0</v>
          </cell>
          <cell r="XD38">
            <v>0</v>
          </cell>
          <cell r="XE38">
            <v>0</v>
          </cell>
          <cell r="XF38">
            <v>0</v>
          </cell>
          <cell r="XG38">
            <v>220.08268479566291</v>
          </cell>
          <cell r="XH38">
            <v>0</v>
          </cell>
          <cell r="XI38">
            <v>201.11824098666582</v>
          </cell>
          <cell r="XJ38">
            <v>0</v>
          </cell>
          <cell r="XK38">
            <v>0</v>
          </cell>
          <cell r="XL38">
            <v>0</v>
          </cell>
          <cell r="XM38">
            <v>0</v>
          </cell>
          <cell r="XN38">
            <v>0</v>
          </cell>
          <cell r="XO38">
            <v>3.8521062417617182</v>
          </cell>
          <cell r="XP38">
            <v>3.7046082042613668</v>
          </cell>
          <cell r="XQ38">
            <v>3.782703540018399</v>
          </cell>
          <cell r="XR38">
            <v>3.7776354877458878</v>
          </cell>
          <cell r="XS38">
            <v>3.8473903352096954</v>
          </cell>
          <cell r="XT38">
            <v>220.08268479566291</v>
          </cell>
          <cell r="XU38">
            <v>0</v>
          </cell>
          <cell r="XV38">
            <v>220.08268479566291</v>
          </cell>
          <cell r="XW38">
            <v>0</v>
          </cell>
          <cell r="XX38">
            <v>0</v>
          </cell>
          <cell r="XY38">
            <v>0</v>
          </cell>
          <cell r="XZ38">
            <v>0</v>
          </cell>
          <cell r="YA38">
            <v>0</v>
          </cell>
          <cell r="YB38">
            <v>0</v>
          </cell>
          <cell r="YC38">
            <v>0</v>
          </cell>
          <cell r="YD38">
            <v>0</v>
          </cell>
          <cell r="YE38">
            <v>0</v>
          </cell>
          <cell r="YF38">
            <v>0</v>
          </cell>
          <cell r="YG38">
            <v>0</v>
          </cell>
          <cell r="YH38">
            <v>0</v>
          </cell>
          <cell r="YI38">
            <v>0</v>
          </cell>
          <cell r="YJ38">
            <v>0</v>
          </cell>
          <cell r="YK38">
            <v>0</v>
          </cell>
          <cell r="YL38">
            <v>0</v>
          </cell>
          <cell r="YM38">
            <v>0</v>
          </cell>
          <cell r="YN38">
            <v>0</v>
          </cell>
          <cell r="YO38">
            <v>0</v>
          </cell>
          <cell r="YP38">
            <v>0</v>
          </cell>
          <cell r="YQ38">
            <v>0</v>
          </cell>
          <cell r="YR38">
            <v>0</v>
          </cell>
          <cell r="YS38">
            <v>0</v>
          </cell>
          <cell r="YT38">
            <v>0</v>
          </cell>
          <cell r="YU38">
            <v>0</v>
          </cell>
          <cell r="YV38">
            <v>0</v>
          </cell>
          <cell r="YW38">
            <v>0</v>
          </cell>
          <cell r="YX38">
            <v>0</v>
          </cell>
          <cell r="YY38">
            <v>0</v>
          </cell>
          <cell r="YZ38">
            <v>0</v>
          </cell>
          <cell r="ZA38">
            <v>0</v>
          </cell>
          <cell r="ZB38">
            <v>0</v>
          </cell>
          <cell r="ZC38">
            <v>0</v>
          </cell>
          <cell r="ZD38">
            <v>0</v>
          </cell>
          <cell r="ZE38">
            <v>0</v>
          </cell>
          <cell r="ZF38">
            <v>0</v>
          </cell>
          <cell r="ZG38">
            <v>0</v>
          </cell>
          <cell r="ZH38">
            <v>0</v>
          </cell>
          <cell r="ZI38">
            <v>0</v>
          </cell>
          <cell r="ZJ38">
            <v>0</v>
          </cell>
          <cell r="ZK38">
            <v>0</v>
          </cell>
          <cell r="ZL38">
            <v>0</v>
          </cell>
          <cell r="ZM38">
            <v>484.57728015688389</v>
          </cell>
          <cell r="ZN38">
            <v>0</v>
          </cell>
          <cell r="ZO38">
            <v>102.70138945238392</v>
          </cell>
          <cell r="ZP38">
            <v>346.74183830339251</v>
          </cell>
          <cell r="ZQ38">
            <v>35.134052401107454</v>
          </cell>
          <cell r="ZR38">
            <v>0</v>
          </cell>
          <cell r="ZS38">
            <v>0</v>
          </cell>
          <cell r="ZZ38">
            <v>484.57728015688389</v>
          </cell>
          <cell r="AAA38">
            <v>0</v>
          </cell>
          <cell r="AAB38">
            <v>484.57728015688389</v>
          </cell>
          <cell r="AAC38">
            <v>0</v>
          </cell>
          <cell r="AAD38">
            <v>0</v>
          </cell>
          <cell r="AAE38">
            <v>0</v>
          </cell>
          <cell r="AAF38">
            <v>0</v>
          </cell>
          <cell r="AAG38">
            <v>0</v>
          </cell>
          <cell r="AAH38">
            <v>0</v>
          </cell>
          <cell r="AAI38">
            <v>0</v>
          </cell>
          <cell r="AAJ38">
            <v>0</v>
          </cell>
          <cell r="AAK38">
            <v>0</v>
          </cell>
          <cell r="AAL38">
            <v>0</v>
          </cell>
          <cell r="AAM38">
            <v>0</v>
          </cell>
          <cell r="AAN38">
            <v>0</v>
          </cell>
          <cell r="AAO38">
            <v>0</v>
          </cell>
          <cell r="AAP38">
            <v>473.66556851450781</v>
          </cell>
          <cell r="AAQ38">
            <v>0</v>
          </cell>
          <cell r="AAR38">
            <v>0</v>
          </cell>
          <cell r="AAS38">
            <v>0</v>
          </cell>
          <cell r="AAT38">
            <v>0</v>
          </cell>
          <cell r="AAU38">
            <v>0</v>
          </cell>
          <cell r="AAV38">
            <v>0</v>
          </cell>
          <cell r="AAW38">
            <v>0</v>
          </cell>
          <cell r="AAX38">
            <v>96.363610559999998</v>
          </cell>
          <cell r="AAY38">
            <v>92.673825660000006</v>
          </cell>
          <cell r="AAZ38">
            <v>94.380205680000003</v>
          </cell>
          <cell r="ABA38">
            <v>94.253755428000005</v>
          </cell>
          <cell r="ABB38">
            <v>95.994171186507785</v>
          </cell>
          <cell r="ABC38">
            <v>473.66556851450781</v>
          </cell>
          <cell r="ABD38">
            <v>0</v>
          </cell>
          <cell r="ABE38">
            <v>473.66556851450781</v>
          </cell>
          <cell r="ABF38">
            <v>0</v>
          </cell>
          <cell r="ABG38">
            <v>0</v>
          </cell>
          <cell r="ABH38">
            <v>0</v>
          </cell>
          <cell r="ABI38">
            <v>0</v>
          </cell>
          <cell r="ABJ38">
            <v>0</v>
          </cell>
          <cell r="ABK38">
            <v>0</v>
          </cell>
          <cell r="ABL38">
            <v>0</v>
          </cell>
          <cell r="ABM38">
            <v>0</v>
          </cell>
          <cell r="ABN38">
            <v>0</v>
          </cell>
          <cell r="ABO38">
            <v>0</v>
          </cell>
          <cell r="ABP38">
            <v>0</v>
          </cell>
          <cell r="ABQ38">
            <v>0</v>
          </cell>
          <cell r="ABR38">
            <v>0</v>
          </cell>
          <cell r="ABS38">
            <v>0</v>
          </cell>
          <cell r="ABT38">
            <v>0</v>
          </cell>
          <cell r="ABU38">
            <v>0</v>
          </cell>
          <cell r="ABV38">
            <v>0</v>
          </cell>
          <cell r="ABW38">
            <v>0</v>
          </cell>
          <cell r="ABX38">
            <v>0</v>
          </cell>
          <cell r="ABY38">
            <v>0</v>
          </cell>
          <cell r="ACB38">
            <v>0</v>
          </cell>
          <cell r="ACC38">
            <v>0</v>
          </cell>
          <cell r="ACD38">
            <v>0</v>
          </cell>
          <cell r="ACE38">
            <v>0</v>
          </cell>
          <cell r="ACF38">
            <v>0</v>
          </cell>
          <cell r="ACG38">
            <v>0</v>
          </cell>
          <cell r="ACH38">
            <v>0</v>
          </cell>
          <cell r="ACI38">
            <v>0</v>
          </cell>
          <cell r="ACJ38">
            <v>0</v>
          </cell>
          <cell r="ACK38">
            <v>0</v>
          </cell>
          <cell r="ACL38">
            <v>0</v>
          </cell>
          <cell r="ACM38">
            <v>0</v>
          </cell>
          <cell r="ACN38">
            <v>0</v>
          </cell>
          <cell r="ACO38">
            <v>0</v>
          </cell>
          <cell r="ACP38">
            <v>0</v>
          </cell>
          <cell r="ACQ38">
            <v>0</v>
          </cell>
          <cell r="ACR38">
            <v>0</v>
          </cell>
          <cell r="ACS38">
            <v>0</v>
          </cell>
          <cell r="ACT38">
            <v>0</v>
          </cell>
          <cell r="ACU38">
            <v>0</v>
          </cell>
          <cell r="ACV38">
            <v>0</v>
          </cell>
          <cell r="ACW38">
            <v>0</v>
          </cell>
          <cell r="ACX38">
            <v>0</v>
          </cell>
          <cell r="ACY38">
            <v>0</v>
          </cell>
          <cell r="ACZ38">
            <v>0</v>
          </cell>
          <cell r="ADA38">
            <v>0</v>
          </cell>
          <cell r="ADB38">
            <v>0</v>
          </cell>
          <cell r="ADC38">
            <v>0</v>
          </cell>
          <cell r="ADD38">
            <v>0</v>
          </cell>
          <cell r="ADE38">
            <v>0</v>
          </cell>
          <cell r="ADF38">
            <v>0</v>
          </cell>
          <cell r="ADG38">
            <v>0</v>
          </cell>
          <cell r="ADH38">
            <v>0</v>
          </cell>
          <cell r="ADI38">
            <v>0</v>
          </cell>
          <cell r="ADJ38">
            <v>0</v>
          </cell>
          <cell r="ADK38">
            <v>0</v>
          </cell>
          <cell r="ADL38">
            <v>0</v>
          </cell>
          <cell r="ADM38">
            <v>0</v>
          </cell>
          <cell r="ADN38">
            <v>0</v>
          </cell>
          <cell r="ADO38">
            <v>0</v>
          </cell>
          <cell r="ADP38">
            <v>0</v>
          </cell>
          <cell r="ADQ38">
            <v>0</v>
          </cell>
          <cell r="ADR38">
            <v>0</v>
          </cell>
          <cell r="ADS38">
            <v>0</v>
          </cell>
          <cell r="ADT38">
            <v>0</v>
          </cell>
          <cell r="ADU38">
            <v>0</v>
          </cell>
          <cell r="ADV38">
            <v>0</v>
          </cell>
          <cell r="ADW38">
            <v>0</v>
          </cell>
          <cell r="ADX38">
            <v>0</v>
          </cell>
          <cell r="ADY38">
            <v>0</v>
          </cell>
          <cell r="ADZ38">
            <v>0</v>
          </cell>
          <cell r="AEA38">
            <v>0</v>
          </cell>
          <cell r="AEB38">
            <v>0</v>
          </cell>
          <cell r="AEC38">
            <v>0</v>
          </cell>
          <cell r="AED38">
            <v>0</v>
          </cell>
          <cell r="AEE38">
            <v>0</v>
          </cell>
          <cell r="AEF38">
            <v>0</v>
          </cell>
          <cell r="AEG38">
            <v>0</v>
          </cell>
          <cell r="AEH38">
            <v>0</v>
          </cell>
          <cell r="AEI38">
            <v>0</v>
          </cell>
          <cell r="AEJ38">
            <v>0</v>
          </cell>
          <cell r="AEK38">
            <v>0</v>
          </cell>
          <cell r="AEL38">
            <v>0</v>
          </cell>
          <cell r="AEM38">
            <v>0</v>
          </cell>
          <cell r="AEN38">
            <v>0</v>
          </cell>
          <cell r="AEO38">
            <v>0</v>
          </cell>
          <cell r="AEP38">
            <v>0</v>
          </cell>
          <cell r="AEQ38">
            <v>0</v>
          </cell>
          <cell r="AER38">
            <v>0</v>
          </cell>
          <cell r="AES38">
            <v>0</v>
          </cell>
          <cell r="AET38">
            <v>0</v>
          </cell>
          <cell r="AEU38">
            <v>0</v>
          </cell>
          <cell r="AEV38">
            <v>0</v>
          </cell>
          <cell r="AEW38">
            <v>0</v>
          </cell>
          <cell r="AEX38">
            <v>0</v>
          </cell>
          <cell r="AEY38">
            <v>0</v>
          </cell>
          <cell r="AEZ38">
            <v>0</v>
          </cell>
          <cell r="AFA38">
            <v>0</v>
          </cell>
          <cell r="AFB38">
            <v>0</v>
          </cell>
          <cell r="AFC38">
            <v>0</v>
          </cell>
          <cell r="AFD38">
            <v>0</v>
          </cell>
          <cell r="AFE38">
            <v>0</v>
          </cell>
          <cell r="AFF38">
            <v>0</v>
          </cell>
          <cell r="AFG38">
            <v>0</v>
          </cell>
          <cell r="AFH38">
            <v>0</v>
          </cell>
          <cell r="AFI38">
            <v>0</v>
          </cell>
          <cell r="AFJ38">
            <v>0</v>
          </cell>
          <cell r="AFK38">
            <v>0</v>
          </cell>
          <cell r="AFL38">
            <v>0</v>
          </cell>
          <cell r="AFM38">
            <v>0</v>
          </cell>
          <cell r="AFN38">
            <v>0</v>
          </cell>
          <cell r="AFO38">
            <v>0</v>
          </cell>
          <cell r="AFP38">
            <v>0</v>
          </cell>
          <cell r="AFQ38">
            <v>0</v>
          </cell>
          <cell r="AFR38">
            <v>0</v>
          </cell>
          <cell r="AFS38">
            <v>0</v>
          </cell>
          <cell r="AFT38">
            <v>0</v>
          </cell>
          <cell r="AFU38">
            <v>0</v>
          </cell>
          <cell r="AFV38">
            <v>0</v>
          </cell>
          <cell r="AFW38">
            <v>3548.0199999999995</v>
          </cell>
          <cell r="AFX38">
            <v>2648.4494920371576</v>
          </cell>
          <cell r="AFY38">
            <v>-899.57050796284193</v>
          </cell>
          <cell r="AFZ38">
            <v>-899.57050796284193</v>
          </cell>
          <cell r="AGA38">
            <v>0</v>
          </cell>
          <cell r="AGB38">
            <v>4257.6239999999989</v>
          </cell>
          <cell r="AGC38">
            <v>3178.139390444589</v>
          </cell>
          <cell r="AGD38">
            <v>-1079.4846095554099</v>
          </cell>
          <cell r="AGE38">
            <v>-1079.4846095554099</v>
          </cell>
          <cell r="AGF38">
            <v>0</v>
          </cell>
          <cell r="AGG38">
            <v>262.55347999999992</v>
          </cell>
          <cell r="AGH38">
            <v>195.98526241074967</v>
          </cell>
          <cell r="AGI38">
            <v>-66.568217589250253</v>
          </cell>
          <cell r="AGJ38">
            <v>-66.568217589250253</v>
          </cell>
          <cell r="AGK38">
            <v>0</v>
          </cell>
          <cell r="AGL38">
            <v>4520.1774799999985</v>
          </cell>
          <cell r="AGM38">
            <v>3374.1246528553388</v>
          </cell>
          <cell r="AGN38">
            <v>-1146.0528271446597</v>
          </cell>
          <cell r="AGO38">
            <v>-1146.0528271446597</v>
          </cell>
          <cell r="AGP38">
            <v>0</v>
          </cell>
          <cell r="AGQ38">
            <v>5.8084772370486662E-2</v>
          </cell>
          <cell r="AGR38">
            <v>7.0000000000000007E-2</v>
          </cell>
          <cell r="AGS38">
            <v>0.05</v>
          </cell>
          <cell r="AGT38">
            <v>6.1666666666666668E-2</v>
          </cell>
          <cell r="AGV38">
            <v>2136.8199999999997</v>
          </cell>
          <cell r="AGW38">
            <v>0</v>
          </cell>
          <cell r="AGX38">
            <v>-2136.8199999999997</v>
          </cell>
          <cell r="AGZ38">
            <v>-1146.0528271446597</v>
          </cell>
          <cell r="AHA38">
            <v>-2199.5142593564733</v>
          </cell>
          <cell r="AHC38">
            <v>-2716.9547013043621</v>
          </cell>
          <cell r="AHD38">
            <v>-2263.4070324139348</v>
          </cell>
          <cell r="AHE38">
            <v>-3928.3671608889622</v>
          </cell>
          <cell r="AHF38">
            <v>-2544.4777784916455</v>
          </cell>
          <cell r="AHG38">
            <v>-14798.773759600037</v>
          </cell>
        </row>
        <row r="39">
          <cell r="C39" t="str">
            <v>Степана Бандери вул. 19/2</v>
          </cell>
          <cell r="D39">
            <v>1</v>
          </cell>
          <cell r="E39">
            <v>149.30000000000001</v>
          </cell>
          <cell r="F39">
            <v>548.79</v>
          </cell>
          <cell r="G39">
            <v>516.34618303524178</v>
          </cell>
          <cell r="H39">
            <v>-32.443816964758184</v>
          </cell>
          <cell r="I39">
            <v>-32.443816964758184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155.77000000000004</v>
          </cell>
          <cell r="GE39">
            <v>2.46</v>
          </cell>
          <cell r="GF39">
            <v>2.46</v>
          </cell>
          <cell r="GG39">
            <v>2.46</v>
          </cell>
          <cell r="GH39">
            <v>2.46</v>
          </cell>
          <cell r="GI39">
            <v>2.46</v>
          </cell>
          <cell r="GJ39">
            <v>2.46</v>
          </cell>
          <cell r="GK39">
            <v>2.46</v>
          </cell>
          <cell r="GL39">
            <v>27.71</v>
          </cell>
          <cell r="GM39">
            <v>27.71</v>
          </cell>
          <cell r="GN39">
            <v>27.71</v>
          </cell>
          <cell r="GO39">
            <v>27.71</v>
          </cell>
          <cell r="GP39">
            <v>27.71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V39">
            <v>-155.77000000000004</v>
          </cell>
          <cell r="GW39">
            <v>-155.77000000000004</v>
          </cell>
          <cell r="GX39">
            <v>0</v>
          </cell>
          <cell r="GY39">
            <v>393.02</v>
          </cell>
          <cell r="GZ39">
            <v>21.66</v>
          </cell>
          <cell r="HA39">
            <v>21.66</v>
          </cell>
          <cell r="HB39">
            <v>21.66</v>
          </cell>
          <cell r="HC39">
            <v>21.66</v>
          </cell>
          <cell r="HD39">
            <v>21.66</v>
          </cell>
          <cell r="HE39">
            <v>21.66</v>
          </cell>
          <cell r="HF39">
            <v>21.66</v>
          </cell>
          <cell r="HG39">
            <v>48.28</v>
          </cell>
          <cell r="HH39">
            <v>48.28</v>
          </cell>
          <cell r="HI39">
            <v>48.28</v>
          </cell>
          <cell r="HJ39">
            <v>48.28</v>
          </cell>
          <cell r="HK39">
            <v>48.28</v>
          </cell>
          <cell r="HL39">
            <v>516.34618303524178</v>
          </cell>
          <cell r="HM39">
            <v>46.221647990413047</v>
          </cell>
          <cell r="HN39">
            <v>49.014439377463503</v>
          </cell>
          <cell r="HO39">
            <v>52.28368366630113</v>
          </cell>
          <cell r="HP39">
            <v>49.457133429221344</v>
          </cell>
          <cell r="HQ39">
            <v>51.162786954136493</v>
          </cell>
          <cell r="HR39">
            <v>43.973910722845531</v>
          </cell>
          <cell r="HS39">
            <v>55.665772679628262</v>
          </cell>
          <cell r="HT39">
            <v>30.728311281393228</v>
          </cell>
          <cell r="HU39">
            <v>31.980594896198728</v>
          </cell>
          <cell r="HV39">
            <v>34.507864627908816</v>
          </cell>
          <cell r="HW39">
            <v>31.349013957527042</v>
          </cell>
          <cell r="HX39">
            <v>40.001023452204585</v>
          </cell>
          <cell r="HY39">
            <v>123.3261830352418</v>
          </cell>
          <cell r="HZ39">
            <v>0</v>
          </cell>
          <cell r="IA39">
            <v>123.3261830352418</v>
          </cell>
          <cell r="IB39">
            <v>0</v>
          </cell>
          <cell r="IC39">
            <v>0</v>
          </cell>
          <cell r="ID39">
            <v>0</v>
          </cell>
          <cell r="IE39">
            <v>0</v>
          </cell>
          <cell r="IF39">
            <v>0</v>
          </cell>
          <cell r="IG39">
            <v>0</v>
          </cell>
          <cell r="IH39">
            <v>0</v>
          </cell>
          <cell r="II39">
            <v>0</v>
          </cell>
          <cell r="IJ39">
            <v>0</v>
          </cell>
          <cell r="IK39">
            <v>0</v>
          </cell>
          <cell r="IL39">
            <v>0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  <cell r="IU39">
            <v>0</v>
          </cell>
          <cell r="IV39">
            <v>0</v>
          </cell>
          <cell r="IW39">
            <v>0</v>
          </cell>
          <cell r="IX39">
            <v>0</v>
          </cell>
          <cell r="IY39">
            <v>0</v>
          </cell>
          <cell r="IZ39">
            <v>0</v>
          </cell>
          <cell r="JA39">
            <v>0</v>
          </cell>
          <cell r="JB39">
            <v>0</v>
          </cell>
          <cell r="JC39">
            <v>0</v>
          </cell>
          <cell r="JD39">
            <v>0</v>
          </cell>
          <cell r="JE39">
            <v>0</v>
          </cell>
          <cell r="JF39">
            <v>0</v>
          </cell>
          <cell r="JG39">
            <v>0</v>
          </cell>
          <cell r="JH39">
            <v>0</v>
          </cell>
          <cell r="JI39">
            <v>0</v>
          </cell>
          <cell r="JJ39">
            <v>0</v>
          </cell>
          <cell r="JK39">
            <v>0</v>
          </cell>
          <cell r="JL39">
            <v>0</v>
          </cell>
          <cell r="JM39">
            <v>0</v>
          </cell>
          <cell r="JN39">
            <v>0</v>
          </cell>
          <cell r="JO39">
            <v>0</v>
          </cell>
          <cell r="JP39">
            <v>0</v>
          </cell>
          <cell r="JQ39">
            <v>0</v>
          </cell>
          <cell r="JR39">
            <v>0</v>
          </cell>
          <cell r="JS39">
            <v>0</v>
          </cell>
          <cell r="JT39">
            <v>0</v>
          </cell>
          <cell r="JU39">
            <v>0</v>
          </cell>
          <cell r="JV39">
            <v>0</v>
          </cell>
          <cell r="JW39">
            <v>0</v>
          </cell>
          <cell r="JX39">
            <v>0</v>
          </cell>
          <cell r="JY39">
            <v>0</v>
          </cell>
          <cell r="JZ39">
            <v>0</v>
          </cell>
          <cell r="KA39">
            <v>0</v>
          </cell>
          <cell r="KB39">
            <v>0</v>
          </cell>
          <cell r="KC39">
            <v>0</v>
          </cell>
          <cell r="KD39">
            <v>0</v>
          </cell>
          <cell r="KE39">
            <v>0</v>
          </cell>
          <cell r="KF39">
            <v>0</v>
          </cell>
          <cell r="KG39">
            <v>0</v>
          </cell>
          <cell r="KH39">
            <v>272.99999999999994</v>
          </cell>
          <cell r="KI39">
            <v>10.15</v>
          </cell>
          <cell r="KJ39">
            <v>10.15</v>
          </cell>
          <cell r="KK39">
            <v>10.15</v>
          </cell>
          <cell r="KL39">
            <v>10.15</v>
          </cell>
          <cell r="KM39">
            <v>10.15</v>
          </cell>
          <cell r="KN39">
            <v>10.15</v>
          </cell>
          <cell r="KO39">
            <v>10.15</v>
          </cell>
          <cell r="KP39">
            <v>40.39</v>
          </cell>
          <cell r="KQ39">
            <v>40.39</v>
          </cell>
          <cell r="KR39">
            <v>40.39</v>
          </cell>
          <cell r="KS39">
            <v>40.39</v>
          </cell>
          <cell r="KT39">
            <v>40.39</v>
          </cell>
          <cell r="KU39">
            <v>289.61578373562685</v>
          </cell>
          <cell r="KV39">
            <v>12.239707197159298</v>
          </cell>
          <cell r="KW39">
            <v>13.181716755811921</v>
          </cell>
          <cell r="KX39">
            <v>11.698614151447865</v>
          </cell>
          <cell r="KY39">
            <v>12.826443566896826</v>
          </cell>
          <cell r="KZ39">
            <v>12.77671822625671</v>
          </cell>
          <cell r="LA39">
            <v>13.059198729826754</v>
          </cell>
          <cell r="LB39">
            <v>11.555837822960005</v>
          </cell>
          <cell r="LC39">
            <v>30.68462332948787</v>
          </cell>
          <cell r="LD39">
            <v>39.550765594471059</v>
          </cell>
          <cell r="LE39">
            <v>38.190921257921524</v>
          </cell>
          <cell r="LF39">
            <v>46.530937360759552</v>
          </cell>
          <cell r="LG39">
            <v>47.320299742627491</v>
          </cell>
          <cell r="LH39">
            <v>16.615783735626906</v>
          </cell>
          <cell r="LI39">
            <v>0</v>
          </cell>
          <cell r="LJ39">
            <v>16.615783735626906</v>
          </cell>
          <cell r="LK39">
            <v>0</v>
          </cell>
          <cell r="LX39">
            <v>0</v>
          </cell>
          <cell r="MJ39">
            <v>0</v>
          </cell>
          <cell r="ML39">
            <v>0</v>
          </cell>
          <cell r="MM39">
            <v>0</v>
          </cell>
          <cell r="MN39">
            <v>2079.9900000000002</v>
          </cell>
          <cell r="MO39">
            <v>182.52</v>
          </cell>
          <cell r="MP39">
            <v>182.52</v>
          </cell>
          <cell r="MQ39">
            <v>182.52</v>
          </cell>
          <cell r="MR39">
            <v>182.52</v>
          </cell>
          <cell r="MS39">
            <v>182.52</v>
          </cell>
          <cell r="MT39">
            <v>182.52</v>
          </cell>
          <cell r="MU39">
            <v>182.52</v>
          </cell>
          <cell r="MV39">
            <v>160.47</v>
          </cell>
          <cell r="MW39">
            <v>160.47</v>
          </cell>
          <cell r="MX39">
            <v>160.47</v>
          </cell>
          <cell r="MY39">
            <v>160.47</v>
          </cell>
          <cell r="MZ39">
            <v>160.47</v>
          </cell>
          <cell r="NA39">
            <v>0</v>
          </cell>
          <cell r="NB39">
            <v>0</v>
          </cell>
          <cell r="NC39">
            <v>0</v>
          </cell>
          <cell r="ND39">
            <v>0</v>
          </cell>
          <cell r="NE39">
            <v>0</v>
          </cell>
          <cell r="NF39">
            <v>0</v>
          </cell>
          <cell r="NG39">
            <v>0</v>
          </cell>
          <cell r="NH39">
            <v>0</v>
          </cell>
          <cell r="NI39">
            <v>0</v>
          </cell>
          <cell r="NJ39">
            <v>0</v>
          </cell>
          <cell r="NK39">
            <v>0</v>
          </cell>
          <cell r="NL39">
            <v>0</v>
          </cell>
          <cell r="NM39">
            <v>0</v>
          </cell>
          <cell r="NN39">
            <v>-2079.9900000000002</v>
          </cell>
          <cell r="NO39">
            <v>-2079.9900000000002</v>
          </cell>
          <cell r="NP39">
            <v>0</v>
          </cell>
          <cell r="NQ39">
            <v>10.130000000000003</v>
          </cell>
          <cell r="NR39">
            <v>0</v>
          </cell>
          <cell r="NS39">
            <v>-10.130000000000003</v>
          </cell>
          <cell r="NT39">
            <v>-10.130000000000003</v>
          </cell>
          <cell r="NU39">
            <v>0</v>
          </cell>
          <cell r="NV39">
            <v>0</v>
          </cell>
          <cell r="NW39">
            <v>0</v>
          </cell>
          <cell r="NX39">
            <v>0</v>
          </cell>
          <cell r="NY39">
            <v>0</v>
          </cell>
          <cell r="NZ39">
            <v>0</v>
          </cell>
          <cell r="OA39">
            <v>0</v>
          </cell>
          <cell r="OB39">
            <v>0</v>
          </cell>
          <cell r="OC39">
            <v>0</v>
          </cell>
          <cell r="OD39">
            <v>0</v>
          </cell>
          <cell r="OE39">
            <v>0</v>
          </cell>
          <cell r="OF39">
            <v>0</v>
          </cell>
          <cell r="OG39">
            <v>0</v>
          </cell>
          <cell r="OH39">
            <v>0</v>
          </cell>
          <cell r="OI39">
            <v>0</v>
          </cell>
          <cell r="OJ39">
            <v>0</v>
          </cell>
          <cell r="OK39">
            <v>0</v>
          </cell>
          <cell r="OL39">
            <v>0</v>
          </cell>
          <cell r="OM39">
            <v>0</v>
          </cell>
          <cell r="ON39">
            <v>0</v>
          </cell>
          <cell r="OO39">
            <v>0</v>
          </cell>
          <cell r="OP39">
            <v>0</v>
          </cell>
          <cell r="OQ39">
            <v>0</v>
          </cell>
          <cell r="OR39">
            <v>0</v>
          </cell>
          <cell r="OS39">
            <v>0</v>
          </cell>
          <cell r="OT39">
            <v>0</v>
          </cell>
          <cell r="OU39">
            <v>0</v>
          </cell>
          <cell r="OV39">
            <v>0</v>
          </cell>
          <cell r="OW39">
            <v>0</v>
          </cell>
          <cell r="OX39">
            <v>0</v>
          </cell>
          <cell r="OY39">
            <v>0</v>
          </cell>
          <cell r="OZ39">
            <v>0</v>
          </cell>
          <cell r="PA39">
            <v>0</v>
          </cell>
          <cell r="PB39">
            <v>0</v>
          </cell>
          <cell r="PC39">
            <v>0</v>
          </cell>
          <cell r="PD39">
            <v>0</v>
          </cell>
          <cell r="PE39">
            <v>0</v>
          </cell>
          <cell r="PF39">
            <v>0</v>
          </cell>
          <cell r="PG39">
            <v>0</v>
          </cell>
          <cell r="PH39">
            <v>0</v>
          </cell>
          <cell r="PI39">
            <v>0</v>
          </cell>
          <cell r="PJ39">
            <v>0</v>
          </cell>
          <cell r="PK39">
            <v>0</v>
          </cell>
          <cell r="PL39">
            <v>0</v>
          </cell>
          <cell r="PM39">
            <v>0</v>
          </cell>
          <cell r="PN39">
            <v>0</v>
          </cell>
          <cell r="PO39">
            <v>0</v>
          </cell>
          <cell r="PP39">
            <v>0</v>
          </cell>
          <cell r="PQ39">
            <v>0</v>
          </cell>
          <cell r="PR39">
            <v>0</v>
          </cell>
          <cell r="PS39">
            <v>0</v>
          </cell>
          <cell r="PT39">
            <v>0</v>
          </cell>
          <cell r="PU39">
            <v>0</v>
          </cell>
          <cell r="PV39">
            <v>0</v>
          </cell>
          <cell r="PW39">
            <v>0</v>
          </cell>
          <cell r="PX39">
            <v>0</v>
          </cell>
          <cell r="PY39">
            <v>0</v>
          </cell>
          <cell r="PZ39">
            <v>0</v>
          </cell>
          <cell r="QA39">
            <v>0</v>
          </cell>
          <cell r="QB39">
            <v>0</v>
          </cell>
          <cell r="QC39">
            <v>0</v>
          </cell>
          <cell r="QD39">
            <v>0</v>
          </cell>
          <cell r="QE39">
            <v>0</v>
          </cell>
          <cell r="QF39">
            <v>0</v>
          </cell>
          <cell r="QG39">
            <v>0</v>
          </cell>
          <cell r="QH39">
            <v>0</v>
          </cell>
          <cell r="QI39">
            <v>0</v>
          </cell>
          <cell r="QJ39">
            <v>0</v>
          </cell>
          <cell r="QK39">
            <v>0</v>
          </cell>
          <cell r="QL39">
            <v>0</v>
          </cell>
          <cell r="QM39">
            <v>0</v>
          </cell>
          <cell r="QN39">
            <v>0</v>
          </cell>
          <cell r="QO39">
            <v>0</v>
          </cell>
          <cell r="QP39">
            <v>0</v>
          </cell>
          <cell r="QQ39">
            <v>0</v>
          </cell>
          <cell r="QR39">
            <v>0</v>
          </cell>
          <cell r="QS39">
            <v>0</v>
          </cell>
          <cell r="QT39">
            <v>0</v>
          </cell>
          <cell r="QU39">
            <v>0</v>
          </cell>
          <cell r="QV39">
            <v>0</v>
          </cell>
          <cell r="QW39">
            <v>0</v>
          </cell>
          <cell r="QX39">
            <v>0</v>
          </cell>
          <cell r="QY39">
            <v>0</v>
          </cell>
          <cell r="QZ39">
            <v>0</v>
          </cell>
          <cell r="RA39">
            <v>0</v>
          </cell>
          <cell r="RB39">
            <v>0</v>
          </cell>
          <cell r="RC39">
            <v>0</v>
          </cell>
          <cell r="RD39">
            <v>0</v>
          </cell>
          <cell r="RE39">
            <v>0</v>
          </cell>
          <cell r="RF39">
            <v>0</v>
          </cell>
          <cell r="RG39">
            <v>0</v>
          </cell>
          <cell r="RH39">
            <v>0</v>
          </cell>
          <cell r="RI39">
            <v>0</v>
          </cell>
          <cell r="RJ39">
            <v>0</v>
          </cell>
          <cell r="RK39">
            <v>0</v>
          </cell>
          <cell r="RL39">
            <v>0</v>
          </cell>
          <cell r="RM39">
            <v>0</v>
          </cell>
          <cell r="RN39">
            <v>0</v>
          </cell>
          <cell r="RO39">
            <v>0</v>
          </cell>
          <cell r="RP39">
            <v>0</v>
          </cell>
          <cell r="RQ39">
            <v>0</v>
          </cell>
          <cell r="RR39">
            <v>0</v>
          </cell>
          <cell r="RS39">
            <v>0</v>
          </cell>
          <cell r="RT39">
            <v>0</v>
          </cell>
          <cell r="RU39">
            <v>0</v>
          </cell>
          <cell r="RV39">
            <v>0</v>
          </cell>
          <cell r="RW39">
            <v>0</v>
          </cell>
          <cell r="RX39">
            <v>0</v>
          </cell>
          <cell r="RY39">
            <v>0</v>
          </cell>
          <cell r="RZ39">
            <v>0</v>
          </cell>
          <cell r="SA39">
            <v>0</v>
          </cell>
          <cell r="SB39">
            <v>0</v>
          </cell>
          <cell r="SC39">
            <v>0</v>
          </cell>
          <cell r="SD39">
            <v>0</v>
          </cell>
          <cell r="SE39">
            <v>0</v>
          </cell>
          <cell r="SF39">
            <v>0</v>
          </cell>
          <cell r="SG39">
            <v>0</v>
          </cell>
          <cell r="SH39">
            <v>0</v>
          </cell>
          <cell r="SI39">
            <v>0</v>
          </cell>
          <cell r="SJ39">
            <v>0</v>
          </cell>
          <cell r="SK39">
            <v>0</v>
          </cell>
          <cell r="SL39">
            <v>0</v>
          </cell>
          <cell r="SM39">
            <v>0</v>
          </cell>
          <cell r="SN39">
            <v>0</v>
          </cell>
          <cell r="SO39">
            <v>0</v>
          </cell>
          <cell r="SP39">
            <v>0</v>
          </cell>
          <cell r="SQ39">
            <v>0</v>
          </cell>
          <cell r="SR39">
            <v>0</v>
          </cell>
          <cell r="SS39">
            <v>0</v>
          </cell>
          <cell r="ST39">
            <v>0</v>
          </cell>
          <cell r="SU39">
            <v>0</v>
          </cell>
          <cell r="SV39">
            <v>0</v>
          </cell>
          <cell r="SW39">
            <v>0</v>
          </cell>
          <cell r="SX39">
            <v>0</v>
          </cell>
          <cell r="SY39">
            <v>0</v>
          </cell>
          <cell r="SZ39">
            <v>0</v>
          </cell>
          <cell r="TA39">
            <v>0</v>
          </cell>
          <cell r="TB39">
            <v>0</v>
          </cell>
          <cell r="TC39">
            <v>0</v>
          </cell>
          <cell r="TD39">
            <v>0</v>
          </cell>
          <cell r="TE39">
            <v>0</v>
          </cell>
          <cell r="TF39">
            <v>0</v>
          </cell>
          <cell r="TG39">
            <v>0</v>
          </cell>
          <cell r="TH39">
            <v>0</v>
          </cell>
          <cell r="TI39">
            <v>0</v>
          </cell>
          <cell r="TJ39">
            <v>0</v>
          </cell>
          <cell r="TK39">
            <v>0</v>
          </cell>
          <cell r="TL39">
            <v>0</v>
          </cell>
          <cell r="TM39">
            <v>0</v>
          </cell>
          <cell r="TN39">
            <v>0</v>
          </cell>
          <cell r="TO39">
            <v>0</v>
          </cell>
          <cell r="TP39">
            <v>0</v>
          </cell>
          <cell r="TQ39">
            <v>0</v>
          </cell>
          <cell r="TR39">
            <v>0</v>
          </cell>
          <cell r="TS39">
            <v>0</v>
          </cell>
          <cell r="TT39">
            <v>0</v>
          </cell>
          <cell r="TU39">
            <v>0</v>
          </cell>
          <cell r="TV39">
            <v>0</v>
          </cell>
          <cell r="TW39">
            <v>0</v>
          </cell>
          <cell r="TX39">
            <v>0</v>
          </cell>
          <cell r="TY39">
            <v>0</v>
          </cell>
          <cell r="TZ39">
            <v>0</v>
          </cell>
          <cell r="UA39">
            <v>0</v>
          </cell>
          <cell r="UB39">
            <v>0</v>
          </cell>
          <cell r="UC39">
            <v>0</v>
          </cell>
          <cell r="UD39">
            <v>0</v>
          </cell>
          <cell r="UE39">
            <v>0</v>
          </cell>
          <cell r="UF39">
            <v>0</v>
          </cell>
          <cell r="UG39">
            <v>0</v>
          </cell>
          <cell r="UH39">
            <v>0</v>
          </cell>
          <cell r="UI39">
            <v>0</v>
          </cell>
          <cell r="UJ39">
            <v>0</v>
          </cell>
          <cell r="UK39">
            <v>0</v>
          </cell>
          <cell r="UL39">
            <v>0</v>
          </cell>
          <cell r="UM39">
            <v>0</v>
          </cell>
          <cell r="UN39">
            <v>10.130000000000003</v>
          </cell>
          <cell r="UO39">
            <v>0.99</v>
          </cell>
          <cell r="UP39">
            <v>0.99</v>
          </cell>
          <cell r="UQ39">
            <v>0.99</v>
          </cell>
          <cell r="UR39">
            <v>0.99</v>
          </cell>
          <cell r="US39">
            <v>0.99</v>
          </cell>
          <cell r="UT39">
            <v>0.99</v>
          </cell>
          <cell r="UU39">
            <v>0.99</v>
          </cell>
          <cell r="UV39">
            <v>0.64</v>
          </cell>
          <cell r="UW39">
            <v>0.64</v>
          </cell>
          <cell r="UX39">
            <v>0.64</v>
          </cell>
          <cell r="UY39">
            <v>0.64</v>
          </cell>
          <cell r="UZ39">
            <v>0.64</v>
          </cell>
          <cell r="VA39">
            <v>0</v>
          </cell>
          <cell r="VH39">
            <v>0</v>
          </cell>
          <cell r="VN39">
            <v>-10.130000000000003</v>
          </cell>
          <cell r="VO39">
            <v>-10.130000000000003</v>
          </cell>
          <cell r="VP39">
            <v>0</v>
          </cell>
          <cell r="VQ39">
            <v>0</v>
          </cell>
          <cell r="WD39">
            <v>0</v>
          </cell>
          <cell r="WQ39">
            <v>0</v>
          </cell>
          <cell r="WR39">
            <v>0</v>
          </cell>
          <cell r="WS39">
            <v>0</v>
          </cell>
          <cell r="WT39">
            <v>0</v>
          </cell>
          <cell r="WU39">
            <v>0</v>
          </cell>
          <cell r="WV39">
            <v>0</v>
          </cell>
          <cell r="WW39">
            <v>0</v>
          </cell>
          <cell r="WX39">
            <v>0</v>
          </cell>
          <cell r="WY39">
            <v>0</v>
          </cell>
          <cell r="WZ39">
            <v>0</v>
          </cell>
          <cell r="XA39">
            <v>0</v>
          </cell>
          <cell r="XB39">
            <v>0</v>
          </cell>
          <cell r="XC39">
            <v>0</v>
          </cell>
          <cell r="XD39">
            <v>0</v>
          </cell>
          <cell r="XE39">
            <v>0</v>
          </cell>
          <cell r="XF39">
            <v>0</v>
          </cell>
          <cell r="XG39">
            <v>24.009255404083845</v>
          </cell>
          <cell r="XH39">
            <v>0</v>
          </cell>
          <cell r="XI39">
            <v>24.009255404083845</v>
          </cell>
          <cell r="XJ39">
            <v>0</v>
          </cell>
          <cell r="XK39">
            <v>0</v>
          </cell>
          <cell r="XL39">
            <v>0</v>
          </cell>
          <cell r="XM39">
            <v>0</v>
          </cell>
          <cell r="XN39">
            <v>0</v>
          </cell>
          <cell r="XO39">
            <v>0</v>
          </cell>
          <cell r="XP39">
            <v>0</v>
          </cell>
          <cell r="XQ39">
            <v>0</v>
          </cell>
          <cell r="XR39">
            <v>0</v>
          </cell>
          <cell r="XS39">
            <v>0</v>
          </cell>
          <cell r="XT39">
            <v>24.009255404083845</v>
          </cell>
          <cell r="XU39">
            <v>0</v>
          </cell>
          <cell r="XV39">
            <v>24.009255404083845</v>
          </cell>
          <cell r="XW39">
            <v>0</v>
          </cell>
          <cell r="XX39">
            <v>0</v>
          </cell>
          <cell r="XY39">
            <v>0</v>
          </cell>
          <cell r="XZ39">
            <v>0</v>
          </cell>
          <cell r="YA39">
            <v>0</v>
          </cell>
          <cell r="YB39">
            <v>0</v>
          </cell>
          <cell r="YC39">
            <v>0</v>
          </cell>
          <cell r="YD39">
            <v>0</v>
          </cell>
          <cell r="YE39">
            <v>0</v>
          </cell>
          <cell r="YF39">
            <v>0</v>
          </cell>
          <cell r="YG39">
            <v>0</v>
          </cell>
          <cell r="YH39">
            <v>0</v>
          </cell>
          <cell r="YI39">
            <v>0</v>
          </cell>
          <cell r="YJ39">
            <v>0</v>
          </cell>
          <cell r="YK39">
            <v>0</v>
          </cell>
          <cell r="YL39">
            <v>0</v>
          </cell>
          <cell r="YM39">
            <v>0</v>
          </cell>
          <cell r="YN39">
            <v>0</v>
          </cell>
          <cell r="YO39">
            <v>0</v>
          </cell>
          <cell r="YP39">
            <v>0</v>
          </cell>
          <cell r="YQ39">
            <v>0</v>
          </cell>
          <cell r="YR39">
            <v>0</v>
          </cell>
          <cell r="YS39">
            <v>0</v>
          </cell>
          <cell r="YT39">
            <v>0</v>
          </cell>
          <cell r="YU39">
            <v>0</v>
          </cell>
          <cell r="YV39">
            <v>0</v>
          </cell>
          <cell r="YW39">
            <v>0</v>
          </cell>
          <cell r="YX39">
            <v>0</v>
          </cell>
          <cell r="YY39">
            <v>0</v>
          </cell>
          <cell r="YZ39">
            <v>0</v>
          </cell>
          <cell r="ZA39">
            <v>0</v>
          </cell>
          <cell r="ZB39">
            <v>0</v>
          </cell>
          <cell r="ZC39">
            <v>0</v>
          </cell>
          <cell r="ZD39">
            <v>0</v>
          </cell>
          <cell r="ZE39">
            <v>0</v>
          </cell>
          <cell r="ZF39">
            <v>0</v>
          </cell>
          <cell r="ZG39">
            <v>0</v>
          </cell>
          <cell r="ZH39">
            <v>0</v>
          </cell>
          <cell r="ZI39">
            <v>0</v>
          </cell>
          <cell r="ZJ39">
            <v>0</v>
          </cell>
          <cell r="ZK39">
            <v>0</v>
          </cell>
          <cell r="ZL39">
            <v>0</v>
          </cell>
          <cell r="ZM39">
            <v>35.134052401107454</v>
          </cell>
          <cell r="ZN39">
            <v>0</v>
          </cell>
          <cell r="ZO39">
            <v>0</v>
          </cell>
          <cell r="ZP39">
            <v>0</v>
          </cell>
          <cell r="ZQ39">
            <v>35.134052401107454</v>
          </cell>
          <cell r="ZR39">
            <v>0</v>
          </cell>
          <cell r="ZS39">
            <v>0</v>
          </cell>
          <cell r="ZZ39">
            <v>35.134052401107454</v>
          </cell>
          <cell r="AAA39">
            <v>0</v>
          </cell>
          <cell r="AAB39">
            <v>35.134052401107454</v>
          </cell>
          <cell r="AAC39">
            <v>0</v>
          </cell>
          <cell r="AAD39">
            <v>0</v>
          </cell>
          <cell r="AAE39">
            <v>0</v>
          </cell>
          <cell r="AAF39">
            <v>0</v>
          </cell>
          <cell r="AAG39">
            <v>0</v>
          </cell>
          <cell r="AAH39">
            <v>0</v>
          </cell>
          <cell r="AAI39">
            <v>0</v>
          </cell>
          <cell r="AAJ39">
            <v>0</v>
          </cell>
          <cell r="AAK39">
            <v>0</v>
          </cell>
          <cell r="AAL39">
            <v>0</v>
          </cell>
          <cell r="AAM39">
            <v>0</v>
          </cell>
          <cell r="AAN39">
            <v>0</v>
          </cell>
          <cell r="AAO39">
            <v>0</v>
          </cell>
          <cell r="AAP39">
            <v>0</v>
          </cell>
          <cell r="AAQ39">
            <v>0</v>
          </cell>
          <cell r="AAR39">
            <v>0</v>
          </cell>
          <cell r="AAS39">
            <v>0</v>
          </cell>
          <cell r="AAT39">
            <v>0</v>
          </cell>
          <cell r="AAU39">
            <v>0</v>
          </cell>
          <cell r="AAV39">
            <v>0</v>
          </cell>
          <cell r="AAW39">
            <v>0</v>
          </cell>
          <cell r="AAX39">
            <v>0</v>
          </cell>
          <cell r="AAY39">
            <v>0</v>
          </cell>
          <cell r="AAZ39">
            <v>0</v>
          </cell>
          <cell r="ABA39">
            <v>0</v>
          </cell>
          <cell r="ABB39">
            <v>0</v>
          </cell>
          <cell r="ABC39">
            <v>0</v>
          </cell>
          <cell r="ABD39">
            <v>0</v>
          </cell>
          <cell r="ABE39">
            <v>0</v>
          </cell>
          <cell r="ABF39">
            <v>0</v>
          </cell>
          <cell r="ABG39">
            <v>0</v>
          </cell>
          <cell r="ABH39">
            <v>0</v>
          </cell>
          <cell r="ABI39">
            <v>0</v>
          </cell>
          <cell r="ABJ39">
            <v>0</v>
          </cell>
          <cell r="ABK39">
            <v>0</v>
          </cell>
          <cell r="ABL39">
            <v>0</v>
          </cell>
          <cell r="ABM39">
            <v>0</v>
          </cell>
          <cell r="ABN39">
            <v>0</v>
          </cell>
          <cell r="ABO39">
            <v>0</v>
          </cell>
          <cell r="ABP39">
            <v>0</v>
          </cell>
          <cell r="ABQ39">
            <v>0</v>
          </cell>
          <cell r="ABR39">
            <v>0</v>
          </cell>
          <cell r="ABS39">
            <v>0</v>
          </cell>
          <cell r="ABT39">
            <v>0</v>
          </cell>
          <cell r="ABU39">
            <v>0</v>
          </cell>
          <cell r="ABV39">
            <v>0</v>
          </cell>
          <cell r="ABW39">
            <v>0</v>
          </cell>
          <cell r="ABX39">
            <v>0</v>
          </cell>
          <cell r="ABY39">
            <v>0</v>
          </cell>
          <cell r="ACB39">
            <v>0</v>
          </cell>
          <cell r="ACC39">
            <v>0</v>
          </cell>
          <cell r="ACD39">
            <v>0</v>
          </cell>
          <cell r="ACE39">
            <v>0</v>
          </cell>
          <cell r="ACF39">
            <v>0</v>
          </cell>
          <cell r="ACG39">
            <v>0</v>
          </cell>
          <cell r="ACH39">
            <v>0</v>
          </cell>
          <cell r="ACI39">
            <v>0</v>
          </cell>
          <cell r="ACJ39">
            <v>0</v>
          </cell>
          <cell r="ACK39">
            <v>0</v>
          </cell>
          <cell r="ACL39">
            <v>0</v>
          </cell>
          <cell r="ACM39">
            <v>0</v>
          </cell>
          <cell r="ACN39">
            <v>0</v>
          </cell>
          <cell r="ACO39">
            <v>0</v>
          </cell>
          <cell r="ACP39">
            <v>0</v>
          </cell>
          <cell r="ACQ39">
            <v>0</v>
          </cell>
          <cell r="ACR39">
            <v>0</v>
          </cell>
          <cell r="ACS39">
            <v>0</v>
          </cell>
          <cell r="ACT39">
            <v>0</v>
          </cell>
          <cell r="ACU39">
            <v>0</v>
          </cell>
          <cell r="ACV39">
            <v>0</v>
          </cell>
          <cell r="ACW39">
            <v>0</v>
          </cell>
          <cell r="ACX39">
            <v>0</v>
          </cell>
          <cell r="ACY39">
            <v>0</v>
          </cell>
          <cell r="ACZ39">
            <v>0</v>
          </cell>
          <cell r="ADA39">
            <v>0</v>
          </cell>
          <cell r="ADB39">
            <v>0</v>
          </cell>
          <cell r="ADC39">
            <v>0</v>
          </cell>
          <cell r="ADD39">
            <v>0</v>
          </cell>
          <cell r="ADE39">
            <v>0</v>
          </cell>
          <cell r="ADF39">
            <v>0</v>
          </cell>
          <cell r="ADG39">
            <v>0</v>
          </cell>
          <cell r="ADH39">
            <v>0</v>
          </cell>
          <cell r="ADI39">
            <v>0</v>
          </cell>
          <cell r="ADJ39">
            <v>0</v>
          </cell>
          <cell r="ADK39">
            <v>0</v>
          </cell>
          <cell r="ADL39">
            <v>0</v>
          </cell>
          <cell r="ADM39">
            <v>0</v>
          </cell>
          <cell r="ADN39">
            <v>0</v>
          </cell>
          <cell r="ADO39">
            <v>0</v>
          </cell>
          <cell r="ADP39">
            <v>0</v>
          </cell>
          <cell r="ADQ39">
            <v>0</v>
          </cell>
          <cell r="ADR39">
            <v>0</v>
          </cell>
          <cell r="ADS39">
            <v>0</v>
          </cell>
          <cell r="ADT39">
            <v>0</v>
          </cell>
          <cell r="ADU39">
            <v>0</v>
          </cell>
          <cell r="ADV39">
            <v>0</v>
          </cell>
          <cell r="ADW39">
            <v>0</v>
          </cell>
          <cell r="ADX39">
            <v>0</v>
          </cell>
          <cell r="ADY39">
            <v>0</v>
          </cell>
          <cell r="ADZ39">
            <v>0</v>
          </cell>
          <cell r="AEA39">
            <v>0</v>
          </cell>
          <cell r="AEB39">
            <v>0</v>
          </cell>
          <cell r="AEC39">
            <v>0</v>
          </cell>
          <cell r="AED39">
            <v>0</v>
          </cell>
          <cell r="AEE39">
            <v>0</v>
          </cell>
          <cell r="AEF39">
            <v>0</v>
          </cell>
          <cell r="AEG39">
            <v>0</v>
          </cell>
          <cell r="AEH39">
            <v>0</v>
          </cell>
          <cell r="AEI39">
            <v>0</v>
          </cell>
          <cell r="AEJ39">
            <v>0</v>
          </cell>
          <cell r="AEK39">
            <v>0</v>
          </cell>
          <cell r="AEL39">
            <v>0</v>
          </cell>
          <cell r="AEM39">
            <v>0</v>
          </cell>
          <cell r="AEN39">
            <v>0</v>
          </cell>
          <cell r="AEO39">
            <v>0</v>
          </cell>
          <cell r="AEP39">
            <v>0</v>
          </cell>
          <cell r="AEQ39">
            <v>0</v>
          </cell>
          <cell r="AER39">
            <v>0</v>
          </cell>
          <cell r="AES39">
            <v>0</v>
          </cell>
          <cell r="AET39">
            <v>0</v>
          </cell>
          <cell r="AEU39">
            <v>0</v>
          </cell>
          <cell r="AEV39">
            <v>0</v>
          </cell>
          <cell r="AEW39">
            <v>0</v>
          </cell>
          <cell r="AEX39">
            <v>0</v>
          </cell>
          <cell r="AEY39">
            <v>0</v>
          </cell>
          <cell r="AEZ39">
            <v>0</v>
          </cell>
          <cell r="AFA39">
            <v>0</v>
          </cell>
          <cell r="AFB39">
            <v>0</v>
          </cell>
          <cell r="AFC39">
            <v>0</v>
          </cell>
          <cell r="AFD39">
            <v>0</v>
          </cell>
          <cell r="AFE39">
            <v>0</v>
          </cell>
          <cell r="AFF39">
            <v>0</v>
          </cell>
          <cell r="AFG39">
            <v>0</v>
          </cell>
          <cell r="AFH39">
            <v>0</v>
          </cell>
          <cell r="AFI39">
            <v>0</v>
          </cell>
          <cell r="AFJ39">
            <v>0</v>
          </cell>
          <cell r="AFK39">
            <v>0</v>
          </cell>
          <cell r="AFL39">
            <v>0</v>
          </cell>
          <cell r="AFM39">
            <v>0</v>
          </cell>
          <cell r="AFN39">
            <v>0</v>
          </cell>
          <cell r="AFO39">
            <v>0</v>
          </cell>
          <cell r="AFP39">
            <v>0</v>
          </cell>
          <cell r="AFQ39">
            <v>0</v>
          </cell>
          <cell r="AFR39">
            <v>0</v>
          </cell>
          <cell r="AFS39">
            <v>0</v>
          </cell>
          <cell r="AFT39">
            <v>0</v>
          </cell>
          <cell r="AFU39">
            <v>0</v>
          </cell>
          <cell r="AFV39">
            <v>0</v>
          </cell>
          <cell r="AFW39">
            <v>2911.9100000000003</v>
          </cell>
          <cell r="AFX39">
            <v>865.10527457606008</v>
          </cell>
          <cell r="AFY39">
            <v>-2046.8047254239402</v>
          </cell>
          <cell r="AFZ39">
            <v>-2046.8047254239402</v>
          </cell>
          <cell r="AGA39">
            <v>0</v>
          </cell>
          <cell r="AGB39">
            <v>3494.2920000000004</v>
          </cell>
          <cell r="AGC39">
            <v>1038.1263294912721</v>
          </cell>
          <cell r="AGD39">
            <v>-2456.165670508728</v>
          </cell>
          <cell r="AGE39">
            <v>-2456.165670508728</v>
          </cell>
          <cell r="AGF39">
            <v>0</v>
          </cell>
          <cell r="AGG39">
            <v>215.48134000000002</v>
          </cell>
          <cell r="AGH39">
            <v>64.017790318628457</v>
          </cell>
          <cell r="AGI39">
            <v>-151.46354968137155</v>
          </cell>
          <cell r="AGJ39">
            <v>-151.46354968137155</v>
          </cell>
          <cell r="AGK39">
            <v>0</v>
          </cell>
          <cell r="AGL39">
            <v>3709.7733400000002</v>
          </cell>
          <cell r="AGM39">
            <v>1102.1441198099005</v>
          </cell>
          <cell r="AGN39">
            <v>-2607.6292201900997</v>
          </cell>
          <cell r="AGO39">
            <v>-2607.6292201900997</v>
          </cell>
          <cell r="AGP39">
            <v>0</v>
          </cell>
          <cell r="AGQ39">
            <v>5.8084772370486662E-2</v>
          </cell>
          <cell r="AGR39">
            <v>7.0000000000000007E-2</v>
          </cell>
          <cell r="AGS39">
            <v>0.05</v>
          </cell>
          <cell r="AGT39">
            <v>6.1666666666666668E-2</v>
          </cell>
          <cell r="AGV39">
            <v>2090.1200000000003</v>
          </cell>
          <cell r="AGW39">
            <v>0</v>
          </cell>
          <cell r="AGX39">
            <v>-2090.1200000000003</v>
          </cell>
          <cell r="AGZ39">
            <v>-2607.6292201900997</v>
          </cell>
          <cell r="AHA39">
            <v>-2488.9026636572416</v>
          </cell>
          <cell r="AHC39">
            <v>-2933.8253758638166</v>
          </cell>
          <cell r="AHD39">
            <v>5406.7433124890449</v>
          </cell>
          <cell r="AHE39">
            <v>-3669.7852211039408</v>
          </cell>
          <cell r="AHF39">
            <v>-3188.3346533635422</v>
          </cell>
          <cell r="AHG39">
            <v>-9481.7338216895951</v>
          </cell>
        </row>
        <row r="40">
          <cell r="C40" t="str">
            <v>Степана Бандери вул. 29</v>
          </cell>
          <cell r="D40">
            <v>2</v>
          </cell>
          <cell r="E40">
            <v>371</v>
          </cell>
          <cell r="F40">
            <v>3756.84</v>
          </cell>
          <cell r="G40">
            <v>4214.2750490251701</v>
          </cell>
          <cell r="H40">
            <v>457.43504902516997</v>
          </cell>
          <cell r="I40">
            <v>0</v>
          </cell>
          <cell r="J40">
            <v>457.43504902516997</v>
          </cell>
          <cell r="K40">
            <v>1380.06</v>
          </cell>
          <cell r="L40">
            <v>87.33</v>
          </cell>
          <cell r="M40">
            <v>87.33</v>
          </cell>
          <cell r="N40">
            <v>87.33</v>
          </cell>
          <cell r="O40">
            <v>87.33</v>
          </cell>
          <cell r="P40">
            <v>87.33</v>
          </cell>
          <cell r="Q40">
            <v>87.33</v>
          </cell>
          <cell r="R40">
            <v>87.33</v>
          </cell>
          <cell r="S40">
            <v>153.75</v>
          </cell>
          <cell r="T40">
            <v>153.75</v>
          </cell>
          <cell r="U40">
            <v>153.75</v>
          </cell>
          <cell r="V40">
            <v>153.75</v>
          </cell>
          <cell r="W40">
            <v>153.75</v>
          </cell>
          <cell r="X40">
            <v>1283.1710737555807</v>
          </cell>
          <cell r="Y40">
            <v>0</v>
          </cell>
          <cell r="Z40">
            <v>465.45151795864331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817.71955579693736</v>
          </cell>
          <cell r="AH40">
            <v>0</v>
          </cell>
          <cell r="AI40">
            <v>0</v>
          </cell>
          <cell r="AJ40">
            <v>0</v>
          </cell>
          <cell r="AL40">
            <v>0</v>
          </cell>
          <cell r="AM40">
            <v>0</v>
          </cell>
          <cell r="AN40">
            <v>513.55000000000007</v>
          </cell>
          <cell r="AO40">
            <v>39.1</v>
          </cell>
          <cell r="AP40">
            <v>39.1</v>
          </cell>
          <cell r="AQ40">
            <v>39.1</v>
          </cell>
          <cell r="AR40">
            <v>39.1</v>
          </cell>
          <cell r="AS40">
            <v>39.1</v>
          </cell>
          <cell r="AT40">
            <v>39.1</v>
          </cell>
          <cell r="AU40">
            <v>39.1</v>
          </cell>
          <cell r="AV40">
            <v>47.97</v>
          </cell>
          <cell r="AW40">
            <v>47.97</v>
          </cell>
          <cell r="AX40">
            <v>47.97</v>
          </cell>
          <cell r="AY40">
            <v>47.97</v>
          </cell>
          <cell r="AZ40">
            <v>47.97</v>
          </cell>
          <cell r="BA40">
            <v>443.9475466909858</v>
          </cell>
          <cell r="BB40">
            <v>0</v>
          </cell>
          <cell r="BC40">
            <v>161.04073444585396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282.90681224513185</v>
          </cell>
          <cell r="BK40">
            <v>0</v>
          </cell>
          <cell r="BL40">
            <v>0</v>
          </cell>
          <cell r="BM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684.88000000000011</v>
          </cell>
          <cell r="FB40">
            <v>51.79</v>
          </cell>
          <cell r="FC40">
            <v>51.79</v>
          </cell>
          <cell r="FD40">
            <v>51.79</v>
          </cell>
          <cell r="FE40">
            <v>51.79</v>
          </cell>
          <cell r="FF40">
            <v>51.79</v>
          </cell>
          <cell r="FG40">
            <v>51.79</v>
          </cell>
          <cell r="FH40">
            <v>51.79</v>
          </cell>
          <cell r="FI40">
            <v>64.47</v>
          </cell>
          <cell r="FJ40">
            <v>64.47</v>
          </cell>
          <cell r="FK40">
            <v>64.47</v>
          </cell>
          <cell r="FL40">
            <v>64.47</v>
          </cell>
          <cell r="FM40">
            <v>64.47</v>
          </cell>
          <cell r="FN40">
            <v>638.0548510457387</v>
          </cell>
          <cell r="FO40">
            <v>0</v>
          </cell>
          <cell r="FP40">
            <v>279.57527153988963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358.47957950584907</v>
          </cell>
          <cell r="FX40">
            <v>0</v>
          </cell>
          <cell r="FY40">
            <v>0</v>
          </cell>
          <cell r="FZ40">
            <v>0</v>
          </cell>
          <cell r="GA40">
            <v>-46.825148954261408</v>
          </cell>
          <cell r="GB40">
            <v>-46.825148954261408</v>
          </cell>
          <cell r="GC40">
            <v>0</v>
          </cell>
          <cell r="GD40">
            <v>201.78999999999996</v>
          </cell>
          <cell r="GE40">
            <v>6.12</v>
          </cell>
          <cell r="GF40">
            <v>6.12</v>
          </cell>
          <cell r="GG40">
            <v>6.12</v>
          </cell>
          <cell r="GH40">
            <v>6.12</v>
          </cell>
          <cell r="GI40">
            <v>6.12</v>
          </cell>
          <cell r="GJ40">
            <v>6.12</v>
          </cell>
          <cell r="GK40">
            <v>6.12</v>
          </cell>
          <cell r="GL40">
            <v>31.79</v>
          </cell>
          <cell r="GM40">
            <v>31.79</v>
          </cell>
          <cell r="GN40">
            <v>31.79</v>
          </cell>
          <cell r="GO40">
            <v>31.79</v>
          </cell>
          <cell r="GP40">
            <v>31.79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V40">
            <v>-201.78999999999996</v>
          </cell>
          <cell r="GW40">
            <v>-201.78999999999996</v>
          </cell>
          <cell r="GX40">
            <v>0</v>
          </cell>
          <cell r="GY40">
            <v>976.56000000000006</v>
          </cell>
          <cell r="GZ40">
            <v>53.83</v>
          </cell>
          <cell r="HA40">
            <v>53.83</v>
          </cell>
          <cell r="HB40">
            <v>53.83</v>
          </cell>
          <cell r="HC40">
            <v>53.83</v>
          </cell>
          <cell r="HD40">
            <v>53.83</v>
          </cell>
          <cell r="HE40">
            <v>53.83</v>
          </cell>
          <cell r="HF40">
            <v>53.83</v>
          </cell>
          <cell r="HG40">
            <v>119.95</v>
          </cell>
          <cell r="HH40">
            <v>119.95</v>
          </cell>
          <cell r="HI40">
            <v>119.95</v>
          </cell>
          <cell r="HJ40">
            <v>119.95</v>
          </cell>
          <cell r="HK40">
            <v>119.95</v>
          </cell>
          <cell r="HL40">
            <v>1849.1015775328653</v>
          </cell>
          <cell r="HM40">
            <v>124.0426528078947</v>
          </cell>
          <cell r="HN40">
            <v>131.48991685333479</v>
          </cell>
          <cell r="HO40">
            <v>138.54538253726537</v>
          </cell>
          <cell r="HP40">
            <v>132.40746323515694</v>
          </cell>
          <cell r="HQ40">
            <v>136.51457077066701</v>
          </cell>
          <cell r="HR40">
            <v>118.92850686661754</v>
          </cell>
          <cell r="HS40">
            <v>146.96938318709562</v>
          </cell>
          <cell r="HT40">
            <v>76.357692467494218</v>
          </cell>
          <cell r="HU40">
            <v>79.469529179435554</v>
          </cell>
          <cell r="HV40">
            <v>276.59760927530556</v>
          </cell>
          <cell r="HW40">
            <v>240.50386269114981</v>
          </cell>
          <cell r="HX40">
            <v>247.2750076614482</v>
          </cell>
          <cell r="HY40">
            <v>872.54157753286529</v>
          </cell>
          <cell r="HZ40">
            <v>0</v>
          </cell>
          <cell r="IA40">
            <v>872.54157753286529</v>
          </cell>
          <cell r="IB40">
            <v>0</v>
          </cell>
          <cell r="IC40">
            <v>0</v>
          </cell>
          <cell r="ID40">
            <v>0</v>
          </cell>
          <cell r="IE40">
            <v>0</v>
          </cell>
          <cell r="IF40">
            <v>0</v>
          </cell>
          <cell r="IG40">
            <v>0</v>
          </cell>
          <cell r="IH40">
            <v>0</v>
          </cell>
          <cell r="II40">
            <v>0</v>
          </cell>
          <cell r="IJ40">
            <v>0</v>
          </cell>
          <cell r="IK40">
            <v>0</v>
          </cell>
          <cell r="IL40">
            <v>0</v>
          </cell>
          <cell r="IM40">
            <v>0</v>
          </cell>
          <cell r="IN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>
            <v>0</v>
          </cell>
          <cell r="IT40">
            <v>0</v>
          </cell>
          <cell r="IU40">
            <v>0</v>
          </cell>
          <cell r="IV40">
            <v>0</v>
          </cell>
          <cell r="IW40">
            <v>0</v>
          </cell>
          <cell r="IX40">
            <v>0</v>
          </cell>
          <cell r="IY40">
            <v>0</v>
          </cell>
          <cell r="IZ40">
            <v>0</v>
          </cell>
          <cell r="JA40">
            <v>0</v>
          </cell>
          <cell r="JB40">
            <v>0</v>
          </cell>
          <cell r="JC40">
            <v>0</v>
          </cell>
          <cell r="JD40">
            <v>0</v>
          </cell>
          <cell r="JE40">
            <v>0</v>
          </cell>
          <cell r="JF40">
            <v>0</v>
          </cell>
          <cell r="JG40">
            <v>0</v>
          </cell>
          <cell r="JH40">
            <v>0</v>
          </cell>
          <cell r="JI40">
            <v>0</v>
          </cell>
          <cell r="JJ40">
            <v>0</v>
          </cell>
          <cell r="JK40">
            <v>0</v>
          </cell>
          <cell r="JL40">
            <v>0</v>
          </cell>
          <cell r="JM40">
            <v>0</v>
          </cell>
          <cell r="JN40">
            <v>0</v>
          </cell>
          <cell r="JO40">
            <v>0</v>
          </cell>
          <cell r="JP40">
            <v>0</v>
          </cell>
          <cell r="JQ40">
            <v>0</v>
          </cell>
          <cell r="JR40">
            <v>0</v>
          </cell>
          <cell r="JS40">
            <v>0</v>
          </cell>
          <cell r="JT40">
            <v>0</v>
          </cell>
          <cell r="JU40">
            <v>0</v>
          </cell>
          <cell r="JV40">
            <v>0</v>
          </cell>
          <cell r="JW40">
            <v>0</v>
          </cell>
          <cell r="JX40">
            <v>0</v>
          </cell>
          <cell r="JY40">
            <v>0</v>
          </cell>
          <cell r="JZ40">
            <v>0</v>
          </cell>
          <cell r="KA40">
            <v>0</v>
          </cell>
          <cell r="KB40">
            <v>0</v>
          </cell>
          <cell r="KC40">
            <v>0</v>
          </cell>
          <cell r="KD40">
            <v>0</v>
          </cell>
          <cell r="KE40">
            <v>0</v>
          </cell>
          <cell r="KF40">
            <v>0</v>
          </cell>
          <cell r="KG40">
            <v>0</v>
          </cell>
          <cell r="KH40">
            <v>868.24</v>
          </cell>
          <cell r="KI40">
            <v>33.72</v>
          </cell>
          <cell r="KJ40">
            <v>33.72</v>
          </cell>
          <cell r="KK40">
            <v>33.72</v>
          </cell>
          <cell r="KL40">
            <v>33.72</v>
          </cell>
          <cell r="KM40">
            <v>33.72</v>
          </cell>
          <cell r="KN40">
            <v>33.72</v>
          </cell>
          <cell r="KO40">
            <v>33.72</v>
          </cell>
          <cell r="KP40">
            <v>126.44</v>
          </cell>
          <cell r="KQ40">
            <v>126.44</v>
          </cell>
          <cell r="KR40">
            <v>126.44</v>
          </cell>
          <cell r="KS40">
            <v>126.44</v>
          </cell>
          <cell r="KT40">
            <v>126.44</v>
          </cell>
          <cell r="KU40">
            <v>924.01336566383816</v>
          </cell>
          <cell r="KV40">
            <v>40.759413287627567</v>
          </cell>
          <cell r="KW40">
            <v>43.896396575179509</v>
          </cell>
          <cell r="KX40">
            <v>38.957520912103092</v>
          </cell>
          <cell r="KY40">
            <v>42.713302363549623</v>
          </cell>
          <cell r="KZ40">
            <v>42.547712151515064</v>
          </cell>
          <cell r="LA40">
            <v>43.48839965369492</v>
          </cell>
          <cell r="LB40">
            <v>38.482061876459056</v>
          </cell>
          <cell r="LC40">
            <v>96.048913944928643</v>
          </cell>
          <cell r="LD40">
            <v>123.80168530173053</v>
          </cell>
          <cell r="LE40">
            <v>119.54510472528824</v>
          </cell>
          <cell r="LF40">
            <v>145.65099758110841</v>
          </cell>
          <cell r="LG40">
            <v>148.12185729065342</v>
          </cell>
          <cell r="LH40">
            <v>55.773365663838149</v>
          </cell>
          <cell r="LI40">
            <v>0</v>
          </cell>
          <cell r="LJ40">
            <v>55.773365663838149</v>
          </cell>
          <cell r="LK40">
            <v>0</v>
          </cell>
          <cell r="LX40">
            <v>0</v>
          </cell>
          <cell r="MJ40">
            <v>0</v>
          </cell>
          <cell r="ML40">
            <v>0</v>
          </cell>
          <cell r="MM40">
            <v>0</v>
          </cell>
          <cell r="MN40">
            <v>2810.81</v>
          </cell>
          <cell r="MO40">
            <v>211.43</v>
          </cell>
          <cell r="MP40">
            <v>211.43</v>
          </cell>
          <cell r="MQ40">
            <v>211.43</v>
          </cell>
          <cell r="MR40">
            <v>211.43</v>
          </cell>
          <cell r="MS40">
            <v>211.43</v>
          </cell>
          <cell r="MT40">
            <v>211.43</v>
          </cell>
          <cell r="MU40">
            <v>211.43</v>
          </cell>
          <cell r="MV40">
            <v>266.16000000000003</v>
          </cell>
          <cell r="MW40">
            <v>266.16000000000003</v>
          </cell>
          <cell r="MX40">
            <v>266.16000000000003</v>
          </cell>
          <cell r="MY40">
            <v>266.16000000000003</v>
          </cell>
          <cell r="MZ40">
            <v>266.16000000000003</v>
          </cell>
          <cell r="NA40">
            <v>0</v>
          </cell>
          <cell r="NB40">
            <v>0</v>
          </cell>
          <cell r="NC40">
            <v>0</v>
          </cell>
          <cell r="ND40">
            <v>0</v>
          </cell>
          <cell r="NE40">
            <v>0</v>
          </cell>
          <cell r="NF40">
            <v>0</v>
          </cell>
          <cell r="NG40">
            <v>0</v>
          </cell>
          <cell r="NH40">
            <v>0</v>
          </cell>
          <cell r="NI40">
            <v>0</v>
          </cell>
          <cell r="NJ40">
            <v>0</v>
          </cell>
          <cell r="NK40">
            <v>0</v>
          </cell>
          <cell r="NL40">
            <v>0</v>
          </cell>
          <cell r="NM40">
            <v>0</v>
          </cell>
          <cell r="NN40">
            <v>-2810.81</v>
          </cell>
          <cell r="NO40">
            <v>-2810.81</v>
          </cell>
          <cell r="NP40">
            <v>0</v>
          </cell>
          <cell r="NQ40">
            <v>2459.67</v>
          </cell>
          <cell r="NR40">
            <v>0</v>
          </cell>
          <cell r="NS40">
            <v>-2459.67</v>
          </cell>
          <cell r="NT40">
            <v>-2459.67</v>
          </cell>
          <cell r="NU40">
            <v>0</v>
          </cell>
          <cell r="NV40">
            <v>1308.8399999999999</v>
          </cell>
          <cell r="NW40">
            <v>134.66999999999999</v>
          </cell>
          <cell r="NX40">
            <v>134.66999999999999</v>
          </cell>
          <cell r="NY40">
            <v>134.66999999999999</v>
          </cell>
          <cell r="NZ40">
            <v>134.66999999999999</v>
          </cell>
          <cell r="OA40">
            <v>134.66999999999999</v>
          </cell>
          <cell r="OB40">
            <v>134.66999999999999</v>
          </cell>
          <cell r="OC40">
            <v>134.66999999999999</v>
          </cell>
          <cell r="OD40">
            <v>73.23</v>
          </cell>
          <cell r="OE40">
            <v>73.23</v>
          </cell>
          <cell r="OF40">
            <v>73.23</v>
          </cell>
          <cell r="OG40">
            <v>73.23</v>
          </cell>
          <cell r="OH40">
            <v>73.23</v>
          </cell>
          <cell r="OI40">
            <v>0</v>
          </cell>
          <cell r="OJ40">
            <v>0</v>
          </cell>
          <cell r="OK40">
            <v>0</v>
          </cell>
          <cell r="OL40">
            <v>0</v>
          </cell>
          <cell r="OM40">
            <v>0</v>
          </cell>
          <cell r="ON40">
            <v>0</v>
          </cell>
          <cell r="OO40">
            <v>0</v>
          </cell>
          <cell r="OP40">
            <v>0</v>
          </cell>
          <cell r="OQ40">
            <v>0</v>
          </cell>
          <cell r="OR40">
            <v>0</v>
          </cell>
          <cell r="OS40">
            <v>0</v>
          </cell>
          <cell r="OT40">
            <v>0</v>
          </cell>
          <cell r="OU40">
            <v>0</v>
          </cell>
          <cell r="OV40">
            <v>-1308.8399999999999</v>
          </cell>
          <cell r="OW40">
            <v>-1308.8399999999999</v>
          </cell>
          <cell r="OX40">
            <v>0</v>
          </cell>
          <cell r="OY40">
            <v>1064.25</v>
          </cell>
          <cell r="OZ40">
            <v>110</v>
          </cell>
          <cell r="PA40">
            <v>110</v>
          </cell>
          <cell r="PB40">
            <v>110</v>
          </cell>
          <cell r="PC40">
            <v>110</v>
          </cell>
          <cell r="PD40">
            <v>110</v>
          </cell>
          <cell r="PE40">
            <v>110</v>
          </cell>
          <cell r="PF40">
            <v>110</v>
          </cell>
          <cell r="PG40">
            <v>58.85</v>
          </cell>
          <cell r="PH40">
            <v>58.85</v>
          </cell>
          <cell r="PI40">
            <v>58.85</v>
          </cell>
          <cell r="PJ40">
            <v>58.85</v>
          </cell>
          <cell r="PK40">
            <v>58.85</v>
          </cell>
          <cell r="PL40">
            <v>0</v>
          </cell>
          <cell r="PM40">
            <v>0</v>
          </cell>
          <cell r="PN40">
            <v>0</v>
          </cell>
          <cell r="PO40">
            <v>0</v>
          </cell>
          <cell r="PP40">
            <v>0</v>
          </cell>
          <cell r="PQ40">
            <v>0</v>
          </cell>
          <cell r="PR40">
            <v>0</v>
          </cell>
          <cell r="PS40">
            <v>0</v>
          </cell>
          <cell r="PT40">
            <v>0</v>
          </cell>
          <cell r="PU40">
            <v>0</v>
          </cell>
          <cell r="PV40">
            <v>0</v>
          </cell>
          <cell r="PW40">
            <v>0</v>
          </cell>
          <cell r="PX40">
            <v>0</v>
          </cell>
          <cell r="PY40">
            <v>-1064.25</v>
          </cell>
          <cell r="PZ40">
            <v>-1064.25</v>
          </cell>
          <cell r="QA40">
            <v>0</v>
          </cell>
          <cell r="QB40">
            <v>0</v>
          </cell>
          <cell r="QC40">
            <v>0</v>
          </cell>
          <cell r="QD40">
            <v>0</v>
          </cell>
          <cell r="QE40">
            <v>0</v>
          </cell>
          <cell r="QF40">
            <v>0</v>
          </cell>
          <cell r="QG40">
            <v>0</v>
          </cell>
          <cell r="QH40">
            <v>0</v>
          </cell>
          <cell r="QI40">
            <v>0</v>
          </cell>
          <cell r="QJ40">
            <v>0</v>
          </cell>
          <cell r="QK40">
            <v>0</v>
          </cell>
          <cell r="QL40">
            <v>0</v>
          </cell>
          <cell r="QM40">
            <v>0</v>
          </cell>
          <cell r="QN40">
            <v>0</v>
          </cell>
          <cell r="QO40">
            <v>0</v>
          </cell>
          <cell r="QP40">
            <v>0</v>
          </cell>
          <cell r="QQ40">
            <v>0</v>
          </cell>
          <cell r="QR40">
            <v>0</v>
          </cell>
          <cell r="QS40">
            <v>0</v>
          </cell>
          <cell r="QT40">
            <v>0</v>
          </cell>
          <cell r="QU40">
            <v>0</v>
          </cell>
          <cell r="QV40">
            <v>0</v>
          </cell>
          <cell r="QW40">
            <v>0</v>
          </cell>
          <cell r="QX40">
            <v>0</v>
          </cell>
          <cell r="QY40">
            <v>0</v>
          </cell>
          <cell r="QZ40">
            <v>0</v>
          </cell>
          <cell r="RA40">
            <v>0</v>
          </cell>
          <cell r="RB40">
            <v>0</v>
          </cell>
          <cell r="RC40">
            <v>0</v>
          </cell>
          <cell r="RD40">
            <v>0</v>
          </cell>
          <cell r="RE40">
            <v>0</v>
          </cell>
          <cell r="RF40">
            <v>0</v>
          </cell>
          <cell r="RG40">
            <v>0</v>
          </cell>
          <cell r="RH40">
            <v>0</v>
          </cell>
          <cell r="RI40">
            <v>0</v>
          </cell>
          <cell r="RJ40">
            <v>0</v>
          </cell>
          <cell r="RK40">
            <v>0</v>
          </cell>
          <cell r="RL40">
            <v>0</v>
          </cell>
          <cell r="RM40">
            <v>0</v>
          </cell>
          <cell r="RN40">
            <v>0</v>
          </cell>
          <cell r="RO40">
            <v>0</v>
          </cell>
          <cell r="RP40">
            <v>0</v>
          </cell>
          <cell r="RQ40">
            <v>0</v>
          </cell>
          <cell r="RR40">
            <v>0</v>
          </cell>
          <cell r="RS40">
            <v>0</v>
          </cell>
          <cell r="RT40">
            <v>0</v>
          </cell>
          <cell r="RU40">
            <v>0</v>
          </cell>
          <cell r="RV40">
            <v>0</v>
          </cell>
          <cell r="RW40">
            <v>0</v>
          </cell>
          <cell r="RX40">
            <v>0</v>
          </cell>
          <cell r="RY40">
            <v>0</v>
          </cell>
          <cell r="RZ40">
            <v>0</v>
          </cell>
          <cell r="SA40">
            <v>0</v>
          </cell>
          <cell r="SB40">
            <v>0</v>
          </cell>
          <cell r="SC40">
            <v>0</v>
          </cell>
          <cell r="SD40">
            <v>0</v>
          </cell>
          <cell r="SE40">
            <v>0</v>
          </cell>
          <cell r="SF40">
            <v>0</v>
          </cell>
          <cell r="SG40">
            <v>0</v>
          </cell>
          <cell r="SH40">
            <v>0</v>
          </cell>
          <cell r="SI40">
            <v>0</v>
          </cell>
          <cell r="SJ40">
            <v>0</v>
          </cell>
          <cell r="SK40">
            <v>0</v>
          </cell>
          <cell r="SL40">
            <v>0</v>
          </cell>
          <cell r="SM40">
            <v>0</v>
          </cell>
          <cell r="SN40">
            <v>0</v>
          </cell>
          <cell r="SO40">
            <v>0</v>
          </cell>
          <cell r="SP40">
            <v>0</v>
          </cell>
          <cell r="SQ40">
            <v>0</v>
          </cell>
          <cell r="SR40">
            <v>0</v>
          </cell>
          <cell r="SS40">
            <v>0</v>
          </cell>
          <cell r="ST40">
            <v>0</v>
          </cell>
          <cell r="SU40">
            <v>0</v>
          </cell>
          <cell r="SV40">
            <v>0</v>
          </cell>
          <cell r="SW40">
            <v>0</v>
          </cell>
          <cell r="SX40">
            <v>0</v>
          </cell>
          <cell r="SY40">
            <v>0</v>
          </cell>
          <cell r="SZ40">
            <v>0</v>
          </cell>
          <cell r="TA40">
            <v>0</v>
          </cell>
          <cell r="TB40">
            <v>0</v>
          </cell>
          <cell r="TC40">
            <v>0</v>
          </cell>
          <cell r="TD40">
            <v>0</v>
          </cell>
          <cell r="TE40">
            <v>0</v>
          </cell>
          <cell r="TF40">
            <v>0</v>
          </cell>
          <cell r="TG40">
            <v>0</v>
          </cell>
          <cell r="TH40">
            <v>0</v>
          </cell>
          <cell r="TI40">
            <v>0</v>
          </cell>
          <cell r="TJ40">
            <v>0</v>
          </cell>
          <cell r="TK40">
            <v>86.58</v>
          </cell>
          <cell r="TL40">
            <v>8.09</v>
          </cell>
          <cell r="TM40">
            <v>8.09</v>
          </cell>
          <cell r="TN40">
            <v>8.09</v>
          </cell>
          <cell r="TO40">
            <v>8.09</v>
          </cell>
          <cell r="TP40">
            <v>8.09</v>
          </cell>
          <cell r="TQ40">
            <v>8.09</v>
          </cell>
          <cell r="TR40">
            <v>8.09</v>
          </cell>
          <cell r="TS40">
            <v>5.99</v>
          </cell>
          <cell r="TT40">
            <v>5.99</v>
          </cell>
          <cell r="TU40">
            <v>5.99</v>
          </cell>
          <cell r="TV40">
            <v>5.99</v>
          </cell>
          <cell r="TW40">
            <v>5.99</v>
          </cell>
          <cell r="TX40">
            <v>0</v>
          </cell>
          <cell r="TY40">
            <v>0</v>
          </cell>
          <cell r="TZ40">
            <v>0</v>
          </cell>
          <cell r="UA40">
            <v>0</v>
          </cell>
          <cell r="UB40">
            <v>0</v>
          </cell>
          <cell r="UC40">
            <v>0</v>
          </cell>
          <cell r="UD40">
            <v>0</v>
          </cell>
          <cell r="UE40">
            <v>0</v>
          </cell>
          <cell r="UF40">
            <v>0</v>
          </cell>
          <cell r="UG40">
            <v>0</v>
          </cell>
          <cell r="UH40">
            <v>0</v>
          </cell>
          <cell r="UI40">
            <v>0</v>
          </cell>
          <cell r="UJ40">
            <v>0</v>
          </cell>
          <cell r="UK40">
            <v>-86.58</v>
          </cell>
          <cell r="UL40">
            <v>-86.58</v>
          </cell>
          <cell r="UM40">
            <v>0</v>
          </cell>
          <cell r="UN40">
            <v>0</v>
          </cell>
          <cell r="UO40">
            <v>0</v>
          </cell>
          <cell r="UP40">
            <v>0</v>
          </cell>
          <cell r="UQ40">
            <v>0</v>
          </cell>
          <cell r="UR40">
            <v>0</v>
          </cell>
          <cell r="US40">
            <v>0</v>
          </cell>
          <cell r="UT40">
            <v>0</v>
          </cell>
          <cell r="UU40">
            <v>0</v>
          </cell>
          <cell r="UV40">
            <v>0</v>
          </cell>
          <cell r="UW40">
            <v>0</v>
          </cell>
          <cell r="UX40">
            <v>0</v>
          </cell>
          <cell r="UY40">
            <v>0</v>
          </cell>
          <cell r="UZ40">
            <v>0</v>
          </cell>
          <cell r="VA40">
            <v>0</v>
          </cell>
          <cell r="VH40">
            <v>0</v>
          </cell>
          <cell r="VN40">
            <v>0</v>
          </cell>
          <cell r="VO40">
            <v>0</v>
          </cell>
          <cell r="VP40">
            <v>0</v>
          </cell>
          <cell r="VQ40">
            <v>0</v>
          </cell>
          <cell r="WD40">
            <v>0</v>
          </cell>
          <cell r="WQ40">
            <v>0</v>
          </cell>
          <cell r="WR40">
            <v>0</v>
          </cell>
          <cell r="WS40">
            <v>0</v>
          </cell>
          <cell r="WT40">
            <v>6510.0700000000015</v>
          </cell>
          <cell r="WU40">
            <v>558.21</v>
          </cell>
          <cell r="WV40">
            <v>558.21</v>
          </cell>
          <cell r="WW40">
            <v>558.21</v>
          </cell>
          <cell r="WX40">
            <v>558.21</v>
          </cell>
          <cell r="WY40">
            <v>558.21</v>
          </cell>
          <cell r="WZ40">
            <v>558.21</v>
          </cell>
          <cell r="XA40">
            <v>558.21</v>
          </cell>
          <cell r="XB40">
            <v>520.52</v>
          </cell>
          <cell r="XC40">
            <v>520.52</v>
          </cell>
          <cell r="XD40">
            <v>520.52</v>
          </cell>
          <cell r="XE40">
            <v>520.52</v>
          </cell>
          <cell r="XF40">
            <v>520.52</v>
          </cell>
          <cell r="XG40">
            <v>12608.17789437076</v>
          </cell>
          <cell r="XH40">
            <v>785.83225198605942</v>
          </cell>
          <cell r="XI40">
            <v>1646.5885165928664</v>
          </cell>
          <cell r="XJ40">
            <v>937.85857655409097</v>
          </cell>
          <cell r="XK40">
            <v>1.1322553946191842</v>
          </cell>
          <cell r="XL40">
            <v>605.69139186909456</v>
          </cell>
          <cell r="XM40">
            <v>594.70318687265092</v>
          </cell>
          <cell r="XN40">
            <v>681.6031829157838</v>
          </cell>
          <cell r="XO40">
            <v>3741.2086721460591</v>
          </cell>
          <cell r="XP40">
            <v>1032.3752656146337</v>
          </cell>
          <cell r="XQ40">
            <v>884.65554182838321</v>
          </cell>
          <cell r="XR40">
            <v>825.44130726602737</v>
          </cell>
          <cell r="XS40">
            <v>871.08774533049166</v>
          </cell>
          <cell r="XT40">
            <v>6098.107894370758</v>
          </cell>
          <cell r="XU40">
            <v>0</v>
          </cell>
          <cell r="XV40">
            <v>6098.107894370758</v>
          </cell>
          <cell r="XW40">
            <v>0</v>
          </cell>
          <cell r="XX40">
            <v>0</v>
          </cell>
          <cell r="XY40">
            <v>0</v>
          </cell>
          <cell r="XZ40">
            <v>0</v>
          </cell>
          <cell r="YA40">
            <v>0</v>
          </cell>
          <cell r="YB40">
            <v>0</v>
          </cell>
          <cell r="YC40">
            <v>0</v>
          </cell>
          <cell r="YD40">
            <v>0</v>
          </cell>
          <cell r="YE40">
            <v>0</v>
          </cell>
          <cell r="YF40">
            <v>0</v>
          </cell>
          <cell r="YG40">
            <v>0</v>
          </cell>
          <cell r="YH40">
            <v>0</v>
          </cell>
          <cell r="YI40">
            <v>0</v>
          </cell>
          <cell r="YJ40">
            <v>39.077411296497665</v>
          </cell>
          <cell r="YK40">
            <v>0</v>
          </cell>
          <cell r="YL40">
            <v>0</v>
          </cell>
          <cell r="YM40">
            <v>0</v>
          </cell>
          <cell r="YN40">
            <v>0</v>
          </cell>
          <cell r="YO40">
            <v>0</v>
          </cell>
          <cell r="YP40">
            <v>0</v>
          </cell>
          <cell r="YQ40">
            <v>0</v>
          </cell>
          <cell r="YR40">
            <v>0</v>
          </cell>
          <cell r="YS40">
            <v>0</v>
          </cell>
          <cell r="YT40">
            <v>10.766138970235341</v>
          </cell>
          <cell r="YU40">
            <v>13.572049435145287</v>
          </cell>
          <cell r="YV40">
            <v>14.739222891117041</v>
          </cell>
          <cell r="YW40">
            <v>39.077411296497665</v>
          </cell>
          <cell r="YX40">
            <v>0</v>
          </cell>
          <cell r="YY40">
            <v>39.077411296497665</v>
          </cell>
          <cell r="YZ40">
            <v>1101.4100000000001</v>
          </cell>
          <cell r="ZA40">
            <v>10.68</v>
          </cell>
          <cell r="ZB40">
            <v>10.68</v>
          </cell>
          <cell r="ZC40">
            <v>10.68</v>
          </cell>
          <cell r="ZD40">
            <v>10.68</v>
          </cell>
          <cell r="ZE40">
            <v>10.68</v>
          </cell>
          <cell r="ZF40">
            <v>10.68</v>
          </cell>
          <cell r="ZG40">
            <v>10.68</v>
          </cell>
          <cell r="ZH40">
            <v>205.33</v>
          </cell>
          <cell r="ZI40">
            <v>205.33</v>
          </cell>
          <cell r="ZJ40">
            <v>205.33</v>
          </cell>
          <cell r="ZK40">
            <v>205.33</v>
          </cell>
          <cell r="ZL40">
            <v>205.33</v>
          </cell>
          <cell r="ZM40">
            <v>1171.1399866018087</v>
          </cell>
          <cell r="ZN40">
            <v>0</v>
          </cell>
          <cell r="ZO40">
            <v>0</v>
          </cell>
          <cell r="ZP40">
            <v>0</v>
          </cell>
          <cell r="ZQ40">
            <v>1153.2707094241762</v>
          </cell>
          <cell r="ZR40">
            <v>17.869277177632505</v>
          </cell>
          <cell r="ZS40">
            <v>0</v>
          </cell>
          <cell r="ZZ40">
            <v>69.729986601808605</v>
          </cell>
          <cell r="AAA40">
            <v>0</v>
          </cell>
          <cell r="AAB40">
            <v>69.729986601808605</v>
          </cell>
          <cell r="AAC40">
            <v>0</v>
          </cell>
          <cell r="AAD40">
            <v>0</v>
          </cell>
          <cell r="AAE40">
            <v>0</v>
          </cell>
          <cell r="AAF40">
            <v>0</v>
          </cell>
          <cell r="AAG40">
            <v>0</v>
          </cell>
          <cell r="AAH40">
            <v>0</v>
          </cell>
          <cell r="AAI40">
            <v>0</v>
          </cell>
          <cell r="AAJ40">
            <v>0</v>
          </cell>
          <cell r="AAK40">
            <v>0</v>
          </cell>
          <cell r="AAL40">
            <v>0</v>
          </cell>
          <cell r="AAM40">
            <v>0</v>
          </cell>
          <cell r="AAN40">
            <v>0</v>
          </cell>
          <cell r="AAO40">
            <v>0</v>
          </cell>
          <cell r="AAP40">
            <v>0</v>
          </cell>
          <cell r="AAQ40">
            <v>0</v>
          </cell>
          <cell r="AAR40">
            <v>0</v>
          </cell>
          <cell r="AAS40">
            <v>0</v>
          </cell>
          <cell r="AAT40">
            <v>0</v>
          </cell>
          <cell r="AAU40">
            <v>0</v>
          </cell>
          <cell r="AAV40">
            <v>0</v>
          </cell>
          <cell r="AAW40">
            <v>0</v>
          </cell>
          <cell r="AAX40">
            <v>0</v>
          </cell>
          <cell r="AAY40">
            <v>0</v>
          </cell>
          <cell r="AAZ40">
            <v>0</v>
          </cell>
          <cell r="ABA40">
            <v>0</v>
          </cell>
          <cell r="ABB40">
            <v>0</v>
          </cell>
          <cell r="ABC40">
            <v>0</v>
          </cell>
          <cell r="ABD40">
            <v>0</v>
          </cell>
          <cell r="ABE40">
            <v>0</v>
          </cell>
          <cell r="ABF40">
            <v>0</v>
          </cell>
          <cell r="ABG40">
            <v>0</v>
          </cell>
          <cell r="ABH40">
            <v>0</v>
          </cell>
          <cell r="ABI40">
            <v>0</v>
          </cell>
          <cell r="ABJ40">
            <v>0</v>
          </cell>
          <cell r="ABK40">
            <v>0</v>
          </cell>
          <cell r="ABL40">
            <v>0</v>
          </cell>
          <cell r="ABM40">
            <v>0</v>
          </cell>
          <cell r="ABN40">
            <v>0</v>
          </cell>
          <cell r="ABO40">
            <v>0</v>
          </cell>
          <cell r="ABP40">
            <v>0</v>
          </cell>
          <cell r="ABQ40">
            <v>0</v>
          </cell>
          <cell r="ABR40">
            <v>0</v>
          </cell>
          <cell r="ABS40">
            <v>0</v>
          </cell>
          <cell r="ABT40">
            <v>0</v>
          </cell>
          <cell r="ABU40">
            <v>0</v>
          </cell>
          <cell r="ABV40">
            <v>0</v>
          </cell>
          <cell r="ABW40">
            <v>0</v>
          </cell>
          <cell r="ABX40">
            <v>0</v>
          </cell>
          <cell r="ABY40">
            <v>0</v>
          </cell>
          <cell r="ACB40">
            <v>0</v>
          </cell>
          <cell r="ACC40">
            <v>0</v>
          </cell>
          <cell r="ACD40">
            <v>0</v>
          </cell>
          <cell r="ACE40">
            <v>0</v>
          </cell>
          <cell r="ACF40">
            <v>0</v>
          </cell>
          <cell r="ACG40">
            <v>0</v>
          </cell>
          <cell r="ACH40">
            <v>0</v>
          </cell>
          <cell r="ACI40">
            <v>569.54</v>
          </cell>
          <cell r="ACJ40">
            <v>494.41437241272746</v>
          </cell>
          <cell r="ACK40">
            <v>-75.125627587272504</v>
          </cell>
          <cell r="ACL40">
            <v>-75.125627587272504</v>
          </cell>
          <cell r="ACM40">
            <v>0</v>
          </cell>
          <cell r="ACN40">
            <v>569.54</v>
          </cell>
          <cell r="ACO40">
            <v>47.82</v>
          </cell>
          <cell r="ACP40">
            <v>47.82</v>
          </cell>
          <cell r="ACQ40">
            <v>47.82</v>
          </cell>
          <cell r="ACR40">
            <v>47.82</v>
          </cell>
          <cell r="ACS40">
            <v>47.82</v>
          </cell>
          <cell r="ACT40">
            <v>47.82</v>
          </cell>
          <cell r="ACU40">
            <v>47.82</v>
          </cell>
          <cell r="ACV40">
            <v>46.96</v>
          </cell>
          <cell r="ACW40">
            <v>46.96</v>
          </cell>
          <cell r="ACX40">
            <v>46.96</v>
          </cell>
          <cell r="ACY40">
            <v>46.96</v>
          </cell>
          <cell r="ACZ40">
            <v>46.96</v>
          </cell>
          <cell r="ADA40">
            <v>494.41437241272746</v>
          </cell>
          <cell r="ADB40">
            <v>0</v>
          </cell>
          <cell r="ADC40">
            <v>80.218101818043337</v>
          </cell>
          <cell r="ADD40">
            <v>37.876731682707415</v>
          </cell>
          <cell r="ADE40">
            <v>76.064351999999985</v>
          </cell>
          <cell r="ADF40">
            <v>46.314368799999997</v>
          </cell>
          <cell r="ADG40">
            <v>50.526694399999997</v>
          </cell>
          <cell r="ADH40">
            <v>26.363190896641512</v>
          </cell>
          <cell r="ADI40">
            <v>34.423573076426592</v>
          </cell>
          <cell r="ADJ40">
            <v>31.600678199999997</v>
          </cell>
          <cell r="ADK40">
            <v>32.182533599999999</v>
          </cell>
          <cell r="ADL40">
            <v>35.200312279999991</v>
          </cell>
          <cell r="ADM40">
            <v>43.643835658908664</v>
          </cell>
          <cell r="ADN40">
            <v>-75.125627587272504</v>
          </cell>
          <cell r="ADO40">
            <v>-75.125627587272504</v>
          </cell>
          <cell r="ADP40">
            <v>0</v>
          </cell>
          <cell r="ADQ40">
            <v>0</v>
          </cell>
          <cell r="ADR40">
            <v>0</v>
          </cell>
          <cell r="ADS40">
            <v>0</v>
          </cell>
          <cell r="ADT40">
            <v>0</v>
          </cell>
          <cell r="ADU40">
            <v>0</v>
          </cell>
          <cell r="ADV40">
            <v>0</v>
          </cell>
          <cell r="ADW40">
            <v>0</v>
          </cell>
          <cell r="ADX40">
            <v>0</v>
          </cell>
          <cell r="ADY40">
            <v>0</v>
          </cell>
          <cell r="ADZ40">
            <v>0</v>
          </cell>
          <cell r="AEA40">
            <v>0</v>
          </cell>
          <cell r="AEB40">
            <v>0</v>
          </cell>
          <cell r="AEC40">
            <v>0</v>
          </cell>
          <cell r="AED40">
            <v>0</v>
          </cell>
          <cell r="AEE40">
            <v>0</v>
          </cell>
          <cell r="AEF40">
            <v>0</v>
          </cell>
          <cell r="AEG40">
            <v>0</v>
          </cell>
          <cell r="AEH40">
            <v>0</v>
          </cell>
          <cell r="AEI40">
            <v>0</v>
          </cell>
          <cell r="AEJ40">
            <v>0</v>
          </cell>
          <cell r="AEK40">
            <v>0</v>
          </cell>
          <cell r="AEL40">
            <v>0</v>
          </cell>
          <cell r="AEM40">
            <v>0</v>
          </cell>
          <cell r="AEN40">
            <v>0</v>
          </cell>
          <cell r="AEO40">
            <v>0</v>
          </cell>
          <cell r="AEP40">
            <v>0</v>
          </cell>
          <cell r="AEQ40">
            <v>0</v>
          </cell>
          <cell r="AER40">
            <v>0</v>
          </cell>
          <cell r="AES40">
            <v>0</v>
          </cell>
          <cell r="AET40">
            <v>0</v>
          </cell>
          <cell r="AEU40">
            <v>0</v>
          </cell>
          <cell r="AEV40">
            <v>0</v>
          </cell>
          <cell r="AEW40">
            <v>0</v>
          </cell>
          <cell r="AEX40">
            <v>0</v>
          </cell>
          <cell r="AEY40">
            <v>0</v>
          </cell>
          <cell r="AEZ40">
            <v>0</v>
          </cell>
          <cell r="AFA40">
            <v>0</v>
          </cell>
          <cell r="AFB40">
            <v>0</v>
          </cell>
          <cell r="AFC40">
            <v>0</v>
          </cell>
          <cell r="AFD40">
            <v>0</v>
          </cell>
          <cell r="AFE40">
            <v>0</v>
          </cell>
          <cell r="AFF40">
            <v>0</v>
          </cell>
          <cell r="AFG40">
            <v>0</v>
          </cell>
          <cell r="AFH40">
            <v>0</v>
          </cell>
          <cell r="AFI40">
            <v>0</v>
          </cell>
          <cell r="AFJ40">
            <v>0</v>
          </cell>
          <cell r="AFK40">
            <v>0</v>
          </cell>
          <cell r="AFL40">
            <v>0</v>
          </cell>
          <cell r="AFM40">
            <v>0</v>
          </cell>
          <cell r="AFN40">
            <v>0</v>
          </cell>
          <cell r="AFO40">
            <v>0</v>
          </cell>
          <cell r="AFP40">
            <v>0</v>
          </cell>
          <cell r="AFQ40">
            <v>0</v>
          </cell>
          <cell r="AFR40">
            <v>0</v>
          </cell>
          <cell r="AFS40">
            <v>0</v>
          </cell>
          <cell r="AFT40">
            <v>0</v>
          </cell>
          <cell r="AFU40">
            <v>0</v>
          </cell>
          <cell r="AFV40">
            <v>0</v>
          </cell>
          <cell r="AFW40">
            <v>18076.580000000002</v>
          </cell>
          <cell r="AFX40">
            <v>19451.0980793708</v>
          </cell>
          <cell r="AFY40">
            <v>1374.5180793707987</v>
          </cell>
          <cell r="AFZ40">
            <v>0</v>
          </cell>
          <cell r="AGA40">
            <v>1374.5180793707987</v>
          </cell>
          <cell r="AGB40">
            <v>21691.896000000001</v>
          </cell>
          <cell r="AGC40">
            <v>23341.317695244961</v>
          </cell>
          <cell r="AGD40">
            <v>1649.4216952449606</v>
          </cell>
          <cell r="AGE40">
            <v>0</v>
          </cell>
          <cell r="AGF40">
            <v>1649.4216952449606</v>
          </cell>
          <cell r="AGG40">
            <v>1337.6669200000001</v>
          </cell>
          <cell r="AGH40">
            <v>1439.3812578734394</v>
          </cell>
          <cell r="AGI40">
            <v>101.71433787343926</v>
          </cell>
          <cell r="AGJ40">
            <v>0</v>
          </cell>
          <cell r="AGK40">
            <v>101.71433787343926</v>
          </cell>
          <cell r="AGL40">
            <v>23029.56292</v>
          </cell>
          <cell r="AGM40">
            <v>24780.698953118401</v>
          </cell>
          <cell r="AGN40">
            <v>1751.1360331184005</v>
          </cell>
          <cell r="AGO40">
            <v>0</v>
          </cell>
          <cell r="AGP40">
            <v>1751.1360331184005</v>
          </cell>
          <cell r="AGQ40">
            <v>5.8084772370486655E-2</v>
          </cell>
          <cell r="AGR40">
            <v>7.0000000000000007E-2</v>
          </cell>
          <cell r="AGS40">
            <v>0.05</v>
          </cell>
          <cell r="AGT40">
            <v>6.1666666666666668E-2</v>
          </cell>
          <cell r="AGV40">
            <v>5270.48</v>
          </cell>
          <cell r="AGW40">
            <v>0</v>
          </cell>
          <cell r="AGX40">
            <v>-5270.48</v>
          </cell>
          <cell r="AGZ40">
            <v>1751.1360331184005</v>
          </cell>
          <cell r="AHA40">
            <v>-4967.8801718639443</v>
          </cell>
          <cell r="AHC40">
            <v>-7349.0120318973204</v>
          </cell>
          <cell r="AHD40">
            <v>25534.003006701154</v>
          </cell>
          <cell r="AHE40">
            <v>2136.0289827645247</v>
          </cell>
          <cell r="AHF40">
            <v>-5598.6154813680259</v>
          </cell>
          <cell r="AHG40">
            <v>11505.660337454789</v>
          </cell>
        </row>
        <row r="41">
          <cell r="C41" t="str">
            <v>Степана Бандери вул. 29а</v>
          </cell>
          <cell r="D41">
            <v>3</v>
          </cell>
          <cell r="E41">
            <v>831.2</v>
          </cell>
          <cell r="F41">
            <v>7770.2100000000009</v>
          </cell>
          <cell r="G41">
            <v>9948.7807192554355</v>
          </cell>
          <cell r="H41">
            <v>2178.5707192554346</v>
          </cell>
          <cell r="I41">
            <v>0</v>
          </cell>
          <cell r="J41">
            <v>2178.5707192554346</v>
          </cell>
          <cell r="K41">
            <v>2206.5900000000006</v>
          </cell>
          <cell r="L41">
            <v>141.22</v>
          </cell>
          <cell r="M41">
            <v>141.22</v>
          </cell>
          <cell r="N41">
            <v>141.22</v>
          </cell>
          <cell r="O41">
            <v>141.22</v>
          </cell>
          <cell r="P41">
            <v>141.22</v>
          </cell>
          <cell r="Q41">
            <v>141.22</v>
          </cell>
          <cell r="R41">
            <v>141.22</v>
          </cell>
          <cell r="S41">
            <v>243.61</v>
          </cell>
          <cell r="T41">
            <v>243.61</v>
          </cell>
          <cell r="U41">
            <v>243.61</v>
          </cell>
          <cell r="V41">
            <v>243.61</v>
          </cell>
          <cell r="W41">
            <v>243.61</v>
          </cell>
          <cell r="X41">
            <v>2692.9555168167694</v>
          </cell>
          <cell r="Y41">
            <v>0</v>
          </cell>
          <cell r="Z41">
            <v>0</v>
          </cell>
          <cell r="AA41">
            <v>1271.5508615794427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1421.4046552373268</v>
          </cell>
          <cell r="AH41">
            <v>0</v>
          </cell>
          <cell r="AI41">
            <v>0</v>
          </cell>
          <cell r="AJ41">
            <v>0</v>
          </cell>
          <cell r="AL41">
            <v>0</v>
          </cell>
          <cell r="AM41">
            <v>0</v>
          </cell>
          <cell r="AN41">
            <v>666.83</v>
          </cell>
          <cell r="AO41">
            <v>50.79</v>
          </cell>
          <cell r="AP41">
            <v>50.79</v>
          </cell>
          <cell r="AQ41">
            <v>50.79</v>
          </cell>
          <cell r="AR41">
            <v>50.79</v>
          </cell>
          <cell r="AS41">
            <v>50.79</v>
          </cell>
          <cell r="AT41">
            <v>50.79</v>
          </cell>
          <cell r="AU41">
            <v>50.79</v>
          </cell>
          <cell r="AV41">
            <v>62.26</v>
          </cell>
          <cell r="AW41">
            <v>62.26</v>
          </cell>
          <cell r="AX41">
            <v>62.26</v>
          </cell>
          <cell r="AY41">
            <v>62.26</v>
          </cell>
          <cell r="AZ41">
            <v>62.26</v>
          </cell>
          <cell r="BA41">
            <v>707.23431960017024</v>
          </cell>
          <cell r="BB41">
            <v>0</v>
          </cell>
          <cell r="BC41">
            <v>0</v>
          </cell>
          <cell r="BD41">
            <v>333.93996952680379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373.29435007336645</v>
          </cell>
          <cell r="BK41">
            <v>0</v>
          </cell>
          <cell r="BL41">
            <v>0</v>
          </cell>
          <cell r="BM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2473.69</v>
          </cell>
          <cell r="FB41">
            <v>187.02</v>
          </cell>
          <cell r="FC41">
            <v>187.02</v>
          </cell>
          <cell r="FD41">
            <v>187.02</v>
          </cell>
          <cell r="FE41">
            <v>187.02</v>
          </cell>
          <cell r="FF41">
            <v>187.02</v>
          </cell>
          <cell r="FG41">
            <v>187.02</v>
          </cell>
          <cell r="FH41">
            <v>187.02</v>
          </cell>
          <cell r="FI41">
            <v>232.91</v>
          </cell>
          <cell r="FJ41">
            <v>232.91</v>
          </cell>
          <cell r="FK41">
            <v>232.91</v>
          </cell>
          <cell r="FL41">
            <v>232.91</v>
          </cell>
          <cell r="FM41">
            <v>232.91</v>
          </cell>
          <cell r="FN41">
            <v>2601.6417494293883</v>
          </cell>
          <cell r="FO41">
            <v>0</v>
          </cell>
          <cell r="FP41">
            <v>0</v>
          </cell>
          <cell r="FQ41">
            <v>1234.3464781746347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1367.2952712547535</v>
          </cell>
          <cell r="FX41">
            <v>0</v>
          </cell>
          <cell r="FY41">
            <v>0</v>
          </cell>
          <cell r="FZ41">
            <v>0</v>
          </cell>
          <cell r="GA41">
            <v>127.9517494293882</v>
          </cell>
          <cell r="GB41">
            <v>0</v>
          </cell>
          <cell r="GC41">
            <v>127.9517494293882</v>
          </cell>
          <cell r="GD41">
            <v>234.52000000000007</v>
          </cell>
          <cell r="GE41">
            <v>13.71</v>
          </cell>
          <cell r="GF41">
            <v>13.71</v>
          </cell>
          <cell r="GG41">
            <v>13.71</v>
          </cell>
          <cell r="GH41">
            <v>13.71</v>
          </cell>
          <cell r="GI41">
            <v>13.71</v>
          </cell>
          <cell r="GJ41">
            <v>13.71</v>
          </cell>
          <cell r="GK41">
            <v>13.71</v>
          </cell>
          <cell r="GL41">
            <v>27.71</v>
          </cell>
          <cell r="GM41">
            <v>27.71</v>
          </cell>
          <cell r="GN41">
            <v>27.71</v>
          </cell>
          <cell r="GO41">
            <v>27.71</v>
          </cell>
          <cell r="GP41">
            <v>27.71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V41">
            <v>-234.52000000000007</v>
          </cell>
          <cell r="GW41">
            <v>-234.52000000000007</v>
          </cell>
          <cell r="GX41">
            <v>0</v>
          </cell>
          <cell r="GY41">
            <v>2188.58</v>
          </cell>
          <cell r="GZ41">
            <v>120.69</v>
          </cell>
          <cell r="HA41">
            <v>120.69</v>
          </cell>
          <cell r="HB41">
            <v>120.69</v>
          </cell>
          <cell r="HC41">
            <v>120.69</v>
          </cell>
          <cell r="HD41">
            <v>120.69</v>
          </cell>
          <cell r="HE41">
            <v>120.69</v>
          </cell>
          <cell r="HF41">
            <v>120.69</v>
          </cell>
          <cell r="HG41">
            <v>268.75</v>
          </cell>
          <cell r="HH41">
            <v>268.75</v>
          </cell>
          <cell r="HI41">
            <v>268.75</v>
          </cell>
          <cell r="HJ41">
            <v>268.75</v>
          </cell>
          <cell r="HK41">
            <v>268.75</v>
          </cell>
          <cell r="HL41">
            <v>3946.9491334091063</v>
          </cell>
          <cell r="HM41">
            <v>250.40001271615151</v>
          </cell>
          <cell r="HN41">
            <v>265.56553188900182</v>
          </cell>
          <cell r="HO41">
            <v>284.57256177316668</v>
          </cell>
          <cell r="HP41">
            <v>268.16786308038206</v>
          </cell>
          <cell r="HQ41">
            <v>277.76285781797378</v>
          </cell>
          <cell r="HR41">
            <v>237.53052679073878</v>
          </cell>
          <cell r="HS41">
            <v>303.38681383801736</v>
          </cell>
          <cell r="HT41">
            <v>171.07416166841293</v>
          </cell>
          <cell r="HU41">
            <v>178.04601793516665</v>
          </cell>
          <cell r="HV41">
            <v>618.90210132752986</v>
          </cell>
          <cell r="HW41">
            <v>538.16008433124341</v>
          </cell>
          <cell r="HX41">
            <v>553.38060024132142</v>
          </cell>
          <cell r="HY41">
            <v>1758.3691334091063</v>
          </cell>
          <cell r="HZ41">
            <v>0</v>
          </cell>
          <cell r="IA41">
            <v>1758.3691334091063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0</v>
          </cell>
          <cell r="II41">
            <v>0</v>
          </cell>
          <cell r="IJ41">
            <v>0</v>
          </cell>
          <cell r="IK41">
            <v>0</v>
          </cell>
          <cell r="IL41">
            <v>0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IT41">
            <v>0</v>
          </cell>
          <cell r="IU41">
            <v>0</v>
          </cell>
          <cell r="IV41">
            <v>0</v>
          </cell>
          <cell r="IW41">
            <v>0</v>
          </cell>
          <cell r="IX41">
            <v>0</v>
          </cell>
          <cell r="IY41">
            <v>0</v>
          </cell>
          <cell r="IZ41">
            <v>0</v>
          </cell>
          <cell r="JA41">
            <v>0</v>
          </cell>
          <cell r="JB41">
            <v>0</v>
          </cell>
          <cell r="JC41">
            <v>0</v>
          </cell>
          <cell r="JD41">
            <v>0</v>
          </cell>
          <cell r="JE41">
            <v>0</v>
          </cell>
          <cell r="JF41">
            <v>0</v>
          </cell>
          <cell r="JG41">
            <v>0</v>
          </cell>
          <cell r="JH41">
            <v>0</v>
          </cell>
          <cell r="JI41">
            <v>0</v>
          </cell>
          <cell r="JJ41">
            <v>0</v>
          </cell>
          <cell r="JK41">
            <v>0</v>
          </cell>
          <cell r="JL41">
            <v>0</v>
          </cell>
          <cell r="JM41">
            <v>0</v>
          </cell>
          <cell r="JN41">
            <v>0</v>
          </cell>
          <cell r="JO41">
            <v>0</v>
          </cell>
          <cell r="JP41">
            <v>0</v>
          </cell>
          <cell r="JQ41">
            <v>0</v>
          </cell>
          <cell r="JR41">
            <v>0</v>
          </cell>
          <cell r="JS41">
            <v>0</v>
          </cell>
          <cell r="JT41">
            <v>0</v>
          </cell>
          <cell r="JU41">
            <v>0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0</v>
          </cell>
          <cell r="KA41">
            <v>0</v>
          </cell>
          <cell r="KB41">
            <v>0</v>
          </cell>
          <cell r="KC41">
            <v>0</v>
          </cell>
          <cell r="KD41">
            <v>0</v>
          </cell>
          <cell r="KE41">
            <v>0</v>
          </cell>
          <cell r="KF41">
            <v>0</v>
          </cell>
          <cell r="KG41">
            <v>0</v>
          </cell>
          <cell r="KH41">
            <v>1295.77</v>
          </cell>
          <cell r="KI41">
            <v>49.96</v>
          </cell>
          <cell r="KJ41">
            <v>49.96</v>
          </cell>
          <cell r="KK41">
            <v>49.96</v>
          </cell>
          <cell r="KL41">
            <v>49.96</v>
          </cell>
          <cell r="KM41">
            <v>49.96</v>
          </cell>
          <cell r="KN41">
            <v>49.96</v>
          </cell>
          <cell r="KO41">
            <v>49.96</v>
          </cell>
          <cell r="KP41">
            <v>189.21</v>
          </cell>
          <cell r="KQ41">
            <v>189.21</v>
          </cell>
          <cell r="KR41">
            <v>189.21</v>
          </cell>
          <cell r="KS41">
            <v>189.21</v>
          </cell>
          <cell r="KT41">
            <v>189.21</v>
          </cell>
          <cell r="KU41">
            <v>1378.0833239362159</v>
          </cell>
          <cell r="KV41">
            <v>60.337003197646929</v>
          </cell>
          <cell r="KW41">
            <v>64.980744492849539</v>
          </cell>
          <cell r="KX41">
            <v>57.669624615511189</v>
          </cell>
          <cell r="KY41">
            <v>63.229385641668571</v>
          </cell>
          <cell r="KZ41">
            <v>62.984259023124686</v>
          </cell>
          <cell r="LA41">
            <v>64.376778204558576</v>
          </cell>
          <cell r="LB41">
            <v>56.965792763183913</v>
          </cell>
          <cell r="LC41">
            <v>143.73765293785809</v>
          </cell>
          <cell r="LD41">
            <v>185.26980622836746</v>
          </cell>
          <cell r="LE41">
            <v>178.89981331049336</v>
          </cell>
          <cell r="LF41">
            <v>217.96740515327352</v>
          </cell>
          <cell r="LG41">
            <v>221.66505836768005</v>
          </cell>
          <cell r="LH41">
            <v>82.313323936215966</v>
          </cell>
          <cell r="LI41">
            <v>0</v>
          </cell>
          <cell r="LJ41">
            <v>82.313323936215966</v>
          </cell>
          <cell r="LK41">
            <v>0</v>
          </cell>
          <cell r="LX41">
            <v>0</v>
          </cell>
          <cell r="MJ41">
            <v>0</v>
          </cell>
          <cell r="ML41">
            <v>0</v>
          </cell>
          <cell r="MM41">
            <v>0</v>
          </cell>
          <cell r="MN41">
            <v>3595.46</v>
          </cell>
          <cell r="MO41">
            <v>332.73</v>
          </cell>
          <cell r="MP41">
            <v>332.73</v>
          </cell>
          <cell r="MQ41">
            <v>332.73</v>
          </cell>
          <cell r="MR41">
            <v>332.73</v>
          </cell>
          <cell r="MS41">
            <v>332.73</v>
          </cell>
          <cell r="MT41">
            <v>332.73</v>
          </cell>
          <cell r="MU41">
            <v>332.73</v>
          </cell>
          <cell r="MV41">
            <v>253.27</v>
          </cell>
          <cell r="MW41">
            <v>253.27</v>
          </cell>
          <cell r="MX41">
            <v>253.27</v>
          </cell>
          <cell r="MY41">
            <v>253.27</v>
          </cell>
          <cell r="MZ41">
            <v>253.27</v>
          </cell>
          <cell r="NA41">
            <v>1326.331473421687</v>
          </cell>
          <cell r="NB41">
            <v>0</v>
          </cell>
          <cell r="NC41">
            <v>1326.331473421687</v>
          </cell>
          <cell r="ND41">
            <v>0</v>
          </cell>
          <cell r="NE41">
            <v>0</v>
          </cell>
          <cell r="NF41">
            <v>0</v>
          </cell>
          <cell r="NG41">
            <v>0</v>
          </cell>
          <cell r="NH41">
            <v>0</v>
          </cell>
          <cell r="NI41">
            <v>0</v>
          </cell>
          <cell r="NJ41">
            <v>0</v>
          </cell>
          <cell r="NK41">
            <v>0</v>
          </cell>
          <cell r="NL41">
            <v>0</v>
          </cell>
          <cell r="NM41">
            <v>0</v>
          </cell>
          <cell r="NN41">
            <v>-2269.1285265783131</v>
          </cell>
          <cell r="NO41">
            <v>-2269.1285265783131</v>
          </cell>
          <cell r="NP41">
            <v>0</v>
          </cell>
          <cell r="NQ41">
            <v>3170.4500000000003</v>
          </cell>
          <cell r="NR41">
            <v>3080.3</v>
          </cell>
          <cell r="NS41">
            <v>-90.150000000000091</v>
          </cell>
          <cell r="NT41">
            <v>-90.150000000000091</v>
          </cell>
          <cell r="NU41">
            <v>0</v>
          </cell>
          <cell r="NV41">
            <v>1422.2500000000002</v>
          </cell>
          <cell r="NW41">
            <v>154.1</v>
          </cell>
          <cell r="NX41">
            <v>154.1</v>
          </cell>
          <cell r="NY41">
            <v>154.1</v>
          </cell>
          <cell r="NZ41">
            <v>154.1</v>
          </cell>
          <cell r="OA41">
            <v>154.1</v>
          </cell>
          <cell r="OB41">
            <v>154.1</v>
          </cell>
          <cell r="OC41">
            <v>154.1</v>
          </cell>
          <cell r="OD41">
            <v>68.709999999999994</v>
          </cell>
          <cell r="OE41">
            <v>68.709999999999994</v>
          </cell>
          <cell r="OF41">
            <v>68.709999999999994</v>
          </cell>
          <cell r="OG41">
            <v>68.709999999999994</v>
          </cell>
          <cell r="OH41">
            <v>68.709999999999994</v>
          </cell>
          <cell r="OI41">
            <v>3080.3</v>
          </cell>
          <cell r="OJ41">
            <v>0</v>
          </cell>
          <cell r="OK41">
            <v>1090.18</v>
          </cell>
          <cell r="OL41">
            <v>0</v>
          </cell>
          <cell r="OM41">
            <v>0</v>
          </cell>
          <cell r="ON41">
            <v>0</v>
          </cell>
          <cell r="OO41">
            <v>0</v>
          </cell>
          <cell r="OP41">
            <v>0</v>
          </cell>
          <cell r="OQ41">
            <v>0</v>
          </cell>
          <cell r="OR41">
            <v>1990.12</v>
          </cell>
          <cell r="OS41">
            <v>0</v>
          </cell>
          <cell r="OT41">
            <v>0</v>
          </cell>
          <cell r="OU41">
            <v>0</v>
          </cell>
          <cell r="OV41">
            <v>1658.05</v>
          </cell>
          <cell r="OW41">
            <v>0</v>
          </cell>
          <cell r="OX41">
            <v>1658.05</v>
          </cell>
          <cell r="OY41">
            <v>1272.3900000000003</v>
          </cell>
          <cell r="OZ41">
            <v>142.72</v>
          </cell>
          <cell r="PA41">
            <v>142.72</v>
          </cell>
          <cell r="PB41">
            <v>142.72</v>
          </cell>
          <cell r="PC41">
            <v>142.72</v>
          </cell>
          <cell r="PD41">
            <v>142.72</v>
          </cell>
          <cell r="PE41">
            <v>142.72</v>
          </cell>
          <cell r="PF41">
            <v>142.72</v>
          </cell>
          <cell r="PG41">
            <v>54.67</v>
          </cell>
          <cell r="PH41">
            <v>54.67</v>
          </cell>
          <cell r="PI41">
            <v>54.67</v>
          </cell>
          <cell r="PJ41">
            <v>54.67</v>
          </cell>
          <cell r="PK41">
            <v>54.67</v>
          </cell>
          <cell r="PL41">
            <v>0</v>
          </cell>
          <cell r="PM41">
            <v>0</v>
          </cell>
          <cell r="PN41">
            <v>0</v>
          </cell>
          <cell r="PO41">
            <v>0</v>
          </cell>
          <cell r="PP41">
            <v>0</v>
          </cell>
          <cell r="PQ41">
            <v>0</v>
          </cell>
          <cell r="PR41">
            <v>0</v>
          </cell>
          <cell r="PS41">
            <v>0</v>
          </cell>
          <cell r="PT41">
            <v>0</v>
          </cell>
          <cell r="PU41">
            <v>0</v>
          </cell>
          <cell r="PV41">
            <v>0</v>
          </cell>
          <cell r="PW41">
            <v>0</v>
          </cell>
          <cell r="PX41">
            <v>0</v>
          </cell>
          <cell r="PY41">
            <v>-1272.3900000000003</v>
          </cell>
          <cell r="PZ41">
            <v>-1272.3900000000003</v>
          </cell>
          <cell r="QA41">
            <v>0</v>
          </cell>
          <cell r="QB41">
            <v>0</v>
          </cell>
          <cell r="QC41">
            <v>0</v>
          </cell>
          <cell r="QD41">
            <v>0</v>
          </cell>
          <cell r="QE41">
            <v>0</v>
          </cell>
          <cell r="QF41">
            <v>0</v>
          </cell>
          <cell r="QG41">
            <v>0</v>
          </cell>
          <cell r="QH41">
            <v>0</v>
          </cell>
          <cell r="QI41">
            <v>0</v>
          </cell>
          <cell r="QJ41">
            <v>0</v>
          </cell>
          <cell r="QK41">
            <v>0</v>
          </cell>
          <cell r="QL41">
            <v>0</v>
          </cell>
          <cell r="QM41">
            <v>0</v>
          </cell>
          <cell r="QN41">
            <v>0</v>
          </cell>
          <cell r="QO41">
            <v>0</v>
          </cell>
          <cell r="QP41">
            <v>0</v>
          </cell>
          <cell r="QQ41">
            <v>0</v>
          </cell>
          <cell r="QR41">
            <v>0</v>
          </cell>
          <cell r="QS41">
            <v>0</v>
          </cell>
          <cell r="QT41">
            <v>0</v>
          </cell>
          <cell r="QU41">
            <v>0</v>
          </cell>
          <cell r="QV41">
            <v>0</v>
          </cell>
          <cell r="QW41">
            <v>0</v>
          </cell>
          <cell r="QX41">
            <v>0</v>
          </cell>
          <cell r="QY41">
            <v>0</v>
          </cell>
          <cell r="QZ41">
            <v>0</v>
          </cell>
          <cell r="RA41">
            <v>0</v>
          </cell>
          <cell r="RB41">
            <v>0</v>
          </cell>
          <cell r="RC41">
            <v>0</v>
          </cell>
          <cell r="RD41">
            <v>0</v>
          </cell>
          <cell r="RE41">
            <v>0</v>
          </cell>
          <cell r="RF41">
            <v>0</v>
          </cell>
          <cell r="RG41">
            <v>0</v>
          </cell>
          <cell r="RH41">
            <v>0</v>
          </cell>
          <cell r="RI41">
            <v>0</v>
          </cell>
          <cell r="RJ41">
            <v>0</v>
          </cell>
          <cell r="RK41">
            <v>0</v>
          </cell>
          <cell r="RL41">
            <v>0</v>
          </cell>
          <cell r="RM41">
            <v>0</v>
          </cell>
          <cell r="RN41">
            <v>0</v>
          </cell>
          <cell r="RO41">
            <v>0</v>
          </cell>
          <cell r="RP41">
            <v>0</v>
          </cell>
          <cell r="RQ41">
            <v>0</v>
          </cell>
          <cell r="RR41">
            <v>0</v>
          </cell>
          <cell r="RS41">
            <v>0</v>
          </cell>
          <cell r="RT41">
            <v>0</v>
          </cell>
          <cell r="RU41">
            <v>0</v>
          </cell>
          <cell r="RV41">
            <v>0</v>
          </cell>
          <cell r="RW41">
            <v>0</v>
          </cell>
          <cell r="RX41">
            <v>0</v>
          </cell>
          <cell r="RY41">
            <v>0</v>
          </cell>
          <cell r="RZ41">
            <v>0</v>
          </cell>
          <cell r="SA41">
            <v>0</v>
          </cell>
          <cell r="SB41">
            <v>0</v>
          </cell>
          <cell r="SC41">
            <v>0</v>
          </cell>
          <cell r="SD41">
            <v>0</v>
          </cell>
          <cell r="SE41">
            <v>0</v>
          </cell>
          <cell r="SF41">
            <v>0</v>
          </cell>
          <cell r="SG41">
            <v>0</v>
          </cell>
          <cell r="SH41">
            <v>0</v>
          </cell>
          <cell r="SI41">
            <v>0</v>
          </cell>
          <cell r="SJ41">
            <v>0</v>
          </cell>
          <cell r="SK41">
            <v>0</v>
          </cell>
          <cell r="SL41">
            <v>0</v>
          </cell>
          <cell r="SM41">
            <v>0</v>
          </cell>
          <cell r="SN41">
            <v>0</v>
          </cell>
          <cell r="SO41">
            <v>0</v>
          </cell>
          <cell r="SP41">
            <v>0</v>
          </cell>
          <cell r="SQ41">
            <v>0</v>
          </cell>
          <cell r="SR41">
            <v>0</v>
          </cell>
          <cell r="SS41">
            <v>0</v>
          </cell>
          <cell r="ST41">
            <v>0</v>
          </cell>
          <cell r="SU41">
            <v>0</v>
          </cell>
          <cell r="SV41">
            <v>0</v>
          </cell>
          <cell r="SW41">
            <v>0</v>
          </cell>
          <cell r="SX41">
            <v>0</v>
          </cell>
          <cell r="SY41">
            <v>0</v>
          </cell>
          <cell r="SZ41">
            <v>0</v>
          </cell>
          <cell r="TA41">
            <v>0</v>
          </cell>
          <cell r="TB41">
            <v>0</v>
          </cell>
          <cell r="TC41">
            <v>0</v>
          </cell>
          <cell r="TD41">
            <v>0</v>
          </cell>
          <cell r="TE41">
            <v>0</v>
          </cell>
          <cell r="TF41">
            <v>0</v>
          </cell>
          <cell r="TG41">
            <v>0</v>
          </cell>
          <cell r="TH41">
            <v>0</v>
          </cell>
          <cell r="TI41">
            <v>0</v>
          </cell>
          <cell r="TJ41">
            <v>0</v>
          </cell>
          <cell r="TK41">
            <v>442.67999999999984</v>
          </cell>
          <cell r="TL41">
            <v>41.39</v>
          </cell>
          <cell r="TM41">
            <v>41.39</v>
          </cell>
          <cell r="TN41">
            <v>41.39</v>
          </cell>
          <cell r="TO41">
            <v>41.39</v>
          </cell>
          <cell r="TP41">
            <v>41.39</v>
          </cell>
          <cell r="TQ41">
            <v>41.39</v>
          </cell>
          <cell r="TR41">
            <v>41.39</v>
          </cell>
          <cell r="TS41">
            <v>30.59</v>
          </cell>
          <cell r="TT41">
            <v>30.59</v>
          </cell>
          <cell r="TU41">
            <v>30.59</v>
          </cell>
          <cell r="TV41">
            <v>30.59</v>
          </cell>
          <cell r="TW41">
            <v>30.59</v>
          </cell>
          <cell r="TX41">
            <v>0</v>
          </cell>
          <cell r="TY41">
            <v>0</v>
          </cell>
          <cell r="TZ41">
            <v>0</v>
          </cell>
          <cell r="UA41">
            <v>0</v>
          </cell>
          <cell r="UB41">
            <v>0</v>
          </cell>
          <cell r="UC41">
            <v>0</v>
          </cell>
          <cell r="UD41">
            <v>0</v>
          </cell>
          <cell r="UE41">
            <v>0</v>
          </cell>
          <cell r="UF41">
            <v>0</v>
          </cell>
          <cell r="UG41">
            <v>0</v>
          </cell>
          <cell r="UH41">
            <v>0</v>
          </cell>
          <cell r="UI41">
            <v>0</v>
          </cell>
          <cell r="UJ41">
            <v>0</v>
          </cell>
          <cell r="UK41">
            <v>-442.67999999999984</v>
          </cell>
          <cell r="UL41">
            <v>-442.67999999999984</v>
          </cell>
          <cell r="UM41">
            <v>0</v>
          </cell>
          <cell r="UN41">
            <v>33.13000000000001</v>
          </cell>
          <cell r="UO41">
            <v>3.24</v>
          </cell>
          <cell r="UP41">
            <v>3.24</v>
          </cell>
          <cell r="UQ41">
            <v>3.24</v>
          </cell>
          <cell r="UR41">
            <v>3.24</v>
          </cell>
          <cell r="US41">
            <v>3.24</v>
          </cell>
          <cell r="UT41">
            <v>3.24</v>
          </cell>
          <cell r="UU41">
            <v>3.24</v>
          </cell>
          <cell r="UV41">
            <v>2.09</v>
          </cell>
          <cell r="UW41">
            <v>2.09</v>
          </cell>
          <cell r="UX41">
            <v>2.09</v>
          </cell>
          <cell r="UY41">
            <v>2.09</v>
          </cell>
          <cell r="UZ41">
            <v>2.09</v>
          </cell>
          <cell r="VA41">
            <v>0</v>
          </cell>
          <cell r="VH41">
            <v>0</v>
          </cell>
          <cell r="VN41">
            <v>-33.13000000000001</v>
          </cell>
          <cell r="VO41">
            <v>-33.13000000000001</v>
          </cell>
          <cell r="VP41">
            <v>0</v>
          </cell>
          <cell r="VQ41">
            <v>0</v>
          </cell>
          <cell r="WD41">
            <v>0</v>
          </cell>
          <cell r="WQ41">
            <v>0</v>
          </cell>
          <cell r="WR41">
            <v>0</v>
          </cell>
          <cell r="WS41">
            <v>0</v>
          </cell>
          <cell r="WT41">
            <v>12272.300000000003</v>
          </cell>
          <cell r="WU41">
            <v>1019.05</v>
          </cell>
          <cell r="WV41">
            <v>1019.05</v>
          </cell>
          <cell r="WW41">
            <v>1019.05</v>
          </cell>
          <cell r="WX41">
            <v>1019.05</v>
          </cell>
          <cell r="WY41">
            <v>1019.05</v>
          </cell>
          <cell r="WZ41">
            <v>1019.05</v>
          </cell>
          <cell r="XA41">
            <v>1019.05</v>
          </cell>
          <cell r="XB41">
            <v>1027.79</v>
          </cell>
          <cell r="XC41">
            <v>1027.79</v>
          </cell>
          <cell r="XD41">
            <v>1027.79</v>
          </cell>
          <cell r="XE41">
            <v>1027.79</v>
          </cell>
          <cell r="XF41">
            <v>1027.79</v>
          </cell>
          <cell r="XG41">
            <v>24432.170552010641</v>
          </cell>
          <cell r="XH41">
            <v>1753.2270341842616</v>
          </cell>
          <cell r="XI41">
            <v>4085.6011138341096</v>
          </cell>
          <cell r="XJ41">
            <v>2093.4897073961802</v>
          </cell>
          <cell r="XK41">
            <v>2.0670085807969754</v>
          </cell>
          <cell r="XL41">
            <v>1350.9142839420949</v>
          </cell>
          <cell r="XM41">
            <v>1326.3113522065446</v>
          </cell>
          <cell r="XN41">
            <v>1520.194081343051</v>
          </cell>
          <cell r="XO41">
            <v>1992.733831835649</v>
          </cell>
          <cell r="XP41">
            <v>3092.0839279560514</v>
          </cell>
          <cell r="XQ41">
            <v>2480.8670425034643</v>
          </cell>
          <cell r="XR41">
            <v>2159.6269994018144</v>
          </cell>
          <cell r="XS41">
            <v>2575.0541688266248</v>
          </cell>
          <cell r="XT41">
            <v>12159.870552010638</v>
          </cell>
          <cell r="XU41">
            <v>0</v>
          </cell>
          <cell r="XV41">
            <v>12159.870552010638</v>
          </cell>
          <cell r="XW41">
            <v>2853.2500000000005</v>
          </cell>
          <cell r="XX41">
            <v>241.8</v>
          </cell>
          <cell r="XY41">
            <v>241.8</v>
          </cell>
          <cell r="XZ41">
            <v>241.8</v>
          </cell>
          <cell r="YA41">
            <v>241.8</v>
          </cell>
          <cell r="YB41">
            <v>241.8</v>
          </cell>
          <cell r="YC41">
            <v>241.8</v>
          </cell>
          <cell r="YD41">
            <v>241.8</v>
          </cell>
          <cell r="YE41">
            <v>232.13</v>
          </cell>
          <cell r="YF41">
            <v>232.13</v>
          </cell>
          <cell r="YG41">
            <v>232.13</v>
          </cell>
          <cell r="YH41">
            <v>232.13</v>
          </cell>
          <cell r="YI41">
            <v>232.13</v>
          </cell>
          <cell r="YJ41">
            <v>4701.0645033329311</v>
          </cell>
          <cell r="YK41">
            <v>389.82215742743722</v>
          </cell>
          <cell r="YL41">
            <v>341.95993546884813</v>
          </cell>
          <cell r="YM41">
            <v>352.10985826321894</v>
          </cell>
          <cell r="YN41">
            <v>377.52883576697911</v>
          </cell>
          <cell r="YO41">
            <v>340.43952257119747</v>
          </cell>
          <cell r="YP41">
            <v>365.91111361812131</v>
          </cell>
          <cell r="YQ41">
            <v>383.05089321410009</v>
          </cell>
          <cell r="YR41">
            <v>391.51696919658428</v>
          </cell>
          <cell r="YS41">
            <v>395.51605444313515</v>
          </cell>
          <cell r="YT41">
            <v>435.80536734814399</v>
          </cell>
          <cell r="YU41">
            <v>444.3799344091762</v>
          </cell>
          <cell r="YV41">
            <v>483.02386160598979</v>
          </cell>
          <cell r="YW41">
            <v>1847.8145033329306</v>
          </cell>
          <cell r="YX41">
            <v>0</v>
          </cell>
          <cell r="YY41">
            <v>1847.8145033329306</v>
          </cell>
          <cell r="YZ41">
            <v>3053.4999999999995</v>
          </cell>
          <cell r="ZA41">
            <v>45.55</v>
          </cell>
          <cell r="ZB41">
            <v>45.55</v>
          </cell>
          <cell r="ZC41">
            <v>45.55</v>
          </cell>
          <cell r="ZD41">
            <v>45.55</v>
          </cell>
          <cell r="ZE41">
            <v>45.55</v>
          </cell>
          <cell r="ZF41">
            <v>45.55</v>
          </cell>
          <cell r="ZG41">
            <v>45.55</v>
          </cell>
          <cell r="ZH41">
            <v>546.92999999999995</v>
          </cell>
          <cell r="ZI41">
            <v>546.92999999999995</v>
          </cell>
          <cell r="ZJ41">
            <v>546.92999999999995</v>
          </cell>
          <cell r="ZK41">
            <v>546.92999999999995</v>
          </cell>
          <cell r="ZL41">
            <v>546.92999999999995</v>
          </cell>
          <cell r="ZM41">
            <v>2648.4678301152071</v>
          </cell>
          <cell r="ZN41">
            <v>0</v>
          </cell>
          <cell r="ZO41">
            <v>17.631523940844993</v>
          </cell>
          <cell r="ZP41">
            <v>59.479993786111933</v>
          </cell>
          <cell r="ZQ41">
            <v>2531.5415357421562</v>
          </cell>
          <cell r="ZR41">
            <v>39.814776646093634</v>
          </cell>
          <cell r="ZS41">
            <v>0</v>
          </cell>
          <cell r="ZZ41">
            <v>-405.03216988479244</v>
          </cell>
          <cell r="AAA41">
            <v>-405.03216988479244</v>
          </cell>
          <cell r="AAB41">
            <v>0</v>
          </cell>
          <cell r="AAC41">
            <v>411.44000000000005</v>
          </cell>
          <cell r="AAD41">
            <v>29.67</v>
          </cell>
          <cell r="AAE41">
            <v>29.67</v>
          </cell>
          <cell r="AAF41">
            <v>29.67</v>
          </cell>
          <cell r="AAG41">
            <v>29.67</v>
          </cell>
          <cell r="AAH41">
            <v>29.67</v>
          </cell>
          <cell r="AAI41">
            <v>29.67</v>
          </cell>
          <cell r="AAJ41">
            <v>29.67</v>
          </cell>
          <cell r="AAK41">
            <v>40.75</v>
          </cell>
          <cell r="AAL41">
            <v>40.75</v>
          </cell>
          <cell r="AAM41">
            <v>40.75</v>
          </cell>
          <cell r="AAN41">
            <v>40.75</v>
          </cell>
          <cell r="AAO41">
            <v>40.75</v>
          </cell>
          <cell r="AAP41">
            <v>244.4400531980672</v>
          </cell>
          <cell r="AAQ41">
            <v>34.912130649933268</v>
          </cell>
          <cell r="AAR41">
            <v>34.828565154023913</v>
          </cell>
          <cell r="AAS41">
            <v>34.945771566348107</v>
          </cell>
          <cell r="AAT41">
            <v>35.089187361800001</v>
          </cell>
          <cell r="AAU41">
            <v>35.363165185040003</v>
          </cell>
          <cell r="AAV41">
            <v>34.962645443440003</v>
          </cell>
          <cell r="AAW41">
            <v>34.338587837481889</v>
          </cell>
          <cell r="AAX41">
            <v>0</v>
          </cell>
          <cell r="AAY41">
            <v>0</v>
          </cell>
          <cell r="AAZ41">
            <v>0</v>
          </cell>
          <cell r="ABA41">
            <v>0</v>
          </cell>
          <cell r="ABB41">
            <v>0</v>
          </cell>
          <cell r="ABC41">
            <v>-166.99994680193285</v>
          </cell>
          <cell r="ABD41">
            <v>-166.99994680193285</v>
          </cell>
          <cell r="ABE41">
            <v>0</v>
          </cell>
          <cell r="ABF41">
            <v>59.179999999999993</v>
          </cell>
          <cell r="ABG41">
            <v>1.99</v>
          </cell>
          <cell r="ABH41">
            <v>1.99</v>
          </cell>
          <cell r="ABI41">
            <v>1.99</v>
          </cell>
          <cell r="ABJ41">
            <v>1.99</v>
          </cell>
          <cell r="ABK41">
            <v>1.99</v>
          </cell>
          <cell r="ABL41">
            <v>1.99</v>
          </cell>
          <cell r="ABM41">
            <v>1.99</v>
          </cell>
          <cell r="ABN41">
            <v>9.0500000000000007</v>
          </cell>
          <cell r="ABO41">
            <v>9.0500000000000007</v>
          </cell>
          <cell r="ABP41">
            <v>9.0500000000000007</v>
          </cell>
          <cell r="ABQ41">
            <v>9.0500000000000007</v>
          </cell>
          <cell r="ABR41">
            <v>9.0500000000000007</v>
          </cell>
          <cell r="ABS41">
            <v>0</v>
          </cell>
          <cell r="ABT41">
            <v>0</v>
          </cell>
          <cell r="ABU41">
            <v>0</v>
          </cell>
          <cell r="ABV41">
            <v>0</v>
          </cell>
          <cell r="ABW41">
            <v>0</v>
          </cell>
          <cell r="ABX41">
            <v>0</v>
          </cell>
          <cell r="ABY41">
            <v>0</v>
          </cell>
          <cell r="ACB41">
            <v>0</v>
          </cell>
          <cell r="ACC41">
            <v>0</v>
          </cell>
          <cell r="ACD41">
            <v>0</v>
          </cell>
          <cell r="ACE41">
            <v>0</v>
          </cell>
          <cell r="ACF41">
            <v>-59.179999999999993</v>
          </cell>
          <cell r="ACG41">
            <v>-59.179999999999993</v>
          </cell>
          <cell r="ACH41">
            <v>0</v>
          </cell>
          <cell r="ACI41">
            <v>349.28</v>
          </cell>
          <cell r="ACJ41">
            <v>1054.149125533964</v>
          </cell>
          <cell r="ACK41">
            <v>704.86912553396405</v>
          </cell>
          <cell r="ACL41">
            <v>0</v>
          </cell>
          <cell r="ACM41">
            <v>704.86912553396405</v>
          </cell>
          <cell r="ACN41">
            <v>349.28</v>
          </cell>
          <cell r="ACO41">
            <v>29.34</v>
          </cell>
          <cell r="ACP41">
            <v>29.34</v>
          </cell>
          <cell r="ACQ41">
            <v>29.34</v>
          </cell>
          <cell r="ACR41">
            <v>29.34</v>
          </cell>
          <cell r="ACS41">
            <v>29.34</v>
          </cell>
          <cell r="ACT41">
            <v>29.34</v>
          </cell>
          <cell r="ACU41">
            <v>29.34</v>
          </cell>
          <cell r="ACV41">
            <v>28.78</v>
          </cell>
          <cell r="ACW41">
            <v>28.78</v>
          </cell>
          <cell r="ACX41">
            <v>28.78</v>
          </cell>
          <cell r="ACY41">
            <v>28.78</v>
          </cell>
          <cell r="ACZ41">
            <v>28.78</v>
          </cell>
          <cell r="ADA41">
            <v>1054.149125533964</v>
          </cell>
          <cell r="ADB41">
            <v>0</v>
          </cell>
          <cell r="ADC41">
            <v>202.90461048093317</v>
          </cell>
          <cell r="ADD41">
            <v>105.73920928089154</v>
          </cell>
          <cell r="ADE41">
            <v>79.233699999999999</v>
          </cell>
          <cell r="ADF41">
            <v>99.016926400000003</v>
          </cell>
          <cell r="ADG41">
            <v>102.63234800000001</v>
          </cell>
          <cell r="ADH41">
            <v>192.29621595197338</v>
          </cell>
          <cell r="ADI41">
            <v>40.682404544867794</v>
          </cell>
          <cell r="ADJ41">
            <v>108.3451824</v>
          </cell>
          <cell r="ADK41">
            <v>32.182533599999999</v>
          </cell>
          <cell r="ADL41">
            <v>45.9134508</v>
          </cell>
          <cell r="ADM41">
            <v>45.202544075298256</v>
          </cell>
          <cell r="ADN41">
            <v>704.86912553396405</v>
          </cell>
          <cell r="ADO41">
            <v>0</v>
          </cell>
          <cell r="ADP41">
            <v>704.86912553396405</v>
          </cell>
          <cell r="ADQ41">
            <v>0</v>
          </cell>
          <cell r="ADR41">
            <v>0</v>
          </cell>
          <cell r="ADS41">
            <v>0</v>
          </cell>
          <cell r="ADT41">
            <v>0</v>
          </cell>
          <cell r="ADU41">
            <v>0</v>
          </cell>
          <cell r="ADV41">
            <v>0</v>
          </cell>
          <cell r="ADW41">
            <v>0</v>
          </cell>
          <cell r="ADX41">
            <v>0</v>
          </cell>
          <cell r="ADY41">
            <v>0</v>
          </cell>
          <cell r="ADZ41">
            <v>0</v>
          </cell>
          <cell r="AEA41">
            <v>0</v>
          </cell>
          <cell r="AEB41">
            <v>0</v>
          </cell>
          <cell r="AEC41">
            <v>0</v>
          </cell>
          <cell r="AED41">
            <v>0</v>
          </cell>
          <cell r="AEE41">
            <v>0</v>
          </cell>
          <cell r="AEF41">
            <v>0</v>
          </cell>
          <cell r="AEG41">
            <v>0</v>
          </cell>
          <cell r="AEH41">
            <v>0</v>
          </cell>
          <cell r="AEI41">
            <v>0</v>
          </cell>
          <cell r="AEJ41">
            <v>0</v>
          </cell>
          <cell r="AEK41">
            <v>0</v>
          </cell>
          <cell r="AEL41">
            <v>0</v>
          </cell>
          <cell r="AEM41">
            <v>0</v>
          </cell>
          <cell r="AEN41">
            <v>0</v>
          </cell>
          <cell r="AEO41">
            <v>0</v>
          </cell>
          <cell r="AEP41">
            <v>0</v>
          </cell>
          <cell r="AEQ41">
            <v>0</v>
          </cell>
          <cell r="AER41">
            <v>0</v>
          </cell>
          <cell r="AES41">
            <v>0</v>
          </cell>
          <cell r="AET41">
            <v>0</v>
          </cell>
          <cell r="AEU41">
            <v>0</v>
          </cell>
          <cell r="AEV41">
            <v>0</v>
          </cell>
          <cell r="AEW41">
            <v>0</v>
          </cell>
          <cell r="AEX41">
            <v>0</v>
          </cell>
          <cell r="AEY41">
            <v>0</v>
          </cell>
          <cell r="AEZ41">
            <v>0</v>
          </cell>
          <cell r="AFA41">
            <v>0</v>
          </cell>
          <cell r="AFB41">
            <v>0</v>
          </cell>
          <cell r="AFC41">
            <v>0</v>
          </cell>
          <cell r="AFD41">
            <v>0</v>
          </cell>
          <cell r="AFE41">
            <v>0</v>
          </cell>
          <cell r="AFF41">
            <v>0</v>
          </cell>
          <cell r="AFG41">
            <v>0</v>
          </cell>
          <cell r="AFH41">
            <v>0</v>
          </cell>
          <cell r="AFI41">
            <v>0</v>
          </cell>
          <cell r="AFJ41">
            <v>0</v>
          </cell>
          <cell r="AFK41">
            <v>0</v>
          </cell>
          <cell r="AFL41">
            <v>0</v>
          </cell>
          <cell r="AFM41">
            <v>0</v>
          </cell>
          <cell r="AFN41">
            <v>0</v>
          </cell>
          <cell r="AFO41">
            <v>0</v>
          </cell>
          <cell r="AFP41">
            <v>0</v>
          </cell>
          <cell r="AFQ41">
            <v>0</v>
          </cell>
          <cell r="AFR41">
            <v>0</v>
          </cell>
          <cell r="AFS41">
            <v>0</v>
          </cell>
          <cell r="AFT41">
            <v>0</v>
          </cell>
          <cell r="AFU41">
            <v>0</v>
          </cell>
          <cell r="AFV41">
            <v>0</v>
          </cell>
          <cell r="AFW41">
            <v>34830.840000000004</v>
          </cell>
          <cell r="AFX41">
            <v>48813.78758080415</v>
          </cell>
          <cell r="AFY41">
            <v>13982.947580804146</v>
          </cell>
          <cell r="AFZ41">
            <v>0</v>
          </cell>
          <cell r="AGA41">
            <v>13982.947580804146</v>
          </cell>
          <cell r="AGB41">
            <v>41797.008000000002</v>
          </cell>
          <cell r="AGC41">
            <v>58576.545096964976</v>
          </cell>
          <cell r="AGD41">
            <v>16779.537096964974</v>
          </cell>
          <cell r="AGE41">
            <v>0</v>
          </cell>
          <cell r="AGF41">
            <v>16779.537096964974</v>
          </cell>
          <cell r="AGG41">
            <v>2577.48216</v>
          </cell>
          <cell r="AGH41">
            <v>3612.2202809795067</v>
          </cell>
          <cell r="AGI41">
            <v>1034.7381209795067</v>
          </cell>
          <cell r="AGJ41">
            <v>0</v>
          </cell>
          <cell r="AGK41">
            <v>1034.7381209795067</v>
          </cell>
          <cell r="AGL41">
            <v>44374.490160000001</v>
          </cell>
          <cell r="AGM41">
            <v>62188.765377944481</v>
          </cell>
          <cell r="AGN41">
            <v>17814.27521794448</v>
          </cell>
          <cell r="AGO41">
            <v>0</v>
          </cell>
          <cell r="AGP41">
            <v>17814.27521794448</v>
          </cell>
          <cell r="AGQ41">
            <v>5.8084772370486662E-2</v>
          </cell>
          <cell r="AGR41">
            <v>7.0000000000000007E-2</v>
          </cell>
          <cell r="AGS41">
            <v>0.05</v>
          </cell>
          <cell r="AGT41">
            <v>6.1666666666666668E-2</v>
          </cell>
          <cell r="AGV41">
            <v>6765.91</v>
          </cell>
          <cell r="AGW41">
            <v>4406.6314734216867</v>
          </cell>
          <cell r="AGX41">
            <v>-2359.2785265783132</v>
          </cell>
          <cell r="AGZ41">
            <v>17814.27521794448</v>
          </cell>
          <cell r="AHA41">
            <v>30221.879196525231</v>
          </cell>
          <cell r="AHC41">
            <v>15328.917790655847</v>
          </cell>
          <cell r="AHD41">
            <v>1825.7660046897945</v>
          </cell>
          <cell r="AHE41">
            <v>4042.9874731352611</v>
          </cell>
          <cell r="AHF41">
            <v>35307.88903255215</v>
          </cell>
          <cell r="AHG41">
            <v>104541.71471550276</v>
          </cell>
        </row>
        <row r="42">
          <cell r="C42" t="str">
            <v>Степана Бандери вул. 31А</v>
          </cell>
          <cell r="D42">
            <v>10</v>
          </cell>
          <cell r="E42">
            <v>6477.9</v>
          </cell>
          <cell r="F42">
            <v>47966.909999999996</v>
          </cell>
          <cell r="G42">
            <v>57188.773324557551</v>
          </cell>
          <cell r="H42">
            <v>9221.8633245575547</v>
          </cell>
          <cell r="I42">
            <v>0</v>
          </cell>
          <cell r="J42">
            <v>9221.8633245575547</v>
          </cell>
          <cell r="K42">
            <v>20641.199999999997</v>
          </cell>
          <cell r="L42">
            <v>1319.55</v>
          </cell>
          <cell r="M42">
            <v>1319.55</v>
          </cell>
          <cell r="N42">
            <v>1319.55</v>
          </cell>
          <cell r="O42">
            <v>1319.55</v>
          </cell>
          <cell r="P42">
            <v>1319.55</v>
          </cell>
          <cell r="Q42">
            <v>1319.55</v>
          </cell>
          <cell r="R42">
            <v>1319.55</v>
          </cell>
          <cell r="S42">
            <v>2280.87</v>
          </cell>
          <cell r="T42">
            <v>2280.87</v>
          </cell>
          <cell r="U42">
            <v>2280.87</v>
          </cell>
          <cell r="V42">
            <v>2280.87</v>
          </cell>
          <cell r="W42">
            <v>2280.87</v>
          </cell>
          <cell r="X42">
            <v>25840.120769405057</v>
          </cell>
          <cell r="Y42">
            <v>0</v>
          </cell>
          <cell r="Z42">
            <v>0</v>
          </cell>
          <cell r="AA42">
            <v>0</v>
          </cell>
          <cell r="AB42">
            <v>12324.34742635307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13515.773343051987</v>
          </cell>
          <cell r="AI42">
            <v>0</v>
          </cell>
          <cell r="AJ42">
            <v>0</v>
          </cell>
          <cell r="AL42">
            <v>0</v>
          </cell>
          <cell r="AM42">
            <v>0</v>
          </cell>
          <cell r="AN42">
            <v>925.06999999999994</v>
          </cell>
          <cell r="AO42">
            <v>70.61</v>
          </cell>
          <cell r="AP42">
            <v>70.61</v>
          </cell>
          <cell r="AQ42">
            <v>70.61</v>
          </cell>
          <cell r="AR42">
            <v>70.61</v>
          </cell>
          <cell r="AS42">
            <v>70.61</v>
          </cell>
          <cell r="AT42">
            <v>70.61</v>
          </cell>
          <cell r="AU42">
            <v>70.61</v>
          </cell>
          <cell r="AV42">
            <v>86.16</v>
          </cell>
          <cell r="AW42">
            <v>86.16</v>
          </cell>
          <cell r="AX42">
            <v>86.16</v>
          </cell>
          <cell r="AY42">
            <v>86.16</v>
          </cell>
          <cell r="AZ42">
            <v>86.16</v>
          </cell>
          <cell r="BA42">
            <v>1077.8881021055013</v>
          </cell>
          <cell r="BB42">
            <v>0</v>
          </cell>
          <cell r="BC42">
            <v>0</v>
          </cell>
          <cell r="BD42">
            <v>0</v>
          </cell>
          <cell r="BE42">
            <v>514.10447632495107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563.78362578055021</v>
          </cell>
          <cell r="BL42">
            <v>0</v>
          </cell>
          <cell r="BM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2168.1199999999994</v>
          </cell>
          <cell r="DX42">
            <v>172.31</v>
          </cell>
          <cell r="DY42">
            <v>172.31</v>
          </cell>
          <cell r="DZ42">
            <v>172.31</v>
          </cell>
          <cell r="EA42">
            <v>172.31</v>
          </cell>
          <cell r="EB42">
            <v>172.31</v>
          </cell>
          <cell r="EC42">
            <v>172.31</v>
          </cell>
          <cell r="ED42">
            <v>172.31</v>
          </cell>
          <cell r="EE42">
            <v>192.39</v>
          </cell>
          <cell r="EF42">
            <v>192.39</v>
          </cell>
          <cell r="EG42">
            <v>192.39</v>
          </cell>
          <cell r="EH42">
            <v>192.39</v>
          </cell>
          <cell r="EI42">
            <v>192.39</v>
          </cell>
          <cell r="EK42">
            <v>2214.0200917926049</v>
          </cell>
          <cell r="EL42">
            <v>0</v>
          </cell>
          <cell r="EM42">
            <v>0</v>
          </cell>
          <cell r="EN42">
            <v>0</v>
          </cell>
          <cell r="EO42">
            <v>1055.9653812351162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1158.0547105574888</v>
          </cell>
          <cell r="EV42">
            <v>0</v>
          </cell>
          <cell r="EW42">
            <v>0</v>
          </cell>
          <cell r="EX42">
            <v>45.900091792605508</v>
          </cell>
          <cell r="EY42">
            <v>0</v>
          </cell>
          <cell r="EZ42">
            <v>45.900091792605508</v>
          </cell>
          <cell r="FA42">
            <v>5815.85</v>
          </cell>
          <cell r="FB42">
            <v>439.85</v>
          </cell>
          <cell r="FC42">
            <v>439.85</v>
          </cell>
          <cell r="FD42">
            <v>439.85</v>
          </cell>
          <cell r="FE42">
            <v>439.85</v>
          </cell>
          <cell r="FF42">
            <v>439.85</v>
          </cell>
          <cell r="FG42">
            <v>439.85</v>
          </cell>
          <cell r="FH42">
            <v>439.85</v>
          </cell>
          <cell r="FI42">
            <v>547.38</v>
          </cell>
          <cell r="FJ42">
            <v>547.38</v>
          </cell>
          <cell r="FK42">
            <v>547.38</v>
          </cell>
          <cell r="FL42">
            <v>547.38</v>
          </cell>
          <cell r="FM42">
            <v>547.38</v>
          </cell>
          <cell r="FN42">
            <v>6404.3908164813874</v>
          </cell>
          <cell r="FO42">
            <v>0</v>
          </cell>
          <cell r="FP42">
            <v>0</v>
          </cell>
          <cell r="FQ42">
            <v>0</v>
          </cell>
          <cell r="FR42">
            <v>3068.0351288164661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3336.3556876649218</v>
          </cell>
          <cell r="FY42">
            <v>0</v>
          </cell>
          <cell r="FZ42">
            <v>0</v>
          </cell>
          <cell r="GA42">
            <v>588.54081648138708</v>
          </cell>
          <cell r="GB42">
            <v>0</v>
          </cell>
          <cell r="GC42">
            <v>588.54081648138708</v>
          </cell>
          <cell r="GD42">
            <v>1324.7799999999997</v>
          </cell>
          <cell r="GE42">
            <v>106.89</v>
          </cell>
          <cell r="GF42">
            <v>106.89</v>
          </cell>
          <cell r="GG42">
            <v>106.89</v>
          </cell>
          <cell r="GH42">
            <v>106.89</v>
          </cell>
          <cell r="GI42">
            <v>106.89</v>
          </cell>
          <cell r="GJ42">
            <v>106.89</v>
          </cell>
          <cell r="GK42">
            <v>106.89</v>
          </cell>
          <cell r="GL42">
            <v>115.31</v>
          </cell>
          <cell r="GM42">
            <v>115.31</v>
          </cell>
          <cell r="GN42">
            <v>115.31</v>
          </cell>
          <cell r="GO42">
            <v>115.31</v>
          </cell>
          <cell r="GP42">
            <v>115.31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V42">
            <v>-1324.7799999999997</v>
          </cell>
          <cell r="GW42">
            <v>-1324.7799999999997</v>
          </cell>
          <cell r="GX42">
            <v>0</v>
          </cell>
          <cell r="GY42">
            <v>17091.89</v>
          </cell>
          <cell r="GZ42">
            <v>945.77</v>
          </cell>
          <cell r="HA42">
            <v>945.77</v>
          </cell>
          <cell r="HB42">
            <v>945.77</v>
          </cell>
          <cell r="HC42">
            <v>945.77</v>
          </cell>
          <cell r="HD42">
            <v>945.77</v>
          </cell>
          <cell r="HE42">
            <v>945.77</v>
          </cell>
          <cell r="HF42">
            <v>945.77</v>
          </cell>
          <cell r="HG42">
            <v>2094.3000000000002</v>
          </cell>
          <cell r="HH42">
            <v>2094.3000000000002</v>
          </cell>
          <cell r="HI42">
            <v>2094.3000000000002</v>
          </cell>
          <cell r="HJ42">
            <v>2094.3000000000002</v>
          </cell>
          <cell r="HK42">
            <v>2094.3000000000002</v>
          </cell>
          <cell r="HL42">
            <v>21652.353544772999</v>
          </cell>
          <cell r="HM42">
            <v>1898.838759683746</v>
          </cell>
          <cell r="HN42">
            <v>2014.1226150385583</v>
          </cell>
          <cell r="HO42">
            <v>2168.3750705431607</v>
          </cell>
          <cell r="HP42">
            <v>2035.449643668788</v>
          </cell>
          <cell r="HQ42">
            <v>2110.9801306278578</v>
          </cell>
          <cell r="HR42">
            <v>1795.8403258986875</v>
          </cell>
          <cell r="HS42">
            <v>2314.8894846608032</v>
          </cell>
          <cell r="HT42">
            <v>1333.2547062942879</v>
          </cell>
          <cell r="HU42">
            <v>1387.589388332791</v>
          </cell>
          <cell r="HV42">
            <v>1497.243779458342</v>
          </cell>
          <cell r="HW42">
            <v>1360.1860516775914</v>
          </cell>
          <cell r="HX42">
            <v>1735.5835888883862</v>
          </cell>
          <cell r="HY42">
            <v>4560.4635447729997</v>
          </cell>
          <cell r="HZ42">
            <v>0</v>
          </cell>
          <cell r="IA42">
            <v>4560.4635447729997</v>
          </cell>
          <cell r="IB42">
            <v>23529.119999999995</v>
          </cell>
          <cell r="IC42">
            <v>1791.41</v>
          </cell>
          <cell r="ID42">
            <v>1791.41</v>
          </cell>
          <cell r="IE42">
            <v>1791.41</v>
          </cell>
          <cell r="IF42">
            <v>1791.41</v>
          </cell>
          <cell r="IG42">
            <v>1791.41</v>
          </cell>
          <cell r="IH42">
            <v>1791.41</v>
          </cell>
          <cell r="II42">
            <v>1791.41</v>
          </cell>
          <cell r="IJ42">
            <v>2197.85</v>
          </cell>
          <cell r="IK42">
            <v>2197.85</v>
          </cell>
          <cell r="IL42">
            <v>2197.85</v>
          </cell>
          <cell r="IM42">
            <v>2197.85</v>
          </cell>
          <cell r="IN42">
            <v>2197.85</v>
          </cell>
          <cell r="IO42">
            <v>20762.662540829453</v>
          </cell>
          <cell r="IP42">
            <v>1830.1570102929197</v>
          </cell>
          <cell r="IQ42">
            <v>1825.7763559097591</v>
          </cell>
          <cell r="IR42">
            <v>1831.9205279546356</v>
          </cell>
          <cell r="IS42">
            <v>1839.43864325</v>
          </cell>
          <cell r="IT42">
            <v>1853.8010561000001</v>
          </cell>
          <cell r="IU42">
            <v>1832.8050871</v>
          </cell>
          <cell r="IV42">
            <v>1800.0908590907441</v>
          </cell>
          <cell r="IW42">
            <v>2270.3342647999998</v>
          </cell>
          <cell r="IX42">
            <v>1371.8100456594493</v>
          </cell>
          <cell r="IY42">
            <v>1627.1430366142545</v>
          </cell>
          <cell r="IZ42">
            <v>1264.6753247304046</v>
          </cell>
          <cell r="JA42">
            <v>1414.7103293272858</v>
          </cell>
          <cell r="JB42">
            <v>-2766.4574591705423</v>
          </cell>
          <cell r="JC42">
            <v>-2766.4574591705423</v>
          </cell>
          <cell r="JD42">
            <v>0</v>
          </cell>
          <cell r="JE42">
            <v>4103.5199999999995</v>
          </cell>
          <cell r="JF42">
            <v>312.56</v>
          </cell>
          <cell r="JG42">
            <v>312.56</v>
          </cell>
          <cell r="JH42">
            <v>312.56</v>
          </cell>
          <cell r="JI42">
            <v>312.56</v>
          </cell>
          <cell r="JJ42">
            <v>312.56</v>
          </cell>
          <cell r="JK42">
            <v>312.56</v>
          </cell>
          <cell r="JL42">
            <v>312.56</v>
          </cell>
          <cell r="JM42">
            <v>383.12</v>
          </cell>
          <cell r="JN42">
            <v>383.12</v>
          </cell>
          <cell r="JO42">
            <v>383.12</v>
          </cell>
          <cell r="JP42">
            <v>383.12</v>
          </cell>
          <cell r="JQ42">
            <v>383.12</v>
          </cell>
          <cell r="JR42">
            <v>3534.8858473749524</v>
          </cell>
          <cell r="JS42">
            <v>319.13649695660575</v>
          </cell>
          <cell r="JT42">
            <v>318.3726134830257</v>
          </cell>
          <cell r="JU42">
            <v>319.44401311271474</v>
          </cell>
          <cell r="JV42">
            <v>320.75499624999998</v>
          </cell>
          <cell r="JW42">
            <v>323.25946449999998</v>
          </cell>
          <cell r="JX42">
            <v>319.59825949999998</v>
          </cell>
          <cell r="JY42">
            <v>313.89366471999114</v>
          </cell>
          <cell r="JZ42">
            <v>395.89886280000002</v>
          </cell>
          <cell r="KA42">
            <v>226.00771599214636</v>
          </cell>
          <cell r="KB42">
            <v>264.95470953881596</v>
          </cell>
          <cell r="KC42">
            <v>179.79045567409136</v>
          </cell>
          <cell r="KD42">
            <v>233.77459484756136</v>
          </cell>
          <cell r="KE42">
            <v>-568.63415262504714</v>
          </cell>
          <cell r="KF42">
            <v>-568.63415262504714</v>
          </cell>
          <cell r="KG42">
            <v>0</v>
          </cell>
          <cell r="KH42">
            <v>6014.73</v>
          </cell>
          <cell r="KI42">
            <v>340.09</v>
          </cell>
          <cell r="KJ42">
            <v>340.09</v>
          </cell>
          <cell r="KK42">
            <v>340.09</v>
          </cell>
          <cell r="KL42">
            <v>340.09</v>
          </cell>
          <cell r="KM42">
            <v>340.09</v>
          </cell>
          <cell r="KN42">
            <v>340.09</v>
          </cell>
          <cell r="KO42">
            <v>340.09</v>
          </cell>
          <cell r="KP42">
            <v>726.82</v>
          </cell>
          <cell r="KQ42">
            <v>726.82</v>
          </cell>
          <cell r="KR42">
            <v>726.82</v>
          </cell>
          <cell r="KS42">
            <v>726.82</v>
          </cell>
          <cell r="KT42">
            <v>726.82</v>
          </cell>
          <cell r="KU42">
            <v>6572.8450629897397</v>
          </cell>
          <cell r="KV42">
            <v>410.95113994734123</v>
          </cell>
          <cell r="KW42">
            <v>442.57933952219992</v>
          </cell>
          <cell r="KX42">
            <v>392.78380960431633</v>
          </cell>
          <cell r="KY42">
            <v>430.65095597301888</v>
          </cell>
          <cell r="KZ42">
            <v>428.98141559176958</v>
          </cell>
          <cell r="LA42">
            <v>438.46576706236289</v>
          </cell>
          <cell r="LB42">
            <v>387.99005972088776</v>
          </cell>
          <cell r="LC42">
            <v>552.23929043589794</v>
          </cell>
          <cell r="LD42">
            <v>711.80560026942214</v>
          </cell>
          <cell r="LE42">
            <v>687.33212169822741</v>
          </cell>
          <cell r="LF42">
            <v>837.42959968907473</v>
          </cell>
          <cell r="LG42">
            <v>851.63596347521968</v>
          </cell>
          <cell r="LH42">
            <v>558.11506298974018</v>
          </cell>
          <cell r="LI42">
            <v>0</v>
          </cell>
          <cell r="LJ42">
            <v>558.11506298974018</v>
          </cell>
          <cell r="LK42">
            <v>0</v>
          </cell>
          <cell r="LX42">
            <v>0</v>
          </cell>
          <cell r="MJ42">
            <v>0</v>
          </cell>
          <cell r="ML42">
            <v>0</v>
          </cell>
          <cell r="MM42">
            <v>0</v>
          </cell>
          <cell r="MN42">
            <v>71046.260000000009</v>
          </cell>
          <cell r="MO42">
            <v>4681.58</v>
          </cell>
          <cell r="MP42">
            <v>4681.58</v>
          </cell>
          <cell r="MQ42">
            <v>4681.58</v>
          </cell>
          <cell r="MR42">
            <v>4681.58</v>
          </cell>
          <cell r="MS42">
            <v>4681.58</v>
          </cell>
          <cell r="MT42">
            <v>4681.58</v>
          </cell>
          <cell r="MU42">
            <v>4681.58</v>
          </cell>
          <cell r="MV42">
            <v>7655.0400000000009</v>
          </cell>
          <cell r="MW42">
            <v>7655.0400000000009</v>
          </cell>
          <cell r="MX42">
            <v>7655.0400000000009</v>
          </cell>
          <cell r="MY42">
            <v>7655.0400000000009</v>
          </cell>
          <cell r="MZ42">
            <v>7655.0400000000009</v>
          </cell>
          <cell r="NA42">
            <v>90747.327682340212</v>
          </cell>
          <cell r="NB42">
            <v>0</v>
          </cell>
          <cell r="NC42">
            <v>5124.8842666666669</v>
          </cell>
          <cell r="ND42">
            <v>451.28719999999998</v>
          </cell>
          <cell r="NE42">
            <v>0</v>
          </cell>
          <cell r="NF42">
            <v>1001.4472</v>
          </cell>
          <cell r="NG42">
            <v>404.72455638649666</v>
          </cell>
          <cell r="NH42">
            <v>0</v>
          </cell>
          <cell r="NI42">
            <v>64559.467896778835</v>
          </cell>
          <cell r="NJ42">
            <v>5363.8523984652893</v>
          </cell>
          <cell r="NK42">
            <v>10740.531405713493</v>
          </cell>
          <cell r="NL42">
            <v>0</v>
          </cell>
          <cell r="NM42">
            <v>3101.132758329431</v>
          </cell>
          <cell r="NN42">
            <v>19701.067682340203</v>
          </cell>
          <cell r="NO42">
            <v>0</v>
          </cell>
          <cell r="NP42">
            <v>19701.067682340203</v>
          </cell>
          <cell r="NQ42">
            <v>12725.280000000002</v>
          </cell>
          <cell r="NR42">
            <v>649.75</v>
          </cell>
          <cell r="NS42">
            <v>-12075.530000000002</v>
          </cell>
          <cell r="NT42">
            <v>-12075.530000000002</v>
          </cell>
          <cell r="NU42">
            <v>0</v>
          </cell>
          <cell r="NV42">
            <v>1925.9200000000005</v>
          </cell>
          <cell r="NW42">
            <v>203.41</v>
          </cell>
          <cell r="NX42">
            <v>203.41</v>
          </cell>
          <cell r="NY42">
            <v>203.41</v>
          </cell>
          <cell r="NZ42">
            <v>203.41</v>
          </cell>
          <cell r="OA42">
            <v>203.41</v>
          </cell>
          <cell r="OB42">
            <v>203.41</v>
          </cell>
          <cell r="OC42">
            <v>203.41</v>
          </cell>
          <cell r="OD42">
            <v>100.41</v>
          </cell>
          <cell r="OE42">
            <v>100.41</v>
          </cell>
          <cell r="OF42">
            <v>100.41</v>
          </cell>
          <cell r="OG42">
            <v>100.41</v>
          </cell>
          <cell r="OH42">
            <v>100.41</v>
          </cell>
          <cell r="OI42">
            <v>0</v>
          </cell>
          <cell r="OJ42">
            <v>0</v>
          </cell>
          <cell r="OK42">
            <v>0</v>
          </cell>
          <cell r="OL42">
            <v>0</v>
          </cell>
          <cell r="OM42">
            <v>0</v>
          </cell>
          <cell r="ON42">
            <v>0</v>
          </cell>
          <cell r="OO42">
            <v>0</v>
          </cell>
          <cell r="OP42">
            <v>0</v>
          </cell>
          <cell r="OQ42">
            <v>0</v>
          </cell>
          <cell r="OR42">
            <v>0</v>
          </cell>
          <cell r="OS42">
            <v>0</v>
          </cell>
          <cell r="OT42">
            <v>0</v>
          </cell>
          <cell r="OU42">
            <v>0</v>
          </cell>
          <cell r="OV42">
            <v>-1925.9200000000005</v>
          </cell>
          <cell r="OW42">
            <v>-1925.9200000000005</v>
          </cell>
          <cell r="OX42">
            <v>0</v>
          </cell>
          <cell r="OY42">
            <v>2027.5799999999997</v>
          </cell>
          <cell r="OZ42">
            <v>207.29</v>
          </cell>
          <cell r="PA42">
            <v>207.29</v>
          </cell>
          <cell r="PB42">
            <v>207.29</v>
          </cell>
          <cell r="PC42">
            <v>207.29</v>
          </cell>
          <cell r="PD42">
            <v>207.29</v>
          </cell>
          <cell r="PE42">
            <v>207.29</v>
          </cell>
          <cell r="PF42">
            <v>207.29</v>
          </cell>
          <cell r="PG42">
            <v>115.31</v>
          </cell>
          <cell r="PH42">
            <v>115.31</v>
          </cell>
          <cell r="PI42">
            <v>115.31</v>
          </cell>
          <cell r="PJ42">
            <v>115.31</v>
          </cell>
          <cell r="PK42">
            <v>115.31</v>
          </cell>
          <cell r="PL42">
            <v>0</v>
          </cell>
          <cell r="PM42">
            <v>0</v>
          </cell>
          <cell r="PN42">
            <v>0</v>
          </cell>
          <cell r="PO42">
            <v>0</v>
          </cell>
          <cell r="PP42">
            <v>0</v>
          </cell>
          <cell r="PQ42">
            <v>0</v>
          </cell>
          <cell r="PR42">
            <v>0</v>
          </cell>
          <cell r="PS42">
            <v>0</v>
          </cell>
          <cell r="PT42">
            <v>0</v>
          </cell>
          <cell r="PU42">
            <v>0</v>
          </cell>
          <cell r="PV42">
            <v>0</v>
          </cell>
          <cell r="PW42">
            <v>0</v>
          </cell>
          <cell r="PX42">
            <v>0</v>
          </cell>
          <cell r="PY42">
            <v>-2027.5799999999997</v>
          </cell>
          <cell r="PZ42">
            <v>-2027.5799999999997</v>
          </cell>
          <cell r="QA42">
            <v>0</v>
          </cell>
          <cell r="QB42">
            <v>0</v>
          </cell>
          <cell r="QC42">
            <v>0</v>
          </cell>
          <cell r="QD42">
            <v>0</v>
          </cell>
          <cell r="QE42">
            <v>0</v>
          </cell>
          <cell r="QF42">
            <v>0</v>
          </cell>
          <cell r="QG42">
            <v>0</v>
          </cell>
          <cell r="QH42">
            <v>0</v>
          </cell>
          <cell r="QI42">
            <v>0</v>
          </cell>
          <cell r="QJ42">
            <v>0</v>
          </cell>
          <cell r="QK42">
            <v>0</v>
          </cell>
          <cell r="QL42">
            <v>0</v>
          </cell>
          <cell r="QM42">
            <v>0</v>
          </cell>
          <cell r="QN42">
            <v>0</v>
          </cell>
          <cell r="QO42">
            <v>0</v>
          </cell>
          <cell r="QP42">
            <v>0</v>
          </cell>
          <cell r="QQ42">
            <v>0</v>
          </cell>
          <cell r="QR42">
            <v>0</v>
          </cell>
          <cell r="QS42">
            <v>0</v>
          </cell>
          <cell r="QT42">
            <v>0</v>
          </cell>
          <cell r="QU42">
            <v>0</v>
          </cell>
          <cell r="QV42">
            <v>0</v>
          </cell>
          <cell r="QW42">
            <v>0</v>
          </cell>
          <cell r="QX42">
            <v>0</v>
          </cell>
          <cell r="QY42">
            <v>0</v>
          </cell>
          <cell r="QZ42">
            <v>0</v>
          </cell>
          <cell r="RA42">
            <v>0</v>
          </cell>
          <cell r="RB42">
            <v>0</v>
          </cell>
          <cell r="RC42">
            <v>0</v>
          </cell>
          <cell r="RD42">
            <v>0</v>
          </cell>
          <cell r="RE42">
            <v>0</v>
          </cell>
          <cell r="RF42">
            <v>0</v>
          </cell>
          <cell r="RG42">
            <v>0</v>
          </cell>
          <cell r="RH42">
            <v>0</v>
          </cell>
          <cell r="RI42">
            <v>0</v>
          </cell>
          <cell r="RJ42">
            <v>0</v>
          </cell>
          <cell r="RK42">
            <v>0</v>
          </cell>
          <cell r="RL42">
            <v>0</v>
          </cell>
          <cell r="RM42">
            <v>0</v>
          </cell>
          <cell r="RN42">
            <v>0</v>
          </cell>
          <cell r="RO42">
            <v>0</v>
          </cell>
          <cell r="RP42">
            <v>0</v>
          </cell>
          <cell r="RQ42">
            <v>0</v>
          </cell>
          <cell r="RR42">
            <v>0</v>
          </cell>
          <cell r="RS42">
            <v>0</v>
          </cell>
          <cell r="RT42">
            <v>0</v>
          </cell>
          <cell r="RU42">
            <v>0</v>
          </cell>
          <cell r="RV42">
            <v>0</v>
          </cell>
          <cell r="RW42">
            <v>0</v>
          </cell>
          <cell r="RX42">
            <v>0</v>
          </cell>
          <cell r="RY42">
            <v>0</v>
          </cell>
          <cell r="RZ42">
            <v>0</v>
          </cell>
          <cell r="SA42">
            <v>0</v>
          </cell>
          <cell r="SB42">
            <v>0</v>
          </cell>
          <cell r="SC42">
            <v>0</v>
          </cell>
          <cell r="SD42">
            <v>0</v>
          </cell>
          <cell r="SE42">
            <v>0</v>
          </cell>
          <cell r="SF42">
            <v>0</v>
          </cell>
          <cell r="SG42">
            <v>0</v>
          </cell>
          <cell r="SH42">
            <v>6328.9400000000014</v>
          </cell>
          <cell r="SI42">
            <v>654.27</v>
          </cell>
          <cell r="SJ42">
            <v>654.27</v>
          </cell>
          <cell r="SK42">
            <v>654.27</v>
          </cell>
          <cell r="SL42">
            <v>654.27</v>
          </cell>
          <cell r="SM42">
            <v>654.27</v>
          </cell>
          <cell r="SN42">
            <v>654.27</v>
          </cell>
          <cell r="SO42">
            <v>654.27</v>
          </cell>
          <cell r="SP42">
            <v>349.81</v>
          </cell>
          <cell r="SQ42">
            <v>349.81</v>
          </cell>
          <cell r="SR42">
            <v>349.81</v>
          </cell>
          <cell r="SS42">
            <v>349.81</v>
          </cell>
          <cell r="ST42">
            <v>349.81</v>
          </cell>
          <cell r="SU42">
            <v>0</v>
          </cell>
          <cell r="SV42">
            <v>0</v>
          </cell>
          <cell r="SW42">
            <v>0</v>
          </cell>
          <cell r="SX42">
            <v>0</v>
          </cell>
          <cell r="SY42">
            <v>0</v>
          </cell>
          <cell r="SZ42">
            <v>0</v>
          </cell>
          <cell r="TA42">
            <v>0</v>
          </cell>
          <cell r="TB42">
            <v>0</v>
          </cell>
          <cell r="TC42">
            <v>0</v>
          </cell>
          <cell r="TD42">
            <v>0</v>
          </cell>
          <cell r="TE42">
            <v>0</v>
          </cell>
          <cell r="TF42">
            <v>0</v>
          </cell>
          <cell r="TG42">
            <v>0</v>
          </cell>
          <cell r="TH42">
            <v>-6328.9400000000014</v>
          </cell>
          <cell r="TI42">
            <v>-6328.9400000000014</v>
          </cell>
          <cell r="TJ42">
            <v>0</v>
          </cell>
          <cell r="TK42">
            <v>2390.38</v>
          </cell>
          <cell r="TL42">
            <v>223.49</v>
          </cell>
          <cell r="TM42">
            <v>223.49</v>
          </cell>
          <cell r="TN42">
            <v>223.49</v>
          </cell>
          <cell r="TO42">
            <v>223.49</v>
          </cell>
          <cell r="TP42">
            <v>223.49</v>
          </cell>
          <cell r="TQ42">
            <v>223.49</v>
          </cell>
          <cell r="TR42">
            <v>223.49</v>
          </cell>
          <cell r="TS42">
            <v>165.19</v>
          </cell>
          <cell r="TT42">
            <v>165.19</v>
          </cell>
          <cell r="TU42">
            <v>165.19</v>
          </cell>
          <cell r="TV42">
            <v>165.19</v>
          </cell>
          <cell r="TW42">
            <v>165.19</v>
          </cell>
          <cell r="TX42">
            <v>649.75</v>
          </cell>
          <cell r="TY42">
            <v>0</v>
          </cell>
          <cell r="TZ42">
            <v>0</v>
          </cell>
          <cell r="UA42">
            <v>275.99</v>
          </cell>
          <cell r="UB42">
            <v>0</v>
          </cell>
          <cell r="UC42">
            <v>0</v>
          </cell>
          <cell r="UD42">
            <v>373.76</v>
          </cell>
          <cell r="UE42">
            <v>0</v>
          </cell>
          <cell r="UF42">
            <v>0</v>
          </cell>
          <cell r="UG42">
            <v>0</v>
          </cell>
          <cell r="UH42">
            <v>0</v>
          </cell>
          <cell r="UI42">
            <v>0</v>
          </cell>
          <cell r="UJ42">
            <v>0</v>
          </cell>
          <cell r="UK42">
            <v>-1740.63</v>
          </cell>
          <cell r="UL42">
            <v>-1740.63</v>
          </cell>
          <cell r="UM42">
            <v>0</v>
          </cell>
          <cell r="UN42">
            <v>52.460000000000008</v>
          </cell>
          <cell r="UO42">
            <v>5.18</v>
          </cell>
          <cell r="UP42">
            <v>5.18</v>
          </cell>
          <cell r="UQ42">
            <v>5.18</v>
          </cell>
          <cell r="UR42">
            <v>5.18</v>
          </cell>
          <cell r="US42">
            <v>5.18</v>
          </cell>
          <cell r="UT42">
            <v>5.18</v>
          </cell>
          <cell r="UU42">
            <v>5.18</v>
          </cell>
          <cell r="UV42">
            <v>3.24</v>
          </cell>
          <cell r="UW42">
            <v>3.24</v>
          </cell>
          <cell r="UX42">
            <v>3.24</v>
          </cell>
          <cell r="UY42">
            <v>3.24</v>
          </cell>
          <cell r="UZ42">
            <v>3.24</v>
          </cell>
          <cell r="VA42">
            <v>0</v>
          </cell>
          <cell r="VH42">
            <v>0</v>
          </cell>
          <cell r="VN42">
            <v>-52.460000000000008</v>
          </cell>
          <cell r="VO42">
            <v>-52.460000000000008</v>
          </cell>
          <cell r="VP42">
            <v>0</v>
          </cell>
          <cell r="VQ42">
            <v>0</v>
          </cell>
          <cell r="WD42">
            <v>0</v>
          </cell>
          <cell r="WQ42">
            <v>0</v>
          </cell>
          <cell r="WR42">
            <v>0</v>
          </cell>
          <cell r="WS42">
            <v>0</v>
          </cell>
          <cell r="WT42">
            <v>36697.969999999994</v>
          </cell>
          <cell r="WU42">
            <v>2988.26</v>
          </cell>
          <cell r="WV42">
            <v>2988.26</v>
          </cell>
          <cell r="WW42">
            <v>2988.26</v>
          </cell>
          <cell r="WX42">
            <v>2988.26</v>
          </cell>
          <cell r="WY42">
            <v>2988.26</v>
          </cell>
          <cell r="WZ42">
            <v>2988.26</v>
          </cell>
          <cell r="XA42">
            <v>2988.26</v>
          </cell>
          <cell r="XB42">
            <v>3156.03</v>
          </cell>
          <cell r="XC42">
            <v>3156.03</v>
          </cell>
          <cell r="XD42">
            <v>3156.03</v>
          </cell>
          <cell r="XE42">
            <v>3156.03</v>
          </cell>
          <cell r="XF42">
            <v>3156.03</v>
          </cell>
          <cell r="XG42">
            <v>39844.768240021345</v>
          </cell>
          <cell r="XH42">
            <v>3384.138304608317</v>
          </cell>
          <cell r="XI42">
            <v>3298.6176690794414</v>
          </cell>
          <cell r="XJ42">
            <v>3143.6580972725842</v>
          </cell>
          <cell r="XK42">
            <v>179.1869259593517</v>
          </cell>
          <cell r="XL42">
            <v>2915.4980481028724</v>
          </cell>
          <cell r="XM42">
            <v>2828.8996327564337</v>
          </cell>
          <cell r="XN42">
            <v>3562.4354634735464</v>
          </cell>
          <cell r="XO42">
            <v>3733.9685180297665</v>
          </cell>
          <cell r="XP42">
            <v>4223.8213959633076</v>
          </cell>
          <cell r="XQ42">
            <v>4294.0987855674593</v>
          </cell>
          <cell r="XR42">
            <v>3639.1629661036432</v>
          </cell>
          <cell r="XS42">
            <v>4641.2824331046213</v>
          </cell>
          <cell r="XT42">
            <v>3146.7982400213514</v>
          </cell>
          <cell r="XU42">
            <v>0</v>
          </cell>
          <cell r="XV42">
            <v>3146.7982400213514</v>
          </cell>
          <cell r="XW42">
            <v>35260.490000000005</v>
          </cell>
          <cell r="XX42">
            <v>2368.3200000000002</v>
          </cell>
          <cell r="XY42">
            <v>2368.3200000000002</v>
          </cell>
          <cell r="XZ42">
            <v>2368.3200000000002</v>
          </cell>
          <cell r="YA42">
            <v>2368.3200000000002</v>
          </cell>
          <cell r="YB42">
            <v>2368.3200000000002</v>
          </cell>
          <cell r="YC42">
            <v>2368.3200000000002</v>
          </cell>
          <cell r="YD42">
            <v>2368.3200000000002</v>
          </cell>
          <cell r="YE42">
            <v>3736.45</v>
          </cell>
          <cell r="YF42">
            <v>3736.45</v>
          </cell>
          <cell r="YG42">
            <v>3736.45</v>
          </cell>
          <cell r="YH42">
            <v>3736.45</v>
          </cell>
          <cell r="YI42">
            <v>3736.45</v>
          </cell>
          <cell r="YJ42">
            <v>36980.043840969272</v>
          </cell>
          <cell r="YK42">
            <v>2842.8519218337892</v>
          </cell>
          <cell r="YL42">
            <v>2613.1398594329048</v>
          </cell>
          <cell r="YM42">
            <v>2727.1733921690375</v>
          </cell>
          <cell r="YN42">
            <v>2778.3256743953593</v>
          </cell>
          <cell r="YO42">
            <v>2601.1131760284288</v>
          </cell>
          <cell r="YP42">
            <v>2671.3020984122313</v>
          </cell>
          <cell r="YQ42">
            <v>2926.6790360103591</v>
          </cell>
          <cell r="YR42">
            <v>2991.363618487911</v>
          </cell>
          <cell r="YS42">
            <v>3497.0231256636321</v>
          </cell>
          <cell r="YT42">
            <v>3654.3351704684524</v>
          </cell>
          <cell r="YU42">
            <v>3678.3948719543669</v>
          </cell>
          <cell r="YV42">
            <v>3998.3418961128036</v>
          </cell>
          <cell r="YW42">
            <v>1719.5538409692672</v>
          </cell>
          <cell r="YX42">
            <v>0</v>
          </cell>
          <cell r="YY42">
            <v>1719.5538409692672</v>
          </cell>
          <cell r="YZ42">
            <v>2124.13</v>
          </cell>
          <cell r="ZA42">
            <v>121.14</v>
          </cell>
          <cell r="ZB42">
            <v>121.14</v>
          </cell>
          <cell r="ZC42">
            <v>121.14</v>
          </cell>
          <cell r="ZD42">
            <v>121.14</v>
          </cell>
          <cell r="ZE42">
            <v>121.14</v>
          </cell>
          <cell r="ZF42">
            <v>121.14</v>
          </cell>
          <cell r="ZG42">
            <v>121.14</v>
          </cell>
          <cell r="ZH42">
            <v>255.23</v>
          </cell>
          <cell r="ZI42">
            <v>255.23</v>
          </cell>
          <cell r="ZJ42">
            <v>255.23</v>
          </cell>
          <cell r="ZK42">
            <v>255.23</v>
          </cell>
          <cell r="ZL42">
            <v>255.23</v>
          </cell>
          <cell r="ZM42">
            <v>3897.9268588440541</v>
          </cell>
          <cell r="ZN42">
            <v>0</v>
          </cell>
          <cell r="ZO42">
            <v>39.312928380792712</v>
          </cell>
          <cell r="ZP42">
            <v>132.71726504656269</v>
          </cell>
          <cell r="ZQ42">
            <v>3606.9811426945253</v>
          </cell>
          <cell r="ZR42">
            <v>118.91552272217339</v>
          </cell>
          <cell r="ZS42">
            <v>0</v>
          </cell>
          <cell r="ZZ42">
            <v>1773.796858844054</v>
          </cell>
          <cell r="AAA42">
            <v>0</v>
          </cell>
          <cell r="AAB42">
            <v>1773.796858844054</v>
          </cell>
          <cell r="AAC42">
            <v>620.6</v>
          </cell>
          <cell r="AAD42">
            <v>44.7</v>
          </cell>
          <cell r="AAE42">
            <v>44.7</v>
          </cell>
          <cell r="AAF42">
            <v>44.7</v>
          </cell>
          <cell r="AAG42">
            <v>44.7</v>
          </cell>
          <cell r="AAH42">
            <v>44.7</v>
          </cell>
          <cell r="AAI42">
            <v>44.7</v>
          </cell>
          <cell r="AAJ42">
            <v>44.7</v>
          </cell>
          <cell r="AAK42">
            <v>61.54</v>
          </cell>
          <cell r="AAL42">
            <v>61.54</v>
          </cell>
          <cell r="AAM42">
            <v>61.54</v>
          </cell>
          <cell r="AAN42">
            <v>61.54</v>
          </cell>
          <cell r="AAO42">
            <v>61.54</v>
          </cell>
          <cell r="AAP42">
            <v>566.87716029338526</v>
          </cell>
          <cell r="AAQ42">
            <v>52.717317281399232</v>
          </cell>
          <cell r="AAR42">
            <v>52.59113338257611</v>
          </cell>
          <cell r="AAS42">
            <v>52.768115065185633</v>
          </cell>
          <cell r="AAT42">
            <v>52.984672916317997</v>
          </cell>
          <cell r="AAU42">
            <v>53.398379429410397</v>
          </cell>
          <cell r="AAV42">
            <v>52.793594619594394</v>
          </cell>
          <cell r="AAW42">
            <v>51.851267634597654</v>
          </cell>
          <cell r="AAX42">
            <v>40.235328000000003</v>
          </cell>
          <cell r="AAY42">
            <v>38.694707999999999</v>
          </cell>
          <cell r="AAZ42">
            <v>39.407184000000001</v>
          </cell>
          <cell r="ABA42">
            <v>39.354386400000003</v>
          </cell>
          <cell r="ABB42">
            <v>40.081073564303878</v>
          </cell>
          <cell r="ABC42">
            <v>-53.722839706614764</v>
          </cell>
          <cell r="ABD42">
            <v>-53.722839706614764</v>
          </cell>
          <cell r="ABE42">
            <v>0</v>
          </cell>
          <cell r="ABF42">
            <v>90.73</v>
          </cell>
          <cell r="ABG42">
            <v>3.24</v>
          </cell>
          <cell r="ABH42">
            <v>3.24</v>
          </cell>
          <cell r="ABI42">
            <v>3.24</v>
          </cell>
          <cell r="ABJ42">
            <v>3.24</v>
          </cell>
          <cell r="ABK42">
            <v>3.24</v>
          </cell>
          <cell r="ABL42">
            <v>3.24</v>
          </cell>
          <cell r="ABM42">
            <v>3.24</v>
          </cell>
          <cell r="ABN42">
            <v>13.61</v>
          </cell>
          <cell r="ABO42">
            <v>13.61</v>
          </cell>
          <cell r="ABP42">
            <v>13.61</v>
          </cell>
          <cell r="ABQ42">
            <v>13.61</v>
          </cell>
          <cell r="ABR42">
            <v>13.61</v>
          </cell>
          <cell r="ABS42">
            <v>0</v>
          </cell>
          <cell r="ABT42">
            <v>0</v>
          </cell>
          <cell r="ABU42">
            <v>0</v>
          </cell>
          <cell r="ABV42">
            <v>0</v>
          </cell>
          <cell r="ABW42">
            <v>0</v>
          </cell>
          <cell r="ABX42">
            <v>0</v>
          </cell>
          <cell r="ABY42">
            <v>0</v>
          </cell>
          <cell r="ACB42">
            <v>0</v>
          </cell>
          <cell r="ACC42">
            <v>0</v>
          </cell>
          <cell r="ACD42">
            <v>0</v>
          </cell>
          <cell r="ACE42">
            <v>0</v>
          </cell>
          <cell r="ACF42">
            <v>-90.73</v>
          </cell>
          <cell r="ACG42">
            <v>-90.73</v>
          </cell>
          <cell r="ACH42">
            <v>0</v>
          </cell>
          <cell r="ACI42">
            <v>26549.369999999992</v>
          </cell>
          <cell r="ACJ42">
            <v>25720.989627035819</v>
          </cell>
          <cell r="ACK42">
            <v>-828.38037296417315</v>
          </cell>
          <cell r="ACL42">
            <v>-828.38037296417315</v>
          </cell>
          <cell r="ACM42">
            <v>0</v>
          </cell>
          <cell r="ACN42">
            <v>2607.9499999999998</v>
          </cell>
          <cell r="ACO42">
            <v>218.95</v>
          </cell>
          <cell r="ACP42">
            <v>218.95</v>
          </cell>
          <cell r="ACQ42">
            <v>218.95</v>
          </cell>
          <cell r="ACR42">
            <v>218.95</v>
          </cell>
          <cell r="ACS42">
            <v>218.95</v>
          </cell>
          <cell r="ACT42">
            <v>218.95</v>
          </cell>
          <cell r="ACU42">
            <v>218.95</v>
          </cell>
          <cell r="ACV42">
            <v>215.06</v>
          </cell>
          <cell r="ACW42">
            <v>215.06</v>
          </cell>
          <cell r="ACX42">
            <v>215.06</v>
          </cell>
          <cell r="ACY42">
            <v>215.06</v>
          </cell>
          <cell r="ACZ42">
            <v>215.06</v>
          </cell>
          <cell r="ADA42">
            <v>9607.0023027416628</v>
          </cell>
          <cell r="ADB42">
            <v>0</v>
          </cell>
          <cell r="ADC42">
            <v>1667.2781946495284</v>
          </cell>
          <cell r="ADD42">
            <v>1294.1216658258368</v>
          </cell>
          <cell r="ADE42">
            <v>915.94157199999995</v>
          </cell>
          <cell r="ADF42">
            <v>774.56789200000003</v>
          </cell>
          <cell r="ADG42">
            <v>1157.3770936000001</v>
          </cell>
          <cell r="ADH42">
            <v>896.34849048581145</v>
          </cell>
          <cell r="ADI42">
            <v>492.88297813974441</v>
          </cell>
          <cell r="ADJ42">
            <v>346.102666</v>
          </cell>
          <cell r="ADK42">
            <v>455.15297519999996</v>
          </cell>
          <cell r="ADL42">
            <v>580.03992844000004</v>
          </cell>
          <cell r="ADM42">
            <v>1027.1888464007432</v>
          </cell>
          <cell r="ADN42">
            <v>6999.052302741663</v>
          </cell>
          <cell r="ADO42">
            <v>0</v>
          </cell>
          <cell r="ADP42">
            <v>6999.052302741663</v>
          </cell>
          <cell r="ADQ42">
            <v>23941.419999999991</v>
          </cell>
          <cell r="ADR42">
            <v>2547.16</v>
          </cell>
          <cell r="ADS42">
            <v>2547.16</v>
          </cell>
          <cell r="ADT42">
            <v>2547.16</v>
          </cell>
          <cell r="ADU42">
            <v>2547.16</v>
          </cell>
          <cell r="ADV42">
            <v>2547.16</v>
          </cell>
          <cell r="ADW42">
            <v>2547.16</v>
          </cell>
          <cell r="ADX42">
            <v>2547.16</v>
          </cell>
          <cell r="ADY42">
            <v>1222.26</v>
          </cell>
          <cell r="ADZ42">
            <v>1222.26</v>
          </cell>
          <cell r="AEA42">
            <v>1222.26</v>
          </cell>
          <cell r="AEB42">
            <v>1222.26</v>
          </cell>
          <cell r="AEC42">
            <v>1222.26</v>
          </cell>
          <cell r="AED42">
            <v>16113.987324294156</v>
          </cell>
          <cell r="AEE42">
            <v>0</v>
          </cell>
          <cell r="AEF42">
            <v>2301.1584894077923</v>
          </cell>
          <cell r="AEG42">
            <v>1747.0642488648796</v>
          </cell>
          <cell r="AEH42">
            <v>1136.211258</v>
          </cell>
          <cell r="AEI42">
            <v>1194.5913055999999</v>
          </cell>
          <cell r="AEJ42">
            <v>1567.9064855999998</v>
          </cell>
          <cell r="AEK42">
            <v>1494.9480014330834</v>
          </cell>
          <cell r="AEL42">
            <v>1425.448866937483</v>
          </cell>
          <cell r="AEM42">
            <v>1238.4456265999997</v>
          </cell>
          <cell r="AEN42">
            <v>1322.5488807999998</v>
          </cell>
          <cell r="AEO42">
            <v>1265.6807937199999</v>
          </cell>
          <cell r="AEP42">
            <v>1419.9833673309211</v>
          </cell>
          <cell r="AEQ42">
            <v>-7827.4326757058352</v>
          </cell>
          <cell r="AER42">
            <v>-7827.4326757058352</v>
          </cell>
          <cell r="AES42">
            <v>0</v>
          </cell>
          <cell r="AET42">
            <v>0</v>
          </cell>
          <cell r="AEU42">
            <v>0</v>
          </cell>
          <cell r="AEV42">
            <v>0</v>
          </cell>
          <cell r="AEW42">
            <v>0</v>
          </cell>
          <cell r="AEX42">
            <v>0</v>
          </cell>
          <cell r="AEY42">
            <v>0</v>
          </cell>
          <cell r="AEZ42">
            <v>0</v>
          </cell>
          <cell r="AFA42">
            <v>0</v>
          </cell>
          <cell r="AFB42">
            <v>0</v>
          </cell>
          <cell r="AFC42">
            <v>0</v>
          </cell>
          <cell r="AFD42">
            <v>0</v>
          </cell>
          <cell r="AFE42">
            <v>0</v>
          </cell>
          <cell r="AFF42">
            <v>0</v>
          </cell>
          <cell r="AFG42">
            <v>0</v>
          </cell>
          <cell r="AFH42">
            <v>0</v>
          </cell>
          <cell r="AFI42">
            <v>0</v>
          </cell>
          <cell r="AFJ42">
            <v>0</v>
          </cell>
          <cell r="AFK42">
            <v>0</v>
          </cell>
          <cell r="AFL42">
            <v>0</v>
          </cell>
          <cell r="AFM42">
            <v>0</v>
          </cell>
          <cell r="AFN42">
            <v>0</v>
          </cell>
          <cell r="AFO42">
            <v>0</v>
          </cell>
          <cell r="AFP42">
            <v>0</v>
          </cell>
          <cell r="AFQ42">
            <v>0</v>
          </cell>
          <cell r="AFR42">
            <v>0</v>
          </cell>
          <cell r="AFS42">
            <v>0</v>
          </cell>
          <cell r="AFT42">
            <v>0</v>
          </cell>
          <cell r="AFU42">
            <v>0</v>
          </cell>
          <cell r="AFV42">
            <v>0</v>
          </cell>
          <cell r="AFW42">
            <v>266729.11000000004</v>
          </cell>
          <cell r="AFX42">
            <v>286466.85018525581</v>
          </cell>
          <cell r="AFY42">
            <v>19737.740185255767</v>
          </cell>
          <cell r="AFZ42">
            <v>0</v>
          </cell>
          <cell r="AGA42">
            <v>19737.740185255767</v>
          </cell>
          <cell r="AGB42">
            <v>320074.93200000003</v>
          </cell>
          <cell r="AGC42">
            <v>343760.22022230696</v>
          </cell>
          <cell r="AGD42">
            <v>23685.288222306932</v>
          </cell>
          <cell r="AGE42">
            <v>0</v>
          </cell>
          <cell r="AGF42">
            <v>23685.288222306932</v>
          </cell>
          <cell r="AGG42">
            <v>17070.663040000003</v>
          </cell>
          <cell r="AGH42">
            <v>18333.878411856371</v>
          </cell>
          <cell r="AGI42">
            <v>1263.2153718563677</v>
          </cell>
          <cell r="AGJ42">
            <v>0</v>
          </cell>
          <cell r="AGK42">
            <v>1263.2153718563677</v>
          </cell>
          <cell r="AGL42">
            <v>337145.59504000004</v>
          </cell>
          <cell r="AGM42">
            <v>362094.09863416333</v>
          </cell>
          <cell r="AGN42">
            <v>24948.503594163281</v>
          </cell>
          <cell r="AGO42">
            <v>0</v>
          </cell>
          <cell r="AGP42">
            <v>24948.503594163281</v>
          </cell>
          <cell r="AGQ42">
            <v>5.8084772370486655E-2</v>
          </cell>
          <cell r="AGR42">
            <v>7.0000000000000007E-2</v>
          </cell>
          <cell r="AGS42">
            <v>0.03</v>
          </cell>
          <cell r="AGT42">
            <v>5.3333333333333337E-2</v>
          </cell>
          <cell r="AGV42">
            <v>83771.540000000008</v>
          </cell>
          <cell r="AGW42">
            <v>91397.077682340212</v>
          </cell>
          <cell r="AGX42">
            <v>7625.5376823402039</v>
          </cell>
          <cell r="AGZ42">
            <v>24948.503594163281</v>
          </cell>
          <cell r="AHA42">
            <v>-102814.26418455594</v>
          </cell>
          <cell r="AHC42">
            <v>-62936.445048547059</v>
          </cell>
          <cell r="AHD42">
            <v>177884.723826417</v>
          </cell>
          <cell r="AHE42">
            <v>-136985.81364586292</v>
          </cell>
          <cell r="AHF42">
            <v>-49842.177374724706</v>
          </cell>
          <cell r="AHG42">
            <v>-149745.47283311034</v>
          </cell>
        </row>
        <row r="43">
          <cell r="C43" t="str">
            <v>Степана Бандери вул. 31б</v>
          </cell>
          <cell r="D43">
            <v>10</v>
          </cell>
          <cell r="E43">
            <v>5682.9</v>
          </cell>
          <cell r="F43">
            <v>46004.100000000006</v>
          </cell>
          <cell r="G43">
            <v>53204.802221537051</v>
          </cell>
          <cell r="H43">
            <v>7200.7022215370453</v>
          </cell>
          <cell r="I43">
            <v>0</v>
          </cell>
          <cell r="J43">
            <v>7200.7022215370453</v>
          </cell>
          <cell r="K43">
            <v>19962.61</v>
          </cell>
          <cell r="L43">
            <v>1276.3800000000001</v>
          </cell>
          <cell r="M43">
            <v>1276.3800000000001</v>
          </cell>
          <cell r="N43">
            <v>1276.3800000000001</v>
          </cell>
          <cell r="O43">
            <v>1276.3800000000001</v>
          </cell>
          <cell r="P43">
            <v>1276.3800000000001</v>
          </cell>
          <cell r="Q43">
            <v>1276.3800000000001</v>
          </cell>
          <cell r="R43">
            <v>1276.3800000000001</v>
          </cell>
          <cell r="S43">
            <v>2205.59</v>
          </cell>
          <cell r="T43">
            <v>2205.59</v>
          </cell>
          <cell r="U43">
            <v>2205.59</v>
          </cell>
          <cell r="V43">
            <v>2205.59</v>
          </cell>
          <cell r="W43">
            <v>2205.59</v>
          </cell>
          <cell r="X43">
            <v>24220.290897408027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11216.750548872456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13003.540348535569</v>
          </cell>
          <cell r="AJ43">
            <v>0</v>
          </cell>
          <cell r="AL43">
            <v>0</v>
          </cell>
          <cell r="AM43">
            <v>0</v>
          </cell>
          <cell r="AN43">
            <v>855.65</v>
          </cell>
          <cell r="AO43">
            <v>65.349999999999994</v>
          </cell>
          <cell r="AP43">
            <v>65.349999999999994</v>
          </cell>
          <cell r="AQ43">
            <v>65.349999999999994</v>
          </cell>
          <cell r="AR43">
            <v>65.349999999999994</v>
          </cell>
          <cell r="AS43">
            <v>65.349999999999994</v>
          </cell>
          <cell r="AT43">
            <v>65.349999999999994</v>
          </cell>
          <cell r="AU43">
            <v>65.349999999999994</v>
          </cell>
          <cell r="AV43">
            <v>79.64</v>
          </cell>
          <cell r="AW43">
            <v>79.64</v>
          </cell>
          <cell r="AX43">
            <v>79.64</v>
          </cell>
          <cell r="AY43">
            <v>79.64</v>
          </cell>
          <cell r="AZ43">
            <v>79.64</v>
          </cell>
          <cell r="BA43">
            <v>978.08393327720501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453.10088740086923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524.98304587633572</v>
          </cell>
          <cell r="BM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2166.58</v>
          </cell>
          <cell r="DX43">
            <v>172.19</v>
          </cell>
          <cell r="DY43">
            <v>172.19</v>
          </cell>
          <cell r="DZ43">
            <v>172.19</v>
          </cell>
          <cell r="EA43">
            <v>172.19</v>
          </cell>
          <cell r="EB43">
            <v>172.19</v>
          </cell>
          <cell r="EC43">
            <v>172.19</v>
          </cell>
          <cell r="ED43">
            <v>172.19</v>
          </cell>
          <cell r="EE43">
            <v>192.25</v>
          </cell>
          <cell r="EF43">
            <v>192.25</v>
          </cell>
          <cell r="EG43">
            <v>192.25</v>
          </cell>
          <cell r="EH43">
            <v>192.25</v>
          </cell>
          <cell r="EI43">
            <v>192.25</v>
          </cell>
          <cell r="EK43">
            <v>2163.9431994764077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1002.8654664522218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1161.077733024186</v>
          </cell>
          <cell r="EW43">
            <v>0</v>
          </cell>
          <cell r="EX43">
            <v>-2.6368005235922283</v>
          </cell>
          <cell r="EY43">
            <v>-2.6368005235922283</v>
          </cell>
          <cell r="EZ43">
            <v>0</v>
          </cell>
          <cell r="FA43">
            <v>6013.3100000000013</v>
          </cell>
          <cell r="FB43">
            <v>454.63</v>
          </cell>
          <cell r="FC43">
            <v>454.63</v>
          </cell>
          <cell r="FD43">
            <v>454.63</v>
          </cell>
          <cell r="FE43">
            <v>454.63</v>
          </cell>
          <cell r="FF43">
            <v>454.63</v>
          </cell>
          <cell r="FG43">
            <v>454.63</v>
          </cell>
          <cell r="FH43">
            <v>454.63</v>
          </cell>
          <cell r="FI43">
            <v>566.17999999999995</v>
          </cell>
          <cell r="FJ43">
            <v>566.17999999999995</v>
          </cell>
          <cell r="FK43">
            <v>566.17999999999995</v>
          </cell>
          <cell r="FL43">
            <v>566.17999999999995</v>
          </cell>
          <cell r="FM43">
            <v>566.17999999999995</v>
          </cell>
          <cell r="FN43">
            <v>6241.1917641372938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2888.0635100030831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3353.1282541342107</v>
          </cell>
          <cell r="FZ43">
            <v>0</v>
          </cell>
          <cell r="GA43">
            <v>227.88176413729252</v>
          </cell>
          <cell r="GB43">
            <v>0</v>
          </cell>
          <cell r="GC43">
            <v>227.88176413729252</v>
          </cell>
          <cell r="GD43">
            <v>1231.9399999999998</v>
          </cell>
          <cell r="GE43">
            <v>93.77</v>
          </cell>
          <cell r="GF43">
            <v>93.77</v>
          </cell>
          <cell r="GG43">
            <v>93.77</v>
          </cell>
          <cell r="GH43">
            <v>93.77</v>
          </cell>
          <cell r="GI43">
            <v>93.77</v>
          </cell>
          <cell r="GJ43">
            <v>93.77</v>
          </cell>
          <cell r="GK43">
            <v>93.77</v>
          </cell>
          <cell r="GL43">
            <v>115.11</v>
          </cell>
          <cell r="GM43">
            <v>115.11</v>
          </cell>
          <cell r="GN43">
            <v>115.11</v>
          </cell>
          <cell r="GO43">
            <v>115.11</v>
          </cell>
          <cell r="GP43">
            <v>115.11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V43">
            <v>-1231.9399999999998</v>
          </cell>
          <cell r="GW43">
            <v>-1231.9399999999998</v>
          </cell>
          <cell r="GX43">
            <v>0</v>
          </cell>
          <cell r="GY43">
            <v>15774.010000000002</v>
          </cell>
          <cell r="GZ43">
            <v>822.88</v>
          </cell>
          <cell r="HA43">
            <v>822.88</v>
          </cell>
          <cell r="HB43">
            <v>822.88</v>
          </cell>
          <cell r="HC43">
            <v>822.88</v>
          </cell>
          <cell r="HD43">
            <v>822.88</v>
          </cell>
          <cell r="HE43">
            <v>822.88</v>
          </cell>
          <cell r="HF43">
            <v>822.88</v>
          </cell>
          <cell r="HG43">
            <v>2002.77</v>
          </cell>
          <cell r="HH43">
            <v>2002.77</v>
          </cell>
          <cell r="HI43">
            <v>2002.77</v>
          </cell>
          <cell r="HJ43">
            <v>2002.77</v>
          </cell>
          <cell r="HK43">
            <v>2002.77</v>
          </cell>
          <cell r="HL43">
            <v>19601.292427238113</v>
          </cell>
          <cell r="HM43">
            <v>1665.5045765338882</v>
          </cell>
          <cell r="HN43">
            <v>1766.6236939534067</v>
          </cell>
          <cell r="HO43">
            <v>1901.9803342959374</v>
          </cell>
          <cell r="HP43">
            <v>1785.3393108532744</v>
          </cell>
          <cell r="HQ43">
            <v>1851.6046008752949</v>
          </cell>
          <cell r="HR43">
            <v>1575.1312640371041</v>
          </cell>
          <cell r="HS43">
            <v>2030.5131297922794</v>
          </cell>
          <cell r="HT43">
            <v>1280.5246771563579</v>
          </cell>
          <cell r="HU43">
            <v>1332.7104304466147</v>
          </cell>
          <cell r="HV43">
            <v>1438.0280063995997</v>
          </cell>
          <cell r="HW43">
            <v>1306.3908917585129</v>
          </cell>
          <cell r="HX43">
            <v>1666.9415111358421</v>
          </cell>
          <cell r="HY43">
            <v>3827.2824272381113</v>
          </cell>
          <cell r="HZ43">
            <v>0</v>
          </cell>
          <cell r="IA43">
            <v>3827.2824272381113</v>
          </cell>
          <cell r="IB43">
            <v>23528.39</v>
          </cell>
          <cell r="IC43">
            <v>1791.07</v>
          </cell>
          <cell r="ID43">
            <v>1791.07</v>
          </cell>
          <cell r="IE43">
            <v>1791.07</v>
          </cell>
          <cell r="IF43">
            <v>1791.07</v>
          </cell>
          <cell r="IG43">
            <v>1791.07</v>
          </cell>
          <cell r="IH43">
            <v>1791.07</v>
          </cell>
          <cell r="II43">
            <v>1791.07</v>
          </cell>
          <cell r="IJ43">
            <v>2198.1799999999998</v>
          </cell>
          <cell r="IK43">
            <v>2198.1799999999998</v>
          </cell>
          <cell r="IL43">
            <v>2198.1799999999998</v>
          </cell>
          <cell r="IM43">
            <v>2198.1799999999998</v>
          </cell>
          <cell r="IN43">
            <v>2198.1799999999998</v>
          </cell>
          <cell r="IO43">
            <v>20762.662540829453</v>
          </cell>
          <cell r="IP43">
            <v>1830.1570102929197</v>
          </cell>
          <cell r="IQ43">
            <v>1825.7763559097591</v>
          </cell>
          <cell r="IR43">
            <v>1831.9205279546356</v>
          </cell>
          <cell r="IS43">
            <v>1839.43864325</v>
          </cell>
          <cell r="IT43">
            <v>1853.8010561000001</v>
          </cell>
          <cell r="IU43">
            <v>1832.8050871</v>
          </cell>
          <cell r="IV43">
            <v>1800.0908590907441</v>
          </cell>
          <cell r="IW43">
            <v>2270.3342647999998</v>
          </cell>
          <cell r="IX43">
            <v>1371.8100456594493</v>
          </cell>
          <cell r="IY43">
            <v>1627.1430366142545</v>
          </cell>
          <cell r="IZ43">
            <v>1264.6753247304046</v>
          </cell>
          <cell r="JA43">
            <v>1414.7103293272858</v>
          </cell>
          <cell r="JB43">
            <v>-2765.7274591705464</v>
          </cell>
          <cell r="JC43">
            <v>-2765.7274591705464</v>
          </cell>
          <cell r="JD43">
            <v>0</v>
          </cell>
          <cell r="JE43">
            <v>4104.29</v>
          </cell>
          <cell r="JF43">
            <v>312.52</v>
          </cell>
          <cell r="JG43">
            <v>312.52</v>
          </cell>
          <cell r="JH43">
            <v>312.52</v>
          </cell>
          <cell r="JI43">
            <v>312.52</v>
          </cell>
          <cell r="JJ43">
            <v>312.52</v>
          </cell>
          <cell r="JK43">
            <v>312.52</v>
          </cell>
          <cell r="JL43">
            <v>312.52</v>
          </cell>
          <cell r="JM43">
            <v>383.33</v>
          </cell>
          <cell r="JN43">
            <v>383.33</v>
          </cell>
          <cell r="JO43">
            <v>383.33</v>
          </cell>
          <cell r="JP43">
            <v>383.33</v>
          </cell>
          <cell r="JQ43">
            <v>383.33</v>
          </cell>
          <cell r="JR43">
            <v>3534.7700900834179</v>
          </cell>
          <cell r="JS43">
            <v>319.13649695660575</v>
          </cell>
          <cell r="JT43">
            <v>318.3726134830257</v>
          </cell>
          <cell r="JU43">
            <v>319.44401311271474</v>
          </cell>
          <cell r="JV43">
            <v>320.75499624999998</v>
          </cell>
          <cell r="JW43">
            <v>323.25946449999998</v>
          </cell>
          <cell r="JX43">
            <v>319.59825949999998</v>
          </cell>
          <cell r="JY43">
            <v>313.89366471999114</v>
          </cell>
          <cell r="JZ43">
            <v>395.89886280000002</v>
          </cell>
          <cell r="KA43">
            <v>225.97879255779876</v>
          </cell>
          <cell r="KB43">
            <v>264.92080184627196</v>
          </cell>
          <cell r="KC43">
            <v>179.76744691344712</v>
          </cell>
          <cell r="KD43">
            <v>233.74467744356241</v>
          </cell>
          <cell r="KE43">
            <v>-569.51990991658204</v>
          </cell>
          <cell r="KF43">
            <v>-569.51990991658204</v>
          </cell>
          <cell r="KG43">
            <v>0</v>
          </cell>
          <cell r="KH43">
            <v>5317.5</v>
          </cell>
          <cell r="KI43">
            <v>298.35000000000002</v>
          </cell>
          <cell r="KJ43">
            <v>298.35000000000002</v>
          </cell>
          <cell r="KK43">
            <v>298.35000000000002</v>
          </cell>
          <cell r="KL43">
            <v>298.35000000000002</v>
          </cell>
          <cell r="KM43">
            <v>298.35000000000002</v>
          </cell>
          <cell r="KN43">
            <v>298.35000000000002</v>
          </cell>
          <cell r="KO43">
            <v>298.35000000000002</v>
          </cell>
          <cell r="KP43">
            <v>645.80999999999995</v>
          </cell>
          <cell r="KQ43">
            <v>645.80999999999995</v>
          </cell>
          <cell r="KR43">
            <v>645.80999999999995</v>
          </cell>
          <cell r="KS43">
            <v>645.80999999999995</v>
          </cell>
          <cell r="KT43">
            <v>645.80999999999995</v>
          </cell>
          <cell r="KU43">
            <v>5803.2394981239886</v>
          </cell>
          <cell r="KV43">
            <v>360.18012150087219</v>
          </cell>
          <cell r="KW43">
            <v>387.90081055209652</v>
          </cell>
          <cell r="KX43">
            <v>344.25727663144153</v>
          </cell>
          <cell r="KY43">
            <v>377.4461208860609</v>
          </cell>
          <cell r="KZ43">
            <v>375.98284411440852</v>
          </cell>
          <cell r="LA43">
            <v>384.29545000101831</v>
          </cell>
          <cell r="LB43">
            <v>340.05577127564823</v>
          </cell>
          <cell r="LC43">
            <v>490.45039630250358</v>
          </cell>
          <cell r="LD43">
            <v>632.16316692519456</v>
          </cell>
          <cell r="LE43">
            <v>610.42797446058569</v>
          </cell>
          <cell r="LF43">
            <v>743.73136094456936</v>
          </cell>
          <cell r="LG43">
            <v>756.34820452958957</v>
          </cell>
          <cell r="LH43">
            <v>485.7394981239886</v>
          </cell>
          <cell r="LI43">
            <v>0</v>
          </cell>
          <cell r="LJ43">
            <v>485.7394981239886</v>
          </cell>
          <cell r="LK43">
            <v>0</v>
          </cell>
          <cell r="LX43">
            <v>0</v>
          </cell>
          <cell r="MJ43">
            <v>0</v>
          </cell>
          <cell r="ML43">
            <v>0</v>
          </cell>
          <cell r="MM43">
            <v>0</v>
          </cell>
          <cell r="MN43">
            <v>69475.073100000009</v>
          </cell>
          <cell r="MO43">
            <v>4117.83</v>
          </cell>
          <cell r="MP43">
            <v>4117.83</v>
          </cell>
          <cell r="MQ43">
            <v>4117.83</v>
          </cell>
          <cell r="MR43">
            <v>4117.83</v>
          </cell>
          <cell r="MS43">
            <v>4117.83</v>
          </cell>
          <cell r="MT43">
            <v>4117.83</v>
          </cell>
          <cell r="MU43">
            <v>4117.83</v>
          </cell>
          <cell r="MV43">
            <v>8130.0526200000004</v>
          </cell>
          <cell r="MW43">
            <v>8130.0526200000004</v>
          </cell>
          <cell r="MX43">
            <v>8130.0526200000004</v>
          </cell>
          <cell r="MY43">
            <v>8130.0526200000004</v>
          </cell>
          <cell r="MZ43">
            <v>8130.0526200000004</v>
          </cell>
          <cell r="NA43">
            <v>64107.930354826261</v>
          </cell>
          <cell r="NB43">
            <v>0</v>
          </cell>
          <cell r="NC43">
            <v>5124.8842666666669</v>
          </cell>
          <cell r="ND43">
            <v>0</v>
          </cell>
          <cell r="NE43">
            <v>0</v>
          </cell>
          <cell r="NF43">
            <v>0</v>
          </cell>
          <cell r="NG43">
            <v>0</v>
          </cell>
          <cell r="NH43">
            <v>0</v>
          </cell>
          <cell r="NI43">
            <v>10155.466296778835</v>
          </cell>
          <cell r="NJ43">
            <v>46192.560400891198</v>
          </cell>
          <cell r="NK43">
            <v>0</v>
          </cell>
          <cell r="NL43">
            <v>0</v>
          </cell>
          <cell r="NM43">
            <v>2635.0193904895623</v>
          </cell>
          <cell r="NN43">
            <v>-5367.1427451737472</v>
          </cell>
          <cell r="NO43">
            <v>-5367.1427451737472</v>
          </cell>
          <cell r="NP43">
            <v>0</v>
          </cell>
          <cell r="NQ43">
            <v>11895.16</v>
          </cell>
          <cell r="NR43">
            <v>2491.7600000000002</v>
          </cell>
          <cell r="NS43">
            <v>-9403.4</v>
          </cell>
          <cell r="NT43">
            <v>-9403.4</v>
          </cell>
          <cell r="NU43">
            <v>0</v>
          </cell>
          <cell r="NV43">
            <v>2035.6200000000003</v>
          </cell>
          <cell r="NW43">
            <v>214.81</v>
          </cell>
          <cell r="NX43">
            <v>214.81</v>
          </cell>
          <cell r="NY43">
            <v>214.81</v>
          </cell>
          <cell r="NZ43">
            <v>214.81</v>
          </cell>
          <cell r="OA43">
            <v>214.81</v>
          </cell>
          <cell r="OB43">
            <v>214.81</v>
          </cell>
          <cell r="OC43">
            <v>214.81</v>
          </cell>
          <cell r="OD43">
            <v>106.39</v>
          </cell>
          <cell r="OE43">
            <v>106.39</v>
          </cell>
          <cell r="OF43">
            <v>106.39</v>
          </cell>
          <cell r="OG43">
            <v>106.39</v>
          </cell>
          <cell r="OH43">
            <v>106.39</v>
          </cell>
          <cell r="OI43">
            <v>0</v>
          </cell>
          <cell r="OJ43">
            <v>0</v>
          </cell>
          <cell r="OK43">
            <v>0</v>
          </cell>
          <cell r="OL43">
            <v>0</v>
          </cell>
          <cell r="OM43">
            <v>0</v>
          </cell>
          <cell r="ON43">
            <v>0</v>
          </cell>
          <cell r="OO43">
            <v>0</v>
          </cell>
          <cell r="OP43">
            <v>0</v>
          </cell>
          <cell r="OQ43">
            <v>0</v>
          </cell>
          <cell r="OR43">
            <v>0</v>
          </cell>
          <cell r="OS43">
            <v>0</v>
          </cell>
          <cell r="OT43">
            <v>0</v>
          </cell>
          <cell r="OU43">
            <v>0</v>
          </cell>
          <cell r="OV43">
            <v>-2035.6200000000003</v>
          </cell>
          <cell r="OW43">
            <v>-2035.6200000000003</v>
          </cell>
          <cell r="OX43">
            <v>0</v>
          </cell>
          <cell r="OY43">
            <v>1908.8400000000006</v>
          </cell>
          <cell r="OZ43">
            <v>194.92</v>
          </cell>
          <cell r="PA43">
            <v>194.92</v>
          </cell>
          <cell r="PB43">
            <v>194.92</v>
          </cell>
          <cell r="PC43">
            <v>194.92</v>
          </cell>
          <cell r="PD43">
            <v>194.92</v>
          </cell>
          <cell r="PE43">
            <v>194.92</v>
          </cell>
          <cell r="PF43">
            <v>194.92</v>
          </cell>
          <cell r="PG43">
            <v>108.88</v>
          </cell>
          <cell r="PH43">
            <v>108.88</v>
          </cell>
          <cell r="PI43">
            <v>108.88</v>
          </cell>
          <cell r="PJ43">
            <v>108.88</v>
          </cell>
          <cell r="PK43">
            <v>108.88</v>
          </cell>
          <cell r="PL43">
            <v>1178.5</v>
          </cell>
          <cell r="PM43">
            <v>0</v>
          </cell>
          <cell r="PN43">
            <v>0</v>
          </cell>
          <cell r="PO43">
            <v>0</v>
          </cell>
          <cell r="PP43">
            <v>0</v>
          </cell>
          <cell r="PQ43">
            <v>0</v>
          </cell>
          <cell r="PR43">
            <v>0</v>
          </cell>
          <cell r="PS43">
            <v>0</v>
          </cell>
          <cell r="PT43">
            <v>1178.5</v>
          </cell>
          <cell r="PU43">
            <v>0</v>
          </cell>
          <cell r="PV43">
            <v>0</v>
          </cell>
          <cell r="PW43">
            <v>0</v>
          </cell>
          <cell r="PX43">
            <v>0</v>
          </cell>
          <cell r="PY43">
            <v>-730.3400000000006</v>
          </cell>
          <cell r="PZ43">
            <v>-730.3400000000006</v>
          </cell>
          <cell r="QA43">
            <v>0</v>
          </cell>
          <cell r="QB43">
            <v>0</v>
          </cell>
          <cell r="QC43">
            <v>0</v>
          </cell>
          <cell r="QD43">
            <v>0</v>
          </cell>
          <cell r="QE43">
            <v>0</v>
          </cell>
          <cell r="QF43">
            <v>0</v>
          </cell>
          <cell r="QG43">
            <v>0</v>
          </cell>
          <cell r="QH43">
            <v>0</v>
          </cell>
          <cell r="QI43">
            <v>0</v>
          </cell>
          <cell r="QJ43">
            <v>0</v>
          </cell>
          <cell r="QK43">
            <v>0</v>
          </cell>
          <cell r="QL43">
            <v>0</v>
          </cell>
          <cell r="QM43">
            <v>0</v>
          </cell>
          <cell r="QN43">
            <v>0</v>
          </cell>
          <cell r="QO43">
            <v>0</v>
          </cell>
          <cell r="QP43">
            <v>0</v>
          </cell>
          <cell r="QQ43">
            <v>0</v>
          </cell>
          <cell r="QR43">
            <v>0</v>
          </cell>
          <cell r="QS43">
            <v>0</v>
          </cell>
          <cell r="QT43">
            <v>0</v>
          </cell>
          <cell r="QU43">
            <v>0</v>
          </cell>
          <cell r="QV43">
            <v>0</v>
          </cell>
          <cell r="QW43">
            <v>0</v>
          </cell>
          <cell r="QX43">
            <v>0</v>
          </cell>
          <cell r="QY43">
            <v>0</v>
          </cell>
          <cell r="QZ43">
            <v>0</v>
          </cell>
          <cell r="RA43">
            <v>0</v>
          </cell>
          <cell r="RB43">
            <v>0</v>
          </cell>
          <cell r="RC43">
            <v>0</v>
          </cell>
          <cell r="RD43">
            <v>0</v>
          </cell>
          <cell r="RE43">
            <v>0</v>
          </cell>
          <cell r="RF43">
            <v>0</v>
          </cell>
          <cell r="RG43">
            <v>0</v>
          </cell>
          <cell r="RH43">
            <v>0</v>
          </cell>
          <cell r="RI43">
            <v>0</v>
          </cell>
          <cell r="RJ43">
            <v>0</v>
          </cell>
          <cell r="RK43">
            <v>0</v>
          </cell>
          <cell r="RL43">
            <v>0</v>
          </cell>
          <cell r="RM43">
            <v>0</v>
          </cell>
          <cell r="RN43">
            <v>0</v>
          </cell>
          <cell r="RO43">
            <v>0</v>
          </cell>
          <cell r="RP43">
            <v>0</v>
          </cell>
          <cell r="RQ43">
            <v>0</v>
          </cell>
          <cell r="RR43">
            <v>0</v>
          </cell>
          <cell r="RS43">
            <v>0</v>
          </cell>
          <cell r="RT43">
            <v>0</v>
          </cell>
          <cell r="RU43">
            <v>0</v>
          </cell>
          <cell r="RV43">
            <v>0</v>
          </cell>
          <cell r="RW43">
            <v>0</v>
          </cell>
          <cell r="RX43">
            <v>0</v>
          </cell>
          <cell r="RY43">
            <v>0</v>
          </cell>
          <cell r="RZ43">
            <v>0</v>
          </cell>
          <cell r="SA43">
            <v>0</v>
          </cell>
          <cell r="SB43">
            <v>0</v>
          </cell>
          <cell r="SC43">
            <v>0</v>
          </cell>
          <cell r="SD43">
            <v>0</v>
          </cell>
          <cell r="SE43">
            <v>0</v>
          </cell>
          <cell r="SF43">
            <v>0</v>
          </cell>
          <cell r="SG43">
            <v>0</v>
          </cell>
          <cell r="SH43">
            <v>6056.3499999999985</v>
          </cell>
          <cell r="SI43">
            <v>654.1</v>
          </cell>
          <cell r="SJ43">
            <v>654.1</v>
          </cell>
          <cell r="SK43">
            <v>654.1</v>
          </cell>
          <cell r="SL43">
            <v>654.1</v>
          </cell>
          <cell r="SM43">
            <v>654.1</v>
          </cell>
          <cell r="SN43">
            <v>654.1</v>
          </cell>
          <cell r="SO43">
            <v>654.1</v>
          </cell>
          <cell r="SP43">
            <v>295.52999999999997</v>
          </cell>
          <cell r="SQ43">
            <v>295.52999999999997</v>
          </cell>
          <cell r="SR43">
            <v>295.52999999999997</v>
          </cell>
          <cell r="SS43">
            <v>295.52999999999997</v>
          </cell>
          <cell r="ST43">
            <v>295.52999999999997</v>
          </cell>
          <cell r="SU43">
            <v>812.97</v>
          </cell>
          <cell r="SV43">
            <v>0</v>
          </cell>
          <cell r="SW43">
            <v>812.97</v>
          </cell>
          <cell r="SX43">
            <v>0</v>
          </cell>
          <cell r="SY43">
            <v>0</v>
          </cell>
          <cell r="SZ43">
            <v>0</v>
          </cell>
          <cell r="TA43">
            <v>0</v>
          </cell>
          <cell r="TB43">
            <v>0</v>
          </cell>
          <cell r="TC43">
            <v>0</v>
          </cell>
          <cell r="TD43">
            <v>0</v>
          </cell>
          <cell r="TE43">
            <v>0</v>
          </cell>
          <cell r="TF43">
            <v>0</v>
          </cell>
          <cell r="TG43">
            <v>0</v>
          </cell>
          <cell r="TH43">
            <v>-5243.3799999999983</v>
          </cell>
          <cell r="TI43">
            <v>-5243.3799999999983</v>
          </cell>
          <cell r="TJ43">
            <v>0</v>
          </cell>
          <cell r="TK43">
            <v>1835.9400000000005</v>
          </cell>
          <cell r="TL43">
            <v>171.62</v>
          </cell>
          <cell r="TM43">
            <v>171.62</v>
          </cell>
          <cell r="TN43">
            <v>171.62</v>
          </cell>
          <cell r="TO43">
            <v>171.62</v>
          </cell>
          <cell r="TP43">
            <v>171.62</v>
          </cell>
          <cell r="TQ43">
            <v>171.62</v>
          </cell>
          <cell r="TR43">
            <v>171.62</v>
          </cell>
          <cell r="TS43">
            <v>126.92</v>
          </cell>
          <cell r="TT43">
            <v>126.92</v>
          </cell>
          <cell r="TU43">
            <v>126.92</v>
          </cell>
          <cell r="TV43">
            <v>126.92</v>
          </cell>
          <cell r="TW43">
            <v>126.92</v>
          </cell>
          <cell r="TX43">
            <v>500.29</v>
          </cell>
          <cell r="TY43">
            <v>0</v>
          </cell>
          <cell r="TZ43">
            <v>0</v>
          </cell>
          <cell r="UA43">
            <v>500.29</v>
          </cell>
          <cell r="UB43">
            <v>0</v>
          </cell>
          <cell r="UC43">
            <v>0</v>
          </cell>
          <cell r="UD43">
            <v>0</v>
          </cell>
          <cell r="UE43">
            <v>0</v>
          </cell>
          <cell r="UF43">
            <v>0</v>
          </cell>
          <cell r="UG43">
            <v>0</v>
          </cell>
          <cell r="UH43">
            <v>0</v>
          </cell>
          <cell r="UI43">
            <v>0</v>
          </cell>
          <cell r="UJ43">
            <v>0</v>
          </cell>
          <cell r="UK43">
            <v>-1335.6500000000005</v>
          </cell>
          <cell r="UL43">
            <v>-1335.6500000000005</v>
          </cell>
          <cell r="UM43">
            <v>0</v>
          </cell>
          <cell r="UN43">
            <v>58.409999999999982</v>
          </cell>
          <cell r="UO43">
            <v>5.68</v>
          </cell>
          <cell r="UP43">
            <v>5.68</v>
          </cell>
          <cell r="UQ43">
            <v>5.68</v>
          </cell>
          <cell r="UR43">
            <v>5.68</v>
          </cell>
          <cell r="US43">
            <v>5.68</v>
          </cell>
          <cell r="UT43">
            <v>5.68</v>
          </cell>
          <cell r="UU43">
            <v>5.68</v>
          </cell>
          <cell r="UV43">
            <v>3.73</v>
          </cell>
          <cell r="UW43">
            <v>3.73</v>
          </cell>
          <cell r="UX43">
            <v>3.73</v>
          </cell>
          <cell r="UY43">
            <v>3.73</v>
          </cell>
          <cell r="UZ43">
            <v>3.73</v>
          </cell>
          <cell r="VA43">
            <v>0</v>
          </cell>
          <cell r="VH43">
            <v>0</v>
          </cell>
          <cell r="VN43">
            <v>-58.409999999999982</v>
          </cell>
          <cell r="VO43">
            <v>-58.409999999999982</v>
          </cell>
          <cell r="VP43">
            <v>0</v>
          </cell>
          <cell r="VQ43">
            <v>0</v>
          </cell>
          <cell r="WD43">
            <v>0</v>
          </cell>
          <cell r="WQ43">
            <v>0</v>
          </cell>
          <cell r="WR43">
            <v>0</v>
          </cell>
          <cell r="WS43">
            <v>0</v>
          </cell>
          <cell r="WT43">
            <v>29674.129999999997</v>
          </cell>
          <cell r="WU43">
            <v>2329.9899999999998</v>
          </cell>
          <cell r="WV43">
            <v>2329.9899999999998</v>
          </cell>
          <cell r="WW43">
            <v>2329.9899999999998</v>
          </cell>
          <cell r="WX43">
            <v>2329.9899999999998</v>
          </cell>
          <cell r="WY43">
            <v>2329.9899999999998</v>
          </cell>
          <cell r="WZ43">
            <v>2329.9899999999998</v>
          </cell>
          <cell r="XA43">
            <v>2329.9899999999998</v>
          </cell>
          <cell r="XB43">
            <v>2672.84</v>
          </cell>
          <cell r="XC43">
            <v>2672.84</v>
          </cell>
          <cell r="XD43">
            <v>2672.84</v>
          </cell>
          <cell r="XE43">
            <v>2672.84</v>
          </cell>
          <cell r="XF43">
            <v>2672.84</v>
          </cell>
          <cell r="XG43">
            <v>41156.530418343165</v>
          </cell>
          <cell r="XH43">
            <v>3738.2043434709358</v>
          </cell>
          <cell r="XI43">
            <v>3625.5006442017293</v>
          </cell>
          <cell r="XJ43">
            <v>3453.920809621522</v>
          </cell>
          <cell r="XK43">
            <v>178.23656144592132</v>
          </cell>
          <cell r="XL43">
            <v>3201.5879785041116</v>
          </cell>
          <cell r="XM43">
            <v>3123.8389610674981</v>
          </cell>
          <cell r="XN43">
            <v>3819.3266160342696</v>
          </cell>
          <cell r="XO43">
            <v>3976.4678159649588</v>
          </cell>
          <cell r="XP43">
            <v>4020.0037597194873</v>
          </cell>
          <cell r="XQ43">
            <v>4100.5703058360587</v>
          </cell>
          <cell r="XR43">
            <v>3525.0203502496288</v>
          </cell>
          <cell r="XS43">
            <v>4393.8522722270491</v>
          </cell>
          <cell r="XT43">
            <v>11482.400418343168</v>
          </cell>
          <cell r="XU43">
            <v>0</v>
          </cell>
          <cell r="XV43">
            <v>11482.400418343168</v>
          </cell>
          <cell r="XW43">
            <v>28909.110000000004</v>
          </cell>
          <cell r="XX43">
            <v>2060.2800000000002</v>
          </cell>
          <cell r="XY43">
            <v>2060.2800000000002</v>
          </cell>
          <cell r="XZ43">
            <v>2060.2800000000002</v>
          </cell>
          <cell r="YA43">
            <v>2060.2800000000002</v>
          </cell>
          <cell r="YB43">
            <v>2060.2800000000002</v>
          </cell>
          <cell r="YC43">
            <v>2060.2800000000002</v>
          </cell>
          <cell r="YD43">
            <v>2060.2800000000002</v>
          </cell>
          <cell r="YE43">
            <v>2897.43</v>
          </cell>
          <cell r="YF43">
            <v>2897.43</v>
          </cell>
          <cell r="YG43">
            <v>2897.43</v>
          </cell>
          <cell r="YH43">
            <v>2897.43</v>
          </cell>
          <cell r="YI43">
            <v>2897.43</v>
          </cell>
          <cell r="YJ43">
            <v>40241.730777729041</v>
          </cell>
          <cell r="YK43">
            <v>3347.7822118242816</v>
          </cell>
          <cell r="YL43">
            <v>3060.6017027514517</v>
          </cell>
          <cell r="YM43">
            <v>3182.2540687200772</v>
          </cell>
          <cell r="YN43">
            <v>3242.3122445815497</v>
          </cell>
          <cell r="YO43">
            <v>3054.4625093441946</v>
          </cell>
          <cell r="YP43">
            <v>3142.5848562111255</v>
          </cell>
          <cell r="YQ43">
            <v>3436.7703178219149</v>
          </cell>
          <cell r="YR43">
            <v>3512.7287848571664</v>
          </cell>
          <cell r="YS43">
            <v>3363.8652496162113</v>
          </cell>
          <cell r="YT43">
            <v>3515.5412821309724</v>
          </cell>
          <cell r="YU43">
            <v>3537.5756221889847</v>
          </cell>
          <cell r="YV43">
            <v>3845.2519276811108</v>
          </cell>
          <cell r="YW43">
            <v>11332.620777729036</v>
          </cell>
          <cell r="YX43">
            <v>0</v>
          </cell>
          <cell r="YY43">
            <v>11332.620777729036</v>
          </cell>
          <cell r="YZ43">
            <v>1854.15</v>
          </cell>
          <cell r="ZA43">
            <v>104</v>
          </cell>
          <cell r="ZB43">
            <v>104</v>
          </cell>
          <cell r="ZC43">
            <v>104</v>
          </cell>
          <cell r="ZD43">
            <v>104</v>
          </cell>
          <cell r="ZE43">
            <v>104</v>
          </cell>
          <cell r="ZF43">
            <v>104</v>
          </cell>
          <cell r="ZG43">
            <v>104</v>
          </cell>
          <cell r="ZH43">
            <v>225.23</v>
          </cell>
          <cell r="ZI43">
            <v>225.23</v>
          </cell>
          <cell r="ZJ43">
            <v>225.23</v>
          </cell>
          <cell r="ZK43">
            <v>225.23</v>
          </cell>
          <cell r="ZL43">
            <v>225.23</v>
          </cell>
          <cell r="ZM43">
            <v>4626.9875380473122</v>
          </cell>
          <cell r="ZN43">
            <v>0</v>
          </cell>
          <cell r="ZO43">
            <v>117.37940938283354</v>
          </cell>
          <cell r="ZP43">
            <v>396.35345821493786</v>
          </cell>
          <cell r="ZQ43">
            <v>3981.8681108808328</v>
          </cell>
          <cell r="ZR43">
            <v>131.38655956870855</v>
          </cell>
          <cell r="ZS43">
            <v>0</v>
          </cell>
          <cell r="ZZ43">
            <v>2772.8375380473121</v>
          </cell>
          <cell r="AAA43">
            <v>0</v>
          </cell>
          <cell r="AAB43">
            <v>2772.8375380473121</v>
          </cell>
          <cell r="AAC43">
            <v>503.43999999999994</v>
          </cell>
          <cell r="AAD43">
            <v>36.369999999999997</v>
          </cell>
          <cell r="AAE43">
            <v>36.369999999999997</v>
          </cell>
          <cell r="AAF43">
            <v>36.369999999999997</v>
          </cell>
          <cell r="AAG43">
            <v>36.369999999999997</v>
          </cell>
          <cell r="AAH43">
            <v>36.369999999999997</v>
          </cell>
          <cell r="AAI43">
            <v>36.369999999999997</v>
          </cell>
          <cell r="AAJ43">
            <v>36.369999999999997</v>
          </cell>
          <cell r="AAK43">
            <v>49.77</v>
          </cell>
          <cell r="AAL43">
            <v>49.77</v>
          </cell>
          <cell r="AAM43">
            <v>49.77</v>
          </cell>
          <cell r="AAN43">
            <v>49.77</v>
          </cell>
          <cell r="AAO43">
            <v>49.77</v>
          </cell>
          <cell r="AAP43">
            <v>599.29801217972147</v>
          </cell>
          <cell r="AAQ43">
            <v>42.941920699417913</v>
          </cell>
          <cell r="AAR43">
            <v>42.839135139449411</v>
          </cell>
          <cell r="AAS43">
            <v>42.983299026608165</v>
          </cell>
          <cell r="AAT43">
            <v>43.159700455013997</v>
          </cell>
          <cell r="AAU43">
            <v>43.496693177599198</v>
          </cell>
          <cell r="AAV43">
            <v>43.004053895431198</v>
          </cell>
          <cell r="AAW43">
            <v>42.236463040102727</v>
          </cell>
          <cell r="AAX43">
            <v>60.75534528</v>
          </cell>
          <cell r="AAY43">
            <v>58.42900908</v>
          </cell>
          <cell r="AAZ43">
            <v>59.504847839999996</v>
          </cell>
          <cell r="ABA43">
            <v>59.425123464000002</v>
          </cell>
          <cell r="ABB43">
            <v>60.522421082098859</v>
          </cell>
          <cell r="ABC43">
            <v>95.858012179721527</v>
          </cell>
          <cell r="ABD43">
            <v>0</v>
          </cell>
          <cell r="ABE43">
            <v>95.858012179721527</v>
          </cell>
          <cell r="ABF43">
            <v>71.94</v>
          </cell>
          <cell r="ABG43">
            <v>2.27</v>
          </cell>
          <cell r="ABH43">
            <v>2.27</v>
          </cell>
          <cell r="ABI43">
            <v>2.27</v>
          </cell>
          <cell r="ABJ43">
            <v>2.27</v>
          </cell>
          <cell r="ABK43">
            <v>2.27</v>
          </cell>
          <cell r="ABL43">
            <v>2.27</v>
          </cell>
          <cell r="ABM43">
            <v>2.27</v>
          </cell>
          <cell r="ABN43">
            <v>11.21</v>
          </cell>
          <cell r="ABO43">
            <v>11.21</v>
          </cell>
          <cell r="ABP43">
            <v>11.21</v>
          </cell>
          <cell r="ABQ43">
            <v>11.21</v>
          </cell>
          <cell r="ABR43">
            <v>11.21</v>
          </cell>
          <cell r="ABS43">
            <v>0</v>
          </cell>
          <cell r="ABT43">
            <v>0</v>
          </cell>
          <cell r="ABU43">
            <v>0</v>
          </cell>
          <cell r="ABV43">
            <v>0</v>
          </cell>
          <cell r="ABW43">
            <v>0</v>
          </cell>
          <cell r="ABX43">
            <v>0</v>
          </cell>
          <cell r="ABY43">
            <v>0</v>
          </cell>
          <cell r="ACB43">
            <v>0</v>
          </cell>
          <cell r="ACC43">
            <v>0</v>
          </cell>
          <cell r="ACD43">
            <v>0</v>
          </cell>
          <cell r="ACE43">
            <v>0</v>
          </cell>
          <cell r="ACF43">
            <v>-71.94</v>
          </cell>
          <cell r="ACG43">
            <v>-71.94</v>
          </cell>
          <cell r="ACH43">
            <v>0</v>
          </cell>
          <cell r="ACI43">
            <v>24701.739999999998</v>
          </cell>
          <cell r="ACJ43">
            <v>19221.717794629581</v>
          </cell>
          <cell r="ACK43">
            <v>-5480.0222053704165</v>
          </cell>
          <cell r="ACL43">
            <v>-5480.0222053704165</v>
          </cell>
          <cell r="ACM43">
            <v>0</v>
          </cell>
          <cell r="ACN43">
            <v>7764.090000000002</v>
          </cell>
          <cell r="ACO43">
            <v>993.37</v>
          </cell>
          <cell r="ACP43">
            <v>993.37</v>
          </cell>
          <cell r="ACQ43">
            <v>993.37</v>
          </cell>
          <cell r="ACR43">
            <v>993.37</v>
          </cell>
          <cell r="ACS43">
            <v>993.37</v>
          </cell>
          <cell r="ACT43">
            <v>993.37</v>
          </cell>
          <cell r="ACU43">
            <v>993.37</v>
          </cell>
          <cell r="ACV43">
            <v>162.1</v>
          </cell>
          <cell r="ACW43">
            <v>162.1</v>
          </cell>
          <cell r="ACX43">
            <v>162.1</v>
          </cell>
          <cell r="ACY43">
            <v>162.1</v>
          </cell>
          <cell r="ACZ43">
            <v>162.1</v>
          </cell>
          <cell r="ADA43">
            <v>3059.0032591536265</v>
          </cell>
          <cell r="ADB43">
            <v>0</v>
          </cell>
          <cell r="ADC43">
            <v>446.70472384949625</v>
          </cell>
          <cell r="ADD43">
            <v>400.86207697532012</v>
          </cell>
          <cell r="ADE43">
            <v>380.32175999999998</v>
          </cell>
          <cell r="ADF43">
            <v>108.59920959999999</v>
          </cell>
          <cell r="ADG43">
            <v>292.10745200000002</v>
          </cell>
          <cell r="ADH43">
            <v>268.2842367717048</v>
          </cell>
          <cell r="ADI43">
            <v>267.56504527586122</v>
          </cell>
          <cell r="ADJ43">
            <v>191.10886339999999</v>
          </cell>
          <cell r="ADK43">
            <v>188.4976968</v>
          </cell>
          <cell r="ADL43">
            <v>221.91501220000001</v>
          </cell>
          <cell r="ADM43">
            <v>293.03718228124387</v>
          </cell>
          <cell r="ADN43">
            <v>-4705.0867408463755</v>
          </cell>
          <cell r="ADO43">
            <v>-4705.0867408463755</v>
          </cell>
          <cell r="ADP43">
            <v>0</v>
          </cell>
          <cell r="ADQ43">
            <v>16937.649999999998</v>
          </cell>
          <cell r="ADR43">
            <v>1497.9</v>
          </cell>
          <cell r="ADS43">
            <v>1497.9</v>
          </cell>
          <cell r="ADT43">
            <v>1497.9</v>
          </cell>
          <cell r="ADU43">
            <v>1497.9</v>
          </cell>
          <cell r="ADV43">
            <v>1497.9</v>
          </cell>
          <cell r="ADW43">
            <v>1497.9</v>
          </cell>
          <cell r="ADX43">
            <v>1497.9</v>
          </cell>
          <cell r="ADY43">
            <v>1290.47</v>
          </cell>
          <cell r="ADZ43">
            <v>1290.47</v>
          </cell>
          <cell r="AEA43">
            <v>1290.47</v>
          </cell>
          <cell r="AEB43">
            <v>1290.47</v>
          </cell>
          <cell r="AEC43">
            <v>1290.47</v>
          </cell>
          <cell r="AED43">
            <v>16162.714535475954</v>
          </cell>
          <cell r="AEE43">
            <v>0</v>
          </cell>
          <cell r="AEF43">
            <v>2395.5327268407846</v>
          </cell>
          <cell r="AEG43">
            <v>1721.8130944097411</v>
          </cell>
          <cell r="AEH43">
            <v>1215.444958</v>
          </cell>
          <cell r="AEI43">
            <v>1405.4015360000001</v>
          </cell>
          <cell r="AEJ43">
            <v>1511.0639544000001</v>
          </cell>
          <cell r="AEK43">
            <v>1324.3626485724619</v>
          </cell>
          <cell r="AEL43">
            <v>1458.3077321467995</v>
          </cell>
          <cell r="AEM43">
            <v>2064.5776424000001</v>
          </cell>
          <cell r="AEN43">
            <v>507.25802959999999</v>
          </cell>
          <cell r="AEO43">
            <v>1205.9933076799998</v>
          </cell>
          <cell r="AEP43">
            <v>1352.9589054261685</v>
          </cell>
          <cell r="AEQ43">
            <v>-774.93546452404371</v>
          </cell>
          <cell r="AER43">
            <v>-774.93546452404371</v>
          </cell>
          <cell r="AES43">
            <v>0</v>
          </cell>
          <cell r="AET43">
            <v>0</v>
          </cell>
          <cell r="AEU43">
            <v>0</v>
          </cell>
          <cell r="AEV43">
            <v>0</v>
          </cell>
          <cell r="AEW43">
            <v>0</v>
          </cell>
          <cell r="AEX43">
            <v>0</v>
          </cell>
          <cell r="AEY43">
            <v>0</v>
          </cell>
          <cell r="AEZ43">
            <v>0</v>
          </cell>
          <cell r="AFA43">
            <v>0</v>
          </cell>
          <cell r="AFB43">
            <v>0</v>
          </cell>
          <cell r="AFC43">
            <v>0</v>
          </cell>
          <cell r="AFD43">
            <v>0</v>
          </cell>
          <cell r="AFE43">
            <v>0</v>
          </cell>
          <cell r="AFF43">
            <v>0</v>
          </cell>
          <cell r="AFG43">
            <v>0</v>
          </cell>
          <cell r="AFH43">
            <v>0</v>
          </cell>
          <cell r="AFI43">
            <v>0</v>
          </cell>
          <cell r="AFJ43">
            <v>0</v>
          </cell>
          <cell r="AFK43">
            <v>0</v>
          </cell>
          <cell r="AFL43">
            <v>0</v>
          </cell>
          <cell r="AFM43">
            <v>0</v>
          </cell>
          <cell r="AFN43">
            <v>0</v>
          </cell>
          <cell r="AFO43">
            <v>0</v>
          </cell>
          <cell r="AFP43">
            <v>0</v>
          </cell>
          <cell r="AFQ43">
            <v>0</v>
          </cell>
          <cell r="AFR43">
            <v>0</v>
          </cell>
          <cell r="AFS43">
            <v>0</v>
          </cell>
          <cell r="AFT43">
            <v>0</v>
          </cell>
          <cell r="AFU43">
            <v>0</v>
          </cell>
          <cell r="AFV43">
            <v>0</v>
          </cell>
          <cell r="AFW43">
            <v>246039.02310000002</v>
          </cell>
          <cell r="AFX43">
            <v>255751.429246329</v>
          </cell>
          <cell r="AFY43">
            <v>9712.4061463289836</v>
          </cell>
          <cell r="AFZ43">
            <v>0</v>
          </cell>
          <cell r="AGA43">
            <v>9712.4061463289836</v>
          </cell>
          <cell r="AGB43">
            <v>295246.82772</v>
          </cell>
          <cell r="AGC43">
            <v>306901.71509559482</v>
          </cell>
          <cell r="AGD43">
            <v>11654.887375594815</v>
          </cell>
          <cell r="AGE43">
            <v>0</v>
          </cell>
          <cell r="AGF43">
            <v>11654.887375594815</v>
          </cell>
          <cell r="AGG43">
            <v>15746.497478400001</v>
          </cell>
          <cell r="AGH43">
            <v>16368.091471765058</v>
          </cell>
          <cell r="AGI43">
            <v>621.59399336505703</v>
          </cell>
          <cell r="AGJ43">
            <v>0</v>
          </cell>
          <cell r="AGK43">
            <v>621.59399336505703</v>
          </cell>
          <cell r="AGL43">
            <v>310993.32519840001</v>
          </cell>
          <cell r="AGM43">
            <v>323269.80656735989</v>
          </cell>
          <cell r="AGN43">
            <v>12276.481368959881</v>
          </cell>
          <cell r="AGO43">
            <v>0</v>
          </cell>
          <cell r="AGP43">
            <v>12276.481368959881</v>
          </cell>
          <cell r="AGQ43">
            <v>5.0632911392405063E-2</v>
          </cell>
          <cell r="AGR43">
            <v>7.0000000000000007E-2</v>
          </cell>
          <cell r="AGS43">
            <v>0.03</v>
          </cell>
          <cell r="AGT43">
            <v>5.3333333333333337E-2</v>
          </cell>
          <cell r="AGV43">
            <v>81370.233100000012</v>
          </cell>
          <cell r="AGW43">
            <v>66599.690354826264</v>
          </cell>
          <cell r="AGX43">
            <v>-14770.542745173749</v>
          </cell>
          <cell r="AGZ43">
            <v>12276.481368959881</v>
          </cell>
          <cell r="AHA43">
            <v>-91241.132205498492</v>
          </cell>
          <cell r="AHC43">
            <v>-58329.770903213823</v>
          </cell>
          <cell r="AHD43">
            <v>152068.77526065544</v>
          </cell>
          <cell r="AHE43">
            <v>-36967.445522646303</v>
          </cell>
          <cell r="AHF43">
            <v>-65946.346515219542</v>
          </cell>
          <cell r="AHG43">
            <v>-88139.438516962837</v>
          </cell>
        </row>
        <row r="44">
          <cell r="C44" t="str">
            <v>Степана Бандери вул. 31в</v>
          </cell>
          <cell r="D44">
            <v>10</v>
          </cell>
          <cell r="E44">
            <v>6539.4</v>
          </cell>
          <cell r="F44">
            <v>44594.25</v>
          </cell>
          <cell r="G44">
            <v>54259.590110526711</v>
          </cell>
          <cell r="H44">
            <v>9665.3401105267112</v>
          </cell>
          <cell r="I44">
            <v>0</v>
          </cell>
          <cell r="J44">
            <v>9665.3401105267112</v>
          </cell>
          <cell r="K44">
            <v>18284.990000000002</v>
          </cell>
          <cell r="L44">
            <v>1156.17</v>
          </cell>
          <cell r="M44">
            <v>1156.17</v>
          </cell>
          <cell r="N44">
            <v>1156.17</v>
          </cell>
          <cell r="O44">
            <v>1156.17</v>
          </cell>
          <cell r="P44">
            <v>1156.17</v>
          </cell>
          <cell r="Q44">
            <v>1156.17</v>
          </cell>
          <cell r="R44">
            <v>1156.17</v>
          </cell>
          <cell r="S44">
            <v>2038.36</v>
          </cell>
          <cell r="T44">
            <v>2038.36</v>
          </cell>
          <cell r="U44">
            <v>2038.36</v>
          </cell>
          <cell r="V44">
            <v>2038.36</v>
          </cell>
          <cell r="W44">
            <v>2038.36</v>
          </cell>
          <cell r="X44">
            <v>23120.03123710744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11092.887957993864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12027.143279113578</v>
          </cell>
          <cell r="AL44">
            <v>0</v>
          </cell>
          <cell r="AM44">
            <v>0</v>
          </cell>
          <cell r="AN44">
            <v>0.44999999999999996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0.09</v>
          </cell>
          <cell r="AW44">
            <v>0.09</v>
          </cell>
          <cell r="AX44">
            <v>0.09</v>
          </cell>
          <cell r="AY44">
            <v>0.09</v>
          </cell>
          <cell r="AZ44">
            <v>0.09</v>
          </cell>
          <cell r="BA44">
            <v>1024.0546968799945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1024.0546968799945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2164.88</v>
          </cell>
          <cell r="DX44">
            <v>171.99</v>
          </cell>
          <cell r="DY44">
            <v>171.99</v>
          </cell>
          <cell r="DZ44">
            <v>171.99</v>
          </cell>
          <cell r="EA44">
            <v>171.99</v>
          </cell>
          <cell r="EB44">
            <v>171.99</v>
          </cell>
          <cell r="EC44">
            <v>171.99</v>
          </cell>
          <cell r="ED44">
            <v>171.99</v>
          </cell>
          <cell r="EE44">
            <v>192.19</v>
          </cell>
          <cell r="EF44">
            <v>192.19</v>
          </cell>
          <cell r="EG44">
            <v>192.19</v>
          </cell>
          <cell r="EH44">
            <v>192.19</v>
          </cell>
          <cell r="EI44">
            <v>192.19</v>
          </cell>
          <cell r="EK44">
            <v>2172.2371327463352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1052.1174615216719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1120.1196712246631</v>
          </cell>
          <cell r="EX44">
            <v>7.3571327463350826</v>
          </cell>
          <cell r="EY44">
            <v>0</v>
          </cell>
          <cell r="EZ44">
            <v>7.3571327463350826</v>
          </cell>
          <cell r="FA44">
            <v>5778.9100000000008</v>
          </cell>
          <cell r="FB44">
            <v>436.83</v>
          </cell>
          <cell r="FC44">
            <v>436.83</v>
          </cell>
          <cell r="FD44">
            <v>436.83</v>
          </cell>
          <cell r="FE44">
            <v>436.83</v>
          </cell>
          <cell r="FF44">
            <v>436.83</v>
          </cell>
          <cell r="FG44">
            <v>436.83</v>
          </cell>
          <cell r="FH44">
            <v>436.83</v>
          </cell>
          <cell r="FI44">
            <v>544.22</v>
          </cell>
          <cell r="FJ44">
            <v>544.22</v>
          </cell>
          <cell r="FK44">
            <v>544.22</v>
          </cell>
          <cell r="FL44">
            <v>544.22</v>
          </cell>
          <cell r="FM44">
            <v>544.22</v>
          </cell>
          <cell r="FN44">
            <v>6405.0819140899912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2939.0561353144053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3466.0257787755854</v>
          </cell>
          <cell r="GA44">
            <v>626.17191408999042</v>
          </cell>
          <cell r="GB44">
            <v>0</v>
          </cell>
          <cell r="GC44">
            <v>626.17191408999042</v>
          </cell>
          <cell r="GD44">
            <v>1331.2000000000003</v>
          </cell>
          <cell r="GE44">
            <v>107.9</v>
          </cell>
          <cell r="GF44">
            <v>107.9</v>
          </cell>
          <cell r="GG44">
            <v>107.9</v>
          </cell>
          <cell r="GH44">
            <v>107.9</v>
          </cell>
          <cell r="GI44">
            <v>107.9</v>
          </cell>
          <cell r="GJ44">
            <v>107.9</v>
          </cell>
          <cell r="GK44">
            <v>107.9</v>
          </cell>
          <cell r="GL44">
            <v>115.18</v>
          </cell>
          <cell r="GM44">
            <v>115.18</v>
          </cell>
          <cell r="GN44">
            <v>115.18</v>
          </cell>
          <cell r="GO44">
            <v>115.18</v>
          </cell>
          <cell r="GP44">
            <v>115.18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V44">
            <v>-1331.2000000000003</v>
          </cell>
          <cell r="GW44">
            <v>-1331.2000000000003</v>
          </cell>
          <cell r="GX44">
            <v>0</v>
          </cell>
          <cell r="GY44">
            <v>17033.82</v>
          </cell>
          <cell r="GZ44">
            <v>939.06</v>
          </cell>
          <cell r="HA44">
            <v>939.06</v>
          </cell>
          <cell r="HB44">
            <v>939.06</v>
          </cell>
          <cell r="HC44">
            <v>939.06</v>
          </cell>
          <cell r="HD44">
            <v>939.06</v>
          </cell>
          <cell r="HE44">
            <v>939.06</v>
          </cell>
          <cell r="HF44">
            <v>939.06</v>
          </cell>
          <cell r="HG44">
            <v>2092.08</v>
          </cell>
          <cell r="HH44">
            <v>2092.08</v>
          </cell>
          <cell r="HI44">
            <v>2092.08</v>
          </cell>
          <cell r="HJ44">
            <v>2092.08</v>
          </cell>
          <cell r="HK44">
            <v>2092.08</v>
          </cell>
          <cell r="HL44">
            <v>21538.185129702953</v>
          </cell>
          <cell r="HM44">
            <v>1882.4338523349222</v>
          </cell>
          <cell r="HN44">
            <v>1996.9102035591166</v>
          </cell>
          <cell r="HO44">
            <v>2156.6321172969006</v>
          </cell>
          <cell r="HP44">
            <v>2019.1239077672467</v>
          </cell>
          <cell r="HQ44">
            <v>2095.8637512219188</v>
          </cell>
          <cell r="HR44">
            <v>1776.6907254304181</v>
          </cell>
          <cell r="HS44">
            <v>2304.4634859519847</v>
          </cell>
          <cell r="HT44">
            <v>1331.8345767039223</v>
          </cell>
          <cell r="HU44">
            <v>1386.1113836122033</v>
          </cell>
          <cell r="HV44">
            <v>1495.6489752658936</v>
          </cell>
          <cell r="HW44">
            <v>1358.7372358952273</v>
          </cell>
          <cell r="HX44">
            <v>1733.7349146632005</v>
          </cell>
          <cell r="HY44">
            <v>4504.3651297029537</v>
          </cell>
          <cell r="HZ44">
            <v>0</v>
          </cell>
          <cell r="IA44">
            <v>4504.3651297029537</v>
          </cell>
          <cell r="IB44">
            <v>21957.69</v>
          </cell>
          <cell r="IC44">
            <v>1791.34</v>
          </cell>
          <cell r="ID44">
            <v>1791.34</v>
          </cell>
          <cell r="IE44">
            <v>1791.34</v>
          </cell>
          <cell r="IF44">
            <v>1791.34</v>
          </cell>
          <cell r="IG44">
            <v>1791.34</v>
          </cell>
          <cell r="IH44">
            <v>1791.34</v>
          </cell>
          <cell r="II44">
            <v>1791.34</v>
          </cell>
          <cell r="IJ44">
            <v>2198.19</v>
          </cell>
          <cell r="IK44">
            <v>1464.29</v>
          </cell>
          <cell r="IL44">
            <v>1359.45</v>
          </cell>
          <cell r="IM44">
            <v>2198.19</v>
          </cell>
          <cell r="IN44">
            <v>2198.19</v>
          </cell>
          <cell r="IO44">
            <v>20762.662540829453</v>
          </cell>
          <cell r="IP44">
            <v>1830.1570102929197</v>
          </cell>
          <cell r="IQ44">
            <v>1825.7763559097591</v>
          </cell>
          <cell r="IR44">
            <v>1831.9205279546356</v>
          </cell>
          <cell r="IS44">
            <v>1839.43864325</v>
          </cell>
          <cell r="IT44">
            <v>1853.8010561000001</v>
          </cell>
          <cell r="IU44">
            <v>1832.8050871</v>
          </cell>
          <cell r="IV44">
            <v>1800.0908590907441</v>
          </cell>
          <cell r="IW44">
            <v>2270.3342647999998</v>
          </cell>
          <cell r="IX44">
            <v>1371.8100456594493</v>
          </cell>
          <cell r="IY44">
            <v>1627.1430366142545</v>
          </cell>
          <cell r="IZ44">
            <v>1264.6753247304046</v>
          </cell>
          <cell r="JA44">
            <v>1414.7103293272858</v>
          </cell>
          <cell r="JB44">
            <v>-1195.0274591705456</v>
          </cell>
          <cell r="JC44">
            <v>-1195.0274591705456</v>
          </cell>
          <cell r="JD44">
            <v>0</v>
          </cell>
          <cell r="JE44">
            <v>4103.670000000001</v>
          </cell>
          <cell r="JF44">
            <v>312.41000000000003</v>
          </cell>
          <cell r="JG44">
            <v>312.41000000000003</v>
          </cell>
          <cell r="JH44">
            <v>312.41000000000003</v>
          </cell>
          <cell r="JI44">
            <v>312.41000000000003</v>
          </cell>
          <cell r="JJ44">
            <v>312.41000000000003</v>
          </cell>
          <cell r="JK44">
            <v>312.41000000000003</v>
          </cell>
          <cell r="JL44">
            <v>312.41000000000003</v>
          </cell>
          <cell r="JM44">
            <v>383.36</v>
          </cell>
          <cell r="JN44">
            <v>383.36</v>
          </cell>
          <cell r="JO44">
            <v>383.36</v>
          </cell>
          <cell r="JP44">
            <v>383.36</v>
          </cell>
          <cell r="JQ44">
            <v>383.36</v>
          </cell>
          <cell r="JR44">
            <v>3534.4517575316977</v>
          </cell>
          <cell r="JS44">
            <v>319.13649695660575</v>
          </cell>
          <cell r="JT44">
            <v>318.3726134830257</v>
          </cell>
          <cell r="JU44">
            <v>319.44401311271474</v>
          </cell>
          <cell r="JV44">
            <v>320.75499624999998</v>
          </cell>
          <cell r="JW44">
            <v>323.25946449999998</v>
          </cell>
          <cell r="JX44">
            <v>319.59825949999998</v>
          </cell>
          <cell r="JY44">
            <v>313.89366471999114</v>
          </cell>
          <cell r="JZ44">
            <v>395.89886280000002</v>
          </cell>
          <cell r="KA44">
            <v>225.89925311334289</v>
          </cell>
          <cell r="KB44">
            <v>264.82755569177601</v>
          </cell>
          <cell r="KC44">
            <v>179.70417282167548</v>
          </cell>
          <cell r="KD44">
            <v>233.66240458256542</v>
          </cell>
          <cell r="KE44">
            <v>-569.21824246830329</v>
          </cell>
          <cell r="KF44">
            <v>-569.21824246830329</v>
          </cell>
          <cell r="KG44">
            <v>0</v>
          </cell>
          <cell r="KH44">
            <v>5621.5600000000013</v>
          </cell>
          <cell r="KI44">
            <v>311.27999999999997</v>
          </cell>
          <cell r="KJ44">
            <v>311.27999999999997</v>
          </cell>
          <cell r="KK44">
            <v>311.27999999999997</v>
          </cell>
          <cell r="KL44">
            <v>311.27999999999997</v>
          </cell>
          <cell r="KM44">
            <v>311.27999999999997</v>
          </cell>
          <cell r="KN44">
            <v>311.27999999999997</v>
          </cell>
          <cell r="KO44">
            <v>311.27999999999997</v>
          </cell>
          <cell r="KP44">
            <v>688.52</v>
          </cell>
          <cell r="KQ44">
            <v>688.52</v>
          </cell>
          <cell r="KR44">
            <v>688.52</v>
          </cell>
          <cell r="KS44">
            <v>688.52</v>
          </cell>
          <cell r="KT44">
            <v>688.52</v>
          </cell>
          <cell r="KU44">
            <v>6130.6590032080667</v>
          </cell>
          <cell r="KV44">
            <v>376.07391604087275</v>
          </cell>
          <cell r="KW44">
            <v>405.01784565976499</v>
          </cell>
          <cell r="KX44">
            <v>359.44843821159839</v>
          </cell>
          <cell r="KY44">
            <v>394.10181823627892</v>
          </cell>
          <cell r="KZ44">
            <v>392.57397093733903</v>
          </cell>
          <cell r="LA44">
            <v>401.25339009921578</v>
          </cell>
          <cell r="LB44">
            <v>355.06153155546292</v>
          </cell>
          <cell r="LC44">
            <v>522.91432492352635</v>
          </cell>
          <cell r="LD44">
            <v>674.00735765807565</v>
          </cell>
          <cell r="LE44">
            <v>650.83346773893368</v>
          </cell>
          <cell r="LF44">
            <v>792.96048176279066</v>
          </cell>
          <cell r="LG44">
            <v>806.41246038420741</v>
          </cell>
          <cell r="LH44">
            <v>509.09900320806537</v>
          </cell>
          <cell r="LI44">
            <v>0</v>
          </cell>
          <cell r="LJ44">
            <v>509.09900320806537</v>
          </cell>
          <cell r="LK44">
            <v>0</v>
          </cell>
          <cell r="LX44">
            <v>0</v>
          </cell>
          <cell r="MJ44">
            <v>0</v>
          </cell>
          <cell r="ML44">
            <v>0</v>
          </cell>
          <cell r="MM44">
            <v>0</v>
          </cell>
          <cell r="MN44">
            <v>86513.89</v>
          </cell>
          <cell r="MO44">
            <v>6659.07</v>
          </cell>
          <cell r="MP44">
            <v>6659.07</v>
          </cell>
          <cell r="MQ44">
            <v>6659.07</v>
          </cell>
          <cell r="MR44">
            <v>6659.07</v>
          </cell>
          <cell r="MS44">
            <v>6659.07</v>
          </cell>
          <cell r="MT44">
            <v>6659.07</v>
          </cell>
          <cell r="MU44">
            <v>6659.07</v>
          </cell>
          <cell r="MV44">
            <v>7980.08</v>
          </cell>
          <cell r="MW44">
            <v>7980.08</v>
          </cell>
          <cell r="MX44">
            <v>7980.08</v>
          </cell>
          <cell r="MY44">
            <v>7980.08</v>
          </cell>
          <cell r="MZ44">
            <v>7980.08</v>
          </cell>
          <cell r="NA44">
            <v>74777.192802448088</v>
          </cell>
          <cell r="NB44">
            <v>0</v>
          </cell>
          <cell r="NC44">
            <v>5124.8842666666669</v>
          </cell>
          <cell r="ND44">
            <v>0</v>
          </cell>
          <cell r="NE44">
            <v>0</v>
          </cell>
          <cell r="NF44">
            <v>544.32560000000001</v>
          </cell>
          <cell r="NG44">
            <v>0</v>
          </cell>
          <cell r="NH44">
            <v>2678.1768000000002</v>
          </cell>
          <cell r="NI44">
            <v>8298.8142157571419</v>
          </cell>
          <cell r="NJ44">
            <v>106.34</v>
          </cell>
          <cell r="NK44">
            <v>55116.141856618211</v>
          </cell>
          <cell r="NL44">
            <v>0</v>
          </cell>
          <cell r="NM44">
            <v>2908.5100634060682</v>
          </cell>
          <cell r="NN44">
            <v>-11736.697197551912</v>
          </cell>
          <cell r="NO44">
            <v>-11736.697197551912</v>
          </cell>
          <cell r="NP44">
            <v>0</v>
          </cell>
          <cell r="NQ44">
            <v>15399.510000000002</v>
          </cell>
          <cell r="NR44">
            <v>337.27</v>
          </cell>
          <cell r="NS44">
            <v>-15062.240000000002</v>
          </cell>
          <cell r="NT44">
            <v>-15062.240000000002</v>
          </cell>
          <cell r="NU44">
            <v>0</v>
          </cell>
          <cell r="NV44">
            <v>7486.880000000001</v>
          </cell>
          <cell r="NW44">
            <v>794.54</v>
          </cell>
          <cell r="NX44">
            <v>794.54</v>
          </cell>
          <cell r="NY44">
            <v>794.54</v>
          </cell>
          <cell r="NZ44">
            <v>794.54</v>
          </cell>
          <cell r="OA44">
            <v>794.54</v>
          </cell>
          <cell r="OB44">
            <v>794.54</v>
          </cell>
          <cell r="OC44">
            <v>794.54</v>
          </cell>
          <cell r="OD44">
            <v>385.02</v>
          </cell>
          <cell r="OE44">
            <v>385.02</v>
          </cell>
          <cell r="OF44">
            <v>385.02</v>
          </cell>
          <cell r="OG44">
            <v>385.02</v>
          </cell>
          <cell r="OH44">
            <v>385.02</v>
          </cell>
          <cell r="OI44">
            <v>0</v>
          </cell>
          <cell r="OJ44">
            <v>0</v>
          </cell>
          <cell r="OK44">
            <v>0</v>
          </cell>
          <cell r="OL44">
            <v>0</v>
          </cell>
          <cell r="OM44">
            <v>0</v>
          </cell>
          <cell r="ON44">
            <v>0</v>
          </cell>
          <cell r="OO44">
            <v>0</v>
          </cell>
          <cell r="OP44">
            <v>0</v>
          </cell>
          <cell r="OQ44">
            <v>0</v>
          </cell>
          <cell r="OR44">
            <v>0</v>
          </cell>
          <cell r="OS44">
            <v>0</v>
          </cell>
          <cell r="OT44">
            <v>0</v>
          </cell>
          <cell r="OU44">
            <v>0</v>
          </cell>
          <cell r="OV44">
            <v>-7486.880000000001</v>
          </cell>
          <cell r="OW44">
            <v>-7486.880000000001</v>
          </cell>
          <cell r="OX44">
            <v>0</v>
          </cell>
          <cell r="OY44">
            <v>69.78</v>
          </cell>
          <cell r="OZ44">
            <v>7.19</v>
          </cell>
          <cell r="PA44">
            <v>7.19</v>
          </cell>
          <cell r="PB44">
            <v>7.19</v>
          </cell>
          <cell r="PC44">
            <v>7.19</v>
          </cell>
          <cell r="PD44">
            <v>7.19</v>
          </cell>
          <cell r="PE44">
            <v>7.19</v>
          </cell>
          <cell r="PF44">
            <v>7.19</v>
          </cell>
          <cell r="PG44">
            <v>3.89</v>
          </cell>
          <cell r="PH44">
            <v>3.89</v>
          </cell>
          <cell r="PI44">
            <v>3.89</v>
          </cell>
          <cell r="PJ44">
            <v>3.89</v>
          </cell>
          <cell r="PK44">
            <v>3.89</v>
          </cell>
          <cell r="PL44">
            <v>0</v>
          </cell>
          <cell r="PM44">
            <v>0</v>
          </cell>
          <cell r="PN44">
            <v>0</v>
          </cell>
          <cell r="PO44">
            <v>0</v>
          </cell>
          <cell r="PP44">
            <v>0</v>
          </cell>
          <cell r="PQ44">
            <v>0</v>
          </cell>
          <cell r="PR44">
            <v>0</v>
          </cell>
          <cell r="PS44">
            <v>0</v>
          </cell>
          <cell r="PT44">
            <v>0</v>
          </cell>
          <cell r="PU44">
            <v>0</v>
          </cell>
          <cell r="PV44">
            <v>0</v>
          </cell>
          <cell r="PW44">
            <v>0</v>
          </cell>
          <cell r="PX44">
            <v>0</v>
          </cell>
          <cell r="PY44">
            <v>-69.78</v>
          </cell>
          <cell r="PZ44">
            <v>-69.78</v>
          </cell>
          <cell r="QA44">
            <v>0</v>
          </cell>
          <cell r="QB44">
            <v>0</v>
          </cell>
          <cell r="QC44">
            <v>0</v>
          </cell>
          <cell r="QD44">
            <v>0</v>
          </cell>
          <cell r="QE44">
            <v>0</v>
          </cell>
          <cell r="QF44">
            <v>0</v>
          </cell>
          <cell r="QG44">
            <v>0</v>
          </cell>
          <cell r="QH44">
            <v>0</v>
          </cell>
          <cell r="QI44">
            <v>0</v>
          </cell>
          <cell r="QJ44">
            <v>0</v>
          </cell>
          <cell r="QK44">
            <v>0</v>
          </cell>
          <cell r="QL44">
            <v>0</v>
          </cell>
          <cell r="QM44">
            <v>0</v>
          </cell>
          <cell r="QN44">
            <v>0</v>
          </cell>
          <cell r="QO44">
            <v>0</v>
          </cell>
          <cell r="QP44">
            <v>0</v>
          </cell>
          <cell r="QQ44">
            <v>0</v>
          </cell>
          <cell r="QR44">
            <v>0</v>
          </cell>
          <cell r="QS44">
            <v>0</v>
          </cell>
          <cell r="QT44">
            <v>0</v>
          </cell>
          <cell r="QU44">
            <v>0</v>
          </cell>
          <cell r="QV44">
            <v>0</v>
          </cell>
          <cell r="QW44">
            <v>0</v>
          </cell>
          <cell r="QX44">
            <v>0</v>
          </cell>
          <cell r="QY44">
            <v>0</v>
          </cell>
          <cell r="QZ44">
            <v>0</v>
          </cell>
          <cell r="RA44">
            <v>0</v>
          </cell>
          <cell r="RB44">
            <v>0</v>
          </cell>
          <cell r="RC44">
            <v>0</v>
          </cell>
          <cell r="RD44">
            <v>0</v>
          </cell>
          <cell r="RE44">
            <v>0</v>
          </cell>
          <cell r="RF44">
            <v>0</v>
          </cell>
          <cell r="RG44">
            <v>0</v>
          </cell>
          <cell r="RH44">
            <v>0</v>
          </cell>
          <cell r="RI44">
            <v>0</v>
          </cell>
          <cell r="RJ44">
            <v>0</v>
          </cell>
          <cell r="RK44">
            <v>0</v>
          </cell>
          <cell r="RL44">
            <v>0</v>
          </cell>
          <cell r="RM44">
            <v>0</v>
          </cell>
          <cell r="RN44">
            <v>0</v>
          </cell>
          <cell r="RO44">
            <v>0</v>
          </cell>
          <cell r="RP44">
            <v>0</v>
          </cell>
          <cell r="RQ44">
            <v>0</v>
          </cell>
          <cell r="RR44">
            <v>0</v>
          </cell>
          <cell r="RS44">
            <v>0</v>
          </cell>
          <cell r="RT44">
            <v>0</v>
          </cell>
          <cell r="RU44">
            <v>0</v>
          </cell>
          <cell r="RV44">
            <v>0</v>
          </cell>
          <cell r="RW44">
            <v>0</v>
          </cell>
          <cell r="RX44">
            <v>0</v>
          </cell>
          <cell r="RY44">
            <v>0</v>
          </cell>
          <cell r="RZ44">
            <v>0</v>
          </cell>
          <cell r="SA44">
            <v>0</v>
          </cell>
          <cell r="SB44">
            <v>0</v>
          </cell>
          <cell r="SC44">
            <v>0</v>
          </cell>
          <cell r="SD44">
            <v>0</v>
          </cell>
          <cell r="SE44">
            <v>0</v>
          </cell>
          <cell r="SF44">
            <v>0</v>
          </cell>
          <cell r="SG44">
            <v>0</v>
          </cell>
          <cell r="SH44">
            <v>6056.1800000000012</v>
          </cell>
          <cell r="SI44">
            <v>653.94000000000005</v>
          </cell>
          <cell r="SJ44">
            <v>653.94000000000005</v>
          </cell>
          <cell r="SK44">
            <v>653.94000000000005</v>
          </cell>
          <cell r="SL44">
            <v>653.94000000000005</v>
          </cell>
          <cell r="SM44">
            <v>653.94000000000005</v>
          </cell>
          <cell r="SN44">
            <v>653.94000000000005</v>
          </cell>
          <cell r="SO44">
            <v>653.94000000000005</v>
          </cell>
          <cell r="SP44">
            <v>295.72000000000003</v>
          </cell>
          <cell r="SQ44">
            <v>295.72000000000003</v>
          </cell>
          <cell r="SR44">
            <v>295.72000000000003</v>
          </cell>
          <cell r="SS44">
            <v>295.72000000000003</v>
          </cell>
          <cell r="ST44">
            <v>295.72000000000003</v>
          </cell>
          <cell r="SU44">
            <v>0</v>
          </cell>
          <cell r="SV44">
            <v>0</v>
          </cell>
          <cell r="SW44">
            <v>0</v>
          </cell>
          <cell r="SX44">
            <v>0</v>
          </cell>
          <cell r="SY44">
            <v>0</v>
          </cell>
          <cell r="SZ44">
            <v>0</v>
          </cell>
          <cell r="TA44">
            <v>0</v>
          </cell>
          <cell r="TB44">
            <v>0</v>
          </cell>
          <cell r="TC44">
            <v>0</v>
          </cell>
          <cell r="TD44">
            <v>0</v>
          </cell>
          <cell r="TE44">
            <v>0</v>
          </cell>
          <cell r="TF44">
            <v>0</v>
          </cell>
          <cell r="TG44">
            <v>0</v>
          </cell>
          <cell r="TH44">
            <v>-6056.1800000000012</v>
          </cell>
          <cell r="TI44">
            <v>-6056.1800000000012</v>
          </cell>
          <cell r="TJ44">
            <v>0</v>
          </cell>
          <cell r="TK44">
            <v>1746.2799999999997</v>
          </cell>
          <cell r="TL44">
            <v>163.49</v>
          </cell>
          <cell r="TM44">
            <v>163.49</v>
          </cell>
          <cell r="TN44">
            <v>163.49</v>
          </cell>
          <cell r="TO44">
            <v>163.49</v>
          </cell>
          <cell r="TP44">
            <v>163.49</v>
          </cell>
          <cell r="TQ44">
            <v>163.49</v>
          </cell>
          <cell r="TR44">
            <v>163.49</v>
          </cell>
          <cell r="TS44">
            <v>120.37</v>
          </cell>
          <cell r="TT44">
            <v>120.37</v>
          </cell>
          <cell r="TU44">
            <v>120.37</v>
          </cell>
          <cell r="TV44">
            <v>120.37</v>
          </cell>
          <cell r="TW44">
            <v>120.37</v>
          </cell>
          <cell r="TX44">
            <v>337.27</v>
          </cell>
          <cell r="TY44">
            <v>0</v>
          </cell>
          <cell r="TZ44">
            <v>0</v>
          </cell>
          <cell r="UA44">
            <v>0</v>
          </cell>
          <cell r="UB44">
            <v>0</v>
          </cell>
          <cell r="UC44">
            <v>0</v>
          </cell>
          <cell r="UD44">
            <v>0</v>
          </cell>
          <cell r="UE44">
            <v>337.27</v>
          </cell>
          <cell r="UF44">
            <v>0</v>
          </cell>
          <cell r="UG44">
            <v>0</v>
          </cell>
          <cell r="UH44">
            <v>0</v>
          </cell>
          <cell r="UI44">
            <v>0</v>
          </cell>
          <cell r="UJ44">
            <v>0</v>
          </cell>
          <cell r="UK44">
            <v>-1409.0099999999998</v>
          </cell>
          <cell r="UL44">
            <v>-1409.0099999999998</v>
          </cell>
          <cell r="UM44">
            <v>0</v>
          </cell>
          <cell r="UN44">
            <v>40.390000000000015</v>
          </cell>
          <cell r="UO44">
            <v>3.92</v>
          </cell>
          <cell r="UP44">
            <v>3.92</v>
          </cell>
          <cell r="UQ44">
            <v>3.92</v>
          </cell>
          <cell r="UR44">
            <v>3.92</v>
          </cell>
          <cell r="US44">
            <v>3.92</v>
          </cell>
          <cell r="UT44">
            <v>3.92</v>
          </cell>
          <cell r="UU44">
            <v>3.92</v>
          </cell>
          <cell r="UV44">
            <v>2.59</v>
          </cell>
          <cell r="UW44">
            <v>2.59</v>
          </cell>
          <cell r="UX44">
            <v>2.59</v>
          </cell>
          <cell r="UY44">
            <v>2.59</v>
          </cell>
          <cell r="UZ44">
            <v>2.59</v>
          </cell>
          <cell r="VA44">
            <v>0</v>
          </cell>
          <cell r="VH44">
            <v>0</v>
          </cell>
          <cell r="VN44">
            <v>-40.390000000000015</v>
          </cell>
          <cell r="VO44">
            <v>-40.390000000000015</v>
          </cell>
          <cell r="VP44">
            <v>0</v>
          </cell>
          <cell r="VQ44">
            <v>0</v>
          </cell>
          <cell r="WD44">
            <v>0</v>
          </cell>
          <cell r="WQ44">
            <v>0</v>
          </cell>
          <cell r="WR44">
            <v>0</v>
          </cell>
          <cell r="WS44">
            <v>0</v>
          </cell>
          <cell r="WT44">
            <v>38364.6</v>
          </cell>
          <cell r="WU44">
            <v>2863.6</v>
          </cell>
          <cell r="WV44">
            <v>2863.6</v>
          </cell>
          <cell r="WW44">
            <v>2863.6</v>
          </cell>
          <cell r="WX44">
            <v>2863.6</v>
          </cell>
          <cell r="WY44">
            <v>2863.6</v>
          </cell>
          <cell r="WZ44">
            <v>2863.6</v>
          </cell>
          <cell r="XA44">
            <v>2863.6</v>
          </cell>
          <cell r="XB44">
            <v>3663.88</v>
          </cell>
          <cell r="XC44">
            <v>3663.88</v>
          </cell>
          <cell r="XD44">
            <v>3663.88</v>
          </cell>
          <cell r="XE44">
            <v>3663.88</v>
          </cell>
          <cell r="XF44">
            <v>3663.88</v>
          </cell>
          <cell r="XG44">
            <v>47345.256808693222</v>
          </cell>
          <cell r="XH44">
            <v>4131.7226584248256</v>
          </cell>
          <cell r="XI44">
            <v>4041.0913399371352</v>
          </cell>
          <cell r="XJ44">
            <v>3850.2618186058539</v>
          </cell>
          <cell r="XK44">
            <v>230.1869543836271</v>
          </cell>
          <cell r="XL44">
            <v>3571.7817645740074</v>
          </cell>
          <cell r="XM44">
            <v>3443.0344963723642</v>
          </cell>
          <cell r="XN44">
            <v>3858.7747061124737</v>
          </cell>
          <cell r="XO44">
            <v>4461.847200694363</v>
          </cell>
          <cell r="XP44">
            <v>4953.5081444633879</v>
          </cell>
          <cell r="XQ44">
            <v>5050.4983280625793</v>
          </cell>
          <cell r="XR44">
            <v>4332.9762900667338</v>
          </cell>
          <cell r="XS44">
            <v>5419.573106995872</v>
          </cell>
          <cell r="XT44">
            <v>8980.6568086932239</v>
          </cell>
          <cell r="XU44">
            <v>0</v>
          </cell>
          <cell r="XV44">
            <v>8980.6568086932239</v>
          </cell>
          <cell r="XW44">
            <v>34089.42</v>
          </cell>
          <cell r="XX44">
            <v>2167.81</v>
          </cell>
          <cell r="XY44">
            <v>2167.81</v>
          </cell>
          <cell r="XZ44">
            <v>2167.81</v>
          </cell>
          <cell r="YA44">
            <v>2167.81</v>
          </cell>
          <cell r="YB44">
            <v>2167.81</v>
          </cell>
          <cell r="YC44">
            <v>2167.81</v>
          </cell>
          <cell r="YD44">
            <v>2167.81</v>
          </cell>
          <cell r="YE44">
            <v>3782.95</v>
          </cell>
          <cell r="YF44">
            <v>3782.95</v>
          </cell>
          <cell r="YG44">
            <v>3782.95</v>
          </cell>
          <cell r="YH44">
            <v>3782.95</v>
          </cell>
          <cell r="YI44">
            <v>3782.95</v>
          </cell>
          <cell r="YJ44">
            <v>39864.04009493695</v>
          </cell>
          <cell r="YK44">
            <v>3184.9867947864677</v>
          </cell>
          <cell r="YL44">
            <v>2930.8284418022213</v>
          </cell>
          <cell r="YM44">
            <v>3051.8682054399692</v>
          </cell>
          <cell r="YN44">
            <v>3084.6323753669431</v>
          </cell>
          <cell r="YO44">
            <v>2926.0303401516348</v>
          </cell>
          <cell r="YP44">
            <v>2990.8846001720503</v>
          </cell>
          <cell r="YQ44">
            <v>3292.263422048256</v>
          </cell>
          <cell r="YR44">
            <v>3365.028041004085</v>
          </cell>
          <cell r="YS44">
            <v>3537.2986775163217</v>
          </cell>
          <cell r="YT44">
            <v>3707.0495605876922</v>
          </cell>
          <cell r="YU44">
            <v>3734.1856014835939</v>
          </cell>
          <cell r="YV44">
            <v>4058.9840345777088</v>
          </cell>
          <cell r="YW44">
            <v>5774.6200949369522</v>
          </cell>
          <cell r="YX44">
            <v>0</v>
          </cell>
          <cell r="YY44">
            <v>5774.6200949369522</v>
          </cell>
          <cell r="YZ44">
            <v>2449.6600000000003</v>
          </cell>
          <cell r="ZA44">
            <v>137.33000000000001</v>
          </cell>
          <cell r="ZB44">
            <v>137.33000000000001</v>
          </cell>
          <cell r="ZC44">
            <v>137.33000000000001</v>
          </cell>
          <cell r="ZD44">
            <v>137.33000000000001</v>
          </cell>
          <cell r="ZE44">
            <v>137.33000000000001</v>
          </cell>
          <cell r="ZF44">
            <v>137.33000000000001</v>
          </cell>
          <cell r="ZG44">
            <v>137.33000000000001</v>
          </cell>
          <cell r="ZH44">
            <v>297.67</v>
          </cell>
          <cell r="ZI44">
            <v>297.67</v>
          </cell>
          <cell r="ZJ44">
            <v>297.67</v>
          </cell>
          <cell r="ZK44">
            <v>297.67</v>
          </cell>
          <cell r="ZL44">
            <v>297.67</v>
          </cell>
          <cell r="ZM44">
            <v>5109.8524325572216</v>
          </cell>
          <cell r="ZN44">
            <v>0</v>
          </cell>
          <cell r="ZO44">
            <v>129.70805112319596</v>
          </cell>
          <cell r="ZP44">
            <v>437.96247881134502</v>
          </cell>
          <cell r="ZQ44">
            <v>4396.9802545331631</v>
          </cell>
          <cell r="ZR44">
            <v>145.20164808951691</v>
          </cell>
          <cell r="ZS44">
            <v>0</v>
          </cell>
          <cell r="ZZ44">
            <v>2660.1924325572213</v>
          </cell>
          <cell r="AAA44">
            <v>0</v>
          </cell>
          <cell r="AAB44">
            <v>2660.1924325572213</v>
          </cell>
          <cell r="AAC44">
            <v>414.3599999999999</v>
          </cell>
          <cell r="AAD44">
            <v>30.08</v>
          </cell>
          <cell r="AAE44">
            <v>30.08</v>
          </cell>
          <cell r="AAF44">
            <v>30.08</v>
          </cell>
          <cell r="AAG44">
            <v>30.08</v>
          </cell>
          <cell r="AAH44">
            <v>30.08</v>
          </cell>
          <cell r="AAI44">
            <v>30.08</v>
          </cell>
          <cell r="AAJ44">
            <v>30.08</v>
          </cell>
          <cell r="AAK44">
            <v>40.76</v>
          </cell>
          <cell r="AAL44">
            <v>40.76</v>
          </cell>
          <cell r="AAM44">
            <v>40.76</v>
          </cell>
          <cell r="AAN44">
            <v>40.76</v>
          </cell>
          <cell r="AAO44">
            <v>40.76</v>
          </cell>
          <cell r="AAP44">
            <v>488.92264982015126</v>
          </cell>
          <cell r="AAQ44">
            <v>35.086691303182931</v>
          </cell>
          <cell r="AAR44">
            <v>35.002707979794039</v>
          </cell>
          <cell r="AAS44">
            <v>35.120500424179845</v>
          </cell>
          <cell r="AAT44">
            <v>35.264633298608999</v>
          </cell>
          <cell r="AAU44">
            <v>35.539981010965199</v>
          </cell>
          <cell r="AAV44">
            <v>35.137458670657203</v>
          </cell>
          <cell r="AAW44">
            <v>34.510280776669305</v>
          </cell>
          <cell r="AAX44">
            <v>49.489453439999998</v>
          </cell>
          <cell r="AAY44">
            <v>47.594490839999999</v>
          </cell>
          <cell r="AAZ44">
            <v>48.470836320000004</v>
          </cell>
          <cell r="ABA44">
            <v>48.405895272000002</v>
          </cell>
          <cell r="ABB44">
            <v>49.299720484093768</v>
          </cell>
          <cell r="ABC44">
            <v>74.562649820151364</v>
          </cell>
          <cell r="ABD44">
            <v>0</v>
          </cell>
          <cell r="ABE44">
            <v>74.562649820151364</v>
          </cell>
          <cell r="ABF44">
            <v>59.02000000000001</v>
          </cell>
          <cell r="ABG44">
            <v>1.96</v>
          </cell>
          <cell r="ABH44">
            <v>1.96</v>
          </cell>
          <cell r="ABI44">
            <v>1.96</v>
          </cell>
          <cell r="ABJ44">
            <v>1.96</v>
          </cell>
          <cell r="ABK44">
            <v>1.96</v>
          </cell>
          <cell r="ABL44">
            <v>1.96</v>
          </cell>
          <cell r="ABM44">
            <v>1.96</v>
          </cell>
          <cell r="ABN44">
            <v>9.06</v>
          </cell>
          <cell r="ABO44">
            <v>9.06</v>
          </cell>
          <cell r="ABP44">
            <v>9.06</v>
          </cell>
          <cell r="ABQ44">
            <v>9.06</v>
          </cell>
          <cell r="ABR44">
            <v>9.06</v>
          </cell>
          <cell r="ABS44">
            <v>0</v>
          </cell>
          <cell r="ABT44">
            <v>0</v>
          </cell>
          <cell r="ABU44">
            <v>0</v>
          </cell>
          <cell r="ABV44">
            <v>0</v>
          </cell>
          <cell r="ABW44">
            <v>0</v>
          </cell>
          <cell r="ABX44">
            <v>0</v>
          </cell>
          <cell r="ABY44">
            <v>0</v>
          </cell>
          <cell r="ACB44">
            <v>0</v>
          </cell>
          <cell r="ACC44">
            <v>0</v>
          </cell>
          <cell r="ACD44">
            <v>0</v>
          </cell>
          <cell r="ACE44">
            <v>0</v>
          </cell>
          <cell r="ACF44">
            <v>-59.02000000000001</v>
          </cell>
          <cell r="ACG44">
            <v>-59.02000000000001</v>
          </cell>
          <cell r="ACH44">
            <v>0</v>
          </cell>
          <cell r="ACI44">
            <v>20940.530000000002</v>
          </cell>
          <cell r="ACJ44">
            <v>32312.707946871924</v>
          </cell>
          <cell r="ACK44">
            <v>11372.177946871921</v>
          </cell>
          <cell r="ACL44">
            <v>0</v>
          </cell>
          <cell r="ACM44">
            <v>11372.177946871921</v>
          </cell>
          <cell r="ACN44">
            <v>3362.3</v>
          </cell>
          <cell r="ACO44">
            <v>282.5</v>
          </cell>
          <cell r="ACP44">
            <v>282.5</v>
          </cell>
          <cell r="ACQ44">
            <v>282.5</v>
          </cell>
          <cell r="ACR44">
            <v>282.5</v>
          </cell>
          <cell r="ACS44">
            <v>282.5</v>
          </cell>
          <cell r="ACT44">
            <v>282.5</v>
          </cell>
          <cell r="ACU44">
            <v>282.5</v>
          </cell>
          <cell r="ACV44">
            <v>276.95999999999998</v>
          </cell>
          <cell r="ACW44">
            <v>276.95999999999998</v>
          </cell>
          <cell r="ACX44">
            <v>276.95999999999998</v>
          </cell>
          <cell r="ACY44">
            <v>276.95999999999998</v>
          </cell>
          <cell r="ACZ44">
            <v>276.95999999999998</v>
          </cell>
          <cell r="ADA44">
            <v>15845.561654662268</v>
          </cell>
          <cell r="ADB44">
            <v>0</v>
          </cell>
          <cell r="ADC44">
            <v>2990.0904226686353</v>
          </cell>
          <cell r="ADD44">
            <v>740.17446496624075</v>
          </cell>
          <cell r="ADE44">
            <v>3486.2828</v>
          </cell>
          <cell r="ADF44">
            <v>1421.3720080000001</v>
          </cell>
          <cell r="ADG44">
            <v>1804.7503655999999</v>
          </cell>
          <cell r="ADH44">
            <v>1310.4056651565929</v>
          </cell>
          <cell r="ADI44">
            <v>409.95346118289848</v>
          </cell>
          <cell r="ADJ44">
            <v>467.99099619999998</v>
          </cell>
          <cell r="ADK44">
            <v>424.50294319999995</v>
          </cell>
          <cell r="ADL44">
            <v>677.98862347999989</v>
          </cell>
          <cell r="ADM44">
            <v>2112.0499042079014</v>
          </cell>
          <cell r="ADN44">
            <v>12483.261654662267</v>
          </cell>
          <cell r="ADO44">
            <v>0</v>
          </cell>
          <cell r="ADP44">
            <v>12483.261654662267</v>
          </cell>
          <cell r="ADQ44">
            <v>17578.230000000003</v>
          </cell>
          <cell r="ADR44">
            <v>1573.24</v>
          </cell>
          <cell r="ADS44">
            <v>1573.24</v>
          </cell>
          <cell r="ADT44">
            <v>1573.24</v>
          </cell>
          <cell r="ADU44">
            <v>1573.24</v>
          </cell>
          <cell r="ADV44">
            <v>1573.24</v>
          </cell>
          <cell r="ADW44">
            <v>1573.24</v>
          </cell>
          <cell r="ADX44">
            <v>1573.24</v>
          </cell>
          <cell r="ADY44">
            <v>1313.11</v>
          </cell>
          <cell r="ADZ44">
            <v>1313.11</v>
          </cell>
          <cell r="AEA44">
            <v>1313.11</v>
          </cell>
          <cell r="AEB44">
            <v>1313.11</v>
          </cell>
          <cell r="AEC44">
            <v>1313.11</v>
          </cell>
          <cell r="AED44">
            <v>16467.146292209654</v>
          </cell>
          <cell r="AEE44">
            <v>0</v>
          </cell>
          <cell r="AEF44">
            <v>2316.887528979958</v>
          </cell>
          <cell r="AEG44">
            <v>1617.6520822822959</v>
          </cell>
          <cell r="AEH44">
            <v>1193.2595220000001</v>
          </cell>
          <cell r="AEI44">
            <v>1735.9903064</v>
          </cell>
          <cell r="AEJ44">
            <v>1073.6922559999998</v>
          </cell>
          <cell r="AEK44">
            <v>1436.0185158994141</v>
          </cell>
          <cell r="AEL44">
            <v>1567.8372828445204</v>
          </cell>
          <cell r="AEM44">
            <v>1310.6757481999998</v>
          </cell>
          <cell r="AEN44">
            <v>1366.9914271999999</v>
          </cell>
          <cell r="AEO44">
            <v>1329.9596248399998</v>
          </cell>
          <cell r="AEP44">
            <v>1518.1819975634658</v>
          </cell>
          <cell r="AEQ44">
            <v>-1111.0837077903489</v>
          </cell>
          <cell r="AER44">
            <v>-1111.0837077903489</v>
          </cell>
          <cell r="AES44">
            <v>0</v>
          </cell>
          <cell r="AET44">
            <v>0</v>
          </cell>
          <cell r="AEU44">
            <v>0</v>
          </cell>
          <cell r="AEV44">
            <v>0</v>
          </cell>
          <cell r="AEW44">
            <v>0</v>
          </cell>
          <cell r="AEX44">
            <v>0</v>
          </cell>
          <cell r="AEY44">
            <v>0</v>
          </cell>
          <cell r="AEZ44">
            <v>0</v>
          </cell>
          <cell r="AFA44">
            <v>0</v>
          </cell>
          <cell r="AFB44">
            <v>0</v>
          </cell>
          <cell r="AFC44">
            <v>0</v>
          </cell>
          <cell r="AFD44">
            <v>0</v>
          </cell>
          <cell r="AFE44">
            <v>0</v>
          </cell>
          <cell r="AFF44">
            <v>0</v>
          </cell>
          <cell r="AFG44">
            <v>0</v>
          </cell>
          <cell r="AFH44">
            <v>0</v>
          </cell>
          <cell r="AFI44">
            <v>0</v>
          </cell>
          <cell r="AFJ44">
            <v>0</v>
          </cell>
          <cell r="AFK44">
            <v>0</v>
          </cell>
          <cell r="AFL44">
            <v>0</v>
          </cell>
          <cell r="AFM44">
            <v>0</v>
          </cell>
          <cell r="AFN44">
            <v>0</v>
          </cell>
          <cell r="AFO44">
            <v>0</v>
          </cell>
          <cell r="AFP44">
            <v>0</v>
          </cell>
          <cell r="AFQ44">
            <v>0</v>
          </cell>
          <cell r="AFR44">
            <v>0</v>
          </cell>
          <cell r="AFS44">
            <v>0</v>
          </cell>
          <cell r="AFT44">
            <v>0</v>
          </cell>
          <cell r="AFU44">
            <v>0</v>
          </cell>
          <cell r="AFV44">
            <v>0</v>
          </cell>
          <cell r="AFW44">
            <v>274508.16000000003</v>
          </cell>
          <cell r="AFX44">
            <v>284922.6061474235</v>
          </cell>
          <cell r="AFY44">
            <v>10414.44614742347</v>
          </cell>
          <cell r="AFZ44">
            <v>0</v>
          </cell>
          <cell r="AGA44">
            <v>10414.44614742347</v>
          </cell>
          <cell r="AGB44">
            <v>329409.79200000002</v>
          </cell>
          <cell r="AGC44">
            <v>341907.1273769082</v>
          </cell>
          <cell r="AGD44">
            <v>12497.335376908188</v>
          </cell>
          <cell r="AGE44">
            <v>0</v>
          </cell>
          <cell r="AGF44">
            <v>12497.335376908188</v>
          </cell>
          <cell r="AGG44">
            <v>17568.522240000002</v>
          </cell>
          <cell r="AGH44">
            <v>18235.046793435104</v>
          </cell>
          <cell r="AGI44">
            <v>666.52455343510155</v>
          </cell>
          <cell r="AGJ44">
            <v>0</v>
          </cell>
          <cell r="AGK44">
            <v>666.52455343510155</v>
          </cell>
          <cell r="AGL44">
            <v>346978.31424000004</v>
          </cell>
          <cell r="AGM44">
            <v>360142.17417034332</v>
          </cell>
          <cell r="AGN44">
            <v>13163.859930343286</v>
          </cell>
          <cell r="AGO44">
            <v>0</v>
          </cell>
          <cell r="AGP44">
            <v>13163.859930343286</v>
          </cell>
          <cell r="AGQ44">
            <v>5.0632911392405063E-2</v>
          </cell>
          <cell r="AGR44">
            <v>7.0000000000000007E-2</v>
          </cell>
          <cell r="AGS44">
            <v>0.03</v>
          </cell>
          <cell r="AGT44">
            <v>5.3333333333333337E-2</v>
          </cell>
          <cell r="AGV44">
            <v>101913.4</v>
          </cell>
          <cell r="AGW44">
            <v>75114.462802448092</v>
          </cell>
          <cell r="AGX44">
            <v>-26798.937197551902</v>
          </cell>
          <cell r="AGZ44">
            <v>13163.859930343286</v>
          </cell>
          <cell r="AHA44">
            <v>-42230.593293680169</v>
          </cell>
          <cell r="AHC44">
            <v>-51700.626750519674</v>
          </cell>
          <cell r="AHD44">
            <v>-27009.92644886818</v>
          </cell>
          <cell r="AHE44">
            <v>242675.87817369716</v>
          </cell>
          <cell r="AHF44">
            <v>-39278.202877195785</v>
          </cell>
          <cell r="AHG44">
            <v>95620.388733776635</v>
          </cell>
        </row>
        <row r="45">
          <cell r="C45" t="str">
            <v>Текстильникiв, ВУЛ, 3</v>
          </cell>
          <cell r="D45">
            <v>2</v>
          </cell>
          <cell r="E45">
            <v>572.5</v>
          </cell>
          <cell r="F45">
            <v>6872.91</v>
          </cell>
          <cell r="G45">
            <v>7956.0858790017528</v>
          </cell>
          <cell r="H45">
            <v>1083.1758790017529</v>
          </cell>
          <cell r="I45">
            <v>0</v>
          </cell>
          <cell r="J45">
            <v>1083.1758790017529</v>
          </cell>
          <cell r="K45">
            <v>1963.9599999999998</v>
          </cell>
          <cell r="L45">
            <v>124.63</v>
          </cell>
          <cell r="M45">
            <v>124.63</v>
          </cell>
          <cell r="N45">
            <v>124.63</v>
          </cell>
          <cell r="O45">
            <v>124.63</v>
          </cell>
          <cell r="P45">
            <v>124.63</v>
          </cell>
          <cell r="Q45">
            <v>124.63</v>
          </cell>
          <cell r="R45">
            <v>124.63</v>
          </cell>
          <cell r="S45">
            <v>218.31</v>
          </cell>
          <cell r="T45">
            <v>218.31</v>
          </cell>
          <cell r="U45">
            <v>218.31</v>
          </cell>
          <cell r="V45">
            <v>218.31</v>
          </cell>
          <cell r="W45">
            <v>218.31</v>
          </cell>
          <cell r="X45">
            <v>1766.3089015694525</v>
          </cell>
          <cell r="Y45">
            <v>597.32379497633701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1168.9851065931155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L45">
            <v>0</v>
          </cell>
          <cell r="AM45">
            <v>0</v>
          </cell>
          <cell r="AN45">
            <v>452.61999999999989</v>
          </cell>
          <cell r="AO45">
            <v>34.46</v>
          </cell>
          <cell r="AP45">
            <v>34.46</v>
          </cell>
          <cell r="AQ45">
            <v>34.46</v>
          </cell>
          <cell r="AR45">
            <v>34.46</v>
          </cell>
          <cell r="AS45">
            <v>34.46</v>
          </cell>
          <cell r="AT45">
            <v>34.46</v>
          </cell>
          <cell r="AU45">
            <v>34.46</v>
          </cell>
          <cell r="AV45">
            <v>42.28</v>
          </cell>
          <cell r="AW45">
            <v>42.28</v>
          </cell>
          <cell r="AX45">
            <v>42.28</v>
          </cell>
          <cell r="AY45">
            <v>42.28</v>
          </cell>
          <cell r="AZ45">
            <v>42.28</v>
          </cell>
          <cell r="BA45">
            <v>368.73501148928733</v>
          </cell>
          <cell r="BB45">
            <v>124.68701540385368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244.04799608543365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O45">
            <v>0</v>
          </cell>
          <cell r="BP45">
            <v>0</v>
          </cell>
          <cell r="BQ45">
            <v>724.84000000000015</v>
          </cell>
          <cell r="BR45">
            <v>81.87</v>
          </cell>
          <cell r="BS45">
            <v>81.87</v>
          </cell>
          <cell r="BT45">
            <v>81.87</v>
          </cell>
          <cell r="BU45">
            <v>81.87</v>
          </cell>
          <cell r="BV45">
            <v>81.87</v>
          </cell>
          <cell r="BW45">
            <v>81.87</v>
          </cell>
          <cell r="BX45">
            <v>81.87</v>
          </cell>
          <cell r="BY45">
            <v>30.35</v>
          </cell>
          <cell r="BZ45">
            <v>30.35</v>
          </cell>
          <cell r="CA45">
            <v>30.35</v>
          </cell>
          <cell r="CB45">
            <v>30.35</v>
          </cell>
          <cell r="CC45">
            <v>30.35</v>
          </cell>
          <cell r="CD45">
            <v>1023.7572791285179</v>
          </cell>
          <cell r="CE45">
            <v>336.1096335221232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687.64764560639469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1998.2100000000003</v>
          </cell>
          <cell r="FB45">
            <v>151.03</v>
          </cell>
          <cell r="FC45">
            <v>151.03</v>
          </cell>
          <cell r="FD45">
            <v>151.03</v>
          </cell>
          <cell r="FE45">
            <v>151.03</v>
          </cell>
          <cell r="FF45">
            <v>151.03</v>
          </cell>
          <cell r="FG45">
            <v>151.03</v>
          </cell>
          <cell r="FH45">
            <v>151.03</v>
          </cell>
          <cell r="FI45">
            <v>188.2</v>
          </cell>
          <cell r="FJ45">
            <v>188.2</v>
          </cell>
          <cell r="FK45">
            <v>188.2</v>
          </cell>
          <cell r="FL45">
            <v>188.2</v>
          </cell>
          <cell r="FM45">
            <v>188.2</v>
          </cell>
          <cell r="FN45">
            <v>2004.0260735707234</v>
          </cell>
          <cell r="FO45">
            <v>933.64104505440969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1070.3850285163137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5.8160735707231197</v>
          </cell>
          <cell r="GB45">
            <v>0</v>
          </cell>
          <cell r="GC45">
            <v>5.8160735707231197</v>
          </cell>
          <cell r="GD45">
            <v>114.50000000000001</v>
          </cell>
          <cell r="GE45">
            <v>9.4499999999999993</v>
          </cell>
          <cell r="GF45">
            <v>9.4499999999999993</v>
          </cell>
          <cell r="GG45">
            <v>9.4499999999999993</v>
          </cell>
          <cell r="GH45">
            <v>9.4499999999999993</v>
          </cell>
          <cell r="GI45">
            <v>9.4499999999999993</v>
          </cell>
          <cell r="GJ45">
            <v>9.4499999999999993</v>
          </cell>
          <cell r="GK45">
            <v>9.4499999999999993</v>
          </cell>
          <cell r="GL45">
            <v>9.67</v>
          </cell>
          <cell r="GM45">
            <v>9.67</v>
          </cell>
          <cell r="GN45">
            <v>9.67</v>
          </cell>
          <cell r="GO45">
            <v>9.67</v>
          </cell>
          <cell r="GP45">
            <v>9.67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V45">
            <v>-114.50000000000001</v>
          </cell>
          <cell r="GW45">
            <v>-114.50000000000001</v>
          </cell>
          <cell r="GX45">
            <v>0</v>
          </cell>
          <cell r="GY45">
            <v>1618.7799999999997</v>
          </cell>
          <cell r="GZ45">
            <v>99.04</v>
          </cell>
          <cell r="HA45">
            <v>99.04</v>
          </cell>
          <cell r="HB45">
            <v>99.04</v>
          </cell>
          <cell r="HC45">
            <v>99.04</v>
          </cell>
          <cell r="HD45">
            <v>99.04</v>
          </cell>
          <cell r="HE45">
            <v>99.04</v>
          </cell>
          <cell r="HF45">
            <v>99.04</v>
          </cell>
          <cell r="HG45">
            <v>185.1</v>
          </cell>
          <cell r="HH45">
            <v>185.1</v>
          </cell>
          <cell r="HI45">
            <v>185.1</v>
          </cell>
          <cell r="HJ45">
            <v>185.1</v>
          </cell>
          <cell r="HK45">
            <v>185.1</v>
          </cell>
          <cell r="HL45">
            <v>2793.2586132437718</v>
          </cell>
          <cell r="HM45">
            <v>463.41398660961244</v>
          </cell>
          <cell r="HN45">
            <v>146.95203049143871</v>
          </cell>
          <cell r="HO45">
            <v>164.0071205513369</v>
          </cell>
          <cell r="HP45">
            <v>149.42157132782012</v>
          </cell>
          <cell r="HQ45">
            <v>156.51746237542184</v>
          </cell>
          <cell r="HR45">
            <v>127.77630044326912</v>
          </cell>
          <cell r="HS45">
            <v>783.13067453582482</v>
          </cell>
          <cell r="HT45">
            <v>117.82959282382869</v>
          </cell>
          <cell r="HU45">
            <v>122.63155109225566</v>
          </cell>
          <cell r="HV45">
            <v>192.14097121486503</v>
          </cell>
          <cell r="HW45">
            <v>170.67084848001323</v>
          </cell>
          <cell r="HX45">
            <v>198.76650329808521</v>
          </cell>
          <cell r="HY45">
            <v>1174.4786132437721</v>
          </cell>
          <cell r="HZ45">
            <v>0</v>
          </cell>
          <cell r="IA45">
            <v>1174.4786132437721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  <cell r="IL45">
            <v>0</v>
          </cell>
          <cell r="IM45">
            <v>0</v>
          </cell>
          <cell r="IN45">
            <v>0</v>
          </cell>
          <cell r="IO45">
            <v>0</v>
          </cell>
          <cell r="IP45">
            <v>0</v>
          </cell>
          <cell r="IQ45">
            <v>0</v>
          </cell>
          <cell r="IR45">
            <v>0</v>
          </cell>
          <cell r="IS45">
            <v>0</v>
          </cell>
          <cell r="IT45">
            <v>0</v>
          </cell>
          <cell r="IU45">
            <v>0</v>
          </cell>
          <cell r="IV45">
            <v>0</v>
          </cell>
          <cell r="IW45">
            <v>0</v>
          </cell>
          <cell r="IX45">
            <v>0</v>
          </cell>
          <cell r="IY45">
            <v>0</v>
          </cell>
          <cell r="IZ45">
            <v>0</v>
          </cell>
          <cell r="JA45">
            <v>0</v>
          </cell>
          <cell r="JB45">
            <v>0</v>
          </cell>
          <cell r="JC45">
            <v>0</v>
          </cell>
          <cell r="JD45">
            <v>0</v>
          </cell>
          <cell r="JE45">
            <v>0</v>
          </cell>
          <cell r="JF45">
            <v>0</v>
          </cell>
          <cell r="JG45">
            <v>0</v>
          </cell>
          <cell r="JH45">
            <v>0</v>
          </cell>
          <cell r="JI45">
            <v>0</v>
          </cell>
          <cell r="JJ45">
            <v>0</v>
          </cell>
          <cell r="JK45">
            <v>0</v>
          </cell>
          <cell r="JL45">
            <v>0</v>
          </cell>
          <cell r="JM45">
            <v>0</v>
          </cell>
          <cell r="JN45">
            <v>0</v>
          </cell>
          <cell r="JO45">
            <v>0</v>
          </cell>
          <cell r="JP45">
            <v>0</v>
          </cell>
          <cell r="JQ45">
            <v>0</v>
          </cell>
          <cell r="JR45">
            <v>0</v>
          </cell>
          <cell r="JS45">
            <v>0</v>
          </cell>
          <cell r="JT45">
            <v>0</v>
          </cell>
          <cell r="JU45">
            <v>0</v>
          </cell>
          <cell r="JV45">
            <v>0</v>
          </cell>
          <cell r="JW45">
            <v>0</v>
          </cell>
          <cell r="JX45">
            <v>0</v>
          </cell>
          <cell r="JY45">
            <v>0</v>
          </cell>
          <cell r="JZ45">
            <v>0</v>
          </cell>
          <cell r="KA45">
            <v>0</v>
          </cell>
          <cell r="KB45">
            <v>0</v>
          </cell>
          <cell r="KC45">
            <v>0</v>
          </cell>
          <cell r="KD45">
            <v>0</v>
          </cell>
          <cell r="KE45">
            <v>0</v>
          </cell>
          <cell r="KF45">
            <v>0</v>
          </cell>
          <cell r="KG45">
            <v>0</v>
          </cell>
          <cell r="KH45">
            <v>62.909999999999989</v>
          </cell>
          <cell r="KI45">
            <v>2.63</v>
          </cell>
          <cell r="KJ45">
            <v>2.63</v>
          </cell>
          <cell r="KK45">
            <v>2.63</v>
          </cell>
          <cell r="KL45">
            <v>2.63</v>
          </cell>
          <cell r="KM45">
            <v>2.63</v>
          </cell>
          <cell r="KN45">
            <v>2.63</v>
          </cell>
          <cell r="KO45">
            <v>2.63</v>
          </cell>
          <cell r="KP45">
            <v>8.9</v>
          </cell>
          <cell r="KQ45">
            <v>8.9</v>
          </cell>
          <cell r="KR45">
            <v>8.9</v>
          </cell>
          <cell r="KS45">
            <v>8.9</v>
          </cell>
          <cell r="KT45">
            <v>8.9</v>
          </cell>
          <cell r="KU45">
            <v>67.276513853807515</v>
          </cell>
          <cell r="KV45">
            <v>3.1787589080001091</v>
          </cell>
          <cell r="KW45">
            <v>3.4234070215336789</v>
          </cell>
          <cell r="KX45">
            <v>3.0382323160313636</v>
          </cell>
          <cell r="KY45">
            <v>3.3311394700435923</v>
          </cell>
          <cell r="KZ45">
            <v>3.3182253645860866</v>
          </cell>
          <cell r="LA45">
            <v>3.3915880196394732</v>
          </cell>
          <cell r="LB45">
            <v>3.0011520559629141</v>
          </cell>
          <cell r="LC45">
            <v>6.7647172876277963</v>
          </cell>
          <cell r="LD45">
            <v>8.7193427432012243</v>
          </cell>
          <cell r="LE45">
            <v>8.4195521153951702</v>
          </cell>
          <cell r="LF45">
            <v>10.258188050539442</v>
          </cell>
          <cell r="LG45">
            <v>10.432210501246654</v>
          </cell>
          <cell r="LH45">
            <v>4.3665138538075254</v>
          </cell>
          <cell r="LI45">
            <v>0</v>
          </cell>
          <cell r="LJ45">
            <v>4.3665138538075254</v>
          </cell>
          <cell r="LK45">
            <v>0</v>
          </cell>
          <cell r="LX45">
            <v>0</v>
          </cell>
          <cell r="MJ45">
            <v>0</v>
          </cell>
          <cell r="ML45">
            <v>0</v>
          </cell>
          <cell r="MM45">
            <v>0</v>
          </cell>
          <cell r="MN45">
            <v>5152.97</v>
          </cell>
          <cell r="MO45">
            <v>273.31</v>
          </cell>
          <cell r="MP45">
            <v>273.31</v>
          </cell>
          <cell r="MQ45">
            <v>273.31</v>
          </cell>
          <cell r="MR45">
            <v>273.31</v>
          </cell>
          <cell r="MS45">
            <v>273.31</v>
          </cell>
          <cell r="MT45">
            <v>273.31</v>
          </cell>
          <cell r="MU45">
            <v>273.31</v>
          </cell>
          <cell r="MV45">
            <v>647.96</v>
          </cell>
          <cell r="MW45">
            <v>647.96</v>
          </cell>
          <cell r="MX45">
            <v>647.96</v>
          </cell>
          <cell r="MY45">
            <v>647.96</v>
          </cell>
          <cell r="MZ45">
            <v>647.96</v>
          </cell>
          <cell r="NA45">
            <v>0</v>
          </cell>
          <cell r="NB45">
            <v>0</v>
          </cell>
          <cell r="NC45">
            <v>0</v>
          </cell>
          <cell r="ND45">
            <v>0</v>
          </cell>
          <cell r="NE45">
            <v>0</v>
          </cell>
          <cell r="NF45">
            <v>0</v>
          </cell>
          <cell r="NG45">
            <v>0</v>
          </cell>
          <cell r="NH45">
            <v>0</v>
          </cell>
          <cell r="NI45">
            <v>0</v>
          </cell>
          <cell r="NJ45">
            <v>0</v>
          </cell>
          <cell r="NK45">
            <v>0</v>
          </cell>
          <cell r="NL45">
            <v>0</v>
          </cell>
          <cell r="NM45">
            <v>0</v>
          </cell>
          <cell r="NN45">
            <v>-5152.97</v>
          </cell>
          <cell r="NO45">
            <v>-5152.97</v>
          </cell>
          <cell r="NP45">
            <v>0</v>
          </cell>
          <cell r="NQ45">
            <v>3616.5399999999995</v>
          </cell>
          <cell r="NR45">
            <v>498.98</v>
          </cell>
          <cell r="NS45">
            <v>-3117.5599999999995</v>
          </cell>
          <cell r="NT45">
            <v>-3117.5599999999995</v>
          </cell>
          <cell r="NU45">
            <v>0</v>
          </cell>
          <cell r="NV45">
            <v>1491.0399999999995</v>
          </cell>
          <cell r="NW45">
            <v>153.32</v>
          </cell>
          <cell r="NX45">
            <v>153.32</v>
          </cell>
          <cell r="NY45">
            <v>153.32</v>
          </cell>
          <cell r="NZ45">
            <v>153.32</v>
          </cell>
          <cell r="OA45">
            <v>153.32</v>
          </cell>
          <cell r="OB45">
            <v>153.32</v>
          </cell>
          <cell r="OC45">
            <v>153.32</v>
          </cell>
          <cell r="OD45">
            <v>83.56</v>
          </cell>
          <cell r="OE45">
            <v>83.56</v>
          </cell>
          <cell r="OF45">
            <v>83.56</v>
          </cell>
          <cell r="OG45">
            <v>83.56</v>
          </cell>
          <cell r="OH45">
            <v>83.56</v>
          </cell>
          <cell r="OI45">
            <v>0</v>
          </cell>
          <cell r="OJ45">
            <v>0</v>
          </cell>
          <cell r="OK45">
            <v>0</v>
          </cell>
          <cell r="OL45">
            <v>0</v>
          </cell>
          <cell r="OM45">
            <v>0</v>
          </cell>
          <cell r="ON45">
            <v>0</v>
          </cell>
          <cell r="OO45">
            <v>0</v>
          </cell>
          <cell r="OP45">
            <v>0</v>
          </cell>
          <cell r="OQ45">
            <v>0</v>
          </cell>
          <cell r="OR45">
            <v>0</v>
          </cell>
          <cell r="OS45">
            <v>0</v>
          </cell>
          <cell r="OT45">
            <v>0</v>
          </cell>
          <cell r="OU45">
            <v>0</v>
          </cell>
          <cell r="OV45">
            <v>-1491.0399999999995</v>
          </cell>
          <cell r="OW45">
            <v>-1491.0399999999995</v>
          </cell>
          <cell r="OX45">
            <v>0</v>
          </cell>
          <cell r="OY45">
            <v>941.41</v>
          </cell>
          <cell r="OZ45">
            <v>97.33</v>
          </cell>
          <cell r="PA45">
            <v>97.33</v>
          </cell>
          <cell r="PB45">
            <v>97.33</v>
          </cell>
          <cell r="PC45">
            <v>97.33</v>
          </cell>
          <cell r="PD45">
            <v>97.33</v>
          </cell>
          <cell r="PE45">
            <v>97.33</v>
          </cell>
          <cell r="PF45">
            <v>97.33</v>
          </cell>
          <cell r="PG45">
            <v>52.02</v>
          </cell>
          <cell r="PH45">
            <v>52.02</v>
          </cell>
          <cell r="PI45">
            <v>52.02</v>
          </cell>
          <cell r="PJ45">
            <v>52.02</v>
          </cell>
          <cell r="PK45">
            <v>52.02</v>
          </cell>
          <cell r="PL45">
            <v>0</v>
          </cell>
          <cell r="PM45">
            <v>0</v>
          </cell>
          <cell r="PN45">
            <v>0</v>
          </cell>
          <cell r="PO45">
            <v>0</v>
          </cell>
          <cell r="PP45">
            <v>0</v>
          </cell>
          <cell r="PQ45">
            <v>0</v>
          </cell>
          <cell r="PR45">
            <v>0</v>
          </cell>
          <cell r="PS45">
            <v>0</v>
          </cell>
          <cell r="PT45">
            <v>0</v>
          </cell>
          <cell r="PU45">
            <v>0</v>
          </cell>
          <cell r="PV45">
            <v>0</v>
          </cell>
          <cell r="PW45">
            <v>0</v>
          </cell>
          <cell r="PX45">
            <v>0</v>
          </cell>
          <cell r="PY45">
            <v>-941.41</v>
          </cell>
          <cell r="PZ45">
            <v>-941.41</v>
          </cell>
          <cell r="QA45">
            <v>0</v>
          </cell>
          <cell r="QB45">
            <v>423.68</v>
          </cell>
          <cell r="QC45">
            <v>43.34</v>
          </cell>
          <cell r="QD45">
            <v>43.34</v>
          </cell>
          <cell r="QE45">
            <v>43.34</v>
          </cell>
          <cell r="QF45">
            <v>43.34</v>
          </cell>
          <cell r="QG45">
            <v>43.34</v>
          </cell>
          <cell r="QH45">
            <v>43.34</v>
          </cell>
          <cell r="QI45">
            <v>43.34</v>
          </cell>
          <cell r="QJ45">
            <v>24.06</v>
          </cell>
          <cell r="QK45">
            <v>24.06</v>
          </cell>
          <cell r="QL45">
            <v>24.06</v>
          </cell>
          <cell r="QM45">
            <v>24.06</v>
          </cell>
          <cell r="QN45">
            <v>24.06</v>
          </cell>
          <cell r="QO45">
            <v>0</v>
          </cell>
          <cell r="QP45">
            <v>0</v>
          </cell>
          <cell r="QQ45">
            <v>0</v>
          </cell>
          <cell r="QR45">
            <v>0</v>
          </cell>
          <cell r="QS45">
            <v>0</v>
          </cell>
          <cell r="QT45">
            <v>0</v>
          </cell>
          <cell r="QU45">
            <v>0</v>
          </cell>
          <cell r="QV45">
            <v>0</v>
          </cell>
          <cell r="QW45">
            <v>0</v>
          </cell>
          <cell r="QX45">
            <v>0</v>
          </cell>
          <cell r="QY45">
            <v>0</v>
          </cell>
          <cell r="QZ45">
            <v>0</v>
          </cell>
          <cell r="RA45">
            <v>0</v>
          </cell>
          <cell r="RB45">
            <v>-423.68</v>
          </cell>
          <cell r="RC45">
            <v>-423.68</v>
          </cell>
          <cell r="RD45">
            <v>0</v>
          </cell>
          <cell r="RE45">
            <v>0</v>
          </cell>
          <cell r="RF45">
            <v>0</v>
          </cell>
          <cell r="RG45">
            <v>0</v>
          </cell>
          <cell r="RH45">
            <v>0</v>
          </cell>
          <cell r="RI45">
            <v>0</v>
          </cell>
          <cell r="RJ45">
            <v>0</v>
          </cell>
          <cell r="RK45">
            <v>0</v>
          </cell>
          <cell r="RL45">
            <v>0</v>
          </cell>
          <cell r="RM45">
            <v>0</v>
          </cell>
          <cell r="RN45">
            <v>0</v>
          </cell>
          <cell r="RO45">
            <v>0</v>
          </cell>
          <cell r="RP45">
            <v>0</v>
          </cell>
          <cell r="RQ45">
            <v>0</v>
          </cell>
          <cell r="RR45">
            <v>0</v>
          </cell>
          <cell r="RS45">
            <v>0</v>
          </cell>
          <cell r="RT45">
            <v>0</v>
          </cell>
          <cell r="RU45">
            <v>0</v>
          </cell>
          <cell r="RV45">
            <v>0</v>
          </cell>
          <cell r="RW45">
            <v>0</v>
          </cell>
          <cell r="RX45">
            <v>0</v>
          </cell>
          <cell r="RY45">
            <v>0</v>
          </cell>
          <cell r="RZ45">
            <v>0</v>
          </cell>
          <cell r="SA45">
            <v>0</v>
          </cell>
          <cell r="SB45">
            <v>0</v>
          </cell>
          <cell r="SC45">
            <v>0</v>
          </cell>
          <cell r="SD45">
            <v>0</v>
          </cell>
          <cell r="SE45">
            <v>0</v>
          </cell>
          <cell r="SF45">
            <v>0</v>
          </cell>
          <cell r="SG45">
            <v>0</v>
          </cell>
          <cell r="SH45">
            <v>0</v>
          </cell>
          <cell r="SI45">
            <v>0</v>
          </cell>
          <cell r="SJ45">
            <v>0</v>
          </cell>
          <cell r="SK45">
            <v>0</v>
          </cell>
          <cell r="SL45">
            <v>0</v>
          </cell>
          <cell r="SM45">
            <v>0</v>
          </cell>
          <cell r="SN45">
            <v>0</v>
          </cell>
          <cell r="SO45">
            <v>0</v>
          </cell>
          <cell r="SP45">
            <v>0</v>
          </cell>
          <cell r="SQ45">
            <v>0</v>
          </cell>
          <cell r="SR45">
            <v>0</v>
          </cell>
          <cell r="SS45">
            <v>0</v>
          </cell>
          <cell r="ST45">
            <v>0</v>
          </cell>
          <cell r="SU45">
            <v>0</v>
          </cell>
          <cell r="SV45">
            <v>0</v>
          </cell>
          <cell r="SW45">
            <v>0</v>
          </cell>
          <cell r="SX45">
            <v>0</v>
          </cell>
          <cell r="SY45">
            <v>0</v>
          </cell>
          <cell r="SZ45">
            <v>0</v>
          </cell>
          <cell r="TA45">
            <v>0</v>
          </cell>
          <cell r="TB45">
            <v>0</v>
          </cell>
          <cell r="TC45">
            <v>0</v>
          </cell>
          <cell r="TD45">
            <v>0</v>
          </cell>
          <cell r="TE45">
            <v>0</v>
          </cell>
          <cell r="TF45">
            <v>0</v>
          </cell>
          <cell r="TG45">
            <v>0</v>
          </cell>
          <cell r="TH45">
            <v>0</v>
          </cell>
          <cell r="TI45">
            <v>0</v>
          </cell>
          <cell r="TJ45">
            <v>0</v>
          </cell>
          <cell r="TK45">
            <v>719.81000000000017</v>
          </cell>
          <cell r="TL45">
            <v>67.33</v>
          </cell>
          <cell r="TM45">
            <v>67.33</v>
          </cell>
          <cell r="TN45">
            <v>67.33</v>
          </cell>
          <cell r="TO45">
            <v>67.33</v>
          </cell>
          <cell r="TP45">
            <v>67.33</v>
          </cell>
          <cell r="TQ45">
            <v>67.33</v>
          </cell>
          <cell r="TR45">
            <v>67.33</v>
          </cell>
          <cell r="TS45">
            <v>49.7</v>
          </cell>
          <cell r="TT45">
            <v>49.7</v>
          </cell>
          <cell r="TU45">
            <v>49.7</v>
          </cell>
          <cell r="TV45">
            <v>49.7</v>
          </cell>
          <cell r="TW45">
            <v>49.7</v>
          </cell>
          <cell r="TX45">
            <v>498.98</v>
          </cell>
          <cell r="TY45">
            <v>0</v>
          </cell>
          <cell r="TZ45">
            <v>0</v>
          </cell>
          <cell r="UA45">
            <v>0</v>
          </cell>
          <cell r="UB45">
            <v>0</v>
          </cell>
          <cell r="UC45">
            <v>0</v>
          </cell>
          <cell r="UD45">
            <v>0</v>
          </cell>
          <cell r="UE45">
            <v>0</v>
          </cell>
          <cell r="UF45">
            <v>0</v>
          </cell>
          <cell r="UG45">
            <v>498.98</v>
          </cell>
          <cell r="UH45">
            <v>0</v>
          </cell>
          <cell r="UI45">
            <v>0</v>
          </cell>
          <cell r="UJ45">
            <v>0</v>
          </cell>
          <cell r="UK45">
            <v>-220.83000000000015</v>
          </cell>
          <cell r="UL45">
            <v>-220.83000000000015</v>
          </cell>
          <cell r="UM45">
            <v>0</v>
          </cell>
          <cell r="UN45">
            <v>40.600000000000009</v>
          </cell>
          <cell r="UO45">
            <v>3.95</v>
          </cell>
          <cell r="UP45">
            <v>3.95</v>
          </cell>
          <cell r="UQ45">
            <v>3.95</v>
          </cell>
          <cell r="UR45">
            <v>3.95</v>
          </cell>
          <cell r="US45">
            <v>3.95</v>
          </cell>
          <cell r="UT45">
            <v>3.95</v>
          </cell>
          <cell r="UU45">
            <v>3.95</v>
          </cell>
          <cell r="UV45">
            <v>2.59</v>
          </cell>
          <cell r="UW45">
            <v>2.59</v>
          </cell>
          <cell r="UX45">
            <v>2.59</v>
          </cell>
          <cell r="UY45">
            <v>2.59</v>
          </cell>
          <cell r="UZ45">
            <v>2.59</v>
          </cell>
          <cell r="VA45">
            <v>0</v>
          </cell>
          <cell r="VH45">
            <v>0</v>
          </cell>
          <cell r="VN45">
            <v>-40.600000000000009</v>
          </cell>
          <cell r="VO45">
            <v>-40.600000000000009</v>
          </cell>
          <cell r="VP45">
            <v>0</v>
          </cell>
          <cell r="VQ45">
            <v>0</v>
          </cell>
          <cell r="WD45">
            <v>0</v>
          </cell>
          <cell r="WQ45">
            <v>0</v>
          </cell>
          <cell r="WR45">
            <v>0</v>
          </cell>
          <cell r="WS45">
            <v>0</v>
          </cell>
          <cell r="WT45">
            <v>3899.3700000000008</v>
          </cell>
          <cell r="WU45">
            <v>365.26</v>
          </cell>
          <cell r="WV45">
            <v>365.26</v>
          </cell>
          <cell r="WW45">
            <v>365.26</v>
          </cell>
          <cell r="WX45">
            <v>365.26</v>
          </cell>
          <cell r="WY45">
            <v>365.26</v>
          </cell>
          <cell r="WZ45">
            <v>365.26</v>
          </cell>
          <cell r="XA45">
            <v>365.26</v>
          </cell>
          <cell r="XB45">
            <v>268.51</v>
          </cell>
          <cell r="XC45">
            <v>268.51</v>
          </cell>
          <cell r="XD45">
            <v>268.51</v>
          </cell>
          <cell r="XE45">
            <v>268.51</v>
          </cell>
          <cell r="XF45">
            <v>268.51</v>
          </cell>
          <cell r="XG45">
            <v>4353.8891382268448</v>
          </cell>
          <cell r="XH45">
            <v>273.5759665421179</v>
          </cell>
          <cell r="XI45">
            <v>546.82542337056384</v>
          </cell>
          <cell r="XJ45">
            <v>534.92114964465009</v>
          </cell>
          <cell r="XK45">
            <v>254.1642116567557</v>
          </cell>
          <cell r="XL45">
            <v>464.73008905238123</v>
          </cell>
          <cell r="XM45">
            <v>205.83533927646204</v>
          </cell>
          <cell r="XN45">
            <v>289.25250176507194</v>
          </cell>
          <cell r="XO45">
            <v>335.59741990216486</v>
          </cell>
          <cell r="XP45">
            <v>442.34119840525233</v>
          </cell>
          <cell r="XQ45">
            <v>344.66081005665524</v>
          </cell>
          <cell r="XR45">
            <v>321.48808388703731</v>
          </cell>
          <cell r="XS45">
            <v>340.49694466773246</v>
          </cell>
          <cell r="XT45">
            <v>454.51913822684401</v>
          </cell>
          <cell r="XU45">
            <v>0</v>
          </cell>
          <cell r="XV45">
            <v>454.51913822684401</v>
          </cell>
          <cell r="XW45">
            <v>1028.54</v>
          </cell>
          <cell r="XX45">
            <v>61.37</v>
          </cell>
          <cell r="XY45">
            <v>61.37</v>
          </cell>
          <cell r="XZ45">
            <v>61.37</v>
          </cell>
          <cell r="YA45">
            <v>61.37</v>
          </cell>
          <cell r="YB45">
            <v>61.37</v>
          </cell>
          <cell r="YC45">
            <v>61.37</v>
          </cell>
          <cell r="YD45">
            <v>61.37</v>
          </cell>
          <cell r="YE45">
            <v>119.79</v>
          </cell>
          <cell r="YF45">
            <v>119.79</v>
          </cell>
          <cell r="YG45">
            <v>119.79</v>
          </cell>
          <cell r="YH45">
            <v>119.79</v>
          </cell>
          <cell r="YI45">
            <v>119.79</v>
          </cell>
          <cell r="YJ45">
            <v>1109.8808108525691</v>
          </cell>
          <cell r="YK45">
            <v>88.788070713200639</v>
          </cell>
          <cell r="YL45">
            <v>77.88670385454239</v>
          </cell>
          <cell r="YM45">
            <v>80.204312768998264</v>
          </cell>
          <cell r="YN45">
            <v>85.991588859063015</v>
          </cell>
          <cell r="YO45">
            <v>77.546019534668034</v>
          </cell>
          <cell r="YP45">
            <v>83.339605751213426</v>
          </cell>
          <cell r="YQ45">
            <v>87.258315595564866</v>
          </cell>
          <cell r="YR45">
            <v>89.186872722105065</v>
          </cell>
          <cell r="YS45">
            <v>101.47315490746695</v>
          </cell>
          <cell r="YT45">
            <v>108.62885380336533</v>
          </cell>
          <cell r="YU45">
            <v>110.00503226380916</v>
          </cell>
          <cell r="YV45">
            <v>119.57228007857201</v>
          </cell>
          <cell r="YW45">
            <v>81.34081085256912</v>
          </cell>
          <cell r="YX45">
            <v>0</v>
          </cell>
          <cell r="YY45">
            <v>81.34081085256912</v>
          </cell>
          <cell r="YZ45">
            <v>735.55</v>
          </cell>
          <cell r="ZA45">
            <v>17.8</v>
          </cell>
          <cell r="ZB45">
            <v>17.8</v>
          </cell>
          <cell r="ZC45">
            <v>17.8</v>
          </cell>
          <cell r="ZD45">
            <v>17.8</v>
          </cell>
          <cell r="ZE45">
            <v>17.8</v>
          </cell>
          <cell r="ZF45">
            <v>17.8</v>
          </cell>
          <cell r="ZG45">
            <v>17.8</v>
          </cell>
          <cell r="ZH45">
            <v>122.19</v>
          </cell>
          <cell r="ZI45">
            <v>122.19</v>
          </cell>
          <cell r="ZJ45">
            <v>122.19</v>
          </cell>
          <cell r="ZK45">
            <v>122.19</v>
          </cell>
          <cell r="ZL45">
            <v>122.19</v>
          </cell>
          <cell r="ZM45">
            <v>993.09487561646847</v>
          </cell>
          <cell r="ZN45">
            <v>0</v>
          </cell>
          <cell r="ZO45">
            <v>143.35681965608359</v>
          </cell>
          <cell r="ZP45">
            <v>484.02238329650879</v>
          </cell>
          <cell r="ZQ45">
            <v>358.26830437036222</v>
          </cell>
          <cell r="ZR45">
            <v>7.4473682935139163</v>
          </cell>
          <cell r="ZS45">
            <v>0</v>
          </cell>
          <cell r="ZZ45">
            <v>257.54487561646852</v>
          </cell>
          <cell r="AAA45">
            <v>0</v>
          </cell>
          <cell r="AAB45">
            <v>257.54487561646852</v>
          </cell>
          <cell r="AAC45">
            <v>0</v>
          </cell>
          <cell r="AAD45">
            <v>0</v>
          </cell>
          <cell r="AAE45">
            <v>0</v>
          </cell>
          <cell r="AAF45">
            <v>0</v>
          </cell>
          <cell r="AAG45">
            <v>0</v>
          </cell>
          <cell r="AAH45">
            <v>0</v>
          </cell>
          <cell r="AAI45">
            <v>0</v>
          </cell>
          <cell r="AAJ45">
            <v>0</v>
          </cell>
          <cell r="AAK45">
            <v>0</v>
          </cell>
          <cell r="AAL45">
            <v>0</v>
          </cell>
          <cell r="AAM45">
            <v>0</v>
          </cell>
          <cell r="AAN45">
            <v>0</v>
          </cell>
          <cell r="AAO45">
            <v>0</v>
          </cell>
          <cell r="AAP45">
            <v>198.7615433641254</v>
          </cell>
          <cell r="AAQ45">
            <v>0</v>
          </cell>
          <cell r="AAR45">
            <v>0</v>
          </cell>
          <cell r="AAS45">
            <v>0</v>
          </cell>
          <cell r="AAT45">
            <v>0</v>
          </cell>
          <cell r="AAU45">
            <v>0</v>
          </cell>
          <cell r="AAV45">
            <v>0</v>
          </cell>
          <cell r="AAW45">
            <v>0</v>
          </cell>
          <cell r="AAX45">
            <v>40.436504640000003</v>
          </cell>
          <cell r="AAY45">
            <v>38.888181539999998</v>
          </cell>
          <cell r="AAZ45">
            <v>39.604219919999998</v>
          </cell>
          <cell r="ABA45">
            <v>39.551158332</v>
          </cell>
          <cell r="ABB45">
            <v>40.281478932125395</v>
          </cell>
          <cell r="ABC45">
            <v>198.7615433641254</v>
          </cell>
          <cell r="ABD45">
            <v>0</v>
          </cell>
          <cell r="ABE45">
            <v>198.7615433641254</v>
          </cell>
          <cell r="ABF45">
            <v>0</v>
          </cell>
          <cell r="ABG45">
            <v>0</v>
          </cell>
          <cell r="ABH45">
            <v>0</v>
          </cell>
          <cell r="ABI45">
            <v>0</v>
          </cell>
          <cell r="ABJ45">
            <v>0</v>
          </cell>
          <cell r="ABK45">
            <v>0</v>
          </cell>
          <cell r="ABL45">
            <v>0</v>
          </cell>
          <cell r="ABM45">
            <v>0</v>
          </cell>
          <cell r="ABN45">
            <v>0</v>
          </cell>
          <cell r="ABO45">
            <v>0</v>
          </cell>
          <cell r="ABP45">
            <v>0</v>
          </cell>
          <cell r="ABQ45">
            <v>0</v>
          </cell>
          <cell r="ABR45">
            <v>0</v>
          </cell>
          <cell r="ABS45">
            <v>0</v>
          </cell>
          <cell r="ABT45">
            <v>0</v>
          </cell>
          <cell r="ABU45">
            <v>0</v>
          </cell>
          <cell r="ABV45">
            <v>0</v>
          </cell>
          <cell r="ABW45">
            <v>0</v>
          </cell>
          <cell r="ABX45">
            <v>0</v>
          </cell>
          <cell r="ABY45">
            <v>0</v>
          </cell>
          <cell r="ACB45">
            <v>0</v>
          </cell>
          <cell r="ACC45">
            <v>0</v>
          </cell>
          <cell r="ACD45">
            <v>0</v>
          </cell>
          <cell r="ACE45">
            <v>0</v>
          </cell>
          <cell r="ACF45">
            <v>0</v>
          </cell>
          <cell r="ACG45">
            <v>0</v>
          </cell>
          <cell r="ACH45">
            <v>0</v>
          </cell>
          <cell r="ACI45">
            <v>1341.59</v>
          </cell>
          <cell r="ACJ45">
            <v>8155.8462904229727</v>
          </cell>
          <cell r="ACK45">
            <v>6814.2562904229726</v>
          </cell>
          <cell r="ACL45">
            <v>0</v>
          </cell>
          <cell r="ACM45">
            <v>6814.2562904229726</v>
          </cell>
          <cell r="ACN45">
            <v>1341.59</v>
          </cell>
          <cell r="ACO45">
            <v>112.67</v>
          </cell>
          <cell r="ACP45">
            <v>112.67</v>
          </cell>
          <cell r="ACQ45">
            <v>112.67</v>
          </cell>
          <cell r="ACR45">
            <v>112.67</v>
          </cell>
          <cell r="ACS45">
            <v>112.67</v>
          </cell>
          <cell r="ACT45">
            <v>112.67</v>
          </cell>
          <cell r="ACU45">
            <v>112.67</v>
          </cell>
          <cell r="ACV45">
            <v>110.58</v>
          </cell>
          <cell r="ACW45">
            <v>110.58</v>
          </cell>
          <cell r="ACX45">
            <v>110.58</v>
          </cell>
          <cell r="ACY45">
            <v>110.58</v>
          </cell>
          <cell r="ACZ45">
            <v>110.58</v>
          </cell>
          <cell r="ADA45">
            <v>8155.8462904229727</v>
          </cell>
          <cell r="ADB45">
            <v>0</v>
          </cell>
          <cell r="ADC45">
            <v>863.52427251187828</v>
          </cell>
          <cell r="ADD45">
            <v>1104.7380074122996</v>
          </cell>
          <cell r="ADE45">
            <v>470.64817799999997</v>
          </cell>
          <cell r="ADF45">
            <v>1149.8739839999998</v>
          </cell>
          <cell r="ADG45">
            <v>606.32033279999985</v>
          </cell>
          <cell r="ADH45">
            <v>1189.4451422190612</v>
          </cell>
          <cell r="ADI45">
            <v>1024.8836529572463</v>
          </cell>
          <cell r="ADJ45">
            <v>373.18896159999997</v>
          </cell>
          <cell r="ADK45">
            <v>372.39788879999998</v>
          </cell>
          <cell r="ADL45">
            <v>414.75150555999994</v>
          </cell>
          <cell r="ADM45">
            <v>586.07436456248774</v>
          </cell>
          <cell r="ADN45">
            <v>6814.2562904229726</v>
          </cell>
          <cell r="ADO45">
            <v>0</v>
          </cell>
          <cell r="ADP45">
            <v>6814.2562904229726</v>
          </cell>
          <cell r="ADQ45">
            <v>0</v>
          </cell>
          <cell r="ADR45">
            <v>0</v>
          </cell>
          <cell r="ADS45">
            <v>0</v>
          </cell>
          <cell r="ADT45">
            <v>0</v>
          </cell>
          <cell r="ADU45">
            <v>0</v>
          </cell>
          <cell r="ADV45">
            <v>0</v>
          </cell>
          <cell r="ADW45">
            <v>0</v>
          </cell>
          <cell r="ADX45">
            <v>0</v>
          </cell>
          <cell r="ADY45">
            <v>0</v>
          </cell>
          <cell r="ADZ45">
            <v>0</v>
          </cell>
          <cell r="AEA45">
            <v>0</v>
          </cell>
          <cell r="AEB45">
            <v>0</v>
          </cell>
          <cell r="AEC45">
            <v>0</v>
          </cell>
          <cell r="AED45">
            <v>0</v>
          </cell>
          <cell r="AEE45">
            <v>0</v>
          </cell>
          <cell r="AEF45">
            <v>0</v>
          </cell>
          <cell r="AEG45">
            <v>0</v>
          </cell>
          <cell r="AEH45">
            <v>0</v>
          </cell>
          <cell r="AEI45">
            <v>0</v>
          </cell>
          <cell r="AEJ45">
            <v>0</v>
          </cell>
          <cell r="AEK45">
            <v>0</v>
          </cell>
          <cell r="AEL45">
            <v>0</v>
          </cell>
          <cell r="AEM45">
            <v>0</v>
          </cell>
          <cell r="AEN45">
            <v>0</v>
          </cell>
          <cell r="AEO45">
            <v>0</v>
          </cell>
          <cell r="AEP45">
            <v>0</v>
          </cell>
          <cell r="AEQ45">
            <v>0</v>
          </cell>
          <cell r="AER45">
            <v>0</v>
          </cell>
          <cell r="AES45">
            <v>0</v>
          </cell>
          <cell r="AET45">
            <v>0</v>
          </cell>
          <cell r="AEU45">
            <v>0</v>
          </cell>
          <cell r="AEV45">
            <v>0</v>
          </cell>
          <cell r="AEW45">
            <v>0</v>
          </cell>
          <cell r="AEX45">
            <v>0</v>
          </cell>
          <cell r="AEY45">
            <v>0</v>
          </cell>
          <cell r="AEZ45">
            <v>0</v>
          </cell>
          <cell r="AFA45">
            <v>0</v>
          </cell>
          <cell r="AFB45">
            <v>0</v>
          </cell>
          <cell r="AFC45">
            <v>0</v>
          </cell>
          <cell r="AFD45">
            <v>0</v>
          </cell>
          <cell r="AFE45">
            <v>0</v>
          </cell>
          <cell r="AFF45">
            <v>0</v>
          </cell>
          <cell r="AFG45">
            <v>0</v>
          </cell>
          <cell r="AFH45">
            <v>0</v>
          </cell>
          <cell r="AFI45">
            <v>0</v>
          </cell>
          <cell r="AFJ45">
            <v>0</v>
          </cell>
          <cell r="AFK45">
            <v>0</v>
          </cell>
          <cell r="AFL45">
            <v>0</v>
          </cell>
          <cell r="AFM45">
            <v>0</v>
          </cell>
          <cell r="AFN45">
            <v>0</v>
          </cell>
          <cell r="AFO45">
            <v>0</v>
          </cell>
          <cell r="AFP45">
            <v>0</v>
          </cell>
          <cell r="AFQ45">
            <v>0</v>
          </cell>
          <cell r="AFR45">
            <v>0</v>
          </cell>
          <cell r="AFS45">
            <v>0</v>
          </cell>
          <cell r="AFT45">
            <v>0</v>
          </cell>
          <cell r="AFU45">
            <v>0</v>
          </cell>
          <cell r="AFV45">
            <v>0</v>
          </cell>
          <cell r="AFW45">
            <v>22710.38</v>
          </cell>
          <cell r="AFX45">
            <v>23333.815051338541</v>
          </cell>
          <cell r="AFY45">
            <v>623.43505133853978</v>
          </cell>
          <cell r="AFZ45">
            <v>0</v>
          </cell>
          <cell r="AGA45">
            <v>623.43505133853978</v>
          </cell>
          <cell r="AGB45">
            <v>27252.456000000002</v>
          </cell>
          <cell r="AGC45">
            <v>28000.578061606248</v>
          </cell>
          <cell r="AGD45">
            <v>748.12206160624555</v>
          </cell>
          <cell r="AGE45">
            <v>0</v>
          </cell>
          <cell r="AGF45">
            <v>748.12206160624555</v>
          </cell>
          <cell r="AGG45">
            <v>1680.5681200000001</v>
          </cell>
          <cell r="AGH45">
            <v>1726.702313799052</v>
          </cell>
          <cell r="AGI45">
            <v>46.1341937990519</v>
          </cell>
          <cell r="AGJ45">
            <v>0</v>
          </cell>
          <cell r="AGK45">
            <v>46.1341937990519</v>
          </cell>
          <cell r="AGL45">
            <v>28933.024120000002</v>
          </cell>
          <cell r="AGM45">
            <v>29727.280375405298</v>
          </cell>
          <cell r="AGN45">
            <v>794.25625540529654</v>
          </cell>
          <cell r="AGO45">
            <v>0</v>
          </cell>
          <cell r="AGP45">
            <v>794.25625540529654</v>
          </cell>
          <cell r="AGQ45">
            <v>5.0632911392405063E-2</v>
          </cell>
          <cell r="AGR45">
            <v>7.0000000000000007E-2</v>
          </cell>
          <cell r="AGS45">
            <v>0.05</v>
          </cell>
          <cell r="AGT45">
            <v>6.1666666666666668E-2</v>
          </cell>
          <cell r="AGV45">
            <v>8769.51</v>
          </cell>
          <cell r="AGW45">
            <v>498.98</v>
          </cell>
          <cell r="AGX45">
            <v>-8270.5300000000007</v>
          </cell>
          <cell r="AGZ45">
            <v>794.25625540529654</v>
          </cell>
          <cell r="AHA45">
            <v>4114.5208434203996</v>
          </cell>
          <cell r="AHC45">
            <v>-5335.1845828430269</v>
          </cell>
          <cell r="AHD45">
            <v>38832.12100512725</v>
          </cell>
          <cell r="AHE45">
            <v>-8319.1883881617614</v>
          </cell>
          <cell r="AHF45">
            <v>5219.887461848768</v>
          </cell>
          <cell r="AHG45">
            <v>35306.41259479693</v>
          </cell>
        </row>
        <row r="46">
          <cell r="C46" t="str">
            <v>Текстильникiв, ВУЛ, 4</v>
          </cell>
          <cell r="D46">
            <v>5</v>
          </cell>
          <cell r="E46">
            <v>2757</v>
          </cell>
          <cell r="F46">
            <v>27332.920000000002</v>
          </cell>
          <cell r="G46">
            <v>29290.811514054767</v>
          </cell>
          <cell r="H46">
            <v>1957.8915140547651</v>
          </cell>
          <cell r="I46">
            <v>0</v>
          </cell>
          <cell r="J46">
            <v>1957.8915140547651</v>
          </cell>
          <cell r="K46">
            <v>9365.4</v>
          </cell>
          <cell r="L46">
            <v>590</v>
          </cell>
          <cell r="M46">
            <v>590</v>
          </cell>
          <cell r="N46">
            <v>590</v>
          </cell>
          <cell r="O46">
            <v>590</v>
          </cell>
          <cell r="P46">
            <v>590</v>
          </cell>
          <cell r="Q46">
            <v>590</v>
          </cell>
          <cell r="R46">
            <v>590</v>
          </cell>
          <cell r="S46">
            <v>1047.08</v>
          </cell>
          <cell r="T46">
            <v>1047.08</v>
          </cell>
          <cell r="U46">
            <v>1047.08</v>
          </cell>
          <cell r="V46">
            <v>1047.08</v>
          </cell>
          <cell r="W46">
            <v>1047.08</v>
          </cell>
          <cell r="X46">
            <v>9302.9970655606539</v>
          </cell>
          <cell r="Y46">
            <v>0</v>
          </cell>
          <cell r="Z46">
            <v>3227.9396138479137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6075.0574517127407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L46">
            <v>0</v>
          </cell>
          <cell r="AM46">
            <v>0</v>
          </cell>
          <cell r="AN46">
            <v>2172.64</v>
          </cell>
          <cell r="AO46">
            <v>165.42</v>
          </cell>
          <cell r="AP46">
            <v>165.42</v>
          </cell>
          <cell r="AQ46">
            <v>165.42</v>
          </cell>
          <cell r="AR46">
            <v>165.42</v>
          </cell>
          <cell r="AS46">
            <v>165.42</v>
          </cell>
          <cell r="AT46">
            <v>165.42</v>
          </cell>
          <cell r="AU46">
            <v>165.42</v>
          </cell>
          <cell r="AV46">
            <v>202.94</v>
          </cell>
          <cell r="AW46">
            <v>202.94</v>
          </cell>
          <cell r="AX46">
            <v>202.94</v>
          </cell>
          <cell r="AY46">
            <v>202.94</v>
          </cell>
          <cell r="AZ46">
            <v>202.94</v>
          </cell>
          <cell r="BA46">
            <v>1832.5801077034469</v>
          </cell>
          <cell r="BB46">
            <v>0</v>
          </cell>
          <cell r="BC46">
            <v>635.90499726725056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1196.6751104361963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O46">
            <v>0</v>
          </cell>
          <cell r="BP46">
            <v>0</v>
          </cell>
          <cell r="BQ46">
            <v>1697.6</v>
          </cell>
          <cell r="BR46">
            <v>129.30000000000001</v>
          </cell>
          <cell r="BS46">
            <v>129.30000000000001</v>
          </cell>
          <cell r="BT46">
            <v>129.30000000000001</v>
          </cell>
          <cell r="BU46">
            <v>129.30000000000001</v>
          </cell>
          <cell r="BV46">
            <v>129.30000000000001</v>
          </cell>
          <cell r="BW46">
            <v>129.30000000000001</v>
          </cell>
          <cell r="BX46">
            <v>129.30000000000001</v>
          </cell>
          <cell r="BY46">
            <v>158.5</v>
          </cell>
          <cell r="BZ46">
            <v>158.5</v>
          </cell>
          <cell r="CA46">
            <v>158.5</v>
          </cell>
          <cell r="CB46">
            <v>158.5</v>
          </cell>
          <cell r="CC46">
            <v>158.5</v>
          </cell>
          <cell r="CD46">
            <v>1552.7800000000002</v>
          </cell>
          <cell r="CE46">
            <v>117.19</v>
          </cell>
          <cell r="CF46">
            <v>117.19</v>
          </cell>
          <cell r="CG46">
            <v>117.19</v>
          </cell>
          <cell r="CH46">
            <v>117.19</v>
          </cell>
          <cell r="CI46">
            <v>117.19</v>
          </cell>
          <cell r="CJ46">
            <v>117.19</v>
          </cell>
          <cell r="CK46">
            <v>117.19</v>
          </cell>
          <cell r="CL46">
            <v>146.49</v>
          </cell>
          <cell r="CM46">
            <v>146.49</v>
          </cell>
          <cell r="CN46">
            <v>146.49</v>
          </cell>
          <cell r="CO46">
            <v>146.49</v>
          </cell>
          <cell r="CP46">
            <v>146.49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614.5</v>
          </cell>
          <cell r="DX46">
            <v>48.8</v>
          </cell>
          <cell r="DY46">
            <v>48.8</v>
          </cell>
          <cell r="DZ46">
            <v>48.8</v>
          </cell>
          <cell r="EA46">
            <v>48.8</v>
          </cell>
          <cell r="EB46">
            <v>48.8</v>
          </cell>
          <cell r="EC46">
            <v>48.8</v>
          </cell>
          <cell r="ED46">
            <v>48.8</v>
          </cell>
          <cell r="EE46">
            <v>54.58</v>
          </cell>
          <cell r="EF46">
            <v>54.58</v>
          </cell>
          <cell r="EG46">
            <v>54.58</v>
          </cell>
          <cell r="EH46">
            <v>54.58</v>
          </cell>
          <cell r="EI46">
            <v>54.58</v>
          </cell>
          <cell r="EK46">
            <v>491.48027858906732</v>
          </cell>
          <cell r="EL46">
            <v>0</v>
          </cell>
          <cell r="EM46">
            <v>170.54063435363267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320.93964423543468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-123.01972141093268</v>
          </cell>
          <cell r="EY46">
            <v>-123.01972141093268</v>
          </cell>
          <cell r="EZ46">
            <v>0</v>
          </cell>
          <cell r="FA46">
            <v>5374.61</v>
          </cell>
          <cell r="FB46">
            <v>406.38</v>
          </cell>
          <cell r="FC46">
            <v>406.38</v>
          </cell>
          <cell r="FD46">
            <v>406.38</v>
          </cell>
          <cell r="FE46">
            <v>406.38</v>
          </cell>
          <cell r="FF46">
            <v>406.38</v>
          </cell>
          <cell r="FG46">
            <v>406.38</v>
          </cell>
          <cell r="FH46">
            <v>406.38</v>
          </cell>
          <cell r="FI46">
            <v>505.99</v>
          </cell>
          <cell r="FJ46">
            <v>505.99</v>
          </cell>
          <cell r="FK46">
            <v>505.99</v>
          </cell>
          <cell r="FL46">
            <v>505.99</v>
          </cell>
          <cell r="FM46">
            <v>505.99</v>
          </cell>
          <cell r="FN46">
            <v>5171.6729611962774</v>
          </cell>
          <cell r="FO46">
            <v>0</v>
          </cell>
          <cell r="FP46">
            <v>2194.9609331490979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2976.7120280471795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-202.93703880372232</v>
          </cell>
          <cell r="GB46">
            <v>-202.93703880372232</v>
          </cell>
          <cell r="GC46">
            <v>0</v>
          </cell>
          <cell r="GD46">
            <v>849.82999999999993</v>
          </cell>
          <cell r="GE46">
            <v>45.49</v>
          </cell>
          <cell r="GF46">
            <v>45.49</v>
          </cell>
          <cell r="GG46">
            <v>45.49</v>
          </cell>
          <cell r="GH46">
            <v>45.49</v>
          </cell>
          <cell r="GI46">
            <v>45.49</v>
          </cell>
          <cell r="GJ46">
            <v>45.49</v>
          </cell>
          <cell r="GK46">
            <v>45.49</v>
          </cell>
          <cell r="GL46">
            <v>106.28</v>
          </cell>
          <cell r="GM46">
            <v>106.28</v>
          </cell>
          <cell r="GN46">
            <v>106.28</v>
          </cell>
          <cell r="GO46">
            <v>106.28</v>
          </cell>
          <cell r="GP46">
            <v>106.28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V46">
            <v>-849.82999999999993</v>
          </cell>
          <cell r="GW46">
            <v>-849.82999999999993</v>
          </cell>
          <cell r="GX46">
            <v>0</v>
          </cell>
          <cell r="GY46">
            <v>7258.3400000000011</v>
          </cell>
          <cell r="GZ46">
            <v>400.32</v>
          </cell>
          <cell r="HA46">
            <v>400.32</v>
          </cell>
          <cell r="HB46">
            <v>400.32</v>
          </cell>
          <cell r="HC46">
            <v>400.32</v>
          </cell>
          <cell r="HD46">
            <v>400.32</v>
          </cell>
          <cell r="HE46">
            <v>400.32</v>
          </cell>
          <cell r="HF46">
            <v>400.32</v>
          </cell>
          <cell r="HG46">
            <v>891.22</v>
          </cell>
          <cell r="HH46">
            <v>891.22</v>
          </cell>
          <cell r="HI46">
            <v>891.22</v>
          </cell>
          <cell r="HJ46">
            <v>891.22</v>
          </cell>
          <cell r="HK46">
            <v>891.22</v>
          </cell>
          <cell r="HL46">
            <v>10939.301101005318</v>
          </cell>
          <cell r="HM46">
            <v>937.6199653546621</v>
          </cell>
          <cell r="HN46">
            <v>992.70393363371272</v>
          </cell>
          <cell r="HO46">
            <v>1045.457473951082</v>
          </cell>
          <cell r="HP46">
            <v>1000.4871018182022</v>
          </cell>
          <cell r="HQ46">
            <v>1032.0290170150731</v>
          </cell>
          <cell r="HR46">
            <v>899.85954212567469</v>
          </cell>
          <cell r="HS46">
            <v>1105.7653477047318</v>
          </cell>
          <cell r="HT46">
            <v>584.54522429229883</v>
          </cell>
          <cell r="HU46">
            <v>601.39597130745597</v>
          </cell>
          <cell r="HV46">
            <v>935.71357062378513</v>
          </cell>
          <cell r="HW46">
            <v>832.60177436778338</v>
          </cell>
          <cell r="HX46">
            <v>971.12217881085439</v>
          </cell>
          <cell r="HY46">
            <v>3680.9611010053168</v>
          </cell>
          <cell r="HZ46">
            <v>0</v>
          </cell>
          <cell r="IA46">
            <v>3680.9611010053168</v>
          </cell>
          <cell r="IB46">
            <v>0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0</v>
          </cell>
          <cell r="II46">
            <v>0</v>
          </cell>
          <cell r="IJ46">
            <v>0</v>
          </cell>
          <cell r="IK46">
            <v>0</v>
          </cell>
          <cell r="IL46">
            <v>0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IT46">
            <v>0</v>
          </cell>
          <cell r="IU46">
            <v>0</v>
          </cell>
          <cell r="IV46">
            <v>0</v>
          </cell>
          <cell r="IW46">
            <v>0</v>
          </cell>
          <cell r="IX46">
            <v>0</v>
          </cell>
          <cell r="IY46">
            <v>0</v>
          </cell>
          <cell r="IZ46">
            <v>0</v>
          </cell>
          <cell r="JA46">
            <v>0</v>
          </cell>
          <cell r="JB46">
            <v>0</v>
          </cell>
          <cell r="JC46">
            <v>0</v>
          </cell>
          <cell r="JD46">
            <v>0</v>
          </cell>
          <cell r="JE46">
            <v>0</v>
          </cell>
          <cell r="JF46">
            <v>0</v>
          </cell>
          <cell r="JG46">
            <v>0</v>
          </cell>
          <cell r="JH46">
            <v>0</v>
          </cell>
          <cell r="JI46">
            <v>0</v>
          </cell>
          <cell r="JJ46">
            <v>0</v>
          </cell>
          <cell r="JK46">
            <v>0</v>
          </cell>
          <cell r="JL46">
            <v>0</v>
          </cell>
          <cell r="JM46">
            <v>0</v>
          </cell>
          <cell r="JN46">
            <v>0</v>
          </cell>
          <cell r="JO46">
            <v>0</v>
          </cell>
          <cell r="JP46">
            <v>0</v>
          </cell>
          <cell r="JQ46">
            <v>0</v>
          </cell>
          <cell r="JR46">
            <v>0</v>
          </cell>
          <cell r="JS46">
            <v>0</v>
          </cell>
          <cell r="JT46">
            <v>0</v>
          </cell>
          <cell r="JU46">
            <v>0</v>
          </cell>
          <cell r="JV46">
            <v>0</v>
          </cell>
          <cell r="JW46">
            <v>0</v>
          </cell>
          <cell r="JX46">
            <v>0</v>
          </cell>
          <cell r="JY46">
            <v>0</v>
          </cell>
          <cell r="JZ46">
            <v>0</v>
          </cell>
          <cell r="KA46">
            <v>0</v>
          </cell>
          <cell r="KB46">
            <v>0</v>
          </cell>
          <cell r="KC46">
            <v>0</v>
          </cell>
          <cell r="KD46">
            <v>0</v>
          </cell>
          <cell r="KE46">
            <v>0</v>
          </cell>
          <cell r="KF46">
            <v>0</v>
          </cell>
          <cell r="KG46">
            <v>0</v>
          </cell>
          <cell r="KH46">
            <v>6498.9699999999993</v>
          </cell>
          <cell r="KI46">
            <v>251.71</v>
          </cell>
          <cell r="KJ46">
            <v>251.71</v>
          </cell>
          <cell r="KK46">
            <v>251.71</v>
          </cell>
          <cell r="KL46">
            <v>251.71</v>
          </cell>
          <cell r="KM46">
            <v>251.71</v>
          </cell>
          <cell r="KN46">
            <v>251.71</v>
          </cell>
          <cell r="KO46">
            <v>251.71</v>
          </cell>
          <cell r="KP46">
            <v>947.4</v>
          </cell>
          <cell r="KQ46">
            <v>947.4</v>
          </cell>
          <cell r="KR46">
            <v>947.4</v>
          </cell>
          <cell r="KS46">
            <v>947.4</v>
          </cell>
          <cell r="KT46">
            <v>947.4</v>
          </cell>
          <cell r="KU46">
            <v>6914.1254624622961</v>
          </cell>
          <cell r="KV46">
            <v>304.06165816244032</v>
          </cell>
          <cell r="KW46">
            <v>327.46327911586178</v>
          </cell>
          <cell r="KX46">
            <v>290.61969864094397</v>
          </cell>
          <cell r="KY46">
            <v>318.6374997747306</v>
          </cell>
          <cell r="KZ46">
            <v>317.40221127606162</v>
          </cell>
          <cell r="LA46">
            <v>324.41965776644861</v>
          </cell>
          <cell r="LB46">
            <v>287.07281582037785</v>
          </cell>
          <cell r="LC46">
            <v>719.71220452687203</v>
          </cell>
          <cell r="LD46">
            <v>927.66883240073366</v>
          </cell>
          <cell r="LE46">
            <v>895.77349007365581</v>
          </cell>
          <cell r="LF46">
            <v>1091.3897539824545</v>
          </cell>
          <cell r="LG46">
            <v>1109.9043609217156</v>
          </cell>
          <cell r="LH46">
            <v>415.15546246229678</v>
          </cell>
          <cell r="LI46">
            <v>0</v>
          </cell>
          <cell r="LJ46">
            <v>415.15546246229678</v>
          </cell>
          <cell r="LK46">
            <v>0</v>
          </cell>
          <cell r="LX46">
            <v>0</v>
          </cell>
          <cell r="MJ46">
            <v>0</v>
          </cell>
          <cell r="ML46">
            <v>0</v>
          </cell>
          <cell r="MM46">
            <v>0</v>
          </cell>
          <cell r="MN46">
            <v>41953.840000000004</v>
          </cell>
          <cell r="MO46">
            <v>3640.62</v>
          </cell>
          <cell r="MP46">
            <v>3640.62</v>
          </cell>
          <cell r="MQ46">
            <v>3640.62</v>
          </cell>
          <cell r="MR46">
            <v>3640.62</v>
          </cell>
          <cell r="MS46">
            <v>3640.62</v>
          </cell>
          <cell r="MT46">
            <v>3640.62</v>
          </cell>
          <cell r="MU46">
            <v>3640.62</v>
          </cell>
          <cell r="MV46">
            <v>3293.9</v>
          </cell>
          <cell r="MW46">
            <v>3293.9</v>
          </cell>
          <cell r="MX46">
            <v>3293.9</v>
          </cell>
          <cell r="MY46">
            <v>3293.9</v>
          </cell>
          <cell r="MZ46">
            <v>3293.9</v>
          </cell>
          <cell r="NA46">
            <v>32432.419353270037</v>
          </cell>
          <cell r="NB46">
            <v>335.06116992094542</v>
          </cell>
          <cell r="NC46">
            <v>0</v>
          </cell>
          <cell r="ND46">
            <v>0</v>
          </cell>
          <cell r="NE46">
            <v>1758.5181489251133</v>
          </cell>
          <cell r="NF46">
            <v>136.52581512592067</v>
          </cell>
          <cell r="NG46">
            <v>0</v>
          </cell>
          <cell r="NH46">
            <v>29800.4408</v>
          </cell>
          <cell r="NI46">
            <v>0</v>
          </cell>
          <cell r="NJ46">
            <v>0</v>
          </cell>
          <cell r="NK46">
            <v>0</v>
          </cell>
          <cell r="NL46">
            <v>401.87341929805382</v>
          </cell>
          <cell r="NM46">
            <v>0</v>
          </cell>
          <cell r="NN46">
            <v>-9521.4206467299664</v>
          </cell>
          <cell r="NO46">
            <v>-9521.4206467299664</v>
          </cell>
          <cell r="NP46">
            <v>0</v>
          </cell>
          <cell r="NQ46">
            <v>14485.510000000002</v>
          </cell>
          <cell r="NR46">
            <v>12138.41</v>
          </cell>
          <cell r="NS46">
            <v>-2347.1000000000022</v>
          </cell>
          <cell r="NT46">
            <v>-2347.1000000000022</v>
          </cell>
          <cell r="NU46">
            <v>0</v>
          </cell>
          <cell r="NV46">
            <v>5288.6100000000006</v>
          </cell>
          <cell r="NW46">
            <v>544.23</v>
          </cell>
          <cell r="NX46">
            <v>544.23</v>
          </cell>
          <cell r="NY46">
            <v>544.23</v>
          </cell>
          <cell r="NZ46">
            <v>544.23</v>
          </cell>
          <cell r="OA46">
            <v>544.23</v>
          </cell>
          <cell r="OB46">
            <v>544.23</v>
          </cell>
          <cell r="OC46">
            <v>544.23</v>
          </cell>
          <cell r="OD46">
            <v>295.8</v>
          </cell>
          <cell r="OE46">
            <v>295.8</v>
          </cell>
          <cell r="OF46">
            <v>295.8</v>
          </cell>
          <cell r="OG46">
            <v>295.8</v>
          </cell>
          <cell r="OH46">
            <v>295.8</v>
          </cell>
          <cell r="OI46">
            <v>1723.79</v>
          </cell>
          <cell r="OJ46">
            <v>0</v>
          </cell>
          <cell r="OK46">
            <v>0</v>
          </cell>
          <cell r="OL46">
            <v>0</v>
          </cell>
          <cell r="OM46">
            <v>0</v>
          </cell>
          <cell r="ON46">
            <v>0</v>
          </cell>
          <cell r="OO46">
            <v>0</v>
          </cell>
          <cell r="OP46">
            <v>0</v>
          </cell>
          <cell r="OQ46">
            <v>0</v>
          </cell>
          <cell r="OR46">
            <v>0</v>
          </cell>
          <cell r="OS46">
            <v>0</v>
          </cell>
          <cell r="OT46">
            <v>1723.79</v>
          </cell>
          <cell r="OU46">
            <v>0</v>
          </cell>
          <cell r="OV46">
            <v>-3564.8200000000006</v>
          </cell>
          <cell r="OW46">
            <v>-3564.8200000000006</v>
          </cell>
          <cell r="OX46">
            <v>0</v>
          </cell>
          <cell r="OY46">
            <v>4517.9299999999994</v>
          </cell>
          <cell r="OZ46">
            <v>467.04</v>
          </cell>
          <cell r="PA46">
            <v>467.04</v>
          </cell>
          <cell r="PB46">
            <v>467.04</v>
          </cell>
          <cell r="PC46">
            <v>467.04</v>
          </cell>
          <cell r="PD46">
            <v>467.04</v>
          </cell>
          <cell r="PE46">
            <v>467.04</v>
          </cell>
          <cell r="PF46">
            <v>467.04</v>
          </cell>
          <cell r="PG46">
            <v>249.73</v>
          </cell>
          <cell r="PH46">
            <v>249.73</v>
          </cell>
          <cell r="PI46">
            <v>249.73</v>
          </cell>
          <cell r="PJ46">
            <v>249.73</v>
          </cell>
          <cell r="PK46">
            <v>249.73</v>
          </cell>
          <cell r="PL46">
            <v>2749.6</v>
          </cell>
          <cell r="PM46">
            <v>0</v>
          </cell>
          <cell r="PN46">
            <v>0</v>
          </cell>
          <cell r="PO46">
            <v>0</v>
          </cell>
          <cell r="PP46">
            <v>0</v>
          </cell>
          <cell r="PQ46">
            <v>0</v>
          </cell>
          <cell r="PR46">
            <v>0</v>
          </cell>
          <cell r="PS46">
            <v>0</v>
          </cell>
          <cell r="PT46">
            <v>0</v>
          </cell>
          <cell r="PU46">
            <v>0</v>
          </cell>
          <cell r="PV46">
            <v>0</v>
          </cell>
          <cell r="PW46">
            <v>0</v>
          </cell>
          <cell r="PX46">
            <v>2749.6</v>
          </cell>
          <cell r="PY46">
            <v>-1768.3299999999995</v>
          </cell>
          <cell r="PZ46">
            <v>-1768.3299999999995</v>
          </cell>
          <cell r="QA46">
            <v>0</v>
          </cell>
          <cell r="QB46">
            <v>1155.9099999999999</v>
          </cell>
          <cell r="QC46">
            <v>118.28</v>
          </cell>
          <cell r="QD46">
            <v>118.28</v>
          </cell>
          <cell r="QE46">
            <v>118.28</v>
          </cell>
          <cell r="QF46">
            <v>118.28</v>
          </cell>
          <cell r="QG46">
            <v>118.28</v>
          </cell>
          <cell r="QH46">
            <v>118.28</v>
          </cell>
          <cell r="QI46">
            <v>118.28</v>
          </cell>
          <cell r="QJ46">
            <v>65.59</v>
          </cell>
          <cell r="QK46">
            <v>65.59</v>
          </cell>
          <cell r="QL46">
            <v>65.59</v>
          </cell>
          <cell r="QM46">
            <v>65.59</v>
          </cell>
          <cell r="QN46">
            <v>65.59</v>
          </cell>
          <cell r="QO46">
            <v>979.34</v>
          </cell>
          <cell r="QP46">
            <v>0</v>
          </cell>
          <cell r="QQ46">
            <v>0</v>
          </cell>
          <cell r="QR46">
            <v>0</v>
          </cell>
          <cell r="QS46">
            <v>0</v>
          </cell>
          <cell r="QT46">
            <v>0</v>
          </cell>
          <cell r="QU46">
            <v>0</v>
          </cell>
          <cell r="QV46">
            <v>0</v>
          </cell>
          <cell r="QW46">
            <v>0</v>
          </cell>
          <cell r="QX46">
            <v>0</v>
          </cell>
          <cell r="QY46">
            <v>979.34</v>
          </cell>
          <cell r="QZ46">
            <v>0</v>
          </cell>
          <cell r="RA46">
            <v>0</v>
          </cell>
          <cell r="RB46">
            <v>-176.56999999999982</v>
          </cell>
          <cell r="RC46">
            <v>-176.56999999999982</v>
          </cell>
          <cell r="RD46">
            <v>0</v>
          </cell>
          <cell r="RE46">
            <v>0</v>
          </cell>
          <cell r="RF46">
            <v>0</v>
          </cell>
          <cell r="RG46">
            <v>0</v>
          </cell>
          <cell r="RH46">
            <v>0</v>
          </cell>
          <cell r="RI46">
            <v>0</v>
          </cell>
          <cell r="RJ46">
            <v>0</v>
          </cell>
          <cell r="RK46">
            <v>0</v>
          </cell>
          <cell r="RL46">
            <v>0</v>
          </cell>
          <cell r="RM46">
            <v>0</v>
          </cell>
          <cell r="RN46">
            <v>0</v>
          </cell>
          <cell r="RO46">
            <v>0</v>
          </cell>
          <cell r="RP46">
            <v>0</v>
          </cell>
          <cell r="RQ46">
            <v>0</v>
          </cell>
          <cell r="RR46">
            <v>0</v>
          </cell>
          <cell r="RS46">
            <v>0</v>
          </cell>
          <cell r="RT46">
            <v>0</v>
          </cell>
          <cell r="RU46">
            <v>0</v>
          </cell>
          <cell r="RV46">
            <v>0</v>
          </cell>
          <cell r="RW46">
            <v>0</v>
          </cell>
          <cell r="RX46">
            <v>0</v>
          </cell>
          <cell r="RY46">
            <v>0</v>
          </cell>
          <cell r="RZ46">
            <v>0</v>
          </cell>
          <cell r="SA46">
            <v>0</v>
          </cell>
          <cell r="SB46">
            <v>0</v>
          </cell>
          <cell r="SC46">
            <v>0</v>
          </cell>
          <cell r="SD46">
            <v>0</v>
          </cell>
          <cell r="SE46">
            <v>0</v>
          </cell>
          <cell r="SF46">
            <v>0</v>
          </cell>
          <cell r="SG46">
            <v>0</v>
          </cell>
          <cell r="SH46">
            <v>1795.2499999999998</v>
          </cell>
          <cell r="SI46">
            <v>185.55</v>
          </cell>
          <cell r="SJ46">
            <v>185.55</v>
          </cell>
          <cell r="SK46">
            <v>185.55</v>
          </cell>
          <cell r="SL46">
            <v>185.55</v>
          </cell>
          <cell r="SM46">
            <v>185.55</v>
          </cell>
          <cell r="SN46">
            <v>185.55</v>
          </cell>
          <cell r="SO46">
            <v>185.55</v>
          </cell>
          <cell r="SP46">
            <v>99.28</v>
          </cell>
          <cell r="SQ46">
            <v>99.28</v>
          </cell>
          <cell r="SR46">
            <v>99.28</v>
          </cell>
          <cell r="SS46">
            <v>99.28</v>
          </cell>
          <cell r="ST46">
            <v>99.28</v>
          </cell>
          <cell r="SU46">
            <v>0</v>
          </cell>
          <cell r="SV46">
            <v>0</v>
          </cell>
          <cell r="SW46">
            <v>0</v>
          </cell>
          <cell r="SX46">
            <v>0</v>
          </cell>
          <cell r="SY46">
            <v>0</v>
          </cell>
          <cell r="SZ46">
            <v>0</v>
          </cell>
          <cell r="TA46">
            <v>0</v>
          </cell>
          <cell r="TB46">
            <v>0</v>
          </cell>
          <cell r="TC46">
            <v>0</v>
          </cell>
          <cell r="TD46">
            <v>0</v>
          </cell>
          <cell r="TE46">
            <v>0</v>
          </cell>
          <cell r="TF46">
            <v>0</v>
          </cell>
          <cell r="TG46">
            <v>0</v>
          </cell>
          <cell r="TH46">
            <v>-1795.2499999999998</v>
          </cell>
          <cell r="TI46">
            <v>-1795.2499999999998</v>
          </cell>
          <cell r="TJ46">
            <v>0</v>
          </cell>
          <cell r="TK46">
            <v>1671.6899999999998</v>
          </cell>
          <cell r="TL46">
            <v>156.32</v>
          </cell>
          <cell r="TM46">
            <v>156.32</v>
          </cell>
          <cell r="TN46">
            <v>156.32</v>
          </cell>
          <cell r="TO46">
            <v>156.32</v>
          </cell>
          <cell r="TP46">
            <v>156.32</v>
          </cell>
          <cell r="TQ46">
            <v>156.32</v>
          </cell>
          <cell r="TR46">
            <v>156.32</v>
          </cell>
          <cell r="TS46">
            <v>115.49</v>
          </cell>
          <cell r="TT46">
            <v>115.49</v>
          </cell>
          <cell r="TU46">
            <v>115.49</v>
          </cell>
          <cell r="TV46">
            <v>115.49</v>
          </cell>
          <cell r="TW46">
            <v>115.49</v>
          </cell>
          <cell r="TX46">
            <v>6685.68</v>
          </cell>
          <cell r="TY46">
            <v>0</v>
          </cell>
          <cell r="TZ46">
            <v>6374.93</v>
          </cell>
          <cell r="UA46">
            <v>0</v>
          </cell>
          <cell r="UB46">
            <v>310.75</v>
          </cell>
          <cell r="UC46">
            <v>0</v>
          </cell>
          <cell r="UD46">
            <v>0</v>
          </cell>
          <cell r="UE46">
            <v>0</v>
          </cell>
          <cell r="UF46">
            <v>0</v>
          </cell>
          <cell r="UG46">
            <v>0</v>
          </cell>
          <cell r="UH46">
            <v>0</v>
          </cell>
          <cell r="UI46">
            <v>0</v>
          </cell>
          <cell r="UJ46">
            <v>0</v>
          </cell>
          <cell r="UK46">
            <v>5013.9900000000007</v>
          </cell>
          <cell r="UL46">
            <v>0</v>
          </cell>
          <cell r="UM46">
            <v>5013.9900000000007</v>
          </cell>
          <cell r="UN46">
            <v>56.119999999999983</v>
          </cell>
          <cell r="UO46">
            <v>5.51</v>
          </cell>
          <cell r="UP46">
            <v>5.51</v>
          </cell>
          <cell r="UQ46">
            <v>5.51</v>
          </cell>
          <cell r="UR46">
            <v>5.51</v>
          </cell>
          <cell r="US46">
            <v>5.51</v>
          </cell>
          <cell r="UT46">
            <v>5.51</v>
          </cell>
          <cell r="UU46">
            <v>5.51</v>
          </cell>
          <cell r="UV46">
            <v>3.51</v>
          </cell>
          <cell r="UW46">
            <v>3.51</v>
          </cell>
          <cell r="UX46">
            <v>3.51</v>
          </cell>
          <cell r="UY46">
            <v>3.51</v>
          </cell>
          <cell r="UZ46">
            <v>3.51</v>
          </cell>
          <cell r="VA46">
            <v>0</v>
          </cell>
          <cell r="VH46">
            <v>0</v>
          </cell>
          <cell r="VN46">
            <v>-56.119999999999983</v>
          </cell>
          <cell r="VO46">
            <v>-56.119999999999983</v>
          </cell>
          <cell r="VP46">
            <v>0</v>
          </cell>
          <cell r="VQ46">
            <v>0</v>
          </cell>
          <cell r="WD46">
            <v>0</v>
          </cell>
          <cell r="WQ46">
            <v>0</v>
          </cell>
          <cell r="WR46">
            <v>0</v>
          </cell>
          <cell r="WS46">
            <v>0</v>
          </cell>
          <cell r="WT46">
            <v>23472.39</v>
          </cell>
          <cell r="WU46">
            <v>1632.97</v>
          </cell>
          <cell r="WV46">
            <v>1632.97</v>
          </cell>
          <cell r="WW46">
            <v>1632.97</v>
          </cell>
          <cell r="WX46">
            <v>1632.97</v>
          </cell>
          <cell r="WY46">
            <v>1632.97</v>
          </cell>
          <cell r="WZ46">
            <v>1632.97</v>
          </cell>
          <cell r="XA46">
            <v>1632.97</v>
          </cell>
          <cell r="XB46">
            <v>2408.3200000000002</v>
          </cell>
          <cell r="XC46">
            <v>2408.3200000000002</v>
          </cell>
          <cell r="XD46">
            <v>2408.3200000000002</v>
          </cell>
          <cell r="XE46">
            <v>2408.3200000000002</v>
          </cell>
          <cell r="XF46">
            <v>2408.3200000000002</v>
          </cell>
          <cell r="XG46">
            <v>28746.007835445878</v>
          </cell>
          <cell r="XH46">
            <v>2267.9293892214237</v>
          </cell>
          <cell r="XI46">
            <v>2623.694901203814</v>
          </cell>
          <cell r="XJ46">
            <v>2519.3705123329592</v>
          </cell>
          <cell r="XK46">
            <v>332.15475756601148</v>
          </cell>
          <cell r="XL46">
            <v>2109.0995442424887</v>
          </cell>
          <cell r="XM46">
            <v>1811.2312155688601</v>
          </cell>
          <cell r="XN46">
            <v>2605.3357248575667</v>
          </cell>
          <cell r="XO46">
            <v>2814.9757589109163</v>
          </cell>
          <cell r="XP46">
            <v>3398.5475987445207</v>
          </cell>
          <cell r="XQ46">
            <v>2965.5622452118064</v>
          </cell>
          <cell r="XR46">
            <v>2767.024674634964</v>
          </cell>
          <cell r="XS46">
            <v>2531.0815129505459</v>
          </cell>
          <cell r="XT46">
            <v>5273.6178354458789</v>
          </cell>
          <cell r="XU46">
            <v>0</v>
          </cell>
          <cell r="XV46">
            <v>5273.6178354458789</v>
          </cell>
          <cell r="XW46">
            <v>12859.28</v>
          </cell>
          <cell r="XX46">
            <v>773.34</v>
          </cell>
          <cell r="XY46">
            <v>773.34</v>
          </cell>
          <cell r="XZ46">
            <v>773.34</v>
          </cell>
          <cell r="YA46">
            <v>773.34</v>
          </cell>
          <cell r="YB46">
            <v>773.34</v>
          </cell>
          <cell r="YC46">
            <v>773.34</v>
          </cell>
          <cell r="YD46">
            <v>773.34</v>
          </cell>
          <cell r="YE46">
            <v>1489.18</v>
          </cell>
          <cell r="YF46">
            <v>1489.18</v>
          </cell>
          <cell r="YG46">
            <v>1489.18</v>
          </cell>
          <cell r="YH46">
            <v>1489.18</v>
          </cell>
          <cell r="YI46">
            <v>1489.18</v>
          </cell>
          <cell r="YJ46">
            <v>13386.863895764916</v>
          </cell>
          <cell r="YK46">
            <v>990.51598279872587</v>
          </cell>
          <cell r="YL46">
            <v>868.90079259223444</v>
          </cell>
          <cell r="YM46">
            <v>894.69645592694269</v>
          </cell>
          <cell r="YN46">
            <v>968.01259059149538</v>
          </cell>
          <cell r="YO46">
            <v>865.04261994907051</v>
          </cell>
          <cell r="YP46">
            <v>930.72388466455618</v>
          </cell>
          <cell r="YQ46">
            <v>973.32482340819763</v>
          </cell>
          <cell r="YR46">
            <v>994.83695679984623</v>
          </cell>
          <cell r="YS46">
            <v>1161.4754860526257</v>
          </cell>
          <cell r="YT46">
            <v>2150.4494356031364</v>
          </cell>
          <cell r="YU46">
            <v>1240.5000973734789</v>
          </cell>
          <cell r="YV46">
            <v>1348.3847700046038</v>
          </cell>
          <cell r="YW46">
            <v>527.58389576491572</v>
          </cell>
          <cell r="YX46">
            <v>0</v>
          </cell>
          <cell r="YY46">
            <v>527.58389576491572</v>
          </cell>
          <cell r="YZ46">
            <v>3133.1800000000003</v>
          </cell>
          <cell r="ZA46">
            <v>95.94</v>
          </cell>
          <cell r="ZB46">
            <v>95.94</v>
          </cell>
          <cell r="ZC46">
            <v>95.94</v>
          </cell>
          <cell r="ZD46">
            <v>95.94</v>
          </cell>
          <cell r="ZE46">
            <v>95.94</v>
          </cell>
          <cell r="ZF46">
            <v>95.94</v>
          </cell>
          <cell r="ZG46">
            <v>95.94</v>
          </cell>
          <cell r="ZH46">
            <v>492.32</v>
          </cell>
          <cell r="ZI46">
            <v>492.32</v>
          </cell>
          <cell r="ZJ46">
            <v>492.32</v>
          </cell>
          <cell r="ZK46">
            <v>492.32</v>
          </cell>
          <cell r="ZL46">
            <v>492.32</v>
          </cell>
          <cell r="ZM46">
            <v>2807.6766141175867</v>
          </cell>
          <cell r="ZN46">
            <v>0</v>
          </cell>
          <cell r="ZO46">
            <v>11.008514947837229</v>
          </cell>
          <cell r="ZP46">
            <v>24.794570349992995</v>
          </cell>
          <cell r="ZQ46">
            <v>2702.4896153396517</v>
          </cell>
          <cell r="ZR46">
            <v>69.383913480104496</v>
          </cell>
          <cell r="ZS46">
            <v>0</v>
          </cell>
          <cell r="ZZ46">
            <v>-325.50338588241357</v>
          </cell>
          <cell r="AAA46">
            <v>-325.50338588241357</v>
          </cell>
          <cell r="AAB46">
            <v>0</v>
          </cell>
          <cell r="AAC46">
            <v>1056.2300000000002</v>
          </cell>
          <cell r="AAD46">
            <v>76.09</v>
          </cell>
          <cell r="AAE46">
            <v>76.09</v>
          </cell>
          <cell r="AAF46">
            <v>76.09</v>
          </cell>
          <cell r="AAG46">
            <v>76.09</v>
          </cell>
          <cell r="AAH46">
            <v>76.09</v>
          </cell>
          <cell r="AAI46">
            <v>76.09</v>
          </cell>
          <cell r="AAJ46">
            <v>76.09</v>
          </cell>
          <cell r="AAK46">
            <v>104.72</v>
          </cell>
          <cell r="AAL46">
            <v>104.72</v>
          </cell>
          <cell r="AAM46">
            <v>104.72</v>
          </cell>
          <cell r="AAN46">
            <v>104.72</v>
          </cell>
          <cell r="AAO46">
            <v>104.72</v>
          </cell>
          <cell r="AAP46">
            <v>725.98695799825941</v>
          </cell>
          <cell r="AAQ46">
            <v>103.6890280303018</v>
          </cell>
          <cell r="AAR46">
            <v>103.44083850745102</v>
          </cell>
          <cell r="AAS46">
            <v>103.78894155205387</v>
          </cell>
          <cell r="AAT46">
            <v>104.214886464546</v>
          </cell>
          <cell r="AAU46">
            <v>105.02860059956879</v>
          </cell>
          <cell r="AAV46">
            <v>103.8390569670168</v>
          </cell>
          <cell r="AAW46">
            <v>101.98560587732121</v>
          </cell>
          <cell r="AAX46">
            <v>0</v>
          </cell>
          <cell r="AAY46">
            <v>0</v>
          </cell>
          <cell r="AAZ46">
            <v>0</v>
          </cell>
          <cell r="ABA46">
            <v>0</v>
          </cell>
          <cell r="ABB46">
            <v>0</v>
          </cell>
          <cell r="ABC46">
            <v>-330.24304200174083</v>
          </cell>
          <cell r="ABD46">
            <v>-330.24304200174083</v>
          </cell>
          <cell r="ABE46">
            <v>0</v>
          </cell>
          <cell r="ABF46">
            <v>152.93</v>
          </cell>
          <cell r="ABG46">
            <v>5.24</v>
          </cell>
          <cell r="ABH46">
            <v>5.24</v>
          </cell>
          <cell r="ABI46">
            <v>5.24</v>
          </cell>
          <cell r="ABJ46">
            <v>5.24</v>
          </cell>
          <cell r="ABK46">
            <v>5.24</v>
          </cell>
          <cell r="ABL46">
            <v>5.24</v>
          </cell>
          <cell r="ABM46">
            <v>5.24</v>
          </cell>
          <cell r="ABN46">
            <v>23.25</v>
          </cell>
          <cell r="ABO46">
            <v>23.25</v>
          </cell>
          <cell r="ABP46">
            <v>23.25</v>
          </cell>
          <cell r="ABQ46">
            <v>23.25</v>
          </cell>
          <cell r="ABR46">
            <v>23.25</v>
          </cell>
          <cell r="ABS46">
            <v>0</v>
          </cell>
          <cell r="ABT46">
            <v>0</v>
          </cell>
          <cell r="ABU46">
            <v>0</v>
          </cell>
          <cell r="ABV46">
            <v>0</v>
          </cell>
          <cell r="ABW46">
            <v>0</v>
          </cell>
          <cell r="ABX46">
            <v>0</v>
          </cell>
          <cell r="ABY46">
            <v>0</v>
          </cell>
          <cell r="ACB46">
            <v>0</v>
          </cell>
          <cell r="ACC46">
            <v>0</v>
          </cell>
          <cell r="ACD46">
            <v>0</v>
          </cell>
          <cell r="ACE46">
            <v>0</v>
          </cell>
          <cell r="ACF46">
            <v>-152.93</v>
          </cell>
          <cell r="ACG46">
            <v>-152.93</v>
          </cell>
          <cell r="ACH46">
            <v>0</v>
          </cell>
          <cell r="ACI46">
            <v>6046.73</v>
          </cell>
          <cell r="ACJ46">
            <v>4508.6401305063637</v>
          </cell>
          <cell r="ACK46">
            <v>-1538.0898694936359</v>
          </cell>
          <cell r="ACL46">
            <v>-1538.0898694936359</v>
          </cell>
          <cell r="ACM46">
            <v>0</v>
          </cell>
          <cell r="ACN46">
            <v>6046.73</v>
          </cell>
          <cell r="ACO46">
            <v>507.84</v>
          </cell>
          <cell r="ACP46">
            <v>507.84</v>
          </cell>
          <cell r="ACQ46">
            <v>507.84</v>
          </cell>
          <cell r="ACR46">
            <v>507.84</v>
          </cell>
          <cell r="ACS46">
            <v>507.84</v>
          </cell>
          <cell r="ACT46">
            <v>507.84</v>
          </cell>
          <cell r="ACU46">
            <v>507.84</v>
          </cell>
          <cell r="ACV46">
            <v>498.37</v>
          </cell>
          <cell r="ACW46">
            <v>498.37</v>
          </cell>
          <cell r="ACX46">
            <v>498.37</v>
          </cell>
          <cell r="ACY46">
            <v>498.37</v>
          </cell>
          <cell r="ACZ46">
            <v>498.37</v>
          </cell>
          <cell r="ADA46">
            <v>4508.6401305063637</v>
          </cell>
          <cell r="ADB46">
            <v>0</v>
          </cell>
          <cell r="ADC46">
            <v>880.8262160412603</v>
          </cell>
          <cell r="ADD46">
            <v>811.19333687131711</v>
          </cell>
          <cell r="ADE46">
            <v>446.87806799999993</v>
          </cell>
          <cell r="ADF46">
            <v>388.08246959999997</v>
          </cell>
          <cell r="ADG46">
            <v>364.73957519999999</v>
          </cell>
          <cell r="ADH46">
            <v>215.5578549784218</v>
          </cell>
          <cell r="ADI46">
            <v>280.08270821274368</v>
          </cell>
          <cell r="ADJ46">
            <v>248.29104299999997</v>
          </cell>
          <cell r="ADK46">
            <v>292.70780559999997</v>
          </cell>
          <cell r="ADL46">
            <v>313.74191380000002</v>
          </cell>
          <cell r="ADM46">
            <v>266.53913920262079</v>
          </cell>
          <cell r="ADN46">
            <v>-1538.0898694936359</v>
          </cell>
          <cell r="ADO46">
            <v>-1538.0898694936359</v>
          </cell>
          <cell r="ADP46">
            <v>0</v>
          </cell>
          <cell r="ADQ46">
            <v>0</v>
          </cell>
          <cell r="ADR46">
            <v>0</v>
          </cell>
          <cell r="ADS46">
            <v>0</v>
          </cell>
          <cell r="ADT46">
            <v>0</v>
          </cell>
          <cell r="ADU46">
            <v>0</v>
          </cell>
          <cell r="ADV46">
            <v>0</v>
          </cell>
          <cell r="ADW46">
            <v>0</v>
          </cell>
          <cell r="ADX46">
            <v>0</v>
          </cell>
          <cell r="ADY46">
            <v>0</v>
          </cell>
          <cell r="ADZ46">
            <v>0</v>
          </cell>
          <cell r="AEA46">
            <v>0</v>
          </cell>
          <cell r="AEB46">
            <v>0</v>
          </cell>
          <cell r="AEC46">
            <v>0</v>
          </cell>
          <cell r="AED46">
            <v>0</v>
          </cell>
          <cell r="AEE46">
            <v>0</v>
          </cell>
          <cell r="AEF46">
            <v>0</v>
          </cell>
          <cell r="AEG46">
            <v>0</v>
          </cell>
          <cell r="AEH46">
            <v>0</v>
          </cell>
          <cell r="AEI46">
            <v>0</v>
          </cell>
          <cell r="AEJ46">
            <v>0</v>
          </cell>
          <cell r="AEK46">
            <v>0</v>
          </cell>
          <cell r="AEL46">
            <v>0</v>
          </cell>
          <cell r="AEM46">
            <v>0</v>
          </cell>
          <cell r="AEN46">
            <v>0</v>
          </cell>
          <cell r="AEO46">
            <v>0</v>
          </cell>
          <cell r="AEP46">
            <v>0</v>
          </cell>
          <cell r="AEQ46">
            <v>0</v>
          </cell>
          <cell r="AER46">
            <v>0</v>
          </cell>
          <cell r="AES46">
            <v>0</v>
          </cell>
          <cell r="AET46">
            <v>0</v>
          </cell>
          <cell r="AEU46">
            <v>0</v>
          </cell>
          <cell r="AEV46">
            <v>0</v>
          </cell>
          <cell r="AEW46">
            <v>0</v>
          </cell>
          <cell r="AEX46">
            <v>0</v>
          </cell>
          <cell r="AEY46">
            <v>0</v>
          </cell>
          <cell r="AEZ46">
            <v>0</v>
          </cell>
          <cell r="AFA46">
            <v>0</v>
          </cell>
          <cell r="AFB46">
            <v>0</v>
          </cell>
          <cell r="AFC46">
            <v>0</v>
          </cell>
          <cell r="AFD46">
            <v>0</v>
          </cell>
          <cell r="AFE46">
            <v>0</v>
          </cell>
          <cell r="AFF46">
            <v>0</v>
          </cell>
          <cell r="AFG46">
            <v>0</v>
          </cell>
          <cell r="AFH46">
            <v>0</v>
          </cell>
          <cell r="AFI46">
            <v>0</v>
          </cell>
          <cell r="AFJ46">
            <v>0</v>
          </cell>
          <cell r="AFK46">
            <v>0</v>
          </cell>
          <cell r="AFL46">
            <v>0</v>
          </cell>
          <cell r="AFM46">
            <v>0</v>
          </cell>
          <cell r="AFN46">
            <v>0</v>
          </cell>
          <cell r="AFO46">
            <v>0</v>
          </cell>
          <cell r="AFP46">
            <v>0</v>
          </cell>
          <cell r="AFQ46">
            <v>0</v>
          </cell>
          <cell r="AFR46">
            <v>0</v>
          </cell>
          <cell r="AFS46">
            <v>0</v>
          </cell>
          <cell r="AFT46">
            <v>0</v>
          </cell>
          <cell r="AFU46">
            <v>0</v>
          </cell>
          <cell r="AFV46">
            <v>0</v>
          </cell>
          <cell r="AFW46">
            <v>136991.98000000001</v>
          </cell>
          <cell r="AFX46">
            <v>130950.94176362013</v>
          </cell>
          <cell r="AFY46">
            <v>-6041.0382363798853</v>
          </cell>
          <cell r="AFZ46">
            <v>-6041.0382363798853</v>
          </cell>
          <cell r="AGA46">
            <v>0</v>
          </cell>
          <cell r="AGB46">
            <v>164390.37600000002</v>
          </cell>
          <cell r="AGC46">
            <v>157141.13011634414</v>
          </cell>
          <cell r="AGD46">
            <v>-7249.2458836558799</v>
          </cell>
          <cell r="AGE46">
            <v>-7249.2458836558799</v>
          </cell>
          <cell r="AGF46">
            <v>0</v>
          </cell>
          <cell r="AGG46">
            <v>10137.406520000002</v>
          </cell>
          <cell r="AGH46">
            <v>9690.3696905078887</v>
          </cell>
          <cell r="AGI46">
            <v>-447.03682949211361</v>
          </cell>
          <cell r="AGJ46">
            <v>-447.03682949211361</v>
          </cell>
          <cell r="AGK46">
            <v>0</v>
          </cell>
          <cell r="AGL46">
            <v>174527.78252000001</v>
          </cell>
          <cell r="AGM46">
            <v>166831.49980685202</v>
          </cell>
          <cell r="AGN46">
            <v>-7696.2827131479862</v>
          </cell>
          <cell r="AGO46">
            <v>-7696.2827131479862</v>
          </cell>
          <cell r="AGP46">
            <v>0</v>
          </cell>
          <cell r="AGQ46">
            <v>5.8084772370486655E-2</v>
          </cell>
          <cell r="AGR46">
            <v>7.0000000000000007E-2</v>
          </cell>
          <cell r="AGS46">
            <v>0.05</v>
          </cell>
          <cell r="AGT46">
            <v>6.1666666666666668E-2</v>
          </cell>
          <cell r="AGV46">
            <v>56439.350000000006</v>
          </cell>
          <cell r="AGW46">
            <v>44570.829353270034</v>
          </cell>
          <cell r="AGX46">
            <v>-11868.520646729972</v>
          </cell>
          <cell r="AGZ46">
            <v>-7696.2827131479862</v>
          </cell>
          <cell r="AHA46">
            <v>-43508.856352731658</v>
          </cell>
          <cell r="AHC46">
            <v>133947.35322961764</v>
          </cell>
          <cell r="AHD46">
            <v>-1273.7813656186918</v>
          </cell>
          <cell r="AHE46">
            <v>-46225.877050898009</v>
          </cell>
          <cell r="AHF46">
            <v>-38219.388172361039</v>
          </cell>
          <cell r="AHG46">
            <v>-2976.8324251397426</v>
          </cell>
        </row>
        <row r="47">
          <cell r="C47" t="str">
            <v>Текстильникiв, ВУЛ, 6</v>
          </cell>
          <cell r="D47">
            <v>5</v>
          </cell>
          <cell r="E47">
            <v>3312</v>
          </cell>
          <cell r="F47">
            <v>39742.5</v>
          </cell>
          <cell r="G47">
            <v>43058.493942106368</v>
          </cell>
          <cell r="H47">
            <v>3315.9939421063682</v>
          </cell>
          <cell r="I47">
            <v>0</v>
          </cell>
          <cell r="J47">
            <v>3315.9939421063682</v>
          </cell>
          <cell r="K47">
            <v>15239.499999999996</v>
          </cell>
          <cell r="L47">
            <v>1050.9000000000001</v>
          </cell>
          <cell r="M47">
            <v>1050.9000000000001</v>
          </cell>
          <cell r="N47">
            <v>1050.9000000000001</v>
          </cell>
          <cell r="O47">
            <v>1050.9000000000001</v>
          </cell>
          <cell r="P47">
            <v>1050.9000000000001</v>
          </cell>
          <cell r="Q47">
            <v>1050.9000000000001</v>
          </cell>
          <cell r="R47">
            <v>1050.9000000000001</v>
          </cell>
          <cell r="S47">
            <v>1576.64</v>
          </cell>
          <cell r="T47">
            <v>1576.64</v>
          </cell>
          <cell r="U47">
            <v>1576.64</v>
          </cell>
          <cell r="V47">
            <v>1576.64</v>
          </cell>
          <cell r="W47">
            <v>1576.64</v>
          </cell>
          <cell r="X47">
            <v>17425.350563485124</v>
          </cell>
          <cell r="Y47">
            <v>0</v>
          </cell>
          <cell r="Z47">
            <v>0</v>
          </cell>
          <cell r="AA47">
            <v>8226.0531081329791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9199.2974553521435</v>
          </cell>
          <cell r="AH47">
            <v>0</v>
          </cell>
          <cell r="AI47">
            <v>0</v>
          </cell>
          <cell r="AJ47">
            <v>0</v>
          </cell>
          <cell r="AL47">
            <v>0</v>
          </cell>
          <cell r="AM47">
            <v>0</v>
          </cell>
          <cell r="AN47">
            <v>3935.3899999999994</v>
          </cell>
          <cell r="AO47">
            <v>346.77</v>
          </cell>
          <cell r="AP47">
            <v>346.77</v>
          </cell>
          <cell r="AQ47">
            <v>346.77</v>
          </cell>
          <cell r="AR47">
            <v>346.77</v>
          </cell>
          <cell r="AS47">
            <v>346.77</v>
          </cell>
          <cell r="AT47">
            <v>346.77</v>
          </cell>
          <cell r="AU47">
            <v>346.77</v>
          </cell>
          <cell r="AV47">
            <v>301.60000000000002</v>
          </cell>
          <cell r="AW47">
            <v>301.60000000000002</v>
          </cell>
          <cell r="AX47">
            <v>301.60000000000002</v>
          </cell>
          <cell r="AY47">
            <v>301.60000000000002</v>
          </cell>
          <cell r="AZ47">
            <v>301.60000000000002</v>
          </cell>
          <cell r="BA47">
            <v>3319.1117347126292</v>
          </cell>
          <cell r="BB47">
            <v>0</v>
          </cell>
          <cell r="BC47">
            <v>0</v>
          </cell>
          <cell r="BD47">
            <v>1566.8725249204074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1752.239209792222</v>
          </cell>
          <cell r="BK47">
            <v>0</v>
          </cell>
          <cell r="BL47">
            <v>0</v>
          </cell>
          <cell r="BM47">
            <v>0</v>
          </cell>
          <cell r="BO47">
            <v>0</v>
          </cell>
          <cell r="BP47">
            <v>0</v>
          </cell>
          <cell r="BQ47">
            <v>2240.5399999999995</v>
          </cell>
          <cell r="BR47">
            <v>170.57</v>
          </cell>
          <cell r="BS47">
            <v>170.57</v>
          </cell>
          <cell r="BT47">
            <v>170.57</v>
          </cell>
          <cell r="BU47">
            <v>170.57</v>
          </cell>
          <cell r="BV47">
            <v>170.57</v>
          </cell>
          <cell r="BW47">
            <v>170.57</v>
          </cell>
          <cell r="BX47">
            <v>170.57</v>
          </cell>
          <cell r="BY47">
            <v>209.31</v>
          </cell>
          <cell r="BZ47">
            <v>209.31</v>
          </cell>
          <cell r="CA47">
            <v>209.31</v>
          </cell>
          <cell r="CB47">
            <v>209.31</v>
          </cell>
          <cell r="CC47">
            <v>209.31</v>
          </cell>
          <cell r="CD47">
            <v>2050.5700000000002</v>
          </cell>
          <cell r="CE47">
            <v>154.76</v>
          </cell>
          <cell r="CF47">
            <v>154.76</v>
          </cell>
          <cell r="CG47">
            <v>154.76</v>
          </cell>
          <cell r="CH47">
            <v>154.76</v>
          </cell>
          <cell r="CI47">
            <v>154.76</v>
          </cell>
          <cell r="CJ47">
            <v>154.76</v>
          </cell>
          <cell r="CK47">
            <v>154.76</v>
          </cell>
          <cell r="CL47">
            <v>193.45</v>
          </cell>
          <cell r="CM47">
            <v>193.45</v>
          </cell>
          <cell r="CN47">
            <v>193.45</v>
          </cell>
          <cell r="CO47">
            <v>193.45</v>
          </cell>
          <cell r="CP47">
            <v>193.45</v>
          </cell>
          <cell r="CR47">
            <v>0</v>
          </cell>
          <cell r="CS47">
            <v>0</v>
          </cell>
          <cell r="CT47">
            <v>392.07</v>
          </cell>
          <cell r="CU47">
            <v>29.81</v>
          </cell>
          <cell r="CV47">
            <v>29.81</v>
          </cell>
          <cell r="CW47">
            <v>29.81</v>
          </cell>
          <cell r="CX47">
            <v>29.81</v>
          </cell>
          <cell r="CY47">
            <v>29.81</v>
          </cell>
          <cell r="CZ47">
            <v>29.81</v>
          </cell>
          <cell r="DA47">
            <v>29.81</v>
          </cell>
          <cell r="DB47">
            <v>36.68</v>
          </cell>
          <cell r="DC47">
            <v>36.68</v>
          </cell>
          <cell r="DD47">
            <v>36.68</v>
          </cell>
          <cell r="DE47">
            <v>36.68</v>
          </cell>
          <cell r="DF47">
            <v>36.68</v>
          </cell>
          <cell r="DG47">
            <v>359.33999999999992</v>
          </cell>
          <cell r="DH47">
            <v>27.12</v>
          </cell>
          <cell r="DI47">
            <v>27.12</v>
          </cell>
          <cell r="DJ47">
            <v>27.12</v>
          </cell>
          <cell r="DK47">
            <v>27.12</v>
          </cell>
          <cell r="DL47">
            <v>27.12</v>
          </cell>
          <cell r="DM47">
            <v>27.12</v>
          </cell>
          <cell r="DN47">
            <v>27.12</v>
          </cell>
          <cell r="DO47">
            <v>33.9</v>
          </cell>
          <cell r="DP47">
            <v>33.9</v>
          </cell>
          <cell r="DQ47">
            <v>33.9</v>
          </cell>
          <cell r="DR47">
            <v>33.9</v>
          </cell>
          <cell r="DS47">
            <v>33.9</v>
          </cell>
          <cell r="DT47">
            <v>-32.730000000000075</v>
          </cell>
          <cell r="DU47">
            <v>-32.730000000000075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8375.06</v>
          </cell>
          <cell r="FB47">
            <v>698.83</v>
          </cell>
          <cell r="FC47">
            <v>698.83</v>
          </cell>
          <cell r="FD47">
            <v>698.83</v>
          </cell>
          <cell r="FE47">
            <v>698.83</v>
          </cell>
          <cell r="FF47">
            <v>698.83</v>
          </cell>
          <cell r="FG47">
            <v>698.83</v>
          </cell>
          <cell r="FH47">
            <v>698.83</v>
          </cell>
          <cell r="FI47">
            <v>696.65</v>
          </cell>
          <cell r="FJ47">
            <v>696.65</v>
          </cell>
          <cell r="FK47">
            <v>696.65</v>
          </cell>
          <cell r="FL47">
            <v>696.65</v>
          </cell>
          <cell r="FM47">
            <v>696.65</v>
          </cell>
          <cell r="FN47">
            <v>7782.2172992309279</v>
          </cell>
          <cell r="FO47">
            <v>0</v>
          </cell>
          <cell r="FP47">
            <v>0</v>
          </cell>
          <cell r="FQ47">
            <v>3692.561573337769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4089.6557258931589</v>
          </cell>
          <cell r="FX47">
            <v>0</v>
          </cell>
          <cell r="FY47">
            <v>0</v>
          </cell>
          <cell r="FZ47">
            <v>0</v>
          </cell>
          <cell r="GA47">
            <v>-592.8427007690716</v>
          </cell>
          <cell r="GB47">
            <v>-592.8427007690716</v>
          </cell>
          <cell r="GC47">
            <v>0</v>
          </cell>
          <cell r="GD47">
            <v>1056.3499999999999</v>
          </cell>
          <cell r="GE47">
            <v>54.65</v>
          </cell>
          <cell r="GF47">
            <v>54.65</v>
          </cell>
          <cell r="GG47">
            <v>54.65</v>
          </cell>
          <cell r="GH47">
            <v>54.65</v>
          </cell>
          <cell r="GI47">
            <v>54.65</v>
          </cell>
          <cell r="GJ47">
            <v>54.65</v>
          </cell>
          <cell r="GK47">
            <v>54.65</v>
          </cell>
          <cell r="GL47">
            <v>134.76</v>
          </cell>
          <cell r="GM47">
            <v>134.76</v>
          </cell>
          <cell r="GN47">
            <v>134.76</v>
          </cell>
          <cell r="GO47">
            <v>134.76</v>
          </cell>
          <cell r="GP47">
            <v>134.76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V47">
            <v>-1056.3499999999999</v>
          </cell>
          <cell r="GW47">
            <v>-1056.3499999999999</v>
          </cell>
          <cell r="GX47">
            <v>0</v>
          </cell>
          <cell r="GY47">
            <v>8503.590000000002</v>
          </cell>
          <cell r="GZ47">
            <v>476.27</v>
          </cell>
          <cell r="HA47">
            <v>476.27</v>
          </cell>
          <cell r="HB47">
            <v>476.27</v>
          </cell>
          <cell r="HC47">
            <v>476.27</v>
          </cell>
          <cell r="HD47">
            <v>476.27</v>
          </cell>
          <cell r="HE47">
            <v>476.27</v>
          </cell>
          <cell r="HF47">
            <v>476.27</v>
          </cell>
          <cell r="HG47">
            <v>1033.94</v>
          </cell>
          <cell r="HH47">
            <v>1033.94</v>
          </cell>
          <cell r="HI47">
            <v>1033.94</v>
          </cell>
          <cell r="HJ47">
            <v>1033.94</v>
          </cell>
          <cell r="HK47">
            <v>1033.94</v>
          </cell>
          <cell r="HL47">
            <v>12121.90434467769</v>
          </cell>
          <cell r="HM47">
            <v>1000.6041533467563</v>
          </cell>
          <cell r="HN47">
            <v>1059.4324980673323</v>
          </cell>
          <cell r="HO47">
            <v>1138.19270667347</v>
          </cell>
          <cell r="HP47">
            <v>1071.7301102395224</v>
          </cell>
          <cell r="HQ47">
            <v>1111.8570593486063</v>
          </cell>
          <cell r="HR47">
            <v>948.58972588915049</v>
          </cell>
          <cell r="HS47">
            <v>1209.5543801408307</v>
          </cell>
          <cell r="HT47">
            <v>684.90541070956237</v>
          </cell>
          <cell r="HU47">
            <v>701.99804628854179</v>
          </cell>
          <cell r="HV47">
            <v>1090.8452250199271</v>
          </cell>
          <cell r="HW47">
            <v>971.16779883201809</v>
          </cell>
          <cell r="HX47">
            <v>1133.0272301219718</v>
          </cell>
          <cell r="HY47">
            <v>3618.3143446776885</v>
          </cell>
          <cell r="HZ47">
            <v>0</v>
          </cell>
          <cell r="IA47">
            <v>3618.3143446776885</v>
          </cell>
          <cell r="IB47">
            <v>0</v>
          </cell>
          <cell r="IC47">
            <v>0</v>
          </cell>
          <cell r="ID47">
            <v>0</v>
          </cell>
          <cell r="IE47">
            <v>0</v>
          </cell>
          <cell r="IF47">
            <v>0</v>
          </cell>
          <cell r="IG47">
            <v>0</v>
          </cell>
          <cell r="IH47">
            <v>0</v>
          </cell>
          <cell r="II47">
            <v>0</v>
          </cell>
          <cell r="IJ47">
            <v>0</v>
          </cell>
          <cell r="IK47">
            <v>0</v>
          </cell>
          <cell r="IL47">
            <v>0</v>
          </cell>
          <cell r="IM47">
            <v>0</v>
          </cell>
          <cell r="IN47">
            <v>0</v>
          </cell>
          <cell r="IO47">
            <v>0</v>
          </cell>
          <cell r="IP47">
            <v>0</v>
          </cell>
          <cell r="IQ47">
            <v>0</v>
          </cell>
          <cell r="IR47">
            <v>0</v>
          </cell>
          <cell r="IS47">
            <v>0</v>
          </cell>
          <cell r="IT47">
            <v>0</v>
          </cell>
          <cell r="IU47">
            <v>0</v>
          </cell>
          <cell r="IV47">
            <v>0</v>
          </cell>
          <cell r="IW47">
            <v>0</v>
          </cell>
          <cell r="IX47">
            <v>0</v>
          </cell>
          <cell r="IY47">
            <v>0</v>
          </cell>
          <cell r="IZ47">
            <v>0</v>
          </cell>
          <cell r="JA47">
            <v>0</v>
          </cell>
          <cell r="JB47">
            <v>0</v>
          </cell>
          <cell r="JC47">
            <v>0</v>
          </cell>
          <cell r="JD47">
            <v>0</v>
          </cell>
          <cell r="JE47">
            <v>0</v>
          </cell>
          <cell r="JF47">
            <v>0</v>
          </cell>
          <cell r="JG47">
            <v>0</v>
          </cell>
          <cell r="JH47">
            <v>0</v>
          </cell>
          <cell r="JI47">
            <v>0</v>
          </cell>
          <cell r="JJ47">
            <v>0</v>
          </cell>
          <cell r="JK47">
            <v>0</v>
          </cell>
          <cell r="JL47">
            <v>0</v>
          </cell>
          <cell r="JM47">
            <v>0</v>
          </cell>
          <cell r="JN47">
            <v>0</v>
          </cell>
          <cell r="JO47">
            <v>0</v>
          </cell>
          <cell r="JP47">
            <v>0</v>
          </cell>
          <cell r="JQ47">
            <v>0</v>
          </cell>
          <cell r="JR47">
            <v>0</v>
          </cell>
          <cell r="JS47">
            <v>0</v>
          </cell>
          <cell r="JT47">
            <v>0</v>
          </cell>
          <cell r="JU47">
            <v>0</v>
          </cell>
          <cell r="JV47">
            <v>0</v>
          </cell>
          <cell r="JW47">
            <v>0</v>
          </cell>
          <cell r="JX47">
            <v>0</v>
          </cell>
          <cell r="JY47">
            <v>0</v>
          </cell>
          <cell r="JZ47">
            <v>0</v>
          </cell>
          <cell r="KA47">
            <v>0</v>
          </cell>
          <cell r="KB47">
            <v>0</v>
          </cell>
          <cell r="KC47">
            <v>0</v>
          </cell>
          <cell r="KD47">
            <v>0</v>
          </cell>
          <cell r="KE47">
            <v>0</v>
          </cell>
          <cell r="KF47">
            <v>0</v>
          </cell>
          <cell r="KG47">
            <v>0</v>
          </cell>
          <cell r="KH47">
            <v>3934.5400000000004</v>
          </cell>
          <cell r="KI47">
            <v>180.17</v>
          </cell>
          <cell r="KJ47">
            <v>180.17</v>
          </cell>
          <cell r="KK47">
            <v>180.17</v>
          </cell>
          <cell r="KL47">
            <v>180.17</v>
          </cell>
          <cell r="KM47">
            <v>180.17</v>
          </cell>
          <cell r="KN47">
            <v>180.17</v>
          </cell>
          <cell r="KO47">
            <v>180.17</v>
          </cell>
          <cell r="KP47">
            <v>534.66999999999996</v>
          </cell>
          <cell r="KQ47">
            <v>534.66999999999996</v>
          </cell>
          <cell r="KR47">
            <v>534.66999999999996</v>
          </cell>
          <cell r="KS47">
            <v>534.66999999999996</v>
          </cell>
          <cell r="KT47">
            <v>534.66999999999996</v>
          </cell>
          <cell r="KU47">
            <v>4231.0379484296636</v>
          </cell>
          <cell r="KV47">
            <v>217.78954723877385</v>
          </cell>
          <cell r="KW47">
            <v>234.55137266227476</v>
          </cell>
          <cell r="KX47">
            <v>208.16150568996187</v>
          </cell>
          <cell r="KY47">
            <v>228.22975191485591</v>
          </cell>
          <cell r="KZ47">
            <v>227.3449546521552</v>
          </cell>
          <cell r="LA47">
            <v>232.37132497174736</v>
          </cell>
          <cell r="LB47">
            <v>205.62098805854322</v>
          </cell>
          <cell r="LC47">
            <v>406.08446804538869</v>
          </cell>
          <cell r="LD47">
            <v>523.42019762661039</v>
          </cell>
          <cell r="LE47">
            <v>505.42383319017353</v>
          </cell>
          <cell r="LF47">
            <v>615.79673776339996</v>
          </cell>
          <cell r="LG47">
            <v>626.24326661577913</v>
          </cell>
          <cell r="LH47">
            <v>296.49794842966321</v>
          </cell>
          <cell r="LI47">
            <v>0</v>
          </cell>
          <cell r="LJ47">
            <v>296.49794842966321</v>
          </cell>
          <cell r="LK47">
            <v>0</v>
          </cell>
          <cell r="LX47">
            <v>0</v>
          </cell>
          <cell r="MJ47">
            <v>0</v>
          </cell>
          <cell r="ML47">
            <v>0</v>
          </cell>
          <cell r="MM47">
            <v>0</v>
          </cell>
          <cell r="MN47">
            <v>32463.660000000003</v>
          </cell>
          <cell r="MO47">
            <v>2435.98</v>
          </cell>
          <cell r="MP47">
            <v>2435.98</v>
          </cell>
          <cell r="MQ47">
            <v>2435.98</v>
          </cell>
          <cell r="MR47">
            <v>2435.98</v>
          </cell>
          <cell r="MS47">
            <v>2435.98</v>
          </cell>
          <cell r="MT47">
            <v>2435.98</v>
          </cell>
          <cell r="MU47">
            <v>2435.98</v>
          </cell>
          <cell r="MV47">
            <v>3082.36</v>
          </cell>
          <cell r="MW47">
            <v>3082.36</v>
          </cell>
          <cell r="MX47">
            <v>3082.36</v>
          </cell>
          <cell r="MY47">
            <v>3082.36</v>
          </cell>
          <cell r="MZ47">
            <v>3082.36</v>
          </cell>
          <cell r="NA47">
            <v>48663.975121380048</v>
          </cell>
          <cell r="NB47">
            <v>0</v>
          </cell>
          <cell r="NC47">
            <v>0</v>
          </cell>
          <cell r="ND47">
            <v>0</v>
          </cell>
          <cell r="NE47">
            <v>0</v>
          </cell>
          <cell r="NF47">
            <v>589.92581714041467</v>
          </cell>
          <cell r="NG47">
            <v>199.39834366051397</v>
          </cell>
          <cell r="NH47">
            <v>35210.979944585029</v>
          </cell>
          <cell r="NI47">
            <v>4138.4992359819389</v>
          </cell>
          <cell r="NJ47">
            <v>0</v>
          </cell>
          <cell r="NK47">
            <v>203.13372714983265</v>
          </cell>
          <cell r="NL47">
            <v>0</v>
          </cell>
          <cell r="NM47">
            <v>8322.0380528623173</v>
          </cell>
          <cell r="NN47">
            <v>16200.315121380045</v>
          </cell>
          <cell r="NO47">
            <v>0</v>
          </cell>
          <cell r="NP47">
            <v>16200.315121380045</v>
          </cell>
          <cell r="NQ47">
            <v>24185.09</v>
          </cell>
          <cell r="NR47">
            <v>434.89</v>
          </cell>
          <cell r="NS47">
            <v>-23750.2</v>
          </cell>
          <cell r="NT47">
            <v>-23750.2</v>
          </cell>
          <cell r="NU47">
            <v>0</v>
          </cell>
          <cell r="NV47">
            <v>7053.2300000000005</v>
          </cell>
          <cell r="NW47">
            <v>725.99</v>
          </cell>
          <cell r="NX47">
            <v>725.99</v>
          </cell>
          <cell r="NY47">
            <v>725.99</v>
          </cell>
          <cell r="NZ47">
            <v>725.99</v>
          </cell>
          <cell r="OA47">
            <v>725.99</v>
          </cell>
          <cell r="OB47">
            <v>725.99</v>
          </cell>
          <cell r="OC47">
            <v>725.99</v>
          </cell>
          <cell r="OD47">
            <v>394.26</v>
          </cell>
          <cell r="OE47">
            <v>394.26</v>
          </cell>
          <cell r="OF47">
            <v>394.26</v>
          </cell>
          <cell r="OG47">
            <v>394.26</v>
          </cell>
          <cell r="OH47">
            <v>394.26</v>
          </cell>
          <cell r="OI47">
            <v>0</v>
          </cell>
          <cell r="OJ47">
            <v>0</v>
          </cell>
          <cell r="OK47">
            <v>0</v>
          </cell>
          <cell r="OL47">
            <v>0</v>
          </cell>
          <cell r="OM47">
            <v>0</v>
          </cell>
          <cell r="ON47">
            <v>0</v>
          </cell>
          <cell r="OO47">
            <v>0</v>
          </cell>
          <cell r="OP47">
            <v>0</v>
          </cell>
          <cell r="OQ47">
            <v>0</v>
          </cell>
          <cell r="OR47">
            <v>0</v>
          </cell>
          <cell r="OS47">
            <v>0</v>
          </cell>
          <cell r="OT47">
            <v>0</v>
          </cell>
          <cell r="OU47">
            <v>0</v>
          </cell>
          <cell r="OV47">
            <v>-7053.2300000000005</v>
          </cell>
          <cell r="OW47">
            <v>-7053.2300000000005</v>
          </cell>
          <cell r="OX47">
            <v>0</v>
          </cell>
          <cell r="OY47">
            <v>6712.47</v>
          </cell>
          <cell r="OZ47">
            <v>693.86</v>
          </cell>
          <cell r="PA47">
            <v>693.86</v>
          </cell>
          <cell r="PB47">
            <v>693.86</v>
          </cell>
          <cell r="PC47">
            <v>693.86</v>
          </cell>
          <cell r="PD47">
            <v>693.86</v>
          </cell>
          <cell r="PE47">
            <v>693.86</v>
          </cell>
          <cell r="PF47">
            <v>693.86</v>
          </cell>
          <cell r="PG47">
            <v>371.09</v>
          </cell>
          <cell r="PH47">
            <v>371.09</v>
          </cell>
          <cell r="PI47">
            <v>371.09</v>
          </cell>
          <cell r="PJ47">
            <v>371.09</v>
          </cell>
          <cell r="PK47">
            <v>371.09</v>
          </cell>
          <cell r="PL47">
            <v>0</v>
          </cell>
          <cell r="PM47">
            <v>0</v>
          </cell>
          <cell r="PN47">
            <v>0</v>
          </cell>
          <cell r="PO47">
            <v>0</v>
          </cell>
          <cell r="PP47">
            <v>0</v>
          </cell>
          <cell r="PQ47">
            <v>0</v>
          </cell>
          <cell r="PR47">
            <v>0</v>
          </cell>
          <cell r="PS47">
            <v>0</v>
          </cell>
          <cell r="PT47">
            <v>0</v>
          </cell>
          <cell r="PU47">
            <v>0</v>
          </cell>
          <cell r="PV47">
            <v>0</v>
          </cell>
          <cell r="PW47">
            <v>0</v>
          </cell>
          <cell r="PX47">
            <v>0</v>
          </cell>
          <cell r="PY47">
            <v>-6712.47</v>
          </cell>
          <cell r="PZ47">
            <v>-6712.47</v>
          </cell>
          <cell r="QA47">
            <v>0</v>
          </cell>
          <cell r="QB47">
            <v>1667.59</v>
          </cell>
          <cell r="QC47">
            <v>170.57</v>
          </cell>
          <cell r="QD47">
            <v>170.57</v>
          </cell>
          <cell r="QE47">
            <v>170.57</v>
          </cell>
          <cell r="QF47">
            <v>170.57</v>
          </cell>
          <cell r="QG47">
            <v>170.57</v>
          </cell>
          <cell r="QH47">
            <v>170.57</v>
          </cell>
          <cell r="QI47">
            <v>170.57</v>
          </cell>
          <cell r="QJ47">
            <v>94.72</v>
          </cell>
          <cell r="QK47">
            <v>94.72</v>
          </cell>
          <cell r="QL47">
            <v>94.72</v>
          </cell>
          <cell r="QM47">
            <v>94.72</v>
          </cell>
          <cell r="QN47">
            <v>94.72</v>
          </cell>
          <cell r="QO47">
            <v>0</v>
          </cell>
          <cell r="QP47">
            <v>0</v>
          </cell>
          <cell r="QQ47">
            <v>0</v>
          </cell>
          <cell r="QR47">
            <v>0</v>
          </cell>
          <cell r="QS47">
            <v>0</v>
          </cell>
          <cell r="QT47">
            <v>0</v>
          </cell>
          <cell r="QU47">
            <v>0</v>
          </cell>
          <cell r="QV47">
            <v>0</v>
          </cell>
          <cell r="QW47">
            <v>0</v>
          </cell>
          <cell r="QX47">
            <v>0</v>
          </cell>
          <cell r="QY47">
            <v>0</v>
          </cell>
          <cell r="QZ47">
            <v>0</v>
          </cell>
          <cell r="RA47">
            <v>0</v>
          </cell>
          <cell r="RB47">
            <v>-1667.59</v>
          </cell>
          <cell r="RC47">
            <v>-1667.59</v>
          </cell>
          <cell r="RD47">
            <v>0</v>
          </cell>
          <cell r="RE47">
            <v>5761.1100000000006</v>
          </cell>
          <cell r="RF47">
            <v>593.17999999999995</v>
          </cell>
          <cell r="RG47">
            <v>593.17999999999995</v>
          </cell>
          <cell r="RH47">
            <v>593.17999999999995</v>
          </cell>
          <cell r="RI47">
            <v>593.17999999999995</v>
          </cell>
          <cell r="RJ47">
            <v>593.17999999999995</v>
          </cell>
          <cell r="RK47">
            <v>593.17999999999995</v>
          </cell>
          <cell r="RL47">
            <v>593.17999999999995</v>
          </cell>
          <cell r="RM47">
            <v>321.77</v>
          </cell>
          <cell r="RN47">
            <v>321.77</v>
          </cell>
          <cell r="RO47">
            <v>321.77</v>
          </cell>
          <cell r="RP47">
            <v>321.77</v>
          </cell>
          <cell r="RQ47">
            <v>321.77</v>
          </cell>
          <cell r="RR47">
            <v>227.98</v>
          </cell>
          <cell r="RS47">
            <v>0</v>
          </cell>
          <cell r="RT47">
            <v>0</v>
          </cell>
          <cell r="RU47">
            <v>0</v>
          </cell>
          <cell r="RV47">
            <v>0</v>
          </cell>
          <cell r="RW47">
            <v>0</v>
          </cell>
          <cell r="RX47">
            <v>227.98</v>
          </cell>
          <cell r="RY47">
            <v>0</v>
          </cell>
          <cell r="RZ47">
            <v>0</v>
          </cell>
          <cell r="SA47">
            <v>0</v>
          </cell>
          <cell r="SB47">
            <v>0</v>
          </cell>
          <cell r="SC47">
            <v>0</v>
          </cell>
          <cell r="SD47">
            <v>0</v>
          </cell>
          <cell r="SE47">
            <v>-5533.130000000001</v>
          </cell>
          <cell r="SF47">
            <v>-5533.130000000001</v>
          </cell>
          <cell r="SG47">
            <v>0</v>
          </cell>
          <cell r="SH47">
            <v>0</v>
          </cell>
          <cell r="SI47">
            <v>0</v>
          </cell>
          <cell r="SJ47">
            <v>0</v>
          </cell>
          <cell r="SK47">
            <v>0</v>
          </cell>
          <cell r="SL47">
            <v>0</v>
          </cell>
          <cell r="SM47">
            <v>0</v>
          </cell>
          <cell r="SN47">
            <v>0</v>
          </cell>
          <cell r="SO47">
            <v>0</v>
          </cell>
          <cell r="SP47">
            <v>0</v>
          </cell>
          <cell r="SQ47">
            <v>0</v>
          </cell>
          <cell r="SR47">
            <v>0</v>
          </cell>
          <cell r="SS47">
            <v>0</v>
          </cell>
          <cell r="ST47">
            <v>0</v>
          </cell>
          <cell r="SU47">
            <v>0</v>
          </cell>
          <cell r="SV47">
            <v>0</v>
          </cell>
          <cell r="SW47">
            <v>0</v>
          </cell>
          <cell r="SX47">
            <v>0</v>
          </cell>
          <cell r="SY47">
            <v>0</v>
          </cell>
          <cell r="SZ47">
            <v>0</v>
          </cell>
          <cell r="TA47">
            <v>0</v>
          </cell>
          <cell r="TB47">
            <v>0</v>
          </cell>
          <cell r="TC47">
            <v>0</v>
          </cell>
          <cell r="TD47">
            <v>0</v>
          </cell>
          <cell r="TE47">
            <v>0</v>
          </cell>
          <cell r="TF47">
            <v>0</v>
          </cell>
          <cell r="TG47">
            <v>0</v>
          </cell>
          <cell r="TH47">
            <v>0</v>
          </cell>
          <cell r="TI47">
            <v>0</v>
          </cell>
          <cell r="TJ47">
            <v>0</v>
          </cell>
          <cell r="TK47">
            <v>2943.2599999999998</v>
          </cell>
          <cell r="TL47">
            <v>275.23</v>
          </cell>
          <cell r="TM47">
            <v>275.23</v>
          </cell>
          <cell r="TN47">
            <v>275.23</v>
          </cell>
          <cell r="TO47">
            <v>275.23</v>
          </cell>
          <cell r="TP47">
            <v>275.23</v>
          </cell>
          <cell r="TQ47">
            <v>275.23</v>
          </cell>
          <cell r="TR47">
            <v>275.23</v>
          </cell>
          <cell r="TS47">
            <v>203.33</v>
          </cell>
          <cell r="TT47">
            <v>203.33</v>
          </cell>
          <cell r="TU47">
            <v>203.33</v>
          </cell>
          <cell r="TV47">
            <v>203.33</v>
          </cell>
          <cell r="TW47">
            <v>203.33</v>
          </cell>
          <cell r="TX47">
            <v>206.91</v>
          </cell>
          <cell r="TY47">
            <v>0</v>
          </cell>
          <cell r="TZ47">
            <v>0</v>
          </cell>
          <cell r="UA47">
            <v>0</v>
          </cell>
          <cell r="UB47">
            <v>0</v>
          </cell>
          <cell r="UC47">
            <v>206.91</v>
          </cell>
          <cell r="UD47">
            <v>0</v>
          </cell>
          <cell r="UE47">
            <v>0</v>
          </cell>
          <cell r="UF47">
            <v>0</v>
          </cell>
          <cell r="UG47">
            <v>0</v>
          </cell>
          <cell r="UH47">
            <v>0</v>
          </cell>
          <cell r="UI47">
            <v>0</v>
          </cell>
          <cell r="UJ47">
            <v>0</v>
          </cell>
          <cell r="UK47">
            <v>-2736.35</v>
          </cell>
          <cell r="UL47">
            <v>-2736.35</v>
          </cell>
          <cell r="UM47">
            <v>0</v>
          </cell>
          <cell r="UN47">
            <v>47.430000000000007</v>
          </cell>
          <cell r="UO47">
            <v>4.6399999999999997</v>
          </cell>
          <cell r="UP47">
            <v>4.6399999999999997</v>
          </cell>
          <cell r="UQ47">
            <v>4.6399999999999997</v>
          </cell>
          <cell r="UR47">
            <v>4.6399999999999997</v>
          </cell>
          <cell r="US47">
            <v>4.6399999999999997</v>
          </cell>
          <cell r="UT47">
            <v>4.6399999999999997</v>
          </cell>
          <cell r="UU47">
            <v>4.6399999999999997</v>
          </cell>
          <cell r="UV47">
            <v>2.99</v>
          </cell>
          <cell r="UW47">
            <v>2.99</v>
          </cell>
          <cell r="UX47">
            <v>2.99</v>
          </cell>
          <cell r="UY47">
            <v>2.99</v>
          </cell>
          <cell r="UZ47">
            <v>2.99</v>
          </cell>
          <cell r="VA47">
            <v>0</v>
          </cell>
          <cell r="VH47">
            <v>0</v>
          </cell>
          <cell r="VN47">
            <v>-47.430000000000007</v>
          </cell>
          <cell r="VO47">
            <v>-47.430000000000007</v>
          </cell>
          <cell r="VP47">
            <v>0</v>
          </cell>
          <cell r="VQ47">
            <v>0</v>
          </cell>
          <cell r="WD47">
            <v>0</v>
          </cell>
          <cell r="WQ47">
            <v>0</v>
          </cell>
          <cell r="WR47">
            <v>0</v>
          </cell>
          <cell r="WS47">
            <v>0</v>
          </cell>
          <cell r="WT47">
            <v>23788.979999999996</v>
          </cell>
          <cell r="WU47">
            <v>1670.24</v>
          </cell>
          <cell r="WV47">
            <v>1670.24</v>
          </cell>
          <cell r="WW47">
            <v>1670.24</v>
          </cell>
          <cell r="WX47">
            <v>1670.24</v>
          </cell>
          <cell r="WY47">
            <v>1670.24</v>
          </cell>
          <cell r="WZ47">
            <v>1670.24</v>
          </cell>
          <cell r="XA47">
            <v>1670.24</v>
          </cell>
          <cell r="XB47">
            <v>2419.46</v>
          </cell>
          <cell r="XC47">
            <v>2419.46</v>
          </cell>
          <cell r="XD47">
            <v>2419.46</v>
          </cell>
          <cell r="XE47">
            <v>2419.46</v>
          </cell>
          <cell r="XF47">
            <v>2419.46</v>
          </cell>
          <cell r="XG47">
            <v>30423.928379165511</v>
          </cell>
          <cell r="XH47">
            <v>2540.2855235719308</v>
          </cell>
          <cell r="XI47">
            <v>2940.7511054495972</v>
          </cell>
          <cell r="XJ47">
            <v>2823.7430788083343</v>
          </cell>
          <cell r="XK47">
            <v>360.6639340476035</v>
          </cell>
          <cell r="XL47">
            <v>2342.7404671473441</v>
          </cell>
          <cell r="XM47">
            <v>2196.7156900655086</v>
          </cell>
          <cell r="XN47">
            <v>2717.6537714231536</v>
          </cell>
          <cell r="XO47">
            <v>2959.7912292903861</v>
          </cell>
          <cell r="XP47">
            <v>3496.4316828056385</v>
          </cell>
          <cell r="XQ47">
            <v>2746.7430167129983</v>
          </cell>
          <cell r="XR47">
            <v>2561.2174647224738</v>
          </cell>
          <cell r="XS47">
            <v>2737.1914151205438</v>
          </cell>
          <cell r="XT47">
            <v>6634.9483791655148</v>
          </cell>
          <cell r="XU47">
            <v>0</v>
          </cell>
          <cell r="XV47">
            <v>6634.9483791655148</v>
          </cell>
          <cell r="XW47">
            <v>10584.999999999998</v>
          </cell>
          <cell r="XX47">
            <v>641.20000000000005</v>
          </cell>
          <cell r="XY47">
            <v>641.20000000000005</v>
          </cell>
          <cell r="XZ47">
            <v>641.20000000000005</v>
          </cell>
          <cell r="YA47">
            <v>641.20000000000005</v>
          </cell>
          <cell r="YB47">
            <v>641.20000000000005</v>
          </cell>
          <cell r="YC47">
            <v>641.20000000000005</v>
          </cell>
          <cell r="YD47">
            <v>641.20000000000005</v>
          </cell>
          <cell r="YE47">
            <v>1219.32</v>
          </cell>
          <cell r="YF47">
            <v>1219.32</v>
          </cell>
          <cell r="YG47">
            <v>1219.32</v>
          </cell>
          <cell r="YH47">
            <v>1219.32</v>
          </cell>
          <cell r="YI47">
            <v>1219.32</v>
          </cell>
          <cell r="YJ47">
            <v>11625.444820724359</v>
          </cell>
          <cell r="YK47">
            <v>908.70337675312203</v>
          </cell>
          <cell r="YL47">
            <v>797.13310840383451</v>
          </cell>
          <cell r="YM47">
            <v>820.81869200231836</v>
          </cell>
          <cell r="YN47">
            <v>880.08281756128645</v>
          </cell>
          <cell r="YO47">
            <v>793.61346200619562</v>
          </cell>
          <cell r="YP47">
            <v>853.02202750506069</v>
          </cell>
          <cell r="YQ47">
            <v>892.94425426445207</v>
          </cell>
          <cell r="YR47">
            <v>1203.6055480087202</v>
          </cell>
          <cell r="YS47">
            <v>1038.8148329266676</v>
          </cell>
          <cell r="YT47">
            <v>1105.0424575301922</v>
          </cell>
          <cell r="YU47">
            <v>1117.2432273671866</v>
          </cell>
          <cell r="YV47">
            <v>1214.4210163953221</v>
          </cell>
          <cell r="YW47">
            <v>1040.4448207243604</v>
          </cell>
          <cell r="YX47">
            <v>0</v>
          </cell>
          <cell r="YY47">
            <v>1040.4448207243604</v>
          </cell>
          <cell r="YZ47">
            <v>2984.1199999999994</v>
          </cell>
          <cell r="ZA47">
            <v>87.11</v>
          </cell>
          <cell r="ZB47">
            <v>87.11</v>
          </cell>
          <cell r="ZC47">
            <v>87.11</v>
          </cell>
          <cell r="ZD47">
            <v>87.11</v>
          </cell>
          <cell r="ZE47">
            <v>87.11</v>
          </cell>
          <cell r="ZF47">
            <v>87.11</v>
          </cell>
          <cell r="ZG47">
            <v>87.11</v>
          </cell>
          <cell r="ZH47">
            <v>474.87</v>
          </cell>
          <cell r="ZI47">
            <v>474.87</v>
          </cell>
          <cell r="ZJ47">
            <v>474.87</v>
          </cell>
          <cell r="ZK47">
            <v>474.87</v>
          </cell>
          <cell r="ZL47">
            <v>474.87</v>
          </cell>
          <cell r="ZM47">
            <v>3402.821451342923</v>
          </cell>
          <cell r="ZN47">
            <v>0</v>
          </cell>
          <cell r="ZO47">
            <v>68.489967998637724</v>
          </cell>
          <cell r="ZP47">
            <v>231.28860773443148</v>
          </cell>
          <cell r="ZQ47">
            <v>3025.9912574961904</v>
          </cell>
          <cell r="ZR47">
            <v>77.05161811366321</v>
          </cell>
          <cell r="ZS47">
            <v>0</v>
          </cell>
          <cell r="ZZ47">
            <v>418.70145134292352</v>
          </cell>
          <cell r="AAA47">
            <v>0</v>
          </cell>
          <cell r="AAB47">
            <v>418.70145134292352</v>
          </cell>
          <cell r="AAC47">
            <v>1512.6200000000001</v>
          </cell>
          <cell r="AAD47">
            <v>108.96</v>
          </cell>
          <cell r="AAE47">
            <v>108.96</v>
          </cell>
          <cell r="AAF47">
            <v>108.96</v>
          </cell>
          <cell r="AAG47">
            <v>108.96</v>
          </cell>
          <cell r="AAH47">
            <v>108.96</v>
          </cell>
          <cell r="AAI47">
            <v>108.96</v>
          </cell>
          <cell r="AAJ47">
            <v>108.96</v>
          </cell>
          <cell r="AAK47">
            <v>149.97999999999999</v>
          </cell>
          <cell r="AAL47">
            <v>149.97999999999999</v>
          </cell>
          <cell r="AAM47">
            <v>149.97999999999999</v>
          </cell>
          <cell r="AAN47">
            <v>149.97999999999999</v>
          </cell>
          <cell r="AAO47">
            <v>149.97999999999999</v>
          </cell>
          <cell r="AAP47">
            <v>1627.4772858517583</v>
          </cell>
          <cell r="AAQ47">
            <v>148.55111591546603</v>
          </cell>
          <cell r="AAR47">
            <v>148.19554473037175</v>
          </cell>
          <cell r="AAS47">
            <v>148.69425801481117</v>
          </cell>
          <cell r="AAT47">
            <v>149.30449222445898</v>
          </cell>
          <cell r="AAU47">
            <v>150.4702678623452</v>
          </cell>
          <cell r="AAV47">
            <v>148.7660563618372</v>
          </cell>
          <cell r="AAW47">
            <v>146.11069124848544</v>
          </cell>
          <cell r="AAX47">
            <v>119.49892416</v>
          </cell>
          <cell r="AAY47">
            <v>114.92328276000001</v>
          </cell>
          <cell r="AAZ47">
            <v>117.03933648</v>
          </cell>
          <cell r="ABA47">
            <v>116.882527608</v>
          </cell>
          <cell r="ABB47">
            <v>119.04078848598252</v>
          </cell>
          <cell r="ABC47">
            <v>114.85728585175821</v>
          </cell>
          <cell r="ABD47">
            <v>0</v>
          </cell>
          <cell r="ABE47">
            <v>114.85728585175821</v>
          </cell>
          <cell r="ABF47">
            <v>217.32999999999996</v>
          </cell>
          <cell r="ABG47">
            <v>7.29</v>
          </cell>
          <cell r="ABH47">
            <v>7.29</v>
          </cell>
          <cell r="ABI47">
            <v>7.29</v>
          </cell>
          <cell r="ABJ47">
            <v>7.29</v>
          </cell>
          <cell r="ABK47">
            <v>7.29</v>
          </cell>
          <cell r="ABL47">
            <v>7.29</v>
          </cell>
          <cell r="ABM47">
            <v>7.29</v>
          </cell>
          <cell r="ABN47">
            <v>33.26</v>
          </cell>
          <cell r="ABO47">
            <v>33.26</v>
          </cell>
          <cell r="ABP47">
            <v>33.26</v>
          </cell>
          <cell r="ABQ47">
            <v>33.26</v>
          </cell>
          <cell r="ABR47">
            <v>33.26</v>
          </cell>
          <cell r="ABS47">
            <v>0</v>
          </cell>
          <cell r="ABT47">
            <v>0</v>
          </cell>
          <cell r="ABU47">
            <v>0</v>
          </cell>
          <cell r="ABV47">
            <v>0</v>
          </cell>
          <cell r="ABW47">
            <v>0</v>
          </cell>
          <cell r="ABX47">
            <v>0</v>
          </cell>
          <cell r="ABY47">
            <v>0</v>
          </cell>
          <cell r="ACB47">
            <v>0</v>
          </cell>
          <cell r="ACC47">
            <v>0</v>
          </cell>
          <cell r="ACD47">
            <v>0</v>
          </cell>
          <cell r="ACE47">
            <v>0</v>
          </cell>
          <cell r="ACF47">
            <v>-217.32999999999996</v>
          </cell>
          <cell r="ACG47">
            <v>-217.32999999999996</v>
          </cell>
          <cell r="ACH47">
            <v>0</v>
          </cell>
          <cell r="ACI47">
            <v>7204.4500000000007</v>
          </cell>
          <cell r="ACJ47">
            <v>16760.242399011029</v>
          </cell>
          <cell r="ACK47">
            <v>9555.7923990110285</v>
          </cell>
          <cell r="ACL47">
            <v>0</v>
          </cell>
          <cell r="ACM47">
            <v>9555.7923990110285</v>
          </cell>
          <cell r="ACN47">
            <v>7204.4500000000007</v>
          </cell>
          <cell r="ACO47">
            <v>716.05</v>
          </cell>
          <cell r="ACP47">
            <v>716.05</v>
          </cell>
          <cell r="ACQ47">
            <v>716.05</v>
          </cell>
          <cell r="ACR47">
            <v>716.05</v>
          </cell>
          <cell r="ACS47">
            <v>716.05</v>
          </cell>
          <cell r="ACT47">
            <v>716.05</v>
          </cell>
          <cell r="ACU47">
            <v>716.05</v>
          </cell>
          <cell r="ACV47">
            <v>438.42</v>
          </cell>
          <cell r="ACW47">
            <v>438.42</v>
          </cell>
          <cell r="ACX47">
            <v>438.42</v>
          </cell>
          <cell r="ACY47">
            <v>438.42</v>
          </cell>
          <cell r="ACZ47">
            <v>438.42</v>
          </cell>
          <cell r="ADA47">
            <v>16760.242399011029</v>
          </cell>
          <cell r="ADB47">
            <v>0</v>
          </cell>
          <cell r="ADC47">
            <v>2736.8528855567733</v>
          </cell>
          <cell r="ADD47">
            <v>1657.1070111184495</v>
          </cell>
          <cell r="ADE47">
            <v>1199.5982179999999</v>
          </cell>
          <cell r="ADF47">
            <v>1445.327716</v>
          </cell>
          <cell r="ADG47">
            <v>1283.6938295999998</v>
          </cell>
          <cell r="ADH47">
            <v>1330.565752312848</v>
          </cell>
          <cell r="ADI47">
            <v>1633.5550132631529</v>
          </cell>
          <cell r="ADJ47">
            <v>890.83816639999998</v>
          </cell>
          <cell r="ADK47">
            <v>1918.6920032</v>
          </cell>
          <cell r="ADL47">
            <v>1256.4981035599999</v>
          </cell>
          <cell r="ADM47">
            <v>1407.5136999998044</v>
          </cell>
          <cell r="ADN47">
            <v>9555.7923990110285</v>
          </cell>
          <cell r="ADO47">
            <v>0</v>
          </cell>
          <cell r="ADP47">
            <v>9555.7923990110285</v>
          </cell>
          <cell r="ADQ47">
            <v>0</v>
          </cell>
          <cell r="ADR47">
            <v>0</v>
          </cell>
          <cell r="ADS47">
            <v>0</v>
          </cell>
          <cell r="ADT47">
            <v>0</v>
          </cell>
          <cell r="ADU47">
            <v>0</v>
          </cell>
          <cell r="ADV47">
            <v>0</v>
          </cell>
          <cell r="ADW47">
            <v>0</v>
          </cell>
          <cell r="ADX47">
            <v>0</v>
          </cell>
          <cell r="ADY47">
            <v>0</v>
          </cell>
          <cell r="ADZ47">
            <v>0</v>
          </cell>
          <cell r="AEA47">
            <v>0</v>
          </cell>
          <cell r="AEB47">
            <v>0</v>
          </cell>
          <cell r="AEC47">
            <v>0</v>
          </cell>
          <cell r="AED47">
            <v>0</v>
          </cell>
          <cell r="AEE47">
            <v>0</v>
          </cell>
          <cell r="AEF47">
            <v>0</v>
          </cell>
          <cell r="AEG47">
            <v>0</v>
          </cell>
          <cell r="AEH47">
            <v>0</v>
          </cell>
          <cell r="AEI47">
            <v>0</v>
          </cell>
          <cell r="AEJ47">
            <v>0</v>
          </cell>
          <cell r="AEK47">
            <v>0</v>
          </cell>
          <cell r="AEL47">
            <v>0</v>
          </cell>
          <cell r="AEM47">
            <v>0</v>
          </cell>
          <cell r="AEN47">
            <v>0</v>
          </cell>
          <cell r="AEO47">
            <v>0</v>
          </cell>
          <cell r="AEP47">
            <v>0</v>
          </cell>
          <cell r="AEQ47">
            <v>0</v>
          </cell>
          <cell r="AER47">
            <v>0</v>
          </cell>
          <cell r="AES47">
            <v>0</v>
          </cell>
          <cell r="AET47">
            <v>0</v>
          </cell>
          <cell r="AEU47">
            <v>0</v>
          </cell>
          <cell r="AEV47">
            <v>0</v>
          </cell>
          <cell r="AEW47">
            <v>0</v>
          </cell>
          <cell r="AEX47">
            <v>0</v>
          </cell>
          <cell r="AEY47">
            <v>0</v>
          </cell>
          <cell r="AEZ47">
            <v>0</v>
          </cell>
          <cell r="AFA47">
            <v>0</v>
          </cell>
          <cell r="AFB47">
            <v>0</v>
          </cell>
          <cell r="AFC47">
            <v>0</v>
          </cell>
          <cell r="AFD47">
            <v>0</v>
          </cell>
          <cell r="AFE47">
            <v>0</v>
          </cell>
          <cell r="AFF47">
            <v>0</v>
          </cell>
          <cell r="AFG47">
            <v>0</v>
          </cell>
          <cell r="AFH47">
            <v>0</v>
          </cell>
          <cell r="AFI47">
            <v>0</v>
          </cell>
          <cell r="AFJ47">
            <v>0</v>
          </cell>
          <cell r="AFK47">
            <v>0</v>
          </cell>
          <cell r="AFL47">
            <v>0</v>
          </cell>
          <cell r="AFM47">
            <v>0</v>
          </cell>
          <cell r="AFN47">
            <v>0</v>
          </cell>
          <cell r="AFO47">
            <v>0</v>
          </cell>
          <cell r="AFP47">
            <v>0</v>
          </cell>
          <cell r="AFQ47">
            <v>0</v>
          </cell>
          <cell r="AFR47">
            <v>0</v>
          </cell>
          <cell r="AFS47">
            <v>0</v>
          </cell>
          <cell r="AFT47">
            <v>0</v>
          </cell>
          <cell r="AFU47">
            <v>0</v>
          </cell>
          <cell r="AFV47">
            <v>0</v>
          </cell>
          <cell r="AFW47">
            <v>146618.28999999998</v>
          </cell>
          <cell r="AFX47">
            <v>160228.31134801169</v>
          </cell>
          <cell r="AFY47">
            <v>13610.021348011709</v>
          </cell>
          <cell r="AFZ47">
            <v>0</v>
          </cell>
          <cell r="AGA47">
            <v>13610.021348011709</v>
          </cell>
          <cell r="AGB47">
            <v>175941.94799999997</v>
          </cell>
          <cell r="AGC47">
            <v>192273.97361761401</v>
          </cell>
          <cell r="AGD47">
            <v>16332.025617614039</v>
          </cell>
          <cell r="AGE47">
            <v>0</v>
          </cell>
          <cell r="AGF47">
            <v>16332.025617614039</v>
          </cell>
          <cell r="AGG47">
            <v>10849.753459999998</v>
          </cell>
          <cell r="AGH47">
            <v>11856.895039752864</v>
          </cell>
          <cell r="AGI47">
            <v>1007.1415797528662</v>
          </cell>
          <cell r="AGJ47">
            <v>0</v>
          </cell>
          <cell r="AGK47">
            <v>1007.1415797528662</v>
          </cell>
          <cell r="AGL47">
            <v>186791.70145999998</v>
          </cell>
          <cell r="AGM47">
            <v>204130.86865736687</v>
          </cell>
          <cell r="AGN47">
            <v>17339.167197366885</v>
          </cell>
          <cell r="AGO47">
            <v>0</v>
          </cell>
          <cell r="AGP47">
            <v>17339.167197366885</v>
          </cell>
          <cell r="AGQ47">
            <v>5.8084772370486669E-2</v>
          </cell>
          <cell r="AGR47">
            <v>7.0000000000000007E-2</v>
          </cell>
          <cell r="AGS47">
            <v>0.05</v>
          </cell>
          <cell r="AGT47">
            <v>6.1666666666666668E-2</v>
          </cell>
          <cell r="AGV47">
            <v>56648.75</v>
          </cell>
          <cell r="AGW47">
            <v>49098.865121380048</v>
          </cell>
          <cell r="AGX47">
            <v>-7549.8848786199524</v>
          </cell>
          <cell r="AGZ47">
            <v>17339.167197366885</v>
          </cell>
          <cell r="AHA47">
            <v>-11446.215680845868</v>
          </cell>
          <cell r="AHC47">
            <v>113652.43153382617</v>
          </cell>
          <cell r="AHD47">
            <v>-4344.2973053621536</v>
          </cell>
          <cell r="AHE47">
            <v>-18638.66089089989</v>
          </cell>
          <cell r="AHF47">
            <v>25365.20946949668</v>
          </cell>
          <cell r="AHG47">
            <v>121927.63432358182</v>
          </cell>
        </row>
        <row r="48">
          <cell r="C48" t="str">
            <v>Текстильникiв, ВУЛ, 8</v>
          </cell>
          <cell r="D48">
            <v>5</v>
          </cell>
          <cell r="E48">
            <v>2891.9</v>
          </cell>
          <cell r="F48">
            <v>21160.760000000002</v>
          </cell>
          <cell r="G48">
            <v>21568.621088744665</v>
          </cell>
          <cell r="H48">
            <v>407.86108874466299</v>
          </cell>
          <cell r="I48">
            <v>0</v>
          </cell>
          <cell r="J48">
            <v>407.86108874466299</v>
          </cell>
          <cell r="K48">
            <v>5442.2700000000013</v>
          </cell>
          <cell r="L48">
            <v>343.56</v>
          </cell>
          <cell r="M48">
            <v>343.56</v>
          </cell>
          <cell r="N48">
            <v>343.56</v>
          </cell>
          <cell r="O48">
            <v>343.56</v>
          </cell>
          <cell r="P48">
            <v>343.56</v>
          </cell>
          <cell r="Q48">
            <v>343.56</v>
          </cell>
          <cell r="R48">
            <v>343.56</v>
          </cell>
          <cell r="S48">
            <v>607.47</v>
          </cell>
          <cell r="T48">
            <v>607.47</v>
          </cell>
          <cell r="U48">
            <v>607.47</v>
          </cell>
          <cell r="V48">
            <v>607.47</v>
          </cell>
          <cell r="W48">
            <v>607.47</v>
          </cell>
          <cell r="X48">
            <v>3266.6874254803024</v>
          </cell>
          <cell r="Y48">
            <v>0</v>
          </cell>
          <cell r="Z48">
            <v>0</v>
          </cell>
          <cell r="AA48">
            <v>0</v>
          </cell>
          <cell r="AB48">
            <v>3266.6874254803024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L48">
            <v>0</v>
          </cell>
          <cell r="AM48">
            <v>0</v>
          </cell>
          <cell r="AN48">
            <v>1411.96</v>
          </cell>
          <cell r="AO48">
            <v>107.58</v>
          </cell>
          <cell r="AP48">
            <v>107.58</v>
          </cell>
          <cell r="AQ48">
            <v>107.58</v>
          </cell>
          <cell r="AR48">
            <v>107.58</v>
          </cell>
          <cell r="AS48">
            <v>107.58</v>
          </cell>
          <cell r="AT48">
            <v>107.58</v>
          </cell>
          <cell r="AU48">
            <v>107.58</v>
          </cell>
          <cell r="AV48">
            <v>131.78</v>
          </cell>
          <cell r="AW48">
            <v>131.78</v>
          </cell>
          <cell r="AX48">
            <v>131.78</v>
          </cell>
          <cell r="AY48">
            <v>131.78</v>
          </cell>
          <cell r="AZ48">
            <v>131.78</v>
          </cell>
          <cell r="BA48">
            <v>732.72744597667952</v>
          </cell>
          <cell r="BB48">
            <v>0</v>
          </cell>
          <cell r="BC48">
            <v>0</v>
          </cell>
          <cell r="BD48">
            <v>0</v>
          </cell>
          <cell r="BE48">
            <v>732.72744597667952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O48">
            <v>0</v>
          </cell>
          <cell r="BP48">
            <v>0</v>
          </cell>
          <cell r="BQ48">
            <v>1778.0300000000007</v>
          </cell>
          <cell r="BR48">
            <v>135.34</v>
          </cell>
          <cell r="BS48">
            <v>135.34</v>
          </cell>
          <cell r="BT48">
            <v>135.34</v>
          </cell>
          <cell r="BU48">
            <v>135.34</v>
          </cell>
          <cell r="BV48">
            <v>135.34</v>
          </cell>
          <cell r="BW48">
            <v>135.34</v>
          </cell>
          <cell r="BX48">
            <v>135.34</v>
          </cell>
          <cell r="BY48">
            <v>166.13</v>
          </cell>
          <cell r="BZ48">
            <v>166.13</v>
          </cell>
          <cell r="CA48">
            <v>166.13</v>
          </cell>
          <cell r="CB48">
            <v>166.13</v>
          </cell>
          <cell r="CC48">
            <v>166.13</v>
          </cell>
          <cell r="CD48">
            <v>1627.51</v>
          </cell>
          <cell r="CE48">
            <v>122.83</v>
          </cell>
          <cell r="CF48">
            <v>122.83</v>
          </cell>
          <cell r="CG48">
            <v>122.83</v>
          </cell>
          <cell r="CH48">
            <v>122.83</v>
          </cell>
          <cell r="CI48">
            <v>122.83</v>
          </cell>
          <cell r="CJ48">
            <v>122.83</v>
          </cell>
          <cell r="CK48">
            <v>122.83</v>
          </cell>
          <cell r="CL48">
            <v>153.54</v>
          </cell>
          <cell r="CM48">
            <v>153.54</v>
          </cell>
          <cell r="CN48">
            <v>153.54</v>
          </cell>
          <cell r="CO48">
            <v>153.54</v>
          </cell>
          <cell r="CP48">
            <v>153.54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736.44</v>
          </cell>
          <cell r="DX48">
            <v>58.42</v>
          </cell>
          <cell r="DY48">
            <v>58.42</v>
          </cell>
          <cell r="DZ48">
            <v>58.42</v>
          </cell>
          <cell r="EA48">
            <v>58.42</v>
          </cell>
          <cell r="EB48">
            <v>58.42</v>
          </cell>
          <cell r="EC48">
            <v>58.42</v>
          </cell>
          <cell r="ED48">
            <v>58.42</v>
          </cell>
          <cell r="EE48">
            <v>65.5</v>
          </cell>
          <cell r="EF48">
            <v>65.5</v>
          </cell>
          <cell r="EG48">
            <v>65.5</v>
          </cell>
          <cell r="EH48">
            <v>65.5</v>
          </cell>
          <cell r="EI48">
            <v>65.5</v>
          </cell>
          <cell r="EK48">
            <v>362.00770141257232</v>
          </cell>
          <cell r="EL48">
            <v>0</v>
          </cell>
          <cell r="EM48">
            <v>0</v>
          </cell>
          <cell r="EN48">
            <v>0</v>
          </cell>
          <cell r="EO48">
            <v>362.00770141257232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-374.43229858742774</v>
          </cell>
          <cell r="EY48">
            <v>-374.43229858742774</v>
          </cell>
          <cell r="EZ48">
            <v>0</v>
          </cell>
          <cell r="FA48">
            <v>3580.2599999999998</v>
          </cell>
          <cell r="FB48">
            <v>270.68</v>
          </cell>
          <cell r="FC48">
            <v>270.68</v>
          </cell>
          <cell r="FD48">
            <v>270.68</v>
          </cell>
          <cell r="FE48">
            <v>270.68</v>
          </cell>
          <cell r="FF48">
            <v>270.68</v>
          </cell>
          <cell r="FG48">
            <v>270.68</v>
          </cell>
          <cell r="FH48">
            <v>270.68</v>
          </cell>
          <cell r="FI48">
            <v>337.1</v>
          </cell>
          <cell r="FJ48">
            <v>337.1</v>
          </cell>
          <cell r="FK48">
            <v>337.1</v>
          </cell>
          <cell r="FL48">
            <v>337.1</v>
          </cell>
          <cell r="FM48">
            <v>337.1</v>
          </cell>
          <cell r="FN48">
            <v>3939.8133540549443</v>
          </cell>
          <cell r="FO48">
            <v>0</v>
          </cell>
          <cell r="FP48">
            <v>0</v>
          </cell>
          <cell r="FQ48">
            <v>0</v>
          </cell>
          <cell r="FR48">
            <v>1886.9163222001609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2052.8970318547836</v>
          </cell>
          <cell r="FY48">
            <v>0</v>
          </cell>
          <cell r="FZ48">
            <v>0</v>
          </cell>
          <cell r="GA48">
            <v>359.55335405494452</v>
          </cell>
          <cell r="GB48">
            <v>0</v>
          </cell>
          <cell r="GC48">
            <v>359.55335405494452</v>
          </cell>
          <cell r="GD48">
            <v>601.24</v>
          </cell>
          <cell r="GE48">
            <v>47.72</v>
          </cell>
          <cell r="GF48">
            <v>47.72</v>
          </cell>
          <cell r="GG48">
            <v>47.72</v>
          </cell>
          <cell r="GH48">
            <v>47.72</v>
          </cell>
          <cell r="GI48">
            <v>47.72</v>
          </cell>
          <cell r="GJ48">
            <v>47.72</v>
          </cell>
          <cell r="GK48">
            <v>47.72</v>
          </cell>
          <cell r="GL48">
            <v>53.44</v>
          </cell>
          <cell r="GM48">
            <v>53.44</v>
          </cell>
          <cell r="GN48">
            <v>53.44</v>
          </cell>
          <cell r="GO48">
            <v>53.44</v>
          </cell>
          <cell r="GP48">
            <v>53.44</v>
          </cell>
          <cell r="GQ48">
            <v>1599.6861204131328</v>
          </cell>
          <cell r="GR48">
            <v>1599.6861204131328</v>
          </cell>
          <cell r="GS48">
            <v>0</v>
          </cell>
          <cell r="GT48">
            <v>0</v>
          </cell>
          <cell r="GV48">
            <v>998.4461204131328</v>
          </cell>
          <cell r="GW48">
            <v>0</v>
          </cell>
          <cell r="GX48">
            <v>998.4461204131328</v>
          </cell>
          <cell r="GY48">
            <v>7610.56</v>
          </cell>
          <cell r="GZ48">
            <v>419.33</v>
          </cell>
          <cell r="HA48">
            <v>419.33</v>
          </cell>
          <cell r="HB48">
            <v>419.33</v>
          </cell>
          <cell r="HC48">
            <v>419.33</v>
          </cell>
          <cell r="HD48">
            <v>419.33</v>
          </cell>
          <cell r="HE48">
            <v>419.33</v>
          </cell>
          <cell r="HF48">
            <v>419.33</v>
          </cell>
          <cell r="HG48">
            <v>935.05</v>
          </cell>
          <cell r="HH48">
            <v>935.05</v>
          </cell>
          <cell r="HI48">
            <v>935.05</v>
          </cell>
          <cell r="HJ48">
            <v>935.05</v>
          </cell>
          <cell r="HK48">
            <v>935.05</v>
          </cell>
          <cell r="HL48">
            <v>10040.189041407033</v>
          </cell>
          <cell r="HM48">
            <v>779.58805375384406</v>
          </cell>
          <cell r="HN48">
            <v>826.10447657033035</v>
          </cell>
          <cell r="HO48">
            <v>905.15549662440981</v>
          </cell>
          <cell r="HP48">
            <v>838.31933486626519</v>
          </cell>
          <cell r="HQ48">
            <v>874.31893563876679</v>
          </cell>
          <cell r="HR48">
            <v>729.51708378886701</v>
          </cell>
          <cell r="HS48">
            <v>967.97771240101383</v>
          </cell>
          <cell r="HT48">
            <v>613.26269815233729</v>
          </cell>
          <cell r="HU48">
            <v>630.94827041247891</v>
          </cell>
          <cell r="HV48">
            <v>982.06001806899735</v>
          </cell>
          <cell r="HW48">
            <v>873.82170614544611</v>
          </cell>
          <cell r="HX48">
            <v>1019.1152549842773</v>
          </cell>
          <cell r="HY48">
            <v>2429.6290414070327</v>
          </cell>
          <cell r="HZ48">
            <v>0</v>
          </cell>
          <cell r="IA48">
            <v>2429.6290414070327</v>
          </cell>
          <cell r="IB48">
            <v>0</v>
          </cell>
          <cell r="IC48">
            <v>0</v>
          </cell>
          <cell r="ID48">
            <v>0</v>
          </cell>
          <cell r="IE48">
            <v>0</v>
          </cell>
          <cell r="IF48">
            <v>0</v>
          </cell>
          <cell r="IG48">
            <v>0</v>
          </cell>
          <cell r="IH48">
            <v>0</v>
          </cell>
          <cell r="II48">
            <v>0</v>
          </cell>
          <cell r="IJ48">
            <v>0</v>
          </cell>
          <cell r="IK48">
            <v>0</v>
          </cell>
          <cell r="IL48">
            <v>0</v>
          </cell>
          <cell r="IM48">
            <v>0</v>
          </cell>
          <cell r="IN48">
            <v>0</v>
          </cell>
          <cell r="IO48">
            <v>0</v>
          </cell>
          <cell r="IP48">
            <v>0</v>
          </cell>
          <cell r="IQ48">
            <v>0</v>
          </cell>
          <cell r="IR48">
            <v>0</v>
          </cell>
          <cell r="IS48">
            <v>0</v>
          </cell>
          <cell r="IT48">
            <v>0</v>
          </cell>
          <cell r="IU48">
            <v>0</v>
          </cell>
          <cell r="IV48">
            <v>0</v>
          </cell>
          <cell r="IW48">
            <v>0</v>
          </cell>
          <cell r="IX48">
            <v>0</v>
          </cell>
          <cell r="IY48">
            <v>0</v>
          </cell>
          <cell r="IZ48">
            <v>0</v>
          </cell>
          <cell r="JA48">
            <v>0</v>
          </cell>
          <cell r="JB48">
            <v>0</v>
          </cell>
          <cell r="JC48">
            <v>0</v>
          </cell>
          <cell r="JD48">
            <v>0</v>
          </cell>
          <cell r="JE48">
            <v>0</v>
          </cell>
          <cell r="JF48">
            <v>0</v>
          </cell>
          <cell r="JG48">
            <v>0</v>
          </cell>
          <cell r="JH48">
            <v>0</v>
          </cell>
          <cell r="JI48">
            <v>0</v>
          </cell>
          <cell r="JJ48">
            <v>0</v>
          </cell>
          <cell r="JK48">
            <v>0</v>
          </cell>
          <cell r="JL48">
            <v>0</v>
          </cell>
          <cell r="JM48">
            <v>0</v>
          </cell>
          <cell r="JN48">
            <v>0</v>
          </cell>
          <cell r="JO48">
            <v>0</v>
          </cell>
          <cell r="JP48">
            <v>0</v>
          </cell>
          <cell r="JQ48">
            <v>0</v>
          </cell>
          <cell r="JR48">
            <v>0</v>
          </cell>
          <cell r="JS48">
            <v>0</v>
          </cell>
          <cell r="JT48">
            <v>0</v>
          </cell>
          <cell r="JU48">
            <v>0</v>
          </cell>
          <cell r="JV48">
            <v>0</v>
          </cell>
          <cell r="JW48">
            <v>0</v>
          </cell>
          <cell r="JX48">
            <v>0</v>
          </cell>
          <cell r="JY48">
            <v>0</v>
          </cell>
          <cell r="JZ48">
            <v>0</v>
          </cell>
          <cell r="KA48">
            <v>0</v>
          </cell>
          <cell r="KB48">
            <v>0</v>
          </cell>
          <cell r="KC48">
            <v>0</v>
          </cell>
          <cell r="KD48">
            <v>0</v>
          </cell>
          <cell r="KE48">
            <v>0</v>
          </cell>
          <cell r="KF48">
            <v>0</v>
          </cell>
          <cell r="KG48">
            <v>0</v>
          </cell>
          <cell r="KH48">
            <v>1567.96</v>
          </cell>
          <cell r="KI48">
            <v>74.03</v>
          </cell>
          <cell r="KJ48">
            <v>74.03</v>
          </cell>
          <cell r="KK48">
            <v>74.03</v>
          </cell>
          <cell r="KL48">
            <v>74.03</v>
          </cell>
          <cell r="KM48">
            <v>74.03</v>
          </cell>
          <cell r="KN48">
            <v>74.03</v>
          </cell>
          <cell r="KO48">
            <v>74.03</v>
          </cell>
          <cell r="KP48">
            <v>209.95</v>
          </cell>
          <cell r="KQ48">
            <v>209.95</v>
          </cell>
          <cell r="KR48">
            <v>209.95</v>
          </cell>
          <cell r="KS48">
            <v>209.95</v>
          </cell>
          <cell r="KT48">
            <v>209.95</v>
          </cell>
          <cell r="KU48">
            <v>1688.7854910589058</v>
          </cell>
          <cell r="KV48">
            <v>89.302329695778752</v>
          </cell>
          <cell r="KW48">
            <v>96.175341184394753</v>
          </cell>
          <cell r="KX48">
            <v>85.354451794301653</v>
          </cell>
          <cell r="KY48">
            <v>93.583226607019057</v>
          </cell>
          <cell r="KZ48">
            <v>93.220424728465218</v>
          </cell>
          <cell r="LA48">
            <v>95.281435392862193</v>
          </cell>
          <cell r="LB48">
            <v>84.312739067518876</v>
          </cell>
          <cell r="LC48">
            <v>159.51639797599736</v>
          </cell>
          <cell r="LD48">
            <v>205.60772726709985</v>
          </cell>
          <cell r="LE48">
            <v>198.53847085012478</v>
          </cell>
          <cell r="LF48">
            <v>241.8946924175591</v>
          </cell>
          <cell r="LG48">
            <v>245.99825407778394</v>
          </cell>
          <cell r="LH48">
            <v>120.82549105890575</v>
          </cell>
          <cell r="LI48">
            <v>0</v>
          </cell>
          <cell r="LJ48">
            <v>120.82549105890575</v>
          </cell>
          <cell r="LK48">
            <v>0</v>
          </cell>
          <cell r="LX48">
            <v>0</v>
          </cell>
          <cell r="MJ48">
            <v>0</v>
          </cell>
          <cell r="ML48">
            <v>0</v>
          </cell>
          <cell r="MM48">
            <v>0</v>
          </cell>
          <cell r="MN48">
            <v>48697.569999999992</v>
          </cell>
          <cell r="MO48">
            <v>4499.51</v>
          </cell>
          <cell r="MP48">
            <v>4499.51</v>
          </cell>
          <cell r="MQ48">
            <v>4499.51</v>
          </cell>
          <cell r="MR48">
            <v>4499.51</v>
          </cell>
          <cell r="MS48">
            <v>4499.51</v>
          </cell>
          <cell r="MT48">
            <v>4499.51</v>
          </cell>
          <cell r="MU48">
            <v>4499.51</v>
          </cell>
          <cell r="MV48">
            <v>3440.2</v>
          </cell>
          <cell r="MW48">
            <v>3440.2</v>
          </cell>
          <cell r="MX48">
            <v>3440.2</v>
          </cell>
          <cell r="MY48">
            <v>3440.2</v>
          </cell>
          <cell r="MZ48">
            <v>3440.2</v>
          </cell>
          <cell r="NA48">
            <v>14259.436890794595</v>
          </cell>
          <cell r="NB48">
            <v>0</v>
          </cell>
          <cell r="NC48">
            <v>1348.7038761661317</v>
          </cell>
          <cell r="ND48">
            <v>493.37752037659101</v>
          </cell>
          <cell r="NE48">
            <v>0</v>
          </cell>
          <cell r="NF48">
            <v>0</v>
          </cell>
          <cell r="NG48">
            <v>0</v>
          </cell>
          <cell r="NH48">
            <v>0</v>
          </cell>
          <cell r="NI48">
            <v>2442.2163581945292</v>
          </cell>
          <cell r="NJ48">
            <v>0</v>
          </cell>
          <cell r="NK48">
            <v>133.6191360573429</v>
          </cell>
          <cell r="NL48">
            <v>9841.52</v>
          </cell>
          <cell r="NM48">
            <v>0</v>
          </cell>
          <cell r="NN48">
            <v>-34438.133109205395</v>
          </cell>
          <cell r="NO48">
            <v>-34438.133109205395</v>
          </cell>
          <cell r="NP48">
            <v>0</v>
          </cell>
          <cell r="NQ48">
            <v>8725.81</v>
          </cell>
          <cell r="NR48">
            <v>9382.7099999999991</v>
          </cell>
          <cell r="NS48">
            <v>656.89999999999964</v>
          </cell>
          <cell r="NT48">
            <v>0</v>
          </cell>
          <cell r="NU48">
            <v>656.89999999999964</v>
          </cell>
          <cell r="NV48">
            <v>3312.49</v>
          </cell>
          <cell r="NW48">
            <v>340.67</v>
          </cell>
          <cell r="NX48">
            <v>340.67</v>
          </cell>
          <cell r="NY48">
            <v>340.67</v>
          </cell>
          <cell r="NZ48">
            <v>340.67</v>
          </cell>
          <cell r="OA48">
            <v>340.67</v>
          </cell>
          <cell r="OB48">
            <v>340.67</v>
          </cell>
          <cell r="OC48">
            <v>340.67</v>
          </cell>
          <cell r="OD48">
            <v>185.56</v>
          </cell>
          <cell r="OE48">
            <v>185.56</v>
          </cell>
          <cell r="OF48">
            <v>185.56</v>
          </cell>
          <cell r="OG48">
            <v>185.56</v>
          </cell>
          <cell r="OH48">
            <v>185.56</v>
          </cell>
          <cell r="OI48">
            <v>0</v>
          </cell>
          <cell r="OJ48">
            <v>0</v>
          </cell>
          <cell r="OK48">
            <v>0</v>
          </cell>
          <cell r="OL48">
            <v>0</v>
          </cell>
          <cell r="OM48">
            <v>0</v>
          </cell>
          <cell r="ON48">
            <v>0</v>
          </cell>
          <cell r="OO48">
            <v>0</v>
          </cell>
          <cell r="OP48">
            <v>0</v>
          </cell>
          <cell r="OQ48">
            <v>0</v>
          </cell>
          <cell r="OR48">
            <v>0</v>
          </cell>
          <cell r="OS48">
            <v>0</v>
          </cell>
          <cell r="OT48">
            <v>0</v>
          </cell>
          <cell r="OU48">
            <v>0</v>
          </cell>
          <cell r="OV48">
            <v>-3312.49</v>
          </cell>
          <cell r="OW48">
            <v>-3312.49</v>
          </cell>
          <cell r="OX48">
            <v>0</v>
          </cell>
          <cell r="OY48">
            <v>2932.2400000000002</v>
          </cell>
          <cell r="OZ48">
            <v>303.07</v>
          </cell>
          <cell r="PA48">
            <v>303.07</v>
          </cell>
          <cell r="PB48">
            <v>303.07</v>
          </cell>
          <cell r="PC48">
            <v>303.07</v>
          </cell>
          <cell r="PD48">
            <v>303.07</v>
          </cell>
          <cell r="PE48">
            <v>303.07</v>
          </cell>
          <cell r="PF48">
            <v>303.07</v>
          </cell>
          <cell r="PG48">
            <v>162.15</v>
          </cell>
          <cell r="PH48">
            <v>162.15</v>
          </cell>
          <cell r="PI48">
            <v>162.15</v>
          </cell>
          <cell r="PJ48">
            <v>162.15</v>
          </cell>
          <cell r="PK48">
            <v>162.15</v>
          </cell>
          <cell r="PL48">
            <v>0</v>
          </cell>
          <cell r="PM48">
            <v>0</v>
          </cell>
          <cell r="PN48">
            <v>0</v>
          </cell>
          <cell r="PO48">
            <v>0</v>
          </cell>
          <cell r="PP48">
            <v>0</v>
          </cell>
          <cell r="PQ48">
            <v>0</v>
          </cell>
          <cell r="PR48">
            <v>0</v>
          </cell>
          <cell r="PS48">
            <v>0</v>
          </cell>
          <cell r="PT48">
            <v>0</v>
          </cell>
          <cell r="PU48">
            <v>0</v>
          </cell>
          <cell r="PV48">
            <v>0</v>
          </cell>
          <cell r="PW48">
            <v>0</v>
          </cell>
          <cell r="PX48">
            <v>0</v>
          </cell>
          <cell r="PY48">
            <v>-2932.2400000000002</v>
          </cell>
          <cell r="PZ48">
            <v>-2932.2400000000002</v>
          </cell>
          <cell r="QA48">
            <v>0</v>
          </cell>
          <cell r="QB48">
            <v>1326.2099999999996</v>
          </cell>
          <cell r="QC48">
            <v>135.63</v>
          </cell>
          <cell r="QD48">
            <v>135.63</v>
          </cell>
          <cell r="QE48">
            <v>135.63</v>
          </cell>
          <cell r="QF48">
            <v>135.63</v>
          </cell>
          <cell r="QG48">
            <v>135.63</v>
          </cell>
          <cell r="QH48">
            <v>135.63</v>
          </cell>
          <cell r="QI48">
            <v>135.63</v>
          </cell>
          <cell r="QJ48">
            <v>75.36</v>
          </cell>
          <cell r="QK48">
            <v>75.36</v>
          </cell>
          <cell r="QL48">
            <v>75.36</v>
          </cell>
          <cell r="QM48">
            <v>75.36</v>
          </cell>
          <cell r="QN48">
            <v>75.36</v>
          </cell>
          <cell r="QO48">
            <v>1459.11</v>
          </cell>
          <cell r="QP48">
            <v>0</v>
          </cell>
          <cell r="QQ48">
            <v>0</v>
          </cell>
          <cell r="QR48">
            <v>0</v>
          </cell>
          <cell r="QS48">
            <v>0</v>
          </cell>
          <cell r="QT48">
            <v>0</v>
          </cell>
          <cell r="QU48">
            <v>1459.11</v>
          </cell>
          <cell r="QV48">
            <v>0</v>
          </cell>
          <cell r="QW48">
            <v>0</v>
          </cell>
          <cell r="QX48">
            <v>0</v>
          </cell>
          <cell r="QY48">
            <v>0</v>
          </cell>
          <cell r="QZ48">
            <v>0</v>
          </cell>
          <cell r="RA48">
            <v>0</v>
          </cell>
          <cell r="RB48">
            <v>132.90000000000032</v>
          </cell>
          <cell r="RC48">
            <v>0</v>
          </cell>
          <cell r="RD48">
            <v>132.90000000000032</v>
          </cell>
          <cell r="RE48">
            <v>0</v>
          </cell>
          <cell r="RF48">
            <v>0</v>
          </cell>
          <cell r="RG48">
            <v>0</v>
          </cell>
          <cell r="RH48">
            <v>0</v>
          </cell>
          <cell r="RI48">
            <v>0</v>
          </cell>
          <cell r="RJ48">
            <v>0</v>
          </cell>
          <cell r="RK48">
            <v>0</v>
          </cell>
          <cell r="RL48">
            <v>0</v>
          </cell>
          <cell r="RM48">
            <v>0</v>
          </cell>
          <cell r="RN48">
            <v>0</v>
          </cell>
          <cell r="RO48">
            <v>0</v>
          </cell>
          <cell r="RP48">
            <v>0</v>
          </cell>
          <cell r="RQ48">
            <v>0</v>
          </cell>
          <cell r="RR48">
            <v>0</v>
          </cell>
          <cell r="RS48">
            <v>0</v>
          </cell>
          <cell r="RT48">
            <v>0</v>
          </cell>
          <cell r="RU48">
            <v>0</v>
          </cell>
          <cell r="RV48">
            <v>0</v>
          </cell>
          <cell r="RW48">
            <v>0</v>
          </cell>
          <cell r="RX48">
            <v>0</v>
          </cell>
          <cell r="RY48">
            <v>0</v>
          </cell>
          <cell r="RZ48">
            <v>0</v>
          </cell>
          <cell r="SA48">
            <v>0</v>
          </cell>
          <cell r="SB48">
            <v>0</v>
          </cell>
          <cell r="SC48">
            <v>0</v>
          </cell>
          <cell r="SD48">
            <v>0</v>
          </cell>
          <cell r="SE48">
            <v>0</v>
          </cell>
          <cell r="SF48">
            <v>0</v>
          </cell>
          <cell r="SG48">
            <v>0</v>
          </cell>
          <cell r="SH48">
            <v>0</v>
          </cell>
          <cell r="SI48">
            <v>0</v>
          </cell>
          <cell r="SJ48">
            <v>0</v>
          </cell>
          <cell r="SK48">
            <v>0</v>
          </cell>
          <cell r="SL48">
            <v>0</v>
          </cell>
          <cell r="SM48">
            <v>0</v>
          </cell>
          <cell r="SN48">
            <v>0</v>
          </cell>
          <cell r="SO48">
            <v>0</v>
          </cell>
          <cell r="SP48">
            <v>0</v>
          </cell>
          <cell r="SQ48">
            <v>0</v>
          </cell>
          <cell r="SR48">
            <v>0</v>
          </cell>
          <cell r="SS48">
            <v>0</v>
          </cell>
          <cell r="ST48">
            <v>0</v>
          </cell>
          <cell r="SU48">
            <v>608.29999999999995</v>
          </cell>
          <cell r="SV48">
            <v>0</v>
          </cell>
          <cell r="SW48">
            <v>0</v>
          </cell>
          <cell r="SX48">
            <v>0</v>
          </cell>
          <cell r="SY48">
            <v>0</v>
          </cell>
          <cell r="SZ48">
            <v>0</v>
          </cell>
          <cell r="TA48">
            <v>608.29999999999995</v>
          </cell>
          <cell r="TB48">
            <v>0</v>
          </cell>
          <cell r="TC48">
            <v>0</v>
          </cell>
          <cell r="TD48">
            <v>0</v>
          </cell>
          <cell r="TE48">
            <v>0</v>
          </cell>
          <cell r="TF48">
            <v>0</v>
          </cell>
          <cell r="TG48">
            <v>0</v>
          </cell>
          <cell r="TH48">
            <v>608.29999999999995</v>
          </cell>
          <cell r="TI48">
            <v>0</v>
          </cell>
          <cell r="TJ48">
            <v>608.29999999999995</v>
          </cell>
          <cell r="TK48">
            <v>1107.5099999999998</v>
          </cell>
          <cell r="TL48">
            <v>103.53</v>
          </cell>
          <cell r="TM48">
            <v>103.53</v>
          </cell>
          <cell r="TN48">
            <v>103.53</v>
          </cell>
          <cell r="TO48">
            <v>103.53</v>
          </cell>
          <cell r="TP48">
            <v>103.53</v>
          </cell>
          <cell r="TQ48">
            <v>103.53</v>
          </cell>
          <cell r="TR48">
            <v>103.53</v>
          </cell>
          <cell r="TS48">
            <v>76.56</v>
          </cell>
          <cell r="TT48">
            <v>76.56</v>
          </cell>
          <cell r="TU48">
            <v>76.56</v>
          </cell>
          <cell r="TV48">
            <v>76.56</v>
          </cell>
          <cell r="TW48">
            <v>76.56</v>
          </cell>
          <cell r="TX48">
            <v>7315.3</v>
          </cell>
          <cell r="TY48">
            <v>0</v>
          </cell>
          <cell r="TZ48">
            <v>0</v>
          </cell>
          <cell r="UA48">
            <v>413.79</v>
          </cell>
          <cell r="UB48">
            <v>0</v>
          </cell>
          <cell r="UC48">
            <v>0</v>
          </cell>
          <cell r="UD48">
            <v>0</v>
          </cell>
          <cell r="UE48">
            <v>0</v>
          </cell>
          <cell r="UF48">
            <v>6901.51</v>
          </cell>
          <cell r="UG48">
            <v>0</v>
          </cell>
          <cell r="UH48">
            <v>0</v>
          </cell>
          <cell r="UI48">
            <v>0</v>
          </cell>
          <cell r="UJ48">
            <v>0</v>
          </cell>
          <cell r="UK48">
            <v>6207.7900000000009</v>
          </cell>
          <cell r="UL48">
            <v>0</v>
          </cell>
          <cell r="UM48">
            <v>6207.7900000000009</v>
          </cell>
          <cell r="UN48">
            <v>47.360000000000007</v>
          </cell>
          <cell r="UO48">
            <v>4.63</v>
          </cell>
          <cell r="UP48">
            <v>4.63</v>
          </cell>
          <cell r="UQ48">
            <v>4.63</v>
          </cell>
          <cell r="UR48">
            <v>4.63</v>
          </cell>
          <cell r="US48">
            <v>4.63</v>
          </cell>
          <cell r="UT48">
            <v>4.63</v>
          </cell>
          <cell r="UU48">
            <v>4.63</v>
          </cell>
          <cell r="UV48">
            <v>2.99</v>
          </cell>
          <cell r="UW48">
            <v>2.99</v>
          </cell>
          <cell r="UX48">
            <v>2.99</v>
          </cell>
          <cell r="UY48">
            <v>2.99</v>
          </cell>
          <cell r="UZ48">
            <v>2.99</v>
          </cell>
          <cell r="VA48">
            <v>0</v>
          </cell>
          <cell r="VH48">
            <v>0</v>
          </cell>
          <cell r="VN48">
            <v>-47.360000000000007</v>
          </cell>
          <cell r="VO48">
            <v>-47.360000000000007</v>
          </cell>
          <cell r="VP48">
            <v>0</v>
          </cell>
          <cell r="VQ48">
            <v>0</v>
          </cell>
          <cell r="WD48">
            <v>0</v>
          </cell>
          <cell r="WQ48">
            <v>0</v>
          </cell>
          <cell r="WR48">
            <v>0</v>
          </cell>
          <cell r="WS48">
            <v>0</v>
          </cell>
          <cell r="WT48">
            <v>26377.879999999997</v>
          </cell>
          <cell r="WU48">
            <v>1808.59</v>
          </cell>
          <cell r="WV48">
            <v>1808.59</v>
          </cell>
          <cell r="WW48">
            <v>1808.59</v>
          </cell>
          <cell r="WX48">
            <v>1808.59</v>
          </cell>
          <cell r="WY48">
            <v>1808.59</v>
          </cell>
          <cell r="WZ48">
            <v>1808.59</v>
          </cell>
          <cell r="XA48">
            <v>1808.59</v>
          </cell>
          <cell r="XB48">
            <v>2743.55</v>
          </cell>
          <cell r="XC48">
            <v>2743.55</v>
          </cell>
          <cell r="XD48">
            <v>2743.55</v>
          </cell>
          <cell r="XE48">
            <v>2743.55</v>
          </cell>
          <cell r="XF48">
            <v>2743.55</v>
          </cell>
          <cell r="XG48">
            <v>34843.288436324197</v>
          </cell>
          <cell r="XH48">
            <v>2873.4831129308018</v>
          </cell>
          <cell r="XI48">
            <v>3031.5739818193506</v>
          </cell>
          <cell r="XJ48">
            <v>2898.6855570760044</v>
          </cell>
          <cell r="XK48">
            <v>169.75364068353721</v>
          </cell>
          <cell r="XL48">
            <v>2432.1633577344619</v>
          </cell>
          <cell r="XM48">
            <v>2291.6664264380406</v>
          </cell>
          <cell r="XN48">
            <v>3218.5613232506212</v>
          </cell>
          <cell r="XO48">
            <v>3447.2265861124115</v>
          </cell>
          <cell r="XP48">
            <v>4114.2588925887749</v>
          </cell>
          <cell r="XQ48">
            <v>3691.1851293079585</v>
          </cell>
          <cell r="XR48">
            <v>3447.5733653821171</v>
          </cell>
          <cell r="XS48">
            <v>3227.1570630001147</v>
          </cell>
          <cell r="XT48">
            <v>8465.4084363242</v>
          </cell>
          <cell r="XU48">
            <v>0</v>
          </cell>
          <cell r="XV48">
            <v>8465.4084363242</v>
          </cell>
          <cell r="XW48">
            <v>8260.1</v>
          </cell>
          <cell r="XX48">
            <v>520.25</v>
          </cell>
          <cell r="XY48">
            <v>520.25</v>
          </cell>
          <cell r="XZ48">
            <v>520.25</v>
          </cell>
          <cell r="YA48">
            <v>520.25</v>
          </cell>
          <cell r="YB48">
            <v>520.25</v>
          </cell>
          <cell r="YC48">
            <v>520.25</v>
          </cell>
          <cell r="YD48">
            <v>520.25</v>
          </cell>
          <cell r="YE48">
            <v>923.67</v>
          </cell>
          <cell r="YF48">
            <v>923.67</v>
          </cell>
          <cell r="YG48">
            <v>923.67</v>
          </cell>
          <cell r="YH48">
            <v>923.67</v>
          </cell>
          <cell r="YI48">
            <v>923.67</v>
          </cell>
          <cell r="YJ48">
            <v>8733.8486837386863</v>
          </cell>
          <cell r="YK48">
            <v>700.91750916408091</v>
          </cell>
          <cell r="YL48">
            <v>614.85911366480173</v>
          </cell>
          <cell r="YM48">
            <v>633.10840048358273</v>
          </cell>
          <cell r="YN48">
            <v>678.83060546117417</v>
          </cell>
          <cell r="YO48">
            <v>612.12464388123601</v>
          </cell>
          <cell r="YP48">
            <v>657.94177288787</v>
          </cell>
          <cell r="YQ48">
            <v>688.73950889280695</v>
          </cell>
          <cell r="YR48">
            <v>703.96182299707471</v>
          </cell>
          <cell r="YS48">
            <v>785.07161679063529</v>
          </cell>
          <cell r="YT48">
            <v>851.93896464237855</v>
          </cell>
          <cell r="YU48">
            <v>865.53220526600751</v>
          </cell>
          <cell r="YV48">
            <v>940.82251960703684</v>
          </cell>
          <cell r="YW48">
            <v>473.74868373868594</v>
          </cell>
          <cell r="YX48">
            <v>0</v>
          </cell>
          <cell r="YY48">
            <v>473.74868373868594</v>
          </cell>
          <cell r="YZ48">
            <v>3078.4300000000003</v>
          </cell>
          <cell r="ZA48">
            <v>92.54</v>
          </cell>
          <cell r="ZB48">
            <v>92.54</v>
          </cell>
          <cell r="ZC48">
            <v>92.54</v>
          </cell>
          <cell r="ZD48">
            <v>92.54</v>
          </cell>
          <cell r="ZE48">
            <v>92.54</v>
          </cell>
          <cell r="ZF48">
            <v>92.54</v>
          </cell>
          <cell r="ZG48">
            <v>92.54</v>
          </cell>
          <cell r="ZH48">
            <v>486.13</v>
          </cell>
          <cell r="ZI48">
            <v>486.13</v>
          </cell>
          <cell r="ZJ48">
            <v>486.13</v>
          </cell>
          <cell r="ZK48">
            <v>486.13</v>
          </cell>
          <cell r="ZL48">
            <v>486.13</v>
          </cell>
          <cell r="ZM48">
            <v>3778.8853191371759</v>
          </cell>
          <cell r="ZN48">
            <v>0</v>
          </cell>
          <cell r="ZO48">
            <v>76.07510329806216</v>
          </cell>
          <cell r="ZP48">
            <v>256.84747127744328</v>
          </cell>
          <cell r="ZQ48">
            <v>3355.8011142153423</v>
          </cell>
          <cell r="ZR48">
            <v>90.161630346328252</v>
          </cell>
          <cell r="ZS48">
            <v>0</v>
          </cell>
          <cell r="ZZ48">
            <v>700.45531913717559</v>
          </cell>
          <cell r="AAA48">
            <v>0</v>
          </cell>
          <cell r="AAB48">
            <v>700.45531913717559</v>
          </cell>
          <cell r="AAC48">
            <v>11.89</v>
          </cell>
          <cell r="AAD48">
            <v>0.87</v>
          </cell>
          <cell r="AAE48">
            <v>0.87</v>
          </cell>
          <cell r="AAF48">
            <v>0.87</v>
          </cell>
          <cell r="AAG48">
            <v>0.87</v>
          </cell>
          <cell r="AAH48">
            <v>0.87</v>
          </cell>
          <cell r="AAI48">
            <v>0.87</v>
          </cell>
          <cell r="AAJ48">
            <v>0.87</v>
          </cell>
          <cell r="AAK48">
            <v>1.1599999999999999</v>
          </cell>
          <cell r="AAL48">
            <v>1.1599999999999999</v>
          </cell>
          <cell r="AAM48">
            <v>1.1599999999999999</v>
          </cell>
          <cell r="AAN48">
            <v>1.1599999999999999</v>
          </cell>
          <cell r="AAO48">
            <v>1.1599999999999999</v>
          </cell>
          <cell r="AAP48">
            <v>847.63375457806467</v>
          </cell>
          <cell r="AAQ48">
            <v>0.8728032662483316</v>
          </cell>
          <cell r="AAR48">
            <v>0.87071412885059785</v>
          </cell>
          <cell r="AAS48">
            <v>0.87364428915870251</v>
          </cell>
          <cell r="AAT48">
            <v>0.8772296840449999</v>
          </cell>
          <cell r="AAU48">
            <v>0.88407912962599999</v>
          </cell>
          <cell r="AAV48">
            <v>0.87406613608599992</v>
          </cell>
          <cell r="AAW48">
            <v>0.85846469593704722</v>
          </cell>
          <cell r="AAX48">
            <v>171.20132064000001</v>
          </cell>
          <cell r="AAY48">
            <v>164.64598254000001</v>
          </cell>
          <cell r="AAZ48">
            <v>167.67756792</v>
          </cell>
          <cell r="ABA48">
            <v>167.45291413200002</v>
          </cell>
          <cell r="ABB48">
            <v>170.54496801611302</v>
          </cell>
          <cell r="ABC48">
            <v>835.74375457806468</v>
          </cell>
          <cell r="ABD48">
            <v>0</v>
          </cell>
          <cell r="ABE48">
            <v>835.74375457806468</v>
          </cell>
          <cell r="ABF48">
            <v>1.45</v>
          </cell>
          <cell r="ABG48">
            <v>0</v>
          </cell>
          <cell r="ABH48">
            <v>0</v>
          </cell>
          <cell r="ABI48">
            <v>0</v>
          </cell>
          <cell r="ABJ48">
            <v>0</v>
          </cell>
          <cell r="ABK48">
            <v>0</v>
          </cell>
          <cell r="ABL48">
            <v>0</v>
          </cell>
          <cell r="ABM48">
            <v>0</v>
          </cell>
          <cell r="ABN48">
            <v>0.28999999999999998</v>
          </cell>
          <cell r="ABO48">
            <v>0.28999999999999998</v>
          </cell>
          <cell r="ABP48">
            <v>0.28999999999999998</v>
          </cell>
          <cell r="ABQ48">
            <v>0.28999999999999998</v>
          </cell>
          <cell r="ABR48">
            <v>0.28999999999999998</v>
          </cell>
          <cell r="ABS48">
            <v>0</v>
          </cell>
          <cell r="ABT48">
            <v>0</v>
          </cell>
          <cell r="ABU48">
            <v>0</v>
          </cell>
          <cell r="ABV48">
            <v>0</v>
          </cell>
          <cell r="ABW48">
            <v>0</v>
          </cell>
          <cell r="ABX48">
            <v>0</v>
          </cell>
          <cell r="ABY48">
            <v>0</v>
          </cell>
          <cell r="ACB48">
            <v>0</v>
          </cell>
          <cell r="ACC48">
            <v>0</v>
          </cell>
          <cell r="ACD48">
            <v>0</v>
          </cell>
          <cell r="ACE48">
            <v>0</v>
          </cell>
          <cell r="ACF48">
            <v>-1.45</v>
          </cell>
          <cell r="ACG48">
            <v>-1.45</v>
          </cell>
          <cell r="ACH48">
            <v>0</v>
          </cell>
          <cell r="ACI48">
            <v>0</v>
          </cell>
          <cell r="ACJ48">
            <v>0</v>
          </cell>
          <cell r="ACK48">
            <v>0</v>
          </cell>
          <cell r="ACL48">
            <v>0</v>
          </cell>
          <cell r="ACM48">
            <v>0</v>
          </cell>
          <cell r="ACN48">
            <v>0</v>
          </cell>
          <cell r="ACO48">
            <v>0</v>
          </cell>
          <cell r="ACP48">
            <v>0</v>
          </cell>
          <cell r="ACQ48">
            <v>0</v>
          </cell>
          <cell r="ACR48">
            <v>0</v>
          </cell>
          <cell r="ACS48">
            <v>0</v>
          </cell>
          <cell r="ACT48">
            <v>0</v>
          </cell>
          <cell r="ACU48">
            <v>0</v>
          </cell>
          <cell r="ACV48">
            <v>0</v>
          </cell>
          <cell r="ACW48">
            <v>0</v>
          </cell>
          <cell r="ACX48">
            <v>0</v>
          </cell>
          <cell r="ACY48">
            <v>0</v>
          </cell>
          <cell r="ACZ48">
            <v>0</v>
          </cell>
          <cell r="ADA48">
            <v>0</v>
          </cell>
          <cell r="ADB48">
            <v>0</v>
          </cell>
          <cell r="ADC48">
            <v>0</v>
          </cell>
          <cell r="ADD48">
            <v>0</v>
          </cell>
          <cell r="ADE48">
            <v>0</v>
          </cell>
          <cell r="ADF48">
            <v>0</v>
          </cell>
          <cell r="ADG48">
            <v>0</v>
          </cell>
          <cell r="ADH48">
            <v>0</v>
          </cell>
          <cell r="ADI48">
            <v>0</v>
          </cell>
          <cell r="ADJ48">
            <v>0</v>
          </cell>
          <cell r="ADK48">
            <v>0</v>
          </cell>
          <cell r="ADL48">
            <v>0</v>
          </cell>
          <cell r="ADM48">
            <v>0</v>
          </cell>
          <cell r="ADN48">
            <v>0</v>
          </cell>
          <cell r="ADO48">
            <v>0</v>
          </cell>
          <cell r="ADP48">
            <v>0</v>
          </cell>
          <cell r="ADQ48">
            <v>0</v>
          </cell>
          <cell r="ADR48">
            <v>0</v>
          </cell>
          <cell r="ADS48">
            <v>0</v>
          </cell>
          <cell r="ADT48">
            <v>0</v>
          </cell>
          <cell r="ADU48">
            <v>0</v>
          </cell>
          <cell r="ADV48">
            <v>0</v>
          </cell>
          <cell r="ADW48">
            <v>0</v>
          </cell>
          <cell r="ADX48">
            <v>0</v>
          </cell>
          <cell r="ADY48">
            <v>0</v>
          </cell>
          <cell r="ADZ48">
            <v>0</v>
          </cell>
          <cell r="AEA48">
            <v>0</v>
          </cell>
          <cell r="AEB48">
            <v>0</v>
          </cell>
          <cell r="AEC48">
            <v>0</v>
          </cell>
          <cell r="AED48">
            <v>0</v>
          </cell>
          <cell r="AEE48">
            <v>0</v>
          </cell>
          <cell r="AEF48">
            <v>0</v>
          </cell>
          <cell r="AEG48">
            <v>0</v>
          </cell>
          <cell r="AEH48">
            <v>0</v>
          </cell>
          <cell r="AEI48">
            <v>0</v>
          </cell>
          <cell r="AEJ48">
            <v>0</v>
          </cell>
          <cell r="AEK48">
            <v>0</v>
          </cell>
          <cell r="AEL48">
            <v>0</v>
          </cell>
          <cell r="AEM48">
            <v>0</v>
          </cell>
          <cell r="AEN48">
            <v>0</v>
          </cell>
          <cell r="AEO48">
            <v>0</v>
          </cell>
          <cell r="AEP48">
            <v>0</v>
          </cell>
          <cell r="AEQ48">
            <v>0</v>
          </cell>
          <cell r="AER48">
            <v>0</v>
          </cell>
          <cell r="AES48">
            <v>0</v>
          </cell>
          <cell r="AET48">
            <v>6001.16</v>
          </cell>
          <cell r="AEU48">
            <v>405.43</v>
          </cell>
          <cell r="AEV48">
            <v>405.43</v>
          </cell>
          <cell r="AEW48">
            <v>405.43</v>
          </cell>
          <cell r="AEX48">
            <v>405.43</v>
          </cell>
          <cell r="AEY48">
            <v>405.43</v>
          </cell>
          <cell r="AEZ48">
            <v>405.43</v>
          </cell>
          <cell r="AFA48">
            <v>405.43</v>
          </cell>
          <cell r="AFB48">
            <v>632.63</v>
          </cell>
          <cell r="AFC48">
            <v>632.63</v>
          </cell>
          <cell r="AFD48">
            <v>632.63</v>
          </cell>
          <cell r="AFE48">
            <v>632.63</v>
          </cell>
          <cell r="AFF48">
            <v>632.63</v>
          </cell>
          <cell r="AFG48">
            <v>0</v>
          </cell>
          <cell r="AFH48">
            <v>0</v>
          </cell>
          <cell r="AFI48">
            <v>0</v>
          </cell>
          <cell r="AFJ48">
            <v>0</v>
          </cell>
          <cell r="AFK48">
            <v>0</v>
          </cell>
          <cell r="AFL48">
            <v>0</v>
          </cell>
          <cell r="AFM48">
            <v>0</v>
          </cell>
          <cell r="AFN48">
            <v>0</v>
          </cell>
          <cell r="AFO48">
            <v>0</v>
          </cell>
          <cell r="AFP48">
            <v>0</v>
          </cell>
          <cell r="AFQ48">
            <v>0</v>
          </cell>
          <cell r="AFR48">
            <v>0</v>
          </cell>
          <cell r="AFS48">
            <v>0</v>
          </cell>
          <cell r="AFT48">
            <v>-6001.16</v>
          </cell>
          <cell r="AFU48">
            <v>-6001.16</v>
          </cell>
          <cell r="AFV48">
            <v>0</v>
          </cell>
          <cell r="AFW48">
            <v>123883.00999999998</v>
          </cell>
          <cell r="AFX48">
            <v>95103.209664376292</v>
          </cell>
          <cell r="AFY48">
            <v>-28779.800335623688</v>
          </cell>
          <cell r="AFZ48">
            <v>-28779.800335623688</v>
          </cell>
          <cell r="AGA48">
            <v>0</v>
          </cell>
          <cell r="AGB48">
            <v>148659.61199999996</v>
          </cell>
          <cell r="AGC48">
            <v>114123.85159725155</v>
          </cell>
          <cell r="AGD48">
            <v>-34535.760402748419</v>
          </cell>
          <cell r="AGE48">
            <v>-34535.760402748419</v>
          </cell>
          <cell r="AGF48">
            <v>0</v>
          </cell>
          <cell r="AGG48">
            <v>9167.3427399999982</v>
          </cell>
          <cell r="AGH48">
            <v>7037.6375151638458</v>
          </cell>
          <cell r="AGI48">
            <v>-2129.7052248361524</v>
          </cell>
          <cell r="AGJ48">
            <v>-2129.7052248361524</v>
          </cell>
          <cell r="AGK48">
            <v>0</v>
          </cell>
          <cell r="AGL48">
            <v>157826.95473999996</v>
          </cell>
          <cell r="AGM48">
            <v>121161.48911241539</v>
          </cell>
          <cell r="AGN48">
            <v>-36665.465627584563</v>
          </cell>
          <cell r="AGO48">
            <v>-36665.465627584563</v>
          </cell>
          <cell r="AGP48">
            <v>0</v>
          </cell>
          <cell r="AGQ48">
            <v>5.8084772370486648E-2</v>
          </cell>
          <cell r="AGR48">
            <v>7.0000000000000007E-2</v>
          </cell>
          <cell r="AGS48">
            <v>0.05</v>
          </cell>
          <cell r="AGT48">
            <v>6.1666666666666668E-2</v>
          </cell>
          <cell r="AGV48">
            <v>57423.37999999999</v>
          </cell>
          <cell r="AGW48">
            <v>23642.146890794596</v>
          </cell>
          <cell r="AGX48">
            <v>-33781.233109205394</v>
          </cell>
          <cell r="AGZ48">
            <v>-36665.465627584563</v>
          </cell>
          <cell r="AHA48">
            <v>-23494.489550457103</v>
          </cell>
          <cell r="AHC48">
            <v>-34607.620494586678</v>
          </cell>
          <cell r="AHD48">
            <v>88866.311467478226</v>
          </cell>
          <cell r="AHE48">
            <v>-62924.20572377168</v>
          </cell>
          <cell r="AHF48">
            <v>66647.542602631147</v>
          </cell>
          <cell r="AHG48">
            <v>-2177.9273262906499</v>
          </cell>
        </row>
        <row r="49">
          <cell r="C49" t="str">
            <v>Текстильникiв, ВУЛ, 9</v>
          </cell>
          <cell r="D49">
            <v>9</v>
          </cell>
          <cell r="E49">
            <v>4089.57</v>
          </cell>
          <cell r="F49">
            <v>35637.76999999999</v>
          </cell>
          <cell r="G49">
            <v>40215.357024542696</v>
          </cell>
          <cell r="H49">
            <v>4577.5870245427068</v>
          </cell>
          <cell r="I49">
            <v>0</v>
          </cell>
          <cell r="J49">
            <v>4577.5870245427068</v>
          </cell>
          <cell r="K49">
            <v>13021.219999999998</v>
          </cell>
          <cell r="L49">
            <v>819.96</v>
          </cell>
          <cell r="M49">
            <v>819.96</v>
          </cell>
          <cell r="N49">
            <v>819.96</v>
          </cell>
          <cell r="O49">
            <v>819.96</v>
          </cell>
          <cell r="P49">
            <v>819.96</v>
          </cell>
          <cell r="Q49">
            <v>819.96</v>
          </cell>
          <cell r="R49">
            <v>819.96</v>
          </cell>
          <cell r="S49">
            <v>1456.3</v>
          </cell>
          <cell r="T49">
            <v>1456.3</v>
          </cell>
          <cell r="U49">
            <v>1456.3</v>
          </cell>
          <cell r="V49">
            <v>1456.3</v>
          </cell>
          <cell r="W49">
            <v>1456.3</v>
          </cell>
          <cell r="X49">
            <v>15846.492152491839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7206.5161153096187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8639.9760371822194</v>
          </cell>
          <cell r="AJ49">
            <v>0</v>
          </cell>
          <cell r="AL49">
            <v>0</v>
          </cell>
          <cell r="AM49">
            <v>0</v>
          </cell>
          <cell r="AN49">
            <v>2716.31</v>
          </cell>
          <cell r="AO49">
            <v>206.93</v>
          </cell>
          <cell r="AP49">
            <v>206.93</v>
          </cell>
          <cell r="AQ49">
            <v>206.93</v>
          </cell>
          <cell r="AR49">
            <v>206.93</v>
          </cell>
          <cell r="AS49">
            <v>206.93</v>
          </cell>
          <cell r="AT49">
            <v>206.93</v>
          </cell>
          <cell r="AU49">
            <v>206.93</v>
          </cell>
          <cell r="AV49">
            <v>253.56</v>
          </cell>
          <cell r="AW49">
            <v>253.56</v>
          </cell>
          <cell r="AX49">
            <v>253.56</v>
          </cell>
          <cell r="AY49">
            <v>253.56</v>
          </cell>
          <cell r="AZ49">
            <v>253.56</v>
          </cell>
          <cell r="BA49">
            <v>2798.2313888938888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1272.927360685889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1525.3040282080001</v>
          </cell>
          <cell r="BM49">
            <v>0</v>
          </cell>
          <cell r="BO49">
            <v>0</v>
          </cell>
          <cell r="BP49">
            <v>0</v>
          </cell>
          <cell r="BQ49">
            <v>2788.3</v>
          </cell>
          <cell r="BR49">
            <v>212.25</v>
          </cell>
          <cell r="BS49">
            <v>212.25</v>
          </cell>
          <cell r="BT49">
            <v>212.25</v>
          </cell>
          <cell r="BU49">
            <v>212.25</v>
          </cell>
          <cell r="BV49">
            <v>212.25</v>
          </cell>
          <cell r="BW49">
            <v>212.25</v>
          </cell>
          <cell r="BX49">
            <v>212.25</v>
          </cell>
          <cell r="BY49">
            <v>260.51</v>
          </cell>
          <cell r="BZ49">
            <v>260.51</v>
          </cell>
          <cell r="CA49">
            <v>260.51</v>
          </cell>
          <cell r="CB49">
            <v>260.51</v>
          </cell>
          <cell r="CC49">
            <v>260.51</v>
          </cell>
          <cell r="CD49">
            <v>2552.3100000000004</v>
          </cell>
          <cell r="CE49">
            <v>192.63</v>
          </cell>
          <cell r="CF49">
            <v>192.63</v>
          </cell>
          <cell r="CG49">
            <v>192.63</v>
          </cell>
          <cell r="CH49">
            <v>192.63</v>
          </cell>
          <cell r="CI49">
            <v>192.63</v>
          </cell>
          <cell r="CJ49">
            <v>192.63</v>
          </cell>
          <cell r="CK49">
            <v>192.63</v>
          </cell>
          <cell r="CL49">
            <v>240.78</v>
          </cell>
          <cell r="CM49">
            <v>240.78</v>
          </cell>
          <cell r="CN49">
            <v>240.78</v>
          </cell>
          <cell r="CO49">
            <v>240.78</v>
          </cell>
          <cell r="CP49">
            <v>240.78</v>
          </cell>
          <cell r="CR49">
            <v>0</v>
          </cell>
          <cell r="CS49">
            <v>0</v>
          </cell>
          <cell r="CT49">
            <v>494.38999999999987</v>
          </cell>
          <cell r="CU49">
            <v>37.619999999999997</v>
          </cell>
          <cell r="CV49">
            <v>37.619999999999997</v>
          </cell>
          <cell r="CW49">
            <v>37.619999999999997</v>
          </cell>
          <cell r="CX49">
            <v>37.619999999999997</v>
          </cell>
          <cell r="CY49">
            <v>37.619999999999997</v>
          </cell>
          <cell r="CZ49">
            <v>37.619999999999997</v>
          </cell>
          <cell r="DA49">
            <v>37.619999999999997</v>
          </cell>
          <cell r="DB49">
            <v>46.21</v>
          </cell>
          <cell r="DC49">
            <v>46.21</v>
          </cell>
          <cell r="DD49">
            <v>46.21</v>
          </cell>
          <cell r="DE49">
            <v>46.21</v>
          </cell>
          <cell r="DF49">
            <v>46.21</v>
          </cell>
          <cell r="DG49">
            <v>451.96999999999997</v>
          </cell>
          <cell r="DH49">
            <v>34.11</v>
          </cell>
          <cell r="DI49">
            <v>34.11</v>
          </cell>
          <cell r="DJ49">
            <v>34.11</v>
          </cell>
          <cell r="DK49">
            <v>34.11</v>
          </cell>
          <cell r="DL49">
            <v>34.11</v>
          </cell>
          <cell r="DM49">
            <v>34.11</v>
          </cell>
          <cell r="DN49">
            <v>34.11</v>
          </cell>
          <cell r="DO49">
            <v>42.64</v>
          </cell>
          <cell r="DP49">
            <v>42.64</v>
          </cell>
          <cell r="DQ49">
            <v>42.64</v>
          </cell>
          <cell r="DR49">
            <v>42.64</v>
          </cell>
          <cell r="DS49">
            <v>42.64</v>
          </cell>
          <cell r="DT49">
            <v>-42.419999999999902</v>
          </cell>
          <cell r="DU49">
            <v>-42.419999999999902</v>
          </cell>
          <cell r="DV49">
            <v>0</v>
          </cell>
          <cell r="DW49">
            <v>675.59</v>
          </cell>
          <cell r="DX49">
            <v>53.57</v>
          </cell>
          <cell r="DY49">
            <v>53.57</v>
          </cell>
          <cell r="DZ49">
            <v>53.57</v>
          </cell>
          <cell r="EA49">
            <v>53.57</v>
          </cell>
          <cell r="EB49">
            <v>53.57</v>
          </cell>
          <cell r="EC49">
            <v>53.57</v>
          </cell>
          <cell r="ED49">
            <v>53.57</v>
          </cell>
          <cell r="EE49">
            <v>60.12</v>
          </cell>
          <cell r="EF49">
            <v>60.12</v>
          </cell>
          <cell r="EG49">
            <v>60.12</v>
          </cell>
          <cell r="EH49">
            <v>60.12</v>
          </cell>
          <cell r="EI49">
            <v>60.12</v>
          </cell>
          <cell r="EK49">
            <v>660.00858819233167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300.37951284221236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359.62907535011925</v>
          </cell>
          <cell r="EW49">
            <v>0</v>
          </cell>
          <cell r="EX49">
            <v>-15.58141180766836</v>
          </cell>
          <cell r="EY49">
            <v>-15.58141180766836</v>
          </cell>
          <cell r="EZ49">
            <v>0</v>
          </cell>
          <cell r="FA49">
            <v>4300.1899999999996</v>
          </cell>
          <cell r="FB49">
            <v>325.12</v>
          </cell>
          <cell r="FC49">
            <v>325.12</v>
          </cell>
          <cell r="FD49">
            <v>325.12</v>
          </cell>
          <cell r="FE49">
            <v>325.12</v>
          </cell>
          <cell r="FF49">
            <v>325.12</v>
          </cell>
          <cell r="FG49">
            <v>325.12</v>
          </cell>
          <cell r="FH49">
            <v>325.12</v>
          </cell>
          <cell r="FI49">
            <v>404.87</v>
          </cell>
          <cell r="FJ49">
            <v>404.87</v>
          </cell>
          <cell r="FK49">
            <v>404.87</v>
          </cell>
          <cell r="FL49">
            <v>404.87</v>
          </cell>
          <cell r="FM49">
            <v>404.87</v>
          </cell>
          <cell r="FN49">
            <v>4461.8542643618894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2065.3537768483206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2396.5004875135683</v>
          </cell>
          <cell r="FZ49">
            <v>0</v>
          </cell>
          <cell r="GA49">
            <v>161.66426436188976</v>
          </cell>
          <cell r="GB49">
            <v>0</v>
          </cell>
          <cell r="GC49">
            <v>161.66426436188976</v>
          </cell>
          <cell r="GD49">
            <v>834.26</v>
          </cell>
          <cell r="GE49">
            <v>67.48</v>
          </cell>
          <cell r="GF49">
            <v>67.48</v>
          </cell>
          <cell r="GG49">
            <v>67.48</v>
          </cell>
          <cell r="GH49">
            <v>67.48</v>
          </cell>
          <cell r="GI49">
            <v>67.48</v>
          </cell>
          <cell r="GJ49">
            <v>67.48</v>
          </cell>
          <cell r="GK49">
            <v>67.48</v>
          </cell>
          <cell r="GL49">
            <v>72.38</v>
          </cell>
          <cell r="GM49">
            <v>72.38</v>
          </cell>
          <cell r="GN49">
            <v>72.38</v>
          </cell>
          <cell r="GO49">
            <v>72.38</v>
          </cell>
          <cell r="GP49">
            <v>72.38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V49">
            <v>-834.26</v>
          </cell>
          <cell r="GW49">
            <v>-834.26</v>
          </cell>
          <cell r="GX49">
            <v>0</v>
          </cell>
          <cell r="GY49">
            <v>10807.509999999998</v>
          </cell>
          <cell r="GZ49">
            <v>599.53</v>
          </cell>
          <cell r="HA49">
            <v>599.53</v>
          </cell>
          <cell r="HB49">
            <v>599.53</v>
          </cell>
          <cell r="HC49">
            <v>599.53</v>
          </cell>
          <cell r="HD49">
            <v>599.53</v>
          </cell>
          <cell r="HE49">
            <v>599.53</v>
          </cell>
          <cell r="HF49">
            <v>599.53</v>
          </cell>
          <cell r="HG49">
            <v>1322.16</v>
          </cell>
          <cell r="HH49">
            <v>1322.16</v>
          </cell>
          <cell r="HI49">
            <v>1322.16</v>
          </cell>
          <cell r="HJ49">
            <v>1322.16</v>
          </cell>
          <cell r="HK49">
            <v>1322.16</v>
          </cell>
          <cell r="HL49">
            <v>13444.490630602746</v>
          </cell>
          <cell r="HM49">
            <v>1147.0790448435773</v>
          </cell>
          <cell r="HN49">
            <v>1214.8125125476402</v>
          </cell>
          <cell r="HO49">
            <v>1322.3904553172297</v>
          </cell>
          <cell r="HP49">
            <v>1231.7782485496064</v>
          </cell>
          <cell r="HQ49">
            <v>1282.6133781071971</v>
          </cell>
          <cell r="HR49">
            <v>1078.3043199384947</v>
          </cell>
          <cell r="HS49">
            <v>1410.2729407882446</v>
          </cell>
          <cell r="HT49">
            <v>875.04239046856242</v>
          </cell>
          <cell r="HU49">
            <v>897.21538293747778</v>
          </cell>
          <cell r="HV49">
            <v>972.05057948172168</v>
          </cell>
          <cell r="HW49">
            <v>885.10885451700096</v>
          </cell>
          <cell r="HX49">
            <v>1127.8225231059939</v>
          </cell>
          <cell r="HY49">
            <v>2636.9806306027476</v>
          </cell>
          <cell r="HZ49">
            <v>0</v>
          </cell>
          <cell r="IA49">
            <v>2636.9806306027476</v>
          </cell>
          <cell r="IB49">
            <v>42192.789999999994</v>
          </cell>
          <cell r="IC49">
            <v>2697.27</v>
          </cell>
          <cell r="ID49">
            <v>2697.27</v>
          </cell>
          <cell r="IE49">
            <v>2697.27</v>
          </cell>
          <cell r="IF49">
            <v>2697.27</v>
          </cell>
          <cell r="IG49">
            <v>2697.27</v>
          </cell>
          <cell r="IH49">
            <v>2697.27</v>
          </cell>
          <cell r="II49">
            <v>2697.27</v>
          </cell>
          <cell r="IJ49">
            <v>4662.38</v>
          </cell>
          <cell r="IK49">
            <v>4662.38</v>
          </cell>
          <cell r="IL49">
            <v>4662.38</v>
          </cell>
          <cell r="IM49">
            <v>4662.38</v>
          </cell>
          <cell r="IN49">
            <v>4662.38</v>
          </cell>
          <cell r="IO49">
            <v>44042.158012896689</v>
          </cell>
          <cell r="IP49">
            <v>3882.175123013546</v>
          </cell>
          <cell r="IQ49">
            <v>3872.8827686564164</v>
          </cell>
          <cell r="IR49">
            <v>3885.9159410727643</v>
          </cell>
          <cell r="IS49">
            <v>3901.8635565</v>
          </cell>
          <cell r="IT49">
            <v>3932.3104557333336</v>
          </cell>
          <cell r="IU49">
            <v>3887.773493066667</v>
          </cell>
          <cell r="IV49">
            <v>3818.3795845732293</v>
          </cell>
          <cell r="IW49">
            <v>4815.8707221333334</v>
          </cell>
          <cell r="IX49">
            <v>2909.906236120572</v>
          </cell>
          <cell r="IY49">
            <v>3451.522814172044</v>
          </cell>
          <cell r="IZ49">
            <v>2682.6502880227422</v>
          </cell>
          <cell r="JA49">
            <v>3000.9070298320421</v>
          </cell>
          <cell r="JB49">
            <v>1849.3680128966953</v>
          </cell>
          <cell r="JC49">
            <v>0</v>
          </cell>
          <cell r="JD49">
            <v>1849.3680128966953</v>
          </cell>
          <cell r="JE49">
            <v>0</v>
          </cell>
          <cell r="JF49">
            <v>0</v>
          </cell>
          <cell r="JG49">
            <v>0</v>
          </cell>
          <cell r="JH49">
            <v>0</v>
          </cell>
          <cell r="JI49">
            <v>0</v>
          </cell>
          <cell r="JJ49">
            <v>0</v>
          </cell>
          <cell r="JK49">
            <v>0</v>
          </cell>
          <cell r="JL49">
            <v>0</v>
          </cell>
          <cell r="JM49">
            <v>0</v>
          </cell>
          <cell r="JN49">
            <v>0</v>
          </cell>
          <cell r="JO49">
            <v>0</v>
          </cell>
          <cell r="JP49">
            <v>0</v>
          </cell>
          <cell r="JQ49">
            <v>0</v>
          </cell>
          <cell r="JR49">
            <v>0</v>
          </cell>
          <cell r="JS49">
            <v>0</v>
          </cell>
          <cell r="JT49">
            <v>0</v>
          </cell>
          <cell r="JU49">
            <v>0</v>
          </cell>
          <cell r="JV49">
            <v>0</v>
          </cell>
          <cell r="JW49">
            <v>0</v>
          </cell>
          <cell r="JX49">
            <v>0</v>
          </cell>
          <cell r="JY49">
            <v>0</v>
          </cell>
          <cell r="JZ49">
            <v>0</v>
          </cell>
          <cell r="KA49">
            <v>0</v>
          </cell>
          <cell r="KB49">
            <v>0</v>
          </cell>
          <cell r="KC49">
            <v>0</v>
          </cell>
          <cell r="KD49">
            <v>0</v>
          </cell>
          <cell r="KE49">
            <v>0</v>
          </cell>
          <cell r="KF49">
            <v>0</v>
          </cell>
          <cell r="KG49">
            <v>0</v>
          </cell>
          <cell r="KH49">
            <v>2692.52</v>
          </cell>
          <cell r="KI49">
            <v>139.86000000000001</v>
          </cell>
          <cell r="KJ49">
            <v>139.86000000000001</v>
          </cell>
          <cell r="KK49">
            <v>139.86000000000001</v>
          </cell>
          <cell r="KL49">
            <v>139.86000000000001</v>
          </cell>
          <cell r="KM49">
            <v>139.86000000000001</v>
          </cell>
          <cell r="KN49">
            <v>139.86000000000001</v>
          </cell>
          <cell r="KO49">
            <v>139.86000000000001</v>
          </cell>
          <cell r="KP49">
            <v>342.7</v>
          </cell>
          <cell r="KQ49">
            <v>342.7</v>
          </cell>
          <cell r="KR49">
            <v>342.7</v>
          </cell>
          <cell r="KS49">
            <v>342.7</v>
          </cell>
          <cell r="KT49">
            <v>342.7</v>
          </cell>
          <cell r="KU49">
            <v>2923.1344651085683</v>
          </cell>
          <cell r="KV49">
            <v>169.00896661320209</v>
          </cell>
          <cell r="KW49">
            <v>182.01647238789815</v>
          </cell>
          <cell r="KX49">
            <v>161.5374172514245</v>
          </cell>
          <cell r="KY49">
            <v>177.11077051474768</v>
          </cell>
          <cell r="KZ49">
            <v>176.42415045916118</v>
          </cell>
          <cell r="LA49">
            <v>180.3247125582146</v>
          </cell>
          <cell r="LB49">
            <v>159.56592566703753</v>
          </cell>
          <cell r="LC49">
            <v>260.48358032111202</v>
          </cell>
          <cell r="LD49">
            <v>335.74878582877568</v>
          </cell>
          <cell r="LE49">
            <v>324.20498691489394</v>
          </cell>
          <cell r="LF49">
            <v>395.00387634806714</v>
          </cell>
          <cell r="LG49">
            <v>401.7048202440335</v>
          </cell>
          <cell r="LH49">
            <v>230.61446510856831</v>
          </cell>
          <cell r="LI49">
            <v>0</v>
          </cell>
          <cell r="LJ49">
            <v>230.61446510856831</v>
          </cell>
          <cell r="LK49">
            <v>0</v>
          </cell>
          <cell r="LX49">
            <v>0</v>
          </cell>
          <cell r="MJ49">
            <v>0</v>
          </cell>
          <cell r="ML49">
            <v>0</v>
          </cell>
          <cell r="MM49">
            <v>0</v>
          </cell>
          <cell r="MN49">
            <v>47337.195499999994</v>
          </cell>
          <cell r="MO49">
            <v>3254.48</v>
          </cell>
          <cell r="MP49">
            <v>3254.48</v>
          </cell>
          <cell r="MQ49">
            <v>3254.48</v>
          </cell>
          <cell r="MR49">
            <v>3254.48</v>
          </cell>
          <cell r="MS49">
            <v>3254.48</v>
          </cell>
          <cell r="MT49">
            <v>3254.48</v>
          </cell>
          <cell r="MU49">
            <v>3254.48</v>
          </cell>
          <cell r="MV49">
            <v>4911.1670999999997</v>
          </cell>
          <cell r="MW49">
            <v>4911.1670999999997</v>
          </cell>
          <cell r="MX49">
            <v>4911.1670999999997</v>
          </cell>
          <cell r="MY49">
            <v>4911.1670999999997</v>
          </cell>
          <cell r="MZ49">
            <v>4911.1670999999997</v>
          </cell>
          <cell r="NA49">
            <v>5966.4815389152827</v>
          </cell>
          <cell r="NB49">
            <v>0</v>
          </cell>
          <cell r="NC49">
            <v>1450.829189032856</v>
          </cell>
          <cell r="ND49">
            <v>87.057984080276725</v>
          </cell>
          <cell r="NE49">
            <v>754.06502412659677</v>
          </cell>
          <cell r="NF49">
            <v>716.45344025783481</v>
          </cell>
          <cell r="NG49">
            <v>1409.6229800677049</v>
          </cell>
          <cell r="NH49">
            <v>169.64021145820851</v>
          </cell>
          <cell r="NI49">
            <v>-344.59240810575506</v>
          </cell>
          <cell r="NJ49">
            <v>486.12039008556599</v>
          </cell>
          <cell r="NK49">
            <v>0</v>
          </cell>
          <cell r="NL49">
            <v>0</v>
          </cell>
          <cell r="NM49">
            <v>1237.2847279119937</v>
          </cell>
          <cell r="NN49">
            <v>-41370.713961084708</v>
          </cell>
          <cell r="NO49">
            <v>-41370.713961084708</v>
          </cell>
          <cell r="NP49">
            <v>0</v>
          </cell>
          <cell r="NQ49">
            <v>23908.820000000003</v>
          </cell>
          <cell r="NR49">
            <v>0</v>
          </cell>
          <cell r="NS49">
            <v>-23908.820000000003</v>
          </cell>
          <cell r="NT49">
            <v>-23908.820000000003</v>
          </cell>
          <cell r="NU49">
            <v>0</v>
          </cell>
          <cell r="NV49">
            <v>6879.0899999999983</v>
          </cell>
          <cell r="NW49">
            <v>729.17</v>
          </cell>
          <cell r="NX49">
            <v>729.17</v>
          </cell>
          <cell r="NY49">
            <v>729.17</v>
          </cell>
          <cell r="NZ49">
            <v>729.17</v>
          </cell>
          <cell r="OA49">
            <v>729.17</v>
          </cell>
          <cell r="OB49">
            <v>729.17</v>
          </cell>
          <cell r="OC49">
            <v>729.17</v>
          </cell>
          <cell r="OD49">
            <v>354.98</v>
          </cell>
          <cell r="OE49">
            <v>354.98</v>
          </cell>
          <cell r="OF49">
            <v>354.98</v>
          </cell>
          <cell r="OG49">
            <v>354.98</v>
          </cell>
          <cell r="OH49">
            <v>354.98</v>
          </cell>
          <cell r="OI49">
            <v>0</v>
          </cell>
          <cell r="OJ49">
            <v>0</v>
          </cell>
          <cell r="OK49">
            <v>0</v>
          </cell>
          <cell r="OL49">
            <v>0</v>
          </cell>
          <cell r="OM49">
            <v>0</v>
          </cell>
          <cell r="ON49">
            <v>0</v>
          </cell>
          <cell r="OO49">
            <v>0</v>
          </cell>
          <cell r="OP49">
            <v>0</v>
          </cell>
          <cell r="OQ49">
            <v>0</v>
          </cell>
          <cell r="OR49">
            <v>0</v>
          </cell>
          <cell r="OS49">
            <v>0</v>
          </cell>
          <cell r="OT49">
            <v>0</v>
          </cell>
          <cell r="OU49">
            <v>0</v>
          </cell>
          <cell r="OV49">
            <v>-6879.0899999999983</v>
          </cell>
          <cell r="OW49">
            <v>-6879.0899999999983</v>
          </cell>
          <cell r="OX49">
            <v>0</v>
          </cell>
          <cell r="OY49">
            <v>4967.58</v>
          </cell>
          <cell r="OZ49">
            <v>536.14</v>
          </cell>
          <cell r="PA49">
            <v>536.14</v>
          </cell>
          <cell r="PB49">
            <v>536.14</v>
          </cell>
          <cell r="PC49">
            <v>536.14</v>
          </cell>
          <cell r="PD49">
            <v>536.14</v>
          </cell>
          <cell r="PE49">
            <v>536.14</v>
          </cell>
          <cell r="PF49">
            <v>536.14</v>
          </cell>
          <cell r="PG49">
            <v>242.92</v>
          </cell>
          <cell r="PH49">
            <v>242.92</v>
          </cell>
          <cell r="PI49">
            <v>242.92</v>
          </cell>
          <cell r="PJ49">
            <v>242.92</v>
          </cell>
          <cell r="PK49">
            <v>242.92</v>
          </cell>
          <cell r="PL49">
            <v>0</v>
          </cell>
          <cell r="PM49">
            <v>0</v>
          </cell>
          <cell r="PN49">
            <v>0</v>
          </cell>
          <cell r="PO49">
            <v>0</v>
          </cell>
          <cell r="PP49">
            <v>0</v>
          </cell>
          <cell r="PQ49">
            <v>0</v>
          </cell>
          <cell r="PR49">
            <v>0</v>
          </cell>
          <cell r="PS49">
            <v>0</v>
          </cell>
          <cell r="PT49">
            <v>0</v>
          </cell>
          <cell r="PU49">
            <v>0</v>
          </cell>
          <cell r="PV49">
            <v>0</v>
          </cell>
          <cell r="PW49">
            <v>0</v>
          </cell>
          <cell r="PX49">
            <v>0</v>
          </cell>
          <cell r="PY49">
            <v>-4967.58</v>
          </cell>
          <cell r="PZ49">
            <v>-4967.58</v>
          </cell>
          <cell r="QA49">
            <v>0</v>
          </cell>
          <cell r="QB49">
            <v>1786.7000000000003</v>
          </cell>
          <cell r="QC49">
            <v>182.8</v>
          </cell>
          <cell r="QD49">
            <v>182.8</v>
          </cell>
          <cell r="QE49">
            <v>182.8</v>
          </cell>
          <cell r="QF49">
            <v>182.8</v>
          </cell>
          <cell r="QG49">
            <v>182.8</v>
          </cell>
          <cell r="QH49">
            <v>182.8</v>
          </cell>
          <cell r="QI49">
            <v>182.8</v>
          </cell>
          <cell r="QJ49">
            <v>101.42</v>
          </cell>
          <cell r="QK49">
            <v>101.42</v>
          </cell>
          <cell r="QL49">
            <v>101.42</v>
          </cell>
          <cell r="QM49">
            <v>101.42</v>
          </cell>
          <cell r="QN49">
            <v>101.42</v>
          </cell>
          <cell r="QO49">
            <v>0</v>
          </cell>
          <cell r="QP49">
            <v>0</v>
          </cell>
          <cell r="QQ49">
            <v>0</v>
          </cell>
          <cell r="QR49">
            <v>0</v>
          </cell>
          <cell r="QS49">
            <v>0</v>
          </cell>
          <cell r="QT49">
            <v>0</v>
          </cell>
          <cell r="QU49">
            <v>0</v>
          </cell>
          <cell r="QV49">
            <v>0</v>
          </cell>
          <cell r="QW49">
            <v>0</v>
          </cell>
          <cell r="QX49">
            <v>0</v>
          </cell>
          <cell r="QY49">
            <v>0</v>
          </cell>
          <cell r="QZ49">
            <v>0</v>
          </cell>
          <cell r="RA49">
            <v>0</v>
          </cell>
          <cell r="RB49">
            <v>-1786.7000000000003</v>
          </cell>
          <cell r="RC49">
            <v>-1786.7000000000003</v>
          </cell>
          <cell r="RD49">
            <v>0</v>
          </cell>
          <cell r="RE49">
            <v>7189.4700000000021</v>
          </cell>
          <cell r="RF49">
            <v>740.21</v>
          </cell>
          <cell r="RG49">
            <v>740.21</v>
          </cell>
          <cell r="RH49">
            <v>740.21</v>
          </cell>
          <cell r="RI49">
            <v>740.21</v>
          </cell>
          <cell r="RJ49">
            <v>740.21</v>
          </cell>
          <cell r="RK49">
            <v>740.21</v>
          </cell>
          <cell r="RL49">
            <v>740.21</v>
          </cell>
          <cell r="RM49">
            <v>401.6</v>
          </cell>
          <cell r="RN49">
            <v>401.6</v>
          </cell>
          <cell r="RO49">
            <v>401.6</v>
          </cell>
          <cell r="RP49">
            <v>401.6</v>
          </cell>
          <cell r="RQ49">
            <v>401.6</v>
          </cell>
          <cell r="RR49">
            <v>0</v>
          </cell>
          <cell r="RS49">
            <v>0</v>
          </cell>
          <cell r="RT49">
            <v>0</v>
          </cell>
          <cell r="RU49">
            <v>0</v>
          </cell>
          <cell r="RV49">
            <v>0</v>
          </cell>
          <cell r="RW49">
            <v>0</v>
          </cell>
          <cell r="RX49">
            <v>0</v>
          </cell>
          <cell r="RY49">
            <v>0</v>
          </cell>
          <cell r="RZ49">
            <v>0</v>
          </cell>
          <cell r="SA49">
            <v>0</v>
          </cell>
          <cell r="SB49">
            <v>0</v>
          </cell>
          <cell r="SC49">
            <v>0</v>
          </cell>
          <cell r="SD49">
            <v>0</v>
          </cell>
          <cell r="SE49">
            <v>-7189.4700000000021</v>
          </cell>
          <cell r="SF49">
            <v>-7189.4700000000021</v>
          </cell>
          <cell r="SG49">
            <v>0</v>
          </cell>
          <cell r="SH49">
            <v>1974.49</v>
          </cell>
          <cell r="SI49">
            <v>204.07</v>
          </cell>
          <cell r="SJ49">
            <v>204.07</v>
          </cell>
          <cell r="SK49">
            <v>204.07</v>
          </cell>
          <cell r="SL49">
            <v>204.07</v>
          </cell>
          <cell r="SM49">
            <v>204.07</v>
          </cell>
          <cell r="SN49">
            <v>204.07</v>
          </cell>
          <cell r="SO49">
            <v>204.07</v>
          </cell>
          <cell r="SP49">
            <v>109.2</v>
          </cell>
          <cell r="SQ49">
            <v>109.2</v>
          </cell>
          <cell r="SR49">
            <v>109.2</v>
          </cell>
          <cell r="SS49">
            <v>109.2</v>
          </cell>
          <cell r="ST49">
            <v>109.2</v>
          </cell>
          <cell r="SU49">
            <v>0</v>
          </cell>
          <cell r="SV49">
            <v>0</v>
          </cell>
          <cell r="SW49">
            <v>0</v>
          </cell>
          <cell r="SX49">
            <v>0</v>
          </cell>
          <cell r="SY49">
            <v>0</v>
          </cell>
          <cell r="SZ49">
            <v>0</v>
          </cell>
          <cell r="TA49">
            <v>0</v>
          </cell>
          <cell r="TB49">
            <v>0</v>
          </cell>
          <cell r="TC49">
            <v>0</v>
          </cell>
          <cell r="TD49">
            <v>0</v>
          </cell>
          <cell r="TE49">
            <v>0</v>
          </cell>
          <cell r="TF49">
            <v>0</v>
          </cell>
          <cell r="TG49">
            <v>0</v>
          </cell>
          <cell r="TH49">
            <v>-1974.49</v>
          </cell>
          <cell r="TI49">
            <v>-1974.49</v>
          </cell>
          <cell r="TJ49">
            <v>0</v>
          </cell>
          <cell r="TK49">
            <v>1081.2700000000002</v>
          </cell>
          <cell r="TL49">
            <v>101.01</v>
          </cell>
          <cell r="TM49">
            <v>101.01</v>
          </cell>
          <cell r="TN49">
            <v>101.01</v>
          </cell>
          <cell r="TO49">
            <v>101.01</v>
          </cell>
          <cell r="TP49">
            <v>101.01</v>
          </cell>
          <cell r="TQ49">
            <v>101.01</v>
          </cell>
          <cell r="TR49">
            <v>101.01</v>
          </cell>
          <cell r="TS49">
            <v>74.84</v>
          </cell>
          <cell r="TT49">
            <v>74.84</v>
          </cell>
          <cell r="TU49">
            <v>74.84</v>
          </cell>
          <cell r="TV49">
            <v>74.84</v>
          </cell>
          <cell r="TW49">
            <v>74.84</v>
          </cell>
          <cell r="TX49">
            <v>0</v>
          </cell>
          <cell r="TY49">
            <v>0</v>
          </cell>
          <cell r="TZ49">
            <v>0</v>
          </cell>
          <cell r="UA49">
            <v>0</v>
          </cell>
          <cell r="UB49">
            <v>0</v>
          </cell>
          <cell r="UC49">
            <v>0</v>
          </cell>
          <cell r="UD49">
            <v>0</v>
          </cell>
          <cell r="UE49">
            <v>0</v>
          </cell>
          <cell r="UF49">
            <v>0</v>
          </cell>
          <cell r="UG49">
            <v>0</v>
          </cell>
          <cell r="UH49">
            <v>0</v>
          </cell>
          <cell r="UI49">
            <v>0</v>
          </cell>
          <cell r="UJ49">
            <v>0</v>
          </cell>
          <cell r="UK49">
            <v>-1081.2700000000002</v>
          </cell>
          <cell r="UL49">
            <v>-1081.2700000000002</v>
          </cell>
          <cell r="UM49">
            <v>0</v>
          </cell>
          <cell r="UN49">
            <v>30.219999999999995</v>
          </cell>
          <cell r="UO49">
            <v>2.86</v>
          </cell>
          <cell r="UP49">
            <v>2.86</v>
          </cell>
          <cell r="UQ49">
            <v>2.86</v>
          </cell>
          <cell r="UR49">
            <v>2.86</v>
          </cell>
          <cell r="US49">
            <v>2.86</v>
          </cell>
          <cell r="UT49">
            <v>2.86</v>
          </cell>
          <cell r="UU49">
            <v>2.86</v>
          </cell>
          <cell r="UV49">
            <v>2.04</v>
          </cell>
          <cell r="UW49">
            <v>2.04</v>
          </cell>
          <cell r="UX49">
            <v>2.04</v>
          </cell>
          <cell r="UY49">
            <v>2.04</v>
          </cell>
          <cell r="UZ49">
            <v>2.04</v>
          </cell>
          <cell r="VA49">
            <v>0</v>
          </cell>
          <cell r="VH49">
            <v>0</v>
          </cell>
          <cell r="VN49">
            <v>-30.219999999999995</v>
          </cell>
          <cell r="VO49">
            <v>-30.219999999999995</v>
          </cell>
          <cell r="VP49">
            <v>0</v>
          </cell>
          <cell r="VQ49">
            <v>0</v>
          </cell>
          <cell r="WD49">
            <v>0</v>
          </cell>
          <cell r="WQ49">
            <v>0</v>
          </cell>
          <cell r="WR49">
            <v>0</v>
          </cell>
          <cell r="WS49">
            <v>0</v>
          </cell>
          <cell r="WT49">
            <v>32472.419999999995</v>
          </cell>
          <cell r="WU49">
            <v>2205.91</v>
          </cell>
          <cell r="WV49">
            <v>2205.91</v>
          </cell>
          <cell r="WW49">
            <v>2205.91</v>
          </cell>
          <cell r="WX49">
            <v>2205.91</v>
          </cell>
          <cell r="WY49">
            <v>2205.91</v>
          </cell>
          <cell r="WZ49">
            <v>2205.91</v>
          </cell>
          <cell r="XA49">
            <v>2205.91</v>
          </cell>
          <cell r="XB49">
            <v>3406.21</v>
          </cell>
          <cell r="XC49">
            <v>3406.21</v>
          </cell>
          <cell r="XD49">
            <v>3406.21</v>
          </cell>
          <cell r="XE49">
            <v>3406.21</v>
          </cell>
          <cell r="XF49">
            <v>3406.21</v>
          </cell>
          <cell r="XG49">
            <v>42209.685065584024</v>
          </cell>
          <cell r="XH49">
            <v>3591.8104084693482</v>
          </cell>
          <cell r="XI49">
            <v>3621.153786647691</v>
          </cell>
          <cell r="XJ49">
            <v>3456.742162396501</v>
          </cell>
          <cell r="XK49">
            <v>309.87503472373373</v>
          </cell>
          <cell r="XL49">
            <v>3215.940478351592</v>
          </cell>
          <cell r="XM49">
            <v>3021.5638464671711</v>
          </cell>
          <cell r="XN49">
            <v>3919.1841202873652</v>
          </cell>
          <cell r="XO49">
            <v>3967.8837509828181</v>
          </cell>
          <cell r="XP49">
            <v>4386.1780540273912</v>
          </cell>
          <cell r="XQ49">
            <v>4456.2754645404839</v>
          </cell>
          <cell r="XR49">
            <v>4165.5406592215004</v>
          </cell>
          <cell r="XS49">
            <v>4097.5372994684276</v>
          </cell>
          <cell r="XT49">
            <v>9737.2650655840298</v>
          </cell>
          <cell r="XU49">
            <v>0</v>
          </cell>
          <cell r="XV49">
            <v>9737.2650655840298</v>
          </cell>
          <cell r="XW49">
            <v>23549.039999999994</v>
          </cell>
          <cell r="XX49">
            <v>1699.87</v>
          </cell>
          <cell r="XY49">
            <v>1699.87</v>
          </cell>
          <cell r="XZ49">
            <v>1699.87</v>
          </cell>
          <cell r="YA49">
            <v>1699.87</v>
          </cell>
          <cell r="YB49">
            <v>1699.87</v>
          </cell>
          <cell r="YC49">
            <v>1699.87</v>
          </cell>
          <cell r="YD49">
            <v>1699.87</v>
          </cell>
          <cell r="YE49">
            <v>2329.9899999999998</v>
          </cell>
          <cell r="YF49">
            <v>2329.9899999999998</v>
          </cell>
          <cell r="YG49">
            <v>2329.9899999999998</v>
          </cell>
          <cell r="YH49">
            <v>2329.9899999999998</v>
          </cell>
          <cell r="YI49">
            <v>2329.9899999999998</v>
          </cell>
          <cell r="YJ49">
            <v>29486.535822254664</v>
          </cell>
          <cell r="YK49">
            <v>2288.1079975442162</v>
          </cell>
          <cell r="YL49">
            <v>2133.8773116784209</v>
          </cell>
          <cell r="YM49">
            <v>2218.9179592020237</v>
          </cell>
          <cell r="YN49">
            <v>2216.055992948282</v>
          </cell>
          <cell r="YO49">
            <v>2123.9321991632742</v>
          </cell>
          <cell r="YP49">
            <v>2147.8878578196254</v>
          </cell>
          <cell r="YQ49">
            <v>2389.7694910557379</v>
          </cell>
          <cell r="YR49">
            <v>2442.5874597651655</v>
          </cell>
          <cell r="YS49">
            <v>2875.3703447905636</v>
          </cell>
          <cell r="YT49">
            <v>2786.8919734380629</v>
          </cell>
          <cell r="YU49">
            <v>2809.3896014064076</v>
          </cell>
          <cell r="YV49">
            <v>3053.7476334428861</v>
          </cell>
          <cell r="YW49">
            <v>5937.4958222546702</v>
          </cell>
          <cell r="YX49">
            <v>0</v>
          </cell>
          <cell r="YY49">
            <v>5937.4958222546702</v>
          </cell>
          <cell r="YZ49">
            <v>1121.4000000000001</v>
          </cell>
          <cell r="ZA49">
            <v>63.8</v>
          </cell>
          <cell r="ZB49">
            <v>63.8</v>
          </cell>
          <cell r="ZC49">
            <v>63.8</v>
          </cell>
          <cell r="ZD49">
            <v>63.8</v>
          </cell>
          <cell r="ZE49">
            <v>63.8</v>
          </cell>
          <cell r="ZF49">
            <v>63.8</v>
          </cell>
          <cell r="ZG49">
            <v>63.8</v>
          </cell>
          <cell r="ZH49">
            <v>134.96</v>
          </cell>
          <cell r="ZI49">
            <v>134.96</v>
          </cell>
          <cell r="ZJ49">
            <v>134.96</v>
          </cell>
          <cell r="ZK49">
            <v>134.96</v>
          </cell>
          <cell r="ZL49">
            <v>134.96</v>
          </cell>
          <cell r="ZM49">
            <v>4377.0838225883281</v>
          </cell>
          <cell r="ZN49">
            <v>0</v>
          </cell>
          <cell r="ZO49">
            <v>89.00787085873273</v>
          </cell>
          <cell r="ZP49">
            <v>300.52457933731307</v>
          </cell>
          <cell r="ZQ49">
            <v>3861.2986495466175</v>
          </cell>
          <cell r="ZR49">
            <v>126.25272284566492</v>
          </cell>
          <cell r="ZS49">
            <v>0</v>
          </cell>
          <cell r="ZZ49">
            <v>3255.683822588328</v>
          </cell>
          <cell r="AAA49">
            <v>0</v>
          </cell>
          <cell r="AAB49">
            <v>3255.683822588328</v>
          </cell>
          <cell r="AAC49">
            <v>1099.33</v>
          </cell>
          <cell r="AAD49">
            <v>79.34</v>
          </cell>
          <cell r="AAE49">
            <v>79.34</v>
          </cell>
          <cell r="AAF49">
            <v>79.34</v>
          </cell>
          <cell r="AAG49">
            <v>79.34</v>
          </cell>
          <cell r="AAH49">
            <v>79.34</v>
          </cell>
          <cell r="AAI49">
            <v>79.34</v>
          </cell>
          <cell r="AAJ49">
            <v>79.34</v>
          </cell>
          <cell r="AAK49">
            <v>108.79</v>
          </cell>
          <cell r="AAL49">
            <v>108.79</v>
          </cell>
          <cell r="AAM49">
            <v>108.79</v>
          </cell>
          <cell r="AAN49">
            <v>108.79</v>
          </cell>
          <cell r="AAO49">
            <v>108.79</v>
          </cell>
          <cell r="AAP49">
            <v>735.82007606132834</v>
          </cell>
          <cell r="AAQ49">
            <v>104.38727064330045</v>
          </cell>
          <cell r="AAR49">
            <v>104.13740981053149</v>
          </cell>
          <cell r="AAS49">
            <v>104.48785698338082</v>
          </cell>
          <cell r="AAT49">
            <v>104.91667021178199</v>
          </cell>
          <cell r="AAU49">
            <v>105.7358639032696</v>
          </cell>
          <cell r="AAV49">
            <v>104.5383098758856</v>
          </cell>
          <cell r="AAW49">
            <v>102.67237763407084</v>
          </cell>
          <cell r="AAX49">
            <v>1.0058832</v>
          </cell>
          <cell r="AAY49">
            <v>0.96736769999999994</v>
          </cell>
          <cell r="AAZ49">
            <v>0.98517959999999993</v>
          </cell>
          <cell r="ABA49">
            <v>0.98385965999999991</v>
          </cell>
          <cell r="ABB49">
            <v>1.0020268391075968</v>
          </cell>
          <cell r="ABC49">
            <v>-363.50992393867159</v>
          </cell>
          <cell r="ABD49">
            <v>-363.50992393867159</v>
          </cell>
          <cell r="ABE49">
            <v>0</v>
          </cell>
          <cell r="ABF49">
            <v>155.84</v>
          </cell>
          <cell r="ABG49">
            <v>5.32</v>
          </cell>
          <cell r="ABH49">
            <v>5.32</v>
          </cell>
          <cell r="ABI49">
            <v>5.32</v>
          </cell>
          <cell r="ABJ49">
            <v>5.32</v>
          </cell>
          <cell r="ABK49">
            <v>5.32</v>
          </cell>
          <cell r="ABL49">
            <v>5.32</v>
          </cell>
          <cell r="ABM49">
            <v>5.32</v>
          </cell>
          <cell r="ABN49">
            <v>23.72</v>
          </cell>
          <cell r="ABO49">
            <v>23.72</v>
          </cell>
          <cell r="ABP49">
            <v>23.72</v>
          </cell>
          <cell r="ABQ49">
            <v>23.72</v>
          </cell>
          <cell r="ABR49">
            <v>23.72</v>
          </cell>
          <cell r="ABS49">
            <v>0</v>
          </cell>
          <cell r="ABT49">
            <v>0</v>
          </cell>
          <cell r="ABU49">
            <v>0</v>
          </cell>
          <cell r="ABV49">
            <v>0</v>
          </cell>
          <cell r="ABW49">
            <v>0</v>
          </cell>
          <cell r="ABX49">
            <v>0</v>
          </cell>
          <cell r="ABY49">
            <v>0</v>
          </cell>
          <cell r="ACB49">
            <v>0</v>
          </cell>
          <cell r="ACC49">
            <v>0</v>
          </cell>
          <cell r="ACD49">
            <v>0</v>
          </cell>
          <cell r="ACE49">
            <v>0</v>
          </cell>
          <cell r="ACF49">
            <v>-155.84</v>
          </cell>
          <cell r="ACG49">
            <v>-155.84</v>
          </cell>
          <cell r="ACH49">
            <v>0</v>
          </cell>
          <cell r="ACI49">
            <v>31945.639999999992</v>
          </cell>
          <cell r="ACJ49">
            <v>32727.464328580685</v>
          </cell>
          <cell r="ACK49">
            <v>781.82432858069296</v>
          </cell>
          <cell r="ACL49">
            <v>0</v>
          </cell>
          <cell r="ACM49">
            <v>781.82432858069296</v>
          </cell>
          <cell r="ACN49">
            <v>27527.239999999991</v>
          </cell>
          <cell r="ACO49">
            <v>2452.52</v>
          </cell>
          <cell r="ACP49">
            <v>2452.52</v>
          </cell>
          <cell r="ACQ49">
            <v>2452.52</v>
          </cell>
          <cell r="ACR49">
            <v>2452.52</v>
          </cell>
          <cell r="ACS49">
            <v>2452.52</v>
          </cell>
          <cell r="ACT49">
            <v>2452.52</v>
          </cell>
          <cell r="ACU49">
            <v>2452.52</v>
          </cell>
          <cell r="ACV49">
            <v>2071.92</v>
          </cell>
          <cell r="ACW49">
            <v>2071.92</v>
          </cell>
          <cell r="ACX49">
            <v>2071.92</v>
          </cell>
          <cell r="ACY49">
            <v>2071.92</v>
          </cell>
          <cell r="ACZ49">
            <v>2071.92</v>
          </cell>
          <cell r="ADA49">
            <v>24839.893898495178</v>
          </cell>
          <cell r="ADB49">
            <v>0</v>
          </cell>
          <cell r="ADC49">
            <v>4138.3103114367068</v>
          </cell>
          <cell r="ADD49">
            <v>2553.5229942758583</v>
          </cell>
          <cell r="ADE49">
            <v>2356.4102379999995</v>
          </cell>
          <cell r="ADF49">
            <v>1874.9334128</v>
          </cell>
          <cell r="ADG49">
            <v>2066.8575928</v>
          </cell>
          <cell r="ADH49">
            <v>1606.6038687600358</v>
          </cell>
          <cell r="ADI49">
            <v>2041.943766578941</v>
          </cell>
          <cell r="ADJ49">
            <v>1575.5195274</v>
          </cell>
          <cell r="ADK49">
            <v>1789.9618687999998</v>
          </cell>
          <cell r="ADL49">
            <v>2324.75105884</v>
          </cell>
          <cell r="ADM49">
            <v>2511.0792588036375</v>
          </cell>
          <cell r="ADN49">
            <v>-2687.3461015048124</v>
          </cell>
          <cell r="ADO49">
            <v>-2687.3461015048124</v>
          </cell>
          <cell r="ADP49">
            <v>0</v>
          </cell>
          <cell r="ADQ49">
            <v>4418.3999999999996</v>
          </cell>
          <cell r="ADR49">
            <v>546.29999999999995</v>
          </cell>
          <cell r="ADS49">
            <v>546.29999999999995</v>
          </cell>
          <cell r="ADT49">
            <v>546.29999999999995</v>
          </cell>
          <cell r="ADU49">
            <v>546.29999999999995</v>
          </cell>
          <cell r="ADV49">
            <v>546.29999999999995</v>
          </cell>
          <cell r="ADW49">
            <v>546.29999999999995</v>
          </cell>
          <cell r="ADX49">
            <v>546.29999999999995</v>
          </cell>
          <cell r="ADY49">
            <v>118.86</v>
          </cell>
          <cell r="ADZ49">
            <v>118.86</v>
          </cell>
          <cell r="AEA49">
            <v>118.86</v>
          </cell>
          <cell r="AEB49">
            <v>118.86</v>
          </cell>
          <cell r="AEC49">
            <v>118.86</v>
          </cell>
          <cell r="AED49">
            <v>7887.5704300855068</v>
          </cell>
          <cell r="AEE49">
            <v>0</v>
          </cell>
          <cell r="AEF49">
            <v>1137.2095610675556</v>
          </cell>
          <cell r="AEG49">
            <v>708.61052189731788</v>
          </cell>
          <cell r="AEH49">
            <v>638.62362199999995</v>
          </cell>
          <cell r="AEI49">
            <v>603.68384159999994</v>
          </cell>
          <cell r="AEJ49">
            <v>664.7418232</v>
          </cell>
          <cell r="AEK49">
            <v>0</v>
          </cell>
          <cell r="AEL49">
            <v>1397.2841253294976</v>
          </cell>
          <cell r="AEM49">
            <v>618.47041619999993</v>
          </cell>
          <cell r="AEN49">
            <v>691.15822159999993</v>
          </cell>
          <cell r="AEO49">
            <v>759.10238656000001</v>
          </cell>
          <cell r="AEP49">
            <v>668.68591063113627</v>
          </cell>
          <cell r="AEQ49">
            <v>3469.1704300855072</v>
          </cell>
          <cell r="AER49">
            <v>0</v>
          </cell>
          <cell r="AES49">
            <v>3469.1704300855072</v>
          </cell>
          <cell r="AET49">
            <v>0</v>
          </cell>
          <cell r="AEU49">
            <v>0</v>
          </cell>
          <cell r="AEV49">
            <v>0</v>
          </cell>
          <cell r="AEW49">
            <v>0</v>
          </cell>
          <cell r="AEX49">
            <v>0</v>
          </cell>
          <cell r="AEY49">
            <v>0</v>
          </cell>
          <cell r="AEZ49">
            <v>0</v>
          </cell>
          <cell r="AFA49">
            <v>0</v>
          </cell>
          <cell r="AFB49">
            <v>0</v>
          </cell>
          <cell r="AFC49">
            <v>0</v>
          </cell>
          <cell r="AFD49">
            <v>0</v>
          </cell>
          <cell r="AFE49">
            <v>0</v>
          </cell>
          <cell r="AFF49">
            <v>0</v>
          </cell>
          <cell r="AFG49">
            <v>0</v>
          </cell>
          <cell r="AFH49">
            <v>0</v>
          </cell>
          <cell r="AFI49">
            <v>0</v>
          </cell>
          <cell r="AFJ49">
            <v>0</v>
          </cell>
          <cell r="AFK49">
            <v>0</v>
          </cell>
          <cell r="AFL49">
            <v>0</v>
          </cell>
          <cell r="AFM49">
            <v>0</v>
          </cell>
          <cell r="AFN49">
            <v>0</v>
          </cell>
          <cell r="AFO49">
            <v>0</v>
          </cell>
          <cell r="AFP49">
            <v>0</v>
          </cell>
          <cell r="AFQ49">
            <v>0</v>
          </cell>
          <cell r="AFR49">
            <v>0</v>
          </cell>
          <cell r="AFS49">
            <v>0</v>
          </cell>
          <cell r="AFT49">
            <v>0</v>
          </cell>
          <cell r="AFU49">
            <v>0</v>
          </cell>
          <cell r="AFV49">
            <v>0</v>
          </cell>
          <cell r="AFW49">
            <v>242112.76549999992</v>
          </cell>
          <cell r="AFX49">
            <v>202683.72015653225</v>
          </cell>
          <cell r="AFY49">
            <v>-39429.045343467675</v>
          </cell>
          <cell r="AFZ49">
            <v>-39429.045343467675</v>
          </cell>
          <cell r="AGA49">
            <v>0</v>
          </cell>
          <cell r="AGB49">
            <v>290535.31859999988</v>
          </cell>
          <cell r="AGC49">
            <v>243220.46418783869</v>
          </cell>
          <cell r="AGD49">
            <v>-47314.854412161192</v>
          </cell>
          <cell r="AGE49">
            <v>-47314.854412161192</v>
          </cell>
          <cell r="AGF49">
            <v>0</v>
          </cell>
          <cell r="AGG49">
            <v>15495.216991999994</v>
          </cell>
          <cell r="AGH49">
            <v>12971.758090018064</v>
          </cell>
          <cell r="AGI49">
            <v>-2523.4589019819305</v>
          </cell>
          <cell r="AGJ49">
            <v>-2523.4589019819305</v>
          </cell>
          <cell r="AGK49">
            <v>0</v>
          </cell>
          <cell r="AGL49">
            <v>306030.53559199988</v>
          </cell>
          <cell r="AGM49">
            <v>256192.22227785675</v>
          </cell>
          <cell r="AGN49">
            <v>-49838.313314143132</v>
          </cell>
          <cell r="AGO49">
            <v>-49838.313314143132</v>
          </cell>
          <cell r="AGP49">
            <v>0</v>
          </cell>
          <cell r="AGQ49">
            <v>5.8084772370486662E-2</v>
          </cell>
          <cell r="AGR49">
            <v>7.0000000000000007E-2</v>
          </cell>
          <cell r="AGS49">
            <v>0.03</v>
          </cell>
          <cell r="AGT49">
            <v>5.3333333333333337E-2</v>
          </cell>
          <cell r="AGV49">
            <v>71246.015499999994</v>
          </cell>
          <cell r="AGW49">
            <v>5966.4815389152827</v>
          </cell>
          <cell r="AGX49">
            <v>-65279.533961084715</v>
          </cell>
          <cell r="AGZ49">
            <v>-49838.313314143132</v>
          </cell>
          <cell r="AHA49">
            <v>71978.860425433726</v>
          </cell>
          <cell r="AHC49">
            <v>58570.818141871248</v>
          </cell>
          <cell r="AHD49">
            <v>28624.030922463746</v>
          </cell>
          <cell r="AHE49">
            <v>-54644.050108376134</v>
          </cell>
          <cell r="AHF49">
            <v>-8436.7221058885334</v>
          </cell>
          <cell r="AHG49">
            <v>46254.623961360921</v>
          </cell>
        </row>
        <row r="50">
          <cell r="C50" t="str">
            <v>Текстильникiв, ВУЛ, 9а</v>
          </cell>
          <cell r="D50">
            <v>9</v>
          </cell>
          <cell r="E50">
            <v>4256.12</v>
          </cell>
          <cell r="F50">
            <v>33261.18</v>
          </cell>
          <cell r="G50">
            <v>26927.747015714838</v>
          </cell>
          <cell r="H50">
            <v>-6333.4329842851621</v>
          </cell>
          <cell r="I50">
            <v>-6333.4329842851621</v>
          </cell>
          <cell r="J50">
            <v>0</v>
          </cell>
          <cell r="K50">
            <v>13000.01</v>
          </cell>
          <cell r="L50">
            <v>821.43</v>
          </cell>
          <cell r="M50">
            <v>821.43</v>
          </cell>
          <cell r="N50">
            <v>821.43</v>
          </cell>
          <cell r="O50">
            <v>821.43</v>
          </cell>
          <cell r="P50">
            <v>821.43</v>
          </cell>
          <cell r="Q50">
            <v>821.43</v>
          </cell>
          <cell r="R50">
            <v>821.43</v>
          </cell>
          <cell r="S50">
            <v>1450</v>
          </cell>
          <cell r="T50">
            <v>1450</v>
          </cell>
          <cell r="U50">
            <v>1450</v>
          </cell>
          <cell r="V50">
            <v>1450</v>
          </cell>
          <cell r="W50">
            <v>1450</v>
          </cell>
          <cell r="X50">
            <v>7783.6100829937586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7783.6100829937586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L50">
            <v>0</v>
          </cell>
          <cell r="AM50">
            <v>0</v>
          </cell>
          <cell r="AN50">
            <v>2771.45</v>
          </cell>
          <cell r="AO50">
            <v>211.1</v>
          </cell>
          <cell r="AP50">
            <v>211.1</v>
          </cell>
          <cell r="AQ50">
            <v>211.1</v>
          </cell>
          <cell r="AR50">
            <v>211.1</v>
          </cell>
          <cell r="AS50">
            <v>211.1</v>
          </cell>
          <cell r="AT50">
            <v>211.1</v>
          </cell>
          <cell r="AU50">
            <v>211.1</v>
          </cell>
          <cell r="AV50">
            <v>258.75</v>
          </cell>
          <cell r="AW50">
            <v>258.75</v>
          </cell>
          <cell r="AX50">
            <v>258.75</v>
          </cell>
          <cell r="AY50">
            <v>258.75</v>
          </cell>
          <cell r="AZ50">
            <v>258.75</v>
          </cell>
          <cell r="BA50">
            <v>1397.8669461573991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1397.8669461573991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O50">
            <v>0</v>
          </cell>
          <cell r="BP50">
            <v>0</v>
          </cell>
          <cell r="BQ50">
            <v>1694.32</v>
          </cell>
          <cell r="BR50">
            <v>128.96</v>
          </cell>
          <cell r="BS50">
            <v>128.96</v>
          </cell>
          <cell r="BT50">
            <v>128.96</v>
          </cell>
          <cell r="BU50">
            <v>128.96</v>
          </cell>
          <cell r="BV50">
            <v>128.96</v>
          </cell>
          <cell r="BW50">
            <v>128.96</v>
          </cell>
          <cell r="BX50">
            <v>128.96</v>
          </cell>
          <cell r="BY50">
            <v>158.32</v>
          </cell>
          <cell r="BZ50">
            <v>158.32</v>
          </cell>
          <cell r="CA50">
            <v>158.32</v>
          </cell>
          <cell r="CB50">
            <v>158.32</v>
          </cell>
          <cell r="CC50">
            <v>158.32</v>
          </cell>
          <cell r="CD50">
            <v>1551.0199999999995</v>
          </cell>
          <cell r="CE50">
            <v>117.06</v>
          </cell>
          <cell r="CF50">
            <v>117.06</v>
          </cell>
          <cell r="CG50">
            <v>117.06</v>
          </cell>
          <cell r="CH50">
            <v>117.06</v>
          </cell>
          <cell r="CI50">
            <v>117.06</v>
          </cell>
          <cell r="CJ50">
            <v>117.06</v>
          </cell>
          <cell r="CK50">
            <v>117.06</v>
          </cell>
          <cell r="CL50">
            <v>146.32</v>
          </cell>
          <cell r="CM50">
            <v>146.32</v>
          </cell>
          <cell r="CN50">
            <v>146.32</v>
          </cell>
          <cell r="CO50">
            <v>146.32</v>
          </cell>
          <cell r="CP50">
            <v>146.32</v>
          </cell>
          <cell r="CR50">
            <v>0</v>
          </cell>
          <cell r="CS50">
            <v>0</v>
          </cell>
          <cell r="CT50">
            <v>473.91</v>
          </cell>
          <cell r="CU50">
            <v>36.18</v>
          </cell>
          <cell r="CV50">
            <v>36.18</v>
          </cell>
          <cell r="CW50">
            <v>36.18</v>
          </cell>
          <cell r="CX50">
            <v>36.18</v>
          </cell>
          <cell r="CY50">
            <v>36.18</v>
          </cell>
          <cell r="CZ50">
            <v>36.18</v>
          </cell>
          <cell r="DA50">
            <v>36.18</v>
          </cell>
          <cell r="DB50">
            <v>44.13</v>
          </cell>
          <cell r="DC50">
            <v>44.13</v>
          </cell>
          <cell r="DD50">
            <v>44.13</v>
          </cell>
          <cell r="DE50">
            <v>44.13</v>
          </cell>
          <cell r="DF50">
            <v>44.13</v>
          </cell>
          <cell r="DG50">
            <v>432.36000000000007</v>
          </cell>
          <cell r="DH50">
            <v>32.630000000000003</v>
          </cell>
          <cell r="DI50">
            <v>32.630000000000003</v>
          </cell>
          <cell r="DJ50">
            <v>32.630000000000003</v>
          </cell>
          <cell r="DK50">
            <v>32.630000000000003</v>
          </cell>
          <cell r="DL50">
            <v>32.630000000000003</v>
          </cell>
          <cell r="DM50">
            <v>32.630000000000003</v>
          </cell>
          <cell r="DN50">
            <v>32.630000000000003</v>
          </cell>
          <cell r="DO50">
            <v>40.79</v>
          </cell>
          <cell r="DP50">
            <v>40.79</v>
          </cell>
          <cell r="DQ50">
            <v>40.79</v>
          </cell>
          <cell r="DR50">
            <v>40.79</v>
          </cell>
          <cell r="DS50">
            <v>40.79</v>
          </cell>
          <cell r="DT50">
            <v>-41.549999999999955</v>
          </cell>
          <cell r="DU50">
            <v>-41.549999999999955</v>
          </cell>
          <cell r="DV50">
            <v>0</v>
          </cell>
          <cell r="DW50">
            <v>675.61</v>
          </cell>
          <cell r="DX50">
            <v>53.63</v>
          </cell>
          <cell r="DY50">
            <v>53.63</v>
          </cell>
          <cell r="DZ50">
            <v>53.63</v>
          </cell>
          <cell r="EA50">
            <v>53.63</v>
          </cell>
          <cell r="EB50">
            <v>53.63</v>
          </cell>
          <cell r="EC50">
            <v>53.63</v>
          </cell>
          <cell r="ED50">
            <v>53.63</v>
          </cell>
          <cell r="EE50">
            <v>60.04</v>
          </cell>
          <cell r="EF50">
            <v>60.04</v>
          </cell>
          <cell r="EG50">
            <v>60.04</v>
          </cell>
          <cell r="EH50">
            <v>60.04</v>
          </cell>
          <cell r="EI50">
            <v>60.04</v>
          </cell>
          <cell r="EK50">
            <v>323.44597321399209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323.44597321399209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-352.16402678600792</v>
          </cell>
          <cell r="EY50">
            <v>-352.16402678600792</v>
          </cell>
          <cell r="EZ50">
            <v>0</v>
          </cell>
          <cell r="FA50">
            <v>2673.5899999999997</v>
          </cell>
          <cell r="FB50">
            <v>202.17</v>
          </cell>
          <cell r="FC50">
            <v>202.17</v>
          </cell>
          <cell r="FD50">
            <v>202.17</v>
          </cell>
          <cell r="FE50">
            <v>202.17</v>
          </cell>
          <cell r="FF50">
            <v>202.17</v>
          </cell>
          <cell r="FG50">
            <v>202.17</v>
          </cell>
          <cell r="FH50">
            <v>202.17</v>
          </cell>
          <cell r="FI50">
            <v>251.68</v>
          </cell>
          <cell r="FJ50">
            <v>251.68</v>
          </cell>
          <cell r="FK50">
            <v>251.68</v>
          </cell>
          <cell r="FL50">
            <v>251.68</v>
          </cell>
          <cell r="FM50">
            <v>251.68</v>
          </cell>
          <cell r="FN50">
            <v>1603.1773372588184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1359.2181287261997</v>
          </cell>
          <cell r="FU50">
            <v>243.95920853261879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-1070.4126627411813</v>
          </cell>
          <cell r="GB50">
            <v>-1070.4126627411813</v>
          </cell>
          <cell r="GC50">
            <v>0</v>
          </cell>
          <cell r="GD50">
            <v>765.65999999999985</v>
          </cell>
          <cell r="GE50">
            <v>70.23</v>
          </cell>
          <cell r="GF50">
            <v>70.23</v>
          </cell>
          <cell r="GG50">
            <v>70.23</v>
          </cell>
          <cell r="GH50">
            <v>70.23</v>
          </cell>
          <cell r="GI50">
            <v>70.23</v>
          </cell>
          <cell r="GJ50">
            <v>70.23</v>
          </cell>
          <cell r="GK50">
            <v>70.23</v>
          </cell>
          <cell r="GL50">
            <v>54.81</v>
          </cell>
          <cell r="GM50">
            <v>54.81</v>
          </cell>
          <cell r="GN50">
            <v>54.81</v>
          </cell>
          <cell r="GO50">
            <v>54.81</v>
          </cell>
          <cell r="GP50">
            <v>54.81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V50">
            <v>-765.65999999999985</v>
          </cell>
          <cell r="GW50">
            <v>-765.65999999999985</v>
          </cell>
          <cell r="GX50">
            <v>0</v>
          </cell>
          <cell r="GY50">
            <v>11206.63</v>
          </cell>
          <cell r="GZ50">
            <v>617.99</v>
          </cell>
          <cell r="HA50">
            <v>617.99</v>
          </cell>
          <cell r="HB50">
            <v>617.99</v>
          </cell>
          <cell r="HC50">
            <v>617.99</v>
          </cell>
          <cell r="HD50">
            <v>617.99</v>
          </cell>
          <cell r="HE50">
            <v>617.99</v>
          </cell>
          <cell r="HF50">
            <v>617.99</v>
          </cell>
          <cell r="HG50">
            <v>1376.14</v>
          </cell>
          <cell r="HH50">
            <v>1376.14</v>
          </cell>
          <cell r="HI50">
            <v>1376.14</v>
          </cell>
          <cell r="HJ50">
            <v>1376.14</v>
          </cell>
          <cell r="HK50">
            <v>1376.14</v>
          </cell>
          <cell r="HL50">
            <v>13836.266676090872</v>
          </cell>
          <cell r="HM50">
            <v>1179.1944683939844</v>
          </cell>
          <cell r="HN50">
            <v>1249.7140164843893</v>
          </cell>
          <cell r="HO50">
            <v>1361.7785613914925</v>
          </cell>
          <cell r="HP50">
            <v>1266.7190288204756</v>
          </cell>
          <cell r="HQ50">
            <v>1318.9149262972862</v>
          </cell>
          <cell r="HR50">
            <v>1107.2878241637134</v>
          </cell>
          <cell r="HS50">
            <v>1454.9221421886457</v>
          </cell>
          <cell r="HT50">
            <v>897.99030095344654</v>
          </cell>
          <cell r="HU50">
            <v>925.68189720514613</v>
          </cell>
          <cell r="HV50">
            <v>1001.4302909507519</v>
          </cell>
          <cell r="HW50">
            <v>911.10599253643784</v>
          </cell>
          <cell r="HX50">
            <v>1161.5272267051041</v>
          </cell>
          <cell r="HY50">
            <v>2629.6366760908732</v>
          </cell>
          <cell r="HZ50">
            <v>0</v>
          </cell>
          <cell r="IA50">
            <v>2629.6366760908732</v>
          </cell>
          <cell r="IB50">
            <v>28105.460000000006</v>
          </cell>
          <cell r="IC50">
            <v>1749.63</v>
          </cell>
          <cell r="ID50">
            <v>1749.63</v>
          </cell>
          <cell r="IE50">
            <v>1749.63</v>
          </cell>
          <cell r="IF50">
            <v>1749.63</v>
          </cell>
          <cell r="IG50">
            <v>1749.63</v>
          </cell>
          <cell r="IH50">
            <v>1749.63</v>
          </cell>
          <cell r="II50">
            <v>1749.63</v>
          </cell>
          <cell r="IJ50">
            <v>3171.61</v>
          </cell>
          <cell r="IK50">
            <v>3171.61</v>
          </cell>
          <cell r="IL50">
            <v>3171.61</v>
          </cell>
          <cell r="IM50">
            <v>3171.61</v>
          </cell>
          <cell r="IN50">
            <v>3171.61</v>
          </cell>
          <cell r="IO50">
            <v>27741.814778926837</v>
          </cell>
          <cell r="IP50">
            <v>2324.0232028924629</v>
          </cell>
          <cell r="IQ50">
            <v>2318.460432937175</v>
          </cell>
          <cell r="IR50">
            <v>2326.2626041796143</v>
          </cell>
          <cell r="IS50">
            <v>2335.8094760000004</v>
          </cell>
          <cell r="IT50">
            <v>2354.0475728000006</v>
          </cell>
          <cell r="IU50">
            <v>2327.3858608000005</v>
          </cell>
          <cell r="IV50">
            <v>2285.8437283323292</v>
          </cell>
          <cell r="IW50">
            <v>3276.1057000000001</v>
          </cell>
          <cell r="IX50">
            <v>1979.5299659533125</v>
          </cell>
          <cell r="IY50">
            <v>2347.9769739707749</v>
          </cell>
          <cell r="IZ50">
            <v>1824.9339334019239</v>
          </cell>
          <cell r="JA50">
            <v>2041.4353276592444</v>
          </cell>
          <cell r="JB50">
            <v>-363.64522107316952</v>
          </cell>
          <cell r="JC50">
            <v>-363.64522107316952</v>
          </cell>
          <cell r="JD50">
            <v>0</v>
          </cell>
          <cell r="JE50">
            <v>2736.7099999999996</v>
          </cell>
          <cell r="JF50">
            <v>208.33</v>
          </cell>
          <cell r="JG50">
            <v>208.33</v>
          </cell>
          <cell r="JH50">
            <v>208.33</v>
          </cell>
          <cell r="JI50">
            <v>208.33</v>
          </cell>
          <cell r="JJ50">
            <v>208.33</v>
          </cell>
          <cell r="JK50">
            <v>208.33</v>
          </cell>
          <cell r="JL50">
            <v>208.33</v>
          </cell>
          <cell r="JM50">
            <v>255.68</v>
          </cell>
          <cell r="JN50">
            <v>255.68</v>
          </cell>
          <cell r="JO50">
            <v>255.68</v>
          </cell>
          <cell r="JP50">
            <v>255.68</v>
          </cell>
          <cell r="JQ50">
            <v>255.68</v>
          </cell>
          <cell r="JR50">
            <v>2356.4914450777842</v>
          </cell>
          <cell r="JS50">
            <v>212.76141863270209</v>
          </cell>
          <cell r="JT50">
            <v>212.25215399810571</v>
          </cell>
          <cell r="JU50">
            <v>212.96643302074656</v>
          </cell>
          <cell r="JV50">
            <v>213.8404372</v>
          </cell>
          <cell r="JW50">
            <v>215.51011215999998</v>
          </cell>
          <cell r="JX50">
            <v>213.06926575999998</v>
          </cell>
          <cell r="JY50">
            <v>209.26613547031573</v>
          </cell>
          <cell r="JZ50">
            <v>263.93257520000003</v>
          </cell>
          <cell r="KA50">
            <v>150.64047694088768</v>
          </cell>
          <cell r="KB50">
            <v>176.59973969228801</v>
          </cell>
          <cell r="KC50">
            <v>119.83537762536299</v>
          </cell>
          <cell r="KD50">
            <v>155.81731937737541</v>
          </cell>
          <cell r="KE50">
            <v>-380.21855492221539</v>
          </cell>
          <cell r="KF50">
            <v>-380.21855492221539</v>
          </cell>
          <cell r="KG50">
            <v>0</v>
          </cell>
          <cell r="KH50">
            <v>2752.8</v>
          </cell>
          <cell r="KI50">
            <v>142.15</v>
          </cell>
          <cell r="KJ50">
            <v>142.15</v>
          </cell>
          <cell r="KK50">
            <v>142.15</v>
          </cell>
          <cell r="KL50">
            <v>142.15</v>
          </cell>
          <cell r="KM50">
            <v>142.15</v>
          </cell>
          <cell r="KN50">
            <v>142.15</v>
          </cell>
          <cell r="KO50">
            <v>142.15</v>
          </cell>
          <cell r="KP50">
            <v>351.55</v>
          </cell>
          <cell r="KQ50">
            <v>351.55</v>
          </cell>
          <cell r="KR50">
            <v>351.55</v>
          </cell>
          <cell r="KS50">
            <v>351.55</v>
          </cell>
          <cell r="KT50">
            <v>351.55</v>
          </cell>
          <cell r="KU50">
            <v>2985.691341428811</v>
          </cell>
          <cell r="KV50">
            <v>171.71239708636102</v>
          </cell>
          <cell r="KW50">
            <v>184.92796807910901</v>
          </cell>
          <cell r="KX50">
            <v>164.12133445477829</v>
          </cell>
          <cell r="KY50">
            <v>179.9437956715137</v>
          </cell>
          <cell r="KZ50">
            <v>179.24619259165965</v>
          </cell>
          <cell r="LA50">
            <v>183.20914722912292</v>
          </cell>
          <cell r="LB50">
            <v>162.11830732210882</v>
          </cell>
          <cell r="LC50">
            <v>267.04686682101885</v>
          </cell>
          <cell r="LD50">
            <v>344.20849553743994</v>
          </cell>
          <cell r="LE50">
            <v>332.3738327638257</v>
          </cell>
          <cell r="LF50">
            <v>404.95660966757316</v>
          </cell>
          <cell r="LG50">
            <v>411.82639420430019</v>
          </cell>
          <cell r="LH50">
            <v>232.89134142881085</v>
          </cell>
          <cell r="LI50">
            <v>0</v>
          </cell>
          <cell r="LJ50">
            <v>232.89134142881085</v>
          </cell>
          <cell r="LK50">
            <v>0</v>
          </cell>
          <cell r="LX50">
            <v>0</v>
          </cell>
          <cell r="MJ50">
            <v>0</v>
          </cell>
          <cell r="ML50">
            <v>0</v>
          </cell>
          <cell r="MM50">
            <v>0</v>
          </cell>
          <cell r="MN50">
            <v>51393.12000000001</v>
          </cell>
          <cell r="MO50">
            <v>3446.61</v>
          </cell>
          <cell r="MP50">
            <v>3446.61</v>
          </cell>
          <cell r="MQ50">
            <v>3446.61</v>
          </cell>
          <cell r="MR50">
            <v>3446.61</v>
          </cell>
          <cell r="MS50">
            <v>3446.61</v>
          </cell>
          <cell r="MT50">
            <v>3446.61</v>
          </cell>
          <cell r="MU50">
            <v>3446.61</v>
          </cell>
          <cell r="MV50">
            <v>5453.37</v>
          </cell>
          <cell r="MW50">
            <v>5453.37</v>
          </cell>
          <cell r="MX50">
            <v>5453.37</v>
          </cell>
          <cell r="MY50">
            <v>5453.37</v>
          </cell>
          <cell r="MZ50">
            <v>5453.37</v>
          </cell>
          <cell r="NA50">
            <v>21218.594699626312</v>
          </cell>
          <cell r="NB50">
            <v>0</v>
          </cell>
          <cell r="NC50">
            <v>0</v>
          </cell>
          <cell r="ND50">
            <v>2885.1263999999996</v>
          </cell>
          <cell r="NE50">
            <v>3857.7656000000002</v>
          </cell>
          <cell r="NF50">
            <v>0</v>
          </cell>
          <cell r="NG50">
            <v>1940.8940136566773</v>
          </cell>
          <cell r="NH50">
            <v>1079.2470705034514</v>
          </cell>
          <cell r="NI50">
            <v>242.60080000000002</v>
          </cell>
          <cell r="NJ50">
            <v>4438.5328</v>
          </cell>
          <cell r="NK50">
            <v>5169.84</v>
          </cell>
          <cell r="NL50">
            <v>1604.5880154661841</v>
          </cell>
          <cell r="NM50">
            <v>0</v>
          </cell>
          <cell r="NN50">
            <v>-30174.525300373698</v>
          </cell>
          <cell r="NO50">
            <v>-30174.525300373698</v>
          </cell>
          <cell r="NP50">
            <v>0</v>
          </cell>
          <cell r="NQ50">
            <v>23852.950000000004</v>
          </cell>
          <cell r="NR50">
            <v>4102.67</v>
          </cell>
          <cell r="NS50">
            <v>-19750.280000000006</v>
          </cell>
          <cell r="NT50">
            <v>-19750.280000000006</v>
          </cell>
          <cell r="NU50">
            <v>0</v>
          </cell>
          <cell r="NV50">
            <v>7106.0000000000018</v>
          </cell>
          <cell r="NW50">
            <v>731.2</v>
          </cell>
          <cell r="NX50">
            <v>731.2</v>
          </cell>
          <cell r="NY50">
            <v>731.2</v>
          </cell>
          <cell r="NZ50">
            <v>731.2</v>
          </cell>
          <cell r="OA50">
            <v>731.2</v>
          </cell>
          <cell r="OB50">
            <v>731.2</v>
          </cell>
          <cell r="OC50">
            <v>731.2</v>
          </cell>
          <cell r="OD50">
            <v>397.52</v>
          </cell>
          <cell r="OE50">
            <v>397.52</v>
          </cell>
          <cell r="OF50">
            <v>397.52</v>
          </cell>
          <cell r="OG50">
            <v>397.52</v>
          </cell>
          <cell r="OH50">
            <v>397.52</v>
          </cell>
          <cell r="OI50">
            <v>0</v>
          </cell>
          <cell r="OJ50">
            <v>0</v>
          </cell>
          <cell r="OK50">
            <v>0</v>
          </cell>
          <cell r="OL50">
            <v>0</v>
          </cell>
          <cell r="OM50">
            <v>0</v>
          </cell>
          <cell r="ON50">
            <v>0</v>
          </cell>
          <cell r="OO50">
            <v>0</v>
          </cell>
          <cell r="OP50">
            <v>0</v>
          </cell>
          <cell r="OQ50">
            <v>0</v>
          </cell>
          <cell r="OR50">
            <v>0</v>
          </cell>
          <cell r="OS50">
            <v>0</v>
          </cell>
          <cell r="OT50">
            <v>0</v>
          </cell>
          <cell r="OU50">
            <v>0</v>
          </cell>
          <cell r="OV50">
            <v>-7106.0000000000018</v>
          </cell>
          <cell r="OW50">
            <v>-7106.0000000000018</v>
          </cell>
          <cell r="OX50">
            <v>0</v>
          </cell>
          <cell r="OY50">
            <v>5837.6899999999978</v>
          </cell>
          <cell r="OZ50">
            <v>603.52</v>
          </cell>
          <cell r="PA50">
            <v>603.52</v>
          </cell>
          <cell r="PB50">
            <v>603.52</v>
          </cell>
          <cell r="PC50">
            <v>603.52</v>
          </cell>
          <cell r="PD50">
            <v>603.52</v>
          </cell>
          <cell r="PE50">
            <v>603.52</v>
          </cell>
          <cell r="PF50">
            <v>603.52</v>
          </cell>
          <cell r="PG50">
            <v>322.61</v>
          </cell>
          <cell r="PH50">
            <v>322.61</v>
          </cell>
          <cell r="PI50">
            <v>322.61</v>
          </cell>
          <cell r="PJ50">
            <v>322.61</v>
          </cell>
          <cell r="PK50">
            <v>322.61</v>
          </cell>
          <cell r="PL50">
            <v>0</v>
          </cell>
          <cell r="PM50">
            <v>0</v>
          </cell>
          <cell r="PN50">
            <v>0</v>
          </cell>
          <cell r="PO50">
            <v>0</v>
          </cell>
          <cell r="PP50">
            <v>0</v>
          </cell>
          <cell r="PQ50">
            <v>0</v>
          </cell>
          <cell r="PR50">
            <v>0</v>
          </cell>
          <cell r="PS50">
            <v>0</v>
          </cell>
          <cell r="PT50">
            <v>0</v>
          </cell>
          <cell r="PU50">
            <v>0</v>
          </cell>
          <cell r="PV50">
            <v>0</v>
          </cell>
          <cell r="PW50">
            <v>0</v>
          </cell>
          <cell r="PX50">
            <v>0</v>
          </cell>
          <cell r="PY50">
            <v>-5837.6899999999978</v>
          </cell>
          <cell r="PZ50">
            <v>-5837.6899999999978</v>
          </cell>
          <cell r="QA50">
            <v>0</v>
          </cell>
          <cell r="QB50">
            <v>1744.1600000000003</v>
          </cell>
          <cell r="QC50">
            <v>178.33</v>
          </cell>
          <cell r="QD50">
            <v>178.33</v>
          </cell>
          <cell r="QE50">
            <v>178.33</v>
          </cell>
          <cell r="QF50">
            <v>178.33</v>
          </cell>
          <cell r="QG50">
            <v>178.33</v>
          </cell>
          <cell r="QH50">
            <v>178.33</v>
          </cell>
          <cell r="QI50">
            <v>178.33</v>
          </cell>
          <cell r="QJ50">
            <v>99.17</v>
          </cell>
          <cell r="QK50">
            <v>99.17</v>
          </cell>
          <cell r="QL50">
            <v>99.17</v>
          </cell>
          <cell r="QM50">
            <v>99.17</v>
          </cell>
          <cell r="QN50">
            <v>99.17</v>
          </cell>
          <cell r="QO50">
            <v>0</v>
          </cell>
          <cell r="QP50">
            <v>0</v>
          </cell>
          <cell r="QQ50">
            <v>0</v>
          </cell>
          <cell r="QR50">
            <v>0</v>
          </cell>
          <cell r="QS50">
            <v>0</v>
          </cell>
          <cell r="QT50">
            <v>0</v>
          </cell>
          <cell r="QU50">
            <v>0</v>
          </cell>
          <cell r="QV50">
            <v>0</v>
          </cell>
          <cell r="QW50">
            <v>0</v>
          </cell>
          <cell r="QX50">
            <v>0</v>
          </cell>
          <cell r="QY50">
            <v>0</v>
          </cell>
          <cell r="QZ50">
            <v>0</v>
          </cell>
          <cell r="RA50">
            <v>0</v>
          </cell>
          <cell r="RB50">
            <v>-1744.1600000000003</v>
          </cell>
          <cell r="RC50">
            <v>-1744.1600000000003</v>
          </cell>
          <cell r="RD50">
            <v>0</v>
          </cell>
          <cell r="RE50">
            <v>6879.1900000000005</v>
          </cell>
          <cell r="RF50">
            <v>708.22</v>
          </cell>
          <cell r="RG50">
            <v>708.22</v>
          </cell>
          <cell r="RH50">
            <v>708.22</v>
          </cell>
          <cell r="RI50">
            <v>708.22</v>
          </cell>
          <cell r="RJ50">
            <v>708.22</v>
          </cell>
          <cell r="RK50">
            <v>708.22</v>
          </cell>
          <cell r="RL50">
            <v>708.22</v>
          </cell>
          <cell r="RM50">
            <v>384.33</v>
          </cell>
          <cell r="RN50">
            <v>384.33</v>
          </cell>
          <cell r="RO50">
            <v>384.33</v>
          </cell>
          <cell r="RP50">
            <v>384.33</v>
          </cell>
          <cell r="RQ50">
            <v>384.33</v>
          </cell>
          <cell r="RR50">
            <v>0</v>
          </cell>
          <cell r="RS50">
            <v>0</v>
          </cell>
          <cell r="RT50">
            <v>0</v>
          </cell>
          <cell r="RU50">
            <v>0</v>
          </cell>
          <cell r="RV50">
            <v>0</v>
          </cell>
          <cell r="RW50">
            <v>0</v>
          </cell>
          <cell r="RX50">
            <v>0</v>
          </cell>
          <cell r="RY50">
            <v>0</v>
          </cell>
          <cell r="RZ50">
            <v>0</v>
          </cell>
          <cell r="SA50">
            <v>0</v>
          </cell>
          <cell r="SB50">
            <v>0</v>
          </cell>
          <cell r="SC50">
            <v>0</v>
          </cell>
          <cell r="SD50">
            <v>0</v>
          </cell>
          <cell r="SE50">
            <v>-6879.1900000000005</v>
          </cell>
          <cell r="SF50">
            <v>-6879.1900000000005</v>
          </cell>
          <cell r="SG50">
            <v>0</v>
          </cell>
          <cell r="SH50">
            <v>1976.9300000000003</v>
          </cell>
          <cell r="SI50">
            <v>204.29</v>
          </cell>
          <cell r="SJ50">
            <v>204.29</v>
          </cell>
          <cell r="SK50">
            <v>204.29</v>
          </cell>
          <cell r="SL50">
            <v>204.29</v>
          </cell>
          <cell r="SM50">
            <v>204.29</v>
          </cell>
          <cell r="SN50">
            <v>204.29</v>
          </cell>
          <cell r="SO50">
            <v>204.29</v>
          </cell>
          <cell r="SP50">
            <v>109.38</v>
          </cell>
          <cell r="SQ50">
            <v>109.38</v>
          </cell>
          <cell r="SR50">
            <v>109.38</v>
          </cell>
          <cell r="SS50">
            <v>109.38</v>
          </cell>
          <cell r="ST50">
            <v>109.38</v>
          </cell>
          <cell r="SU50">
            <v>2292.4899999999998</v>
          </cell>
          <cell r="SV50">
            <v>0</v>
          </cell>
          <cell r="SW50">
            <v>0</v>
          </cell>
          <cell r="SX50">
            <v>0</v>
          </cell>
          <cell r="SY50">
            <v>0</v>
          </cell>
          <cell r="SZ50">
            <v>0</v>
          </cell>
          <cell r="TA50">
            <v>0</v>
          </cell>
          <cell r="TB50">
            <v>0</v>
          </cell>
          <cell r="TC50">
            <v>0</v>
          </cell>
          <cell r="TD50">
            <v>0</v>
          </cell>
          <cell r="TE50">
            <v>2292.4899999999998</v>
          </cell>
          <cell r="TF50">
            <v>0</v>
          </cell>
          <cell r="TG50">
            <v>0</v>
          </cell>
          <cell r="TH50">
            <v>315.55999999999949</v>
          </cell>
          <cell r="TI50">
            <v>0</v>
          </cell>
          <cell r="TJ50">
            <v>315.55999999999949</v>
          </cell>
          <cell r="TK50">
            <v>274.58</v>
          </cell>
          <cell r="TL50">
            <v>25.54</v>
          </cell>
          <cell r="TM50">
            <v>25.54</v>
          </cell>
          <cell r="TN50">
            <v>25.54</v>
          </cell>
          <cell r="TO50">
            <v>25.54</v>
          </cell>
          <cell r="TP50">
            <v>25.54</v>
          </cell>
          <cell r="TQ50">
            <v>25.54</v>
          </cell>
          <cell r="TR50">
            <v>25.54</v>
          </cell>
          <cell r="TS50">
            <v>19.16</v>
          </cell>
          <cell r="TT50">
            <v>19.16</v>
          </cell>
          <cell r="TU50">
            <v>19.16</v>
          </cell>
          <cell r="TV50">
            <v>19.16</v>
          </cell>
          <cell r="TW50">
            <v>19.16</v>
          </cell>
          <cell r="TX50">
            <v>1810.18</v>
          </cell>
          <cell r="TY50">
            <v>0</v>
          </cell>
          <cell r="TZ50">
            <v>0</v>
          </cell>
          <cell r="UA50">
            <v>0</v>
          </cell>
          <cell r="UB50">
            <v>0</v>
          </cell>
          <cell r="UC50">
            <v>0</v>
          </cell>
          <cell r="UD50">
            <v>0</v>
          </cell>
          <cell r="UE50">
            <v>1810.18</v>
          </cell>
          <cell r="UF50">
            <v>0</v>
          </cell>
          <cell r="UG50">
            <v>0</v>
          </cell>
          <cell r="UH50">
            <v>0</v>
          </cell>
          <cell r="UI50">
            <v>0</v>
          </cell>
          <cell r="UJ50">
            <v>0</v>
          </cell>
          <cell r="UK50">
            <v>1535.6000000000001</v>
          </cell>
          <cell r="UL50">
            <v>0</v>
          </cell>
          <cell r="UM50">
            <v>1535.6000000000001</v>
          </cell>
          <cell r="UN50">
            <v>34.4</v>
          </cell>
          <cell r="UO50">
            <v>3.4</v>
          </cell>
          <cell r="UP50">
            <v>3.4</v>
          </cell>
          <cell r="UQ50">
            <v>3.4</v>
          </cell>
          <cell r="UR50">
            <v>3.4</v>
          </cell>
          <cell r="US50">
            <v>3.4</v>
          </cell>
          <cell r="UT50">
            <v>3.4</v>
          </cell>
          <cell r="UU50">
            <v>3.4</v>
          </cell>
          <cell r="UV50">
            <v>2.12</v>
          </cell>
          <cell r="UW50">
            <v>2.12</v>
          </cell>
          <cell r="UX50">
            <v>2.12</v>
          </cell>
          <cell r="UY50">
            <v>2.12</v>
          </cell>
          <cell r="UZ50">
            <v>2.12</v>
          </cell>
          <cell r="VA50">
            <v>0</v>
          </cell>
          <cell r="VH50">
            <v>0</v>
          </cell>
          <cell r="VN50">
            <v>-34.4</v>
          </cell>
          <cell r="VO50">
            <v>-34.4</v>
          </cell>
          <cell r="VP50">
            <v>0</v>
          </cell>
          <cell r="VQ50">
            <v>0</v>
          </cell>
          <cell r="WD50">
            <v>0</v>
          </cell>
          <cell r="WQ50">
            <v>0</v>
          </cell>
          <cell r="WR50">
            <v>0</v>
          </cell>
          <cell r="WS50">
            <v>0</v>
          </cell>
          <cell r="WT50">
            <v>53177.260000000009</v>
          </cell>
          <cell r="WU50">
            <v>4053.53</v>
          </cell>
          <cell r="WV50">
            <v>4053.53</v>
          </cell>
          <cell r="WW50">
            <v>4053.53</v>
          </cell>
          <cell r="WX50">
            <v>4053.53</v>
          </cell>
          <cell r="WY50">
            <v>4053.53</v>
          </cell>
          <cell r="WZ50">
            <v>4053.53</v>
          </cell>
          <cell r="XA50">
            <v>4053.53</v>
          </cell>
          <cell r="XB50">
            <v>4960.51</v>
          </cell>
          <cell r="XC50">
            <v>4960.51</v>
          </cell>
          <cell r="XD50">
            <v>4960.51</v>
          </cell>
          <cell r="XE50">
            <v>4960.51</v>
          </cell>
          <cell r="XF50">
            <v>4960.51</v>
          </cell>
          <cell r="XG50">
            <v>59783.170358418341</v>
          </cell>
          <cell r="XH50">
            <v>5086.6630148442409</v>
          </cell>
          <cell r="XI50">
            <v>5145.603435704651</v>
          </cell>
          <cell r="XJ50">
            <v>4913.1335439297709</v>
          </cell>
          <cell r="XK50">
            <v>457.62427851683714</v>
          </cell>
          <cell r="XL50">
            <v>4572.4134327783459</v>
          </cell>
          <cell r="XM50">
            <v>4278.3697801402286</v>
          </cell>
          <cell r="XN50">
            <v>5574.8020058652619</v>
          </cell>
          <cell r="XO50">
            <v>5641.4991288115416</v>
          </cell>
          <cell r="XP50">
            <v>6192.9839953257297</v>
          </cell>
          <cell r="XQ50">
            <v>6286.3915498533233</v>
          </cell>
          <cell r="XR50">
            <v>5875.1184141348458</v>
          </cell>
          <cell r="XS50">
            <v>5758.5677785135604</v>
          </cell>
          <cell r="XT50">
            <v>6605.9103584183322</v>
          </cell>
          <cell r="XU50">
            <v>0</v>
          </cell>
          <cell r="XV50">
            <v>6605.9103584183322</v>
          </cell>
          <cell r="XW50">
            <v>25085.579999999998</v>
          </cell>
          <cell r="XX50">
            <v>1732.24</v>
          </cell>
          <cell r="XY50">
            <v>1732.24</v>
          </cell>
          <cell r="XZ50">
            <v>1732.24</v>
          </cell>
          <cell r="YA50">
            <v>1732.24</v>
          </cell>
          <cell r="YB50">
            <v>1732.24</v>
          </cell>
          <cell r="YC50">
            <v>1732.24</v>
          </cell>
          <cell r="YD50">
            <v>1732.24</v>
          </cell>
          <cell r="YE50">
            <v>2591.98</v>
          </cell>
          <cell r="YF50">
            <v>2591.98</v>
          </cell>
          <cell r="YG50">
            <v>2591.98</v>
          </cell>
          <cell r="YH50">
            <v>2591.98</v>
          </cell>
          <cell r="YI50">
            <v>2591.98</v>
          </cell>
          <cell r="YJ50">
            <v>27881.807193399705</v>
          </cell>
          <cell r="YK50">
            <v>2151.2436759249777</v>
          </cell>
          <cell r="YL50">
            <v>2066.5226007808451</v>
          </cell>
          <cell r="YM50">
            <v>2158.5322976516018</v>
          </cell>
          <cell r="YN50">
            <v>2083.4743820511699</v>
          </cell>
          <cell r="YO50">
            <v>2056.6028731833576</v>
          </cell>
          <cell r="YP50">
            <v>2019.3754966159436</v>
          </cell>
          <cell r="YQ50">
            <v>2314.0153197051231</v>
          </cell>
          <cell r="YR50">
            <v>2365.1589924345485</v>
          </cell>
          <cell r="YS50">
            <v>2477.7065826692428</v>
          </cell>
          <cell r="YT50">
            <v>2633.51170326994</v>
          </cell>
          <cell r="YU50">
            <v>2662.0675911131157</v>
          </cell>
          <cell r="YV50">
            <v>2893.595677999841</v>
          </cell>
          <cell r="YW50">
            <v>2796.2271933997072</v>
          </cell>
          <cell r="YX50">
            <v>0</v>
          </cell>
          <cell r="YY50">
            <v>2796.2271933997072</v>
          </cell>
          <cell r="YZ50">
            <v>1614.3099999999997</v>
          </cell>
          <cell r="ZA50">
            <v>91.08</v>
          </cell>
          <cell r="ZB50">
            <v>91.08</v>
          </cell>
          <cell r="ZC50">
            <v>91.08</v>
          </cell>
          <cell r="ZD50">
            <v>91.08</v>
          </cell>
          <cell r="ZE50">
            <v>91.08</v>
          </cell>
          <cell r="ZF50">
            <v>91.08</v>
          </cell>
          <cell r="ZG50">
            <v>91.08</v>
          </cell>
          <cell r="ZH50">
            <v>195.35</v>
          </cell>
          <cell r="ZI50">
            <v>195.35</v>
          </cell>
          <cell r="ZJ50">
            <v>195.35</v>
          </cell>
          <cell r="ZK50">
            <v>195.35</v>
          </cell>
          <cell r="ZL50">
            <v>195.35</v>
          </cell>
          <cell r="ZM50">
            <v>6128.6158621975883</v>
          </cell>
          <cell r="ZN50">
            <v>0</v>
          </cell>
          <cell r="ZO50">
            <v>124.62891922653125</v>
          </cell>
          <cell r="ZP50">
            <v>420.81084039154024</v>
          </cell>
          <cell r="ZQ50">
            <v>5404.4392635351824</v>
          </cell>
          <cell r="ZR50">
            <v>178.736839044334</v>
          </cell>
          <cell r="ZS50">
            <v>0</v>
          </cell>
          <cell r="ZZ50">
            <v>4514.3058621975888</v>
          </cell>
          <cell r="AAA50">
            <v>0</v>
          </cell>
          <cell r="AAB50">
            <v>4514.3058621975888</v>
          </cell>
          <cell r="AAC50">
            <v>1240.6599999999999</v>
          </cell>
          <cell r="AAD50">
            <v>89.38</v>
          </cell>
          <cell r="AAE50">
            <v>89.38</v>
          </cell>
          <cell r="AAF50">
            <v>89.38</v>
          </cell>
          <cell r="AAG50">
            <v>89.38</v>
          </cell>
          <cell r="AAH50">
            <v>89.38</v>
          </cell>
          <cell r="AAI50">
            <v>89.38</v>
          </cell>
          <cell r="AAJ50">
            <v>89.38</v>
          </cell>
          <cell r="AAK50">
            <v>123</v>
          </cell>
          <cell r="AAL50">
            <v>123</v>
          </cell>
          <cell r="AAM50">
            <v>123</v>
          </cell>
          <cell r="AAN50">
            <v>123</v>
          </cell>
          <cell r="AAO50">
            <v>123</v>
          </cell>
          <cell r="AAP50">
            <v>1416.3254926367454</v>
          </cell>
          <cell r="AAQ50">
            <v>117.82844094352477</v>
          </cell>
          <cell r="AAR50">
            <v>117.54640739483071</v>
          </cell>
          <cell r="AAS50">
            <v>117.94197903642485</v>
          </cell>
          <cell r="AAT50">
            <v>118.426007346075</v>
          </cell>
          <cell r="AAU50">
            <v>119.35068249951</v>
          </cell>
          <cell r="AAV50">
            <v>117.99892837160999</v>
          </cell>
          <cell r="AAW50">
            <v>115.89273395150138</v>
          </cell>
          <cell r="AAX50">
            <v>120.30363072</v>
          </cell>
          <cell r="AAY50">
            <v>115.69717692</v>
          </cell>
          <cell r="AAZ50">
            <v>117.82748016000001</v>
          </cell>
          <cell r="ABA50">
            <v>117.66961533599999</v>
          </cell>
          <cell r="ABB50">
            <v>119.8424099572686</v>
          </cell>
          <cell r="ABC50">
            <v>175.66549263674551</v>
          </cell>
          <cell r="ABD50">
            <v>0</v>
          </cell>
          <cell r="ABE50">
            <v>175.66549263674551</v>
          </cell>
          <cell r="ABF50">
            <v>175.77</v>
          </cell>
          <cell r="ABG50">
            <v>5.96</v>
          </cell>
          <cell r="ABH50">
            <v>5.96</v>
          </cell>
          <cell r="ABI50">
            <v>5.96</v>
          </cell>
          <cell r="ABJ50">
            <v>5.96</v>
          </cell>
          <cell r="ABK50">
            <v>5.96</v>
          </cell>
          <cell r="ABL50">
            <v>5.96</v>
          </cell>
          <cell r="ABM50">
            <v>5.96</v>
          </cell>
          <cell r="ABN50">
            <v>26.81</v>
          </cell>
          <cell r="ABO50">
            <v>26.81</v>
          </cell>
          <cell r="ABP50">
            <v>26.81</v>
          </cell>
          <cell r="ABQ50">
            <v>26.81</v>
          </cell>
          <cell r="ABR50">
            <v>26.81</v>
          </cell>
          <cell r="ABS50">
            <v>0</v>
          </cell>
          <cell r="ABT50">
            <v>0</v>
          </cell>
          <cell r="ABU50">
            <v>0</v>
          </cell>
          <cell r="ABV50">
            <v>0</v>
          </cell>
          <cell r="ABW50">
            <v>0</v>
          </cell>
          <cell r="ABX50">
            <v>0</v>
          </cell>
          <cell r="ABY50">
            <v>0</v>
          </cell>
          <cell r="ACB50">
            <v>0</v>
          </cell>
          <cell r="ACC50">
            <v>0</v>
          </cell>
          <cell r="ACD50">
            <v>0</v>
          </cell>
          <cell r="ACE50">
            <v>0</v>
          </cell>
          <cell r="ACF50">
            <v>-175.77</v>
          </cell>
          <cell r="ACG50">
            <v>-175.77</v>
          </cell>
          <cell r="ACH50">
            <v>0</v>
          </cell>
          <cell r="ACI50">
            <v>21881.5</v>
          </cell>
          <cell r="ACJ50">
            <v>26057.268207632645</v>
          </cell>
          <cell r="ACK50">
            <v>4175.7682076326455</v>
          </cell>
          <cell r="ACL50">
            <v>0</v>
          </cell>
          <cell r="ACM50">
            <v>4175.7682076326455</v>
          </cell>
          <cell r="ACN50">
            <v>11448.12</v>
          </cell>
          <cell r="ACO50">
            <v>961.46</v>
          </cell>
          <cell r="ACP50">
            <v>961.46</v>
          </cell>
          <cell r="ACQ50">
            <v>961.46</v>
          </cell>
          <cell r="ACR50">
            <v>961.46</v>
          </cell>
          <cell r="ACS50">
            <v>961.46</v>
          </cell>
          <cell r="ACT50">
            <v>961.46</v>
          </cell>
          <cell r="ACU50">
            <v>961.46</v>
          </cell>
          <cell r="ACV50">
            <v>943.58</v>
          </cell>
          <cell r="ACW50">
            <v>943.58</v>
          </cell>
          <cell r="ACX50">
            <v>943.58</v>
          </cell>
          <cell r="ACY50">
            <v>943.58</v>
          </cell>
          <cell r="ACZ50">
            <v>943.58</v>
          </cell>
          <cell r="ADA50">
            <v>14777.999209335789</v>
          </cell>
          <cell r="ADB50">
            <v>0</v>
          </cell>
          <cell r="ADC50">
            <v>2527.6566592469735</v>
          </cell>
          <cell r="ADD50">
            <v>1242.0411597621141</v>
          </cell>
          <cell r="ADE50">
            <v>1502.2709519999999</v>
          </cell>
          <cell r="ADF50">
            <v>1224.9352024</v>
          </cell>
          <cell r="ADG50">
            <v>1158.9560528</v>
          </cell>
          <cell r="ADH50">
            <v>1063.8322914762398</v>
          </cell>
          <cell r="ADI50">
            <v>1356.6017207846298</v>
          </cell>
          <cell r="ADJ50">
            <v>1035.2984096</v>
          </cell>
          <cell r="ADK50">
            <v>1310.2888680000001</v>
          </cell>
          <cell r="ADL50">
            <v>1132.5317863999999</v>
          </cell>
          <cell r="ADM50">
            <v>1223.5861068658323</v>
          </cell>
          <cell r="ADN50">
            <v>3329.8792093357879</v>
          </cell>
          <cell r="ADO50">
            <v>0</v>
          </cell>
          <cell r="ADP50">
            <v>3329.8792093357879</v>
          </cell>
          <cell r="ADQ50">
            <v>10433.380000000001</v>
          </cell>
          <cell r="ADR50">
            <v>1101.1400000000001</v>
          </cell>
          <cell r="ADS50">
            <v>1101.1400000000001</v>
          </cell>
          <cell r="ADT50">
            <v>1101.1400000000001</v>
          </cell>
          <cell r="ADU50">
            <v>1101.1400000000001</v>
          </cell>
          <cell r="ADV50">
            <v>1101.1400000000001</v>
          </cell>
          <cell r="ADW50">
            <v>1101.1400000000001</v>
          </cell>
          <cell r="ADX50">
            <v>1101.1400000000001</v>
          </cell>
          <cell r="ADY50">
            <v>545.08000000000004</v>
          </cell>
          <cell r="ADZ50">
            <v>545.08000000000004</v>
          </cell>
          <cell r="AEA50">
            <v>545.08000000000004</v>
          </cell>
          <cell r="AEB50">
            <v>545.08000000000004</v>
          </cell>
          <cell r="AEC50">
            <v>545.08000000000004</v>
          </cell>
          <cell r="AED50">
            <v>11279.268998296859</v>
          </cell>
          <cell r="AEE50">
            <v>0</v>
          </cell>
          <cell r="AEF50">
            <v>1741.2046806387057</v>
          </cell>
          <cell r="AEG50">
            <v>872.74302585571672</v>
          </cell>
          <cell r="AEH50">
            <v>1101.3484299999998</v>
          </cell>
          <cell r="AEI50">
            <v>969.40765039999997</v>
          </cell>
          <cell r="AEJ50">
            <v>885.79611119999993</v>
          </cell>
          <cell r="AEK50">
            <v>860.68064397859064</v>
          </cell>
          <cell r="AEL50">
            <v>1090.6013833758789</v>
          </cell>
          <cell r="AEM50">
            <v>797.54092600000001</v>
          </cell>
          <cell r="AEN50">
            <v>1035.9710815999999</v>
          </cell>
          <cell r="AEO50">
            <v>899.90363567999998</v>
          </cell>
          <cell r="AEP50">
            <v>1024.0714295679641</v>
          </cell>
          <cell r="AEQ50">
            <v>845.88899829685761</v>
          </cell>
          <cell r="AER50">
            <v>0</v>
          </cell>
          <cell r="AES50">
            <v>845.88899829685761</v>
          </cell>
          <cell r="AET50">
            <v>0</v>
          </cell>
          <cell r="AEU50">
            <v>0</v>
          </cell>
          <cell r="AEV50">
            <v>0</v>
          </cell>
          <cell r="AEW50">
            <v>0</v>
          </cell>
          <cell r="AEX50">
            <v>0</v>
          </cell>
          <cell r="AEY50">
            <v>0</v>
          </cell>
          <cell r="AEZ50">
            <v>0</v>
          </cell>
          <cell r="AFA50">
            <v>0</v>
          </cell>
          <cell r="AFB50">
            <v>0</v>
          </cell>
          <cell r="AFC50">
            <v>0</v>
          </cell>
          <cell r="AFD50">
            <v>0</v>
          </cell>
          <cell r="AFE50">
            <v>0</v>
          </cell>
          <cell r="AFF50">
            <v>0</v>
          </cell>
          <cell r="AFG50">
            <v>0</v>
          </cell>
          <cell r="AFH50">
            <v>0</v>
          </cell>
          <cell r="AFI50">
            <v>0</v>
          </cell>
          <cell r="AFJ50">
            <v>0</v>
          </cell>
          <cell r="AFK50">
            <v>0</v>
          </cell>
          <cell r="AFL50">
            <v>0</v>
          </cell>
          <cell r="AFM50">
            <v>0</v>
          </cell>
          <cell r="AFN50">
            <v>0</v>
          </cell>
          <cell r="AFO50">
            <v>0</v>
          </cell>
          <cell r="AFP50">
            <v>0</v>
          </cell>
          <cell r="AFQ50">
            <v>0</v>
          </cell>
          <cell r="AFR50">
            <v>0</v>
          </cell>
          <cell r="AFS50">
            <v>0</v>
          </cell>
          <cell r="AFT50">
            <v>0</v>
          </cell>
          <cell r="AFU50">
            <v>0</v>
          </cell>
          <cell r="AFV50">
            <v>0</v>
          </cell>
          <cell r="AFW50">
            <v>245277.30000000002</v>
          </cell>
          <cell r="AFX50">
            <v>206600.19639505961</v>
          </cell>
          <cell r="AFY50">
            <v>-38677.103604940407</v>
          </cell>
          <cell r="AFZ50">
            <v>-38677.103604940407</v>
          </cell>
          <cell r="AGA50">
            <v>0</v>
          </cell>
          <cell r="AGB50">
            <v>294332.76</v>
          </cell>
          <cell r="AGC50">
            <v>247920.23567407153</v>
          </cell>
          <cell r="AGD50">
            <v>-46412.524325928476</v>
          </cell>
          <cell r="AGE50">
            <v>-46412.524325928476</v>
          </cell>
          <cell r="AGF50">
            <v>0</v>
          </cell>
          <cell r="AGG50">
            <v>15697.747200000002</v>
          </cell>
          <cell r="AGH50">
            <v>13222.412569283815</v>
          </cell>
          <cell r="AGI50">
            <v>-2475.3346307161864</v>
          </cell>
          <cell r="AGJ50">
            <v>-2475.3346307161864</v>
          </cell>
          <cell r="AGK50">
            <v>0</v>
          </cell>
          <cell r="AGL50">
            <v>310030.50719999999</v>
          </cell>
          <cell r="AGM50">
            <v>261142.64824335536</v>
          </cell>
          <cell r="AGN50">
            <v>-48887.858956644632</v>
          </cell>
          <cell r="AGO50">
            <v>-48887.858956644632</v>
          </cell>
          <cell r="AGP50">
            <v>0</v>
          </cell>
          <cell r="AGQ50">
            <v>5.0632911392405063E-2</v>
          </cell>
          <cell r="AGR50">
            <v>7.0000000000000007E-2</v>
          </cell>
          <cell r="AGS50">
            <v>0.03</v>
          </cell>
          <cell r="AGT50">
            <v>5.3333333333333337E-2</v>
          </cell>
          <cell r="AGV50">
            <v>75246.070000000007</v>
          </cell>
          <cell r="AGW50">
            <v>25321.264699626314</v>
          </cell>
          <cell r="AGX50">
            <v>-49924.805300373693</v>
          </cell>
          <cell r="AGZ50">
            <v>-48887.858956644632</v>
          </cell>
          <cell r="AHA50">
            <v>90292.324256328924</v>
          </cell>
          <cell r="AHC50">
            <v>-33824.059008629294</v>
          </cell>
          <cell r="AHD50">
            <v>229198.56546621822</v>
          </cell>
          <cell r="AHE50">
            <v>-20941.077059422329</v>
          </cell>
          <cell r="AHF50">
            <v>45125.902855691907</v>
          </cell>
          <cell r="AHG50">
            <v>260963.7975535428</v>
          </cell>
        </row>
        <row r="51">
          <cell r="C51" t="str">
            <v>Текстильникiв, ВУЛ, 11а</v>
          </cell>
          <cell r="D51">
            <v>9</v>
          </cell>
          <cell r="E51">
            <v>7631.56</v>
          </cell>
          <cell r="F51">
            <v>64290.16</v>
          </cell>
          <cell r="G51">
            <v>59351.772593348076</v>
          </cell>
          <cell r="H51">
            <v>-4938.3874066519274</v>
          </cell>
          <cell r="I51">
            <v>-4938.3874066519274</v>
          </cell>
          <cell r="J51">
            <v>0</v>
          </cell>
          <cell r="K51">
            <v>29062.060000000005</v>
          </cell>
          <cell r="L51">
            <v>1834.63</v>
          </cell>
          <cell r="M51">
            <v>1834.63</v>
          </cell>
          <cell r="N51">
            <v>1834.63</v>
          </cell>
          <cell r="O51">
            <v>1834.63</v>
          </cell>
          <cell r="P51">
            <v>1834.63</v>
          </cell>
          <cell r="Q51">
            <v>1834.63</v>
          </cell>
          <cell r="R51">
            <v>1834.63</v>
          </cell>
          <cell r="S51">
            <v>3243.93</v>
          </cell>
          <cell r="T51">
            <v>3243.93</v>
          </cell>
          <cell r="U51">
            <v>3243.93</v>
          </cell>
          <cell r="V51">
            <v>3243.93</v>
          </cell>
          <cell r="W51">
            <v>3243.93</v>
          </cell>
          <cell r="X51">
            <v>23251.014076747277</v>
          </cell>
          <cell r="Y51">
            <v>5132.5600160929707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18118.454060654305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L51">
            <v>0</v>
          </cell>
          <cell r="AM51">
            <v>0</v>
          </cell>
          <cell r="AN51">
            <v>6272.8299999999981</v>
          </cell>
          <cell r="AO51">
            <v>477.74</v>
          </cell>
          <cell r="AP51">
            <v>477.74</v>
          </cell>
          <cell r="AQ51">
            <v>477.74</v>
          </cell>
          <cell r="AR51">
            <v>477.74</v>
          </cell>
          <cell r="AS51">
            <v>477.74</v>
          </cell>
          <cell r="AT51">
            <v>477.74</v>
          </cell>
          <cell r="AU51">
            <v>477.74</v>
          </cell>
          <cell r="AV51">
            <v>585.73</v>
          </cell>
          <cell r="AW51">
            <v>585.73</v>
          </cell>
          <cell r="AX51">
            <v>585.73</v>
          </cell>
          <cell r="AY51">
            <v>585.73</v>
          </cell>
          <cell r="AZ51">
            <v>585.73</v>
          </cell>
          <cell r="BA51">
            <v>4177.1945571498436</v>
          </cell>
          <cell r="BB51">
            <v>901.6293413210467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3275.5652158287967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O51">
            <v>0</v>
          </cell>
          <cell r="BP51">
            <v>0</v>
          </cell>
          <cell r="BQ51">
            <v>1149.92</v>
          </cell>
          <cell r="BR51">
            <v>87.76</v>
          </cell>
          <cell r="BS51">
            <v>87.76</v>
          </cell>
          <cell r="BT51">
            <v>87.76</v>
          </cell>
          <cell r="BU51">
            <v>87.76</v>
          </cell>
          <cell r="BV51">
            <v>87.76</v>
          </cell>
          <cell r="BW51">
            <v>87.76</v>
          </cell>
          <cell r="BX51">
            <v>87.76</v>
          </cell>
          <cell r="BY51">
            <v>107.12</v>
          </cell>
          <cell r="BZ51">
            <v>107.12</v>
          </cell>
          <cell r="CA51">
            <v>107.12</v>
          </cell>
          <cell r="CB51">
            <v>107.12</v>
          </cell>
          <cell r="CC51">
            <v>107.12</v>
          </cell>
          <cell r="CD51">
            <v>1052.8700000000001</v>
          </cell>
          <cell r="CE51">
            <v>79.459999999999994</v>
          </cell>
          <cell r="CF51">
            <v>79.459999999999994</v>
          </cell>
          <cell r="CG51">
            <v>79.459999999999994</v>
          </cell>
          <cell r="CH51">
            <v>79.459999999999994</v>
          </cell>
          <cell r="CI51">
            <v>79.459999999999994</v>
          </cell>
          <cell r="CJ51">
            <v>79.459999999999994</v>
          </cell>
          <cell r="CK51">
            <v>79.459999999999994</v>
          </cell>
          <cell r="CL51">
            <v>99.33</v>
          </cell>
          <cell r="CM51">
            <v>99.33</v>
          </cell>
          <cell r="CN51">
            <v>99.33</v>
          </cell>
          <cell r="CO51">
            <v>99.33</v>
          </cell>
          <cell r="CP51">
            <v>99.33</v>
          </cell>
          <cell r="CR51">
            <v>0</v>
          </cell>
          <cell r="CS51">
            <v>0</v>
          </cell>
          <cell r="CT51">
            <v>893.34000000000026</v>
          </cell>
          <cell r="CU51">
            <v>67.92</v>
          </cell>
          <cell r="CV51">
            <v>67.92</v>
          </cell>
          <cell r="CW51">
            <v>67.92</v>
          </cell>
          <cell r="CX51">
            <v>67.92</v>
          </cell>
          <cell r="CY51">
            <v>67.92</v>
          </cell>
          <cell r="CZ51">
            <v>67.92</v>
          </cell>
          <cell r="DA51">
            <v>67.92</v>
          </cell>
          <cell r="DB51">
            <v>83.58</v>
          </cell>
          <cell r="DC51">
            <v>83.58</v>
          </cell>
          <cell r="DD51">
            <v>83.58</v>
          </cell>
          <cell r="DE51">
            <v>83.58</v>
          </cell>
          <cell r="DF51">
            <v>83.58</v>
          </cell>
          <cell r="DG51">
            <v>818.9</v>
          </cell>
          <cell r="DH51">
            <v>61.8</v>
          </cell>
          <cell r="DI51">
            <v>61.8</v>
          </cell>
          <cell r="DJ51">
            <v>61.8</v>
          </cell>
          <cell r="DK51">
            <v>61.8</v>
          </cell>
          <cell r="DL51">
            <v>61.8</v>
          </cell>
          <cell r="DM51">
            <v>61.8</v>
          </cell>
          <cell r="DN51">
            <v>61.8</v>
          </cell>
          <cell r="DO51">
            <v>77.260000000000005</v>
          </cell>
          <cell r="DP51">
            <v>77.260000000000005</v>
          </cell>
          <cell r="DQ51">
            <v>77.260000000000005</v>
          </cell>
          <cell r="DR51">
            <v>77.260000000000005</v>
          </cell>
          <cell r="DS51">
            <v>77.260000000000005</v>
          </cell>
          <cell r="DT51">
            <v>-74.440000000000282</v>
          </cell>
          <cell r="DU51">
            <v>-74.440000000000282</v>
          </cell>
          <cell r="DV51">
            <v>0</v>
          </cell>
          <cell r="DW51">
            <v>1353.35</v>
          </cell>
          <cell r="DX51">
            <v>107.6</v>
          </cell>
          <cell r="DY51">
            <v>107.6</v>
          </cell>
          <cell r="DZ51">
            <v>107.6</v>
          </cell>
          <cell r="EA51">
            <v>107.6</v>
          </cell>
          <cell r="EB51">
            <v>107.6</v>
          </cell>
          <cell r="EC51">
            <v>107.6</v>
          </cell>
          <cell r="ED51">
            <v>107.6</v>
          </cell>
          <cell r="EE51">
            <v>120.03</v>
          </cell>
          <cell r="EF51">
            <v>120.03</v>
          </cell>
          <cell r="EG51">
            <v>120.03</v>
          </cell>
          <cell r="EH51">
            <v>120.03</v>
          </cell>
          <cell r="EI51">
            <v>120.03</v>
          </cell>
          <cell r="EK51">
            <v>882.54183436102994</v>
          </cell>
          <cell r="EL51">
            <v>213.27976100964952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669.26207335138042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-470.80816563896997</v>
          </cell>
          <cell r="EY51">
            <v>-470.80816563896997</v>
          </cell>
          <cell r="EZ51">
            <v>0</v>
          </cell>
          <cell r="FA51">
            <v>4157.1399999999994</v>
          </cell>
          <cell r="FB51">
            <v>314.42</v>
          </cell>
          <cell r="FC51">
            <v>314.42</v>
          </cell>
          <cell r="FD51">
            <v>314.42</v>
          </cell>
          <cell r="FE51">
            <v>314.42</v>
          </cell>
          <cell r="FF51">
            <v>314.42</v>
          </cell>
          <cell r="FG51">
            <v>314.42</v>
          </cell>
          <cell r="FH51">
            <v>314.42</v>
          </cell>
          <cell r="FI51">
            <v>391.24</v>
          </cell>
          <cell r="FJ51">
            <v>391.24</v>
          </cell>
          <cell r="FK51">
            <v>391.24</v>
          </cell>
          <cell r="FL51">
            <v>391.24</v>
          </cell>
          <cell r="FM51">
            <v>391.24</v>
          </cell>
          <cell r="FN51">
            <v>4375.9039479449075</v>
          </cell>
          <cell r="FO51">
            <v>1904.9946650728079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2470.9092828720995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218.76394794490807</v>
          </cell>
          <cell r="GB51">
            <v>0</v>
          </cell>
          <cell r="GC51">
            <v>218.76394794490807</v>
          </cell>
          <cell r="GD51">
            <v>1428.3900000000003</v>
          </cell>
          <cell r="GE51">
            <v>125.92</v>
          </cell>
          <cell r="GF51">
            <v>125.92</v>
          </cell>
          <cell r="GG51">
            <v>125.92</v>
          </cell>
          <cell r="GH51">
            <v>125.92</v>
          </cell>
          <cell r="GI51">
            <v>125.92</v>
          </cell>
          <cell r="GJ51">
            <v>125.92</v>
          </cell>
          <cell r="GK51">
            <v>125.92</v>
          </cell>
          <cell r="GL51">
            <v>109.39</v>
          </cell>
          <cell r="GM51">
            <v>109.39</v>
          </cell>
          <cell r="GN51">
            <v>109.39</v>
          </cell>
          <cell r="GO51">
            <v>109.39</v>
          </cell>
          <cell r="GP51">
            <v>109.39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V51">
            <v>-1428.3900000000003</v>
          </cell>
          <cell r="GW51">
            <v>-1428.3900000000003</v>
          </cell>
          <cell r="GX51">
            <v>0</v>
          </cell>
          <cell r="GY51">
            <v>19973.130000000005</v>
          </cell>
          <cell r="GZ51">
            <v>1098.94</v>
          </cell>
          <cell r="HA51">
            <v>1098.94</v>
          </cell>
          <cell r="HB51">
            <v>1098.94</v>
          </cell>
          <cell r="HC51">
            <v>1098.94</v>
          </cell>
          <cell r="HD51">
            <v>1098.94</v>
          </cell>
          <cell r="HE51">
            <v>1098.94</v>
          </cell>
          <cell r="HF51">
            <v>1098.94</v>
          </cell>
          <cell r="HG51">
            <v>2456.11</v>
          </cell>
          <cell r="HH51">
            <v>2456.11</v>
          </cell>
          <cell r="HI51">
            <v>2456.11</v>
          </cell>
          <cell r="HJ51">
            <v>2456.11</v>
          </cell>
          <cell r="HK51">
            <v>2456.11</v>
          </cell>
          <cell r="HL51">
            <v>24793.348177145017</v>
          </cell>
          <cell r="HM51">
            <v>2128.7046879142495</v>
          </cell>
          <cell r="HN51">
            <v>2257.1716826084362</v>
          </cell>
          <cell r="HO51">
            <v>2454.1000485288509</v>
          </cell>
          <cell r="HP51">
            <v>2285.9907674782812</v>
          </cell>
          <cell r="HQ51">
            <v>2378.0243436264418</v>
          </cell>
          <cell r="HR51">
            <v>2001.1211536441187</v>
          </cell>
          <cell r="HS51">
            <v>2623.6694913226902</v>
          </cell>
          <cell r="HT51">
            <v>1584.360863206268</v>
          </cell>
          <cell r="HU51">
            <v>1640.5250510313574</v>
          </cell>
          <cell r="HV51">
            <v>1772.6180242605326</v>
          </cell>
          <cell r="HW51">
            <v>1611.6234705118975</v>
          </cell>
          <cell r="HX51">
            <v>2055.438593011896</v>
          </cell>
          <cell r="HY51">
            <v>4820.2181771450123</v>
          </cell>
          <cell r="HZ51">
            <v>0</v>
          </cell>
          <cell r="IA51">
            <v>4820.2181771450123</v>
          </cell>
          <cell r="IB51">
            <v>97197.63</v>
          </cell>
          <cell r="IC51">
            <v>7224.79</v>
          </cell>
          <cell r="ID51">
            <v>7224.79</v>
          </cell>
          <cell r="IE51">
            <v>7224.79</v>
          </cell>
          <cell r="IF51">
            <v>7224.79</v>
          </cell>
          <cell r="IG51">
            <v>7224.79</v>
          </cell>
          <cell r="IH51">
            <v>7224.79</v>
          </cell>
          <cell r="II51">
            <v>7224.79</v>
          </cell>
          <cell r="IJ51">
            <v>9324.82</v>
          </cell>
          <cell r="IK51">
            <v>9324.82</v>
          </cell>
          <cell r="IL51">
            <v>9324.82</v>
          </cell>
          <cell r="IM51">
            <v>9324.82</v>
          </cell>
          <cell r="IN51">
            <v>9324.82</v>
          </cell>
          <cell r="IO51">
            <v>88084.428568229938</v>
          </cell>
          <cell r="IP51">
            <v>7764.350246027092</v>
          </cell>
          <cell r="IQ51">
            <v>7745.7655373128327</v>
          </cell>
          <cell r="IR51">
            <v>7771.8318821455287</v>
          </cell>
          <cell r="IS51">
            <v>7803.7271129999999</v>
          </cell>
          <cell r="IT51">
            <v>7864.6589364000001</v>
          </cell>
          <cell r="IU51">
            <v>7775.5845804</v>
          </cell>
          <cell r="IV51">
            <v>7636.7960923830087</v>
          </cell>
          <cell r="IW51">
            <v>9631.7414442666668</v>
          </cell>
          <cell r="IX51">
            <v>5819.812472241144</v>
          </cell>
          <cell r="IY51">
            <v>6903.0456283440881</v>
          </cell>
          <cell r="IZ51">
            <v>5365.3005760454844</v>
          </cell>
          <cell r="JA51">
            <v>6001.8140596640842</v>
          </cell>
          <cell r="JB51">
            <v>-9113.2014317700668</v>
          </cell>
          <cell r="JC51">
            <v>-9113.2014317700668</v>
          </cell>
          <cell r="JD51">
            <v>0</v>
          </cell>
          <cell r="JE51">
            <v>0</v>
          </cell>
          <cell r="JF51">
            <v>0</v>
          </cell>
          <cell r="JG51">
            <v>0</v>
          </cell>
          <cell r="JH51">
            <v>0</v>
          </cell>
          <cell r="JI51">
            <v>0</v>
          </cell>
          <cell r="JJ51">
            <v>0</v>
          </cell>
          <cell r="JK51">
            <v>0</v>
          </cell>
          <cell r="JL51">
            <v>0</v>
          </cell>
          <cell r="JM51">
            <v>0</v>
          </cell>
          <cell r="JN51">
            <v>0</v>
          </cell>
          <cell r="JO51">
            <v>0</v>
          </cell>
          <cell r="JP51">
            <v>0</v>
          </cell>
          <cell r="JQ51">
            <v>0</v>
          </cell>
          <cell r="JR51">
            <v>0</v>
          </cell>
          <cell r="JS51">
            <v>0</v>
          </cell>
          <cell r="JT51">
            <v>0</v>
          </cell>
          <cell r="JU51">
            <v>0</v>
          </cell>
          <cell r="JV51">
            <v>0</v>
          </cell>
          <cell r="JW51">
            <v>0</v>
          </cell>
          <cell r="JX51">
            <v>0</v>
          </cell>
          <cell r="JY51">
            <v>0</v>
          </cell>
          <cell r="JZ51">
            <v>0</v>
          </cell>
          <cell r="KA51">
            <v>0</v>
          </cell>
          <cell r="KB51">
            <v>0</v>
          </cell>
          <cell r="KC51">
            <v>0</v>
          </cell>
          <cell r="KD51">
            <v>0</v>
          </cell>
          <cell r="KE51">
            <v>0</v>
          </cell>
          <cell r="KF51">
            <v>0</v>
          </cell>
          <cell r="KG51">
            <v>0</v>
          </cell>
          <cell r="KH51">
            <v>5476.51</v>
          </cell>
          <cell r="KI51">
            <v>283.13</v>
          </cell>
          <cell r="KJ51">
            <v>283.13</v>
          </cell>
          <cell r="KK51">
            <v>283.13</v>
          </cell>
          <cell r="KL51">
            <v>283.13</v>
          </cell>
          <cell r="KM51">
            <v>283.13</v>
          </cell>
          <cell r="KN51">
            <v>283.13</v>
          </cell>
          <cell r="KO51">
            <v>283.13</v>
          </cell>
          <cell r="KP51">
            <v>698.92</v>
          </cell>
          <cell r="KQ51">
            <v>698.92</v>
          </cell>
          <cell r="KR51">
            <v>698.92</v>
          </cell>
          <cell r="KS51">
            <v>698.92</v>
          </cell>
          <cell r="KT51">
            <v>698.92</v>
          </cell>
          <cell r="KU51">
            <v>5940.2655652595986</v>
          </cell>
          <cell r="KV51">
            <v>342.0879329497314</v>
          </cell>
          <cell r="KW51">
            <v>368.41618554168519</v>
          </cell>
          <cell r="KX51">
            <v>326.96490765515085</v>
          </cell>
          <cell r="KY51">
            <v>358.48664483693432</v>
          </cell>
          <cell r="KZ51">
            <v>357.09686984307285</v>
          </cell>
          <cell r="LA51">
            <v>364.99192566493946</v>
          </cell>
          <cell r="LB51">
            <v>322.97444789170987</v>
          </cell>
          <cell r="LC51">
            <v>530.82048334157275</v>
          </cell>
          <cell r="LD51">
            <v>684.1979542636534</v>
          </cell>
          <cell r="LE51">
            <v>660.67368869762163</v>
          </cell>
          <cell r="LF51">
            <v>804.94957995585298</v>
          </cell>
          <cell r="LG51">
            <v>818.60494461767439</v>
          </cell>
          <cell r="LH51">
            <v>463.75556525959837</v>
          </cell>
          <cell r="LI51">
            <v>0</v>
          </cell>
          <cell r="LJ51">
            <v>463.75556525959837</v>
          </cell>
          <cell r="LK51">
            <v>0</v>
          </cell>
          <cell r="LX51">
            <v>0</v>
          </cell>
          <cell r="MJ51">
            <v>0</v>
          </cell>
          <cell r="ML51">
            <v>0</v>
          </cell>
          <cell r="MM51">
            <v>0</v>
          </cell>
          <cell r="MN51">
            <v>91940.319999999992</v>
          </cell>
          <cell r="MO51">
            <v>6106.01</v>
          </cell>
          <cell r="MP51">
            <v>6106.01</v>
          </cell>
          <cell r="MQ51">
            <v>6106.01</v>
          </cell>
          <cell r="MR51">
            <v>6106.01</v>
          </cell>
          <cell r="MS51">
            <v>6106.01</v>
          </cell>
          <cell r="MT51">
            <v>6106.01</v>
          </cell>
          <cell r="MU51">
            <v>6106.01</v>
          </cell>
          <cell r="MV51">
            <v>9839.65</v>
          </cell>
          <cell r="MW51">
            <v>9839.65</v>
          </cell>
          <cell r="MX51">
            <v>9839.65</v>
          </cell>
          <cell r="MY51">
            <v>9839.65</v>
          </cell>
          <cell r="MZ51">
            <v>9839.65</v>
          </cell>
          <cell r="NA51">
            <v>82753.649159703113</v>
          </cell>
          <cell r="NB51">
            <v>1279.5517870333338</v>
          </cell>
          <cell r="NC51">
            <v>0</v>
          </cell>
          <cell r="ND51">
            <v>4248.6505982499875</v>
          </cell>
          <cell r="NE51">
            <v>12178.2544</v>
          </cell>
          <cell r="NF51">
            <v>0</v>
          </cell>
          <cell r="NG51">
            <v>4889.7240733706358</v>
          </cell>
          <cell r="NH51">
            <v>995.61279999999988</v>
          </cell>
          <cell r="NI51">
            <v>0</v>
          </cell>
          <cell r="NJ51">
            <v>607.6627994393474</v>
          </cell>
          <cell r="NK51">
            <v>1022.9023999999999</v>
          </cell>
          <cell r="NL51">
            <v>14232.811010569631</v>
          </cell>
          <cell r="NM51">
            <v>43298.479291040181</v>
          </cell>
          <cell r="NN51">
            <v>-9186.6708402968798</v>
          </cell>
          <cell r="NO51">
            <v>-9186.6708402968798</v>
          </cell>
          <cell r="NP51">
            <v>0</v>
          </cell>
          <cell r="NQ51">
            <v>46665.429999999993</v>
          </cell>
          <cell r="NR51">
            <v>34693.26</v>
          </cell>
          <cell r="NS51">
            <v>-11972.169999999991</v>
          </cell>
          <cell r="NT51">
            <v>-11972.169999999991</v>
          </cell>
          <cell r="NU51">
            <v>0</v>
          </cell>
          <cell r="NV51">
            <v>14695.62</v>
          </cell>
          <cell r="NW51">
            <v>1558.36</v>
          </cell>
          <cell r="NX51">
            <v>1558.36</v>
          </cell>
          <cell r="NY51">
            <v>1558.36</v>
          </cell>
          <cell r="NZ51">
            <v>1558.36</v>
          </cell>
          <cell r="OA51">
            <v>1558.36</v>
          </cell>
          <cell r="OB51">
            <v>1558.36</v>
          </cell>
          <cell r="OC51">
            <v>1558.36</v>
          </cell>
          <cell r="OD51">
            <v>757.42</v>
          </cell>
          <cell r="OE51">
            <v>757.42</v>
          </cell>
          <cell r="OF51">
            <v>757.42</v>
          </cell>
          <cell r="OG51">
            <v>757.42</v>
          </cell>
          <cell r="OH51">
            <v>757.42</v>
          </cell>
          <cell r="OI51">
            <v>7584.11</v>
          </cell>
          <cell r="OJ51">
            <v>0</v>
          </cell>
          <cell r="OK51">
            <v>0</v>
          </cell>
          <cell r="OL51">
            <v>0</v>
          </cell>
          <cell r="OM51">
            <v>0</v>
          </cell>
          <cell r="ON51">
            <v>7316.65</v>
          </cell>
          <cell r="OO51">
            <v>0</v>
          </cell>
          <cell r="OP51">
            <v>267.45999999999998</v>
          </cell>
          <cell r="OQ51">
            <v>0</v>
          </cell>
          <cell r="OR51">
            <v>0</v>
          </cell>
          <cell r="OS51">
            <v>0</v>
          </cell>
          <cell r="OT51">
            <v>0</v>
          </cell>
          <cell r="OU51">
            <v>0</v>
          </cell>
          <cell r="OV51">
            <v>-7111.5100000000011</v>
          </cell>
          <cell r="OW51">
            <v>-7111.5100000000011</v>
          </cell>
          <cell r="OX51">
            <v>0</v>
          </cell>
          <cell r="OY51">
            <v>12498.249999999996</v>
          </cell>
          <cell r="OZ51">
            <v>1354.6</v>
          </cell>
          <cell r="PA51">
            <v>1354.6</v>
          </cell>
          <cell r="PB51">
            <v>1354.6</v>
          </cell>
          <cell r="PC51">
            <v>1354.6</v>
          </cell>
          <cell r="PD51">
            <v>1354.6</v>
          </cell>
          <cell r="PE51">
            <v>1354.6</v>
          </cell>
          <cell r="PF51">
            <v>1354.6</v>
          </cell>
          <cell r="PG51">
            <v>603.21</v>
          </cell>
          <cell r="PH51">
            <v>603.21</v>
          </cell>
          <cell r="PI51">
            <v>603.21</v>
          </cell>
          <cell r="PJ51">
            <v>603.21</v>
          </cell>
          <cell r="PK51">
            <v>603.21</v>
          </cell>
          <cell r="PL51">
            <v>3228.3999999999996</v>
          </cell>
          <cell r="PM51">
            <v>0</v>
          </cell>
          <cell r="PN51">
            <v>0</v>
          </cell>
          <cell r="PO51">
            <v>0</v>
          </cell>
          <cell r="PP51">
            <v>0</v>
          </cell>
          <cell r="PQ51">
            <v>0</v>
          </cell>
          <cell r="PR51">
            <v>0</v>
          </cell>
          <cell r="PS51">
            <v>563.78</v>
          </cell>
          <cell r="PT51">
            <v>2664.62</v>
          </cell>
          <cell r="PU51">
            <v>0</v>
          </cell>
          <cell r="PV51">
            <v>0</v>
          </cell>
          <cell r="PW51">
            <v>0</v>
          </cell>
          <cell r="PX51">
            <v>0</v>
          </cell>
          <cell r="PY51">
            <v>-9269.8499999999967</v>
          </cell>
          <cell r="PZ51">
            <v>-9269.8499999999967</v>
          </cell>
          <cell r="QA51">
            <v>0</v>
          </cell>
          <cell r="QB51">
            <v>790.33000000000027</v>
          </cell>
          <cell r="QC51">
            <v>80.89</v>
          </cell>
          <cell r="QD51">
            <v>80.89</v>
          </cell>
          <cell r="QE51">
            <v>80.89</v>
          </cell>
          <cell r="QF51">
            <v>80.89</v>
          </cell>
          <cell r="QG51">
            <v>80.89</v>
          </cell>
          <cell r="QH51">
            <v>80.89</v>
          </cell>
          <cell r="QI51">
            <v>80.89</v>
          </cell>
          <cell r="QJ51">
            <v>44.82</v>
          </cell>
          <cell r="QK51">
            <v>44.82</v>
          </cell>
          <cell r="QL51">
            <v>44.82</v>
          </cell>
          <cell r="QM51">
            <v>44.82</v>
          </cell>
          <cell r="QN51">
            <v>44.82</v>
          </cell>
          <cell r="QO51">
            <v>11591.54</v>
          </cell>
          <cell r="QP51">
            <v>0</v>
          </cell>
          <cell r="QQ51">
            <v>0</v>
          </cell>
          <cell r="QR51">
            <v>0</v>
          </cell>
          <cell r="QS51">
            <v>0</v>
          </cell>
          <cell r="QT51">
            <v>11591.54</v>
          </cell>
          <cell r="QU51">
            <v>0</v>
          </cell>
          <cell r="QV51">
            <v>0</v>
          </cell>
          <cell r="QW51">
            <v>0</v>
          </cell>
          <cell r="QX51">
            <v>0</v>
          </cell>
          <cell r="QY51">
            <v>0</v>
          </cell>
          <cell r="QZ51">
            <v>0</v>
          </cell>
          <cell r="RA51">
            <v>0</v>
          </cell>
          <cell r="RB51">
            <v>10801.210000000001</v>
          </cell>
          <cell r="RC51">
            <v>0</v>
          </cell>
          <cell r="RD51">
            <v>10801.210000000001</v>
          </cell>
          <cell r="RE51">
            <v>14232.35</v>
          </cell>
          <cell r="RF51">
            <v>1464.5</v>
          </cell>
          <cell r="RG51">
            <v>1464.5</v>
          </cell>
          <cell r="RH51">
            <v>1464.5</v>
          </cell>
          <cell r="RI51">
            <v>1464.5</v>
          </cell>
          <cell r="RJ51">
            <v>1464.5</v>
          </cell>
          <cell r="RK51">
            <v>1464.5</v>
          </cell>
          <cell r="RL51">
            <v>1464.5</v>
          </cell>
          <cell r="RM51">
            <v>796.17</v>
          </cell>
          <cell r="RN51">
            <v>796.17</v>
          </cell>
          <cell r="RO51">
            <v>796.17</v>
          </cell>
          <cell r="RP51">
            <v>796.17</v>
          </cell>
          <cell r="RQ51">
            <v>796.17</v>
          </cell>
          <cell r="RR51">
            <v>705.58</v>
          </cell>
          <cell r="RS51">
            <v>0</v>
          </cell>
          <cell r="RT51">
            <v>0</v>
          </cell>
          <cell r="RU51">
            <v>0</v>
          </cell>
          <cell r="RV51">
            <v>0</v>
          </cell>
          <cell r="RW51">
            <v>0</v>
          </cell>
          <cell r="RX51">
            <v>0</v>
          </cell>
          <cell r="RY51">
            <v>705.58</v>
          </cell>
          <cell r="RZ51">
            <v>0</v>
          </cell>
          <cell r="SA51">
            <v>0</v>
          </cell>
          <cell r="SB51">
            <v>0</v>
          </cell>
          <cell r="SC51">
            <v>0</v>
          </cell>
          <cell r="SD51">
            <v>0</v>
          </cell>
          <cell r="SE51">
            <v>-13526.77</v>
          </cell>
          <cell r="SF51">
            <v>-13526.77</v>
          </cell>
          <cell r="SG51">
            <v>0</v>
          </cell>
          <cell r="SH51">
            <v>3952.0300000000011</v>
          </cell>
          <cell r="SI51">
            <v>408.29</v>
          </cell>
          <cell r="SJ51">
            <v>408.29</v>
          </cell>
          <cell r="SK51">
            <v>408.29</v>
          </cell>
          <cell r="SL51">
            <v>408.29</v>
          </cell>
          <cell r="SM51">
            <v>408.29</v>
          </cell>
          <cell r="SN51">
            <v>408.29</v>
          </cell>
          <cell r="SO51">
            <v>408.29</v>
          </cell>
          <cell r="SP51">
            <v>218.8</v>
          </cell>
          <cell r="SQ51">
            <v>218.8</v>
          </cell>
          <cell r="SR51">
            <v>218.8</v>
          </cell>
          <cell r="SS51">
            <v>218.8</v>
          </cell>
          <cell r="ST51">
            <v>218.8</v>
          </cell>
          <cell r="SU51">
            <v>1544.19</v>
          </cell>
          <cell r="SV51">
            <v>0</v>
          </cell>
          <cell r="SW51">
            <v>0</v>
          </cell>
          <cell r="SX51">
            <v>1544.19</v>
          </cell>
          <cell r="SY51">
            <v>0</v>
          </cell>
          <cell r="SZ51">
            <v>0</v>
          </cell>
          <cell r="TA51">
            <v>0</v>
          </cell>
          <cell r="TB51">
            <v>0</v>
          </cell>
          <cell r="TC51">
            <v>0</v>
          </cell>
          <cell r="TD51">
            <v>0</v>
          </cell>
          <cell r="TE51">
            <v>0</v>
          </cell>
          <cell r="TF51">
            <v>0</v>
          </cell>
          <cell r="TG51">
            <v>0</v>
          </cell>
          <cell r="TH51">
            <v>-2407.8400000000011</v>
          </cell>
          <cell r="TI51">
            <v>-2407.8400000000011</v>
          </cell>
          <cell r="TJ51">
            <v>0</v>
          </cell>
          <cell r="TK51">
            <v>416.79000000000008</v>
          </cell>
          <cell r="TL51">
            <v>38.92</v>
          </cell>
          <cell r="TM51">
            <v>38.92</v>
          </cell>
          <cell r="TN51">
            <v>38.92</v>
          </cell>
          <cell r="TO51">
            <v>38.92</v>
          </cell>
          <cell r="TP51">
            <v>38.92</v>
          </cell>
          <cell r="TQ51">
            <v>38.92</v>
          </cell>
          <cell r="TR51">
            <v>38.92</v>
          </cell>
          <cell r="TS51">
            <v>28.87</v>
          </cell>
          <cell r="TT51">
            <v>28.87</v>
          </cell>
          <cell r="TU51">
            <v>28.87</v>
          </cell>
          <cell r="TV51">
            <v>28.87</v>
          </cell>
          <cell r="TW51">
            <v>28.87</v>
          </cell>
          <cell r="TX51">
            <v>10039.44</v>
          </cell>
          <cell r="TY51">
            <v>0</v>
          </cell>
          <cell r="TZ51">
            <v>6739.18</v>
          </cell>
          <cell r="UA51">
            <v>116.85</v>
          </cell>
          <cell r="UB51">
            <v>0</v>
          </cell>
          <cell r="UC51">
            <v>0</v>
          </cell>
          <cell r="UD51">
            <v>0</v>
          </cell>
          <cell r="UE51">
            <v>3102.11</v>
          </cell>
          <cell r="UF51">
            <v>81.3</v>
          </cell>
          <cell r="UG51">
            <v>0</v>
          </cell>
          <cell r="UH51">
            <v>0</v>
          </cell>
          <cell r="UI51">
            <v>0</v>
          </cell>
          <cell r="UJ51">
            <v>0</v>
          </cell>
          <cell r="UK51">
            <v>9622.65</v>
          </cell>
          <cell r="UL51">
            <v>0</v>
          </cell>
          <cell r="UM51">
            <v>9622.65</v>
          </cell>
          <cell r="UN51">
            <v>80.06</v>
          </cell>
          <cell r="UO51">
            <v>7.63</v>
          </cell>
          <cell r="UP51">
            <v>7.63</v>
          </cell>
          <cell r="UQ51">
            <v>7.63</v>
          </cell>
          <cell r="UR51">
            <v>7.63</v>
          </cell>
          <cell r="US51">
            <v>7.63</v>
          </cell>
          <cell r="UT51">
            <v>7.63</v>
          </cell>
          <cell r="UU51">
            <v>7.63</v>
          </cell>
          <cell r="UV51">
            <v>5.33</v>
          </cell>
          <cell r="UW51">
            <v>5.33</v>
          </cell>
          <cell r="UX51">
            <v>5.33</v>
          </cell>
          <cell r="UY51">
            <v>5.33</v>
          </cell>
          <cell r="UZ51">
            <v>5.33</v>
          </cell>
          <cell r="VA51">
            <v>0</v>
          </cell>
          <cell r="VH51">
            <v>0</v>
          </cell>
          <cell r="VN51">
            <v>-80.06</v>
          </cell>
          <cell r="VO51">
            <v>-80.06</v>
          </cell>
          <cell r="VP51">
            <v>0</v>
          </cell>
          <cell r="VQ51">
            <v>0</v>
          </cell>
          <cell r="WD51">
            <v>0</v>
          </cell>
          <cell r="WQ51">
            <v>0</v>
          </cell>
          <cell r="WR51">
            <v>0</v>
          </cell>
          <cell r="WS51">
            <v>0</v>
          </cell>
          <cell r="WT51">
            <v>81496.680000000008</v>
          </cell>
          <cell r="WU51">
            <v>6031.99</v>
          </cell>
          <cell r="WV51">
            <v>6031.99</v>
          </cell>
          <cell r="WW51">
            <v>6031.99</v>
          </cell>
          <cell r="WX51">
            <v>6031.99</v>
          </cell>
          <cell r="WY51">
            <v>6031.99</v>
          </cell>
          <cell r="WZ51">
            <v>6031.99</v>
          </cell>
          <cell r="XA51">
            <v>6031.99</v>
          </cell>
          <cell r="XB51">
            <v>7854.55</v>
          </cell>
          <cell r="XC51">
            <v>7854.55</v>
          </cell>
          <cell r="XD51">
            <v>7854.55</v>
          </cell>
          <cell r="XE51">
            <v>7854.55</v>
          </cell>
          <cell r="XF51">
            <v>7854.55</v>
          </cell>
          <cell r="XG51">
            <v>83563.70246314707</v>
          </cell>
          <cell r="XH51">
            <v>7344.0673779321078</v>
          </cell>
          <cell r="XI51">
            <v>7301.5323237415896</v>
          </cell>
          <cell r="XJ51">
            <v>6965.5533770518587</v>
          </cell>
          <cell r="XK51">
            <v>532.37037970093866</v>
          </cell>
          <cell r="XL51">
            <v>6472.0923389978288</v>
          </cell>
          <cell r="XM51">
            <v>6128.63315585084</v>
          </cell>
          <cell r="XN51">
            <v>8562.3309687417895</v>
          </cell>
          <cell r="XO51">
            <v>8791.5242344849812</v>
          </cell>
          <cell r="XP51">
            <v>8283.0620369838125</v>
          </cell>
          <cell r="XQ51">
            <v>7576.4800520335093</v>
          </cell>
          <cell r="XR51">
            <v>8601.9260700435789</v>
          </cell>
          <cell r="XS51">
            <v>7004.1301475842183</v>
          </cell>
          <cell r="XT51">
            <v>2067.0224631470628</v>
          </cell>
          <cell r="XU51">
            <v>0</v>
          </cell>
          <cell r="XV51">
            <v>2067.0224631470628</v>
          </cell>
          <cell r="XW51">
            <v>45055.23</v>
          </cell>
          <cell r="XX51">
            <v>3222.14</v>
          </cell>
          <cell r="XY51">
            <v>3222.14</v>
          </cell>
          <cell r="XZ51">
            <v>3222.14</v>
          </cell>
          <cell r="YA51">
            <v>3222.14</v>
          </cell>
          <cell r="YB51">
            <v>3222.14</v>
          </cell>
          <cell r="YC51">
            <v>3222.14</v>
          </cell>
          <cell r="YD51">
            <v>3222.14</v>
          </cell>
          <cell r="YE51">
            <v>4500.05</v>
          </cell>
          <cell r="YF51">
            <v>4500.05</v>
          </cell>
          <cell r="YG51">
            <v>4500.05</v>
          </cell>
          <cell r="YH51">
            <v>4500.05</v>
          </cell>
          <cell r="YI51">
            <v>4500.05</v>
          </cell>
          <cell r="YJ51">
            <v>50179.349426539542</v>
          </cell>
          <cell r="YK51">
            <v>3800.3316890692508</v>
          </cell>
          <cell r="YL51">
            <v>3592.7289408558058</v>
          </cell>
          <cell r="YM51">
            <v>3743.6842581030651</v>
          </cell>
          <cell r="YN51">
            <v>3680.6117410058473</v>
          </cell>
          <cell r="YO51">
            <v>3575.7331229874708</v>
          </cell>
          <cell r="YP51">
            <v>3567.3974687142668</v>
          </cell>
          <cell r="YQ51">
            <v>4023.2837535531462</v>
          </cell>
          <cell r="YR51">
            <v>4112.2051646765431</v>
          </cell>
          <cell r="YS51">
            <v>4928.216911930469</v>
          </cell>
          <cell r="YT51">
            <v>4883.1634193845312</v>
          </cell>
          <cell r="YU51">
            <v>4921.9492962424702</v>
          </cell>
          <cell r="YV51">
            <v>5350.0436600166786</v>
          </cell>
          <cell r="YW51">
            <v>5124.1194265395388</v>
          </cell>
          <cell r="YX51">
            <v>0</v>
          </cell>
          <cell r="YY51">
            <v>5124.1194265395388</v>
          </cell>
          <cell r="YZ51">
            <v>3667.59</v>
          </cell>
          <cell r="ZA51">
            <v>134.32</v>
          </cell>
          <cell r="ZB51">
            <v>134.32</v>
          </cell>
          <cell r="ZC51">
            <v>134.32</v>
          </cell>
          <cell r="ZD51">
            <v>134.32</v>
          </cell>
          <cell r="ZE51">
            <v>134.32</v>
          </cell>
          <cell r="ZF51">
            <v>134.32</v>
          </cell>
          <cell r="ZG51">
            <v>134.32</v>
          </cell>
          <cell r="ZH51">
            <v>545.47</v>
          </cell>
          <cell r="ZI51">
            <v>545.47</v>
          </cell>
          <cell r="ZJ51">
            <v>545.47</v>
          </cell>
          <cell r="ZK51">
            <v>545.47</v>
          </cell>
          <cell r="ZL51">
            <v>545.47</v>
          </cell>
          <cell r="ZM51">
            <v>8817.4527668255068</v>
          </cell>
          <cell r="ZN51">
            <v>0</v>
          </cell>
          <cell r="ZO51">
            <v>176.44948959074063</v>
          </cell>
          <cell r="ZP51">
            <v>595.83398159285071</v>
          </cell>
          <cell r="ZQ51">
            <v>7787.1113741814561</v>
          </cell>
          <cell r="ZR51">
            <v>258.05792146045854</v>
          </cell>
          <cell r="ZS51">
            <v>0</v>
          </cell>
          <cell r="ZZ51">
            <v>5149.8627668255067</v>
          </cell>
          <cell r="AAA51">
            <v>0</v>
          </cell>
          <cell r="AAB51">
            <v>5149.8627668255067</v>
          </cell>
          <cell r="AAC51">
            <v>1885.3299999999995</v>
          </cell>
          <cell r="AAD51">
            <v>135.84</v>
          </cell>
          <cell r="AAE51">
            <v>135.84</v>
          </cell>
          <cell r="AAF51">
            <v>135.84</v>
          </cell>
          <cell r="AAG51">
            <v>135.84</v>
          </cell>
          <cell r="AAH51">
            <v>135.84</v>
          </cell>
          <cell r="AAI51">
            <v>135.84</v>
          </cell>
          <cell r="AAJ51">
            <v>135.84</v>
          </cell>
          <cell r="AAK51">
            <v>186.89</v>
          </cell>
          <cell r="AAL51">
            <v>186.89</v>
          </cell>
          <cell r="AAM51">
            <v>186.89</v>
          </cell>
          <cell r="AAN51">
            <v>186.89</v>
          </cell>
          <cell r="AAO51">
            <v>186.89</v>
          </cell>
          <cell r="AAP51">
            <v>1987.4590821490885</v>
          </cell>
          <cell r="AAQ51">
            <v>188.52550550963963</v>
          </cell>
          <cell r="AAR51">
            <v>188.07425183172913</v>
          </cell>
          <cell r="AAS51">
            <v>188.70716645827974</v>
          </cell>
          <cell r="AAT51">
            <v>189.48161175371999</v>
          </cell>
          <cell r="AAU51">
            <v>190.96109199921599</v>
          </cell>
          <cell r="AAV51">
            <v>188.798285394576</v>
          </cell>
          <cell r="AAW51">
            <v>185.42837432240219</v>
          </cell>
          <cell r="AAX51">
            <v>135.79423199999999</v>
          </cell>
          <cell r="AAY51">
            <v>130.5946395</v>
          </cell>
          <cell r="AAZ51">
            <v>132.999246</v>
          </cell>
          <cell r="ABA51">
            <v>132.8210541</v>
          </cell>
          <cell r="ABB51">
            <v>135.27362327952559</v>
          </cell>
          <cell r="ABC51">
            <v>102.12908214908907</v>
          </cell>
          <cell r="ABD51">
            <v>0</v>
          </cell>
          <cell r="ABE51">
            <v>102.12908214908907</v>
          </cell>
          <cell r="ABF51">
            <v>269.27</v>
          </cell>
          <cell r="ABG51">
            <v>9.16</v>
          </cell>
          <cell r="ABH51">
            <v>9.16</v>
          </cell>
          <cell r="ABI51">
            <v>9.16</v>
          </cell>
          <cell r="ABJ51">
            <v>9.16</v>
          </cell>
          <cell r="ABK51">
            <v>9.16</v>
          </cell>
          <cell r="ABL51">
            <v>9.16</v>
          </cell>
          <cell r="ABM51">
            <v>9.16</v>
          </cell>
          <cell r="ABN51">
            <v>41.03</v>
          </cell>
          <cell r="ABO51">
            <v>41.03</v>
          </cell>
          <cell r="ABP51">
            <v>41.03</v>
          </cell>
          <cell r="ABQ51">
            <v>41.03</v>
          </cell>
          <cell r="ABR51">
            <v>41.03</v>
          </cell>
          <cell r="ABS51">
            <v>0</v>
          </cell>
          <cell r="ABT51">
            <v>0</v>
          </cell>
          <cell r="ABU51">
            <v>0</v>
          </cell>
          <cell r="ABV51">
            <v>0</v>
          </cell>
          <cell r="ABW51">
            <v>0</v>
          </cell>
          <cell r="ABX51">
            <v>0</v>
          </cell>
          <cell r="ABY51">
            <v>0</v>
          </cell>
          <cell r="ACB51">
            <v>0</v>
          </cell>
          <cell r="ACC51">
            <v>0</v>
          </cell>
          <cell r="ACD51">
            <v>0</v>
          </cell>
          <cell r="ACE51">
            <v>0</v>
          </cell>
          <cell r="ACF51">
            <v>-269.27</v>
          </cell>
          <cell r="ACG51">
            <v>-269.27</v>
          </cell>
          <cell r="ACH51">
            <v>0</v>
          </cell>
          <cell r="ACI51">
            <v>41573.270000000004</v>
          </cell>
          <cell r="ACJ51">
            <v>24611.636986677811</v>
          </cell>
          <cell r="ACK51">
            <v>-16961.633013322193</v>
          </cell>
          <cell r="ACL51">
            <v>-16961.633013322193</v>
          </cell>
          <cell r="ACM51">
            <v>0</v>
          </cell>
          <cell r="ACN51">
            <v>36565.120000000003</v>
          </cell>
          <cell r="ACO51">
            <v>3074.76</v>
          </cell>
          <cell r="ACP51">
            <v>3074.76</v>
          </cell>
          <cell r="ACQ51">
            <v>3074.76</v>
          </cell>
          <cell r="ACR51">
            <v>3074.76</v>
          </cell>
          <cell r="ACS51">
            <v>3074.76</v>
          </cell>
          <cell r="ACT51">
            <v>3074.76</v>
          </cell>
          <cell r="ACU51">
            <v>3074.76</v>
          </cell>
          <cell r="ACV51">
            <v>3008.36</v>
          </cell>
          <cell r="ACW51">
            <v>3008.36</v>
          </cell>
          <cell r="ACX51">
            <v>3008.36</v>
          </cell>
          <cell r="ACY51">
            <v>3008.36</v>
          </cell>
          <cell r="ACZ51">
            <v>3008.36</v>
          </cell>
          <cell r="ADA51">
            <v>16933.268098806271</v>
          </cell>
          <cell r="ADB51">
            <v>0</v>
          </cell>
          <cell r="ADC51">
            <v>4844.5441882269315</v>
          </cell>
          <cell r="ADD51">
            <v>1319.3728202809748</v>
          </cell>
          <cell r="ADE51">
            <v>1090.2557119999999</v>
          </cell>
          <cell r="ADF51">
            <v>1170.6355976</v>
          </cell>
          <cell r="ADG51">
            <v>1094.2187256</v>
          </cell>
          <cell r="ADH51">
            <v>1052.9768599305639</v>
          </cell>
          <cell r="ADI51">
            <v>1347.2134735819679</v>
          </cell>
          <cell r="ADJ51">
            <v>1382.9058697999999</v>
          </cell>
          <cell r="ADK51">
            <v>1264.3138200000001</v>
          </cell>
          <cell r="ADL51">
            <v>1143.2449249199999</v>
          </cell>
          <cell r="ADM51">
            <v>1223.5861068658323</v>
          </cell>
          <cell r="ADN51">
            <v>-19631.851901193731</v>
          </cell>
          <cell r="ADO51">
            <v>-19631.851901193731</v>
          </cell>
          <cell r="ADP51">
            <v>0</v>
          </cell>
          <cell r="ADQ51">
            <v>5008.1499999999996</v>
          </cell>
          <cell r="ADR51">
            <v>351.85</v>
          </cell>
          <cell r="ADS51">
            <v>351.85</v>
          </cell>
          <cell r="ADT51">
            <v>351.85</v>
          </cell>
          <cell r="ADU51">
            <v>351.85</v>
          </cell>
          <cell r="ADV51">
            <v>351.85</v>
          </cell>
          <cell r="ADW51">
            <v>351.85</v>
          </cell>
          <cell r="ADX51">
            <v>351.85</v>
          </cell>
          <cell r="ADY51">
            <v>509.04</v>
          </cell>
          <cell r="ADZ51">
            <v>509.04</v>
          </cell>
          <cell r="AEA51">
            <v>509.04</v>
          </cell>
          <cell r="AEB51">
            <v>509.04</v>
          </cell>
          <cell r="AEC51">
            <v>509.04</v>
          </cell>
          <cell r="AED51">
            <v>7678.3688878715384</v>
          </cell>
          <cell r="AEE51">
            <v>0</v>
          </cell>
          <cell r="AEF51">
            <v>158.86329967887013</v>
          </cell>
          <cell r="AEG51">
            <v>0</v>
          </cell>
          <cell r="AEH51">
            <v>0</v>
          </cell>
          <cell r="AEI51">
            <v>801.71769439999991</v>
          </cell>
          <cell r="AEJ51">
            <v>0</v>
          </cell>
          <cell r="AEK51">
            <v>0</v>
          </cell>
          <cell r="AEL51">
            <v>145.51783164125786</v>
          </cell>
          <cell r="AEM51">
            <v>0</v>
          </cell>
          <cell r="AEN51">
            <v>0</v>
          </cell>
          <cell r="AEO51">
            <v>4686.2328783200001</v>
          </cell>
          <cell r="AEP51">
            <v>1886.0371838314102</v>
          </cell>
          <cell r="AEQ51">
            <v>2670.2188878715388</v>
          </cell>
          <cell r="AER51">
            <v>0</v>
          </cell>
          <cell r="AES51">
            <v>2670.2188878715388</v>
          </cell>
          <cell r="AET51">
            <v>0</v>
          </cell>
          <cell r="AEU51">
            <v>0</v>
          </cell>
          <cell r="AEV51">
            <v>0</v>
          </cell>
          <cell r="AEW51">
            <v>0</v>
          </cell>
          <cell r="AEX51">
            <v>0</v>
          </cell>
          <cell r="AEY51">
            <v>0</v>
          </cell>
          <cell r="AEZ51">
            <v>0</v>
          </cell>
          <cell r="AFA51">
            <v>0</v>
          </cell>
          <cell r="AFB51">
            <v>0</v>
          </cell>
          <cell r="AFC51">
            <v>0</v>
          </cell>
          <cell r="AFD51">
            <v>0</v>
          </cell>
          <cell r="AFE51">
            <v>0</v>
          </cell>
          <cell r="AFF51">
            <v>0</v>
          </cell>
          <cell r="AFG51">
            <v>0</v>
          </cell>
          <cell r="AFH51">
            <v>0</v>
          </cell>
          <cell r="AFI51">
            <v>0</v>
          </cell>
          <cell r="AFJ51">
            <v>0</v>
          </cell>
          <cell r="AFK51">
            <v>0</v>
          </cell>
          <cell r="AFL51">
            <v>0</v>
          </cell>
          <cell r="AFM51">
            <v>0</v>
          </cell>
          <cell r="AFN51">
            <v>0</v>
          </cell>
          <cell r="AFO51">
            <v>0</v>
          </cell>
          <cell r="AFP51">
            <v>0</v>
          </cell>
          <cell r="AFQ51">
            <v>0</v>
          </cell>
          <cell r="AFR51">
            <v>0</v>
          </cell>
          <cell r="AFS51">
            <v>0</v>
          </cell>
          <cell r="AFT51">
            <v>0</v>
          </cell>
          <cell r="AFU51">
            <v>0</v>
          </cell>
          <cell r="AFV51">
            <v>0</v>
          </cell>
          <cell r="AFW51">
            <v>479517.42000000004</v>
          </cell>
          <cell r="AFX51">
            <v>439982.97661187971</v>
          </cell>
          <cell r="AFY51">
            <v>-39534.443388120329</v>
          </cell>
          <cell r="AFZ51">
            <v>-39534.443388120329</v>
          </cell>
          <cell r="AGA51">
            <v>0</v>
          </cell>
          <cell r="AGB51">
            <v>575420.90399999998</v>
          </cell>
          <cell r="AGC51">
            <v>527979.57193425565</v>
          </cell>
          <cell r="AGD51">
            <v>-47441.332065744326</v>
          </cell>
          <cell r="AGE51">
            <v>-47441.332065744326</v>
          </cell>
          <cell r="AGF51">
            <v>0</v>
          </cell>
          <cell r="AGG51">
            <v>30689.114880000001</v>
          </cell>
          <cell r="AGH51">
            <v>28158.910503160303</v>
          </cell>
          <cell r="AGI51">
            <v>-2530.2043768396979</v>
          </cell>
          <cell r="AGJ51">
            <v>-2530.2043768396979</v>
          </cell>
          <cell r="AGK51">
            <v>0</v>
          </cell>
          <cell r="AGL51">
            <v>606110.01887999999</v>
          </cell>
          <cell r="AGM51">
            <v>556138.48243741598</v>
          </cell>
          <cell r="AGN51">
            <v>-49971.536442584009</v>
          </cell>
          <cell r="AGO51">
            <v>-49971.536442584009</v>
          </cell>
          <cell r="AGP51">
            <v>0</v>
          </cell>
          <cell r="AGQ51">
            <v>5.0632911392405069E-2</v>
          </cell>
          <cell r="AGR51">
            <v>7.0000000000000007E-2</v>
          </cell>
          <cell r="AGS51">
            <v>0.03</v>
          </cell>
          <cell r="AGT51">
            <v>5.3333333333333337E-2</v>
          </cell>
          <cell r="AGV51">
            <v>138605.75</v>
          </cell>
          <cell r="AGW51">
            <v>117446.90915970312</v>
          </cell>
          <cell r="AGX51">
            <v>-21158.840840296878</v>
          </cell>
          <cell r="AGZ51">
            <v>-49971.536442584009</v>
          </cell>
          <cell r="AHA51">
            <v>148601.41570517072</v>
          </cell>
          <cell r="AHC51">
            <v>-112130.38514632545</v>
          </cell>
          <cell r="AHD51">
            <v>-13134.818192384904</v>
          </cell>
          <cell r="AHE51">
            <v>-170415.65899739868</v>
          </cell>
          <cell r="AHF51">
            <v>-18350.721128357807</v>
          </cell>
          <cell r="AHG51">
            <v>-215401.70420188014</v>
          </cell>
        </row>
        <row r="52">
          <cell r="C52" t="str">
            <v>Текстильникiв, ВУЛ, 11б</v>
          </cell>
          <cell r="D52">
            <v>9</v>
          </cell>
          <cell r="E52">
            <v>4289.0600000000004</v>
          </cell>
          <cell r="F52">
            <v>35086.32</v>
          </cell>
          <cell r="G52">
            <v>36242.313730827591</v>
          </cell>
          <cell r="H52">
            <v>1155.9937308275912</v>
          </cell>
          <cell r="I52">
            <v>0</v>
          </cell>
          <cell r="J52">
            <v>1155.9937308275912</v>
          </cell>
          <cell r="K52">
            <v>13000.999999999998</v>
          </cell>
          <cell r="L52">
            <v>821.35</v>
          </cell>
          <cell r="M52">
            <v>821.35</v>
          </cell>
          <cell r="N52">
            <v>821.35</v>
          </cell>
          <cell r="O52">
            <v>821.35</v>
          </cell>
          <cell r="P52">
            <v>821.35</v>
          </cell>
          <cell r="Q52">
            <v>821.35</v>
          </cell>
          <cell r="R52">
            <v>821.35</v>
          </cell>
          <cell r="S52">
            <v>1450.31</v>
          </cell>
          <cell r="T52">
            <v>1450.31</v>
          </cell>
          <cell r="U52">
            <v>1450.31</v>
          </cell>
          <cell r="V52">
            <v>1450.31</v>
          </cell>
          <cell r="W52">
            <v>1450.31</v>
          </cell>
          <cell r="X52">
            <v>12903.389424423043</v>
          </cell>
          <cell r="Y52">
            <v>0</v>
          </cell>
          <cell r="Z52">
            <v>4424.7962696604909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8478.5931547625532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L52">
            <v>0</v>
          </cell>
          <cell r="AM52">
            <v>0</v>
          </cell>
          <cell r="AN52">
            <v>2327.0300000000002</v>
          </cell>
          <cell r="AO52">
            <v>177.14</v>
          </cell>
          <cell r="AP52">
            <v>177.14</v>
          </cell>
          <cell r="AQ52">
            <v>177.14</v>
          </cell>
          <cell r="AR52">
            <v>177.14</v>
          </cell>
          <cell r="AS52">
            <v>177.14</v>
          </cell>
          <cell r="AT52">
            <v>177.14</v>
          </cell>
          <cell r="AU52">
            <v>177.14</v>
          </cell>
          <cell r="AV52">
            <v>217.41</v>
          </cell>
          <cell r="AW52">
            <v>217.41</v>
          </cell>
          <cell r="AX52">
            <v>217.41</v>
          </cell>
          <cell r="AY52">
            <v>217.41</v>
          </cell>
          <cell r="AZ52">
            <v>217.41</v>
          </cell>
          <cell r="BA52">
            <v>1945.7867368829116</v>
          </cell>
          <cell r="BB52">
            <v>0</v>
          </cell>
          <cell r="BC52">
            <v>667.28081347642785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1278.5059234064838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O52">
            <v>0</v>
          </cell>
          <cell r="BP52">
            <v>0</v>
          </cell>
          <cell r="BQ52">
            <v>2332.2399999999993</v>
          </cell>
          <cell r="BR52">
            <v>177.57</v>
          </cell>
          <cell r="BS52">
            <v>177.57</v>
          </cell>
          <cell r="BT52">
            <v>177.57</v>
          </cell>
          <cell r="BU52">
            <v>177.57</v>
          </cell>
          <cell r="BV52">
            <v>177.57</v>
          </cell>
          <cell r="BW52">
            <v>177.57</v>
          </cell>
          <cell r="BX52">
            <v>177.57</v>
          </cell>
          <cell r="BY52">
            <v>217.85</v>
          </cell>
          <cell r="BZ52">
            <v>217.85</v>
          </cell>
          <cell r="CA52">
            <v>217.85</v>
          </cell>
          <cell r="CB52">
            <v>217.85</v>
          </cell>
          <cell r="CC52">
            <v>217.85</v>
          </cell>
          <cell r="CD52">
            <v>2132.4300000000003</v>
          </cell>
          <cell r="CE52">
            <v>160.94</v>
          </cell>
          <cell r="CF52">
            <v>160.94</v>
          </cell>
          <cell r="CG52">
            <v>160.94</v>
          </cell>
          <cell r="CH52">
            <v>160.94</v>
          </cell>
          <cell r="CI52">
            <v>160.94</v>
          </cell>
          <cell r="CJ52">
            <v>160.94</v>
          </cell>
          <cell r="CK52">
            <v>160.94</v>
          </cell>
          <cell r="CL52">
            <v>201.17</v>
          </cell>
          <cell r="CM52">
            <v>201.17</v>
          </cell>
          <cell r="CN52">
            <v>201.17</v>
          </cell>
          <cell r="CO52">
            <v>201.17</v>
          </cell>
          <cell r="CP52">
            <v>201.17</v>
          </cell>
          <cell r="CR52">
            <v>0</v>
          </cell>
          <cell r="CS52">
            <v>0</v>
          </cell>
          <cell r="CT52">
            <v>399.7</v>
          </cell>
          <cell r="CU52">
            <v>30.45</v>
          </cell>
          <cell r="CV52">
            <v>30.45</v>
          </cell>
          <cell r="CW52">
            <v>30.45</v>
          </cell>
          <cell r="CX52">
            <v>30.45</v>
          </cell>
          <cell r="CY52">
            <v>30.45</v>
          </cell>
          <cell r="CZ52">
            <v>30.45</v>
          </cell>
          <cell r="DA52">
            <v>30.45</v>
          </cell>
          <cell r="DB52">
            <v>37.31</v>
          </cell>
          <cell r="DC52">
            <v>37.31</v>
          </cell>
          <cell r="DD52">
            <v>37.31</v>
          </cell>
          <cell r="DE52">
            <v>37.31</v>
          </cell>
          <cell r="DF52">
            <v>37.31</v>
          </cell>
          <cell r="DG52">
            <v>364.88000000000005</v>
          </cell>
          <cell r="DH52">
            <v>27.54</v>
          </cell>
          <cell r="DI52">
            <v>27.54</v>
          </cell>
          <cell r="DJ52">
            <v>27.54</v>
          </cell>
          <cell r="DK52">
            <v>27.54</v>
          </cell>
          <cell r="DL52">
            <v>27.54</v>
          </cell>
          <cell r="DM52">
            <v>27.54</v>
          </cell>
          <cell r="DN52">
            <v>27.54</v>
          </cell>
          <cell r="DO52">
            <v>34.42</v>
          </cell>
          <cell r="DP52">
            <v>34.42</v>
          </cell>
          <cell r="DQ52">
            <v>34.42</v>
          </cell>
          <cell r="DR52">
            <v>34.42</v>
          </cell>
          <cell r="DS52">
            <v>34.42</v>
          </cell>
          <cell r="DT52">
            <v>-34.819999999999936</v>
          </cell>
          <cell r="DU52">
            <v>-34.819999999999936</v>
          </cell>
          <cell r="DV52">
            <v>0</v>
          </cell>
          <cell r="DW52">
            <v>675.47</v>
          </cell>
          <cell r="DX52">
            <v>53.61</v>
          </cell>
          <cell r="DY52">
            <v>53.61</v>
          </cell>
          <cell r="DZ52">
            <v>53.61</v>
          </cell>
          <cell r="EA52">
            <v>53.61</v>
          </cell>
          <cell r="EB52">
            <v>53.61</v>
          </cell>
          <cell r="EC52">
            <v>53.61</v>
          </cell>
          <cell r="ED52">
            <v>53.61</v>
          </cell>
          <cell r="EE52">
            <v>60.04</v>
          </cell>
          <cell r="EF52">
            <v>60.04</v>
          </cell>
          <cell r="EG52">
            <v>60.04</v>
          </cell>
          <cell r="EH52">
            <v>60.04</v>
          </cell>
          <cell r="EI52">
            <v>60.04</v>
          </cell>
          <cell r="EK52">
            <v>536.15499549453693</v>
          </cell>
          <cell r="EL52">
            <v>0</v>
          </cell>
          <cell r="EM52">
            <v>183.87535624253309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352.27963925200379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-139.31500450546309</v>
          </cell>
          <cell r="EY52">
            <v>-139.31500450546309</v>
          </cell>
          <cell r="EZ52">
            <v>0</v>
          </cell>
          <cell r="FA52">
            <v>4289.55</v>
          </cell>
          <cell r="FB52">
            <v>324.25</v>
          </cell>
          <cell r="FC52">
            <v>324.25</v>
          </cell>
          <cell r="FD52">
            <v>324.25</v>
          </cell>
          <cell r="FE52">
            <v>324.25</v>
          </cell>
          <cell r="FF52">
            <v>324.25</v>
          </cell>
          <cell r="FG52">
            <v>324.25</v>
          </cell>
          <cell r="FH52">
            <v>324.25</v>
          </cell>
          <cell r="FI52">
            <v>403.96</v>
          </cell>
          <cell r="FJ52">
            <v>403.96</v>
          </cell>
          <cell r="FK52">
            <v>403.96</v>
          </cell>
          <cell r="FL52">
            <v>403.96</v>
          </cell>
          <cell r="FM52">
            <v>403.96</v>
          </cell>
          <cell r="FN52">
            <v>4368.9153636432129</v>
          </cell>
          <cell r="FO52">
            <v>0</v>
          </cell>
          <cell r="FP52">
            <v>1750.7134885277676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243.95920853261879</v>
          </cell>
          <cell r="FV52">
            <v>2374.242666582827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79.365363643212731</v>
          </cell>
          <cell r="GB52">
            <v>0</v>
          </cell>
          <cell r="GC52">
            <v>79.365363643212731</v>
          </cell>
          <cell r="GD52">
            <v>769.83999999999992</v>
          </cell>
          <cell r="GE52">
            <v>70.77</v>
          </cell>
          <cell r="GF52">
            <v>70.77</v>
          </cell>
          <cell r="GG52">
            <v>70.77</v>
          </cell>
          <cell r="GH52">
            <v>70.77</v>
          </cell>
          <cell r="GI52">
            <v>70.77</v>
          </cell>
          <cell r="GJ52">
            <v>70.77</v>
          </cell>
          <cell r="GK52">
            <v>70.77</v>
          </cell>
          <cell r="GL52">
            <v>54.89</v>
          </cell>
          <cell r="GM52">
            <v>54.89</v>
          </cell>
          <cell r="GN52">
            <v>54.89</v>
          </cell>
          <cell r="GO52">
            <v>54.89</v>
          </cell>
          <cell r="GP52">
            <v>54.89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V52">
            <v>-769.83999999999992</v>
          </cell>
          <cell r="GW52">
            <v>-769.83999999999992</v>
          </cell>
          <cell r="GX52">
            <v>0</v>
          </cell>
          <cell r="GY52">
            <v>11291.49</v>
          </cell>
          <cell r="GZ52">
            <v>622.77</v>
          </cell>
          <cell r="HA52">
            <v>622.77</v>
          </cell>
          <cell r="HB52">
            <v>622.77</v>
          </cell>
          <cell r="HC52">
            <v>622.77</v>
          </cell>
          <cell r="HD52">
            <v>622.77</v>
          </cell>
          <cell r="HE52">
            <v>622.77</v>
          </cell>
          <cell r="HF52">
            <v>622.77</v>
          </cell>
          <cell r="HG52">
            <v>1386.42</v>
          </cell>
          <cell r="HH52">
            <v>1386.42</v>
          </cell>
          <cell r="HI52">
            <v>1386.42</v>
          </cell>
          <cell r="HJ52">
            <v>1386.42</v>
          </cell>
          <cell r="HK52">
            <v>1386.42</v>
          </cell>
          <cell r="HL52">
            <v>13990.757210383881</v>
          </cell>
          <cell r="HM52">
            <v>1191.8898138868678</v>
          </cell>
          <cell r="HN52">
            <v>1262.7885205370885</v>
          </cell>
          <cell r="HO52">
            <v>1375.9999148317788</v>
          </cell>
          <cell r="HP52">
            <v>1280.2649643682055</v>
          </cell>
          <cell r="HQ52">
            <v>1333.2142868009423</v>
          </cell>
          <cell r="HR52">
            <v>1119.4274228443867</v>
          </cell>
          <cell r="HS52">
            <v>1469.1247659740702</v>
          </cell>
          <cell r="HT52">
            <v>910.32528683388364</v>
          </cell>
          <cell r="HU52">
            <v>936.21241007954359</v>
          </cell>
          <cell r="HV52">
            <v>1013.4656742563595</v>
          </cell>
          <cell r="HW52">
            <v>922.38857267217202</v>
          </cell>
          <cell r="HX52">
            <v>1175.6555772985814</v>
          </cell>
          <cell r="HY52">
            <v>2699.2672103838813</v>
          </cell>
          <cell r="HZ52">
            <v>0</v>
          </cell>
          <cell r="IA52">
            <v>2699.2672103838813</v>
          </cell>
          <cell r="IB52">
            <v>49910.69999999999</v>
          </cell>
          <cell r="IC52">
            <v>3799.85</v>
          </cell>
          <cell r="ID52">
            <v>3799.85</v>
          </cell>
          <cell r="IE52">
            <v>3799.85</v>
          </cell>
          <cell r="IF52">
            <v>3799.85</v>
          </cell>
          <cell r="IG52">
            <v>3799.85</v>
          </cell>
          <cell r="IH52">
            <v>3799.85</v>
          </cell>
          <cell r="II52">
            <v>3799.85</v>
          </cell>
          <cell r="IJ52">
            <v>4662.3500000000004</v>
          </cell>
          <cell r="IK52">
            <v>4662.3500000000004</v>
          </cell>
          <cell r="IL52">
            <v>4662.3500000000004</v>
          </cell>
          <cell r="IM52">
            <v>4662.3500000000004</v>
          </cell>
          <cell r="IN52">
            <v>4662.3500000000004</v>
          </cell>
          <cell r="IO52">
            <v>44042.214284114969</v>
          </cell>
          <cell r="IP52">
            <v>3882.175123013546</v>
          </cell>
          <cell r="IQ52">
            <v>3872.8827686564164</v>
          </cell>
          <cell r="IR52">
            <v>3885.9159410727643</v>
          </cell>
          <cell r="IS52">
            <v>3901.8635565</v>
          </cell>
          <cell r="IT52">
            <v>3932.3294682000001</v>
          </cell>
          <cell r="IU52">
            <v>3887.7922902</v>
          </cell>
          <cell r="IV52">
            <v>3818.3980461915044</v>
          </cell>
          <cell r="IW52">
            <v>4815.8707221333334</v>
          </cell>
          <cell r="IX52">
            <v>2909.906236120572</v>
          </cell>
          <cell r="IY52">
            <v>3451.522814172044</v>
          </cell>
          <cell r="IZ52">
            <v>2682.6502880227422</v>
          </cell>
          <cell r="JA52">
            <v>3000.9070298320421</v>
          </cell>
          <cell r="JB52">
            <v>-5868.4857158850209</v>
          </cell>
          <cell r="JC52">
            <v>-5868.4857158850209</v>
          </cell>
          <cell r="JD52">
            <v>0</v>
          </cell>
          <cell r="JE52">
            <v>0</v>
          </cell>
          <cell r="JF52">
            <v>0</v>
          </cell>
          <cell r="JG52">
            <v>0</v>
          </cell>
          <cell r="JH52">
            <v>0</v>
          </cell>
          <cell r="JI52">
            <v>0</v>
          </cell>
          <cell r="JJ52">
            <v>0</v>
          </cell>
          <cell r="JK52">
            <v>0</v>
          </cell>
          <cell r="JL52">
            <v>0</v>
          </cell>
          <cell r="JM52">
            <v>0</v>
          </cell>
          <cell r="JN52">
            <v>0</v>
          </cell>
          <cell r="JO52">
            <v>0</v>
          </cell>
          <cell r="JP52">
            <v>0</v>
          </cell>
          <cell r="JQ52">
            <v>0</v>
          </cell>
          <cell r="JR52">
            <v>0</v>
          </cell>
          <cell r="JS52">
            <v>0</v>
          </cell>
          <cell r="JT52">
            <v>0</v>
          </cell>
          <cell r="JU52">
            <v>0</v>
          </cell>
          <cell r="JV52">
            <v>0</v>
          </cell>
          <cell r="JW52">
            <v>0</v>
          </cell>
          <cell r="JX52">
            <v>0</v>
          </cell>
          <cell r="JY52">
            <v>0</v>
          </cell>
          <cell r="JZ52">
            <v>0</v>
          </cell>
          <cell r="KA52">
            <v>0</v>
          </cell>
          <cell r="KB52">
            <v>0</v>
          </cell>
          <cell r="KC52">
            <v>0</v>
          </cell>
          <cell r="KD52">
            <v>0</v>
          </cell>
          <cell r="KE52">
            <v>0</v>
          </cell>
          <cell r="KF52">
            <v>0</v>
          </cell>
          <cell r="KG52">
            <v>0</v>
          </cell>
          <cell r="KH52">
            <v>2751.99</v>
          </cell>
          <cell r="KI52">
            <v>141.97</v>
          </cell>
          <cell r="KJ52">
            <v>141.97</v>
          </cell>
          <cell r="KK52">
            <v>141.97</v>
          </cell>
          <cell r="KL52">
            <v>141.97</v>
          </cell>
          <cell r="KM52">
            <v>141.97</v>
          </cell>
          <cell r="KN52">
            <v>141.97</v>
          </cell>
          <cell r="KO52">
            <v>141.97</v>
          </cell>
          <cell r="KP52">
            <v>351.64</v>
          </cell>
          <cell r="KQ52">
            <v>351.64</v>
          </cell>
          <cell r="KR52">
            <v>351.64</v>
          </cell>
          <cell r="KS52">
            <v>351.64</v>
          </cell>
          <cell r="KT52">
            <v>351.64</v>
          </cell>
          <cell r="KU52">
            <v>2985.691341428811</v>
          </cell>
          <cell r="KV52">
            <v>171.71239708636102</v>
          </cell>
          <cell r="KW52">
            <v>184.92796807910901</v>
          </cell>
          <cell r="KX52">
            <v>164.12133445477829</v>
          </cell>
          <cell r="KY52">
            <v>179.9437956715137</v>
          </cell>
          <cell r="KZ52">
            <v>179.24619259165965</v>
          </cell>
          <cell r="LA52">
            <v>183.20914722912292</v>
          </cell>
          <cell r="LB52">
            <v>162.11830732210882</v>
          </cell>
          <cell r="LC52">
            <v>267.04686682101885</v>
          </cell>
          <cell r="LD52">
            <v>344.20849553743994</v>
          </cell>
          <cell r="LE52">
            <v>332.3738327638257</v>
          </cell>
          <cell r="LF52">
            <v>404.95660966757316</v>
          </cell>
          <cell r="LG52">
            <v>411.82639420430019</v>
          </cell>
          <cell r="LH52">
            <v>233.70134142881125</v>
          </cell>
          <cell r="LI52">
            <v>0</v>
          </cell>
          <cell r="LJ52">
            <v>233.70134142881125</v>
          </cell>
          <cell r="LK52">
            <v>0</v>
          </cell>
          <cell r="LX52">
            <v>0</v>
          </cell>
          <cell r="MJ52">
            <v>0</v>
          </cell>
          <cell r="ML52">
            <v>0</v>
          </cell>
          <cell r="MM52">
            <v>0</v>
          </cell>
          <cell r="MN52">
            <v>57202.890000000007</v>
          </cell>
          <cell r="MO52">
            <v>3908.62</v>
          </cell>
          <cell r="MP52">
            <v>3908.62</v>
          </cell>
          <cell r="MQ52">
            <v>3908.62</v>
          </cell>
          <cell r="MR52">
            <v>3908.62</v>
          </cell>
          <cell r="MS52">
            <v>3908.62</v>
          </cell>
          <cell r="MT52">
            <v>3908.62</v>
          </cell>
          <cell r="MU52">
            <v>3908.62</v>
          </cell>
          <cell r="MV52">
            <v>5968.51</v>
          </cell>
          <cell r="MW52">
            <v>5968.51</v>
          </cell>
          <cell r="MX52">
            <v>5968.51</v>
          </cell>
          <cell r="MY52">
            <v>5968.51</v>
          </cell>
          <cell r="MZ52">
            <v>5968.51</v>
          </cell>
          <cell r="NA52">
            <v>19697.965788334521</v>
          </cell>
          <cell r="NB52">
            <v>0</v>
          </cell>
          <cell r="NC52">
            <v>1092.75870325698</v>
          </cell>
          <cell r="ND52">
            <v>0</v>
          </cell>
          <cell r="NE52">
            <v>3025.672</v>
          </cell>
          <cell r="NF52">
            <v>0</v>
          </cell>
          <cell r="NG52">
            <v>0</v>
          </cell>
          <cell r="NH52">
            <v>0</v>
          </cell>
          <cell r="NI52">
            <v>0</v>
          </cell>
          <cell r="NJ52">
            <v>0</v>
          </cell>
          <cell r="NK52">
            <v>0</v>
          </cell>
          <cell r="NL52">
            <v>1269.8658968950404</v>
          </cell>
          <cell r="NM52">
            <v>14309.669188182503</v>
          </cell>
          <cell r="NN52">
            <v>-37504.924211665486</v>
          </cell>
          <cell r="NO52">
            <v>-37504.924211665486</v>
          </cell>
          <cell r="NP52">
            <v>0</v>
          </cell>
          <cell r="NQ52">
            <v>21768.12</v>
          </cell>
          <cell r="NR52">
            <v>5583.3000000000011</v>
          </cell>
          <cell r="NS52">
            <v>-16184.819999999998</v>
          </cell>
          <cell r="NT52">
            <v>-16184.819999999998</v>
          </cell>
          <cell r="NU52">
            <v>0</v>
          </cell>
          <cell r="NV52">
            <v>6911.94</v>
          </cell>
          <cell r="NW52">
            <v>732.57</v>
          </cell>
          <cell r="NX52">
            <v>732.57</v>
          </cell>
          <cell r="NY52">
            <v>732.57</v>
          </cell>
          <cell r="NZ52">
            <v>732.57</v>
          </cell>
          <cell r="OA52">
            <v>732.57</v>
          </cell>
          <cell r="OB52">
            <v>732.57</v>
          </cell>
          <cell r="OC52">
            <v>732.57</v>
          </cell>
          <cell r="OD52">
            <v>356.79</v>
          </cell>
          <cell r="OE52">
            <v>356.79</v>
          </cell>
          <cell r="OF52">
            <v>356.79</v>
          </cell>
          <cell r="OG52">
            <v>356.79</v>
          </cell>
          <cell r="OH52">
            <v>356.79</v>
          </cell>
          <cell r="OI52">
            <v>1228.51</v>
          </cell>
          <cell r="OJ52">
            <v>0</v>
          </cell>
          <cell r="OK52">
            <v>0</v>
          </cell>
          <cell r="OL52">
            <v>0</v>
          </cell>
          <cell r="OM52">
            <v>0</v>
          </cell>
          <cell r="ON52">
            <v>0</v>
          </cell>
          <cell r="OO52">
            <v>0</v>
          </cell>
          <cell r="OP52">
            <v>0</v>
          </cell>
          <cell r="OQ52">
            <v>0</v>
          </cell>
          <cell r="OR52">
            <v>0</v>
          </cell>
          <cell r="OS52">
            <v>0</v>
          </cell>
          <cell r="OT52">
            <v>1228.51</v>
          </cell>
          <cell r="OU52">
            <v>0</v>
          </cell>
          <cell r="OV52">
            <v>-5683.4299999999994</v>
          </cell>
          <cell r="OW52">
            <v>-5683.4299999999994</v>
          </cell>
          <cell r="OX52">
            <v>0</v>
          </cell>
          <cell r="OY52">
            <v>4866.170000000001</v>
          </cell>
          <cell r="OZ52">
            <v>503.11</v>
          </cell>
          <cell r="PA52">
            <v>503.11</v>
          </cell>
          <cell r="PB52">
            <v>503.11</v>
          </cell>
          <cell r="PC52">
            <v>503.11</v>
          </cell>
          <cell r="PD52">
            <v>503.11</v>
          </cell>
          <cell r="PE52">
            <v>503.11</v>
          </cell>
          <cell r="PF52">
            <v>503.11</v>
          </cell>
          <cell r="PG52">
            <v>268.88</v>
          </cell>
          <cell r="PH52">
            <v>268.88</v>
          </cell>
          <cell r="PI52">
            <v>268.88</v>
          </cell>
          <cell r="PJ52">
            <v>268.88</v>
          </cell>
          <cell r="PK52">
            <v>268.88</v>
          </cell>
          <cell r="PL52">
            <v>2199.4700000000003</v>
          </cell>
          <cell r="PM52">
            <v>0</v>
          </cell>
          <cell r="PN52">
            <v>0</v>
          </cell>
          <cell r="PO52">
            <v>0</v>
          </cell>
          <cell r="PP52">
            <v>0</v>
          </cell>
          <cell r="PQ52">
            <v>1054.8800000000001</v>
          </cell>
          <cell r="PR52">
            <v>0</v>
          </cell>
          <cell r="PS52">
            <v>0</v>
          </cell>
          <cell r="PT52">
            <v>0</v>
          </cell>
          <cell r="PU52">
            <v>1144.5899999999999</v>
          </cell>
          <cell r="PV52">
            <v>0</v>
          </cell>
          <cell r="PW52">
            <v>0</v>
          </cell>
          <cell r="PX52">
            <v>0</v>
          </cell>
          <cell r="PY52">
            <v>-2666.7000000000007</v>
          </cell>
          <cell r="PZ52">
            <v>-2666.7000000000007</v>
          </cell>
          <cell r="QA52">
            <v>0</v>
          </cell>
          <cell r="QB52">
            <v>1242.47</v>
          </cell>
          <cell r="QC52">
            <v>126.96</v>
          </cell>
          <cell r="QD52">
            <v>126.96</v>
          </cell>
          <cell r="QE52">
            <v>126.96</v>
          </cell>
          <cell r="QF52">
            <v>126.96</v>
          </cell>
          <cell r="QG52">
            <v>126.96</v>
          </cell>
          <cell r="QH52">
            <v>126.96</v>
          </cell>
          <cell r="QI52">
            <v>126.96</v>
          </cell>
          <cell r="QJ52">
            <v>70.75</v>
          </cell>
          <cell r="QK52">
            <v>70.75</v>
          </cell>
          <cell r="QL52">
            <v>70.75</v>
          </cell>
          <cell r="QM52">
            <v>70.75</v>
          </cell>
          <cell r="QN52">
            <v>70.75</v>
          </cell>
          <cell r="QO52">
            <v>0</v>
          </cell>
          <cell r="QP52">
            <v>0</v>
          </cell>
          <cell r="QQ52">
            <v>0</v>
          </cell>
          <cell r="QR52">
            <v>0</v>
          </cell>
          <cell r="QS52">
            <v>0</v>
          </cell>
          <cell r="QT52">
            <v>0</v>
          </cell>
          <cell r="QU52">
            <v>0</v>
          </cell>
          <cell r="QV52">
            <v>0</v>
          </cell>
          <cell r="QW52">
            <v>0</v>
          </cell>
          <cell r="QX52">
            <v>0</v>
          </cell>
          <cell r="QY52">
            <v>0</v>
          </cell>
          <cell r="QZ52">
            <v>0</v>
          </cell>
          <cell r="RA52">
            <v>0</v>
          </cell>
          <cell r="RB52">
            <v>-1242.47</v>
          </cell>
          <cell r="RC52">
            <v>-1242.47</v>
          </cell>
          <cell r="RD52">
            <v>0</v>
          </cell>
          <cell r="RE52">
            <v>5581.55</v>
          </cell>
          <cell r="RF52">
            <v>592.75</v>
          </cell>
          <cell r="RG52">
            <v>592.75</v>
          </cell>
          <cell r="RH52">
            <v>592.75</v>
          </cell>
          <cell r="RI52">
            <v>592.75</v>
          </cell>
          <cell r="RJ52">
            <v>592.75</v>
          </cell>
          <cell r="RK52">
            <v>592.75</v>
          </cell>
          <cell r="RL52">
            <v>592.75</v>
          </cell>
          <cell r="RM52">
            <v>286.45999999999998</v>
          </cell>
          <cell r="RN52">
            <v>286.45999999999998</v>
          </cell>
          <cell r="RO52">
            <v>286.45999999999998</v>
          </cell>
          <cell r="RP52">
            <v>286.45999999999998</v>
          </cell>
          <cell r="RQ52">
            <v>286.45999999999998</v>
          </cell>
          <cell r="RR52">
            <v>0</v>
          </cell>
          <cell r="RS52">
            <v>0</v>
          </cell>
          <cell r="RT52">
            <v>0</v>
          </cell>
          <cell r="RU52">
            <v>0</v>
          </cell>
          <cell r="RV52">
            <v>0</v>
          </cell>
          <cell r="RW52">
            <v>0</v>
          </cell>
          <cell r="RX52">
            <v>0</v>
          </cell>
          <cell r="RY52">
            <v>0</v>
          </cell>
          <cell r="RZ52">
            <v>0</v>
          </cell>
          <cell r="SA52">
            <v>0</v>
          </cell>
          <cell r="SB52">
            <v>0</v>
          </cell>
          <cell r="SC52">
            <v>0</v>
          </cell>
          <cell r="SD52">
            <v>0</v>
          </cell>
          <cell r="SE52">
            <v>-5581.55</v>
          </cell>
          <cell r="SF52">
            <v>-5581.55</v>
          </cell>
          <cell r="SG52">
            <v>0</v>
          </cell>
          <cell r="SH52">
            <v>1975.8699999999997</v>
          </cell>
          <cell r="SI52">
            <v>204.16</v>
          </cell>
          <cell r="SJ52">
            <v>204.16</v>
          </cell>
          <cell r="SK52">
            <v>204.16</v>
          </cell>
          <cell r="SL52">
            <v>204.16</v>
          </cell>
          <cell r="SM52">
            <v>204.16</v>
          </cell>
          <cell r="SN52">
            <v>204.16</v>
          </cell>
          <cell r="SO52">
            <v>204.16</v>
          </cell>
          <cell r="SP52">
            <v>109.35</v>
          </cell>
          <cell r="SQ52">
            <v>109.35</v>
          </cell>
          <cell r="SR52">
            <v>109.35</v>
          </cell>
          <cell r="SS52">
            <v>109.35</v>
          </cell>
          <cell r="ST52">
            <v>109.35</v>
          </cell>
          <cell r="SU52">
            <v>0</v>
          </cell>
          <cell r="SV52">
            <v>0</v>
          </cell>
          <cell r="SW52">
            <v>0</v>
          </cell>
          <cell r="SX52">
            <v>0</v>
          </cell>
          <cell r="SY52">
            <v>0</v>
          </cell>
          <cell r="SZ52">
            <v>0</v>
          </cell>
          <cell r="TA52">
            <v>0</v>
          </cell>
          <cell r="TB52">
            <v>0</v>
          </cell>
          <cell r="TC52">
            <v>0</v>
          </cell>
          <cell r="TD52">
            <v>0</v>
          </cell>
          <cell r="TE52">
            <v>0</v>
          </cell>
          <cell r="TF52">
            <v>0</v>
          </cell>
          <cell r="TG52">
            <v>0</v>
          </cell>
          <cell r="TH52">
            <v>-1975.8699999999997</v>
          </cell>
          <cell r="TI52">
            <v>-1975.8699999999997</v>
          </cell>
          <cell r="TJ52">
            <v>0</v>
          </cell>
          <cell r="TK52">
            <v>1155.3600000000001</v>
          </cell>
          <cell r="TL52">
            <v>108.08</v>
          </cell>
          <cell r="TM52">
            <v>108.08</v>
          </cell>
          <cell r="TN52">
            <v>108.08</v>
          </cell>
          <cell r="TO52">
            <v>108.08</v>
          </cell>
          <cell r="TP52">
            <v>108.08</v>
          </cell>
          <cell r="TQ52">
            <v>108.08</v>
          </cell>
          <cell r="TR52">
            <v>108.08</v>
          </cell>
          <cell r="TS52">
            <v>79.760000000000005</v>
          </cell>
          <cell r="TT52">
            <v>79.760000000000005</v>
          </cell>
          <cell r="TU52">
            <v>79.760000000000005</v>
          </cell>
          <cell r="TV52">
            <v>79.760000000000005</v>
          </cell>
          <cell r="TW52">
            <v>79.760000000000005</v>
          </cell>
          <cell r="TX52">
            <v>2155.3200000000002</v>
          </cell>
          <cell r="TY52">
            <v>0</v>
          </cell>
          <cell r="TZ52">
            <v>0</v>
          </cell>
          <cell r="UA52">
            <v>0</v>
          </cell>
          <cell r="UB52">
            <v>188.38</v>
          </cell>
          <cell r="UC52">
            <v>0</v>
          </cell>
          <cell r="UD52">
            <v>156.76</v>
          </cell>
          <cell r="UE52">
            <v>1810.18</v>
          </cell>
          <cell r="UF52">
            <v>0</v>
          </cell>
          <cell r="UG52">
            <v>0</v>
          </cell>
          <cell r="UH52">
            <v>0</v>
          </cell>
          <cell r="UI52">
            <v>0</v>
          </cell>
          <cell r="UJ52">
            <v>0</v>
          </cell>
          <cell r="UK52">
            <v>999.96</v>
          </cell>
          <cell r="UL52">
            <v>0</v>
          </cell>
          <cell r="UM52">
            <v>999.96</v>
          </cell>
          <cell r="UN52">
            <v>34.76</v>
          </cell>
          <cell r="UO52">
            <v>3.43</v>
          </cell>
          <cell r="UP52">
            <v>3.43</v>
          </cell>
          <cell r="UQ52">
            <v>3.43</v>
          </cell>
          <cell r="UR52">
            <v>3.43</v>
          </cell>
          <cell r="US52">
            <v>3.43</v>
          </cell>
          <cell r="UT52">
            <v>3.43</v>
          </cell>
          <cell r="UU52">
            <v>3.43</v>
          </cell>
          <cell r="UV52">
            <v>2.15</v>
          </cell>
          <cell r="UW52">
            <v>2.15</v>
          </cell>
          <cell r="UX52">
            <v>2.15</v>
          </cell>
          <cell r="UY52">
            <v>2.15</v>
          </cell>
          <cell r="UZ52">
            <v>2.15</v>
          </cell>
          <cell r="VA52">
            <v>0</v>
          </cell>
          <cell r="VH52">
            <v>0</v>
          </cell>
          <cell r="VN52">
            <v>-34.76</v>
          </cell>
          <cell r="VO52">
            <v>-34.76</v>
          </cell>
          <cell r="VP52">
            <v>0</v>
          </cell>
          <cell r="VQ52">
            <v>0</v>
          </cell>
          <cell r="WD52">
            <v>0</v>
          </cell>
          <cell r="WQ52">
            <v>0</v>
          </cell>
          <cell r="WR52">
            <v>0</v>
          </cell>
          <cell r="WS52">
            <v>0</v>
          </cell>
          <cell r="WT52">
            <v>53317.389999999985</v>
          </cell>
          <cell r="WU52">
            <v>4012.42</v>
          </cell>
          <cell r="WV52">
            <v>4012.42</v>
          </cell>
          <cell r="WW52">
            <v>4012.42</v>
          </cell>
          <cell r="WX52">
            <v>4012.42</v>
          </cell>
          <cell r="WY52">
            <v>4012.42</v>
          </cell>
          <cell r="WZ52">
            <v>4012.42</v>
          </cell>
          <cell r="XA52">
            <v>4012.42</v>
          </cell>
          <cell r="XB52">
            <v>5046.09</v>
          </cell>
          <cell r="XC52">
            <v>5046.09</v>
          </cell>
          <cell r="XD52">
            <v>5046.09</v>
          </cell>
          <cell r="XE52">
            <v>5046.09</v>
          </cell>
          <cell r="XF52">
            <v>5046.09</v>
          </cell>
          <cell r="XG52">
            <v>58176.165512620617</v>
          </cell>
          <cell r="XH52">
            <v>4724.1839392819493</v>
          </cell>
          <cell r="XI52">
            <v>4761.0354593349484</v>
          </cell>
          <cell r="XJ52">
            <v>4545.1660583442099</v>
          </cell>
          <cell r="XK52">
            <v>407.32936470148314</v>
          </cell>
          <cell r="XL52">
            <v>4228.5200894159952</v>
          </cell>
          <cell r="XM52">
            <v>3954.7777986403134</v>
          </cell>
          <cell r="XN52">
            <v>5217.146552834055</v>
          </cell>
          <cell r="XO52">
            <v>5955.8979105585504</v>
          </cell>
          <cell r="XP52">
            <v>6324.4443572019763</v>
          </cell>
          <cell r="XQ52">
            <v>6190.0402015490909</v>
          </cell>
          <cell r="XR52">
            <v>6588.6260728567413</v>
          </cell>
          <cell r="XS52">
            <v>5278.9977079013006</v>
          </cell>
          <cell r="XT52">
            <v>4858.7755126206321</v>
          </cell>
          <cell r="XU52">
            <v>0</v>
          </cell>
          <cell r="XV52">
            <v>4858.7755126206321</v>
          </cell>
          <cell r="XW52">
            <v>24585.47</v>
          </cell>
          <cell r="XX52">
            <v>1815.56</v>
          </cell>
          <cell r="XY52">
            <v>1815.56</v>
          </cell>
          <cell r="XZ52">
            <v>1815.56</v>
          </cell>
          <cell r="YA52">
            <v>1815.56</v>
          </cell>
          <cell r="YB52">
            <v>1815.56</v>
          </cell>
          <cell r="YC52">
            <v>1815.56</v>
          </cell>
          <cell r="YD52">
            <v>1815.56</v>
          </cell>
          <cell r="YE52">
            <v>2375.31</v>
          </cell>
          <cell r="YF52">
            <v>2375.31</v>
          </cell>
          <cell r="YG52">
            <v>2375.31</v>
          </cell>
          <cell r="YH52">
            <v>2375.31</v>
          </cell>
          <cell r="YI52">
            <v>2375.31</v>
          </cell>
          <cell r="YJ52">
            <v>26678.884260986768</v>
          </cell>
          <cell r="YK52">
            <v>2109.3130946331421</v>
          </cell>
          <cell r="YL52">
            <v>2016.9335194715861</v>
          </cell>
          <cell r="YM52">
            <v>1985.130437390214</v>
          </cell>
          <cell r="YN52">
            <v>2042.870650364508</v>
          </cell>
          <cell r="YO52">
            <v>1908.0881046428315</v>
          </cell>
          <cell r="YP52">
            <v>1980.0292010051239</v>
          </cell>
          <cell r="YQ52">
            <v>2146.9207170591217</v>
          </cell>
          <cell r="YR52">
            <v>2194.3713149848468</v>
          </cell>
          <cell r="YS52">
            <v>2395.1042974734619</v>
          </cell>
          <cell r="YT52">
            <v>2541.2801256401362</v>
          </cell>
          <cell r="YU52">
            <v>2567.7529317897556</v>
          </cell>
          <cell r="YV52">
            <v>2791.0898665320365</v>
          </cell>
          <cell r="YW52">
            <v>2093.4142609867667</v>
          </cell>
          <cell r="YX52">
            <v>0</v>
          </cell>
          <cell r="YY52">
            <v>2093.4142609867667</v>
          </cell>
          <cell r="YZ52">
            <v>1799.9199999999996</v>
          </cell>
          <cell r="ZA52">
            <v>66.91</v>
          </cell>
          <cell r="ZB52">
            <v>66.91</v>
          </cell>
          <cell r="ZC52">
            <v>66.91</v>
          </cell>
          <cell r="ZD52">
            <v>66.91</v>
          </cell>
          <cell r="ZE52">
            <v>66.91</v>
          </cell>
          <cell r="ZF52">
            <v>66.91</v>
          </cell>
          <cell r="ZG52">
            <v>66.91</v>
          </cell>
          <cell r="ZH52">
            <v>266.31</v>
          </cell>
          <cell r="ZI52">
            <v>266.31</v>
          </cell>
          <cell r="ZJ52">
            <v>266.31</v>
          </cell>
          <cell r="ZK52">
            <v>266.31</v>
          </cell>
          <cell r="ZL52">
            <v>266.31</v>
          </cell>
          <cell r="ZM52">
            <v>6168.2655427611517</v>
          </cell>
          <cell r="ZN52">
            <v>0</v>
          </cell>
          <cell r="ZO52">
            <v>120.53428866666493</v>
          </cell>
          <cell r="ZP52">
            <v>860.21198874268555</v>
          </cell>
          <cell r="ZQ52">
            <v>5021.5178667620567</v>
          </cell>
          <cell r="ZR52">
            <v>166.00139858974509</v>
          </cell>
          <cell r="ZS52">
            <v>0</v>
          </cell>
          <cell r="ZZ52">
            <v>4368.3455427611516</v>
          </cell>
          <cell r="AAA52">
            <v>0</v>
          </cell>
          <cell r="AAB52">
            <v>4368.3455427611516</v>
          </cell>
          <cell r="AAC52">
            <v>1117.6099999999999</v>
          </cell>
          <cell r="AAD52">
            <v>80.63</v>
          </cell>
          <cell r="AAE52">
            <v>80.63</v>
          </cell>
          <cell r="AAF52">
            <v>80.63</v>
          </cell>
          <cell r="AAG52">
            <v>80.63</v>
          </cell>
          <cell r="AAH52">
            <v>80.63</v>
          </cell>
          <cell r="AAI52">
            <v>80.63</v>
          </cell>
          <cell r="AAJ52">
            <v>80.63</v>
          </cell>
          <cell r="AAK52">
            <v>110.64</v>
          </cell>
          <cell r="AAL52">
            <v>110.64</v>
          </cell>
          <cell r="AAM52">
            <v>110.64</v>
          </cell>
          <cell r="AAN52">
            <v>110.64</v>
          </cell>
          <cell r="AAO52">
            <v>110.64</v>
          </cell>
          <cell r="AAP52">
            <v>1910.0684550745821</v>
          </cell>
          <cell r="AAQ52">
            <v>120.2722900890201</v>
          </cell>
          <cell r="AAR52">
            <v>119.98440695561239</v>
          </cell>
          <cell r="AAS52">
            <v>120.38818304606922</v>
          </cell>
          <cell r="AAT52">
            <v>120.882250461401</v>
          </cell>
          <cell r="AAU52">
            <v>121.8261040624628</v>
          </cell>
          <cell r="AAV52">
            <v>120.44631355265079</v>
          </cell>
          <cell r="AAW52">
            <v>118.29643510012511</v>
          </cell>
          <cell r="AAX52">
            <v>217.27077120000001</v>
          </cell>
          <cell r="AAY52">
            <v>208.95142319999999</v>
          </cell>
          <cell r="AAZ52">
            <v>212.79879360000001</v>
          </cell>
          <cell r="ABA52">
            <v>212.51368656</v>
          </cell>
          <cell r="ABB52">
            <v>216.43779724724095</v>
          </cell>
          <cell r="ABC52">
            <v>792.45845507458216</v>
          </cell>
          <cell r="ABD52">
            <v>0</v>
          </cell>
          <cell r="ABE52">
            <v>792.45845507458216</v>
          </cell>
          <cell r="ABF52">
            <v>156.1</v>
          </cell>
          <cell r="ABG52">
            <v>5.15</v>
          </cell>
          <cell r="ABH52">
            <v>5.15</v>
          </cell>
          <cell r="ABI52">
            <v>5.15</v>
          </cell>
          <cell r="ABJ52">
            <v>5.15</v>
          </cell>
          <cell r="ABK52">
            <v>5.15</v>
          </cell>
          <cell r="ABL52">
            <v>5.15</v>
          </cell>
          <cell r="ABM52">
            <v>5.15</v>
          </cell>
          <cell r="ABN52">
            <v>24.01</v>
          </cell>
          <cell r="ABO52">
            <v>24.01</v>
          </cell>
          <cell r="ABP52">
            <v>24.01</v>
          </cell>
          <cell r="ABQ52">
            <v>24.01</v>
          </cell>
          <cell r="ABR52">
            <v>24.01</v>
          </cell>
          <cell r="ABS52">
            <v>0</v>
          </cell>
          <cell r="ABT52">
            <v>0</v>
          </cell>
          <cell r="ABU52">
            <v>0</v>
          </cell>
          <cell r="ABV52">
            <v>0</v>
          </cell>
          <cell r="ABW52">
            <v>0</v>
          </cell>
          <cell r="ABX52">
            <v>0</v>
          </cell>
          <cell r="ABY52">
            <v>0</v>
          </cell>
          <cell r="ACB52">
            <v>0</v>
          </cell>
          <cell r="ACC52">
            <v>0</v>
          </cell>
          <cell r="ACD52">
            <v>0</v>
          </cell>
          <cell r="ACE52">
            <v>0</v>
          </cell>
          <cell r="ACF52">
            <v>-156.1</v>
          </cell>
          <cell r="ACG52">
            <v>-156.1</v>
          </cell>
          <cell r="ACH52">
            <v>0</v>
          </cell>
          <cell r="ACI52">
            <v>19414.04</v>
          </cell>
          <cell r="ACJ52">
            <v>16521.682484364435</v>
          </cell>
          <cell r="ACK52">
            <v>-2892.3575156355655</v>
          </cell>
          <cell r="ACL52">
            <v>-2892.3575156355655</v>
          </cell>
          <cell r="ACM52">
            <v>0</v>
          </cell>
          <cell r="ACN52">
            <v>7845.0000000000018</v>
          </cell>
          <cell r="ACO52">
            <v>658.8</v>
          </cell>
          <cell r="ACP52">
            <v>658.8</v>
          </cell>
          <cell r="ACQ52">
            <v>658.8</v>
          </cell>
          <cell r="ACR52">
            <v>658.8</v>
          </cell>
          <cell r="ACS52">
            <v>658.8</v>
          </cell>
          <cell r="ACT52">
            <v>658.8</v>
          </cell>
          <cell r="ACU52">
            <v>658.8</v>
          </cell>
          <cell r="ACV52">
            <v>646.67999999999995</v>
          </cell>
          <cell r="ACW52">
            <v>646.67999999999995</v>
          </cell>
          <cell r="ACX52">
            <v>646.67999999999995</v>
          </cell>
          <cell r="ACY52">
            <v>646.67999999999995</v>
          </cell>
          <cell r="ACZ52">
            <v>646.67999999999995</v>
          </cell>
          <cell r="ADA52">
            <v>7654.3435291795749</v>
          </cell>
          <cell r="ADB52">
            <v>0</v>
          </cell>
          <cell r="ADC52">
            <v>1143.5011768964218</v>
          </cell>
          <cell r="ADD52">
            <v>594.98032684919565</v>
          </cell>
          <cell r="ADE52">
            <v>719.4419959999999</v>
          </cell>
          <cell r="ADF52">
            <v>638.81888000000004</v>
          </cell>
          <cell r="ADG52">
            <v>588.95178159999989</v>
          </cell>
          <cell r="ADH52">
            <v>583.09175159630638</v>
          </cell>
          <cell r="ADI52">
            <v>747.93036047872329</v>
          </cell>
          <cell r="ADJ52">
            <v>582.35535540000001</v>
          </cell>
          <cell r="ADK52">
            <v>720.27575200000001</v>
          </cell>
          <cell r="ADL52">
            <v>635.1360694</v>
          </cell>
          <cell r="ADM52">
            <v>699.86007895892817</v>
          </cell>
          <cell r="ADN52">
            <v>-190.65647082042688</v>
          </cell>
          <cell r="ADO52">
            <v>-190.65647082042688</v>
          </cell>
          <cell r="ADP52">
            <v>0</v>
          </cell>
          <cell r="ADQ52">
            <v>11569.039999999997</v>
          </cell>
          <cell r="ADR52">
            <v>756.07</v>
          </cell>
          <cell r="ADS52">
            <v>756.07</v>
          </cell>
          <cell r="ADT52">
            <v>756.07</v>
          </cell>
          <cell r="ADU52">
            <v>756.07</v>
          </cell>
          <cell r="ADV52">
            <v>756.07</v>
          </cell>
          <cell r="ADW52">
            <v>756.07</v>
          </cell>
          <cell r="ADX52">
            <v>756.07</v>
          </cell>
          <cell r="ADY52">
            <v>1255.31</v>
          </cell>
          <cell r="ADZ52">
            <v>1255.31</v>
          </cell>
          <cell r="AEA52">
            <v>1255.31</v>
          </cell>
          <cell r="AEB52">
            <v>1255.31</v>
          </cell>
          <cell r="AEC52">
            <v>1255.31</v>
          </cell>
          <cell r="AED52">
            <v>8867.3389551848613</v>
          </cell>
          <cell r="AEE52">
            <v>0</v>
          </cell>
          <cell r="AEF52">
            <v>1733.3401608526228</v>
          </cell>
          <cell r="AEG52">
            <v>1036.8755298141155</v>
          </cell>
          <cell r="AEH52">
            <v>1075.9936459999999</v>
          </cell>
          <cell r="AEI52">
            <v>804.91178879999995</v>
          </cell>
          <cell r="AEJ52">
            <v>620.53096559999994</v>
          </cell>
          <cell r="AEK52">
            <v>629.61502964920317</v>
          </cell>
          <cell r="AEL52">
            <v>718.20091100362754</v>
          </cell>
          <cell r="AEM52">
            <v>484.54373239999995</v>
          </cell>
          <cell r="AEN52">
            <v>593.07811919999995</v>
          </cell>
          <cell r="AEO52">
            <v>524.94378747999997</v>
          </cell>
          <cell r="AEP52">
            <v>645.30528438529234</v>
          </cell>
          <cell r="AEQ52">
            <v>-2701.7010448151359</v>
          </cell>
          <cell r="AER52">
            <v>-2701.7010448151359</v>
          </cell>
          <cell r="AES52">
            <v>0</v>
          </cell>
          <cell r="AET52">
            <v>0</v>
          </cell>
          <cell r="AEU52">
            <v>0</v>
          </cell>
          <cell r="AEV52">
            <v>0</v>
          </cell>
          <cell r="AEW52">
            <v>0</v>
          </cell>
          <cell r="AEX52">
            <v>0</v>
          </cell>
          <cell r="AEY52">
            <v>0</v>
          </cell>
          <cell r="AEZ52">
            <v>0</v>
          </cell>
          <cell r="AFA52">
            <v>0</v>
          </cell>
          <cell r="AFB52">
            <v>0</v>
          </cell>
          <cell r="AFC52">
            <v>0</v>
          </cell>
          <cell r="AFD52">
            <v>0</v>
          </cell>
          <cell r="AFE52">
            <v>0</v>
          </cell>
          <cell r="AFF52">
            <v>0</v>
          </cell>
          <cell r="AFG52">
            <v>0</v>
          </cell>
          <cell r="AFH52">
            <v>0</v>
          </cell>
          <cell r="AFI52">
            <v>0</v>
          </cell>
          <cell r="AFJ52">
            <v>0</v>
          </cell>
          <cell r="AFK52">
            <v>0</v>
          </cell>
          <cell r="AFL52">
            <v>0</v>
          </cell>
          <cell r="AFM52">
            <v>0</v>
          </cell>
          <cell r="AFN52">
            <v>0</v>
          </cell>
          <cell r="AFO52">
            <v>0</v>
          </cell>
          <cell r="AFP52">
            <v>0</v>
          </cell>
          <cell r="AFQ52">
            <v>0</v>
          </cell>
          <cell r="AFR52">
            <v>0</v>
          </cell>
          <cell r="AFS52">
            <v>0</v>
          </cell>
          <cell r="AFT52">
            <v>0</v>
          </cell>
          <cell r="AFU52">
            <v>0</v>
          </cell>
          <cell r="AFV52">
            <v>0</v>
          </cell>
          <cell r="AFW52">
            <v>267110.55</v>
          </cell>
          <cell r="AFX52">
            <v>218006.55140051345</v>
          </cell>
          <cell r="AFY52">
            <v>-49103.998599486542</v>
          </cell>
          <cell r="AFZ52">
            <v>-49103.998599486542</v>
          </cell>
          <cell r="AGA52">
            <v>0</v>
          </cell>
          <cell r="AGB52">
            <v>320532.65999999997</v>
          </cell>
          <cell r="AGC52">
            <v>261607.86168061613</v>
          </cell>
          <cell r="AGD52">
            <v>-58924.798319383845</v>
          </cell>
          <cell r="AGE52">
            <v>-58924.798319383845</v>
          </cell>
          <cell r="AGF52">
            <v>0</v>
          </cell>
          <cell r="AGG52">
            <v>17095.075199999999</v>
          </cell>
          <cell r="AGH52">
            <v>13952.41928963286</v>
          </cell>
          <cell r="AGI52">
            <v>-3142.6559103671389</v>
          </cell>
          <cell r="AGJ52">
            <v>-3142.6559103671389</v>
          </cell>
          <cell r="AGK52">
            <v>0</v>
          </cell>
          <cell r="AGL52">
            <v>337627.7352</v>
          </cell>
          <cell r="AGM52">
            <v>275560.28097024898</v>
          </cell>
          <cell r="AGN52">
            <v>-60260.553589751013</v>
          </cell>
          <cell r="AGO52">
            <v>-60260.553589751013</v>
          </cell>
          <cell r="AGP52">
            <v>0</v>
          </cell>
          <cell r="AGQ52">
            <v>5.0632911392405063E-2</v>
          </cell>
          <cell r="AGR52">
            <v>7.0000000000000007E-2</v>
          </cell>
          <cell r="AGS52">
            <v>0.03</v>
          </cell>
          <cell r="AGT52">
            <v>5.3333333333333337E-2</v>
          </cell>
          <cell r="AGV52">
            <v>78971.010000000009</v>
          </cell>
          <cell r="AGW52">
            <v>25281.265788334524</v>
          </cell>
          <cell r="AGX52">
            <v>-53689.744211665486</v>
          </cell>
          <cell r="AGZ52">
            <v>-60260.553589751013</v>
          </cell>
          <cell r="AHA52">
            <v>-1810.8746762982919</v>
          </cell>
          <cell r="AHC52">
            <v>-45343.8958274576</v>
          </cell>
          <cell r="AHD52">
            <v>-13020.726634946128</v>
          </cell>
          <cell r="AHE52">
            <v>78836.124861961114</v>
          </cell>
          <cell r="AHF52">
            <v>44814.0439916139</v>
          </cell>
          <cell r="AHG52">
            <v>3214.1181251219823</v>
          </cell>
        </row>
        <row r="53">
          <cell r="C53" t="str">
            <v>Текстильникiв, ВУЛ, 12</v>
          </cell>
          <cell r="D53">
            <v>5</v>
          </cell>
          <cell r="E53">
            <v>2874.39</v>
          </cell>
          <cell r="F53">
            <v>21093.719999999998</v>
          </cell>
          <cell r="G53">
            <v>20010.758449844237</v>
          </cell>
          <cell r="H53">
            <v>-1082.9615501557601</v>
          </cell>
          <cell r="I53">
            <v>-1082.9615501557601</v>
          </cell>
          <cell r="J53">
            <v>0</v>
          </cell>
          <cell r="K53">
            <v>5444.8600000000006</v>
          </cell>
          <cell r="L53">
            <v>343.78</v>
          </cell>
          <cell r="M53">
            <v>343.78</v>
          </cell>
          <cell r="N53">
            <v>343.78</v>
          </cell>
          <cell r="O53">
            <v>343.78</v>
          </cell>
          <cell r="P53">
            <v>343.78</v>
          </cell>
          <cell r="Q53">
            <v>343.78</v>
          </cell>
          <cell r="R53">
            <v>343.78</v>
          </cell>
          <cell r="S53">
            <v>607.67999999999995</v>
          </cell>
          <cell r="T53">
            <v>607.67999999999995</v>
          </cell>
          <cell r="U53">
            <v>607.67999999999995</v>
          </cell>
          <cell r="V53">
            <v>607.67999999999995</v>
          </cell>
          <cell r="W53">
            <v>607.67999999999995</v>
          </cell>
          <cell r="X53">
            <v>3489.9527000649673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3489.9527000649673</v>
          </cell>
          <cell r="AH53">
            <v>0</v>
          </cell>
          <cell r="AI53">
            <v>0</v>
          </cell>
          <cell r="AJ53">
            <v>0</v>
          </cell>
          <cell r="AL53">
            <v>0</v>
          </cell>
          <cell r="AM53">
            <v>0</v>
          </cell>
          <cell r="AN53">
            <v>1411.3999999999999</v>
          </cell>
          <cell r="AO53">
            <v>107.5</v>
          </cell>
          <cell r="AP53">
            <v>107.5</v>
          </cell>
          <cell r="AQ53">
            <v>107.5</v>
          </cell>
          <cell r="AR53">
            <v>107.5</v>
          </cell>
          <cell r="AS53">
            <v>107.5</v>
          </cell>
          <cell r="AT53">
            <v>107.5</v>
          </cell>
          <cell r="AU53">
            <v>107.5</v>
          </cell>
          <cell r="AV53">
            <v>131.78</v>
          </cell>
          <cell r="AW53">
            <v>131.78</v>
          </cell>
          <cell r="AX53">
            <v>131.78</v>
          </cell>
          <cell r="AY53">
            <v>131.78</v>
          </cell>
          <cell r="AZ53">
            <v>131.78</v>
          </cell>
          <cell r="BA53">
            <v>782.79601737776943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782.79601737776943</v>
          </cell>
          <cell r="BK53">
            <v>0</v>
          </cell>
          <cell r="BL53">
            <v>0</v>
          </cell>
          <cell r="BM53">
            <v>0</v>
          </cell>
          <cell r="BO53">
            <v>0</v>
          </cell>
          <cell r="BP53">
            <v>0</v>
          </cell>
          <cell r="BQ53">
            <v>1755.0200000000004</v>
          </cell>
          <cell r="BR53">
            <v>133.66</v>
          </cell>
          <cell r="BS53">
            <v>133.66</v>
          </cell>
          <cell r="BT53">
            <v>133.66</v>
          </cell>
          <cell r="BU53">
            <v>133.66</v>
          </cell>
          <cell r="BV53">
            <v>133.66</v>
          </cell>
          <cell r="BW53">
            <v>133.66</v>
          </cell>
          <cell r="BX53">
            <v>133.66</v>
          </cell>
          <cell r="BY53">
            <v>163.88</v>
          </cell>
          <cell r="BZ53">
            <v>163.88</v>
          </cell>
          <cell r="CA53">
            <v>163.88</v>
          </cell>
          <cell r="CB53">
            <v>163.88</v>
          </cell>
          <cell r="CC53">
            <v>163.88</v>
          </cell>
          <cell r="CD53">
            <v>1605.49</v>
          </cell>
          <cell r="CE53">
            <v>121.17</v>
          </cell>
          <cell r="CF53">
            <v>121.17</v>
          </cell>
          <cell r="CG53">
            <v>121.17</v>
          </cell>
          <cell r="CH53">
            <v>121.17</v>
          </cell>
          <cell r="CI53">
            <v>121.17</v>
          </cell>
          <cell r="CJ53">
            <v>121.17</v>
          </cell>
          <cell r="CK53">
            <v>121.17</v>
          </cell>
          <cell r="CL53">
            <v>151.46</v>
          </cell>
          <cell r="CM53">
            <v>151.46</v>
          </cell>
          <cell r="CN53">
            <v>151.46</v>
          </cell>
          <cell r="CO53">
            <v>151.46</v>
          </cell>
          <cell r="CP53">
            <v>151.46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737.98</v>
          </cell>
          <cell r="DX53">
            <v>58.64</v>
          </cell>
          <cell r="DY53">
            <v>58.64</v>
          </cell>
          <cell r="DZ53">
            <v>58.64</v>
          </cell>
          <cell r="EA53">
            <v>58.64</v>
          </cell>
          <cell r="EB53">
            <v>58.64</v>
          </cell>
          <cell r="EC53">
            <v>58.64</v>
          </cell>
          <cell r="ED53">
            <v>58.64</v>
          </cell>
          <cell r="EE53">
            <v>65.5</v>
          </cell>
          <cell r="EF53">
            <v>65.5</v>
          </cell>
          <cell r="EG53">
            <v>65.5</v>
          </cell>
          <cell r="EH53">
            <v>65.5</v>
          </cell>
          <cell r="EI53">
            <v>65.5</v>
          </cell>
          <cell r="EK53">
            <v>386.72648023458481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386.72648023458481</v>
          </cell>
          <cell r="EU53">
            <v>0</v>
          </cell>
          <cell r="EV53">
            <v>0</v>
          </cell>
          <cell r="EW53">
            <v>0</v>
          </cell>
          <cell r="EX53">
            <v>-351.25351976541521</v>
          </cell>
          <cell r="EY53">
            <v>-351.25351976541521</v>
          </cell>
          <cell r="EZ53">
            <v>0</v>
          </cell>
          <cell r="FA53">
            <v>3578.8599999999997</v>
          </cell>
          <cell r="FB53">
            <v>270.48</v>
          </cell>
          <cell r="FC53">
            <v>270.48</v>
          </cell>
          <cell r="FD53">
            <v>270.48</v>
          </cell>
          <cell r="FE53">
            <v>270.48</v>
          </cell>
          <cell r="FF53">
            <v>270.48</v>
          </cell>
          <cell r="FG53">
            <v>270.48</v>
          </cell>
          <cell r="FH53">
            <v>270.48</v>
          </cell>
          <cell r="FI53">
            <v>337.1</v>
          </cell>
          <cell r="FJ53">
            <v>337.1</v>
          </cell>
          <cell r="FK53">
            <v>337.1</v>
          </cell>
          <cell r="FL53">
            <v>337.1</v>
          </cell>
          <cell r="FM53">
            <v>337.1</v>
          </cell>
          <cell r="FN53">
            <v>3765.9178210805967</v>
          </cell>
          <cell r="FO53">
            <v>0</v>
          </cell>
          <cell r="FP53">
            <v>0</v>
          </cell>
          <cell r="FQ53">
            <v>1786.9515986538754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1978.9662224267211</v>
          </cell>
          <cell r="FX53">
            <v>0</v>
          </cell>
          <cell r="FY53">
            <v>0</v>
          </cell>
          <cell r="FZ53">
            <v>0</v>
          </cell>
          <cell r="GA53">
            <v>187.05782108059702</v>
          </cell>
          <cell r="GB53">
            <v>0</v>
          </cell>
          <cell r="GC53">
            <v>187.05782108059702</v>
          </cell>
          <cell r="GD53">
            <v>599.21</v>
          </cell>
          <cell r="GE53">
            <v>47.43</v>
          </cell>
          <cell r="GF53">
            <v>47.43</v>
          </cell>
          <cell r="GG53">
            <v>47.43</v>
          </cell>
          <cell r="GH53">
            <v>47.43</v>
          </cell>
          <cell r="GI53">
            <v>47.43</v>
          </cell>
          <cell r="GJ53">
            <v>47.43</v>
          </cell>
          <cell r="GK53">
            <v>47.43</v>
          </cell>
          <cell r="GL53">
            <v>53.44</v>
          </cell>
          <cell r="GM53">
            <v>53.44</v>
          </cell>
          <cell r="GN53">
            <v>53.44</v>
          </cell>
          <cell r="GO53">
            <v>53.44</v>
          </cell>
          <cell r="GP53">
            <v>53.44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V53">
            <v>-599.21</v>
          </cell>
          <cell r="GW53">
            <v>-599.21</v>
          </cell>
          <cell r="GX53">
            <v>0</v>
          </cell>
          <cell r="GY53">
            <v>7566.39</v>
          </cell>
          <cell r="GZ53">
            <v>417.07</v>
          </cell>
          <cell r="HA53">
            <v>417.07</v>
          </cell>
          <cell r="HB53">
            <v>417.07</v>
          </cell>
          <cell r="HC53">
            <v>417.07</v>
          </cell>
          <cell r="HD53">
            <v>417.07</v>
          </cell>
          <cell r="HE53">
            <v>417.07</v>
          </cell>
          <cell r="HF53">
            <v>417.07</v>
          </cell>
          <cell r="HG53">
            <v>929.38</v>
          </cell>
          <cell r="HH53">
            <v>929.38</v>
          </cell>
          <cell r="HI53">
            <v>929.38</v>
          </cell>
          <cell r="HJ53">
            <v>929.38</v>
          </cell>
          <cell r="HK53">
            <v>929.38</v>
          </cell>
          <cell r="HL53">
            <v>9979.8754310863205</v>
          </cell>
          <cell r="HM53">
            <v>775.23224193087037</v>
          </cell>
          <cell r="HN53">
            <v>821.49600550415971</v>
          </cell>
          <cell r="HO53">
            <v>900.0090757617902</v>
          </cell>
          <cell r="HP53">
            <v>833.61966123646107</v>
          </cell>
          <cell r="HQ53">
            <v>869.38632780303453</v>
          </cell>
          <cell r="HR53">
            <v>725.48758674914041</v>
          </cell>
          <cell r="HS53">
            <v>962.46989195279195</v>
          </cell>
          <cell r="HT53">
            <v>609.41415321579541</v>
          </cell>
          <cell r="HU53">
            <v>627.04187143950867</v>
          </cell>
          <cell r="HV53">
            <v>975.41313896696022</v>
          </cell>
          <cell r="HW53">
            <v>867.93672629436014</v>
          </cell>
          <cell r="HX53">
            <v>1012.3687502314482</v>
          </cell>
          <cell r="HY53">
            <v>2413.4854310863202</v>
          </cell>
          <cell r="HZ53">
            <v>0</v>
          </cell>
          <cell r="IA53">
            <v>2413.4854310863202</v>
          </cell>
          <cell r="IB53">
            <v>0</v>
          </cell>
          <cell r="IC53">
            <v>0</v>
          </cell>
          <cell r="ID53">
            <v>0</v>
          </cell>
          <cell r="IE53">
            <v>0</v>
          </cell>
          <cell r="IF53">
            <v>0</v>
          </cell>
          <cell r="IG53">
            <v>0</v>
          </cell>
          <cell r="IH53">
            <v>0</v>
          </cell>
          <cell r="II53">
            <v>0</v>
          </cell>
          <cell r="IJ53">
            <v>0</v>
          </cell>
          <cell r="IK53">
            <v>0</v>
          </cell>
          <cell r="IL53">
            <v>0</v>
          </cell>
          <cell r="IM53">
            <v>0</v>
          </cell>
          <cell r="IN53">
            <v>0</v>
          </cell>
          <cell r="IO53">
            <v>0</v>
          </cell>
          <cell r="IP53">
            <v>0</v>
          </cell>
          <cell r="IQ53">
            <v>0</v>
          </cell>
          <cell r="IR53">
            <v>0</v>
          </cell>
          <cell r="IS53">
            <v>0</v>
          </cell>
          <cell r="IT53">
            <v>0</v>
          </cell>
          <cell r="IU53">
            <v>0</v>
          </cell>
          <cell r="IV53">
            <v>0</v>
          </cell>
          <cell r="IW53">
            <v>0</v>
          </cell>
          <cell r="IX53">
            <v>0</v>
          </cell>
          <cell r="IY53">
            <v>0</v>
          </cell>
          <cell r="IZ53">
            <v>0</v>
          </cell>
          <cell r="JA53">
            <v>0</v>
          </cell>
          <cell r="JB53">
            <v>0</v>
          </cell>
          <cell r="JC53">
            <v>0</v>
          </cell>
          <cell r="JD53">
            <v>0</v>
          </cell>
          <cell r="JE53">
            <v>0</v>
          </cell>
          <cell r="JF53">
            <v>0</v>
          </cell>
          <cell r="JG53">
            <v>0</v>
          </cell>
          <cell r="JH53">
            <v>0</v>
          </cell>
          <cell r="JI53">
            <v>0</v>
          </cell>
          <cell r="JJ53">
            <v>0</v>
          </cell>
          <cell r="JK53">
            <v>0</v>
          </cell>
          <cell r="JL53">
            <v>0</v>
          </cell>
          <cell r="JM53">
            <v>0</v>
          </cell>
          <cell r="JN53">
            <v>0</v>
          </cell>
          <cell r="JO53">
            <v>0</v>
          </cell>
          <cell r="JP53">
            <v>0</v>
          </cell>
          <cell r="JQ53">
            <v>0</v>
          </cell>
          <cell r="JR53">
            <v>0</v>
          </cell>
          <cell r="JS53">
            <v>0</v>
          </cell>
          <cell r="JT53">
            <v>0</v>
          </cell>
          <cell r="JU53">
            <v>0</v>
          </cell>
          <cell r="JV53">
            <v>0</v>
          </cell>
          <cell r="JW53">
            <v>0</v>
          </cell>
          <cell r="JX53">
            <v>0</v>
          </cell>
          <cell r="JY53">
            <v>0</v>
          </cell>
          <cell r="JZ53">
            <v>0</v>
          </cell>
          <cell r="KA53">
            <v>0</v>
          </cell>
          <cell r="KB53">
            <v>0</v>
          </cell>
          <cell r="KC53">
            <v>0</v>
          </cell>
          <cell r="KD53">
            <v>0</v>
          </cell>
          <cell r="KE53">
            <v>0</v>
          </cell>
          <cell r="KF53">
            <v>0</v>
          </cell>
          <cell r="KG53">
            <v>0</v>
          </cell>
          <cell r="KH53">
            <v>1566.99</v>
          </cell>
          <cell r="KI53">
            <v>73.87</v>
          </cell>
          <cell r="KJ53">
            <v>73.87</v>
          </cell>
          <cell r="KK53">
            <v>73.87</v>
          </cell>
          <cell r="KL53">
            <v>73.87</v>
          </cell>
          <cell r="KM53">
            <v>73.87</v>
          </cell>
          <cell r="KN53">
            <v>73.87</v>
          </cell>
          <cell r="KO53">
            <v>73.87</v>
          </cell>
          <cell r="KP53">
            <v>209.98</v>
          </cell>
          <cell r="KQ53">
            <v>209.98</v>
          </cell>
          <cell r="KR53">
            <v>209.98</v>
          </cell>
          <cell r="KS53">
            <v>209.98</v>
          </cell>
          <cell r="KT53">
            <v>209.98</v>
          </cell>
          <cell r="KU53">
            <v>1688.7854910589058</v>
          </cell>
          <cell r="KV53">
            <v>89.302329695778752</v>
          </cell>
          <cell r="KW53">
            <v>96.175341184394753</v>
          </cell>
          <cell r="KX53">
            <v>85.354451794301653</v>
          </cell>
          <cell r="KY53">
            <v>93.583226607019057</v>
          </cell>
          <cell r="KZ53">
            <v>93.220424728465218</v>
          </cell>
          <cell r="LA53">
            <v>95.281435392862193</v>
          </cell>
          <cell r="LB53">
            <v>84.312739067518876</v>
          </cell>
          <cell r="LC53">
            <v>159.51639797599736</v>
          </cell>
          <cell r="LD53">
            <v>205.60772726709985</v>
          </cell>
          <cell r="LE53">
            <v>198.53847085012478</v>
          </cell>
          <cell r="LF53">
            <v>241.8946924175591</v>
          </cell>
          <cell r="LG53">
            <v>245.99825407778394</v>
          </cell>
          <cell r="LH53">
            <v>121.79549105890578</v>
          </cell>
          <cell r="LI53">
            <v>0</v>
          </cell>
          <cell r="LJ53">
            <v>121.79549105890578</v>
          </cell>
          <cell r="LK53">
            <v>0</v>
          </cell>
          <cell r="LX53">
            <v>0</v>
          </cell>
          <cell r="MJ53">
            <v>0</v>
          </cell>
          <cell r="ML53">
            <v>0</v>
          </cell>
          <cell r="MM53">
            <v>0</v>
          </cell>
          <cell r="MN53">
            <v>45981.89</v>
          </cell>
          <cell r="MO53">
            <v>4135.67</v>
          </cell>
          <cell r="MP53">
            <v>4135.67</v>
          </cell>
          <cell r="MQ53">
            <v>4135.67</v>
          </cell>
          <cell r="MR53">
            <v>4135.67</v>
          </cell>
          <cell r="MS53">
            <v>4135.67</v>
          </cell>
          <cell r="MT53">
            <v>4135.67</v>
          </cell>
          <cell r="MU53">
            <v>4135.67</v>
          </cell>
          <cell r="MV53">
            <v>3406.44</v>
          </cell>
          <cell r="MW53">
            <v>3406.44</v>
          </cell>
          <cell r="MX53">
            <v>3406.44</v>
          </cell>
          <cell r="MY53">
            <v>3406.44</v>
          </cell>
          <cell r="MZ53">
            <v>3406.44</v>
          </cell>
          <cell r="NA53">
            <v>10238.943005652463</v>
          </cell>
          <cell r="NB53">
            <v>0</v>
          </cell>
          <cell r="NC53">
            <v>1397.8468794591358</v>
          </cell>
          <cell r="ND53">
            <v>472.03688751213275</v>
          </cell>
          <cell r="NE53">
            <v>0</v>
          </cell>
          <cell r="NF53">
            <v>0</v>
          </cell>
          <cell r="NG53">
            <v>0</v>
          </cell>
          <cell r="NH53">
            <v>8235.440102623852</v>
          </cell>
          <cell r="NI53">
            <v>0</v>
          </cell>
          <cell r="NJ53">
            <v>0</v>
          </cell>
          <cell r="NK53">
            <v>133.6191360573429</v>
          </cell>
          <cell r="NL53">
            <v>0</v>
          </cell>
          <cell r="NM53">
            <v>0</v>
          </cell>
          <cell r="NN53">
            <v>-35742.946994347534</v>
          </cell>
          <cell r="NO53">
            <v>-35742.946994347534</v>
          </cell>
          <cell r="NP53">
            <v>0</v>
          </cell>
          <cell r="NQ53">
            <v>9119.3700000000008</v>
          </cell>
          <cell r="NR53">
            <v>36782.720000000001</v>
          </cell>
          <cell r="NS53">
            <v>27663.35</v>
          </cell>
          <cell r="NT53">
            <v>0</v>
          </cell>
          <cell r="NU53">
            <v>27663.35</v>
          </cell>
          <cell r="NV53">
            <v>3704.9200000000014</v>
          </cell>
          <cell r="NW53">
            <v>380.86</v>
          </cell>
          <cell r="NX53">
            <v>380.86</v>
          </cell>
          <cell r="NY53">
            <v>380.86</v>
          </cell>
          <cell r="NZ53">
            <v>380.86</v>
          </cell>
          <cell r="OA53">
            <v>380.86</v>
          </cell>
          <cell r="OB53">
            <v>380.86</v>
          </cell>
          <cell r="OC53">
            <v>380.86</v>
          </cell>
          <cell r="OD53">
            <v>207.78</v>
          </cell>
          <cell r="OE53">
            <v>207.78</v>
          </cell>
          <cell r="OF53">
            <v>207.78</v>
          </cell>
          <cell r="OG53">
            <v>207.78</v>
          </cell>
          <cell r="OH53">
            <v>207.78</v>
          </cell>
          <cell r="OI53">
            <v>18509.21</v>
          </cell>
          <cell r="OJ53">
            <v>4200.6000000000004</v>
          </cell>
          <cell r="OK53">
            <v>434.15</v>
          </cell>
          <cell r="OL53">
            <v>224.43</v>
          </cell>
          <cell r="OM53">
            <v>0</v>
          </cell>
          <cell r="ON53">
            <v>0</v>
          </cell>
          <cell r="OO53">
            <v>0</v>
          </cell>
          <cell r="OP53">
            <v>0</v>
          </cell>
          <cell r="OQ53">
            <v>0</v>
          </cell>
          <cell r="OR53">
            <v>0</v>
          </cell>
          <cell r="OS53">
            <v>9159.65</v>
          </cell>
          <cell r="OT53">
            <v>0</v>
          </cell>
          <cell r="OU53">
            <v>4490.38</v>
          </cell>
          <cell r="OV53">
            <v>14804.289999999997</v>
          </cell>
          <cell r="OW53">
            <v>0</v>
          </cell>
          <cell r="OX53">
            <v>14804.289999999997</v>
          </cell>
          <cell r="OY53">
            <v>2933.5000000000005</v>
          </cell>
          <cell r="OZ53">
            <v>303.25</v>
          </cell>
          <cell r="PA53">
            <v>303.25</v>
          </cell>
          <cell r="PB53">
            <v>303.25</v>
          </cell>
          <cell r="PC53">
            <v>303.25</v>
          </cell>
          <cell r="PD53">
            <v>303.25</v>
          </cell>
          <cell r="PE53">
            <v>303.25</v>
          </cell>
          <cell r="PF53">
            <v>303.25</v>
          </cell>
          <cell r="PG53">
            <v>162.15</v>
          </cell>
          <cell r="PH53">
            <v>162.15</v>
          </cell>
          <cell r="PI53">
            <v>162.15</v>
          </cell>
          <cell r="PJ53">
            <v>162.15</v>
          </cell>
          <cell r="PK53">
            <v>162.15</v>
          </cell>
          <cell r="PL53">
            <v>6942.64</v>
          </cell>
          <cell r="PM53">
            <v>0</v>
          </cell>
          <cell r="PN53">
            <v>0</v>
          </cell>
          <cell r="PO53">
            <v>0</v>
          </cell>
          <cell r="PP53">
            <v>0</v>
          </cell>
          <cell r="PQ53">
            <v>0</v>
          </cell>
          <cell r="PR53">
            <v>0</v>
          </cell>
          <cell r="PS53">
            <v>0</v>
          </cell>
          <cell r="PT53">
            <v>0</v>
          </cell>
          <cell r="PU53">
            <v>3064.38</v>
          </cell>
          <cell r="PV53">
            <v>3878.26</v>
          </cell>
          <cell r="PW53">
            <v>0</v>
          </cell>
          <cell r="PX53">
            <v>0</v>
          </cell>
          <cell r="PY53">
            <v>4009.14</v>
          </cell>
          <cell r="PZ53">
            <v>0</v>
          </cell>
          <cell r="QA53">
            <v>4009.14</v>
          </cell>
          <cell r="QB53">
            <v>1321.0499999999997</v>
          </cell>
          <cell r="QC53">
            <v>135.1</v>
          </cell>
          <cell r="QD53">
            <v>135.1</v>
          </cell>
          <cell r="QE53">
            <v>135.1</v>
          </cell>
          <cell r="QF53">
            <v>135.1</v>
          </cell>
          <cell r="QG53">
            <v>135.1</v>
          </cell>
          <cell r="QH53">
            <v>135.1</v>
          </cell>
          <cell r="QI53">
            <v>135.1</v>
          </cell>
          <cell r="QJ53">
            <v>75.069999999999993</v>
          </cell>
          <cell r="QK53">
            <v>75.069999999999993</v>
          </cell>
          <cell r="QL53">
            <v>75.069999999999993</v>
          </cell>
          <cell r="QM53">
            <v>75.069999999999993</v>
          </cell>
          <cell r="QN53">
            <v>75.069999999999993</v>
          </cell>
          <cell r="QO53">
            <v>455.95</v>
          </cell>
          <cell r="QP53">
            <v>0</v>
          </cell>
          <cell r="QQ53">
            <v>0</v>
          </cell>
          <cell r="QR53">
            <v>0</v>
          </cell>
          <cell r="QS53">
            <v>0</v>
          </cell>
          <cell r="QT53">
            <v>0</v>
          </cell>
          <cell r="QU53">
            <v>0</v>
          </cell>
          <cell r="QV53">
            <v>455.95</v>
          </cell>
          <cell r="QW53">
            <v>0</v>
          </cell>
          <cell r="QX53">
            <v>0</v>
          </cell>
          <cell r="QY53">
            <v>0</v>
          </cell>
          <cell r="QZ53">
            <v>0</v>
          </cell>
          <cell r="RA53">
            <v>0</v>
          </cell>
          <cell r="RB53">
            <v>-865.09999999999968</v>
          </cell>
          <cell r="RC53">
            <v>-865.09999999999968</v>
          </cell>
          <cell r="RD53">
            <v>0</v>
          </cell>
          <cell r="RE53">
            <v>0</v>
          </cell>
          <cell r="RF53">
            <v>0</v>
          </cell>
          <cell r="RG53">
            <v>0</v>
          </cell>
          <cell r="RH53">
            <v>0</v>
          </cell>
          <cell r="RI53">
            <v>0</v>
          </cell>
          <cell r="RJ53">
            <v>0</v>
          </cell>
          <cell r="RK53">
            <v>0</v>
          </cell>
          <cell r="RL53">
            <v>0</v>
          </cell>
          <cell r="RM53">
            <v>0</v>
          </cell>
          <cell r="RN53">
            <v>0</v>
          </cell>
          <cell r="RO53">
            <v>0</v>
          </cell>
          <cell r="RP53">
            <v>0</v>
          </cell>
          <cell r="RQ53">
            <v>0</v>
          </cell>
          <cell r="RR53">
            <v>0</v>
          </cell>
          <cell r="RS53">
            <v>0</v>
          </cell>
          <cell r="RT53">
            <v>0</v>
          </cell>
          <cell r="RU53">
            <v>0</v>
          </cell>
          <cell r="RV53">
            <v>0</v>
          </cell>
          <cell r="RW53">
            <v>0</v>
          </cell>
          <cell r="RX53">
            <v>0</v>
          </cell>
          <cell r="RY53">
            <v>0</v>
          </cell>
          <cell r="RZ53">
            <v>0</v>
          </cell>
          <cell r="SA53">
            <v>0</v>
          </cell>
          <cell r="SB53">
            <v>0</v>
          </cell>
          <cell r="SC53">
            <v>0</v>
          </cell>
          <cell r="SD53">
            <v>0</v>
          </cell>
          <cell r="SE53">
            <v>0</v>
          </cell>
          <cell r="SF53">
            <v>0</v>
          </cell>
          <cell r="SG53">
            <v>0</v>
          </cell>
          <cell r="SH53">
            <v>0</v>
          </cell>
          <cell r="SI53">
            <v>0</v>
          </cell>
          <cell r="SJ53">
            <v>0</v>
          </cell>
          <cell r="SK53">
            <v>0</v>
          </cell>
          <cell r="SL53">
            <v>0</v>
          </cell>
          <cell r="SM53">
            <v>0</v>
          </cell>
          <cell r="SN53">
            <v>0</v>
          </cell>
          <cell r="SO53">
            <v>0</v>
          </cell>
          <cell r="SP53">
            <v>0</v>
          </cell>
          <cell r="SQ53">
            <v>0</v>
          </cell>
          <cell r="SR53">
            <v>0</v>
          </cell>
          <cell r="SS53">
            <v>0</v>
          </cell>
          <cell r="ST53">
            <v>0</v>
          </cell>
          <cell r="SU53">
            <v>1249.8800000000001</v>
          </cell>
          <cell r="SV53">
            <v>0</v>
          </cell>
          <cell r="SW53">
            <v>687.83</v>
          </cell>
          <cell r="SX53">
            <v>0</v>
          </cell>
          <cell r="SY53">
            <v>0</v>
          </cell>
          <cell r="SZ53">
            <v>0</v>
          </cell>
          <cell r="TA53">
            <v>562.04999999999995</v>
          </cell>
          <cell r="TB53">
            <v>0</v>
          </cell>
          <cell r="TC53">
            <v>0</v>
          </cell>
          <cell r="TD53">
            <v>0</v>
          </cell>
          <cell r="TE53">
            <v>0</v>
          </cell>
          <cell r="TF53">
            <v>0</v>
          </cell>
          <cell r="TG53">
            <v>0</v>
          </cell>
          <cell r="TH53">
            <v>1249.8800000000001</v>
          </cell>
          <cell r="TI53">
            <v>0</v>
          </cell>
          <cell r="TJ53">
            <v>1249.8800000000001</v>
          </cell>
          <cell r="TK53">
            <v>1107.1599999999999</v>
          </cell>
          <cell r="TL53">
            <v>103.48</v>
          </cell>
          <cell r="TM53">
            <v>103.48</v>
          </cell>
          <cell r="TN53">
            <v>103.48</v>
          </cell>
          <cell r="TO53">
            <v>103.48</v>
          </cell>
          <cell r="TP53">
            <v>103.48</v>
          </cell>
          <cell r="TQ53">
            <v>103.48</v>
          </cell>
          <cell r="TR53">
            <v>103.48</v>
          </cell>
          <cell r="TS53">
            <v>76.56</v>
          </cell>
          <cell r="TT53">
            <v>76.56</v>
          </cell>
          <cell r="TU53">
            <v>76.56</v>
          </cell>
          <cell r="TV53">
            <v>76.56</v>
          </cell>
          <cell r="TW53">
            <v>76.56</v>
          </cell>
          <cell r="TX53">
            <v>9625.0400000000009</v>
          </cell>
          <cell r="TY53">
            <v>0</v>
          </cell>
          <cell r="TZ53">
            <v>0</v>
          </cell>
          <cell r="UA53">
            <v>0</v>
          </cell>
          <cell r="UB53">
            <v>0</v>
          </cell>
          <cell r="UC53">
            <v>0</v>
          </cell>
          <cell r="UD53">
            <v>404</v>
          </cell>
          <cell r="UE53">
            <v>2767.8</v>
          </cell>
          <cell r="UF53">
            <v>0</v>
          </cell>
          <cell r="UG53">
            <v>6453.24</v>
          </cell>
          <cell r="UH53">
            <v>0</v>
          </cell>
          <cell r="UI53">
            <v>0</v>
          </cell>
          <cell r="UJ53">
            <v>0</v>
          </cell>
          <cell r="UK53">
            <v>8517.880000000001</v>
          </cell>
          <cell r="UL53">
            <v>0</v>
          </cell>
          <cell r="UM53">
            <v>8517.880000000001</v>
          </cell>
          <cell r="UN53">
            <v>52.740000000000016</v>
          </cell>
          <cell r="UO53">
            <v>5.17</v>
          </cell>
          <cell r="UP53">
            <v>5.17</v>
          </cell>
          <cell r="UQ53">
            <v>5.17</v>
          </cell>
          <cell r="UR53">
            <v>5.17</v>
          </cell>
          <cell r="US53">
            <v>5.17</v>
          </cell>
          <cell r="UT53">
            <v>5.17</v>
          </cell>
          <cell r="UU53">
            <v>5.17</v>
          </cell>
          <cell r="UV53">
            <v>3.31</v>
          </cell>
          <cell r="UW53">
            <v>3.31</v>
          </cell>
          <cell r="UX53">
            <v>3.31</v>
          </cell>
          <cell r="UY53">
            <v>3.31</v>
          </cell>
          <cell r="UZ53">
            <v>3.31</v>
          </cell>
          <cell r="VA53">
            <v>0</v>
          </cell>
          <cell r="VH53">
            <v>0</v>
          </cell>
          <cell r="VN53">
            <v>-52.740000000000016</v>
          </cell>
          <cell r="VO53">
            <v>-52.740000000000016</v>
          </cell>
          <cell r="VP53">
            <v>0</v>
          </cell>
          <cell r="VQ53">
            <v>0</v>
          </cell>
          <cell r="WD53">
            <v>0</v>
          </cell>
          <cell r="WQ53">
            <v>0</v>
          </cell>
          <cell r="WR53">
            <v>0</v>
          </cell>
          <cell r="WS53">
            <v>0</v>
          </cell>
          <cell r="WT53">
            <v>30102.850000000006</v>
          </cell>
          <cell r="WU53">
            <v>2347.8000000000002</v>
          </cell>
          <cell r="WV53">
            <v>2347.8000000000002</v>
          </cell>
          <cell r="WW53">
            <v>2347.8000000000002</v>
          </cell>
          <cell r="WX53">
            <v>2347.8000000000002</v>
          </cell>
          <cell r="WY53">
            <v>2347.8000000000002</v>
          </cell>
          <cell r="WZ53">
            <v>2347.8000000000002</v>
          </cell>
          <cell r="XA53">
            <v>2347.8000000000002</v>
          </cell>
          <cell r="XB53">
            <v>2733.65</v>
          </cell>
          <cell r="XC53">
            <v>2733.65</v>
          </cell>
          <cell r="XD53">
            <v>2733.65</v>
          </cell>
          <cell r="XE53">
            <v>2733.65</v>
          </cell>
          <cell r="XF53">
            <v>2733.65</v>
          </cell>
          <cell r="XG53">
            <v>29552.297221217392</v>
          </cell>
          <cell r="XH53">
            <v>2233.1236838273226</v>
          </cell>
          <cell r="XI53">
            <v>2438.9370991452383</v>
          </cell>
          <cell r="XJ53">
            <v>2335.8387216878082</v>
          </cell>
          <cell r="XK53">
            <v>170.84735708297936</v>
          </cell>
          <cell r="XL53">
            <v>1915.180444251172</v>
          </cell>
          <cell r="XM53">
            <v>1838.7661074439668</v>
          </cell>
          <cell r="XN53">
            <v>3124.2184716772454</v>
          </cell>
          <cell r="XO53">
            <v>3353.8028482349559</v>
          </cell>
          <cell r="XP53">
            <v>3683.1369594981729</v>
          </cell>
          <cell r="XQ53">
            <v>2894.0791331315004</v>
          </cell>
          <cell r="XR53">
            <v>3100.8852125245407</v>
          </cell>
          <cell r="XS53">
            <v>2463.4811827124922</v>
          </cell>
          <cell r="XT53">
            <v>-550.55277878261404</v>
          </cell>
          <cell r="XU53">
            <v>-550.55277878261404</v>
          </cell>
          <cell r="XV53">
            <v>0</v>
          </cell>
          <cell r="XW53">
            <v>7970.670000000001</v>
          </cell>
          <cell r="XX53">
            <v>475.71</v>
          </cell>
          <cell r="XY53">
            <v>475.71</v>
          </cell>
          <cell r="XZ53">
            <v>475.71</v>
          </cell>
          <cell r="YA53">
            <v>475.71</v>
          </cell>
          <cell r="YB53">
            <v>475.71</v>
          </cell>
          <cell r="YC53">
            <v>475.71</v>
          </cell>
          <cell r="YD53">
            <v>475.71</v>
          </cell>
          <cell r="YE53">
            <v>928.14</v>
          </cell>
          <cell r="YF53">
            <v>928.14</v>
          </cell>
          <cell r="YG53">
            <v>928.14</v>
          </cell>
          <cell r="YH53">
            <v>928.14</v>
          </cell>
          <cell r="YI53">
            <v>928.14</v>
          </cell>
          <cell r="YJ53">
            <v>6860.9723808078224</v>
          </cell>
          <cell r="YK53">
            <v>539.4964401834518</v>
          </cell>
          <cell r="YL53">
            <v>473.25726451336288</v>
          </cell>
          <cell r="YM53">
            <v>487.30299163295825</v>
          </cell>
          <cell r="YN53">
            <v>522.50010497331391</v>
          </cell>
          <cell r="YO53">
            <v>471.15181221374507</v>
          </cell>
          <cell r="YP53">
            <v>506.43022809872662</v>
          </cell>
          <cell r="YQ53">
            <v>530.13075888340347</v>
          </cell>
          <cell r="YR53">
            <v>541.8475499544279</v>
          </cell>
          <cell r="YS53">
            <v>638.44833754740853</v>
          </cell>
          <cell r="YT53">
            <v>689.70267693422386</v>
          </cell>
          <cell r="YU53">
            <v>699.90886515363582</v>
          </cell>
          <cell r="YV53">
            <v>760.79535071916473</v>
          </cell>
          <cell r="YW53">
            <v>-1109.6976191921785</v>
          </cell>
          <cell r="YX53">
            <v>-1109.6976191921785</v>
          </cell>
          <cell r="YY53">
            <v>0</v>
          </cell>
          <cell r="YZ53">
            <v>3035.91</v>
          </cell>
          <cell r="ZA53">
            <v>90.83</v>
          </cell>
          <cell r="ZB53">
            <v>90.83</v>
          </cell>
          <cell r="ZC53">
            <v>90.83</v>
          </cell>
          <cell r="ZD53">
            <v>90.83</v>
          </cell>
          <cell r="ZE53">
            <v>90.83</v>
          </cell>
          <cell r="ZF53">
            <v>90.83</v>
          </cell>
          <cell r="ZG53">
            <v>90.83</v>
          </cell>
          <cell r="ZH53">
            <v>480.02</v>
          </cell>
          <cell r="ZI53">
            <v>480.02</v>
          </cell>
          <cell r="ZJ53">
            <v>480.02</v>
          </cell>
          <cell r="ZK53">
            <v>480.02</v>
          </cell>
          <cell r="ZL53">
            <v>480.02</v>
          </cell>
          <cell r="ZM53">
            <v>3461.160679597921</v>
          </cell>
          <cell r="ZN53">
            <v>0</v>
          </cell>
          <cell r="ZO53">
            <v>163.89709754656039</v>
          </cell>
          <cell r="ZP53">
            <v>553.32579253406846</v>
          </cell>
          <cell r="ZQ53">
            <v>2676.2504658555322</v>
          </cell>
          <cell r="ZR53">
            <v>67.687323661759621</v>
          </cell>
          <cell r="ZS53">
            <v>0</v>
          </cell>
          <cell r="ZZ53">
            <v>425.25067959792113</v>
          </cell>
          <cell r="AAA53">
            <v>0</v>
          </cell>
          <cell r="AAB53">
            <v>425.25067959792113</v>
          </cell>
          <cell r="AAC53">
            <v>11.12</v>
          </cell>
          <cell r="AAD53">
            <v>0.86</v>
          </cell>
          <cell r="AAE53">
            <v>0.86</v>
          </cell>
          <cell r="AAF53">
            <v>0.86</v>
          </cell>
          <cell r="AAG53">
            <v>0.86</v>
          </cell>
          <cell r="AAH53">
            <v>0.86</v>
          </cell>
          <cell r="AAI53">
            <v>0.86</v>
          </cell>
          <cell r="AAJ53">
            <v>0.86</v>
          </cell>
          <cell r="AAK53">
            <v>1.02</v>
          </cell>
          <cell r="AAL53">
            <v>1.02</v>
          </cell>
          <cell r="AAM53">
            <v>1.02</v>
          </cell>
          <cell r="AAN53">
            <v>1.02</v>
          </cell>
          <cell r="AAO53">
            <v>1.02</v>
          </cell>
          <cell r="AAP53">
            <v>687.43788380697845</v>
          </cell>
          <cell r="AAQ53">
            <v>0.8728032662483316</v>
          </cell>
          <cell r="AAR53">
            <v>0.87071412885059785</v>
          </cell>
          <cell r="AAS53">
            <v>0.87364428915870251</v>
          </cell>
          <cell r="AAT53">
            <v>0.8772296840449999</v>
          </cell>
          <cell r="AAU53">
            <v>0.88407912962599999</v>
          </cell>
          <cell r="AAV53">
            <v>0.87406613608599992</v>
          </cell>
          <cell r="AAW53">
            <v>0.85846469593704722</v>
          </cell>
          <cell r="AAX53">
            <v>138.61070495999999</v>
          </cell>
          <cell r="AAY53">
            <v>133.30326905999999</v>
          </cell>
          <cell r="AAZ53">
            <v>135.75774888000001</v>
          </cell>
          <cell r="ABA53">
            <v>135.575861148</v>
          </cell>
          <cell r="ABB53">
            <v>138.07929842902686</v>
          </cell>
          <cell r="ABC53">
            <v>676.31788380697844</v>
          </cell>
          <cell r="ABD53">
            <v>0</v>
          </cell>
          <cell r="ABE53">
            <v>676.31788380697844</v>
          </cell>
          <cell r="ABF53">
            <v>1.1500000000000001</v>
          </cell>
          <cell r="ABG53">
            <v>0</v>
          </cell>
          <cell r="ABH53">
            <v>0</v>
          </cell>
          <cell r="ABI53">
            <v>0</v>
          </cell>
          <cell r="ABJ53">
            <v>0</v>
          </cell>
          <cell r="ABK53">
            <v>0</v>
          </cell>
          <cell r="ABL53">
            <v>0</v>
          </cell>
          <cell r="ABM53">
            <v>0</v>
          </cell>
          <cell r="ABN53">
            <v>0.23</v>
          </cell>
          <cell r="ABO53">
            <v>0.23</v>
          </cell>
          <cell r="ABP53">
            <v>0.23</v>
          </cell>
          <cell r="ABQ53">
            <v>0.23</v>
          </cell>
          <cell r="ABR53">
            <v>0.23</v>
          </cell>
          <cell r="ABS53">
            <v>0</v>
          </cell>
          <cell r="ABT53">
            <v>0</v>
          </cell>
          <cell r="ABU53">
            <v>0</v>
          </cell>
          <cell r="ABV53">
            <v>0</v>
          </cell>
          <cell r="ABW53">
            <v>0</v>
          </cell>
          <cell r="ABX53">
            <v>0</v>
          </cell>
          <cell r="ABY53">
            <v>0</v>
          </cell>
          <cell r="ACB53">
            <v>0</v>
          </cell>
          <cell r="ACC53">
            <v>0</v>
          </cell>
          <cell r="ACD53">
            <v>0</v>
          </cell>
          <cell r="ACE53">
            <v>0</v>
          </cell>
          <cell r="ACF53">
            <v>-1.1500000000000001</v>
          </cell>
          <cell r="ACG53">
            <v>-1.1500000000000001</v>
          </cell>
          <cell r="ACH53">
            <v>0</v>
          </cell>
          <cell r="ACI53">
            <v>0</v>
          </cell>
          <cell r="ACJ53">
            <v>0</v>
          </cell>
          <cell r="ACK53">
            <v>0</v>
          </cell>
          <cell r="ACL53">
            <v>0</v>
          </cell>
          <cell r="ACM53">
            <v>0</v>
          </cell>
          <cell r="ACN53">
            <v>0</v>
          </cell>
          <cell r="ACO53">
            <v>0</v>
          </cell>
          <cell r="ACP53">
            <v>0</v>
          </cell>
          <cell r="ACQ53">
            <v>0</v>
          </cell>
          <cell r="ACR53">
            <v>0</v>
          </cell>
          <cell r="ACS53">
            <v>0</v>
          </cell>
          <cell r="ACT53">
            <v>0</v>
          </cell>
          <cell r="ACU53">
            <v>0</v>
          </cell>
          <cell r="ACV53">
            <v>0</v>
          </cell>
          <cell r="ACW53">
            <v>0</v>
          </cell>
          <cell r="ACX53">
            <v>0</v>
          </cell>
          <cell r="ACY53">
            <v>0</v>
          </cell>
          <cell r="ACZ53">
            <v>0</v>
          </cell>
          <cell r="ADA53">
            <v>0</v>
          </cell>
          <cell r="ADB53">
            <v>0</v>
          </cell>
          <cell r="ADC53">
            <v>0</v>
          </cell>
          <cell r="ADD53">
            <v>0</v>
          </cell>
          <cell r="ADE53">
            <v>0</v>
          </cell>
          <cell r="ADF53">
            <v>0</v>
          </cell>
          <cell r="ADG53">
            <v>0</v>
          </cell>
          <cell r="ADH53">
            <v>0</v>
          </cell>
          <cell r="ADI53">
            <v>0</v>
          </cell>
          <cell r="ADJ53">
            <v>0</v>
          </cell>
          <cell r="ADK53">
            <v>0</v>
          </cell>
          <cell r="ADL53">
            <v>0</v>
          </cell>
          <cell r="ADM53">
            <v>0</v>
          </cell>
          <cell r="ADN53">
            <v>0</v>
          </cell>
          <cell r="ADO53">
            <v>0</v>
          </cell>
          <cell r="ADP53">
            <v>0</v>
          </cell>
          <cell r="ADQ53">
            <v>0</v>
          </cell>
          <cell r="ADR53">
            <v>0</v>
          </cell>
          <cell r="ADS53">
            <v>0</v>
          </cell>
          <cell r="ADT53">
            <v>0</v>
          </cell>
          <cell r="ADU53">
            <v>0</v>
          </cell>
          <cell r="ADV53">
            <v>0</v>
          </cell>
          <cell r="ADW53">
            <v>0</v>
          </cell>
          <cell r="ADX53">
            <v>0</v>
          </cell>
          <cell r="ADY53">
            <v>0</v>
          </cell>
          <cell r="ADZ53">
            <v>0</v>
          </cell>
          <cell r="AEA53">
            <v>0</v>
          </cell>
          <cell r="AEB53">
            <v>0</v>
          </cell>
          <cell r="AEC53">
            <v>0</v>
          </cell>
          <cell r="AED53">
            <v>0</v>
          </cell>
          <cell r="AEE53">
            <v>0</v>
          </cell>
          <cell r="AEF53">
            <v>0</v>
          </cell>
          <cell r="AEG53">
            <v>0</v>
          </cell>
          <cell r="AEH53">
            <v>0</v>
          </cell>
          <cell r="AEI53">
            <v>0</v>
          </cell>
          <cell r="AEJ53">
            <v>0</v>
          </cell>
          <cell r="AEK53">
            <v>0</v>
          </cell>
          <cell r="AEL53">
            <v>0</v>
          </cell>
          <cell r="AEM53">
            <v>0</v>
          </cell>
          <cell r="AEN53">
            <v>0</v>
          </cell>
          <cell r="AEO53">
            <v>0</v>
          </cell>
          <cell r="AEP53">
            <v>0</v>
          </cell>
          <cell r="AEQ53">
            <v>0</v>
          </cell>
          <cell r="AER53">
            <v>0</v>
          </cell>
          <cell r="AES53">
            <v>0</v>
          </cell>
          <cell r="AET53">
            <v>6001.16</v>
          </cell>
          <cell r="AEU53">
            <v>405.43</v>
          </cell>
          <cell r="AEV53">
            <v>405.43</v>
          </cell>
          <cell r="AEW53">
            <v>405.43</v>
          </cell>
          <cell r="AEX53">
            <v>405.43</v>
          </cell>
          <cell r="AEY53">
            <v>405.43</v>
          </cell>
          <cell r="AEZ53">
            <v>405.43</v>
          </cell>
          <cell r="AFA53">
            <v>405.43</v>
          </cell>
          <cell r="AFB53">
            <v>632.63</v>
          </cell>
          <cell r="AFC53">
            <v>632.63</v>
          </cell>
          <cell r="AFD53">
            <v>632.63</v>
          </cell>
          <cell r="AFE53">
            <v>632.63</v>
          </cell>
          <cell r="AFF53">
            <v>632.63</v>
          </cell>
          <cell r="AFG53">
            <v>0</v>
          </cell>
          <cell r="AFH53">
            <v>0</v>
          </cell>
          <cell r="AFI53">
            <v>0</v>
          </cell>
          <cell r="AFJ53">
            <v>0</v>
          </cell>
          <cell r="AFK53">
            <v>0</v>
          </cell>
          <cell r="AFL53">
            <v>0</v>
          </cell>
          <cell r="AFM53">
            <v>0</v>
          </cell>
          <cell r="AFN53">
            <v>0</v>
          </cell>
          <cell r="AFO53">
            <v>0</v>
          </cell>
          <cell r="AFP53">
            <v>0</v>
          </cell>
          <cell r="AFQ53">
            <v>0</v>
          </cell>
          <cell r="AFR53">
            <v>0</v>
          </cell>
          <cell r="AFS53">
            <v>0</v>
          </cell>
          <cell r="AFT53">
            <v>-6001.16</v>
          </cell>
          <cell r="AFU53">
            <v>-6001.16</v>
          </cell>
          <cell r="AFV53">
            <v>0</v>
          </cell>
          <cell r="AFW53">
            <v>124884.83</v>
          </cell>
          <cell r="AFX53">
            <v>109283.07511198573</v>
          </cell>
          <cell r="AFY53">
            <v>-15601.754888014271</v>
          </cell>
          <cell r="AFZ53">
            <v>-15601.754888014271</v>
          </cell>
          <cell r="AGA53">
            <v>0</v>
          </cell>
          <cell r="AGB53">
            <v>149861.796</v>
          </cell>
          <cell r="AGC53">
            <v>131139.69013438286</v>
          </cell>
          <cell r="AGD53">
            <v>-18722.105865617137</v>
          </cell>
          <cell r="AGE53">
            <v>-18722.105865617137</v>
          </cell>
          <cell r="AGF53">
            <v>0</v>
          </cell>
          <cell r="AGG53">
            <v>9241.4774200000011</v>
          </cell>
          <cell r="AGH53">
            <v>8086.9475582869436</v>
          </cell>
          <cell r="AGI53">
            <v>-1154.5298617130575</v>
          </cell>
          <cell r="AGJ53">
            <v>-1154.5298617130575</v>
          </cell>
          <cell r="AGK53">
            <v>0</v>
          </cell>
          <cell r="AGL53">
            <v>159103.27342000001</v>
          </cell>
          <cell r="AGM53">
            <v>139226.63769266981</v>
          </cell>
          <cell r="AGN53">
            <v>-19876.635727330198</v>
          </cell>
          <cell r="AGO53">
            <v>-19876.635727330198</v>
          </cell>
          <cell r="AGP53">
            <v>0</v>
          </cell>
          <cell r="AGQ53">
            <v>5.0632911392405063E-2</v>
          </cell>
          <cell r="AGR53">
            <v>7.0000000000000007E-2</v>
          </cell>
          <cell r="AGS53">
            <v>0.05</v>
          </cell>
          <cell r="AGT53">
            <v>6.1666666666666668E-2</v>
          </cell>
          <cell r="AGV53">
            <v>55101.26</v>
          </cell>
          <cell r="AGW53">
            <v>47021.663005652466</v>
          </cell>
          <cell r="AGX53">
            <v>-8079.5969943475357</v>
          </cell>
          <cell r="AGZ53">
            <v>-19876.635727330198</v>
          </cell>
          <cell r="AHA53">
            <v>-46431.783889033017</v>
          </cell>
          <cell r="AHC53">
            <v>36092.183753213903</v>
          </cell>
          <cell r="AHD53">
            <v>14826.476386592985</v>
          </cell>
          <cell r="AHE53">
            <v>-55654.762985396519</v>
          </cell>
          <cell r="AHF53">
            <v>-43223.167800596711</v>
          </cell>
          <cell r="AHG53">
            <v>-114267.69026254956</v>
          </cell>
        </row>
        <row r="54">
          <cell r="C54" t="str">
            <v>Текстильникiв, ВУЛ, 13</v>
          </cell>
          <cell r="D54">
            <v>5</v>
          </cell>
          <cell r="E54">
            <v>4589.1000000000004</v>
          </cell>
          <cell r="F54">
            <v>45044.84</v>
          </cell>
          <cell r="G54">
            <v>55204.964951897178</v>
          </cell>
          <cell r="H54">
            <v>10160.124951897182</v>
          </cell>
          <cell r="I54">
            <v>0</v>
          </cell>
          <cell r="J54">
            <v>10160.124951897182</v>
          </cell>
          <cell r="K54">
            <v>14798.5</v>
          </cell>
          <cell r="L54">
            <v>932.05</v>
          </cell>
          <cell r="M54">
            <v>932.05</v>
          </cell>
          <cell r="N54">
            <v>932.05</v>
          </cell>
          <cell r="O54">
            <v>932.05</v>
          </cell>
          <cell r="P54">
            <v>932.05</v>
          </cell>
          <cell r="Q54">
            <v>932.05</v>
          </cell>
          <cell r="R54">
            <v>932.05</v>
          </cell>
          <cell r="S54">
            <v>1654.83</v>
          </cell>
          <cell r="T54">
            <v>1654.83</v>
          </cell>
          <cell r="U54">
            <v>1654.83</v>
          </cell>
          <cell r="V54">
            <v>1654.83</v>
          </cell>
          <cell r="W54">
            <v>1654.83</v>
          </cell>
          <cell r="X54">
            <v>18815.890452620508</v>
          </cell>
          <cell r="Y54">
            <v>0</v>
          </cell>
          <cell r="Z54">
            <v>0</v>
          </cell>
          <cell r="AA54">
            <v>0</v>
          </cell>
          <cell r="AB54">
            <v>8972.8173811787055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9843.0730714418005</v>
          </cell>
          <cell r="AI54">
            <v>0</v>
          </cell>
          <cell r="AJ54">
            <v>0</v>
          </cell>
          <cell r="AL54">
            <v>0</v>
          </cell>
          <cell r="AM54">
            <v>0</v>
          </cell>
          <cell r="AN54">
            <v>3705.71</v>
          </cell>
          <cell r="AO54">
            <v>282.23</v>
          </cell>
          <cell r="AP54">
            <v>282.23</v>
          </cell>
          <cell r="AQ54">
            <v>282.23</v>
          </cell>
          <cell r="AR54">
            <v>282.23</v>
          </cell>
          <cell r="AS54">
            <v>282.23</v>
          </cell>
          <cell r="AT54">
            <v>282.23</v>
          </cell>
          <cell r="AU54">
            <v>282.23</v>
          </cell>
          <cell r="AV54">
            <v>346.02</v>
          </cell>
          <cell r="AW54">
            <v>346.02</v>
          </cell>
          <cell r="AX54">
            <v>346.02</v>
          </cell>
          <cell r="AY54">
            <v>346.02</v>
          </cell>
          <cell r="AZ54">
            <v>346.02</v>
          </cell>
          <cell r="BA54">
            <v>3991.2704441433798</v>
          </cell>
          <cell r="BB54">
            <v>0</v>
          </cell>
          <cell r="BC54">
            <v>0</v>
          </cell>
          <cell r="BD54">
            <v>0</v>
          </cell>
          <cell r="BE54">
            <v>1903.3348613514029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2087.9355827919771</v>
          </cell>
          <cell r="BL54">
            <v>0</v>
          </cell>
          <cell r="BM54">
            <v>0</v>
          </cell>
          <cell r="BO54">
            <v>0</v>
          </cell>
          <cell r="BP54">
            <v>0</v>
          </cell>
          <cell r="BQ54">
            <v>2736.5000000000005</v>
          </cell>
          <cell r="BR54">
            <v>208.35</v>
          </cell>
          <cell r="BS54">
            <v>208.35</v>
          </cell>
          <cell r="BT54">
            <v>208.35</v>
          </cell>
          <cell r="BU54">
            <v>208.35</v>
          </cell>
          <cell r="BV54">
            <v>208.35</v>
          </cell>
          <cell r="BW54">
            <v>208.35</v>
          </cell>
          <cell r="BX54">
            <v>208.35</v>
          </cell>
          <cell r="BY54">
            <v>255.61</v>
          </cell>
          <cell r="BZ54">
            <v>255.61</v>
          </cell>
          <cell r="CA54">
            <v>255.61</v>
          </cell>
          <cell r="CB54">
            <v>255.61</v>
          </cell>
          <cell r="CC54">
            <v>255.61</v>
          </cell>
          <cell r="CD54">
            <v>2503.7199999999998</v>
          </cell>
          <cell r="CE54">
            <v>188.96</v>
          </cell>
          <cell r="CF54">
            <v>188.96</v>
          </cell>
          <cell r="CG54">
            <v>188.96</v>
          </cell>
          <cell r="CH54">
            <v>188.96</v>
          </cell>
          <cell r="CI54">
            <v>188.96</v>
          </cell>
          <cell r="CJ54">
            <v>188.96</v>
          </cell>
          <cell r="CK54">
            <v>188.96</v>
          </cell>
          <cell r="CL54">
            <v>236.2</v>
          </cell>
          <cell r="CM54">
            <v>236.2</v>
          </cell>
          <cell r="CN54">
            <v>236.2</v>
          </cell>
          <cell r="CO54">
            <v>236.2</v>
          </cell>
          <cell r="CP54">
            <v>236.2</v>
          </cell>
          <cell r="CR54">
            <v>0</v>
          </cell>
          <cell r="CS54">
            <v>0</v>
          </cell>
          <cell r="CT54">
            <v>644.30000000000007</v>
          </cell>
          <cell r="CU54">
            <v>49.1</v>
          </cell>
          <cell r="CV54">
            <v>49.1</v>
          </cell>
          <cell r="CW54">
            <v>49.1</v>
          </cell>
          <cell r="CX54">
            <v>49.1</v>
          </cell>
          <cell r="CY54">
            <v>49.1</v>
          </cell>
          <cell r="CZ54">
            <v>49.1</v>
          </cell>
          <cell r="DA54">
            <v>49.1</v>
          </cell>
          <cell r="DB54">
            <v>60.12</v>
          </cell>
          <cell r="DC54">
            <v>60.12</v>
          </cell>
          <cell r="DD54">
            <v>60.12</v>
          </cell>
          <cell r="DE54">
            <v>60.12</v>
          </cell>
          <cell r="DF54">
            <v>60.12</v>
          </cell>
          <cell r="DG54">
            <v>587.89</v>
          </cell>
          <cell r="DH54">
            <v>44.37</v>
          </cell>
          <cell r="DI54">
            <v>44.37</v>
          </cell>
          <cell r="DJ54">
            <v>44.37</v>
          </cell>
          <cell r="DK54">
            <v>44.37</v>
          </cell>
          <cell r="DL54">
            <v>44.37</v>
          </cell>
          <cell r="DM54">
            <v>44.37</v>
          </cell>
          <cell r="DN54">
            <v>44.37</v>
          </cell>
          <cell r="DO54">
            <v>55.46</v>
          </cell>
          <cell r="DP54">
            <v>55.46</v>
          </cell>
          <cell r="DQ54">
            <v>55.46</v>
          </cell>
          <cell r="DR54">
            <v>55.46</v>
          </cell>
          <cell r="DS54">
            <v>55.46</v>
          </cell>
          <cell r="DT54">
            <v>-56.410000000000082</v>
          </cell>
          <cell r="DU54">
            <v>-56.410000000000082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9799.11</v>
          </cell>
          <cell r="FB54">
            <v>740.68</v>
          </cell>
          <cell r="FC54">
            <v>740.68</v>
          </cell>
          <cell r="FD54">
            <v>740.68</v>
          </cell>
          <cell r="FE54">
            <v>740.68</v>
          </cell>
          <cell r="FF54">
            <v>740.68</v>
          </cell>
          <cell r="FG54">
            <v>740.68</v>
          </cell>
          <cell r="FH54">
            <v>740.68</v>
          </cell>
          <cell r="FI54">
            <v>922.87</v>
          </cell>
          <cell r="FJ54">
            <v>922.87</v>
          </cell>
          <cell r="FK54">
            <v>922.87</v>
          </cell>
          <cell r="FL54">
            <v>922.87</v>
          </cell>
          <cell r="FM54">
            <v>922.87</v>
          </cell>
          <cell r="FN54">
            <v>10787.559501547928</v>
          </cell>
          <cell r="FO54">
            <v>0</v>
          </cell>
          <cell r="FP54">
            <v>0</v>
          </cell>
          <cell r="FQ54">
            <v>0</v>
          </cell>
          <cell r="FR54">
            <v>5166.4608042209111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5621.0986973270174</v>
          </cell>
          <cell r="FY54">
            <v>0</v>
          </cell>
          <cell r="FZ54">
            <v>0</v>
          </cell>
          <cell r="GA54">
            <v>988.44950154792787</v>
          </cell>
          <cell r="GB54">
            <v>0</v>
          </cell>
          <cell r="GC54">
            <v>988.44950154792787</v>
          </cell>
          <cell r="GD54">
            <v>1278.04</v>
          </cell>
          <cell r="GE54">
            <v>75.72</v>
          </cell>
          <cell r="GF54">
            <v>75.72</v>
          </cell>
          <cell r="GG54">
            <v>75.72</v>
          </cell>
          <cell r="GH54">
            <v>75.72</v>
          </cell>
          <cell r="GI54">
            <v>75.72</v>
          </cell>
          <cell r="GJ54">
            <v>75.72</v>
          </cell>
          <cell r="GK54">
            <v>75.72</v>
          </cell>
          <cell r="GL54">
            <v>149.6</v>
          </cell>
          <cell r="GM54">
            <v>149.6</v>
          </cell>
          <cell r="GN54">
            <v>149.6</v>
          </cell>
          <cell r="GO54">
            <v>149.6</v>
          </cell>
          <cell r="GP54">
            <v>149.6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V54">
            <v>-1278.04</v>
          </cell>
          <cell r="GW54">
            <v>-1278.04</v>
          </cell>
          <cell r="GX54">
            <v>0</v>
          </cell>
          <cell r="GY54">
            <v>12082.68</v>
          </cell>
          <cell r="GZ54">
            <v>666.34</v>
          </cell>
          <cell r="HA54">
            <v>666.34</v>
          </cell>
          <cell r="HB54">
            <v>666.34</v>
          </cell>
          <cell r="HC54">
            <v>666.34</v>
          </cell>
          <cell r="HD54">
            <v>666.34</v>
          </cell>
          <cell r="HE54">
            <v>666.34</v>
          </cell>
          <cell r="HF54">
            <v>666.34</v>
          </cell>
          <cell r="HG54">
            <v>1483.66</v>
          </cell>
          <cell r="HH54">
            <v>1483.66</v>
          </cell>
          <cell r="HI54">
            <v>1483.66</v>
          </cell>
          <cell r="HJ54">
            <v>1483.66</v>
          </cell>
          <cell r="HK54">
            <v>1483.66</v>
          </cell>
          <cell r="HL54">
            <v>18518.634553585362</v>
          </cell>
          <cell r="HM54">
            <v>1284.0561008993309</v>
          </cell>
          <cell r="HN54">
            <v>1360.0938473998135</v>
          </cell>
          <cell r="HO54">
            <v>3702.4717555848893</v>
          </cell>
          <cell r="HP54">
            <v>1378.9638437990914</v>
          </cell>
          <cell r="HQ54">
            <v>1435.8285652049781</v>
          </cell>
          <cell r="HR54">
            <v>1206.8221125015498</v>
          </cell>
          <cell r="HS54">
            <v>1579.8167270367685</v>
          </cell>
          <cell r="HT54">
            <v>978.82302178098678</v>
          </cell>
          <cell r="HU54">
            <v>1004.8332873205599</v>
          </cell>
          <cell r="HV54">
            <v>1566.8632008332004</v>
          </cell>
          <cell r="HW54">
            <v>1394.4414560471109</v>
          </cell>
          <cell r="HX54">
            <v>1625.6206351770832</v>
          </cell>
          <cell r="HY54">
            <v>6435.9545535853613</v>
          </cell>
          <cell r="HZ54">
            <v>0</v>
          </cell>
          <cell r="IA54">
            <v>6435.9545535853613</v>
          </cell>
          <cell r="IB54">
            <v>0</v>
          </cell>
          <cell r="IC54">
            <v>0</v>
          </cell>
          <cell r="ID54">
            <v>0</v>
          </cell>
          <cell r="IE54">
            <v>0</v>
          </cell>
          <cell r="IF54">
            <v>0</v>
          </cell>
          <cell r="IG54">
            <v>0</v>
          </cell>
          <cell r="IH54">
            <v>0</v>
          </cell>
          <cell r="II54">
            <v>0</v>
          </cell>
          <cell r="IJ54">
            <v>0</v>
          </cell>
          <cell r="IK54">
            <v>0</v>
          </cell>
          <cell r="IL54">
            <v>0</v>
          </cell>
          <cell r="IM54">
            <v>0</v>
          </cell>
          <cell r="IN54">
            <v>0</v>
          </cell>
          <cell r="IO54">
            <v>0</v>
          </cell>
          <cell r="IP54">
            <v>0</v>
          </cell>
          <cell r="IQ54">
            <v>0</v>
          </cell>
          <cell r="IR54">
            <v>0</v>
          </cell>
          <cell r="IS54">
            <v>0</v>
          </cell>
          <cell r="IT54">
            <v>0</v>
          </cell>
          <cell r="IU54">
            <v>0</v>
          </cell>
          <cell r="IV54">
            <v>0</v>
          </cell>
          <cell r="IW54">
            <v>0</v>
          </cell>
          <cell r="IX54">
            <v>0</v>
          </cell>
          <cell r="IY54">
            <v>0</v>
          </cell>
          <cell r="IZ54">
            <v>0</v>
          </cell>
          <cell r="JA54">
            <v>0</v>
          </cell>
          <cell r="JB54">
            <v>0</v>
          </cell>
          <cell r="JC54">
            <v>0</v>
          </cell>
          <cell r="JD54">
            <v>0</v>
          </cell>
          <cell r="JE54">
            <v>0</v>
          </cell>
          <cell r="JF54">
            <v>0</v>
          </cell>
          <cell r="JG54">
            <v>0</v>
          </cell>
          <cell r="JH54">
            <v>0</v>
          </cell>
          <cell r="JI54">
            <v>0</v>
          </cell>
          <cell r="JJ54">
            <v>0</v>
          </cell>
          <cell r="JK54">
            <v>0</v>
          </cell>
          <cell r="JL54">
            <v>0</v>
          </cell>
          <cell r="JM54">
            <v>0</v>
          </cell>
          <cell r="JN54">
            <v>0</v>
          </cell>
          <cell r="JO54">
            <v>0</v>
          </cell>
          <cell r="JP54">
            <v>0</v>
          </cell>
          <cell r="JQ54">
            <v>0</v>
          </cell>
          <cell r="JR54">
            <v>0</v>
          </cell>
          <cell r="JS54">
            <v>0</v>
          </cell>
          <cell r="JT54">
            <v>0</v>
          </cell>
          <cell r="JU54">
            <v>0</v>
          </cell>
          <cell r="JV54">
            <v>0</v>
          </cell>
          <cell r="JW54">
            <v>0</v>
          </cell>
          <cell r="JX54">
            <v>0</v>
          </cell>
          <cell r="JY54">
            <v>0</v>
          </cell>
          <cell r="JZ54">
            <v>0</v>
          </cell>
          <cell r="KA54">
            <v>0</v>
          </cell>
          <cell r="KB54">
            <v>0</v>
          </cell>
          <cell r="KC54">
            <v>0</v>
          </cell>
          <cell r="KD54">
            <v>0</v>
          </cell>
          <cell r="KE54">
            <v>0</v>
          </cell>
          <cell r="KF54">
            <v>0</v>
          </cell>
          <cell r="KG54">
            <v>0</v>
          </cell>
          <cell r="KH54">
            <v>3403.73</v>
          </cell>
          <cell r="KI54">
            <v>156.49</v>
          </cell>
          <cell r="KJ54">
            <v>156.49</v>
          </cell>
          <cell r="KK54">
            <v>156.49</v>
          </cell>
          <cell r="KL54">
            <v>156.49</v>
          </cell>
          <cell r="KM54">
            <v>156.49</v>
          </cell>
          <cell r="KN54">
            <v>156.49</v>
          </cell>
          <cell r="KO54">
            <v>156.49</v>
          </cell>
          <cell r="KP54">
            <v>461.66</v>
          </cell>
          <cell r="KQ54">
            <v>461.66</v>
          </cell>
          <cell r="KR54">
            <v>461.66</v>
          </cell>
          <cell r="KS54">
            <v>461.66</v>
          </cell>
          <cell r="KT54">
            <v>461.66</v>
          </cell>
          <cell r="KU54">
            <v>3660.9776084636324</v>
          </cell>
          <cell r="KV54">
            <v>189.12130101241769</v>
          </cell>
          <cell r="KW54">
            <v>203.67672055218131</v>
          </cell>
          <cell r="KX54">
            <v>180.76062545659491</v>
          </cell>
          <cell r="KY54">
            <v>198.18723239530385</v>
          </cell>
          <cell r="KZ54">
            <v>197.41890346686941</v>
          </cell>
          <cell r="LA54">
            <v>201.78363862640077</v>
          </cell>
          <cell r="LB54">
            <v>178.55452325476548</v>
          </cell>
          <cell r="LC54">
            <v>350.64064372520357</v>
          </cell>
          <cell r="LD54">
            <v>451.95620487029868</v>
          </cell>
          <cell r="LE54">
            <v>436.41693334612819</v>
          </cell>
          <cell r="LF54">
            <v>531.72032304644767</v>
          </cell>
          <cell r="LG54">
            <v>540.74055871102041</v>
          </cell>
          <cell r="LH54">
            <v>257.24760846363233</v>
          </cell>
          <cell r="LI54">
            <v>0</v>
          </cell>
          <cell r="LJ54">
            <v>257.24760846363233</v>
          </cell>
          <cell r="LK54">
            <v>0</v>
          </cell>
          <cell r="LX54">
            <v>0</v>
          </cell>
          <cell r="MJ54">
            <v>0</v>
          </cell>
          <cell r="ML54">
            <v>0</v>
          </cell>
          <cell r="MM54">
            <v>0</v>
          </cell>
          <cell r="MN54">
            <v>41498.300000000003</v>
          </cell>
          <cell r="MO54">
            <v>3489.55</v>
          </cell>
          <cell r="MP54">
            <v>3489.55</v>
          </cell>
          <cell r="MQ54">
            <v>3489.55</v>
          </cell>
          <cell r="MR54">
            <v>3489.55</v>
          </cell>
          <cell r="MS54">
            <v>3489.55</v>
          </cell>
          <cell r="MT54">
            <v>3489.55</v>
          </cell>
          <cell r="MU54">
            <v>3489.55</v>
          </cell>
          <cell r="MV54">
            <v>3414.29</v>
          </cell>
          <cell r="MW54">
            <v>3414.29</v>
          </cell>
          <cell r="MX54">
            <v>3414.29</v>
          </cell>
          <cell r="MY54">
            <v>3414.29</v>
          </cell>
          <cell r="MZ54">
            <v>3414.29</v>
          </cell>
          <cell r="NA54">
            <v>65951.03860282019</v>
          </cell>
          <cell r="NB54">
            <v>940.86627011762289</v>
          </cell>
          <cell r="NC54">
            <v>0</v>
          </cell>
          <cell r="ND54">
            <v>0</v>
          </cell>
          <cell r="NE54">
            <v>38200.323199999999</v>
          </cell>
          <cell r="NF54">
            <v>598.26402538143702</v>
          </cell>
          <cell r="NG54">
            <v>0</v>
          </cell>
          <cell r="NH54">
            <v>2063.7746165055746</v>
          </cell>
          <cell r="NI54">
            <v>0</v>
          </cell>
          <cell r="NJ54">
            <v>17027.919999999998</v>
          </cell>
          <cell r="NK54">
            <v>0</v>
          </cell>
          <cell r="NL54">
            <v>0</v>
          </cell>
          <cell r="NM54">
            <v>7119.890490815561</v>
          </cell>
          <cell r="NN54">
            <v>24452.738602820187</v>
          </cell>
          <cell r="NO54">
            <v>0</v>
          </cell>
          <cell r="NP54">
            <v>24452.738602820187</v>
          </cell>
          <cell r="NQ54">
            <v>31344.920000000002</v>
          </cell>
          <cell r="NR54">
            <v>6942.4299999999994</v>
          </cell>
          <cell r="NS54">
            <v>-24402.49</v>
          </cell>
          <cell r="NT54">
            <v>-24402.49</v>
          </cell>
          <cell r="NU54">
            <v>0</v>
          </cell>
          <cell r="NV54">
            <v>8133.2499999999991</v>
          </cell>
          <cell r="NW54">
            <v>837.05</v>
          </cell>
          <cell r="NX54">
            <v>837.05</v>
          </cell>
          <cell r="NY54">
            <v>837.05</v>
          </cell>
          <cell r="NZ54">
            <v>837.05</v>
          </cell>
          <cell r="OA54">
            <v>837.05</v>
          </cell>
          <cell r="OB54">
            <v>837.05</v>
          </cell>
          <cell r="OC54">
            <v>837.05</v>
          </cell>
          <cell r="OD54">
            <v>454.78</v>
          </cell>
          <cell r="OE54">
            <v>454.78</v>
          </cell>
          <cell r="OF54">
            <v>454.78</v>
          </cell>
          <cell r="OG54">
            <v>454.78</v>
          </cell>
          <cell r="OH54">
            <v>454.78</v>
          </cell>
          <cell r="OI54">
            <v>698.85</v>
          </cell>
          <cell r="OJ54">
            <v>0</v>
          </cell>
          <cell r="OK54">
            <v>0</v>
          </cell>
          <cell r="OL54">
            <v>0</v>
          </cell>
          <cell r="OM54">
            <v>0</v>
          </cell>
          <cell r="ON54">
            <v>0</v>
          </cell>
          <cell r="OO54">
            <v>0</v>
          </cell>
          <cell r="OP54">
            <v>0</v>
          </cell>
          <cell r="OQ54">
            <v>0</v>
          </cell>
          <cell r="OR54">
            <v>698.85</v>
          </cell>
          <cell r="OS54">
            <v>0</v>
          </cell>
          <cell r="OT54">
            <v>0</v>
          </cell>
          <cell r="OU54">
            <v>0</v>
          </cell>
          <cell r="OV54">
            <v>-7434.3999999999987</v>
          </cell>
          <cell r="OW54">
            <v>-7434.3999999999987</v>
          </cell>
          <cell r="OX54">
            <v>0</v>
          </cell>
          <cell r="OY54">
            <v>7702.82</v>
          </cell>
          <cell r="OZ54">
            <v>796.21</v>
          </cell>
          <cell r="PA54">
            <v>796.21</v>
          </cell>
          <cell r="PB54">
            <v>796.21</v>
          </cell>
          <cell r="PC54">
            <v>796.21</v>
          </cell>
          <cell r="PD54">
            <v>796.21</v>
          </cell>
          <cell r="PE54">
            <v>796.21</v>
          </cell>
          <cell r="PF54">
            <v>796.21</v>
          </cell>
          <cell r="PG54">
            <v>425.87</v>
          </cell>
          <cell r="PH54">
            <v>425.87</v>
          </cell>
          <cell r="PI54">
            <v>425.87</v>
          </cell>
          <cell r="PJ54">
            <v>425.87</v>
          </cell>
          <cell r="PK54">
            <v>425.87</v>
          </cell>
          <cell r="PL54">
            <v>2428.6799999999998</v>
          </cell>
          <cell r="PM54">
            <v>0</v>
          </cell>
          <cell r="PN54">
            <v>0</v>
          </cell>
          <cell r="PO54">
            <v>0</v>
          </cell>
          <cell r="PP54">
            <v>0</v>
          </cell>
          <cell r="PQ54">
            <v>0</v>
          </cell>
          <cell r="PR54">
            <v>0</v>
          </cell>
          <cell r="PS54">
            <v>0</v>
          </cell>
          <cell r="PT54">
            <v>0</v>
          </cell>
          <cell r="PU54">
            <v>0</v>
          </cell>
          <cell r="PV54">
            <v>2428.6799999999998</v>
          </cell>
          <cell r="PW54">
            <v>0</v>
          </cell>
          <cell r="PX54">
            <v>0</v>
          </cell>
          <cell r="PY54">
            <v>-5274.1399999999994</v>
          </cell>
          <cell r="PZ54">
            <v>-5274.1399999999994</v>
          </cell>
          <cell r="QA54">
            <v>0</v>
          </cell>
          <cell r="QB54">
            <v>1817.27</v>
          </cell>
          <cell r="QC54">
            <v>185.86</v>
          </cell>
          <cell r="QD54">
            <v>185.86</v>
          </cell>
          <cell r="QE54">
            <v>185.86</v>
          </cell>
          <cell r="QF54">
            <v>185.86</v>
          </cell>
          <cell r="QG54">
            <v>185.86</v>
          </cell>
          <cell r="QH54">
            <v>185.86</v>
          </cell>
          <cell r="QI54">
            <v>185.86</v>
          </cell>
          <cell r="QJ54">
            <v>103.25</v>
          </cell>
          <cell r="QK54">
            <v>103.25</v>
          </cell>
          <cell r="QL54">
            <v>103.25</v>
          </cell>
          <cell r="QM54">
            <v>103.25</v>
          </cell>
          <cell r="QN54">
            <v>103.25</v>
          </cell>
          <cell r="QO54">
            <v>0</v>
          </cell>
          <cell r="QP54">
            <v>0</v>
          </cell>
          <cell r="QQ54">
            <v>0</v>
          </cell>
          <cell r="QR54">
            <v>0</v>
          </cell>
          <cell r="QS54">
            <v>0</v>
          </cell>
          <cell r="QT54">
            <v>0</v>
          </cell>
          <cell r="QU54">
            <v>0</v>
          </cell>
          <cell r="QV54">
            <v>0</v>
          </cell>
          <cell r="QW54">
            <v>0</v>
          </cell>
          <cell r="QX54">
            <v>0</v>
          </cell>
          <cell r="QY54">
            <v>0</v>
          </cell>
          <cell r="QZ54">
            <v>0</v>
          </cell>
          <cell r="RA54">
            <v>0</v>
          </cell>
          <cell r="RB54">
            <v>-1817.27</v>
          </cell>
          <cell r="RC54">
            <v>-1817.27</v>
          </cell>
          <cell r="RD54">
            <v>0</v>
          </cell>
          <cell r="RE54">
            <v>9945.51</v>
          </cell>
          <cell r="RF54">
            <v>1023.83</v>
          </cell>
          <cell r="RG54">
            <v>1023.83</v>
          </cell>
          <cell r="RH54">
            <v>1023.83</v>
          </cell>
          <cell r="RI54">
            <v>1023.83</v>
          </cell>
          <cell r="RJ54">
            <v>1023.83</v>
          </cell>
          <cell r="RK54">
            <v>1023.83</v>
          </cell>
          <cell r="RL54">
            <v>1023.83</v>
          </cell>
          <cell r="RM54">
            <v>555.74</v>
          </cell>
          <cell r="RN54">
            <v>555.74</v>
          </cell>
          <cell r="RO54">
            <v>555.74</v>
          </cell>
          <cell r="RP54">
            <v>555.74</v>
          </cell>
          <cell r="RQ54">
            <v>555.74</v>
          </cell>
          <cell r="RR54">
            <v>0</v>
          </cell>
          <cell r="RS54">
            <v>0</v>
          </cell>
          <cell r="RT54">
            <v>0</v>
          </cell>
          <cell r="RU54">
            <v>0</v>
          </cell>
          <cell r="RV54">
            <v>0</v>
          </cell>
          <cell r="RW54">
            <v>0</v>
          </cell>
          <cell r="RX54">
            <v>0</v>
          </cell>
          <cell r="RY54">
            <v>0</v>
          </cell>
          <cell r="RZ54">
            <v>0</v>
          </cell>
          <cell r="SA54">
            <v>0</v>
          </cell>
          <cell r="SB54">
            <v>0</v>
          </cell>
          <cell r="SC54">
            <v>0</v>
          </cell>
          <cell r="SD54">
            <v>0</v>
          </cell>
          <cell r="SE54">
            <v>-9945.51</v>
          </cell>
          <cell r="SF54">
            <v>-9945.51</v>
          </cell>
          <cell r="SG54">
            <v>0</v>
          </cell>
          <cell r="SH54">
            <v>0</v>
          </cell>
          <cell r="SI54">
            <v>0</v>
          </cell>
          <cell r="SJ54">
            <v>0</v>
          </cell>
          <cell r="SK54">
            <v>0</v>
          </cell>
          <cell r="SL54">
            <v>0</v>
          </cell>
          <cell r="SM54">
            <v>0</v>
          </cell>
          <cell r="SN54">
            <v>0</v>
          </cell>
          <cell r="SO54">
            <v>0</v>
          </cell>
          <cell r="SP54">
            <v>0</v>
          </cell>
          <cell r="SQ54">
            <v>0</v>
          </cell>
          <cell r="SR54">
            <v>0</v>
          </cell>
          <cell r="SS54">
            <v>0</v>
          </cell>
          <cell r="ST54">
            <v>0</v>
          </cell>
          <cell r="SU54">
            <v>0</v>
          </cell>
          <cell r="SV54">
            <v>0</v>
          </cell>
          <cell r="SW54">
            <v>0</v>
          </cell>
          <cell r="SX54">
            <v>0</v>
          </cell>
          <cell r="SY54">
            <v>0</v>
          </cell>
          <cell r="SZ54">
            <v>0</v>
          </cell>
          <cell r="TA54">
            <v>0</v>
          </cell>
          <cell r="TB54">
            <v>0</v>
          </cell>
          <cell r="TC54">
            <v>0</v>
          </cell>
          <cell r="TD54">
            <v>0</v>
          </cell>
          <cell r="TE54">
            <v>0</v>
          </cell>
          <cell r="TF54">
            <v>0</v>
          </cell>
          <cell r="TG54">
            <v>0</v>
          </cell>
          <cell r="TH54">
            <v>0</v>
          </cell>
          <cell r="TI54">
            <v>0</v>
          </cell>
          <cell r="TJ54">
            <v>0</v>
          </cell>
          <cell r="TK54">
            <v>3646.4900000000002</v>
          </cell>
          <cell r="TL54">
            <v>340.97</v>
          </cell>
          <cell r="TM54">
            <v>340.97</v>
          </cell>
          <cell r="TN54">
            <v>340.97</v>
          </cell>
          <cell r="TO54">
            <v>340.97</v>
          </cell>
          <cell r="TP54">
            <v>340.97</v>
          </cell>
          <cell r="TQ54">
            <v>340.97</v>
          </cell>
          <cell r="TR54">
            <v>340.97</v>
          </cell>
          <cell r="TS54">
            <v>251.94</v>
          </cell>
          <cell r="TT54">
            <v>251.94</v>
          </cell>
          <cell r="TU54">
            <v>251.94</v>
          </cell>
          <cell r="TV54">
            <v>251.94</v>
          </cell>
          <cell r="TW54">
            <v>251.94</v>
          </cell>
          <cell r="TX54">
            <v>3814.8999999999996</v>
          </cell>
          <cell r="TY54">
            <v>0</v>
          </cell>
          <cell r="TZ54">
            <v>0</v>
          </cell>
          <cell r="UA54">
            <v>3378.35</v>
          </cell>
          <cell r="UB54">
            <v>240.44</v>
          </cell>
          <cell r="UC54">
            <v>80.41</v>
          </cell>
          <cell r="UD54">
            <v>0</v>
          </cell>
          <cell r="UE54">
            <v>0</v>
          </cell>
          <cell r="UF54">
            <v>0</v>
          </cell>
          <cell r="UG54">
            <v>115.7</v>
          </cell>
          <cell r="UH54">
            <v>0</v>
          </cell>
          <cell r="UI54">
            <v>0</v>
          </cell>
          <cell r="UJ54">
            <v>0</v>
          </cell>
          <cell r="UK54">
            <v>168.4099999999994</v>
          </cell>
          <cell r="UL54">
            <v>0</v>
          </cell>
          <cell r="UM54">
            <v>168.4099999999994</v>
          </cell>
          <cell r="UN54">
            <v>99.580000000000013</v>
          </cell>
          <cell r="UO54">
            <v>9.64</v>
          </cell>
          <cell r="UP54">
            <v>9.64</v>
          </cell>
          <cell r="UQ54">
            <v>9.64</v>
          </cell>
          <cell r="UR54">
            <v>9.64</v>
          </cell>
          <cell r="US54">
            <v>9.64</v>
          </cell>
          <cell r="UT54">
            <v>9.64</v>
          </cell>
          <cell r="UU54">
            <v>9.64</v>
          </cell>
          <cell r="UV54">
            <v>6.42</v>
          </cell>
          <cell r="UW54">
            <v>6.42</v>
          </cell>
          <cell r="UX54">
            <v>6.42</v>
          </cell>
          <cell r="UY54">
            <v>6.42</v>
          </cell>
          <cell r="UZ54">
            <v>6.42</v>
          </cell>
          <cell r="VA54">
            <v>0</v>
          </cell>
          <cell r="VH54">
            <v>0</v>
          </cell>
          <cell r="VN54">
            <v>-99.580000000000013</v>
          </cell>
          <cell r="VO54">
            <v>-99.580000000000013</v>
          </cell>
          <cell r="VP54">
            <v>0</v>
          </cell>
          <cell r="VQ54">
            <v>0</v>
          </cell>
          <cell r="WD54">
            <v>0</v>
          </cell>
          <cell r="WQ54">
            <v>0</v>
          </cell>
          <cell r="WR54">
            <v>0</v>
          </cell>
          <cell r="WS54">
            <v>0</v>
          </cell>
          <cell r="WT54">
            <v>47737.68</v>
          </cell>
          <cell r="WU54">
            <v>3128.39</v>
          </cell>
          <cell r="WV54">
            <v>3128.39</v>
          </cell>
          <cell r="WW54">
            <v>3128.39</v>
          </cell>
          <cell r="WX54">
            <v>3128.39</v>
          </cell>
          <cell r="WY54">
            <v>3128.39</v>
          </cell>
          <cell r="WZ54">
            <v>3128.39</v>
          </cell>
          <cell r="XA54">
            <v>3128.39</v>
          </cell>
          <cell r="XB54">
            <v>5167.79</v>
          </cell>
          <cell r="XC54">
            <v>5167.79</v>
          </cell>
          <cell r="XD54">
            <v>5167.79</v>
          </cell>
          <cell r="XE54">
            <v>5167.79</v>
          </cell>
          <cell r="XF54">
            <v>5167.79</v>
          </cell>
          <cell r="XG54">
            <v>51739.956591741531</v>
          </cell>
          <cell r="XH54">
            <v>4111.8822782310644</v>
          </cell>
          <cell r="XI54">
            <v>4573.0063042860302</v>
          </cell>
          <cell r="XJ54">
            <v>4383.5825351853018</v>
          </cell>
          <cell r="XK54">
            <v>449.30718609062308</v>
          </cell>
          <cell r="XL54">
            <v>3683.3823014109471</v>
          </cell>
          <cell r="XM54">
            <v>3276.1519101376962</v>
          </cell>
          <cell r="XN54">
            <v>4928.5289858628848</v>
          </cell>
          <cell r="XO54">
            <v>5290.4776735111873</v>
          </cell>
          <cell r="XP54">
            <v>6473.3420968188693</v>
          </cell>
          <cell r="XQ54">
            <v>5439.3778248375111</v>
          </cell>
          <cell r="XR54">
            <v>4407.3578550871662</v>
          </cell>
          <cell r="XS54">
            <v>4723.5596402822521</v>
          </cell>
          <cell r="XT54">
            <v>4002.2765917415309</v>
          </cell>
          <cell r="XU54">
            <v>0</v>
          </cell>
          <cell r="XV54">
            <v>4002.2765917415309</v>
          </cell>
          <cell r="XW54">
            <v>17941.57</v>
          </cell>
          <cell r="XX54">
            <v>1082.1099999999999</v>
          </cell>
          <cell r="XY54">
            <v>1082.1099999999999</v>
          </cell>
          <cell r="XZ54">
            <v>1082.1099999999999</v>
          </cell>
          <cell r="YA54">
            <v>1082.1099999999999</v>
          </cell>
          <cell r="YB54">
            <v>1082.1099999999999</v>
          </cell>
          <cell r="YC54">
            <v>1082.1099999999999</v>
          </cell>
          <cell r="YD54">
            <v>1082.1099999999999</v>
          </cell>
          <cell r="YE54">
            <v>2073.36</v>
          </cell>
          <cell r="YF54">
            <v>2073.36</v>
          </cell>
          <cell r="YG54">
            <v>2073.36</v>
          </cell>
          <cell r="YH54">
            <v>2073.36</v>
          </cell>
          <cell r="YI54">
            <v>2073.36</v>
          </cell>
          <cell r="YJ54">
            <v>15907.509316002372</v>
          </cell>
          <cell r="YK54">
            <v>1206.599800921711</v>
          </cell>
          <cell r="YL54">
            <v>1058.4539185326262</v>
          </cell>
          <cell r="YM54">
            <v>1089.9124380101505</v>
          </cell>
          <cell r="YN54">
            <v>1168.6023853166589</v>
          </cell>
          <cell r="YO54">
            <v>1053.788359890817</v>
          </cell>
          <cell r="YP54">
            <v>1132.6685109980228</v>
          </cell>
          <cell r="YQ54">
            <v>1185.6938001794845</v>
          </cell>
          <cell r="YR54">
            <v>1211.8996490160496</v>
          </cell>
          <cell r="YS54">
            <v>1570.6982591610263</v>
          </cell>
          <cell r="YT54">
            <v>1679.8897809340256</v>
          </cell>
          <cell r="YU54">
            <v>1700.6935630664359</v>
          </cell>
          <cell r="YV54">
            <v>1848.6088499753637</v>
          </cell>
          <cell r="YW54">
            <v>-2034.0606839976281</v>
          </cell>
          <cell r="YX54">
            <v>-2034.0606839976281</v>
          </cell>
          <cell r="YY54">
            <v>0</v>
          </cell>
          <cell r="YZ54">
            <v>4651.5</v>
          </cell>
          <cell r="ZA54">
            <v>139.05000000000001</v>
          </cell>
          <cell r="ZB54">
            <v>139.05000000000001</v>
          </cell>
          <cell r="ZC54">
            <v>139.05000000000001</v>
          </cell>
          <cell r="ZD54">
            <v>139.05000000000001</v>
          </cell>
          <cell r="ZE54">
            <v>139.05000000000001</v>
          </cell>
          <cell r="ZF54">
            <v>139.05000000000001</v>
          </cell>
          <cell r="ZG54">
            <v>139.05000000000001</v>
          </cell>
          <cell r="ZH54">
            <v>735.63</v>
          </cell>
          <cell r="ZI54">
            <v>735.63</v>
          </cell>
          <cell r="ZJ54">
            <v>735.63</v>
          </cell>
          <cell r="ZK54">
            <v>735.63</v>
          </cell>
          <cell r="ZL54">
            <v>735.63</v>
          </cell>
          <cell r="ZM54">
            <v>5262.4902984264299</v>
          </cell>
          <cell r="ZN54">
            <v>0</v>
          </cell>
          <cell r="ZO54">
            <v>66.834215750385781</v>
          </cell>
          <cell r="ZP54">
            <v>225.6463256330278</v>
          </cell>
          <cell r="ZQ54">
            <v>4842.5892515951136</v>
          </cell>
          <cell r="ZR54">
            <v>127.4205054479023</v>
          </cell>
          <cell r="ZS54">
            <v>0</v>
          </cell>
          <cell r="ZZ54">
            <v>610.99029842642994</v>
          </cell>
          <cell r="AAA54">
            <v>0</v>
          </cell>
          <cell r="AAB54">
            <v>610.99029842642994</v>
          </cell>
          <cell r="AAC54">
            <v>2080.6699999999996</v>
          </cell>
          <cell r="AAD54">
            <v>150.06</v>
          </cell>
          <cell r="AAE54">
            <v>150.06</v>
          </cell>
          <cell r="AAF54">
            <v>150.06</v>
          </cell>
          <cell r="AAG54">
            <v>150.06</v>
          </cell>
          <cell r="AAH54">
            <v>150.06</v>
          </cell>
          <cell r="AAI54">
            <v>150.06</v>
          </cell>
          <cell r="AAJ54">
            <v>150.06</v>
          </cell>
          <cell r="AAK54">
            <v>206.05</v>
          </cell>
          <cell r="AAL54">
            <v>206.05</v>
          </cell>
          <cell r="AAM54">
            <v>206.05</v>
          </cell>
          <cell r="AAN54">
            <v>206.05</v>
          </cell>
          <cell r="AAO54">
            <v>206.05</v>
          </cell>
          <cell r="AAP54">
            <v>1240.5887859153372</v>
          </cell>
          <cell r="AAQ54">
            <v>176.48082043541265</v>
          </cell>
          <cell r="AAR54">
            <v>176.05839685359086</v>
          </cell>
          <cell r="AAS54">
            <v>176.65087526788966</v>
          </cell>
          <cell r="AAT54">
            <v>177.37584211389898</v>
          </cell>
          <cell r="AAU54">
            <v>178.76080001037718</v>
          </cell>
          <cell r="AAV54">
            <v>176.73617271658918</v>
          </cell>
          <cell r="AAW54">
            <v>173.58156151847095</v>
          </cell>
          <cell r="AAX54">
            <v>1.0058832</v>
          </cell>
          <cell r="AAY54">
            <v>0.96736769999999994</v>
          </cell>
          <cell r="AAZ54">
            <v>0.98517959999999993</v>
          </cell>
          <cell r="ABA54">
            <v>0.98385965999999991</v>
          </cell>
          <cell r="ABB54">
            <v>1.0020268391075968</v>
          </cell>
          <cell r="ABC54">
            <v>-840.08121408466241</v>
          </cell>
          <cell r="ABD54">
            <v>-840.08121408466241</v>
          </cell>
          <cell r="ABE54">
            <v>0</v>
          </cell>
          <cell r="ABF54">
            <v>300.14999999999998</v>
          </cell>
          <cell r="ABG54">
            <v>10.1</v>
          </cell>
          <cell r="ABH54">
            <v>10.1</v>
          </cell>
          <cell r="ABI54">
            <v>10.1</v>
          </cell>
          <cell r="ABJ54">
            <v>10.1</v>
          </cell>
          <cell r="ABK54">
            <v>10.1</v>
          </cell>
          <cell r="ABL54">
            <v>10.1</v>
          </cell>
          <cell r="ABM54">
            <v>10.1</v>
          </cell>
          <cell r="ABN54">
            <v>45.89</v>
          </cell>
          <cell r="ABO54">
            <v>45.89</v>
          </cell>
          <cell r="ABP54">
            <v>45.89</v>
          </cell>
          <cell r="ABQ54">
            <v>45.89</v>
          </cell>
          <cell r="ABR54">
            <v>45.89</v>
          </cell>
          <cell r="ABS54">
            <v>3233.7212</v>
          </cell>
          <cell r="ABT54">
            <v>0</v>
          </cell>
          <cell r="ABU54">
            <v>0</v>
          </cell>
          <cell r="ABV54">
            <v>0</v>
          </cell>
          <cell r="ABW54">
            <v>0</v>
          </cell>
          <cell r="ABX54">
            <v>0</v>
          </cell>
          <cell r="ABY54">
            <v>0</v>
          </cell>
          <cell r="ACB54">
            <v>2687.1325000000002</v>
          </cell>
          <cell r="ACC54">
            <v>0</v>
          </cell>
          <cell r="ACD54">
            <v>546.58870000000002</v>
          </cell>
          <cell r="ACE54">
            <v>0</v>
          </cell>
          <cell r="ACF54">
            <v>2933.5711999999999</v>
          </cell>
          <cell r="ACG54">
            <v>0</v>
          </cell>
          <cell r="ACH54">
            <v>2933.5711999999999</v>
          </cell>
          <cell r="ACI54">
            <v>22510.9</v>
          </cell>
          <cell r="ACJ54">
            <v>9181.1494139387996</v>
          </cell>
          <cell r="ACK54">
            <v>-13329.750586061202</v>
          </cell>
          <cell r="ACL54">
            <v>-13329.750586061202</v>
          </cell>
          <cell r="ACM54">
            <v>0</v>
          </cell>
          <cell r="ACN54">
            <v>22510.9</v>
          </cell>
          <cell r="ACO54">
            <v>1890.25</v>
          </cell>
          <cell r="ACP54">
            <v>1890.25</v>
          </cell>
          <cell r="ACQ54">
            <v>1890.25</v>
          </cell>
          <cell r="ACR54">
            <v>1890.25</v>
          </cell>
          <cell r="ACS54">
            <v>1890.25</v>
          </cell>
          <cell r="ACT54">
            <v>1890.25</v>
          </cell>
          <cell r="ACU54">
            <v>1890.25</v>
          </cell>
          <cell r="ACV54">
            <v>1855.83</v>
          </cell>
          <cell r="ACW54">
            <v>1855.83</v>
          </cell>
          <cell r="ACX54">
            <v>1855.83</v>
          </cell>
          <cell r="ACY54">
            <v>1855.83</v>
          </cell>
          <cell r="ACZ54">
            <v>1855.83</v>
          </cell>
          <cell r="ADA54">
            <v>9181.1494139387996</v>
          </cell>
          <cell r="ADB54">
            <v>0</v>
          </cell>
          <cell r="ADC54">
            <v>1867.0369972160286</v>
          </cell>
          <cell r="ADD54">
            <v>1436.1594096359895</v>
          </cell>
          <cell r="ADE54">
            <v>908.01820199999997</v>
          </cell>
          <cell r="ADF54">
            <v>824.07635519999997</v>
          </cell>
          <cell r="ADG54">
            <v>682.11037439999996</v>
          </cell>
          <cell r="ADH54">
            <v>547.42390508908557</v>
          </cell>
          <cell r="ADI54">
            <v>638.40080978100229</v>
          </cell>
          <cell r="ADJ54">
            <v>436.39031799999998</v>
          </cell>
          <cell r="ADK54">
            <v>306.50031999999999</v>
          </cell>
          <cell r="ADL54">
            <v>860.11197831999993</v>
          </cell>
          <cell r="ADM54">
            <v>674.92074429669469</v>
          </cell>
          <cell r="ADN54">
            <v>-13329.750586061202</v>
          </cell>
          <cell r="ADO54">
            <v>-13329.750586061202</v>
          </cell>
          <cell r="ADP54">
            <v>0</v>
          </cell>
          <cell r="ADQ54">
            <v>0</v>
          </cell>
          <cell r="ADR54">
            <v>0</v>
          </cell>
          <cell r="ADS54">
            <v>0</v>
          </cell>
          <cell r="ADT54">
            <v>0</v>
          </cell>
          <cell r="ADU54">
            <v>0</v>
          </cell>
          <cell r="ADV54">
            <v>0</v>
          </cell>
          <cell r="ADW54">
            <v>0</v>
          </cell>
          <cell r="ADX54">
            <v>0</v>
          </cell>
          <cell r="ADY54">
            <v>0</v>
          </cell>
          <cell r="ADZ54">
            <v>0</v>
          </cell>
          <cell r="AEA54">
            <v>0</v>
          </cell>
          <cell r="AEB54">
            <v>0</v>
          </cell>
          <cell r="AEC54">
            <v>0</v>
          </cell>
          <cell r="AED54">
            <v>0</v>
          </cell>
          <cell r="AEE54">
            <v>0</v>
          </cell>
          <cell r="AEF54">
            <v>0</v>
          </cell>
          <cell r="AEG54">
            <v>0</v>
          </cell>
          <cell r="AEH54">
            <v>0</v>
          </cell>
          <cell r="AEI54">
            <v>0</v>
          </cell>
          <cell r="AEJ54">
            <v>0</v>
          </cell>
          <cell r="AEK54">
            <v>0</v>
          </cell>
          <cell r="AEL54">
            <v>0</v>
          </cell>
          <cell r="AEM54">
            <v>0</v>
          </cell>
          <cell r="AEN54">
            <v>0</v>
          </cell>
          <cell r="AEO54">
            <v>0</v>
          </cell>
          <cell r="AEP54">
            <v>0</v>
          </cell>
          <cell r="AEQ54">
            <v>0</v>
          </cell>
          <cell r="AER54">
            <v>0</v>
          </cell>
          <cell r="AES54">
            <v>0</v>
          </cell>
          <cell r="AET54">
            <v>0</v>
          </cell>
          <cell r="AEU54">
            <v>0</v>
          </cell>
          <cell r="AEV54">
            <v>0</v>
          </cell>
          <cell r="AEW54">
            <v>0</v>
          </cell>
          <cell r="AEX54">
            <v>0</v>
          </cell>
          <cell r="AEY54">
            <v>0</v>
          </cell>
          <cell r="AEZ54">
            <v>0</v>
          </cell>
          <cell r="AFA54">
            <v>0</v>
          </cell>
          <cell r="AFB54">
            <v>0</v>
          </cell>
          <cell r="AFC54">
            <v>0</v>
          </cell>
          <cell r="AFD54">
            <v>0</v>
          </cell>
          <cell r="AFE54">
            <v>0</v>
          </cell>
          <cell r="AFF54">
            <v>0</v>
          </cell>
          <cell r="AFG54">
            <v>0</v>
          </cell>
          <cell r="AFH54">
            <v>0</v>
          </cell>
          <cell r="AFI54">
            <v>0</v>
          </cell>
          <cell r="AFJ54">
            <v>0</v>
          </cell>
          <cell r="AFK54">
            <v>0</v>
          </cell>
          <cell r="AFL54">
            <v>0</v>
          </cell>
          <cell r="AFM54">
            <v>0</v>
          </cell>
          <cell r="AFN54">
            <v>0</v>
          </cell>
          <cell r="AFO54">
            <v>0</v>
          </cell>
          <cell r="AFP54">
            <v>0</v>
          </cell>
          <cell r="AFQ54">
            <v>0</v>
          </cell>
          <cell r="AFR54">
            <v>0</v>
          </cell>
          <cell r="AFS54">
            <v>0</v>
          </cell>
          <cell r="AFT54">
            <v>0</v>
          </cell>
          <cell r="AFU54">
            <v>0</v>
          </cell>
          <cell r="AFV54">
            <v>0</v>
          </cell>
          <cell r="AFW54">
            <v>216514.26</v>
          </cell>
          <cell r="AFX54">
            <v>218324.82676920548</v>
          </cell>
          <cell r="AFY54">
            <v>1810.5667692054703</v>
          </cell>
          <cell r="AFZ54">
            <v>0</v>
          </cell>
          <cell r="AGA54">
            <v>1810.5667692054703</v>
          </cell>
          <cell r="AGB54">
            <v>259817.11199999999</v>
          </cell>
          <cell r="AGC54">
            <v>261989.79212304656</v>
          </cell>
          <cell r="AGD54">
            <v>2172.6801230465644</v>
          </cell>
          <cell r="AGE54">
            <v>0</v>
          </cell>
          <cell r="AGF54">
            <v>2172.6801230465644</v>
          </cell>
          <cell r="AGG54">
            <v>16022.05524</v>
          </cell>
          <cell r="AGH54">
            <v>16156.037180921205</v>
          </cell>
          <cell r="AGI54">
            <v>133.98194092120502</v>
          </cell>
          <cell r="AGJ54">
            <v>0</v>
          </cell>
          <cell r="AGK54">
            <v>133.98194092120502</v>
          </cell>
          <cell r="AGL54">
            <v>275839.16723999998</v>
          </cell>
          <cell r="AGM54">
            <v>278145.82930396777</v>
          </cell>
          <cell r="AGN54">
            <v>2306.6620639677858</v>
          </cell>
          <cell r="AGO54">
            <v>0</v>
          </cell>
          <cell r="AGP54">
            <v>2306.6620639677858</v>
          </cell>
          <cell r="AGQ54">
            <v>5.8084772370486655E-2</v>
          </cell>
          <cell r="AGR54">
            <v>7.0000000000000007E-2</v>
          </cell>
          <cell r="AGS54">
            <v>0.05</v>
          </cell>
          <cell r="AGT54">
            <v>6.1666666666666668E-2</v>
          </cell>
          <cell r="AGV54">
            <v>72843.22</v>
          </cell>
          <cell r="AGW54">
            <v>72893.468602820183</v>
          </cell>
          <cell r="AGX54">
            <v>50.248602820181986</v>
          </cell>
          <cell r="AGZ54">
            <v>2306.6620639677858</v>
          </cell>
          <cell r="AHA54">
            <v>-49193.407093262707</v>
          </cell>
          <cell r="AHC54">
            <v>13258.892094695708</v>
          </cell>
          <cell r="AHD54">
            <v>12377.202006540843</v>
          </cell>
          <cell r="AHE54">
            <v>-93711.52729329851</v>
          </cell>
          <cell r="AHF54">
            <v>168034.72401673073</v>
          </cell>
          <cell r="AHG54">
            <v>53072.545795373851</v>
          </cell>
        </row>
        <row r="55">
          <cell r="C55" t="str">
            <v>Текстильникiв, ВУЛ, 14</v>
          </cell>
          <cell r="D55">
            <v>3</v>
          </cell>
          <cell r="E55">
            <v>516.1</v>
          </cell>
          <cell r="F55">
            <v>5861.01</v>
          </cell>
          <cell r="G55">
            <v>7093.8542655389874</v>
          </cell>
          <cell r="H55">
            <v>1232.8442655389872</v>
          </cell>
          <cell r="I55">
            <v>0</v>
          </cell>
          <cell r="J55">
            <v>1232.8442655389872</v>
          </cell>
          <cell r="K55">
            <v>2013.9700000000003</v>
          </cell>
          <cell r="L55">
            <v>126.86</v>
          </cell>
          <cell r="M55">
            <v>126.86</v>
          </cell>
          <cell r="N55">
            <v>126.86</v>
          </cell>
          <cell r="O55">
            <v>126.86</v>
          </cell>
          <cell r="P55">
            <v>126.86</v>
          </cell>
          <cell r="Q55">
            <v>126.86</v>
          </cell>
          <cell r="R55">
            <v>126.86</v>
          </cell>
          <cell r="S55">
            <v>225.19</v>
          </cell>
          <cell r="T55">
            <v>225.19</v>
          </cell>
          <cell r="U55">
            <v>225.19</v>
          </cell>
          <cell r="V55">
            <v>225.19</v>
          </cell>
          <cell r="W55">
            <v>225.19</v>
          </cell>
          <cell r="X55">
            <v>2281.8205656208502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1129.8156526917332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1152.0049129291172</v>
          </cell>
          <cell r="AJ55">
            <v>0</v>
          </cell>
          <cell r="AL55">
            <v>0</v>
          </cell>
          <cell r="AM55">
            <v>0</v>
          </cell>
          <cell r="AN55">
            <v>543.42999999999995</v>
          </cell>
          <cell r="AO55">
            <v>41.39</v>
          </cell>
          <cell r="AP55">
            <v>41.39</v>
          </cell>
          <cell r="AQ55">
            <v>41.39</v>
          </cell>
          <cell r="AR55">
            <v>41.39</v>
          </cell>
          <cell r="AS55">
            <v>41.39</v>
          </cell>
          <cell r="AT55">
            <v>41.39</v>
          </cell>
          <cell r="AU55">
            <v>41.39</v>
          </cell>
          <cell r="AV55">
            <v>50.74</v>
          </cell>
          <cell r="AW55">
            <v>50.74</v>
          </cell>
          <cell r="AX55">
            <v>50.74</v>
          </cell>
          <cell r="AY55">
            <v>50.74</v>
          </cell>
          <cell r="AZ55">
            <v>50.74</v>
          </cell>
          <cell r="BA55">
            <v>514.36594828355055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254.75680920936568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259.60913907418484</v>
          </cell>
          <cell r="BM55">
            <v>0</v>
          </cell>
          <cell r="BO55">
            <v>0</v>
          </cell>
          <cell r="BP55">
            <v>0</v>
          </cell>
          <cell r="BQ55">
            <v>399.04000000000008</v>
          </cell>
          <cell r="BR55">
            <v>37.47</v>
          </cell>
          <cell r="BS55">
            <v>37.47</v>
          </cell>
          <cell r="BT55">
            <v>37.47</v>
          </cell>
          <cell r="BU55">
            <v>37.47</v>
          </cell>
          <cell r="BV55">
            <v>37.47</v>
          </cell>
          <cell r="BW55">
            <v>37.47</v>
          </cell>
          <cell r="BX55">
            <v>37.47</v>
          </cell>
          <cell r="BY55">
            <v>27.35</v>
          </cell>
          <cell r="BZ55">
            <v>27.35</v>
          </cell>
          <cell r="CA55">
            <v>27.35</v>
          </cell>
          <cell r="CB55">
            <v>27.35</v>
          </cell>
          <cell r="CC55">
            <v>27.35</v>
          </cell>
          <cell r="CD55">
            <v>598.41327112733916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308.00764235223653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290.40562877510257</v>
          </cell>
          <cell r="CP55">
            <v>0</v>
          </cell>
          <cell r="CR55">
            <v>0</v>
          </cell>
          <cell r="CS55">
            <v>0</v>
          </cell>
          <cell r="CT55">
            <v>94.54</v>
          </cell>
          <cell r="CU55">
            <v>8.7200000000000006</v>
          </cell>
          <cell r="CV55">
            <v>8.7200000000000006</v>
          </cell>
          <cell r="CW55">
            <v>8.7200000000000006</v>
          </cell>
          <cell r="CX55">
            <v>8.7200000000000006</v>
          </cell>
          <cell r="CY55">
            <v>8.7200000000000006</v>
          </cell>
          <cell r="CZ55">
            <v>8.7200000000000006</v>
          </cell>
          <cell r="DA55">
            <v>8.7200000000000006</v>
          </cell>
          <cell r="DB55">
            <v>6.7</v>
          </cell>
          <cell r="DC55">
            <v>6.7</v>
          </cell>
          <cell r="DD55">
            <v>6.7</v>
          </cell>
          <cell r="DE55">
            <v>6.7</v>
          </cell>
          <cell r="DF55">
            <v>6.7</v>
          </cell>
          <cell r="DG55">
            <v>107.17185631825285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55.182857115858575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51.988999202394282</v>
          </cell>
          <cell r="DS55">
            <v>0</v>
          </cell>
          <cell r="DT55">
            <v>12.631856318252844</v>
          </cell>
          <cell r="DU55">
            <v>0</v>
          </cell>
          <cell r="DV55">
            <v>12.631856318252844</v>
          </cell>
          <cell r="DW55">
            <v>307.37000000000006</v>
          </cell>
          <cell r="DX55">
            <v>24.41</v>
          </cell>
          <cell r="DY55">
            <v>24.41</v>
          </cell>
          <cell r="DZ55">
            <v>24.41</v>
          </cell>
          <cell r="EA55">
            <v>24.41</v>
          </cell>
          <cell r="EB55">
            <v>24.41</v>
          </cell>
          <cell r="EC55">
            <v>24.41</v>
          </cell>
          <cell r="ED55">
            <v>24.41</v>
          </cell>
          <cell r="EE55">
            <v>27.3</v>
          </cell>
          <cell r="EF55">
            <v>27.3</v>
          </cell>
          <cell r="EG55">
            <v>27.3</v>
          </cell>
          <cell r="EH55">
            <v>27.3</v>
          </cell>
          <cell r="EI55">
            <v>27.3</v>
          </cell>
          <cell r="EK55">
            <v>276.02632920503726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136.77191889868399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139.25441030635326</v>
          </cell>
          <cell r="EW55">
            <v>0</v>
          </cell>
          <cell r="EX55">
            <v>-31.343670794962804</v>
          </cell>
          <cell r="EY55">
            <v>-31.343670794962804</v>
          </cell>
          <cell r="EZ55">
            <v>0</v>
          </cell>
          <cell r="FA55">
            <v>955.7</v>
          </cell>
          <cell r="FB55">
            <v>72.25</v>
          </cell>
          <cell r="FC55">
            <v>72.25</v>
          </cell>
          <cell r="FD55">
            <v>72.25</v>
          </cell>
          <cell r="FE55">
            <v>72.25</v>
          </cell>
          <cell r="FF55">
            <v>72.25</v>
          </cell>
          <cell r="FG55">
            <v>72.25</v>
          </cell>
          <cell r="FH55">
            <v>72.25</v>
          </cell>
          <cell r="FI55">
            <v>89.99</v>
          </cell>
          <cell r="FJ55">
            <v>89.99</v>
          </cell>
          <cell r="FK55">
            <v>89.99</v>
          </cell>
          <cell r="FL55">
            <v>89.99</v>
          </cell>
          <cell r="FM55">
            <v>89.99</v>
          </cell>
          <cell r="FN55">
            <v>991.54716533733108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458.96750596629352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532.57965937103756</v>
          </cell>
          <cell r="FZ55">
            <v>0</v>
          </cell>
          <cell r="GA55">
            <v>35.847165337331035</v>
          </cell>
          <cell r="GB55">
            <v>0</v>
          </cell>
          <cell r="GC55">
            <v>35.847165337331035</v>
          </cell>
          <cell r="GD55">
            <v>194.83999999999995</v>
          </cell>
          <cell r="GE55">
            <v>8.52</v>
          </cell>
          <cell r="GF55">
            <v>8.52</v>
          </cell>
          <cell r="GG55">
            <v>8.52</v>
          </cell>
          <cell r="GH55">
            <v>8.52</v>
          </cell>
          <cell r="GI55">
            <v>8.52</v>
          </cell>
          <cell r="GJ55">
            <v>8.52</v>
          </cell>
          <cell r="GK55">
            <v>8.52</v>
          </cell>
          <cell r="GL55">
            <v>27.04</v>
          </cell>
          <cell r="GM55">
            <v>27.04</v>
          </cell>
          <cell r="GN55">
            <v>27.04</v>
          </cell>
          <cell r="GO55">
            <v>27.04</v>
          </cell>
          <cell r="GP55">
            <v>27.04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V55">
            <v>-194.83999999999995</v>
          </cell>
          <cell r="GW55">
            <v>-194.83999999999995</v>
          </cell>
          <cell r="GX55">
            <v>0</v>
          </cell>
          <cell r="GY55">
            <v>1352.12</v>
          </cell>
          <cell r="GZ55">
            <v>73.959999999999994</v>
          </cell>
          <cell r="HA55">
            <v>73.959999999999994</v>
          </cell>
          <cell r="HB55">
            <v>73.959999999999994</v>
          </cell>
          <cell r="HC55">
            <v>73.959999999999994</v>
          </cell>
          <cell r="HD55">
            <v>73.959999999999994</v>
          </cell>
          <cell r="HE55">
            <v>73.959999999999994</v>
          </cell>
          <cell r="HF55">
            <v>73.959999999999994</v>
          </cell>
          <cell r="HG55">
            <v>166.88</v>
          </cell>
          <cell r="HH55">
            <v>166.88</v>
          </cell>
          <cell r="HI55">
            <v>166.88</v>
          </cell>
          <cell r="HJ55">
            <v>166.88</v>
          </cell>
          <cell r="HK55">
            <v>166.88</v>
          </cell>
          <cell r="HL55">
            <v>2324.5091296466262</v>
          </cell>
          <cell r="HM55">
            <v>141.86285492529464</v>
          </cell>
          <cell r="HN55">
            <v>150.527310819604</v>
          </cell>
          <cell r="HO55">
            <v>163.91235680816774</v>
          </cell>
          <cell r="HP55">
            <v>152.4136248432097</v>
          </cell>
          <cell r="HQ55">
            <v>406.93109314617794</v>
          </cell>
          <cell r="HR55">
            <v>133.17353849981399</v>
          </cell>
          <cell r="HS55">
            <v>175.56503845227519</v>
          </cell>
          <cell r="HT55">
            <v>106.22157704170827</v>
          </cell>
          <cell r="HU55">
            <v>110.55046902831991</v>
          </cell>
          <cell r="HV55">
            <v>171.92470492331563</v>
          </cell>
          <cell r="HW55">
            <v>433.2160556889977</v>
          </cell>
          <cell r="HX55">
            <v>178.2105054697418</v>
          </cell>
          <cell r="HY55">
            <v>972.38912964662632</v>
          </cell>
          <cell r="HZ55">
            <v>0</v>
          </cell>
          <cell r="IA55">
            <v>972.38912964662632</v>
          </cell>
          <cell r="IB55">
            <v>0</v>
          </cell>
          <cell r="IC55">
            <v>0</v>
          </cell>
          <cell r="ID55">
            <v>0</v>
          </cell>
          <cell r="IE55">
            <v>0</v>
          </cell>
          <cell r="IF55">
            <v>0</v>
          </cell>
          <cell r="IG55">
            <v>0</v>
          </cell>
          <cell r="IH55">
            <v>0</v>
          </cell>
          <cell r="II55">
            <v>0</v>
          </cell>
          <cell r="IJ55">
            <v>0</v>
          </cell>
          <cell r="IK55">
            <v>0</v>
          </cell>
          <cell r="IL55">
            <v>0</v>
          </cell>
          <cell r="IM55">
            <v>0</v>
          </cell>
          <cell r="IN55">
            <v>0</v>
          </cell>
          <cell r="IO55">
            <v>0</v>
          </cell>
          <cell r="IP55">
            <v>0</v>
          </cell>
          <cell r="IQ55">
            <v>0</v>
          </cell>
          <cell r="IR55">
            <v>0</v>
          </cell>
          <cell r="IS55">
            <v>0</v>
          </cell>
          <cell r="IT55">
            <v>0</v>
          </cell>
          <cell r="IU55">
            <v>0</v>
          </cell>
          <cell r="IV55">
            <v>0</v>
          </cell>
          <cell r="IW55">
            <v>0</v>
          </cell>
          <cell r="IX55">
            <v>0</v>
          </cell>
          <cell r="IY55">
            <v>0</v>
          </cell>
          <cell r="IZ55">
            <v>0</v>
          </cell>
          <cell r="JA55">
            <v>0</v>
          </cell>
          <cell r="JB55">
            <v>0</v>
          </cell>
          <cell r="JC55">
            <v>0</v>
          </cell>
          <cell r="JD55">
            <v>0</v>
          </cell>
          <cell r="JE55">
            <v>0</v>
          </cell>
          <cell r="JF55">
            <v>0</v>
          </cell>
          <cell r="JG55">
            <v>0</v>
          </cell>
          <cell r="JH55">
            <v>0</v>
          </cell>
          <cell r="JI55">
            <v>0</v>
          </cell>
          <cell r="JJ55">
            <v>0</v>
          </cell>
          <cell r="JK55">
            <v>0</v>
          </cell>
          <cell r="JL55">
            <v>0</v>
          </cell>
          <cell r="JM55">
            <v>0</v>
          </cell>
          <cell r="JN55">
            <v>0</v>
          </cell>
          <cell r="JO55">
            <v>0</v>
          </cell>
          <cell r="JP55">
            <v>0</v>
          </cell>
          <cell r="JQ55">
            <v>0</v>
          </cell>
          <cell r="JR55">
            <v>0</v>
          </cell>
          <cell r="JS55">
            <v>0</v>
          </cell>
          <cell r="JT55">
            <v>0</v>
          </cell>
          <cell r="JU55">
            <v>0</v>
          </cell>
          <cell r="JV55">
            <v>0</v>
          </cell>
          <cell r="JW55">
            <v>0</v>
          </cell>
          <cell r="JX55">
            <v>0</v>
          </cell>
          <cell r="JY55">
            <v>0</v>
          </cell>
          <cell r="JZ55">
            <v>0</v>
          </cell>
          <cell r="KA55">
            <v>0</v>
          </cell>
          <cell r="KB55">
            <v>0</v>
          </cell>
          <cell r="KC55">
            <v>0</v>
          </cell>
          <cell r="KD55">
            <v>0</v>
          </cell>
          <cell r="KE55">
            <v>0</v>
          </cell>
          <cell r="KF55">
            <v>0</v>
          </cell>
          <cell r="KG55">
            <v>0</v>
          </cell>
          <cell r="KH55">
            <v>421.68999999999994</v>
          </cell>
          <cell r="KI55">
            <v>18.32</v>
          </cell>
          <cell r="KJ55">
            <v>18.32</v>
          </cell>
          <cell r="KK55">
            <v>18.32</v>
          </cell>
          <cell r="KL55">
            <v>18.32</v>
          </cell>
          <cell r="KM55">
            <v>18.32</v>
          </cell>
          <cell r="KN55">
            <v>18.32</v>
          </cell>
          <cell r="KO55">
            <v>18.32</v>
          </cell>
          <cell r="KP55">
            <v>58.69</v>
          </cell>
          <cell r="KQ55">
            <v>58.69</v>
          </cell>
          <cell r="KR55">
            <v>58.69</v>
          </cell>
          <cell r="KS55">
            <v>58.69</v>
          </cell>
          <cell r="KT55">
            <v>58.69</v>
          </cell>
          <cell r="KU55">
            <v>451.82955922334168</v>
          </cell>
          <cell r="KV55">
            <v>22.132480247290474</v>
          </cell>
          <cell r="KW55">
            <v>23.835871318155053</v>
          </cell>
          <cell r="KX55">
            <v>21.154047434050145</v>
          </cell>
          <cell r="KY55">
            <v>23.193447711985765</v>
          </cell>
          <cell r="KZ55">
            <v>23.103531744080698</v>
          </cell>
          <cell r="LA55">
            <v>23.614327800293527</v>
          </cell>
          <cell r="LB55">
            <v>20.895871791517486</v>
          </cell>
          <cell r="LC55">
            <v>44.583347682231818</v>
          </cell>
          <cell r="LD55">
            <v>57.46544497752469</v>
          </cell>
          <cell r="LE55">
            <v>55.489653643894705</v>
          </cell>
          <cell r="LF55">
            <v>67.607313802066386</v>
          </cell>
          <cell r="LG55">
            <v>68.754221070250878</v>
          </cell>
          <cell r="LH55">
            <v>30.139559223341735</v>
          </cell>
          <cell r="LI55">
            <v>0</v>
          </cell>
          <cell r="LJ55">
            <v>30.139559223341735</v>
          </cell>
          <cell r="LK55">
            <v>0</v>
          </cell>
          <cell r="LX55">
            <v>0</v>
          </cell>
          <cell r="MJ55">
            <v>0</v>
          </cell>
          <cell r="ML55">
            <v>0</v>
          </cell>
          <cell r="MM55">
            <v>0</v>
          </cell>
          <cell r="MN55">
            <v>4405.71</v>
          </cell>
          <cell r="MO55">
            <v>268.77999999999997</v>
          </cell>
          <cell r="MP55">
            <v>268.77999999999997</v>
          </cell>
          <cell r="MQ55">
            <v>268.77999999999997</v>
          </cell>
          <cell r="MR55">
            <v>268.77999999999997</v>
          </cell>
          <cell r="MS55">
            <v>268.77999999999997</v>
          </cell>
          <cell r="MT55">
            <v>268.77999999999997</v>
          </cell>
          <cell r="MU55">
            <v>268.77999999999997</v>
          </cell>
          <cell r="MV55">
            <v>504.85</v>
          </cell>
          <cell r="MW55">
            <v>504.85</v>
          </cell>
          <cell r="MX55">
            <v>504.85</v>
          </cell>
          <cell r="MY55">
            <v>504.85</v>
          </cell>
          <cell r="MZ55">
            <v>504.85</v>
          </cell>
          <cell r="NA55">
            <v>0</v>
          </cell>
          <cell r="NB55">
            <v>0</v>
          </cell>
          <cell r="NC55">
            <v>0</v>
          </cell>
          <cell r="ND55">
            <v>0</v>
          </cell>
          <cell r="NE55">
            <v>0</v>
          </cell>
          <cell r="NF55">
            <v>0</v>
          </cell>
          <cell r="NG55">
            <v>0</v>
          </cell>
          <cell r="NH55">
            <v>0</v>
          </cell>
          <cell r="NI55">
            <v>0</v>
          </cell>
          <cell r="NJ55">
            <v>0</v>
          </cell>
          <cell r="NK55">
            <v>0</v>
          </cell>
          <cell r="NL55">
            <v>0</v>
          </cell>
          <cell r="NM55">
            <v>0</v>
          </cell>
          <cell r="NN55">
            <v>-4405.71</v>
          </cell>
          <cell r="NO55">
            <v>-4405.71</v>
          </cell>
          <cell r="NP55">
            <v>0</v>
          </cell>
          <cell r="NQ55">
            <v>2463.3000000000002</v>
          </cell>
          <cell r="NR55">
            <v>0</v>
          </cell>
          <cell r="NS55">
            <v>-2463.3000000000002</v>
          </cell>
          <cell r="NT55">
            <v>-2463.3000000000002</v>
          </cell>
          <cell r="NU55">
            <v>0</v>
          </cell>
          <cell r="NV55">
            <v>587.31000000000006</v>
          </cell>
          <cell r="NW55">
            <v>40.880000000000003</v>
          </cell>
          <cell r="NX55">
            <v>40.880000000000003</v>
          </cell>
          <cell r="NY55">
            <v>40.880000000000003</v>
          </cell>
          <cell r="NZ55">
            <v>40.880000000000003</v>
          </cell>
          <cell r="OA55">
            <v>40.880000000000003</v>
          </cell>
          <cell r="OB55">
            <v>40.880000000000003</v>
          </cell>
          <cell r="OC55">
            <v>40.880000000000003</v>
          </cell>
          <cell r="OD55">
            <v>60.23</v>
          </cell>
          <cell r="OE55">
            <v>60.23</v>
          </cell>
          <cell r="OF55">
            <v>60.23</v>
          </cell>
          <cell r="OG55">
            <v>60.23</v>
          </cell>
          <cell r="OH55">
            <v>60.23</v>
          </cell>
          <cell r="OI55">
            <v>0</v>
          </cell>
          <cell r="OJ55">
            <v>0</v>
          </cell>
          <cell r="OK55">
            <v>0</v>
          </cell>
          <cell r="OL55">
            <v>0</v>
          </cell>
          <cell r="OM55">
            <v>0</v>
          </cell>
          <cell r="ON55">
            <v>0</v>
          </cell>
          <cell r="OO55">
            <v>0</v>
          </cell>
          <cell r="OP55">
            <v>0</v>
          </cell>
          <cell r="OQ55">
            <v>0</v>
          </cell>
          <cell r="OR55">
            <v>0</v>
          </cell>
          <cell r="OS55">
            <v>0</v>
          </cell>
          <cell r="OT55">
            <v>0</v>
          </cell>
          <cell r="OU55">
            <v>0</v>
          </cell>
          <cell r="OV55">
            <v>-587.31000000000006</v>
          </cell>
          <cell r="OW55">
            <v>-587.31000000000006</v>
          </cell>
          <cell r="OX55">
            <v>0</v>
          </cell>
          <cell r="OY55">
            <v>803.74</v>
          </cell>
          <cell r="OZ55">
            <v>77.67</v>
          </cell>
          <cell r="PA55">
            <v>77.67</v>
          </cell>
          <cell r="PB55">
            <v>77.67</v>
          </cell>
          <cell r="PC55">
            <v>77.67</v>
          </cell>
          <cell r="PD55">
            <v>77.67</v>
          </cell>
          <cell r="PE55">
            <v>77.67</v>
          </cell>
          <cell r="PF55">
            <v>77.67</v>
          </cell>
          <cell r="PG55">
            <v>52.01</v>
          </cell>
          <cell r="PH55">
            <v>52.01</v>
          </cell>
          <cell r="PI55">
            <v>52.01</v>
          </cell>
          <cell r="PJ55">
            <v>52.01</v>
          </cell>
          <cell r="PK55">
            <v>52.01</v>
          </cell>
          <cell r="PL55">
            <v>0</v>
          </cell>
          <cell r="PM55">
            <v>0</v>
          </cell>
          <cell r="PN55">
            <v>0</v>
          </cell>
          <cell r="PO55">
            <v>0</v>
          </cell>
          <cell r="PP55">
            <v>0</v>
          </cell>
          <cell r="PQ55">
            <v>0</v>
          </cell>
          <cell r="PR55">
            <v>0</v>
          </cell>
          <cell r="PS55">
            <v>0</v>
          </cell>
          <cell r="PT55">
            <v>0</v>
          </cell>
          <cell r="PU55">
            <v>0</v>
          </cell>
          <cell r="PV55">
            <v>0</v>
          </cell>
          <cell r="PW55">
            <v>0</v>
          </cell>
          <cell r="PX55">
            <v>0</v>
          </cell>
          <cell r="PY55">
            <v>-803.74</v>
          </cell>
          <cell r="PZ55">
            <v>-803.74</v>
          </cell>
          <cell r="QA55">
            <v>0</v>
          </cell>
          <cell r="QB55">
            <v>217.85</v>
          </cell>
          <cell r="QC55">
            <v>22.3</v>
          </cell>
          <cell r="QD55">
            <v>22.3</v>
          </cell>
          <cell r="QE55">
            <v>22.3</v>
          </cell>
          <cell r="QF55">
            <v>22.3</v>
          </cell>
          <cell r="QG55">
            <v>22.3</v>
          </cell>
          <cell r="QH55">
            <v>22.3</v>
          </cell>
          <cell r="QI55">
            <v>22.3</v>
          </cell>
          <cell r="QJ55">
            <v>12.35</v>
          </cell>
          <cell r="QK55">
            <v>12.35</v>
          </cell>
          <cell r="QL55">
            <v>12.35</v>
          </cell>
          <cell r="QM55">
            <v>12.35</v>
          </cell>
          <cell r="QN55">
            <v>12.35</v>
          </cell>
          <cell r="QO55">
            <v>0</v>
          </cell>
          <cell r="QP55">
            <v>0</v>
          </cell>
          <cell r="QQ55">
            <v>0</v>
          </cell>
          <cell r="QR55">
            <v>0</v>
          </cell>
          <cell r="QS55">
            <v>0</v>
          </cell>
          <cell r="QT55">
            <v>0</v>
          </cell>
          <cell r="QU55">
            <v>0</v>
          </cell>
          <cell r="QV55">
            <v>0</v>
          </cell>
          <cell r="QW55">
            <v>0</v>
          </cell>
          <cell r="QX55">
            <v>0</v>
          </cell>
          <cell r="QY55">
            <v>0</v>
          </cell>
          <cell r="QZ55">
            <v>0</v>
          </cell>
          <cell r="RA55">
            <v>0</v>
          </cell>
          <cell r="RB55">
            <v>-217.85</v>
          </cell>
          <cell r="RC55">
            <v>-217.85</v>
          </cell>
          <cell r="RD55">
            <v>0</v>
          </cell>
          <cell r="RE55">
            <v>714.23</v>
          </cell>
          <cell r="RF55">
            <v>73.540000000000006</v>
          </cell>
          <cell r="RG55">
            <v>73.540000000000006</v>
          </cell>
          <cell r="RH55">
            <v>73.540000000000006</v>
          </cell>
          <cell r="RI55">
            <v>73.540000000000006</v>
          </cell>
          <cell r="RJ55">
            <v>73.540000000000006</v>
          </cell>
          <cell r="RK55">
            <v>73.540000000000006</v>
          </cell>
          <cell r="RL55">
            <v>73.540000000000006</v>
          </cell>
          <cell r="RM55">
            <v>39.89</v>
          </cell>
          <cell r="RN55">
            <v>39.89</v>
          </cell>
          <cell r="RO55">
            <v>39.89</v>
          </cell>
          <cell r="RP55">
            <v>39.89</v>
          </cell>
          <cell r="RQ55">
            <v>39.89</v>
          </cell>
          <cell r="RR55">
            <v>0</v>
          </cell>
          <cell r="RS55">
            <v>0</v>
          </cell>
          <cell r="RT55">
            <v>0</v>
          </cell>
          <cell r="RU55">
            <v>0</v>
          </cell>
          <cell r="RV55">
            <v>0</v>
          </cell>
          <cell r="RW55">
            <v>0</v>
          </cell>
          <cell r="RX55">
            <v>0</v>
          </cell>
          <cell r="RY55">
            <v>0</v>
          </cell>
          <cell r="RZ55">
            <v>0</v>
          </cell>
          <cell r="SA55">
            <v>0</v>
          </cell>
          <cell r="SB55">
            <v>0</v>
          </cell>
          <cell r="SC55">
            <v>0</v>
          </cell>
          <cell r="SD55">
            <v>0</v>
          </cell>
          <cell r="SE55">
            <v>-714.23</v>
          </cell>
          <cell r="SF55">
            <v>-714.23</v>
          </cell>
          <cell r="SG55">
            <v>0</v>
          </cell>
          <cell r="SH55">
            <v>0</v>
          </cell>
          <cell r="SI55">
            <v>0</v>
          </cell>
          <cell r="SJ55">
            <v>0</v>
          </cell>
          <cell r="SK55">
            <v>0</v>
          </cell>
          <cell r="SL55">
            <v>0</v>
          </cell>
          <cell r="SM55">
            <v>0</v>
          </cell>
          <cell r="SN55">
            <v>0</v>
          </cell>
          <cell r="SO55">
            <v>0</v>
          </cell>
          <cell r="SP55">
            <v>0</v>
          </cell>
          <cell r="SQ55">
            <v>0</v>
          </cell>
          <cell r="SR55">
            <v>0</v>
          </cell>
          <cell r="SS55">
            <v>0</v>
          </cell>
          <cell r="ST55">
            <v>0</v>
          </cell>
          <cell r="SU55">
            <v>0</v>
          </cell>
          <cell r="SV55">
            <v>0</v>
          </cell>
          <cell r="SW55">
            <v>0</v>
          </cell>
          <cell r="SX55">
            <v>0</v>
          </cell>
          <cell r="SY55">
            <v>0</v>
          </cell>
          <cell r="SZ55">
            <v>0</v>
          </cell>
          <cell r="TA55">
            <v>0</v>
          </cell>
          <cell r="TB55">
            <v>0</v>
          </cell>
          <cell r="TC55">
            <v>0</v>
          </cell>
          <cell r="TD55">
            <v>0</v>
          </cell>
          <cell r="TE55">
            <v>0</v>
          </cell>
          <cell r="TF55">
            <v>0</v>
          </cell>
          <cell r="TG55">
            <v>0</v>
          </cell>
          <cell r="TH55">
            <v>0</v>
          </cell>
          <cell r="TI55">
            <v>0</v>
          </cell>
          <cell r="TJ55">
            <v>0</v>
          </cell>
          <cell r="TK55">
            <v>113.26000000000002</v>
          </cell>
          <cell r="TL55">
            <v>10.58</v>
          </cell>
          <cell r="TM55">
            <v>10.58</v>
          </cell>
          <cell r="TN55">
            <v>10.58</v>
          </cell>
          <cell r="TO55">
            <v>10.58</v>
          </cell>
          <cell r="TP55">
            <v>10.58</v>
          </cell>
          <cell r="TQ55">
            <v>10.58</v>
          </cell>
          <cell r="TR55">
            <v>10.58</v>
          </cell>
          <cell r="TS55">
            <v>7.84</v>
          </cell>
          <cell r="TT55">
            <v>7.84</v>
          </cell>
          <cell r="TU55">
            <v>7.84</v>
          </cell>
          <cell r="TV55">
            <v>7.84</v>
          </cell>
          <cell r="TW55">
            <v>7.84</v>
          </cell>
          <cell r="TX55">
            <v>0</v>
          </cell>
          <cell r="TY55">
            <v>0</v>
          </cell>
          <cell r="TZ55">
            <v>0</v>
          </cell>
          <cell r="UA55">
            <v>0</v>
          </cell>
          <cell r="UB55">
            <v>0</v>
          </cell>
          <cell r="UC55">
            <v>0</v>
          </cell>
          <cell r="UD55">
            <v>0</v>
          </cell>
          <cell r="UE55">
            <v>0</v>
          </cell>
          <cell r="UF55">
            <v>0</v>
          </cell>
          <cell r="UG55">
            <v>0</v>
          </cell>
          <cell r="UH55">
            <v>0</v>
          </cell>
          <cell r="UI55">
            <v>0</v>
          </cell>
          <cell r="UJ55">
            <v>0</v>
          </cell>
          <cell r="UK55">
            <v>-113.26000000000002</v>
          </cell>
          <cell r="UL55">
            <v>-113.26000000000002</v>
          </cell>
          <cell r="UM55">
            <v>0</v>
          </cell>
          <cell r="UN55">
            <v>26.909999999999993</v>
          </cell>
          <cell r="UO55">
            <v>2.63</v>
          </cell>
          <cell r="UP55">
            <v>2.63</v>
          </cell>
          <cell r="UQ55">
            <v>2.63</v>
          </cell>
          <cell r="UR55">
            <v>2.63</v>
          </cell>
          <cell r="US55">
            <v>2.63</v>
          </cell>
          <cell r="UT55">
            <v>2.63</v>
          </cell>
          <cell r="UU55">
            <v>2.63</v>
          </cell>
          <cell r="UV55">
            <v>1.7</v>
          </cell>
          <cell r="UW55">
            <v>1.7</v>
          </cell>
          <cell r="UX55">
            <v>1.7</v>
          </cell>
          <cell r="UY55">
            <v>1.7</v>
          </cell>
          <cell r="UZ55">
            <v>1.7</v>
          </cell>
          <cell r="VA55">
            <v>0</v>
          </cell>
          <cell r="VH55">
            <v>0</v>
          </cell>
          <cell r="VN55">
            <v>-26.909999999999993</v>
          </cell>
          <cell r="VO55">
            <v>-26.909999999999993</v>
          </cell>
          <cell r="VP55">
            <v>0</v>
          </cell>
          <cell r="VQ55">
            <v>0</v>
          </cell>
          <cell r="WD55">
            <v>0</v>
          </cell>
          <cell r="WQ55">
            <v>0</v>
          </cell>
          <cell r="WR55">
            <v>0</v>
          </cell>
          <cell r="WS55">
            <v>0</v>
          </cell>
          <cell r="WT55">
            <v>5972.6799999999985</v>
          </cell>
          <cell r="WU55">
            <v>536.64</v>
          </cell>
          <cell r="WV55">
            <v>536.64</v>
          </cell>
          <cell r="WW55">
            <v>536.64</v>
          </cell>
          <cell r="WX55">
            <v>536.64</v>
          </cell>
          <cell r="WY55">
            <v>536.64</v>
          </cell>
          <cell r="WZ55">
            <v>536.64</v>
          </cell>
          <cell r="XA55">
            <v>536.64</v>
          </cell>
          <cell r="XB55">
            <v>443.24</v>
          </cell>
          <cell r="XC55">
            <v>443.24</v>
          </cell>
          <cell r="XD55">
            <v>443.24</v>
          </cell>
          <cell r="XE55">
            <v>443.24</v>
          </cell>
          <cell r="XF55">
            <v>443.24</v>
          </cell>
          <cell r="XG55">
            <v>13387.436711573395</v>
          </cell>
          <cell r="XH55">
            <v>1164.1191283465116</v>
          </cell>
          <cell r="XI55">
            <v>1273.5931045289205</v>
          </cell>
          <cell r="XJ55">
            <v>1220.2697360614295</v>
          </cell>
          <cell r="XK55">
            <v>163.26856829325246</v>
          </cell>
          <cell r="XL55">
            <v>1094.9333380637931</v>
          </cell>
          <cell r="XM55">
            <v>947.76726740557478</v>
          </cell>
          <cell r="XN55">
            <v>1332.2686460911661</v>
          </cell>
          <cell r="XO55">
            <v>1387.4183960131077</v>
          </cell>
          <cell r="XP55">
            <v>1350.8516199622704</v>
          </cell>
          <cell r="XQ55">
            <v>1302.6119345585173</v>
          </cell>
          <cell r="XR55">
            <v>1033.8269773869615</v>
          </cell>
          <cell r="XS55">
            <v>1116.5079948618898</v>
          </cell>
          <cell r="XT55">
            <v>7414.7567115733964</v>
          </cell>
          <cell r="XU55">
            <v>0</v>
          </cell>
          <cell r="XV55">
            <v>7414.7567115733964</v>
          </cell>
          <cell r="XW55">
            <v>1538.3799999999997</v>
          </cell>
          <cell r="XX55">
            <v>129.54</v>
          </cell>
          <cell r="XY55">
            <v>129.54</v>
          </cell>
          <cell r="XZ55">
            <v>129.54</v>
          </cell>
          <cell r="YA55">
            <v>129.54</v>
          </cell>
          <cell r="YB55">
            <v>129.54</v>
          </cell>
          <cell r="YC55">
            <v>129.54</v>
          </cell>
          <cell r="YD55">
            <v>129.54</v>
          </cell>
          <cell r="YE55">
            <v>126.32</v>
          </cell>
          <cell r="YF55">
            <v>126.32</v>
          </cell>
          <cell r="YG55">
            <v>126.32</v>
          </cell>
          <cell r="YH55">
            <v>126.32</v>
          </cell>
          <cell r="YI55">
            <v>126.32</v>
          </cell>
          <cell r="YJ55">
            <v>4017.398188257936</v>
          </cell>
          <cell r="YK55">
            <v>334.19995775459392</v>
          </cell>
          <cell r="YL55">
            <v>293.16700913473784</v>
          </cell>
          <cell r="YM55">
            <v>301.88295614749052</v>
          </cell>
          <cell r="YN55">
            <v>323.6767565813463</v>
          </cell>
          <cell r="YO55">
            <v>291.87734183348476</v>
          </cell>
          <cell r="YP55">
            <v>313.73245301192708</v>
          </cell>
          <cell r="YQ55">
            <v>328.40002302680131</v>
          </cell>
          <cell r="YR55">
            <v>335.65822186368661</v>
          </cell>
          <cell r="YS55">
            <v>343.8021493380931</v>
          </cell>
          <cell r="YT55">
            <v>369.47205949927462</v>
          </cell>
          <cell r="YU55">
            <v>374.47525873414475</v>
          </cell>
          <cell r="YV55">
            <v>407.05400133235565</v>
          </cell>
          <cell r="YW55">
            <v>2479.0181882579363</v>
          </cell>
          <cell r="YX55">
            <v>0</v>
          </cell>
          <cell r="YY55">
            <v>2479.0181882579363</v>
          </cell>
          <cell r="YZ55">
            <v>465.61</v>
          </cell>
          <cell r="ZA55">
            <v>13.88</v>
          </cell>
          <cell r="ZB55">
            <v>13.88</v>
          </cell>
          <cell r="ZC55">
            <v>13.88</v>
          </cell>
          <cell r="ZD55">
            <v>13.88</v>
          </cell>
          <cell r="ZE55">
            <v>13.88</v>
          </cell>
          <cell r="ZF55">
            <v>13.88</v>
          </cell>
          <cell r="ZG55">
            <v>13.88</v>
          </cell>
          <cell r="ZH55">
            <v>73.69</v>
          </cell>
          <cell r="ZI55">
            <v>73.69</v>
          </cell>
          <cell r="ZJ55">
            <v>73.69</v>
          </cell>
          <cell r="ZK55">
            <v>73.69</v>
          </cell>
          <cell r="ZL55">
            <v>73.69</v>
          </cell>
          <cell r="ZM55">
            <v>1967.3120901578643</v>
          </cell>
          <cell r="ZN55">
            <v>0</v>
          </cell>
          <cell r="ZO55">
            <v>188.62150611843057</v>
          </cell>
          <cell r="ZP55">
            <v>424.72222320287187</v>
          </cell>
          <cell r="ZQ55">
            <v>1314.9467950146293</v>
          </cell>
          <cell r="ZR55">
            <v>39.021565821932384</v>
          </cell>
          <cell r="ZS55">
            <v>0</v>
          </cell>
          <cell r="ZZ55">
            <v>1501.7020901578644</v>
          </cell>
          <cell r="AAA55">
            <v>0</v>
          </cell>
          <cell r="AAB55">
            <v>1501.7020901578644</v>
          </cell>
          <cell r="AAC55">
            <v>0</v>
          </cell>
          <cell r="AAD55">
            <v>0</v>
          </cell>
          <cell r="AAE55">
            <v>0</v>
          </cell>
          <cell r="AAF55">
            <v>0</v>
          </cell>
          <cell r="AAG55">
            <v>0</v>
          </cell>
          <cell r="AAH55">
            <v>0</v>
          </cell>
          <cell r="AAI55">
            <v>0</v>
          </cell>
          <cell r="AAJ55">
            <v>0</v>
          </cell>
          <cell r="AAK55">
            <v>0</v>
          </cell>
          <cell r="AAL55">
            <v>0</v>
          </cell>
          <cell r="AAM55">
            <v>0</v>
          </cell>
          <cell r="AAN55">
            <v>0</v>
          </cell>
          <cell r="AAO55">
            <v>0</v>
          </cell>
          <cell r="AAP55">
            <v>999.74089721955613</v>
          </cell>
          <cell r="AAQ55">
            <v>0</v>
          </cell>
          <cell r="AAR55">
            <v>0</v>
          </cell>
          <cell r="AAS55">
            <v>0</v>
          </cell>
          <cell r="AAT55">
            <v>0</v>
          </cell>
          <cell r="AAU55">
            <v>0</v>
          </cell>
          <cell r="AAV55">
            <v>0</v>
          </cell>
          <cell r="AAW55">
            <v>0</v>
          </cell>
          <cell r="AAX55">
            <v>203.38958303999999</v>
          </cell>
          <cell r="AAY55">
            <v>195.60174893999999</v>
          </cell>
          <cell r="AAZ55">
            <v>199.20331511999998</v>
          </cell>
          <cell r="ABA55">
            <v>198.936423252</v>
          </cell>
          <cell r="ABB55">
            <v>202.60982686755608</v>
          </cell>
          <cell r="ABC55">
            <v>999.74089721955613</v>
          </cell>
          <cell r="ABD55">
            <v>0</v>
          </cell>
          <cell r="ABE55">
            <v>999.74089721955613</v>
          </cell>
          <cell r="ABF55">
            <v>0</v>
          </cell>
          <cell r="ABG55">
            <v>0</v>
          </cell>
          <cell r="ABH55">
            <v>0</v>
          </cell>
          <cell r="ABI55">
            <v>0</v>
          </cell>
          <cell r="ABJ55">
            <v>0</v>
          </cell>
          <cell r="ABK55">
            <v>0</v>
          </cell>
          <cell r="ABL55">
            <v>0</v>
          </cell>
          <cell r="ABM55">
            <v>0</v>
          </cell>
          <cell r="ABN55">
            <v>0</v>
          </cell>
          <cell r="ABO55">
            <v>0</v>
          </cell>
          <cell r="ABP55">
            <v>0</v>
          </cell>
          <cell r="ABQ55">
            <v>0</v>
          </cell>
          <cell r="ABR55">
            <v>0</v>
          </cell>
          <cell r="ABS55">
            <v>0</v>
          </cell>
          <cell r="ABT55">
            <v>0</v>
          </cell>
          <cell r="ABU55">
            <v>0</v>
          </cell>
          <cell r="ABV55">
            <v>0</v>
          </cell>
          <cell r="ABW55">
            <v>0</v>
          </cell>
          <cell r="ABX55">
            <v>0</v>
          </cell>
          <cell r="ABY55">
            <v>0</v>
          </cell>
          <cell r="ACB55">
            <v>0</v>
          </cell>
          <cell r="ACC55">
            <v>0</v>
          </cell>
          <cell r="ACD55">
            <v>0</v>
          </cell>
          <cell r="ACE55">
            <v>0</v>
          </cell>
          <cell r="ACF55">
            <v>0</v>
          </cell>
          <cell r="ACG55">
            <v>0</v>
          </cell>
          <cell r="ACH55">
            <v>0</v>
          </cell>
          <cell r="ACI55">
            <v>5301.6900000000005</v>
          </cell>
          <cell r="ACJ55">
            <v>11063.377558087825</v>
          </cell>
          <cell r="ACK55">
            <v>5761.6875580878241</v>
          </cell>
          <cell r="ACL55">
            <v>0</v>
          </cell>
          <cell r="ACM55">
            <v>5761.6875580878241</v>
          </cell>
          <cell r="ACN55">
            <v>5301.6900000000005</v>
          </cell>
          <cell r="ACO55">
            <v>388.42</v>
          </cell>
          <cell r="ACP55">
            <v>388.42</v>
          </cell>
          <cell r="ACQ55">
            <v>388.42</v>
          </cell>
          <cell r="ACR55">
            <v>388.42</v>
          </cell>
          <cell r="ACS55">
            <v>388.42</v>
          </cell>
          <cell r="ACT55">
            <v>388.42</v>
          </cell>
          <cell r="ACU55">
            <v>388.42</v>
          </cell>
          <cell r="ACV55">
            <v>516.54999999999995</v>
          </cell>
          <cell r="ACW55">
            <v>516.54999999999995</v>
          </cell>
          <cell r="ACX55">
            <v>516.54999999999995</v>
          </cell>
          <cell r="ACY55">
            <v>516.54999999999995</v>
          </cell>
          <cell r="ACZ55">
            <v>516.54999999999995</v>
          </cell>
          <cell r="ADA55">
            <v>11063.377558087825</v>
          </cell>
          <cell r="ADB55">
            <v>0</v>
          </cell>
          <cell r="ADC55">
            <v>1390.4470981794179</v>
          </cell>
          <cell r="ADD55">
            <v>1183.6478650846068</v>
          </cell>
          <cell r="ADE55">
            <v>908.01820199999997</v>
          </cell>
          <cell r="ADF55">
            <v>1033.2895383999999</v>
          </cell>
          <cell r="ADG55">
            <v>939.48072400000001</v>
          </cell>
          <cell r="ADH55">
            <v>1063.8322914762398</v>
          </cell>
          <cell r="ADI55">
            <v>885.62465278442971</v>
          </cell>
          <cell r="ADJ55">
            <v>662.10944800000004</v>
          </cell>
          <cell r="ADK55">
            <v>856.6683943999999</v>
          </cell>
          <cell r="ADL55">
            <v>751.45014475999994</v>
          </cell>
          <cell r="ADM55">
            <v>1388.8091990031292</v>
          </cell>
          <cell r="ADN55">
            <v>5761.6875580878241</v>
          </cell>
          <cell r="ADO55">
            <v>0</v>
          </cell>
          <cell r="ADP55">
            <v>5761.6875580878241</v>
          </cell>
          <cell r="ADQ55">
            <v>0</v>
          </cell>
          <cell r="ADR55">
            <v>0</v>
          </cell>
          <cell r="ADS55">
            <v>0</v>
          </cell>
          <cell r="ADT55">
            <v>0</v>
          </cell>
          <cell r="ADU55">
            <v>0</v>
          </cell>
          <cell r="ADV55">
            <v>0</v>
          </cell>
          <cell r="ADW55">
            <v>0</v>
          </cell>
          <cell r="ADX55">
            <v>0</v>
          </cell>
          <cell r="ADY55">
            <v>0</v>
          </cell>
          <cell r="ADZ55">
            <v>0</v>
          </cell>
          <cell r="AEA55">
            <v>0</v>
          </cell>
          <cell r="AEB55">
            <v>0</v>
          </cell>
          <cell r="AEC55">
            <v>0</v>
          </cell>
          <cell r="AED55">
            <v>0</v>
          </cell>
          <cell r="AEE55">
            <v>0</v>
          </cell>
          <cell r="AEF55">
            <v>0</v>
          </cell>
          <cell r="AEG55">
            <v>0</v>
          </cell>
          <cell r="AEH55">
            <v>0</v>
          </cell>
          <cell r="AEI55">
            <v>0</v>
          </cell>
          <cell r="AEJ55">
            <v>0</v>
          </cell>
          <cell r="AEK55">
            <v>0</v>
          </cell>
          <cell r="AEL55">
            <v>0</v>
          </cell>
          <cell r="AEM55">
            <v>0</v>
          </cell>
          <cell r="AEN55">
            <v>0</v>
          </cell>
          <cell r="AEO55">
            <v>0</v>
          </cell>
          <cell r="AEP55">
            <v>0</v>
          </cell>
          <cell r="AEQ55">
            <v>0</v>
          </cell>
          <cell r="AER55">
            <v>0</v>
          </cell>
          <cell r="AES55">
            <v>0</v>
          </cell>
          <cell r="AET55">
            <v>0</v>
          </cell>
          <cell r="AEU55">
            <v>0</v>
          </cell>
          <cell r="AEV55">
            <v>0</v>
          </cell>
          <cell r="AEW55">
            <v>0</v>
          </cell>
          <cell r="AEX55">
            <v>0</v>
          </cell>
          <cell r="AEY55">
            <v>0</v>
          </cell>
          <cell r="AEZ55">
            <v>0</v>
          </cell>
          <cell r="AFA55">
            <v>0</v>
          </cell>
          <cell r="AFB55">
            <v>0</v>
          </cell>
          <cell r="AFC55">
            <v>0</v>
          </cell>
          <cell r="AFD55">
            <v>0</v>
          </cell>
          <cell r="AFE55">
            <v>0</v>
          </cell>
          <cell r="AFF55">
            <v>0</v>
          </cell>
          <cell r="AFG55">
            <v>0</v>
          </cell>
          <cell r="AFH55">
            <v>0</v>
          </cell>
          <cell r="AFI55">
            <v>0</v>
          </cell>
          <cell r="AFJ55">
            <v>0</v>
          </cell>
          <cell r="AFK55">
            <v>0</v>
          </cell>
          <cell r="AFL55">
            <v>0</v>
          </cell>
          <cell r="AFM55">
            <v>0</v>
          </cell>
          <cell r="AFN55">
            <v>0</v>
          </cell>
          <cell r="AFO55">
            <v>0</v>
          </cell>
          <cell r="AFP55">
            <v>0</v>
          </cell>
          <cell r="AFQ55">
            <v>0</v>
          </cell>
          <cell r="AFR55">
            <v>0</v>
          </cell>
          <cell r="AFS55">
            <v>0</v>
          </cell>
          <cell r="AFT55">
            <v>0</v>
          </cell>
          <cell r="AFU55">
            <v>0</v>
          </cell>
          <cell r="AFV55">
            <v>0</v>
          </cell>
          <cell r="AFW55">
            <v>26430.07</v>
          </cell>
          <cell r="AFX55">
            <v>38980.949270058903</v>
          </cell>
          <cell r="AFY55">
            <v>12550.879270058904</v>
          </cell>
          <cell r="AFZ55">
            <v>0</v>
          </cell>
          <cell r="AGA55">
            <v>12550.879270058904</v>
          </cell>
          <cell r="AGB55">
            <v>31716.083999999999</v>
          </cell>
          <cell r="AGC55">
            <v>46777.13912407068</v>
          </cell>
          <cell r="AGD55">
            <v>15061.055124070681</v>
          </cell>
          <cell r="AGE55">
            <v>0</v>
          </cell>
          <cell r="AGF55">
            <v>15061.055124070681</v>
          </cell>
          <cell r="AGG55">
            <v>1955.82518</v>
          </cell>
          <cell r="AGH55">
            <v>2884.5902459843587</v>
          </cell>
          <cell r="AGI55">
            <v>928.76506598435867</v>
          </cell>
          <cell r="AGJ55">
            <v>0</v>
          </cell>
          <cell r="AGK55">
            <v>928.76506598435867</v>
          </cell>
          <cell r="AGL55">
            <v>33671.909180000002</v>
          </cell>
          <cell r="AGM55">
            <v>49661.729370055036</v>
          </cell>
          <cell r="AGN55">
            <v>15989.820190055034</v>
          </cell>
          <cell r="AGO55">
            <v>0</v>
          </cell>
          <cell r="AGP55">
            <v>15989.820190055034</v>
          </cell>
          <cell r="AGQ55">
            <v>5.8084772370486662E-2</v>
          </cell>
          <cell r="AGR55">
            <v>7.0000000000000007E-2</v>
          </cell>
          <cell r="AGS55">
            <v>0.05</v>
          </cell>
          <cell r="AGT55">
            <v>6.1666666666666668E-2</v>
          </cell>
          <cell r="AGV55">
            <v>6869.01</v>
          </cell>
          <cell r="AGW55">
            <v>0</v>
          </cell>
          <cell r="AGX55">
            <v>-6869.01</v>
          </cell>
          <cell r="AGZ55">
            <v>15989.820190055034</v>
          </cell>
          <cell r="AHA55">
            <v>5717.4474298121822</v>
          </cell>
          <cell r="AHC55">
            <v>14626.167103378866</v>
          </cell>
          <cell r="AHD55">
            <v>97442.106954231131</v>
          </cell>
          <cell r="AHE55">
            <v>20758.140915484881</v>
          </cell>
          <cell r="AHF55">
            <v>15806.610629614253</v>
          </cell>
          <cell r="AHG55">
            <v>170340.29322257638</v>
          </cell>
        </row>
        <row r="56">
          <cell r="C56" t="str">
            <v>Текстильникiв, ВУЛ, 15</v>
          </cell>
          <cell r="D56">
            <v>8</v>
          </cell>
          <cell r="E56">
            <v>5817.77</v>
          </cell>
          <cell r="F56">
            <v>44980.82</v>
          </cell>
          <cell r="G56">
            <v>51716.75060839855</v>
          </cell>
          <cell r="H56">
            <v>6735.9306083985502</v>
          </cell>
          <cell r="I56">
            <v>0</v>
          </cell>
          <cell r="J56">
            <v>6735.9306083985502</v>
          </cell>
          <cell r="K56">
            <v>11360.56</v>
          </cell>
          <cell r="L56">
            <v>719.08</v>
          </cell>
          <cell r="M56">
            <v>719.08</v>
          </cell>
          <cell r="N56">
            <v>719.08</v>
          </cell>
          <cell r="O56">
            <v>719.08</v>
          </cell>
          <cell r="P56">
            <v>719.08</v>
          </cell>
          <cell r="Q56">
            <v>719.08</v>
          </cell>
          <cell r="R56">
            <v>719.08</v>
          </cell>
          <cell r="S56">
            <v>1265.4000000000001</v>
          </cell>
          <cell r="T56">
            <v>1265.4000000000001</v>
          </cell>
          <cell r="U56">
            <v>1265.4000000000001</v>
          </cell>
          <cell r="V56">
            <v>1265.4000000000001</v>
          </cell>
          <cell r="W56">
            <v>1265.4000000000001</v>
          </cell>
          <cell r="X56">
            <v>14721.609855682394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6693.1711336656517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8028.4387220167428</v>
          </cell>
          <cell r="AL56">
            <v>0</v>
          </cell>
          <cell r="AM56">
            <v>0</v>
          </cell>
          <cell r="AN56">
            <v>2518.58</v>
          </cell>
          <cell r="AO56">
            <v>191.99</v>
          </cell>
          <cell r="AP56">
            <v>191.99</v>
          </cell>
          <cell r="AQ56">
            <v>191.99</v>
          </cell>
          <cell r="AR56">
            <v>191.99</v>
          </cell>
          <cell r="AS56">
            <v>191.99</v>
          </cell>
          <cell r="AT56">
            <v>191.99</v>
          </cell>
          <cell r="AU56">
            <v>191.99</v>
          </cell>
          <cell r="AV56">
            <v>234.93</v>
          </cell>
          <cell r="AW56">
            <v>234.93</v>
          </cell>
          <cell r="AX56">
            <v>234.93</v>
          </cell>
          <cell r="AY56">
            <v>234.93</v>
          </cell>
          <cell r="AZ56">
            <v>234.93</v>
          </cell>
          <cell r="BA56">
            <v>2754.7043403325006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1252.4210171283864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1502.2833232041144</v>
          </cell>
          <cell r="BO56">
            <v>0</v>
          </cell>
          <cell r="BP56">
            <v>0</v>
          </cell>
          <cell r="BQ56">
            <v>3645.6699999999996</v>
          </cell>
          <cell r="BR56">
            <v>277.51</v>
          </cell>
          <cell r="BS56">
            <v>277.51</v>
          </cell>
          <cell r="BT56">
            <v>277.51</v>
          </cell>
          <cell r="BU56">
            <v>277.51</v>
          </cell>
          <cell r="BV56">
            <v>277.51</v>
          </cell>
          <cell r="BW56">
            <v>277.51</v>
          </cell>
          <cell r="BX56">
            <v>277.51</v>
          </cell>
          <cell r="BY56">
            <v>340.62</v>
          </cell>
          <cell r="BZ56">
            <v>340.62</v>
          </cell>
          <cell r="CA56">
            <v>340.62</v>
          </cell>
          <cell r="CB56">
            <v>340.62</v>
          </cell>
          <cell r="CC56">
            <v>340.62</v>
          </cell>
          <cell r="CD56">
            <v>3336.5199999999995</v>
          </cell>
          <cell r="CE56">
            <v>251.81</v>
          </cell>
          <cell r="CF56">
            <v>251.81</v>
          </cell>
          <cell r="CG56">
            <v>251.81</v>
          </cell>
          <cell r="CH56">
            <v>251.81</v>
          </cell>
          <cell r="CI56">
            <v>251.81</v>
          </cell>
          <cell r="CJ56">
            <v>251.81</v>
          </cell>
          <cell r="CK56">
            <v>251.81</v>
          </cell>
          <cell r="CL56">
            <v>314.77</v>
          </cell>
          <cell r="CM56">
            <v>314.77</v>
          </cell>
          <cell r="CN56">
            <v>314.77</v>
          </cell>
          <cell r="CO56">
            <v>314.77</v>
          </cell>
          <cell r="CP56">
            <v>314.77</v>
          </cell>
          <cell r="CR56">
            <v>0</v>
          </cell>
          <cell r="CS56">
            <v>0</v>
          </cell>
          <cell r="CT56">
            <v>617.04</v>
          </cell>
          <cell r="CU56">
            <v>47.12</v>
          </cell>
          <cell r="CV56">
            <v>47.12</v>
          </cell>
          <cell r="CW56">
            <v>47.12</v>
          </cell>
          <cell r="CX56">
            <v>47.12</v>
          </cell>
          <cell r="CY56">
            <v>47.12</v>
          </cell>
          <cell r="CZ56">
            <v>47.12</v>
          </cell>
          <cell r="DA56">
            <v>47.12</v>
          </cell>
          <cell r="DB56">
            <v>57.44</v>
          </cell>
          <cell r="DC56">
            <v>57.44</v>
          </cell>
          <cell r="DD56">
            <v>57.44</v>
          </cell>
          <cell r="DE56">
            <v>57.44</v>
          </cell>
          <cell r="DF56">
            <v>57.44</v>
          </cell>
          <cell r="DG56">
            <v>563.50999999999988</v>
          </cell>
          <cell r="DH56">
            <v>42.53</v>
          </cell>
          <cell r="DI56">
            <v>42.53</v>
          </cell>
          <cell r="DJ56">
            <v>42.53</v>
          </cell>
          <cell r="DK56">
            <v>42.53</v>
          </cell>
          <cell r="DL56">
            <v>42.53</v>
          </cell>
          <cell r="DM56">
            <v>42.53</v>
          </cell>
          <cell r="DN56">
            <v>42.53</v>
          </cell>
          <cell r="DO56">
            <v>53.16</v>
          </cell>
          <cell r="DP56">
            <v>53.16</v>
          </cell>
          <cell r="DQ56">
            <v>53.16</v>
          </cell>
          <cell r="DR56">
            <v>53.16</v>
          </cell>
          <cell r="DS56">
            <v>53.16</v>
          </cell>
          <cell r="DT56">
            <v>-53.530000000000086</v>
          </cell>
          <cell r="DU56">
            <v>-53.530000000000086</v>
          </cell>
          <cell r="DV56">
            <v>0</v>
          </cell>
          <cell r="DW56">
            <v>1538.69</v>
          </cell>
          <cell r="DX56">
            <v>122.17</v>
          </cell>
          <cell r="DY56">
            <v>122.17</v>
          </cell>
          <cell r="DZ56">
            <v>122.17</v>
          </cell>
          <cell r="EA56">
            <v>122.17</v>
          </cell>
          <cell r="EB56">
            <v>122.17</v>
          </cell>
          <cell r="EC56">
            <v>122.17</v>
          </cell>
          <cell r="ED56">
            <v>122.17</v>
          </cell>
          <cell r="EE56">
            <v>136.69999999999999</v>
          </cell>
          <cell r="EF56">
            <v>136.69999999999999</v>
          </cell>
          <cell r="EG56">
            <v>136.69999999999999</v>
          </cell>
          <cell r="EH56">
            <v>136.69999999999999</v>
          </cell>
          <cell r="EI56">
            <v>136.69999999999999</v>
          </cell>
          <cell r="EK56">
            <v>1594.0980877120378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724.7514772093142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869.34661050272359</v>
          </cell>
          <cell r="EX56">
            <v>55.408087712037741</v>
          </cell>
          <cell r="EY56">
            <v>0</v>
          </cell>
          <cell r="EZ56">
            <v>55.408087712037741</v>
          </cell>
          <cell r="FA56">
            <v>9187.68</v>
          </cell>
          <cell r="FB56">
            <v>694.64</v>
          </cell>
          <cell r="FC56">
            <v>694.64</v>
          </cell>
          <cell r="FD56">
            <v>694.64</v>
          </cell>
          <cell r="FE56">
            <v>694.64</v>
          </cell>
          <cell r="FF56">
            <v>694.64</v>
          </cell>
          <cell r="FG56">
            <v>694.64</v>
          </cell>
          <cell r="FH56">
            <v>694.64</v>
          </cell>
          <cell r="FI56">
            <v>865.04</v>
          </cell>
          <cell r="FJ56">
            <v>865.04</v>
          </cell>
          <cell r="FK56">
            <v>865.04</v>
          </cell>
          <cell r="FL56">
            <v>865.04</v>
          </cell>
          <cell r="FM56">
            <v>865.04</v>
          </cell>
          <cell r="FN56">
            <v>10181.173192869988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4673.0923217785066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5508.0808710914825</v>
          </cell>
          <cell r="GA56">
            <v>993.49319286998798</v>
          </cell>
          <cell r="GB56">
            <v>0</v>
          </cell>
          <cell r="GC56">
            <v>993.49319286998798</v>
          </cell>
          <cell r="GD56">
            <v>1013.6800000000001</v>
          </cell>
          <cell r="GE56">
            <v>95.99</v>
          </cell>
          <cell r="GF56">
            <v>95.99</v>
          </cell>
          <cell r="GG56">
            <v>95.99</v>
          </cell>
          <cell r="GH56">
            <v>95.99</v>
          </cell>
          <cell r="GI56">
            <v>95.99</v>
          </cell>
          <cell r="GJ56">
            <v>95.99</v>
          </cell>
          <cell r="GK56">
            <v>95.99</v>
          </cell>
          <cell r="GL56">
            <v>68.349999999999994</v>
          </cell>
          <cell r="GM56">
            <v>68.349999999999994</v>
          </cell>
          <cell r="GN56">
            <v>68.349999999999994</v>
          </cell>
          <cell r="GO56">
            <v>68.349999999999994</v>
          </cell>
          <cell r="GP56">
            <v>68.349999999999994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V56">
            <v>-1013.6800000000001</v>
          </cell>
          <cell r="GW56">
            <v>-1013.6800000000001</v>
          </cell>
          <cell r="GX56">
            <v>0</v>
          </cell>
          <cell r="GY56">
            <v>15098.920000000002</v>
          </cell>
          <cell r="GZ56">
            <v>831.36</v>
          </cell>
          <cell r="HA56">
            <v>831.36</v>
          </cell>
          <cell r="HB56">
            <v>831.36</v>
          </cell>
          <cell r="HC56">
            <v>831.36</v>
          </cell>
          <cell r="HD56">
            <v>831.36</v>
          </cell>
          <cell r="HE56">
            <v>831.36</v>
          </cell>
          <cell r="HF56">
            <v>831.36</v>
          </cell>
          <cell r="HG56">
            <v>1855.88</v>
          </cell>
          <cell r="HH56">
            <v>1855.88</v>
          </cell>
          <cell r="HI56">
            <v>1855.88</v>
          </cell>
          <cell r="HJ56">
            <v>1855.88</v>
          </cell>
          <cell r="HK56">
            <v>1855.88</v>
          </cell>
          <cell r="HL56">
            <v>18565.135131801628</v>
          </cell>
          <cell r="HM56">
            <v>1566.4787604819594</v>
          </cell>
          <cell r="HN56">
            <v>1659.4989280779096</v>
          </cell>
          <cell r="HO56">
            <v>1819.6172865967708</v>
          </cell>
          <cell r="HP56">
            <v>1684.6245727806877</v>
          </cell>
          <cell r="HQ56">
            <v>1757.5758781390196</v>
          </cell>
          <cell r="HR56">
            <v>1465.4245553236628</v>
          </cell>
          <cell r="HS56">
            <v>1945.0576469530413</v>
          </cell>
          <cell r="HT56">
            <v>1225.4866594937314</v>
          </cell>
          <cell r="HU56">
            <v>1257.9196171762599</v>
          </cell>
          <cell r="HV56">
            <v>1362.432140441563</v>
          </cell>
          <cell r="HW56">
            <v>1240.3631070754802</v>
          </cell>
          <cell r="HX56">
            <v>1580.6559792615417</v>
          </cell>
          <cell r="HY56">
            <v>3466.2151318016258</v>
          </cell>
          <cell r="HZ56">
            <v>0</v>
          </cell>
          <cell r="IA56">
            <v>3466.2151318016258</v>
          </cell>
          <cell r="IB56">
            <v>46182.8</v>
          </cell>
          <cell r="IC56">
            <v>3283.02</v>
          </cell>
          <cell r="ID56">
            <v>3283.02</v>
          </cell>
          <cell r="IE56">
            <v>3283.02</v>
          </cell>
          <cell r="IF56">
            <v>3225.55</v>
          </cell>
          <cell r="IG56">
            <v>3225.55</v>
          </cell>
          <cell r="IH56">
            <v>3283.02</v>
          </cell>
          <cell r="II56">
            <v>3283.02</v>
          </cell>
          <cell r="IJ56">
            <v>4663.32</v>
          </cell>
          <cell r="IK56">
            <v>4663.32</v>
          </cell>
          <cell r="IL56">
            <v>4663.32</v>
          </cell>
          <cell r="IM56">
            <v>4663.32</v>
          </cell>
          <cell r="IN56">
            <v>4663.32</v>
          </cell>
          <cell r="IO56">
            <v>43989.551487534154</v>
          </cell>
          <cell r="IP56">
            <v>3818.5261383830593</v>
          </cell>
          <cell r="IQ56">
            <v>3873.9500963416708</v>
          </cell>
          <cell r="IR56">
            <v>3886.9868605697457</v>
          </cell>
          <cell r="IS56">
            <v>3902.9388710000003</v>
          </cell>
          <cell r="IT56">
            <v>3933.4131788000004</v>
          </cell>
          <cell r="IU56">
            <v>3888.8637268000002</v>
          </cell>
          <cell r="IV56">
            <v>3819.4503584331769</v>
          </cell>
          <cell r="IW56">
            <v>4817.1746448000004</v>
          </cell>
          <cell r="IX56">
            <v>2910.6941087438377</v>
          </cell>
          <cell r="IY56">
            <v>3452.4573323706395</v>
          </cell>
          <cell r="IZ56">
            <v>2683.3766298867831</v>
          </cell>
          <cell r="JA56">
            <v>3001.7195414052403</v>
          </cell>
          <cell r="JB56">
            <v>-2193.2485124658488</v>
          </cell>
          <cell r="JC56">
            <v>-2193.2485124658488</v>
          </cell>
          <cell r="JD56">
            <v>0</v>
          </cell>
          <cell r="JE56">
            <v>0</v>
          </cell>
          <cell r="JF56">
            <v>0</v>
          </cell>
          <cell r="JG56">
            <v>0</v>
          </cell>
          <cell r="JH56">
            <v>0</v>
          </cell>
          <cell r="JI56">
            <v>0</v>
          </cell>
          <cell r="JJ56">
            <v>0</v>
          </cell>
          <cell r="JK56">
            <v>0</v>
          </cell>
          <cell r="JL56">
            <v>0</v>
          </cell>
          <cell r="JM56">
            <v>0</v>
          </cell>
          <cell r="JN56">
            <v>0</v>
          </cell>
          <cell r="JO56">
            <v>0</v>
          </cell>
          <cell r="JP56">
            <v>0</v>
          </cell>
          <cell r="JQ56">
            <v>0</v>
          </cell>
          <cell r="JR56">
            <v>0</v>
          </cell>
          <cell r="JS56">
            <v>0</v>
          </cell>
          <cell r="JT56">
            <v>0</v>
          </cell>
          <cell r="JU56">
            <v>0</v>
          </cell>
          <cell r="JV56">
            <v>0</v>
          </cell>
          <cell r="JW56">
            <v>0</v>
          </cell>
          <cell r="JX56">
            <v>0</v>
          </cell>
          <cell r="JY56">
            <v>0</v>
          </cell>
          <cell r="JZ56">
            <v>0</v>
          </cell>
          <cell r="KA56">
            <v>0</v>
          </cell>
          <cell r="KB56">
            <v>0</v>
          </cell>
          <cell r="KC56">
            <v>0</v>
          </cell>
          <cell r="KD56">
            <v>0</v>
          </cell>
          <cell r="KE56">
            <v>0</v>
          </cell>
          <cell r="KF56">
            <v>0</v>
          </cell>
          <cell r="KG56">
            <v>0</v>
          </cell>
          <cell r="KH56">
            <v>2816.1900000000005</v>
          </cell>
          <cell r="KI56">
            <v>141.37</v>
          </cell>
          <cell r="KJ56">
            <v>141.37</v>
          </cell>
          <cell r="KK56">
            <v>141.37</v>
          </cell>
          <cell r="KL56">
            <v>141.37</v>
          </cell>
          <cell r="KM56">
            <v>141.37</v>
          </cell>
          <cell r="KN56">
            <v>141.37</v>
          </cell>
          <cell r="KO56">
            <v>141.37</v>
          </cell>
          <cell r="KP56">
            <v>365.32</v>
          </cell>
          <cell r="KQ56">
            <v>365.32</v>
          </cell>
          <cell r="KR56">
            <v>365.32</v>
          </cell>
          <cell r="KS56">
            <v>365.32</v>
          </cell>
          <cell r="KT56">
            <v>365.32</v>
          </cell>
          <cell r="KU56">
            <v>3049.2564685541342</v>
          </cell>
          <cell r="KV56">
            <v>170.85086429821149</v>
          </cell>
          <cell r="KW56">
            <v>184.00012879289892</v>
          </cell>
          <cell r="KX56">
            <v>163.29788831305015</v>
          </cell>
          <cell r="KY56">
            <v>179.04096347869813</v>
          </cell>
          <cell r="KZ56">
            <v>178.34686048350079</v>
          </cell>
          <cell r="LA56">
            <v>182.28993178454772</v>
          </cell>
          <cell r="LB56">
            <v>161.30491097049273</v>
          </cell>
          <cell r="LC56">
            <v>277.62198317636751</v>
          </cell>
          <cell r="LD56">
            <v>357.83922985063288</v>
          </cell>
          <cell r="LE56">
            <v>345.53591175315302</v>
          </cell>
          <cell r="LF56">
            <v>420.99298304682833</v>
          </cell>
          <cell r="LG56">
            <v>428.1348126057527</v>
          </cell>
          <cell r="LH56">
            <v>233.06646855413373</v>
          </cell>
          <cell r="LI56">
            <v>0</v>
          </cell>
          <cell r="LJ56">
            <v>233.06646855413373</v>
          </cell>
          <cell r="LK56">
            <v>0</v>
          </cell>
          <cell r="LX56">
            <v>0</v>
          </cell>
          <cell r="MJ56">
            <v>0</v>
          </cell>
          <cell r="ML56">
            <v>0</v>
          </cell>
          <cell r="MM56">
            <v>0</v>
          </cell>
          <cell r="MN56">
            <v>59892.353750000009</v>
          </cell>
          <cell r="MO56">
            <v>4754.28</v>
          </cell>
          <cell r="MP56">
            <v>4754.28</v>
          </cell>
          <cell r="MQ56">
            <v>4754.28</v>
          </cell>
          <cell r="MR56">
            <v>4754.28</v>
          </cell>
          <cell r="MS56">
            <v>4754.28</v>
          </cell>
          <cell r="MT56">
            <v>4754.28</v>
          </cell>
          <cell r="MU56">
            <v>4754.28</v>
          </cell>
          <cell r="MV56">
            <v>5322.4787500000002</v>
          </cell>
          <cell r="MW56">
            <v>5322.4787500000002</v>
          </cell>
          <cell r="MX56">
            <v>5322.4787500000002</v>
          </cell>
          <cell r="MY56">
            <v>5322.4787500000002</v>
          </cell>
          <cell r="MZ56">
            <v>5322.4787500000002</v>
          </cell>
          <cell r="NA56">
            <v>62619.518196342142</v>
          </cell>
          <cell r="NB56">
            <v>0</v>
          </cell>
          <cell r="NC56">
            <v>0</v>
          </cell>
          <cell r="ND56">
            <v>1659.6215999999999</v>
          </cell>
          <cell r="NE56">
            <v>52778.059556411106</v>
          </cell>
          <cell r="NF56">
            <v>1904.6586198048258</v>
          </cell>
          <cell r="NG56">
            <v>451.28719999999998</v>
          </cell>
          <cell r="NH56">
            <v>1396.3037356213235</v>
          </cell>
          <cell r="NI56">
            <v>0</v>
          </cell>
          <cell r="NJ56">
            <v>486.12039008556599</v>
          </cell>
          <cell r="NK56">
            <v>979.52548607159474</v>
          </cell>
          <cell r="NL56">
            <v>350.38255615623456</v>
          </cell>
          <cell r="NM56">
            <v>2613.5590521914896</v>
          </cell>
          <cell r="NN56">
            <v>2727.1644463421326</v>
          </cell>
          <cell r="NO56">
            <v>0</v>
          </cell>
          <cell r="NP56">
            <v>2727.1644463421326</v>
          </cell>
          <cell r="NQ56">
            <v>22522.889999999996</v>
          </cell>
          <cell r="NR56">
            <v>37348</v>
          </cell>
          <cell r="NS56">
            <v>14825.110000000004</v>
          </cell>
          <cell r="NT56">
            <v>0</v>
          </cell>
          <cell r="NU56">
            <v>14825.110000000004</v>
          </cell>
          <cell r="NV56">
            <v>5137.0199999999986</v>
          </cell>
          <cell r="NW56">
            <v>630.05999999999995</v>
          </cell>
          <cell r="NX56">
            <v>630.05999999999995</v>
          </cell>
          <cell r="NY56">
            <v>630.05999999999995</v>
          </cell>
          <cell r="NZ56">
            <v>630.05999999999995</v>
          </cell>
          <cell r="OA56">
            <v>630.05999999999995</v>
          </cell>
          <cell r="OB56">
            <v>630.05999999999995</v>
          </cell>
          <cell r="OC56">
            <v>630.05999999999995</v>
          </cell>
          <cell r="OD56">
            <v>145.32</v>
          </cell>
          <cell r="OE56">
            <v>145.32</v>
          </cell>
          <cell r="OF56">
            <v>145.32</v>
          </cell>
          <cell r="OG56">
            <v>145.32</v>
          </cell>
          <cell r="OH56">
            <v>145.32</v>
          </cell>
          <cell r="OI56">
            <v>1449.99</v>
          </cell>
          <cell r="OJ56">
            <v>0</v>
          </cell>
          <cell r="OK56">
            <v>0</v>
          </cell>
          <cell r="OL56">
            <v>0</v>
          </cell>
          <cell r="OM56">
            <v>0</v>
          </cell>
          <cell r="ON56">
            <v>1449.99</v>
          </cell>
          <cell r="OO56">
            <v>0</v>
          </cell>
          <cell r="OP56">
            <v>0</v>
          </cell>
          <cell r="OQ56">
            <v>0</v>
          </cell>
          <cell r="OR56">
            <v>0</v>
          </cell>
          <cell r="OS56">
            <v>0</v>
          </cell>
          <cell r="OT56">
            <v>0</v>
          </cell>
          <cell r="OU56">
            <v>0</v>
          </cell>
          <cell r="OV56">
            <v>-3687.0299999999988</v>
          </cell>
          <cell r="OW56">
            <v>-3687.0299999999988</v>
          </cell>
          <cell r="OX56">
            <v>0</v>
          </cell>
          <cell r="OY56">
            <v>4429.5499999999984</v>
          </cell>
          <cell r="OZ56">
            <v>547.45000000000005</v>
          </cell>
          <cell r="PA56">
            <v>547.45000000000005</v>
          </cell>
          <cell r="PB56">
            <v>547.45000000000005</v>
          </cell>
          <cell r="PC56">
            <v>547.45000000000005</v>
          </cell>
          <cell r="PD56">
            <v>547.45000000000005</v>
          </cell>
          <cell r="PE56">
            <v>547.45000000000005</v>
          </cell>
          <cell r="PF56">
            <v>547.45000000000005</v>
          </cell>
          <cell r="PG56">
            <v>119.48</v>
          </cell>
          <cell r="PH56">
            <v>119.48</v>
          </cell>
          <cell r="PI56">
            <v>119.48</v>
          </cell>
          <cell r="PJ56">
            <v>119.48</v>
          </cell>
          <cell r="PK56">
            <v>119.48</v>
          </cell>
          <cell r="PL56">
            <v>0</v>
          </cell>
          <cell r="PM56">
            <v>0</v>
          </cell>
          <cell r="PN56">
            <v>0</v>
          </cell>
          <cell r="PO56">
            <v>0</v>
          </cell>
          <cell r="PP56">
            <v>0</v>
          </cell>
          <cell r="PQ56">
            <v>0</v>
          </cell>
          <cell r="PR56">
            <v>0</v>
          </cell>
          <cell r="PS56">
            <v>0</v>
          </cell>
          <cell r="PT56">
            <v>0</v>
          </cell>
          <cell r="PU56">
            <v>0</v>
          </cell>
          <cell r="PV56">
            <v>0</v>
          </cell>
          <cell r="PW56">
            <v>0</v>
          </cell>
          <cell r="PX56">
            <v>0</v>
          </cell>
          <cell r="PY56">
            <v>-4429.5499999999984</v>
          </cell>
          <cell r="PZ56">
            <v>-4429.5499999999984</v>
          </cell>
          <cell r="QA56">
            <v>0</v>
          </cell>
          <cell r="QB56">
            <v>2304.14</v>
          </cell>
          <cell r="QC56">
            <v>235.62</v>
          </cell>
          <cell r="QD56">
            <v>235.62</v>
          </cell>
          <cell r="QE56">
            <v>235.62</v>
          </cell>
          <cell r="QF56">
            <v>235.62</v>
          </cell>
          <cell r="QG56">
            <v>235.62</v>
          </cell>
          <cell r="QH56">
            <v>235.62</v>
          </cell>
          <cell r="QI56">
            <v>235.62</v>
          </cell>
          <cell r="QJ56">
            <v>130.96</v>
          </cell>
          <cell r="QK56">
            <v>130.96</v>
          </cell>
          <cell r="QL56">
            <v>130.96</v>
          </cell>
          <cell r="QM56">
            <v>130.96</v>
          </cell>
          <cell r="QN56">
            <v>130.96</v>
          </cell>
          <cell r="QO56">
            <v>227.98</v>
          </cell>
          <cell r="QP56">
            <v>0</v>
          </cell>
          <cell r="QQ56">
            <v>0</v>
          </cell>
          <cell r="QR56">
            <v>0</v>
          </cell>
          <cell r="QS56">
            <v>0</v>
          </cell>
          <cell r="QT56">
            <v>0</v>
          </cell>
          <cell r="QU56">
            <v>227.98</v>
          </cell>
          <cell r="QV56">
            <v>0</v>
          </cell>
          <cell r="QW56">
            <v>0</v>
          </cell>
          <cell r="QX56">
            <v>0</v>
          </cell>
          <cell r="QY56">
            <v>0</v>
          </cell>
          <cell r="QZ56">
            <v>0</v>
          </cell>
          <cell r="RA56">
            <v>0</v>
          </cell>
          <cell r="RB56">
            <v>-2076.16</v>
          </cell>
          <cell r="RC56">
            <v>-2076.16</v>
          </cell>
          <cell r="RD56">
            <v>0</v>
          </cell>
          <cell r="RE56">
            <v>8100.5600000000022</v>
          </cell>
          <cell r="RF56">
            <v>936.08</v>
          </cell>
          <cell r="RG56">
            <v>936.08</v>
          </cell>
          <cell r="RH56">
            <v>936.08</v>
          </cell>
          <cell r="RI56">
            <v>936.08</v>
          </cell>
          <cell r="RJ56">
            <v>936.08</v>
          </cell>
          <cell r="RK56">
            <v>936.08</v>
          </cell>
          <cell r="RL56">
            <v>936.08</v>
          </cell>
          <cell r="RM56">
            <v>309.60000000000002</v>
          </cell>
          <cell r="RN56">
            <v>309.60000000000002</v>
          </cell>
          <cell r="RO56">
            <v>309.60000000000002</v>
          </cell>
          <cell r="RP56">
            <v>309.60000000000002</v>
          </cell>
          <cell r="RQ56">
            <v>309.60000000000002</v>
          </cell>
          <cell r="RR56">
            <v>0</v>
          </cell>
          <cell r="RS56">
            <v>0</v>
          </cell>
          <cell r="RT56">
            <v>0</v>
          </cell>
          <cell r="RU56">
            <v>0</v>
          </cell>
          <cell r="RV56">
            <v>0</v>
          </cell>
          <cell r="RW56">
            <v>0</v>
          </cell>
          <cell r="RX56">
            <v>0</v>
          </cell>
          <cell r="RY56">
            <v>0</v>
          </cell>
          <cell r="RZ56">
            <v>0</v>
          </cell>
          <cell r="SA56">
            <v>0</v>
          </cell>
          <cell r="SB56">
            <v>0</v>
          </cell>
          <cell r="SC56">
            <v>0</v>
          </cell>
          <cell r="SD56">
            <v>0</v>
          </cell>
          <cell r="SE56">
            <v>-8100.5600000000022</v>
          </cell>
          <cell r="SF56">
            <v>-8100.5600000000022</v>
          </cell>
          <cell r="SG56">
            <v>0</v>
          </cell>
          <cell r="SH56">
            <v>0</v>
          </cell>
          <cell r="SI56">
            <v>0</v>
          </cell>
          <cell r="SJ56">
            <v>0</v>
          </cell>
          <cell r="SK56">
            <v>0</v>
          </cell>
          <cell r="SL56">
            <v>0</v>
          </cell>
          <cell r="SM56">
            <v>0</v>
          </cell>
          <cell r="SN56">
            <v>0</v>
          </cell>
          <cell r="SO56">
            <v>0</v>
          </cell>
          <cell r="SP56">
            <v>0</v>
          </cell>
          <cell r="SQ56">
            <v>0</v>
          </cell>
          <cell r="SR56">
            <v>0</v>
          </cell>
          <cell r="SS56">
            <v>0</v>
          </cell>
          <cell r="ST56">
            <v>0</v>
          </cell>
          <cell r="SU56">
            <v>0</v>
          </cell>
          <cell r="SV56">
            <v>0</v>
          </cell>
          <cell r="SW56">
            <v>0</v>
          </cell>
          <cell r="SX56">
            <v>0</v>
          </cell>
          <cell r="SY56">
            <v>0</v>
          </cell>
          <cell r="SZ56">
            <v>0</v>
          </cell>
          <cell r="TA56">
            <v>0</v>
          </cell>
          <cell r="TB56">
            <v>0</v>
          </cell>
          <cell r="TC56">
            <v>0</v>
          </cell>
          <cell r="TD56">
            <v>0</v>
          </cell>
          <cell r="TE56">
            <v>0</v>
          </cell>
          <cell r="TF56">
            <v>0</v>
          </cell>
          <cell r="TG56">
            <v>0</v>
          </cell>
          <cell r="TH56">
            <v>0</v>
          </cell>
          <cell r="TI56">
            <v>0</v>
          </cell>
          <cell r="TJ56">
            <v>0</v>
          </cell>
          <cell r="TK56">
            <v>2475.7499999999995</v>
          </cell>
          <cell r="TL56">
            <v>272.85000000000002</v>
          </cell>
          <cell r="TM56">
            <v>272.85000000000002</v>
          </cell>
          <cell r="TN56">
            <v>272.85000000000002</v>
          </cell>
          <cell r="TO56">
            <v>272.85000000000002</v>
          </cell>
          <cell r="TP56">
            <v>272.85000000000002</v>
          </cell>
          <cell r="TQ56">
            <v>272.85000000000002</v>
          </cell>
          <cell r="TR56">
            <v>272.85000000000002</v>
          </cell>
          <cell r="TS56">
            <v>113.16</v>
          </cell>
          <cell r="TT56">
            <v>113.16</v>
          </cell>
          <cell r="TU56">
            <v>113.16</v>
          </cell>
          <cell r="TV56">
            <v>113.16</v>
          </cell>
          <cell r="TW56">
            <v>113.16</v>
          </cell>
          <cell r="TX56">
            <v>35670.03</v>
          </cell>
          <cell r="TY56">
            <v>0</v>
          </cell>
          <cell r="TZ56">
            <v>0</v>
          </cell>
          <cell r="UA56">
            <v>0</v>
          </cell>
          <cell r="UB56">
            <v>0</v>
          </cell>
          <cell r="UC56">
            <v>2191.0700000000002</v>
          </cell>
          <cell r="UD56">
            <v>17397.45</v>
          </cell>
          <cell r="UE56">
            <v>14586.56</v>
          </cell>
          <cell r="UF56">
            <v>1494.95</v>
          </cell>
          <cell r="UG56">
            <v>0</v>
          </cell>
          <cell r="UH56">
            <v>0</v>
          </cell>
          <cell r="UI56">
            <v>0</v>
          </cell>
          <cell r="UJ56">
            <v>0</v>
          </cell>
          <cell r="UK56">
            <v>33194.28</v>
          </cell>
          <cell r="UL56">
            <v>0</v>
          </cell>
          <cell r="UM56">
            <v>33194.28</v>
          </cell>
          <cell r="UN56">
            <v>75.870000000000019</v>
          </cell>
          <cell r="UO56">
            <v>7.56</v>
          </cell>
          <cell r="UP56">
            <v>7.56</v>
          </cell>
          <cell r="UQ56">
            <v>7.56</v>
          </cell>
          <cell r="UR56">
            <v>7.56</v>
          </cell>
          <cell r="US56">
            <v>7.56</v>
          </cell>
          <cell r="UT56">
            <v>7.56</v>
          </cell>
          <cell r="UU56">
            <v>7.56</v>
          </cell>
          <cell r="UV56">
            <v>4.59</v>
          </cell>
          <cell r="UW56">
            <v>4.59</v>
          </cell>
          <cell r="UX56">
            <v>4.59</v>
          </cell>
          <cell r="UY56">
            <v>4.59</v>
          </cell>
          <cell r="UZ56">
            <v>4.59</v>
          </cell>
          <cell r="VA56">
            <v>0</v>
          </cell>
          <cell r="VH56">
            <v>0</v>
          </cell>
          <cell r="VN56">
            <v>-75.870000000000019</v>
          </cell>
          <cell r="VO56">
            <v>-75.870000000000019</v>
          </cell>
          <cell r="VP56">
            <v>0</v>
          </cell>
          <cell r="VQ56">
            <v>0</v>
          </cell>
          <cell r="WD56">
            <v>0</v>
          </cell>
          <cell r="WQ56">
            <v>0</v>
          </cell>
          <cell r="WR56">
            <v>0</v>
          </cell>
          <cell r="WS56">
            <v>0</v>
          </cell>
          <cell r="WT56">
            <v>58308.799999999996</v>
          </cell>
          <cell r="WU56">
            <v>3506.95</v>
          </cell>
          <cell r="WV56">
            <v>3506.95</v>
          </cell>
          <cell r="WW56">
            <v>3506.95</v>
          </cell>
          <cell r="WX56">
            <v>3506.95</v>
          </cell>
          <cell r="WY56">
            <v>3506.95</v>
          </cell>
          <cell r="WZ56">
            <v>3506.95</v>
          </cell>
          <cell r="XA56">
            <v>3506.95</v>
          </cell>
          <cell r="XB56">
            <v>6752.03</v>
          </cell>
          <cell r="XC56">
            <v>6752.03</v>
          </cell>
          <cell r="XD56">
            <v>6752.03</v>
          </cell>
          <cell r="XE56">
            <v>6752.03</v>
          </cell>
          <cell r="XF56">
            <v>6752.03</v>
          </cell>
          <cell r="XG56">
            <v>73666.898023521659</v>
          </cell>
          <cell r="XH56">
            <v>6353.1740445582682</v>
          </cell>
          <cell r="XI56">
            <v>6224.1367708213511</v>
          </cell>
          <cell r="XJ56">
            <v>5932.5679352699344</v>
          </cell>
          <cell r="XK56">
            <v>365.27234794400272</v>
          </cell>
          <cell r="XL56">
            <v>5504.4155506020488</v>
          </cell>
          <cell r="XM56">
            <v>5328.6456836498091</v>
          </cell>
          <cell r="XN56">
            <v>6801.7456642641246</v>
          </cell>
          <cell r="XO56">
            <v>6881.6982891303787</v>
          </cell>
          <cell r="XP56">
            <v>7711.9101068459877</v>
          </cell>
          <cell r="XQ56">
            <v>7588.7492829616003</v>
          </cell>
          <cell r="XR56">
            <v>7926.0470867943304</v>
          </cell>
          <cell r="XS56">
            <v>7048.5352606798124</v>
          </cell>
          <cell r="XT56">
            <v>15358.098023521663</v>
          </cell>
          <cell r="XU56">
            <v>0</v>
          </cell>
          <cell r="XV56">
            <v>15358.098023521663</v>
          </cell>
          <cell r="XW56">
            <v>53564.82</v>
          </cell>
          <cell r="XX56">
            <v>3647.96</v>
          </cell>
          <cell r="XY56">
            <v>3647.96</v>
          </cell>
          <cell r="XZ56">
            <v>3647.96</v>
          </cell>
          <cell r="YA56">
            <v>3647.96</v>
          </cell>
          <cell r="YB56">
            <v>3647.96</v>
          </cell>
          <cell r="YC56">
            <v>3647.96</v>
          </cell>
          <cell r="YD56">
            <v>3647.96</v>
          </cell>
          <cell r="YE56">
            <v>5605.82</v>
          </cell>
          <cell r="YF56">
            <v>5605.82</v>
          </cell>
          <cell r="YG56">
            <v>5605.82</v>
          </cell>
          <cell r="YH56">
            <v>5605.82</v>
          </cell>
          <cell r="YI56">
            <v>5605.82</v>
          </cell>
          <cell r="YJ56">
            <v>57822.539884715821</v>
          </cell>
          <cell r="YK56">
            <v>5216.7140519272343</v>
          </cell>
          <cell r="YL56">
            <v>4091.6451428539594</v>
          </cell>
          <cell r="YM56">
            <v>4251.4408234192679</v>
          </cell>
          <cell r="YN56">
            <v>4308.7060823413312</v>
          </cell>
          <cell r="YO56">
            <v>4072.5801387337669</v>
          </cell>
          <cell r="YP56">
            <v>4142.7308919444113</v>
          </cell>
          <cell r="YQ56">
            <v>4582.3109435722527</v>
          </cell>
          <cell r="YR56">
            <v>4683.5878060229252</v>
          </cell>
          <cell r="YS56">
            <v>5456.7219215924033</v>
          </cell>
          <cell r="YT56">
            <v>5484.8764766703107</v>
          </cell>
          <cell r="YU56">
            <v>5525.3266518927758</v>
          </cell>
          <cell r="YV56">
            <v>6005.8989537451853</v>
          </cell>
          <cell r="YW56">
            <v>4257.7198847158215</v>
          </cell>
          <cell r="YX56">
            <v>0</v>
          </cell>
          <cell r="YY56">
            <v>4257.7198847158215</v>
          </cell>
          <cell r="YZ56">
            <v>2281.71</v>
          </cell>
          <cell r="ZA56">
            <v>131.47999999999999</v>
          </cell>
          <cell r="ZB56">
            <v>131.47999999999999</v>
          </cell>
          <cell r="ZC56">
            <v>131.47999999999999</v>
          </cell>
          <cell r="ZD56">
            <v>131.47999999999999</v>
          </cell>
          <cell r="ZE56">
            <v>131.47999999999999</v>
          </cell>
          <cell r="ZF56">
            <v>131.47999999999999</v>
          </cell>
          <cell r="ZG56">
            <v>131.47999999999999</v>
          </cell>
          <cell r="ZH56">
            <v>272.27</v>
          </cell>
          <cell r="ZI56">
            <v>272.27</v>
          </cell>
          <cell r="ZJ56">
            <v>272.27</v>
          </cell>
          <cell r="ZK56">
            <v>272.27</v>
          </cell>
          <cell r="ZL56">
            <v>272.27</v>
          </cell>
          <cell r="ZM56">
            <v>7135.1284538359205</v>
          </cell>
          <cell r="ZN56">
            <v>0</v>
          </cell>
          <cell r="ZO56">
            <v>38.529802317430303</v>
          </cell>
          <cell r="ZP56">
            <v>130.04223887099681</v>
          </cell>
          <cell r="ZQ56">
            <v>6743.2455320120989</v>
          </cell>
          <cell r="ZR56">
            <v>223.31088063539508</v>
          </cell>
          <cell r="ZS56">
            <v>0</v>
          </cell>
          <cell r="ZZ56">
            <v>4853.4184538359204</v>
          </cell>
          <cell r="AAA56">
            <v>0</v>
          </cell>
          <cell r="AAB56">
            <v>4853.4184538359204</v>
          </cell>
          <cell r="AAC56">
            <v>1377.0100000000002</v>
          </cell>
          <cell r="AAD56">
            <v>99.48</v>
          </cell>
          <cell r="AAE56">
            <v>99.48</v>
          </cell>
          <cell r="AAF56">
            <v>99.48</v>
          </cell>
          <cell r="AAG56">
            <v>99.48</v>
          </cell>
          <cell r="AAH56">
            <v>99.48</v>
          </cell>
          <cell r="AAI56">
            <v>99.48</v>
          </cell>
          <cell r="AAJ56">
            <v>99.48</v>
          </cell>
          <cell r="AAK56">
            <v>136.13</v>
          </cell>
          <cell r="AAL56">
            <v>136.13</v>
          </cell>
          <cell r="AAM56">
            <v>136.13</v>
          </cell>
          <cell r="AAN56">
            <v>136.13</v>
          </cell>
          <cell r="AAO56">
            <v>136.13</v>
          </cell>
          <cell r="AAP56">
            <v>1571.7495420635717</v>
          </cell>
          <cell r="AAQ56">
            <v>224.48500007907091</v>
          </cell>
          <cell r="AAR56">
            <v>223.94767394037376</v>
          </cell>
          <cell r="AAS56">
            <v>224.7013111716183</v>
          </cell>
          <cell r="AAT56">
            <v>225.62347473637399</v>
          </cell>
          <cell r="AAU56">
            <v>227.38515213980719</v>
          </cell>
          <cell r="AAV56">
            <v>224.80981020131921</v>
          </cell>
          <cell r="AAW56">
            <v>220.79711979500857</v>
          </cell>
          <cell r="AAX56">
            <v>0</v>
          </cell>
          <cell r="AAY56">
            <v>0</v>
          </cell>
          <cell r="AAZ56">
            <v>0</v>
          </cell>
          <cell r="ABA56">
            <v>0</v>
          </cell>
          <cell r="ABB56">
            <v>0</v>
          </cell>
          <cell r="ABC56">
            <v>194.73954206357143</v>
          </cell>
          <cell r="ABD56">
            <v>0</v>
          </cell>
          <cell r="ABE56">
            <v>194.73954206357143</v>
          </cell>
          <cell r="ABF56">
            <v>188.39999999999998</v>
          </cell>
          <cell r="ABG56">
            <v>6.4</v>
          </cell>
          <cell r="ABH56">
            <v>6.4</v>
          </cell>
          <cell r="ABI56">
            <v>6.4</v>
          </cell>
          <cell r="ABJ56">
            <v>6.4</v>
          </cell>
          <cell r="ABK56">
            <v>6.4</v>
          </cell>
          <cell r="ABL56">
            <v>6.4</v>
          </cell>
          <cell r="ABM56">
            <v>6.4</v>
          </cell>
          <cell r="ABN56">
            <v>28.72</v>
          </cell>
          <cell r="ABO56">
            <v>28.72</v>
          </cell>
          <cell r="ABP56">
            <v>28.72</v>
          </cell>
          <cell r="ABQ56">
            <v>28.72</v>
          </cell>
          <cell r="ABR56">
            <v>28.72</v>
          </cell>
          <cell r="ABS56">
            <v>0</v>
          </cell>
          <cell r="ABT56">
            <v>0</v>
          </cell>
          <cell r="ABU56">
            <v>0</v>
          </cell>
          <cell r="ABV56">
            <v>0</v>
          </cell>
          <cell r="ABW56">
            <v>0</v>
          </cell>
          <cell r="ABX56">
            <v>0</v>
          </cell>
          <cell r="ABY56">
            <v>0</v>
          </cell>
          <cell r="ACB56">
            <v>0</v>
          </cell>
          <cell r="ACC56">
            <v>0</v>
          </cell>
          <cell r="ACD56">
            <v>0</v>
          </cell>
          <cell r="ACE56">
            <v>0</v>
          </cell>
          <cell r="ACF56">
            <v>-188.39999999999998</v>
          </cell>
          <cell r="ACG56">
            <v>-188.39999999999998</v>
          </cell>
          <cell r="ACH56">
            <v>0</v>
          </cell>
          <cell r="ACI56">
            <v>32820.579999999994</v>
          </cell>
          <cell r="ACJ56">
            <v>21770.005186505347</v>
          </cell>
          <cell r="ACK56">
            <v>-11050.574813494648</v>
          </cell>
          <cell r="ACL56">
            <v>-11050.574813494648</v>
          </cell>
          <cell r="ACM56">
            <v>0</v>
          </cell>
          <cell r="ACN56">
            <v>18551.839999999997</v>
          </cell>
          <cell r="ACO56">
            <v>1574.87</v>
          </cell>
          <cell r="ACP56">
            <v>1574.87</v>
          </cell>
          <cell r="ACQ56">
            <v>1574.87</v>
          </cell>
          <cell r="ACR56">
            <v>1574.87</v>
          </cell>
          <cell r="ACS56">
            <v>1574.87</v>
          </cell>
          <cell r="ACT56">
            <v>1574.87</v>
          </cell>
          <cell r="ACU56">
            <v>1574.87</v>
          </cell>
          <cell r="ACV56">
            <v>1505.55</v>
          </cell>
          <cell r="ACW56">
            <v>1505.55</v>
          </cell>
          <cell r="ACX56">
            <v>1505.55</v>
          </cell>
          <cell r="ACY56">
            <v>1505.55</v>
          </cell>
          <cell r="ACZ56">
            <v>1505.55</v>
          </cell>
          <cell r="ADA56">
            <v>9852.5852972505036</v>
          </cell>
          <cell r="ADB56">
            <v>0</v>
          </cell>
          <cell r="ADC56">
            <v>957.89850994487051</v>
          </cell>
          <cell r="ADD56">
            <v>710.18871905076412</v>
          </cell>
          <cell r="ADE56">
            <v>687.74851599999988</v>
          </cell>
          <cell r="ADF56">
            <v>563.75766160000001</v>
          </cell>
          <cell r="ADG56">
            <v>633.16263919999994</v>
          </cell>
          <cell r="ADH56">
            <v>1488.7448976926974</v>
          </cell>
          <cell r="ADI56">
            <v>938.82472026617984</v>
          </cell>
          <cell r="ADJ56">
            <v>1008.2121139999999</v>
          </cell>
          <cell r="ADK56">
            <v>1146.3111968000001</v>
          </cell>
          <cell r="ADL56">
            <v>757.57193819999998</v>
          </cell>
          <cell r="ADM56">
            <v>960.16438449599059</v>
          </cell>
          <cell r="ADN56">
            <v>-8699.2547027494929</v>
          </cell>
          <cell r="ADO56">
            <v>-8699.2547027494929</v>
          </cell>
          <cell r="ADP56">
            <v>0</v>
          </cell>
          <cell r="ADQ56">
            <v>14268.739999999996</v>
          </cell>
          <cell r="ADR56">
            <v>1475.32</v>
          </cell>
          <cell r="ADS56">
            <v>1475.32</v>
          </cell>
          <cell r="ADT56">
            <v>1475.32</v>
          </cell>
          <cell r="ADU56">
            <v>1475.32</v>
          </cell>
          <cell r="ADV56">
            <v>1475.32</v>
          </cell>
          <cell r="ADW56">
            <v>1475.32</v>
          </cell>
          <cell r="ADX56">
            <v>1475.32</v>
          </cell>
          <cell r="ADY56">
            <v>788.3</v>
          </cell>
          <cell r="ADZ56">
            <v>788.3</v>
          </cell>
          <cell r="AEA56">
            <v>788.3</v>
          </cell>
          <cell r="AEB56">
            <v>788.3</v>
          </cell>
          <cell r="AEC56">
            <v>788.3</v>
          </cell>
          <cell r="AED56">
            <v>11917.419889254843</v>
          </cell>
          <cell r="AEE56">
            <v>0</v>
          </cell>
          <cell r="AEF56">
            <v>1991.2964098361349</v>
          </cell>
          <cell r="AEG56">
            <v>1425.1120295618664</v>
          </cell>
          <cell r="AEH56">
            <v>1426.2066</v>
          </cell>
          <cell r="AEI56">
            <v>1143.4857952</v>
          </cell>
          <cell r="AEJ56">
            <v>948.95447919999992</v>
          </cell>
          <cell r="AEK56">
            <v>767.63408787279707</v>
          </cell>
          <cell r="AEL56">
            <v>1098.4249227114303</v>
          </cell>
          <cell r="AEM56">
            <v>610.94644519999997</v>
          </cell>
          <cell r="AEN56">
            <v>849.00588639999989</v>
          </cell>
          <cell r="AEO56">
            <v>789.71135375999995</v>
          </cell>
          <cell r="AEP56">
            <v>866.64187951261488</v>
          </cell>
          <cell r="AEQ56">
            <v>-2351.3201107451532</v>
          </cell>
          <cell r="AER56">
            <v>-2351.3201107451532</v>
          </cell>
          <cell r="AES56">
            <v>0</v>
          </cell>
          <cell r="AET56">
            <v>0</v>
          </cell>
          <cell r="AEU56">
            <v>0</v>
          </cell>
          <cell r="AEV56">
            <v>0</v>
          </cell>
          <cell r="AEW56">
            <v>0</v>
          </cell>
          <cell r="AEX56">
            <v>0</v>
          </cell>
          <cell r="AEY56">
            <v>0</v>
          </cell>
          <cell r="AEZ56">
            <v>0</v>
          </cell>
          <cell r="AFA56">
            <v>0</v>
          </cell>
          <cell r="AFB56">
            <v>0</v>
          </cell>
          <cell r="AFC56">
            <v>0</v>
          </cell>
          <cell r="AFD56">
            <v>0</v>
          </cell>
          <cell r="AFE56">
            <v>0</v>
          </cell>
          <cell r="AFF56">
            <v>0</v>
          </cell>
          <cell r="AFG56">
            <v>0</v>
          </cell>
          <cell r="AFH56">
            <v>0</v>
          </cell>
          <cell r="AFI56">
            <v>0</v>
          </cell>
          <cell r="AFJ56">
            <v>0</v>
          </cell>
          <cell r="AFK56">
            <v>0</v>
          </cell>
          <cell r="AFL56">
            <v>0</v>
          </cell>
          <cell r="AFM56">
            <v>0</v>
          </cell>
          <cell r="AFN56">
            <v>0</v>
          </cell>
          <cell r="AFO56">
            <v>0</v>
          </cell>
          <cell r="AFP56">
            <v>0</v>
          </cell>
          <cell r="AFQ56">
            <v>0</v>
          </cell>
          <cell r="AFR56">
            <v>0</v>
          </cell>
          <cell r="AFS56">
            <v>0</v>
          </cell>
          <cell r="AFT56">
            <v>0</v>
          </cell>
          <cell r="AFU56">
            <v>0</v>
          </cell>
          <cell r="AFV56">
            <v>0</v>
          </cell>
          <cell r="AFW56">
            <v>324936.37375000003</v>
          </cell>
          <cell r="AFX56">
            <v>360689.39785147127</v>
          </cell>
          <cell r="AFY56">
            <v>35753.024101471237</v>
          </cell>
          <cell r="AFZ56">
            <v>0</v>
          </cell>
          <cell r="AGA56">
            <v>35753.024101471237</v>
          </cell>
          <cell r="AGB56">
            <v>389923.64850000001</v>
          </cell>
          <cell r="AGC56">
            <v>432827.2774217655</v>
          </cell>
          <cell r="AGD56">
            <v>42903.628921765485</v>
          </cell>
          <cell r="AGE56">
            <v>0</v>
          </cell>
          <cell r="AGF56">
            <v>42903.628921765485</v>
          </cell>
          <cell r="AGG56">
            <v>20795.927920000002</v>
          </cell>
          <cell r="AGH56">
            <v>23084.12146249416</v>
          </cell>
          <cell r="AGI56">
            <v>2288.1935424941585</v>
          </cell>
          <cell r="AGJ56">
            <v>0</v>
          </cell>
          <cell r="AGK56">
            <v>2288.1935424941585</v>
          </cell>
          <cell r="AGL56">
            <v>410719.57642</v>
          </cell>
          <cell r="AGM56">
            <v>455911.39888425963</v>
          </cell>
          <cell r="AGN56">
            <v>45191.822464259632</v>
          </cell>
          <cell r="AGO56">
            <v>0</v>
          </cell>
          <cell r="AGP56">
            <v>45191.822464259632</v>
          </cell>
          <cell r="AGQ56">
            <v>5.8084772370486655E-2</v>
          </cell>
          <cell r="AGR56">
            <v>7.0000000000000007E-2</v>
          </cell>
          <cell r="AGS56">
            <v>0.03</v>
          </cell>
          <cell r="AGT56">
            <v>5.3333333333333337E-2</v>
          </cell>
          <cell r="AGV56">
            <v>82415.243750000009</v>
          </cell>
          <cell r="AGW56">
            <v>99967.518196342135</v>
          </cell>
          <cell r="AGX56">
            <v>17552.274446342126</v>
          </cell>
          <cell r="AGZ56">
            <v>45191.822464259632</v>
          </cell>
          <cell r="AHA56">
            <v>-43.448272834182717</v>
          </cell>
          <cell r="AHC56">
            <v>-18390.212480289163</v>
          </cell>
          <cell r="AHD56">
            <v>3777.9760213088011</v>
          </cell>
          <cell r="AHE56">
            <v>-69375.477650164394</v>
          </cell>
          <cell r="AHF56">
            <v>30591.076344855828</v>
          </cell>
          <cell r="AHG56">
            <v>-8248.2635728634777</v>
          </cell>
        </row>
        <row r="57">
          <cell r="C57" t="str">
            <v>Текстильникiв, ВУЛ, 15а</v>
          </cell>
          <cell r="D57">
            <v>13</v>
          </cell>
          <cell r="E57">
            <v>4258.6000000000004</v>
          </cell>
          <cell r="F57">
            <v>32857.520000000004</v>
          </cell>
          <cell r="G57">
            <v>45498.856493700194</v>
          </cell>
          <cell r="H57">
            <v>12641.33649370019</v>
          </cell>
          <cell r="I57">
            <v>0</v>
          </cell>
          <cell r="J57">
            <v>12641.33649370019</v>
          </cell>
          <cell r="K57">
            <v>10675.070000000002</v>
          </cell>
          <cell r="L57">
            <v>672.01</v>
          </cell>
          <cell r="M57">
            <v>672.01</v>
          </cell>
          <cell r="N57">
            <v>672.01</v>
          </cell>
          <cell r="O57">
            <v>672.01</v>
          </cell>
          <cell r="P57">
            <v>672.01</v>
          </cell>
          <cell r="Q57">
            <v>672.01</v>
          </cell>
          <cell r="R57">
            <v>672.01</v>
          </cell>
          <cell r="S57">
            <v>1194.2</v>
          </cell>
          <cell r="T57">
            <v>1194.2</v>
          </cell>
          <cell r="U57">
            <v>1194.2</v>
          </cell>
          <cell r="V57">
            <v>1194.2</v>
          </cell>
          <cell r="W57">
            <v>1194.2</v>
          </cell>
          <cell r="X57">
            <v>16746.396561099849</v>
          </cell>
          <cell r="Y57">
            <v>10119.438643035752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6626.9579180640976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L57">
            <v>0</v>
          </cell>
          <cell r="AM57">
            <v>0</v>
          </cell>
          <cell r="AN57">
            <v>2212.88</v>
          </cell>
          <cell r="AO57">
            <v>168.64</v>
          </cell>
          <cell r="AP57">
            <v>168.64</v>
          </cell>
          <cell r="AQ57">
            <v>168.64</v>
          </cell>
          <cell r="AR57">
            <v>168.64</v>
          </cell>
          <cell r="AS57">
            <v>168.64</v>
          </cell>
          <cell r="AT57">
            <v>168.64</v>
          </cell>
          <cell r="AU57">
            <v>168.64</v>
          </cell>
          <cell r="AV57">
            <v>206.48</v>
          </cell>
          <cell r="AW57">
            <v>206.48</v>
          </cell>
          <cell r="AX57">
            <v>206.48</v>
          </cell>
          <cell r="AY57">
            <v>206.48</v>
          </cell>
          <cell r="AZ57">
            <v>206.48</v>
          </cell>
          <cell r="BA57">
            <v>3237.5688695420417</v>
          </cell>
          <cell r="BB57">
            <v>2078.8443270279599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1158.7245425140818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O57">
            <v>0</v>
          </cell>
          <cell r="BP57">
            <v>0</v>
          </cell>
          <cell r="BQ57">
            <v>268.68</v>
          </cell>
          <cell r="BR57">
            <v>20.440000000000001</v>
          </cell>
          <cell r="BS57">
            <v>20.440000000000001</v>
          </cell>
          <cell r="BT57">
            <v>20.440000000000001</v>
          </cell>
          <cell r="BU57">
            <v>20.440000000000001</v>
          </cell>
          <cell r="BV57">
            <v>20.440000000000001</v>
          </cell>
          <cell r="BW57">
            <v>20.440000000000001</v>
          </cell>
          <cell r="BX57">
            <v>20.440000000000001</v>
          </cell>
          <cell r="BY57">
            <v>25.12</v>
          </cell>
          <cell r="BZ57">
            <v>25.12</v>
          </cell>
          <cell r="CA57">
            <v>25.12</v>
          </cell>
          <cell r="CB57">
            <v>25.12</v>
          </cell>
          <cell r="CC57">
            <v>25.12</v>
          </cell>
          <cell r="CD57">
            <v>244.74</v>
          </cell>
          <cell r="CE57">
            <v>18.47</v>
          </cell>
          <cell r="CF57">
            <v>18.47</v>
          </cell>
          <cell r="CG57">
            <v>18.47</v>
          </cell>
          <cell r="CH57">
            <v>18.47</v>
          </cell>
          <cell r="CI57">
            <v>18.47</v>
          </cell>
          <cell r="CJ57">
            <v>18.47</v>
          </cell>
          <cell r="CK57">
            <v>18.47</v>
          </cell>
          <cell r="CL57">
            <v>23.09</v>
          </cell>
          <cell r="CM57">
            <v>23.09</v>
          </cell>
          <cell r="CN57">
            <v>23.09</v>
          </cell>
          <cell r="CO57">
            <v>23.09</v>
          </cell>
          <cell r="CP57">
            <v>23.09</v>
          </cell>
          <cell r="CR57">
            <v>0</v>
          </cell>
          <cell r="CS57">
            <v>0</v>
          </cell>
          <cell r="CT57">
            <v>77.870000000000019</v>
          </cell>
          <cell r="CU57">
            <v>5.96</v>
          </cell>
          <cell r="CV57">
            <v>5.96</v>
          </cell>
          <cell r="CW57">
            <v>5.96</v>
          </cell>
          <cell r="CX57">
            <v>5.96</v>
          </cell>
          <cell r="CY57">
            <v>5.96</v>
          </cell>
          <cell r="CZ57">
            <v>5.96</v>
          </cell>
          <cell r="DA57">
            <v>5.96</v>
          </cell>
          <cell r="DB57">
            <v>7.23</v>
          </cell>
          <cell r="DC57">
            <v>7.23</v>
          </cell>
          <cell r="DD57">
            <v>7.23</v>
          </cell>
          <cell r="DE57">
            <v>7.23</v>
          </cell>
          <cell r="DF57">
            <v>7.23</v>
          </cell>
          <cell r="DG57">
            <v>70.609999999999985</v>
          </cell>
          <cell r="DH57">
            <v>5.33</v>
          </cell>
          <cell r="DI57">
            <v>5.33</v>
          </cell>
          <cell r="DJ57">
            <v>5.33</v>
          </cell>
          <cell r="DK57">
            <v>5.33</v>
          </cell>
          <cell r="DL57">
            <v>5.33</v>
          </cell>
          <cell r="DM57">
            <v>5.33</v>
          </cell>
          <cell r="DN57">
            <v>5.33</v>
          </cell>
          <cell r="DO57">
            <v>6.66</v>
          </cell>
          <cell r="DP57">
            <v>6.66</v>
          </cell>
          <cell r="DQ57">
            <v>6.66</v>
          </cell>
          <cell r="DR57">
            <v>6.66</v>
          </cell>
          <cell r="DS57">
            <v>6.66</v>
          </cell>
          <cell r="DT57">
            <v>-7.2600000000000335</v>
          </cell>
          <cell r="DU57">
            <v>-7.2600000000000335</v>
          </cell>
          <cell r="DV57">
            <v>0</v>
          </cell>
          <cell r="DW57">
            <v>792.41</v>
          </cell>
          <cell r="DX57">
            <v>63.03</v>
          </cell>
          <cell r="DY57">
            <v>63.03</v>
          </cell>
          <cell r="DZ57">
            <v>63.03</v>
          </cell>
          <cell r="EA57">
            <v>63.03</v>
          </cell>
          <cell r="EB57">
            <v>63.03</v>
          </cell>
          <cell r="EC57">
            <v>63.03</v>
          </cell>
          <cell r="ED57">
            <v>63.03</v>
          </cell>
          <cell r="EE57">
            <v>70.239999999999995</v>
          </cell>
          <cell r="EF57">
            <v>70.239999999999995</v>
          </cell>
          <cell r="EG57">
            <v>70.239999999999995</v>
          </cell>
          <cell r="EH57">
            <v>70.239999999999995</v>
          </cell>
          <cell r="EI57">
            <v>70.239999999999995</v>
          </cell>
          <cell r="EK57">
            <v>817.82057202546503</v>
          </cell>
          <cell r="EL57">
            <v>424.77863726901268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393.04193475645235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25.410572025465058</v>
          </cell>
          <cell r="EY57">
            <v>0</v>
          </cell>
          <cell r="EZ57">
            <v>25.410572025465058</v>
          </cell>
          <cell r="FA57">
            <v>7617.17</v>
          </cell>
          <cell r="FB57">
            <v>575.76</v>
          </cell>
          <cell r="FC57">
            <v>575.76</v>
          </cell>
          <cell r="FD57">
            <v>575.76</v>
          </cell>
          <cell r="FE57">
            <v>575.76</v>
          </cell>
          <cell r="FF57">
            <v>575.76</v>
          </cell>
          <cell r="FG57">
            <v>575.76</v>
          </cell>
          <cell r="FH57">
            <v>575.76</v>
          </cell>
          <cell r="FI57">
            <v>717.37</v>
          </cell>
          <cell r="FJ57">
            <v>717.37</v>
          </cell>
          <cell r="FK57">
            <v>717.37</v>
          </cell>
          <cell r="FL57">
            <v>717.37</v>
          </cell>
          <cell r="FM57">
            <v>717.37</v>
          </cell>
          <cell r="FN57">
            <v>10443.821220080099</v>
          </cell>
          <cell r="FO57">
            <v>1942.4524253410932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4081.1350568703333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4420.2337378686716</v>
          </cell>
          <cell r="GA57">
            <v>2826.6512200800989</v>
          </cell>
          <cell r="GB57">
            <v>0</v>
          </cell>
          <cell r="GC57">
            <v>2826.6512200800989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11213.439999999999</v>
          </cell>
          <cell r="GZ57">
            <v>618.77</v>
          </cell>
          <cell r="HA57">
            <v>618.77</v>
          </cell>
          <cell r="HB57">
            <v>618.77</v>
          </cell>
          <cell r="HC57">
            <v>618.77</v>
          </cell>
          <cell r="HD57">
            <v>618.77</v>
          </cell>
          <cell r="HE57">
            <v>618.77</v>
          </cell>
          <cell r="HF57">
            <v>618.77</v>
          </cell>
          <cell r="HG57">
            <v>1376.41</v>
          </cell>
          <cell r="HH57">
            <v>1376.41</v>
          </cell>
          <cell r="HI57">
            <v>1376.41</v>
          </cell>
          <cell r="HJ57">
            <v>1376.41</v>
          </cell>
          <cell r="HK57">
            <v>1376.41</v>
          </cell>
          <cell r="HL57">
            <v>13937.89927095273</v>
          </cell>
          <cell r="HM57">
            <v>1204.3323005261896</v>
          </cell>
          <cell r="HN57">
            <v>1277.4613523481237</v>
          </cell>
          <cell r="HO57">
            <v>1384.4216702211079</v>
          </cell>
          <cell r="HP57">
            <v>1292.6153891051513</v>
          </cell>
          <cell r="HQ57">
            <v>1343.1514373492946</v>
          </cell>
          <cell r="HR57">
            <v>1134.2489304617479</v>
          </cell>
          <cell r="HS57">
            <v>1480.1737354984564</v>
          </cell>
          <cell r="HT57">
            <v>879.74058102005574</v>
          </cell>
          <cell r="HU57">
            <v>914.17720971099425</v>
          </cell>
          <cell r="HV57">
            <v>986.83295884500308</v>
          </cell>
          <cell r="HW57">
            <v>896.71236269873145</v>
          </cell>
          <cell r="HX57">
            <v>1144.0313431678753</v>
          </cell>
          <cell r="HY57">
            <v>2724.4592709527315</v>
          </cell>
          <cell r="HZ57">
            <v>0</v>
          </cell>
          <cell r="IA57">
            <v>2724.4592709527315</v>
          </cell>
          <cell r="IB57">
            <v>26887.839999999997</v>
          </cell>
          <cell r="IC57">
            <v>2047.02</v>
          </cell>
          <cell r="ID57">
            <v>2047.02</v>
          </cell>
          <cell r="IE57">
            <v>2047.02</v>
          </cell>
          <cell r="IF57">
            <v>2047.02</v>
          </cell>
          <cell r="IG57">
            <v>2047.02</v>
          </cell>
          <cell r="IH57">
            <v>2047.02</v>
          </cell>
          <cell r="II57">
            <v>2047.02</v>
          </cell>
          <cell r="IJ57">
            <v>2511.7399999999998</v>
          </cell>
          <cell r="IK57">
            <v>2511.7399999999998</v>
          </cell>
          <cell r="IL57">
            <v>2511.7399999999998</v>
          </cell>
          <cell r="IM57">
            <v>2511.7399999999998</v>
          </cell>
          <cell r="IN57">
            <v>2511.7399999999998</v>
          </cell>
          <cell r="IO57">
            <v>23728.822687940454</v>
          </cell>
          <cell r="IP57">
            <v>2091.6133746132864</v>
          </cell>
          <cell r="IQ57">
            <v>2086.6068996246131</v>
          </cell>
          <cell r="IR57">
            <v>2093.6288285371124</v>
          </cell>
          <cell r="IS57">
            <v>2102.2209823333333</v>
          </cell>
          <cell r="IT57">
            <v>2118.6352105333335</v>
          </cell>
          <cell r="IU57">
            <v>2094.6397558666667</v>
          </cell>
          <cell r="IV57">
            <v>2057.2519708517862</v>
          </cell>
          <cell r="IW57">
            <v>2594.6757144000003</v>
          </cell>
          <cell r="IX57">
            <v>1567.7877330350238</v>
          </cell>
          <cell r="IY57">
            <v>1859.5977633848538</v>
          </cell>
          <cell r="IZ57">
            <v>1445.3476752543238</v>
          </cell>
          <cell r="JA57">
            <v>1616.8167795061217</v>
          </cell>
          <cell r="JB57">
            <v>-3159.0173120595427</v>
          </cell>
          <cell r="JC57">
            <v>-3159.0173120595427</v>
          </cell>
          <cell r="JD57">
            <v>0</v>
          </cell>
          <cell r="JE57">
            <v>2735.6099999999997</v>
          </cell>
          <cell r="JF57">
            <v>208.23</v>
          </cell>
          <cell r="JG57">
            <v>208.23</v>
          </cell>
          <cell r="JH57">
            <v>208.23</v>
          </cell>
          <cell r="JI57">
            <v>208.23</v>
          </cell>
          <cell r="JJ57">
            <v>208.23</v>
          </cell>
          <cell r="JK57">
            <v>208.23</v>
          </cell>
          <cell r="JL57">
            <v>208.23</v>
          </cell>
          <cell r="JM57">
            <v>255.6</v>
          </cell>
          <cell r="JN57">
            <v>255.6</v>
          </cell>
          <cell r="JO57">
            <v>255.6</v>
          </cell>
          <cell r="JP57">
            <v>255.6</v>
          </cell>
          <cell r="JQ57">
            <v>255.6</v>
          </cell>
          <cell r="JR57">
            <v>2356.2020518489476</v>
          </cell>
          <cell r="JS57">
            <v>212.76141863270209</v>
          </cell>
          <cell r="JT57">
            <v>212.25215399810571</v>
          </cell>
          <cell r="JU57">
            <v>212.96643302074656</v>
          </cell>
          <cell r="JV57">
            <v>213.8404372</v>
          </cell>
          <cell r="JW57">
            <v>215.51011215999998</v>
          </cell>
          <cell r="JX57">
            <v>213.06926575999998</v>
          </cell>
          <cell r="JY57">
            <v>209.26613547031573</v>
          </cell>
          <cell r="JZ57">
            <v>263.93257520000003</v>
          </cell>
          <cell r="KA57">
            <v>150.56816835501868</v>
          </cell>
          <cell r="KB57">
            <v>176.514970460928</v>
          </cell>
          <cell r="KC57">
            <v>119.77785572375238</v>
          </cell>
          <cell r="KD57">
            <v>155.74252586737811</v>
          </cell>
          <cell r="KE57">
            <v>-379.4079481510521</v>
          </cell>
          <cell r="KF57">
            <v>-379.4079481510521</v>
          </cell>
          <cell r="KG57">
            <v>0</v>
          </cell>
          <cell r="KH57">
            <v>3246.2200000000003</v>
          </cell>
          <cell r="KI57">
            <v>179.71</v>
          </cell>
          <cell r="KJ57">
            <v>179.71</v>
          </cell>
          <cell r="KK57">
            <v>179.71</v>
          </cell>
          <cell r="KL57">
            <v>179.71</v>
          </cell>
          <cell r="KM57">
            <v>179.71</v>
          </cell>
          <cell r="KN57">
            <v>179.71</v>
          </cell>
          <cell r="KO57">
            <v>179.71</v>
          </cell>
          <cell r="KP57">
            <v>397.65</v>
          </cell>
          <cell r="KQ57">
            <v>397.65</v>
          </cell>
          <cell r="KR57">
            <v>397.65</v>
          </cell>
          <cell r="KS57">
            <v>397.65</v>
          </cell>
          <cell r="KT57">
            <v>397.65</v>
          </cell>
          <cell r="KU57">
            <v>3541.824427869286</v>
          </cell>
          <cell r="KV57">
            <v>217.25480274957758</v>
          </cell>
          <cell r="KW57">
            <v>233.97547241566159</v>
          </cell>
          <cell r="KX57">
            <v>207.6504011881996</v>
          </cell>
          <cell r="KY57">
            <v>227.66937331241863</v>
          </cell>
          <cell r="KZ57">
            <v>226.78674851605655</v>
          </cell>
          <cell r="LA57">
            <v>231.80077745442489</v>
          </cell>
          <cell r="LB57">
            <v>205.11612135754012</v>
          </cell>
          <cell r="LC57">
            <v>302.11260978343694</v>
          </cell>
          <cell r="LD57">
            <v>389.40627963309078</v>
          </cell>
          <cell r="LE57">
            <v>376.01761531732564</v>
          </cell>
          <cell r="LF57">
            <v>458.13118742830989</v>
          </cell>
          <cell r="LG57">
            <v>465.90303871324369</v>
          </cell>
          <cell r="LH57">
            <v>295.6044278692857</v>
          </cell>
          <cell r="LI57">
            <v>0</v>
          </cell>
          <cell r="LJ57">
            <v>295.6044278692857</v>
          </cell>
          <cell r="LK57">
            <v>0</v>
          </cell>
          <cell r="LX57">
            <v>0</v>
          </cell>
          <cell r="MJ57">
            <v>0</v>
          </cell>
          <cell r="ML57">
            <v>0</v>
          </cell>
          <cell r="MM57">
            <v>0</v>
          </cell>
          <cell r="MN57">
            <v>64427.070000000007</v>
          </cell>
          <cell r="MO57">
            <v>4041.41</v>
          </cell>
          <cell r="MP57">
            <v>4041.41</v>
          </cell>
          <cell r="MQ57">
            <v>4041.41</v>
          </cell>
          <cell r="MR57">
            <v>4041.41</v>
          </cell>
          <cell r="MS57">
            <v>4041.41</v>
          </cell>
          <cell r="MT57">
            <v>4041.41</v>
          </cell>
          <cell r="MU57">
            <v>4041.41</v>
          </cell>
          <cell r="MV57">
            <v>7227.4400000000005</v>
          </cell>
          <cell r="MW57">
            <v>7227.4400000000005</v>
          </cell>
          <cell r="MX57">
            <v>7227.4400000000005</v>
          </cell>
          <cell r="MY57">
            <v>7227.4400000000005</v>
          </cell>
          <cell r="MZ57">
            <v>7227.4400000000005</v>
          </cell>
          <cell r="NA57">
            <v>5853.5323950605552</v>
          </cell>
          <cell r="NB57">
            <v>0</v>
          </cell>
          <cell r="NC57">
            <v>0</v>
          </cell>
          <cell r="ND57">
            <v>0</v>
          </cell>
          <cell r="NE57">
            <v>729.96559999999999</v>
          </cell>
          <cell r="NF57">
            <v>0</v>
          </cell>
          <cell r="NG57">
            <v>0</v>
          </cell>
          <cell r="NH57">
            <v>714.69839999999999</v>
          </cell>
          <cell r="NI57">
            <v>714.7088</v>
          </cell>
          <cell r="NJ57">
            <v>1701.4213652994811</v>
          </cell>
          <cell r="NK57">
            <v>0</v>
          </cell>
          <cell r="NL57">
            <v>0</v>
          </cell>
          <cell r="NM57">
            <v>1992.7382297610736</v>
          </cell>
          <cell r="NN57">
            <v>-58573.537604939454</v>
          </cell>
          <cell r="NO57">
            <v>-58573.537604939454</v>
          </cell>
          <cell r="NP57">
            <v>0</v>
          </cell>
          <cell r="NQ57">
            <v>24011.07</v>
          </cell>
          <cell r="NR57">
            <v>22244.899999999998</v>
          </cell>
          <cell r="NS57">
            <v>-1766.1700000000019</v>
          </cell>
          <cell r="NT57">
            <v>-1766.1700000000019</v>
          </cell>
          <cell r="NU57">
            <v>0</v>
          </cell>
          <cell r="NV57">
            <v>5801.52</v>
          </cell>
          <cell r="NW57">
            <v>597.05999999999995</v>
          </cell>
          <cell r="NX57">
            <v>597.05999999999995</v>
          </cell>
          <cell r="NY57">
            <v>597.05999999999995</v>
          </cell>
          <cell r="NZ57">
            <v>597.05999999999995</v>
          </cell>
          <cell r="OA57">
            <v>597.05999999999995</v>
          </cell>
          <cell r="OB57">
            <v>597.05999999999995</v>
          </cell>
          <cell r="OC57">
            <v>597.05999999999995</v>
          </cell>
          <cell r="OD57">
            <v>324.42</v>
          </cell>
          <cell r="OE57">
            <v>324.42</v>
          </cell>
          <cell r="OF57">
            <v>324.42</v>
          </cell>
          <cell r="OG57">
            <v>324.42</v>
          </cell>
          <cell r="OH57">
            <v>324.42</v>
          </cell>
          <cell r="OI57">
            <v>11257.179999999998</v>
          </cell>
          <cell r="OJ57">
            <v>0</v>
          </cell>
          <cell r="OK57">
            <v>0</v>
          </cell>
          <cell r="OL57">
            <v>0</v>
          </cell>
          <cell r="OM57">
            <v>1146.47</v>
          </cell>
          <cell r="ON57">
            <v>0</v>
          </cell>
          <cell r="OO57">
            <v>0</v>
          </cell>
          <cell r="OP57">
            <v>0</v>
          </cell>
          <cell r="OQ57">
            <v>0</v>
          </cell>
          <cell r="OR57">
            <v>0</v>
          </cell>
          <cell r="OS57">
            <v>10110.709999999999</v>
          </cell>
          <cell r="OT57">
            <v>0</v>
          </cell>
          <cell r="OU57">
            <v>0</v>
          </cell>
          <cell r="OV57">
            <v>5455.659999999998</v>
          </cell>
          <cell r="OW57">
            <v>0</v>
          </cell>
          <cell r="OX57">
            <v>5455.659999999998</v>
          </cell>
          <cell r="OY57">
            <v>4613.8200000000006</v>
          </cell>
          <cell r="OZ57">
            <v>476.96</v>
          </cell>
          <cell r="PA57">
            <v>476.96</v>
          </cell>
          <cell r="PB57">
            <v>476.96</v>
          </cell>
          <cell r="PC57">
            <v>476.96</v>
          </cell>
          <cell r="PD57">
            <v>476.96</v>
          </cell>
          <cell r="PE57">
            <v>476.96</v>
          </cell>
          <cell r="PF57">
            <v>476.96</v>
          </cell>
          <cell r="PG57">
            <v>255.02</v>
          </cell>
          <cell r="PH57">
            <v>255.02</v>
          </cell>
          <cell r="PI57">
            <v>255.02</v>
          </cell>
          <cell r="PJ57">
            <v>255.02</v>
          </cell>
          <cell r="PK57">
            <v>255.02</v>
          </cell>
          <cell r="PL57">
            <v>3942.72</v>
          </cell>
          <cell r="PM57">
            <v>1778.77</v>
          </cell>
          <cell r="PN57">
            <v>0</v>
          </cell>
          <cell r="PO57">
            <v>0</v>
          </cell>
          <cell r="PP57">
            <v>0</v>
          </cell>
          <cell r="PQ57">
            <v>0</v>
          </cell>
          <cell r="PR57">
            <v>2163.9499999999998</v>
          </cell>
          <cell r="PS57">
            <v>0</v>
          </cell>
          <cell r="PT57">
            <v>0</v>
          </cell>
          <cell r="PU57">
            <v>0</v>
          </cell>
          <cell r="PV57">
            <v>0</v>
          </cell>
          <cell r="PW57">
            <v>0</v>
          </cell>
          <cell r="PX57">
            <v>0</v>
          </cell>
          <cell r="PY57">
            <v>-671.10000000000082</v>
          </cell>
          <cell r="PZ57">
            <v>-671.10000000000082</v>
          </cell>
          <cell r="QA57">
            <v>0</v>
          </cell>
          <cell r="QB57">
            <v>224.85000000000005</v>
          </cell>
          <cell r="QC57">
            <v>23</v>
          </cell>
          <cell r="QD57">
            <v>23</v>
          </cell>
          <cell r="QE57">
            <v>23</v>
          </cell>
          <cell r="QF57">
            <v>23</v>
          </cell>
          <cell r="QG57">
            <v>23</v>
          </cell>
          <cell r="QH57">
            <v>23</v>
          </cell>
          <cell r="QI57">
            <v>23</v>
          </cell>
          <cell r="QJ57">
            <v>12.77</v>
          </cell>
          <cell r="QK57">
            <v>12.77</v>
          </cell>
          <cell r="QL57">
            <v>12.77</v>
          </cell>
          <cell r="QM57">
            <v>12.77</v>
          </cell>
          <cell r="QN57">
            <v>12.77</v>
          </cell>
          <cell r="QO57">
            <v>0</v>
          </cell>
          <cell r="QP57">
            <v>0</v>
          </cell>
          <cell r="QQ57">
            <v>0</v>
          </cell>
          <cell r="QR57">
            <v>0</v>
          </cell>
          <cell r="QS57">
            <v>0</v>
          </cell>
          <cell r="QT57">
            <v>0</v>
          </cell>
          <cell r="QU57">
            <v>0</v>
          </cell>
          <cell r="QV57">
            <v>0</v>
          </cell>
          <cell r="QW57">
            <v>0</v>
          </cell>
          <cell r="QX57">
            <v>0</v>
          </cell>
          <cell r="QY57">
            <v>0</v>
          </cell>
          <cell r="QZ57">
            <v>0</v>
          </cell>
          <cell r="RA57">
            <v>0</v>
          </cell>
          <cell r="RB57">
            <v>-224.85000000000005</v>
          </cell>
          <cell r="RC57">
            <v>-224.85000000000005</v>
          </cell>
          <cell r="RD57">
            <v>0</v>
          </cell>
          <cell r="RE57">
            <v>8595.73</v>
          </cell>
          <cell r="RF57">
            <v>884.94</v>
          </cell>
          <cell r="RG57">
            <v>884.94</v>
          </cell>
          <cell r="RH57">
            <v>884.94</v>
          </cell>
          <cell r="RI57">
            <v>884.94</v>
          </cell>
          <cell r="RJ57">
            <v>884.94</v>
          </cell>
          <cell r="RK57">
            <v>884.94</v>
          </cell>
          <cell r="RL57">
            <v>884.94</v>
          </cell>
          <cell r="RM57">
            <v>480.23</v>
          </cell>
          <cell r="RN57">
            <v>480.23</v>
          </cell>
          <cell r="RO57">
            <v>480.23</v>
          </cell>
          <cell r="RP57">
            <v>480.23</v>
          </cell>
          <cell r="RQ57">
            <v>480.23</v>
          </cell>
          <cell r="RR57">
            <v>3850.35</v>
          </cell>
          <cell r="RS57">
            <v>0</v>
          </cell>
          <cell r="RT57">
            <v>0</v>
          </cell>
          <cell r="RU57">
            <v>0</v>
          </cell>
          <cell r="RV57">
            <v>0</v>
          </cell>
          <cell r="RW57">
            <v>0</v>
          </cell>
          <cell r="RX57">
            <v>1527.65</v>
          </cell>
          <cell r="RY57">
            <v>2322.6999999999998</v>
          </cell>
          <cell r="RZ57">
            <v>0</v>
          </cell>
          <cell r="SA57">
            <v>0</v>
          </cell>
          <cell r="SB57">
            <v>0</v>
          </cell>
          <cell r="SC57">
            <v>0</v>
          </cell>
          <cell r="SD57">
            <v>0</v>
          </cell>
          <cell r="SE57">
            <v>-4745.3799999999992</v>
          </cell>
          <cell r="SF57">
            <v>-4745.3799999999992</v>
          </cell>
          <cell r="SG57">
            <v>0</v>
          </cell>
          <cell r="SH57">
            <v>2310.9699999999998</v>
          </cell>
          <cell r="SI57">
            <v>238.91</v>
          </cell>
          <cell r="SJ57">
            <v>238.91</v>
          </cell>
          <cell r="SK57">
            <v>238.91</v>
          </cell>
          <cell r="SL57">
            <v>238.91</v>
          </cell>
          <cell r="SM57">
            <v>238.91</v>
          </cell>
          <cell r="SN57">
            <v>238.91</v>
          </cell>
          <cell r="SO57">
            <v>238.91</v>
          </cell>
          <cell r="SP57">
            <v>127.72</v>
          </cell>
          <cell r="SQ57">
            <v>127.72</v>
          </cell>
          <cell r="SR57">
            <v>127.72</v>
          </cell>
          <cell r="SS57">
            <v>127.72</v>
          </cell>
          <cell r="ST57">
            <v>127.72</v>
          </cell>
          <cell r="SU57">
            <v>0</v>
          </cell>
          <cell r="SV57">
            <v>0</v>
          </cell>
          <cell r="SW57">
            <v>0</v>
          </cell>
          <cell r="SX57">
            <v>0</v>
          </cell>
          <cell r="SY57">
            <v>0</v>
          </cell>
          <cell r="SZ57">
            <v>0</v>
          </cell>
          <cell r="TA57">
            <v>0</v>
          </cell>
          <cell r="TB57">
            <v>0</v>
          </cell>
          <cell r="TC57">
            <v>0</v>
          </cell>
          <cell r="TD57">
            <v>0</v>
          </cell>
          <cell r="TE57">
            <v>0</v>
          </cell>
          <cell r="TF57">
            <v>0</v>
          </cell>
          <cell r="TG57">
            <v>0</v>
          </cell>
          <cell r="TH57">
            <v>-2310.9699999999998</v>
          </cell>
          <cell r="TI57">
            <v>-2310.9699999999998</v>
          </cell>
          <cell r="TJ57">
            <v>0</v>
          </cell>
          <cell r="TK57">
            <v>2464.1799999999994</v>
          </cell>
          <cell r="TL57">
            <v>230.39</v>
          </cell>
          <cell r="TM57">
            <v>230.39</v>
          </cell>
          <cell r="TN57">
            <v>230.39</v>
          </cell>
          <cell r="TO57">
            <v>230.39</v>
          </cell>
          <cell r="TP57">
            <v>230.39</v>
          </cell>
          <cell r="TQ57">
            <v>230.39</v>
          </cell>
          <cell r="TR57">
            <v>230.39</v>
          </cell>
          <cell r="TS57">
            <v>170.29</v>
          </cell>
          <cell r="TT57">
            <v>170.29</v>
          </cell>
          <cell r="TU57">
            <v>170.29</v>
          </cell>
          <cell r="TV57">
            <v>170.29</v>
          </cell>
          <cell r="TW57">
            <v>170.29</v>
          </cell>
          <cell r="TX57">
            <v>3194.65</v>
          </cell>
          <cell r="TY57">
            <v>0</v>
          </cell>
          <cell r="TZ57">
            <v>3194.65</v>
          </cell>
          <cell r="UA57">
            <v>0</v>
          </cell>
          <cell r="UB57">
            <v>0</v>
          </cell>
          <cell r="UC57">
            <v>0</v>
          </cell>
          <cell r="UD57">
            <v>0</v>
          </cell>
          <cell r="UE57">
            <v>0</v>
          </cell>
          <cell r="UF57">
            <v>0</v>
          </cell>
          <cell r="UG57">
            <v>0</v>
          </cell>
          <cell r="UH57">
            <v>0</v>
          </cell>
          <cell r="UI57">
            <v>0</v>
          </cell>
          <cell r="UJ57">
            <v>0</v>
          </cell>
          <cell r="UK57">
            <v>730.47000000000071</v>
          </cell>
          <cell r="UL57">
            <v>0</v>
          </cell>
          <cell r="UM57">
            <v>730.47000000000071</v>
          </cell>
          <cell r="UN57">
            <v>0</v>
          </cell>
          <cell r="UO57">
            <v>0</v>
          </cell>
          <cell r="UP57">
            <v>0</v>
          </cell>
          <cell r="UQ57">
            <v>0</v>
          </cell>
          <cell r="UR57">
            <v>0</v>
          </cell>
          <cell r="US57">
            <v>0</v>
          </cell>
          <cell r="UT57">
            <v>0</v>
          </cell>
          <cell r="UU57">
            <v>0</v>
          </cell>
          <cell r="UV57">
            <v>0</v>
          </cell>
          <cell r="UW57">
            <v>0</v>
          </cell>
          <cell r="UX57">
            <v>0</v>
          </cell>
          <cell r="UY57">
            <v>0</v>
          </cell>
          <cell r="UZ57">
            <v>0</v>
          </cell>
          <cell r="VA57">
            <v>0</v>
          </cell>
          <cell r="VH57">
            <v>0</v>
          </cell>
          <cell r="VN57">
            <v>0</v>
          </cell>
          <cell r="VO57">
            <v>0</v>
          </cell>
          <cell r="VP57">
            <v>0</v>
          </cell>
          <cell r="VQ57">
            <v>0</v>
          </cell>
          <cell r="WD57">
            <v>0</v>
          </cell>
          <cell r="WQ57">
            <v>0</v>
          </cell>
          <cell r="WR57">
            <v>0</v>
          </cell>
          <cell r="WS57">
            <v>0</v>
          </cell>
          <cell r="WT57">
            <v>44229.430000000008</v>
          </cell>
          <cell r="WU57">
            <v>3128.79</v>
          </cell>
          <cell r="WV57">
            <v>3128.79</v>
          </cell>
          <cell r="WW57">
            <v>3128.79</v>
          </cell>
          <cell r="WX57">
            <v>3128.79</v>
          </cell>
          <cell r="WY57">
            <v>3128.79</v>
          </cell>
          <cell r="WZ57">
            <v>3128.79</v>
          </cell>
          <cell r="XA57">
            <v>3128.79</v>
          </cell>
          <cell r="XB57">
            <v>4465.58</v>
          </cell>
          <cell r="XC57">
            <v>4465.58</v>
          </cell>
          <cell r="XD57">
            <v>4465.58</v>
          </cell>
          <cell r="XE57">
            <v>4465.58</v>
          </cell>
          <cell r="XF57">
            <v>4465.58</v>
          </cell>
          <cell r="XG57">
            <v>43638.602480626185</v>
          </cell>
          <cell r="XH57">
            <v>3694.5578530176363</v>
          </cell>
          <cell r="XI57">
            <v>3894.5751656962798</v>
          </cell>
          <cell r="XJ57">
            <v>3726.3182429516592</v>
          </cell>
          <cell r="XK57">
            <v>491.01888093789</v>
          </cell>
          <cell r="XL57">
            <v>3480.7314711045992</v>
          </cell>
          <cell r="XM57">
            <v>3108.3209448264433</v>
          </cell>
          <cell r="XN57">
            <v>3797.6869056330834</v>
          </cell>
          <cell r="XO57">
            <v>3846.3981061871928</v>
          </cell>
          <cell r="XP57">
            <v>4429.7889582492207</v>
          </cell>
          <cell r="XQ57">
            <v>4612.9467759051904</v>
          </cell>
          <cell r="XR57">
            <v>4312.1588103828344</v>
          </cell>
          <cell r="XS57">
            <v>4244.1003657341535</v>
          </cell>
          <cell r="XT57">
            <v>-590.82751937382272</v>
          </cell>
          <cell r="XU57">
            <v>-590.82751937382272</v>
          </cell>
          <cell r="XV57">
            <v>0</v>
          </cell>
          <cell r="XW57">
            <v>42725.430000000008</v>
          </cell>
          <cell r="XX57">
            <v>2729.34</v>
          </cell>
          <cell r="XY57">
            <v>2729.34</v>
          </cell>
          <cell r="XZ57">
            <v>2729.34</v>
          </cell>
          <cell r="YA57">
            <v>2729.34</v>
          </cell>
          <cell r="YB57">
            <v>2729.34</v>
          </cell>
          <cell r="YC57">
            <v>2729.34</v>
          </cell>
          <cell r="YD57">
            <v>2729.34</v>
          </cell>
          <cell r="YE57">
            <v>4724.01</v>
          </cell>
          <cell r="YF57">
            <v>4724.01</v>
          </cell>
          <cell r="YG57">
            <v>4724.01</v>
          </cell>
          <cell r="YH57">
            <v>4724.01</v>
          </cell>
          <cell r="YI57">
            <v>4724.01</v>
          </cell>
          <cell r="YJ57">
            <v>45150.334813781046</v>
          </cell>
          <cell r="YK57">
            <v>3387.8198231505612</v>
          </cell>
          <cell r="YL57">
            <v>3102.1609924542108</v>
          </cell>
          <cell r="YM57">
            <v>3745.5890254970695</v>
          </cell>
          <cell r="YN57">
            <v>3281.051394027616</v>
          </cell>
          <cell r="YO57">
            <v>3087.8531193954527</v>
          </cell>
          <cell r="YP57">
            <v>3180.1383949475908</v>
          </cell>
          <cell r="YQ57">
            <v>3474.3505223554171</v>
          </cell>
          <cell r="YR57">
            <v>3551.1395758026943</v>
          </cell>
          <cell r="YS57">
            <v>4929.3993577308165</v>
          </cell>
          <cell r="YT57">
            <v>4324.4156908924097</v>
          </cell>
          <cell r="YU57">
            <v>4353.8691217910082</v>
          </cell>
          <cell r="YV57">
            <v>4732.5477957361973</v>
          </cell>
          <cell r="YW57">
            <v>2424.9048137810387</v>
          </cell>
          <cell r="YX57">
            <v>0</v>
          </cell>
          <cell r="YY57">
            <v>2424.9048137810387</v>
          </cell>
          <cell r="YZ57">
            <v>975.05000000000018</v>
          </cell>
          <cell r="ZA57">
            <v>36.200000000000003</v>
          </cell>
          <cell r="ZB57">
            <v>36.200000000000003</v>
          </cell>
          <cell r="ZC57">
            <v>36.200000000000003</v>
          </cell>
          <cell r="ZD57">
            <v>36.200000000000003</v>
          </cell>
          <cell r="ZE57">
            <v>36.200000000000003</v>
          </cell>
          <cell r="ZF57">
            <v>36.200000000000003</v>
          </cell>
          <cell r="ZG57">
            <v>36.200000000000003</v>
          </cell>
          <cell r="ZH57">
            <v>144.33000000000001</v>
          </cell>
          <cell r="ZI57">
            <v>144.33000000000001</v>
          </cell>
          <cell r="ZJ57">
            <v>144.33000000000001</v>
          </cell>
          <cell r="ZK57">
            <v>144.33000000000001</v>
          </cell>
          <cell r="ZL57">
            <v>144.33000000000001</v>
          </cell>
          <cell r="ZM57">
            <v>5029.4086637477176</v>
          </cell>
          <cell r="ZN57">
            <v>0</v>
          </cell>
          <cell r="ZO57">
            <v>220.46117435170777</v>
          </cell>
          <cell r="ZP57">
            <v>744.37661157721482</v>
          </cell>
          <cell r="ZQ57">
            <v>3934.7487062644045</v>
          </cell>
          <cell r="ZR57">
            <v>129.82217155439051</v>
          </cell>
          <cell r="ZS57">
            <v>0</v>
          </cell>
          <cell r="ZZ57">
            <v>4054.3586637477174</v>
          </cell>
          <cell r="AAA57">
            <v>0</v>
          </cell>
          <cell r="AAB57">
            <v>4054.3586637477174</v>
          </cell>
          <cell r="AAC57">
            <v>810.68000000000018</v>
          </cell>
          <cell r="AAD57">
            <v>58.34</v>
          </cell>
          <cell r="AAE57">
            <v>58.34</v>
          </cell>
          <cell r="AAF57">
            <v>58.34</v>
          </cell>
          <cell r="AAG57">
            <v>58.34</v>
          </cell>
          <cell r="AAH57">
            <v>58.34</v>
          </cell>
          <cell r="AAI57">
            <v>58.34</v>
          </cell>
          <cell r="AAJ57">
            <v>58.34</v>
          </cell>
          <cell r="AAK57">
            <v>80.459999999999994</v>
          </cell>
          <cell r="AAL57">
            <v>80.459999999999994</v>
          </cell>
          <cell r="AAM57">
            <v>80.459999999999994</v>
          </cell>
          <cell r="AAN57">
            <v>80.459999999999994</v>
          </cell>
          <cell r="AAO57">
            <v>80.459999999999994</v>
          </cell>
          <cell r="AAP57">
            <v>1750.7808364386856</v>
          </cell>
          <cell r="AAQ57">
            <v>68.427776073869197</v>
          </cell>
          <cell r="AAR57">
            <v>68.263987701886876</v>
          </cell>
          <cell r="AAS57">
            <v>68.49371227004228</v>
          </cell>
          <cell r="AAT57">
            <v>68.774807229128001</v>
          </cell>
          <cell r="AAU57">
            <v>69.311803762678409</v>
          </cell>
          <cell r="AAV57">
            <v>68.526785069142406</v>
          </cell>
          <cell r="AAW57">
            <v>67.303632161464506</v>
          </cell>
          <cell r="AAX57">
            <v>258.71315903999999</v>
          </cell>
          <cell r="AAY57">
            <v>248.80697243999998</v>
          </cell>
          <cell r="AAZ57">
            <v>253.38819311999998</v>
          </cell>
          <cell r="ABA57">
            <v>253.04870455199998</v>
          </cell>
          <cell r="ABB57">
            <v>257.72130301847392</v>
          </cell>
          <cell r="ABC57">
            <v>940.10083643868541</v>
          </cell>
          <cell r="ABD57">
            <v>0</v>
          </cell>
          <cell r="ABE57">
            <v>940.10083643868541</v>
          </cell>
          <cell r="ABF57">
            <v>116.25999999999999</v>
          </cell>
          <cell r="ABG57">
            <v>3.83</v>
          </cell>
          <cell r="ABH57">
            <v>3.83</v>
          </cell>
          <cell r="ABI57">
            <v>3.83</v>
          </cell>
          <cell r="ABJ57">
            <v>3.83</v>
          </cell>
          <cell r="ABK57">
            <v>3.83</v>
          </cell>
          <cell r="ABL57">
            <v>3.83</v>
          </cell>
          <cell r="ABM57">
            <v>3.83</v>
          </cell>
          <cell r="ABN57">
            <v>17.89</v>
          </cell>
          <cell r="ABO57">
            <v>17.89</v>
          </cell>
          <cell r="ABP57">
            <v>17.89</v>
          </cell>
          <cell r="ABQ57">
            <v>17.89</v>
          </cell>
          <cell r="ABR57">
            <v>17.89</v>
          </cell>
          <cell r="ABS57">
            <v>0</v>
          </cell>
          <cell r="ABT57">
            <v>0</v>
          </cell>
          <cell r="ABU57">
            <v>0</v>
          </cell>
          <cell r="ABV57">
            <v>0</v>
          </cell>
          <cell r="ABW57">
            <v>0</v>
          </cell>
          <cell r="ABX57">
            <v>0</v>
          </cell>
          <cell r="ABY57">
            <v>0</v>
          </cell>
          <cell r="ACB57">
            <v>0</v>
          </cell>
          <cell r="ACC57">
            <v>0</v>
          </cell>
          <cell r="ACD57">
            <v>0</v>
          </cell>
          <cell r="ACE57">
            <v>0</v>
          </cell>
          <cell r="ACF57">
            <v>-116.25999999999999</v>
          </cell>
          <cell r="ACG57">
            <v>-116.25999999999999</v>
          </cell>
          <cell r="ACH57">
            <v>0</v>
          </cell>
          <cell r="ACI57">
            <v>33133.89</v>
          </cell>
          <cell r="ACJ57">
            <v>19109.87195350961</v>
          </cell>
          <cell r="ACK57">
            <v>-14024.01804649039</v>
          </cell>
          <cell r="ACL57">
            <v>-14024.01804649039</v>
          </cell>
          <cell r="ACM57">
            <v>0</v>
          </cell>
          <cell r="ACN57">
            <v>11008.08</v>
          </cell>
          <cell r="ACO57">
            <v>924.54</v>
          </cell>
          <cell r="ACP57">
            <v>924.54</v>
          </cell>
          <cell r="ACQ57">
            <v>924.54</v>
          </cell>
          <cell r="ACR57">
            <v>924.54</v>
          </cell>
          <cell r="ACS57">
            <v>924.54</v>
          </cell>
          <cell r="ACT57">
            <v>924.54</v>
          </cell>
          <cell r="ACU57">
            <v>924.54</v>
          </cell>
          <cell r="ACV57">
            <v>907.26</v>
          </cell>
          <cell r="ACW57">
            <v>907.26</v>
          </cell>
          <cell r="ACX57">
            <v>907.26</v>
          </cell>
          <cell r="ACY57">
            <v>907.26</v>
          </cell>
          <cell r="ACZ57">
            <v>907.26</v>
          </cell>
          <cell r="ADA57">
            <v>7486.1674486787615</v>
          </cell>
          <cell r="ADB57">
            <v>0</v>
          </cell>
          <cell r="ADC57">
            <v>1283.4896290886934</v>
          </cell>
          <cell r="ADD57">
            <v>721.23609912488701</v>
          </cell>
          <cell r="ADE57">
            <v>863.64733000000001</v>
          </cell>
          <cell r="ADF57">
            <v>675.55096559999993</v>
          </cell>
          <cell r="ADG57">
            <v>533.68820959999994</v>
          </cell>
          <cell r="ADH57">
            <v>499.34985110109216</v>
          </cell>
          <cell r="ADI57">
            <v>625.88314684411989</v>
          </cell>
          <cell r="ADJ57">
            <v>714.77724499999999</v>
          </cell>
          <cell r="ADK57">
            <v>511.85553439999995</v>
          </cell>
          <cell r="ADL57">
            <v>512.7002005999999</v>
          </cell>
          <cell r="ADM57">
            <v>543.98923731996865</v>
          </cell>
          <cell r="ADN57">
            <v>-3521.9125513212384</v>
          </cell>
          <cell r="ADO57">
            <v>-3521.9125513212384</v>
          </cell>
          <cell r="ADP57">
            <v>0</v>
          </cell>
          <cell r="ADQ57">
            <v>22125.81</v>
          </cell>
          <cell r="ADR57">
            <v>2548.98</v>
          </cell>
          <cell r="ADS57">
            <v>2548.98</v>
          </cell>
          <cell r="ADT57">
            <v>2548.98</v>
          </cell>
          <cell r="ADU57">
            <v>2548.98</v>
          </cell>
          <cell r="ADV57">
            <v>2548.98</v>
          </cell>
          <cell r="ADW57">
            <v>2548.98</v>
          </cell>
          <cell r="ADX57">
            <v>2548.98</v>
          </cell>
          <cell r="ADY57">
            <v>856.59</v>
          </cell>
          <cell r="ADZ57">
            <v>856.59</v>
          </cell>
          <cell r="AEA57">
            <v>856.59</v>
          </cell>
          <cell r="AEB57">
            <v>856.59</v>
          </cell>
          <cell r="AEC57">
            <v>856.59</v>
          </cell>
          <cell r="AED57">
            <v>11623.704504830848</v>
          </cell>
          <cell r="AEE57">
            <v>0</v>
          </cell>
          <cell r="AEF57">
            <v>1772.6627597830363</v>
          </cell>
          <cell r="AEG57">
            <v>943.76189776079309</v>
          </cell>
          <cell r="AEH57">
            <v>1004.6833159999999</v>
          </cell>
          <cell r="AEI57">
            <v>972.60174479999989</v>
          </cell>
          <cell r="AEJ57">
            <v>914.2173767999999</v>
          </cell>
          <cell r="AEK57">
            <v>866.88374771897679</v>
          </cell>
          <cell r="AEL57">
            <v>1117.2014171167539</v>
          </cell>
          <cell r="AEM57">
            <v>948.02034600000002</v>
          </cell>
          <cell r="AEN57">
            <v>1109.5311583999999</v>
          </cell>
          <cell r="AEO57">
            <v>968.77381187999993</v>
          </cell>
          <cell r="AEP57">
            <v>1005.3669285712888</v>
          </cell>
          <cell r="AEQ57">
            <v>-10502.105495169153</v>
          </cell>
          <cell r="AER57">
            <v>-10502.105495169153</v>
          </cell>
          <cell r="AES57">
            <v>0</v>
          </cell>
          <cell r="AET57">
            <v>0</v>
          </cell>
          <cell r="AEU57">
            <v>0</v>
          </cell>
          <cell r="AEV57">
            <v>0</v>
          </cell>
          <cell r="AEW57">
            <v>0</v>
          </cell>
          <cell r="AEX57">
            <v>0</v>
          </cell>
          <cell r="AEY57">
            <v>0</v>
          </cell>
          <cell r="AEZ57">
            <v>0</v>
          </cell>
          <cell r="AFA57">
            <v>0</v>
          </cell>
          <cell r="AFB57">
            <v>0</v>
          </cell>
          <cell r="AFC57">
            <v>0</v>
          </cell>
          <cell r="AFD57">
            <v>0</v>
          </cell>
          <cell r="AFE57">
            <v>0</v>
          </cell>
          <cell r="AFF57">
            <v>0</v>
          </cell>
          <cell r="AFG57">
            <v>0</v>
          </cell>
          <cell r="AFH57">
            <v>0</v>
          </cell>
          <cell r="AFI57">
            <v>0</v>
          </cell>
          <cell r="AFJ57">
            <v>0</v>
          </cell>
          <cell r="AFK57">
            <v>0</v>
          </cell>
          <cell r="AFL57">
            <v>0</v>
          </cell>
          <cell r="AFM57">
            <v>0</v>
          </cell>
          <cell r="AFN57">
            <v>0</v>
          </cell>
          <cell r="AFO57">
            <v>0</v>
          </cell>
          <cell r="AFP57">
            <v>0</v>
          </cell>
          <cell r="AFQ57">
            <v>0</v>
          </cell>
          <cell r="AFR57">
            <v>0</v>
          </cell>
          <cell r="AFS57">
            <v>0</v>
          </cell>
          <cell r="AFT57">
            <v>0</v>
          </cell>
          <cell r="AFU57">
            <v>0</v>
          </cell>
          <cell r="AFV57">
            <v>0</v>
          </cell>
          <cell r="AFW57">
            <v>276156.07</v>
          </cell>
          <cell r="AFX57">
            <v>217903.13680452266</v>
          </cell>
          <cell r="AFY57">
            <v>-58252.933195477352</v>
          </cell>
          <cell r="AFZ57">
            <v>-58252.933195477352</v>
          </cell>
          <cell r="AGA57">
            <v>0</v>
          </cell>
          <cell r="AGB57">
            <v>331387.28399999999</v>
          </cell>
          <cell r="AGC57">
            <v>261483.76416542719</v>
          </cell>
          <cell r="AGD57">
            <v>-69903.519834572799</v>
          </cell>
          <cell r="AGE57">
            <v>-69903.519834572799</v>
          </cell>
          <cell r="AGF57">
            <v>0</v>
          </cell>
          <cell r="AGG57">
            <v>17673.98848</v>
          </cell>
          <cell r="AGH57">
            <v>13945.80075548945</v>
          </cell>
          <cell r="AGI57">
            <v>-3728.1877245105497</v>
          </cell>
          <cell r="AGJ57">
            <v>-3728.1877245105497</v>
          </cell>
          <cell r="AGK57">
            <v>0</v>
          </cell>
          <cell r="AGL57">
            <v>349061.27247999999</v>
          </cell>
          <cell r="AGM57">
            <v>275429.56492091663</v>
          </cell>
          <cell r="AGN57">
            <v>-75438.608199083304</v>
          </cell>
          <cell r="AGO57">
            <v>-75438.608199083304</v>
          </cell>
          <cell r="AGP57">
            <v>0</v>
          </cell>
          <cell r="AGQ57">
            <v>5.0632911392405069E-2</v>
          </cell>
          <cell r="AGR57">
            <v>7.0000000000000007E-2</v>
          </cell>
          <cell r="AGS57">
            <v>0.03</v>
          </cell>
          <cell r="AGT57">
            <v>5.3333333333333337E-2</v>
          </cell>
          <cell r="AGV57">
            <v>88438.140000000014</v>
          </cell>
          <cell r="AGW57">
            <v>28098.432395060554</v>
          </cell>
          <cell r="AGX57">
            <v>-60339.70760493946</v>
          </cell>
          <cell r="AGZ57">
            <v>-75438.608199083304</v>
          </cell>
          <cell r="AHA57">
            <v>-110994.69424481614</v>
          </cell>
          <cell r="AHC57">
            <v>-123555.37743159774</v>
          </cell>
          <cell r="AHD57">
            <v>325142.74223416916</v>
          </cell>
          <cell r="AHE57">
            <v>-126678.07420053147</v>
          </cell>
          <cell r="AHF57">
            <v>-39290.004543135874</v>
          </cell>
          <cell r="AHG57">
            <v>-150814.01638499537</v>
          </cell>
        </row>
        <row r="58">
          <cell r="C58" t="str">
            <v>Текстильникiв, ВУЛ, 16</v>
          </cell>
          <cell r="D58">
            <v>5</v>
          </cell>
          <cell r="E58">
            <v>3036.5299999999997</v>
          </cell>
          <cell r="F58">
            <v>29645.079999999994</v>
          </cell>
          <cell r="G58">
            <v>31792.676996605675</v>
          </cell>
          <cell r="H58">
            <v>2147.59699660568</v>
          </cell>
          <cell r="I58">
            <v>0</v>
          </cell>
          <cell r="J58">
            <v>2147.59699660568</v>
          </cell>
          <cell r="K58">
            <v>9885.7999999999993</v>
          </cell>
          <cell r="L58">
            <v>623.1</v>
          </cell>
          <cell r="M58">
            <v>623.1</v>
          </cell>
          <cell r="N58">
            <v>623.1</v>
          </cell>
          <cell r="O58">
            <v>623.1</v>
          </cell>
          <cell r="P58">
            <v>623.1</v>
          </cell>
          <cell r="Q58">
            <v>623.1</v>
          </cell>
          <cell r="R58">
            <v>623.1</v>
          </cell>
          <cell r="S58">
            <v>1104.82</v>
          </cell>
          <cell r="T58">
            <v>1104.82</v>
          </cell>
          <cell r="U58">
            <v>1104.82</v>
          </cell>
          <cell r="V58">
            <v>1104.82</v>
          </cell>
          <cell r="W58">
            <v>1104.82</v>
          </cell>
          <cell r="X58">
            <v>9839.3538943168369</v>
          </cell>
          <cell r="Y58">
            <v>0</v>
          </cell>
          <cell r="Z58">
            <v>3439.5520631698096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6399.8018311470269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L58">
            <v>0</v>
          </cell>
          <cell r="AM58">
            <v>0</v>
          </cell>
          <cell r="AN58">
            <v>2421.2399999999998</v>
          </cell>
          <cell r="AO58">
            <v>184.32</v>
          </cell>
          <cell r="AP58">
            <v>184.32</v>
          </cell>
          <cell r="AQ58">
            <v>184.32</v>
          </cell>
          <cell r="AR58">
            <v>184.32</v>
          </cell>
          <cell r="AS58">
            <v>184.32</v>
          </cell>
          <cell r="AT58">
            <v>184.32</v>
          </cell>
          <cell r="AU58">
            <v>184.32</v>
          </cell>
          <cell r="AV58">
            <v>226.2</v>
          </cell>
          <cell r="AW58">
            <v>226.2</v>
          </cell>
          <cell r="AX58">
            <v>226.2</v>
          </cell>
          <cell r="AY58">
            <v>226.2</v>
          </cell>
          <cell r="AZ58">
            <v>226.2</v>
          </cell>
          <cell r="BA58">
            <v>2050.4026225549105</v>
          </cell>
          <cell r="BB58">
            <v>0</v>
          </cell>
          <cell r="BC58">
            <v>716.80666781216405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1333.5959547427465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O58">
            <v>0</v>
          </cell>
          <cell r="BP58">
            <v>0</v>
          </cell>
          <cell r="BQ58">
            <v>1746.6500000000005</v>
          </cell>
          <cell r="BR58">
            <v>133</v>
          </cell>
          <cell r="BS58">
            <v>133</v>
          </cell>
          <cell r="BT58">
            <v>133</v>
          </cell>
          <cell r="BU58">
            <v>133</v>
          </cell>
          <cell r="BV58">
            <v>133</v>
          </cell>
          <cell r="BW58">
            <v>133</v>
          </cell>
          <cell r="BX58">
            <v>133</v>
          </cell>
          <cell r="BY58">
            <v>163.13</v>
          </cell>
          <cell r="BZ58">
            <v>163.13</v>
          </cell>
          <cell r="CA58">
            <v>163.13</v>
          </cell>
          <cell r="CB58">
            <v>163.13</v>
          </cell>
          <cell r="CC58">
            <v>163.13</v>
          </cell>
          <cell r="CD58">
            <v>1598.19</v>
          </cell>
          <cell r="CE58">
            <v>120.62</v>
          </cell>
          <cell r="CF58">
            <v>120.62</v>
          </cell>
          <cell r="CG58">
            <v>120.62</v>
          </cell>
          <cell r="CH58">
            <v>120.62</v>
          </cell>
          <cell r="CI58">
            <v>120.62</v>
          </cell>
          <cell r="CJ58">
            <v>120.62</v>
          </cell>
          <cell r="CK58">
            <v>120.62</v>
          </cell>
          <cell r="CL58">
            <v>150.77000000000001</v>
          </cell>
          <cell r="CM58">
            <v>150.77000000000001</v>
          </cell>
          <cell r="CN58">
            <v>150.77000000000001</v>
          </cell>
          <cell r="CO58">
            <v>150.77000000000001</v>
          </cell>
          <cell r="CP58">
            <v>150.77000000000001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921.70999999999992</v>
          </cell>
          <cell r="DX58">
            <v>73.180000000000007</v>
          </cell>
          <cell r="DY58">
            <v>73.180000000000007</v>
          </cell>
          <cell r="DZ58">
            <v>73.180000000000007</v>
          </cell>
          <cell r="EA58">
            <v>73.180000000000007</v>
          </cell>
          <cell r="EB58">
            <v>73.180000000000007</v>
          </cell>
          <cell r="EC58">
            <v>73.180000000000007</v>
          </cell>
          <cell r="ED58">
            <v>73.180000000000007</v>
          </cell>
          <cell r="EE58">
            <v>81.89</v>
          </cell>
          <cell r="EF58">
            <v>81.89</v>
          </cell>
          <cell r="EG58">
            <v>81.89</v>
          </cell>
          <cell r="EH58">
            <v>81.89</v>
          </cell>
          <cell r="EI58">
            <v>81.89</v>
          </cell>
          <cell r="EK58">
            <v>740.05382057062957</v>
          </cell>
          <cell r="EL58">
            <v>0</v>
          </cell>
          <cell r="EM58">
            <v>258.7197511581748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481.33406941245471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-181.65617942937035</v>
          </cell>
          <cell r="EY58">
            <v>-181.65617942937035</v>
          </cell>
          <cell r="EZ58">
            <v>0</v>
          </cell>
          <cell r="FA58">
            <v>5667.8499999999985</v>
          </cell>
          <cell r="FB58">
            <v>428.45</v>
          </cell>
          <cell r="FC58">
            <v>428.45</v>
          </cell>
          <cell r="FD58">
            <v>428.45</v>
          </cell>
          <cell r="FE58">
            <v>428.45</v>
          </cell>
          <cell r="FF58">
            <v>428.45</v>
          </cell>
          <cell r="FG58">
            <v>428.45</v>
          </cell>
          <cell r="FH58">
            <v>428.45</v>
          </cell>
          <cell r="FI58">
            <v>533.74</v>
          </cell>
          <cell r="FJ58">
            <v>533.74</v>
          </cell>
          <cell r="FK58">
            <v>533.74</v>
          </cell>
          <cell r="FL58">
            <v>533.74</v>
          </cell>
          <cell r="FM58">
            <v>533.74</v>
          </cell>
          <cell r="FN58">
            <v>5454.9948034450335</v>
          </cell>
          <cell r="FO58">
            <v>0</v>
          </cell>
          <cell r="FP58">
            <v>2315.2083617684052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3139.7864416766288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-212.855196554965</v>
          </cell>
          <cell r="GB58">
            <v>-212.855196554965</v>
          </cell>
          <cell r="GC58">
            <v>0</v>
          </cell>
          <cell r="GD58">
            <v>970.19999999999993</v>
          </cell>
          <cell r="GE58">
            <v>50.1</v>
          </cell>
          <cell r="GF58">
            <v>50.1</v>
          </cell>
          <cell r="GG58">
            <v>50.1</v>
          </cell>
          <cell r="GH58">
            <v>50.1</v>
          </cell>
          <cell r="GI58">
            <v>50.1</v>
          </cell>
          <cell r="GJ58">
            <v>50.1</v>
          </cell>
          <cell r="GK58">
            <v>50.1</v>
          </cell>
          <cell r="GL58">
            <v>123.9</v>
          </cell>
          <cell r="GM58">
            <v>123.9</v>
          </cell>
          <cell r="GN58">
            <v>123.9</v>
          </cell>
          <cell r="GO58">
            <v>123.9</v>
          </cell>
          <cell r="GP58">
            <v>123.9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V58">
            <v>-970.19999999999993</v>
          </cell>
          <cell r="GW58">
            <v>-970.19999999999993</v>
          </cell>
          <cell r="GX58">
            <v>0</v>
          </cell>
          <cell r="GY58">
            <v>8031.6299999999983</v>
          </cell>
          <cell r="GZ58">
            <v>447.89</v>
          </cell>
          <cell r="HA58">
            <v>447.89</v>
          </cell>
          <cell r="HB58">
            <v>447.89</v>
          </cell>
          <cell r="HC58">
            <v>447.89</v>
          </cell>
          <cell r="HD58">
            <v>447.89</v>
          </cell>
          <cell r="HE58">
            <v>447.89</v>
          </cell>
          <cell r="HF58">
            <v>447.89</v>
          </cell>
          <cell r="HG58">
            <v>979.28</v>
          </cell>
          <cell r="HH58">
            <v>979.28</v>
          </cell>
          <cell r="HI58">
            <v>979.28</v>
          </cell>
          <cell r="HJ58">
            <v>979.28</v>
          </cell>
          <cell r="HK58">
            <v>979.28</v>
          </cell>
          <cell r="HL58">
            <v>12109.681855718263</v>
          </cell>
          <cell r="HM58">
            <v>1042.0710667924191</v>
          </cell>
          <cell r="HN58">
            <v>1103.3401575878331</v>
          </cell>
          <cell r="HO58">
            <v>1160.1945084650295</v>
          </cell>
          <cell r="HP58">
            <v>1111.6336841936004</v>
          </cell>
          <cell r="HQ58">
            <v>1146.1494602965558</v>
          </cell>
          <cell r="HR58">
            <v>1001.0047649951042</v>
          </cell>
          <cell r="HS58">
            <v>1226.8049642003571</v>
          </cell>
          <cell r="HT58">
            <v>642.70396298177479</v>
          </cell>
          <cell r="HU58">
            <v>661.72119176749709</v>
          </cell>
          <cell r="HV58">
            <v>1029.5731530568805</v>
          </cell>
          <cell r="HW58">
            <v>916.04369210046866</v>
          </cell>
          <cell r="HX58">
            <v>1068.441249280743</v>
          </cell>
          <cell r="HY58">
            <v>4078.051855718265</v>
          </cell>
          <cell r="HZ58">
            <v>0</v>
          </cell>
          <cell r="IA58">
            <v>4078.051855718265</v>
          </cell>
          <cell r="IB58">
            <v>0</v>
          </cell>
          <cell r="IC58">
            <v>0</v>
          </cell>
          <cell r="ID58">
            <v>0</v>
          </cell>
          <cell r="IE58">
            <v>0</v>
          </cell>
          <cell r="IF58">
            <v>0</v>
          </cell>
          <cell r="IG58">
            <v>0</v>
          </cell>
          <cell r="IH58">
            <v>0</v>
          </cell>
          <cell r="II58">
            <v>0</v>
          </cell>
          <cell r="IJ58">
            <v>0</v>
          </cell>
          <cell r="IK58">
            <v>0</v>
          </cell>
          <cell r="IL58">
            <v>0</v>
          </cell>
          <cell r="IM58">
            <v>0</v>
          </cell>
          <cell r="IN58">
            <v>0</v>
          </cell>
          <cell r="IO58">
            <v>0</v>
          </cell>
          <cell r="IP58">
            <v>0</v>
          </cell>
          <cell r="IQ58">
            <v>0</v>
          </cell>
          <cell r="IR58">
            <v>0</v>
          </cell>
          <cell r="IS58">
            <v>0</v>
          </cell>
          <cell r="IT58">
            <v>0</v>
          </cell>
          <cell r="IU58">
            <v>0</v>
          </cell>
          <cell r="IV58">
            <v>0</v>
          </cell>
          <cell r="IW58">
            <v>0</v>
          </cell>
          <cell r="IX58">
            <v>0</v>
          </cell>
          <cell r="IY58">
            <v>0</v>
          </cell>
          <cell r="IZ58">
            <v>0</v>
          </cell>
          <cell r="JA58">
            <v>0</v>
          </cell>
          <cell r="JB58">
            <v>0</v>
          </cell>
          <cell r="JC58">
            <v>0</v>
          </cell>
          <cell r="JD58">
            <v>0</v>
          </cell>
          <cell r="JE58">
            <v>0</v>
          </cell>
          <cell r="JF58">
            <v>0</v>
          </cell>
          <cell r="JG58">
            <v>0</v>
          </cell>
          <cell r="JH58">
            <v>0</v>
          </cell>
          <cell r="JI58">
            <v>0</v>
          </cell>
          <cell r="JJ58">
            <v>0</v>
          </cell>
          <cell r="JK58">
            <v>0</v>
          </cell>
          <cell r="JL58">
            <v>0</v>
          </cell>
          <cell r="JM58">
            <v>0</v>
          </cell>
          <cell r="JN58">
            <v>0</v>
          </cell>
          <cell r="JO58">
            <v>0</v>
          </cell>
          <cell r="JP58">
            <v>0</v>
          </cell>
          <cell r="JQ58">
            <v>0</v>
          </cell>
          <cell r="JR58">
            <v>0</v>
          </cell>
          <cell r="JS58">
            <v>0</v>
          </cell>
          <cell r="JT58">
            <v>0</v>
          </cell>
          <cell r="JU58">
            <v>0</v>
          </cell>
          <cell r="JV58">
            <v>0</v>
          </cell>
          <cell r="JW58">
            <v>0</v>
          </cell>
          <cell r="JX58">
            <v>0</v>
          </cell>
          <cell r="JY58">
            <v>0</v>
          </cell>
          <cell r="JZ58">
            <v>0</v>
          </cell>
          <cell r="KA58">
            <v>0</v>
          </cell>
          <cell r="KB58">
            <v>0</v>
          </cell>
          <cell r="KC58">
            <v>0</v>
          </cell>
          <cell r="KD58">
            <v>0</v>
          </cell>
          <cell r="KE58">
            <v>0</v>
          </cell>
          <cell r="KF58">
            <v>0</v>
          </cell>
          <cell r="KG58">
            <v>0</v>
          </cell>
          <cell r="KH58">
            <v>7056.9</v>
          </cell>
          <cell r="KI58">
            <v>286.95</v>
          </cell>
          <cell r="KJ58">
            <v>286.95</v>
          </cell>
          <cell r="KK58">
            <v>286.95</v>
          </cell>
          <cell r="KL58">
            <v>286.95</v>
          </cell>
          <cell r="KM58">
            <v>286.95</v>
          </cell>
          <cell r="KN58">
            <v>286.95</v>
          </cell>
          <cell r="KO58">
            <v>286.95</v>
          </cell>
          <cell r="KP58">
            <v>1009.65</v>
          </cell>
          <cell r="KQ58">
            <v>1009.65</v>
          </cell>
          <cell r="KR58">
            <v>1009.65</v>
          </cell>
          <cell r="KS58">
            <v>1009.65</v>
          </cell>
          <cell r="KT58">
            <v>1009.65</v>
          </cell>
          <cell r="KU58">
            <v>7529.3862359310542</v>
          </cell>
          <cell r="KV58">
            <v>346.66296913507733</v>
          </cell>
          <cell r="KW58">
            <v>373.34333209604199</v>
          </cell>
          <cell r="KX58">
            <v>331.33769061467262</v>
          </cell>
          <cell r="KY58">
            <v>363.28099510223075</v>
          </cell>
          <cell r="KZ58">
            <v>361.87263345191627</v>
          </cell>
          <cell r="LA58">
            <v>369.87327664647665</v>
          </cell>
          <cell r="LB58">
            <v>327.29386300029199</v>
          </cell>
          <cell r="LC58">
            <v>766.93093834845263</v>
          </cell>
          <cell r="LD58">
            <v>988.53114291345116</v>
          </cell>
          <cell r="LE58">
            <v>954.54321737044631</v>
          </cell>
          <cell r="LF58">
            <v>1162.9934338488749</v>
          </cell>
          <cell r="LG58">
            <v>1182.7227434031222</v>
          </cell>
          <cell r="LH58">
            <v>472.48623593105458</v>
          </cell>
          <cell r="LI58">
            <v>0</v>
          </cell>
          <cell r="LJ58">
            <v>472.48623593105458</v>
          </cell>
          <cell r="LK58">
            <v>0</v>
          </cell>
          <cell r="LX58">
            <v>0</v>
          </cell>
          <cell r="MJ58">
            <v>0</v>
          </cell>
          <cell r="ML58">
            <v>0</v>
          </cell>
          <cell r="MM58">
            <v>0</v>
          </cell>
          <cell r="MN58">
            <v>23591.117500000004</v>
          </cell>
          <cell r="MO58">
            <v>2296.5300000000002</v>
          </cell>
          <cell r="MP58">
            <v>2296.5300000000002</v>
          </cell>
          <cell r="MQ58">
            <v>2296.5300000000002</v>
          </cell>
          <cell r="MR58">
            <v>2296.5300000000002</v>
          </cell>
          <cell r="MS58">
            <v>2296.5300000000002</v>
          </cell>
          <cell r="MT58">
            <v>2296.5300000000002</v>
          </cell>
          <cell r="MU58">
            <v>2296.5300000000002</v>
          </cell>
          <cell r="MV58">
            <v>1503.0815</v>
          </cell>
          <cell r="MW58">
            <v>1503.0815</v>
          </cell>
          <cell r="MX58">
            <v>1503.0815</v>
          </cell>
          <cell r="MY58">
            <v>1503.0815</v>
          </cell>
          <cell r="MZ58">
            <v>1503.0815</v>
          </cell>
          <cell r="NA58">
            <v>53721.042965284811</v>
          </cell>
          <cell r="NB58">
            <v>0</v>
          </cell>
          <cell r="NC58">
            <v>728.72</v>
          </cell>
          <cell r="ND58">
            <v>2084.5374170957471</v>
          </cell>
          <cell r="NE58">
            <v>0</v>
          </cell>
          <cell r="NF58">
            <v>35309.473073476307</v>
          </cell>
          <cell r="NG58">
            <v>0</v>
          </cell>
          <cell r="NH58">
            <v>8873.2800000000007</v>
          </cell>
          <cell r="NI58">
            <v>0</v>
          </cell>
          <cell r="NJ58">
            <v>0</v>
          </cell>
          <cell r="NK58">
            <v>504.5012329728952</v>
          </cell>
          <cell r="NL58">
            <v>884.68546473815854</v>
          </cell>
          <cell r="NM58">
            <v>5335.8457770017139</v>
          </cell>
          <cell r="NN58">
            <v>30129.925465284807</v>
          </cell>
          <cell r="NO58">
            <v>0</v>
          </cell>
          <cell r="NP58">
            <v>30129.925465284807</v>
          </cell>
          <cell r="NQ58">
            <v>13234.58</v>
          </cell>
          <cell r="NR58">
            <v>5773.4699999999993</v>
          </cell>
          <cell r="NS58">
            <v>-7461.1100000000006</v>
          </cell>
          <cell r="NT58">
            <v>-7461.1100000000006</v>
          </cell>
          <cell r="NU58">
            <v>0</v>
          </cell>
          <cell r="NV58">
            <v>5249.7699999999995</v>
          </cell>
          <cell r="NW58">
            <v>566.30999999999995</v>
          </cell>
          <cell r="NX58">
            <v>566.30999999999995</v>
          </cell>
          <cell r="NY58">
            <v>566.30999999999995</v>
          </cell>
          <cell r="NZ58">
            <v>566.30999999999995</v>
          </cell>
          <cell r="OA58">
            <v>566.30999999999995</v>
          </cell>
          <cell r="OB58">
            <v>566.30999999999995</v>
          </cell>
          <cell r="OC58">
            <v>566.30999999999995</v>
          </cell>
          <cell r="OD58">
            <v>257.12</v>
          </cell>
          <cell r="OE58">
            <v>257.12</v>
          </cell>
          <cell r="OF58">
            <v>257.12</v>
          </cell>
          <cell r="OG58">
            <v>257.12</v>
          </cell>
          <cell r="OH58">
            <v>257.12</v>
          </cell>
          <cell r="OI58">
            <v>2367.4</v>
          </cell>
          <cell r="OJ58">
            <v>0</v>
          </cell>
          <cell r="OK58">
            <v>0</v>
          </cell>
          <cell r="OL58">
            <v>0</v>
          </cell>
          <cell r="OM58">
            <v>0</v>
          </cell>
          <cell r="ON58">
            <v>0</v>
          </cell>
          <cell r="OO58">
            <v>0</v>
          </cell>
          <cell r="OP58">
            <v>0</v>
          </cell>
          <cell r="OQ58">
            <v>0</v>
          </cell>
          <cell r="OR58">
            <v>0</v>
          </cell>
          <cell r="OS58">
            <v>2367.4</v>
          </cell>
          <cell r="OT58">
            <v>0</v>
          </cell>
          <cell r="OU58">
            <v>0</v>
          </cell>
          <cell r="OV58">
            <v>-2882.3699999999994</v>
          </cell>
          <cell r="OW58">
            <v>-2882.3699999999994</v>
          </cell>
          <cell r="OX58">
            <v>0</v>
          </cell>
          <cell r="OY58">
            <v>4629.47</v>
          </cell>
          <cell r="OZ58">
            <v>520.46</v>
          </cell>
          <cell r="PA58">
            <v>520.46</v>
          </cell>
          <cell r="PB58">
            <v>520.46</v>
          </cell>
          <cell r="PC58">
            <v>520.46</v>
          </cell>
          <cell r="PD58">
            <v>520.46</v>
          </cell>
          <cell r="PE58">
            <v>520.46</v>
          </cell>
          <cell r="PF58">
            <v>520.46</v>
          </cell>
          <cell r="PG58">
            <v>197.25</v>
          </cell>
          <cell r="PH58">
            <v>197.25</v>
          </cell>
          <cell r="PI58">
            <v>197.25</v>
          </cell>
          <cell r="PJ58">
            <v>197.25</v>
          </cell>
          <cell r="PK58">
            <v>197.25</v>
          </cell>
          <cell r="PL58">
            <v>0</v>
          </cell>
          <cell r="PM58">
            <v>0</v>
          </cell>
          <cell r="PN58">
            <v>0</v>
          </cell>
          <cell r="PO58">
            <v>0</v>
          </cell>
          <cell r="PP58">
            <v>0</v>
          </cell>
          <cell r="PQ58">
            <v>0</v>
          </cell>
          <cell r="PR58">
            <v>0</v>
          </cell>
          <cell r="PS58">
            <v>0</v>
          </cell>
          <cell r="PT58">
            <v>0</v>
          </cell>
          <cell r="PU58">
            <v>0</v>
          </cell>
          <cell r="PV58">
            <v>0</v>
          </cell>
          <cell r="PW58">
            <v>0</v>
          </cell>
          <cell r="PX58">
            <v>0</v>
          </cell>
          <cell r="PY58">
            <v>-4629.47</v>
          </cell>
          <cell r="PZ58">
            <v>-4629.47</v>
          </cell>
          <cell r="QA58">
            <v>0</v>
          </cell>
          <cell r="QB58">
            <v>1448.4600000000003</v>
          </cell>
          <cell r="QC58">
            <v>148.18</v>
          </cell>
          <cell r="QD58">
            <v>148.18</v>
          </cell>
          <cell r="QE58">
            <v>148.18</v>
          </cell>
          <cell r="QF58">
            <v>148.18</v>
          </cell>
          <cell r="QG58">
            <v>148.18</v>
          </cell>
          <cell r="QH58">
            <v>148.18</v>
          </cell>
          <cell r="QI58">
            <v>148.18</v>
          </cell>
          <cell r="QJ58">
            <v>82.24</v>
          </cell>
          <cell r="QK58">
            <v>82.24</v>
          </cell>
          <cell r="QL58">
            <v>82.24</v>
          </cell>
          <cell r="QM58">
            <v>82.24</v>
          </cell>
          <cell r="QN58">
            <v>82.24</v>
          </cell>
          <cell r="QO58">
            <v>1722.05</v>
          </cell>
          <cell r="QP58">
            <v>0</v>
          </cell>
          <cell r="QQ58">
            <v>0</v>
          </cell>
          <cell r="QR58">
            <v>0</v>
          </cell>
          <cell r="QS58">
            <v>0</v>
          </cell>
          <cell r="QT58">
            <v>0</v>
          </cell>
          <cell r="QU58">
            <v>0</v>
          </cell>
          <cell r="QV58">
            <v>1722.05</v>
          </cell>
          <cell r="QW58">
            <v>0</v>
          </cell>
          <cell r="QX58">
            <v>0</v>
          </cell>
          <cell r="QY58">
            <v>0</v>
          </cell>
          <cell r="QZ58">
            <v>0</v>
          </cell>
          <cell r="RA58">
            <v>0</v>
          </cell>
          <cell r="RB58">
            <v>273.58999999999969</v>
          </cell>
          <cell r="RC58">
            <v>0</v>
          </cell>
          <cell r="RD58">
            <v>273.58999999999969</v>
          </cell>
          <cell r="RE58">
            <v>0</v>
          </cell>
          <cell r="RF58">
            <v>0</v>
          </cell>
          <cell r="RG58">
            <v>0</v>
          </cell>
          <cell r="RH58">
            <v>0</v>
          </cell>
          <cell r="RI58">
            <v>0</v>
          </cell>
          <cell r="RJ58">
            <v>0</v>
          </cell>
          <cell r="RK58">
            <v>0</v>
          </cell>
          <cell r="RL58">
            <v>0</v>
          </cell>
          <cell r="RM58">
            <v>0</v>
          </cell>
          <cell r="RN58">
            <v>0</v>
          </cell>
          <cell r="RO58">
            <v>0</v>
          </cell>
          <cell r="RP58">
            <v>0</v>
          </cell>
          <cell r="RQ58">
            <v>0</v>
          </cell>
          <cell r="RR58">
            <v>0</v>
          </cell>
          <cell r="RS58">
            <v>0</v>
          </cell>
          <cell r="RT58">
            <v>0</v>
          </cell>
          <cell r="RU58">
            <v>0</v>
          </cell>
          <cell r="RV58">
            <v>0</v>
          </cell>
          <cell r="RW58">
            <v>0</v>
          </cell>
          <cell r="RX58">
            <v>0</v>
          </cell>
          <cell r="RY58">
            <v>0</v>
          </cell>
          <cell r="RZ58">
            <v>0</v>
          </cell>
          <cell r="SA58">
            <v>0</v>
          </cell>
          <cell r="SB58">
            <v>0</v>
          </cell>
          <cell r="SC58">
            <v>0</v>
          </cell>
          <cell r="SD58">
            <v>0</v>
          </cell>
          <cell r="SE58">
            <v>0</v>
          </cell>
          <cell r="SF58">
            <v>0</v>
          </cell>
          <cell r="SG58">
            <v>0</v>
          </cell>
          <cell r="SH58">
            <v>0</v>
          </cell>
          <cell r="SI58">
            <v>0</v>
          </cell>
          <cell r="SJ58">
            <v>0</v>
          </cell>
          <cell r="SK58">
            <v>0</v>
          </cell>
          <cell r="SL58">
            <v>0</v>
          </cell>
          <cell r="SM58">
            <v>0</v>
          </cell>
          <cell r="SN58">
            <v>0</v>
          </cell>
          <cell r="SO58">
            <v>0</v>
          </cell>
          <cell r="SP58">
            <v>0</v>
          </cell>
          <cell r="SQ58">
            <v>0</v>
          </cell>
          <cell r="SR58">
            <v>0</v>
          </cell>
          <cell r="SS58">
            <v>0</v>
          </cell>
          <cell r="ST58">
            <v>0</v>
          </cell>
          <cell r="SU58">
            <v>1121.52</v>
          </cell>
          <cell r="SV58">
            <v>0</v>
          </cell>
          <cell r="SW58">
            <v>0</v>
          </cell>
          <cell r="SX58">
            <v>0</v>
          </cell>
          <cell r="SY58">
            <v>0</v>
          </cell>
          <cell r="SZ58">
            <v>0</v>
          </cell>
          <cell r="TA58">
            <v>0</v>
          </cell>
          <cell r="TB58">
            <v>0</v>
          </cell>
          <cell r="TC58">
            <v>1121.52</v>
          </cell>
          <cell r="TD58">
            <v>0</v>
          </cell>
          <cell r="TE58">
            <v>0</v>
          </cell>
          <cell r="TF58">
            <v>0</v>
          </cell>
          <cell r="TG58">
            <v>0</v>
          </cell>
          <cell r="TH58">
            <v>1121.52</v>
          </cell>
          <cell r="TI58">
            <v>0</v>
          </cell>
          <cell r="TJ58">
            <v>1121.52</v>
          </cell>
          <cell r="TK58">
            <v>1844.4900000000002</v>
          </cell>
          <cell r="TL58">
            <v>172.47</v>
          </cell>
          <cell r="TM58">
            <v>172.47</v>
          </cell>
          <cell r="TN58">
            <v>172.47</v>
          </cell>
          <cell r="TO58">
            <v>172.47</v>
          </cell>
          <cell r="TP58">
            <v>172.47</v>
          </cell>
          <cell r="TQ58">
            <v>172.47</v>
          </cell>
          <cell r="TR58">
            <v>172.47</v>
          </cell>
          <cell r="TS58">
            <v>127.44</v>
          </cell>
          <cell r="TT58">
            <v>127.44</v>
          </cell>
          <cell r="TU58">
            <v>127.44</v>
          </cell>
          <cell r="TV58">
            <v>127.44</v>
          </cell>
          <cell r="TW58">
            <v>127.44</v>
          </cell>
          <cell r="TX58">
            <v>562.5</v>
          </cell>
          <cell r="TY58">
            <v>0</v>
          </cell>
          <cell r="TZ58">
            <v>0</v>
          </cell>
          <cell r="UA58">
            <v>0</v>
          </cell>
          <cell r="UB58">
            <v>0</v>
          </cell>
          <cell r="UC58">
            <v>473.91</v>
          </cell>
          <cell r="UD58">
            <v>88.59</v>
          </cell>
          <cell r="UE58">
            <v>0</v>
          </cell>
          <cell r="UF58">
            <v>0</v>
          </cell>
          <cell r="UG58">
            <v>0</v>
          </cell>
          <cell r="UH58">
            <v>0</v>
          </cell>
          <cell r="UI58">
            <v>0</v>
          </cell>
          <cell r="UJ58">
            <v>0</v>
          </cell>
          <cell r="UK58">
            <v>-1281.9900000000002</v>
          </cell>
          <cell r="UL58">
            <v>-1281.9900000000002</v>
          </cell>
          <cell r="UM58">
            <v>0</v>
          </cell>
          <cell r="UN58">
            <v>62.389999999999986</v>
          </cell>
          <cell r="UO58">
            <v>6.07</v>
          </cell>
          <cell r="UP58">
            <v>6.07</v>
          </cell>
          <cell r="UQ58">
            <v>6.07</v>
          </cell>
          <cell r="UR58">
            <v>6.07</v>
          </cell>
          <cell r="US58">
            <v>6.07</v>
          </cell>
          <cell r="UT58">
            <v>6.07</v>
          </cell>
          <cell r="UU58">
            <v>6.07</v>
          </cell>
          <cell r="UV58">
            <v>3.98</v>
          </cell>
          <cell r="UW58">
            <v>3.98</v>
          </cell>
          <cell r="UX58">
            <v>3.98</v>
          </cell>
          <cell r="UY58">
            <v>3.98</v>
          </cell>
          <cell r="UZ58">
            <v>3.98</v>
          </cell>
          <cell r="VA58">
            <v>0</v>
          </cell>
          <cell r="VH58">
            <v>0</v>
          </cell>
          <cell r="VN58">
            <v>-62.389999999999986</v>
          </cell>
          <cell r="VO58">
            <v>-62.389999999999986</v>
          </cell>
          <cell r="VP58">
            <v>0</v>
          </cell>
          <cell r="VQ58">
            <v>0</v>
          </cell>
          <cell r="WD58">
            <v>0</v>
          </cell>
          <cell r="WQ58">
            <v>0</v>
          </cell>
          <cell r="WR58">
            <v>0</v>
          </cell>
          <cell r="WS58">
            <v>0</v>
          </cell>
          <cell r="WT58">
            <v>36628.71</v>
          </cell>
          <cell r="WU58">
            <v>2321.73</v>
          </cell>
          <cell r="WV58">
            <v>2321.73</v>
          </cell>
          <cell r="WW58">
            <v>2321.73</v>
          </cell>
          <cell r="WX58">
            <v>2321.73</v>
          </cell>
          <cell r="WY58">
            <v>2321.73</v>
          </cell>
          <cell r="WZ58">
            <v>2321.73</v>
          </cell>
          <cell r="XA58">
            <v>2321.73</v>
          </cell>
          <cell r="XB58">
            <v>4075.32</v>
          </cell>
          <cell r="XC58">
            <v>4075.32</v>
          </cell>
          <cell r="XD58">
            <v>4075.32</v>
          </cell>
          <cell r="XE58">
            <v>4075.32</v>
          </cell>
          <cell r="XF58">
            <v>4075.32</v>
          </cell>
          <cell r="XG58">
            <v>40149.914091417217</v>
          </cell>
          <cell r="XH58">
            <v>3260.5062973168438</v>
          </cell>
          <cell r="XI58">
            <v>3631.7165706998871</v>
          </cell>
          <cell r="XJ58">
            <v>3481.8538311425987</v>
          </cell>
          <cell r="XK58">
            <v>404.78291272486018</v>
          </cell>
          <cell r="XL58">
            <v>2978.6885514254263</v>
          </cell>
          <cell r="XM58">
            <v>2630.2391347333282</v>
          </cell>
          <cell r="XN58">
            <v>3745.0423079252491</v>
          </cell>
          <cell r="XO58">
            <v>3991.3083881955399</v>
          </cell>
          <cell r="XP58">
            <v>4573.3932584487484</v>
          </cell>
          <cell r="XQ58">
            <v>4293.4856820058403</v>
          </cell>
          <cell r="XR58">
            <v>3451.1759516883917</v>
          </cell>
          <cell r="XS58">
            <v>3707.7212051105003</v>
          </cell>
          <cell r="XT58">
            <v>3521.2040914172176</v>
          </cell>
          <cell r="XU58">
            <v>0</v>
          </cell>
          <cell r="XV58">
            <v>3521.2040914172176</v>
          </cell>
          <cell r="XW58">
            <v>13967.119999999999</v>
          </cell>
          <cell r="XX58">
            <v>833.71</v>
          </cell>
          <cell r="XY58">
            <v>833.71</v>
          </cell>
          <cell r="XZ58">
            <v>833.71</v>
          </cell>
          <cell r="YA58">
            <v>833.71</v>
          </cell>
          <cell r="YB58">
            <v>833.71</v>
          </cell>
          <cell r="YC58">
            <v>833.71</v>
          </cell>
          <cell r="YD58">
            <v>833.71</v>
          </cell>
          <cell r="YE58">
            <v>1626.23</v>
          </cell>
          <cell r="YF58">
            <v>1626.23</v>
          </cell>
          <cell r="YG58">
            <v>1626.23</v>
          </cell>
          <cell r="YH58">
            <v>1626.23</v>
          </cell>
          <cell r="YI58">
            <v>1626.23</v>
          </cell>
          <cell r="YJ58">
            <v>14435.530985881152</v>
          </cell>
          <cell r="YK58">
            <v>1101.9937620031797</v>
          </cell>
          <cell r="YL58">
            <v>966.6913708254931</v>
          </cell>
          <cell r="YM58">
            <v>995.42236978611436</v>
          </cell>
          <cell r="YN58">
            <v>1067.3015949032292</v>
          </cell>
          <cell r="YO58">
            <v>962.43007224564815</v>
          </cell>
          <cell r="YP58">
            <v>1034.4678943146655</v>
          </cell>
          <cell r="YQ58">
            <v>1082.8987048294498</v>
          </cell>
          <cell r="YR58">
            <v>1688.6840224709097</v>
          </cell>
          <cell r="YS58">
            <v>1279.720066087486</v>
          </cell>
          <cell r="YT58">
            <v>1367.4236830789923</v>
          </cell>
          <cell r="YU58">
            <v>1384.053462360823</v>
          </cell>
          <cell r="YV58">
            <v>1504.4439829751605</v>
          </cell>
          <cell r="YW58">
            <v>468.41098588115347</v>
          </cell>
          <cell r="YX58">
            <v>0</v>
          </cell>
          <cell r="YY58">
            <v>468.41098588115347</v>
          </cell>
          <cell r="YZ58">
            <v>1702.27</v>
          </cell>
          <cell r="ZA58">
            <v>96.56</v>
          </cell>
          <cell r="ZB58">
            <v>96.56</v>
          </cell>
          <cell r="ZC58">
            <v>96.56</v>
          </cell>
          <cell r="ZD58">
            <v>96.56</v>
          </cell>
          <cell r="ZE58">
            <v>96.56</v>
          </cell>
          <cell r="ZF58">
            <v>96.56</v>
          </cell>
          <cell r="ZG58">
            <v>96.56</v>
          </cell>
          <cell r="ZH58">
            <v>205.27</v>
          </cell>
          <cell r="ZI58">
            <v>205.27</v>
          </cell>
          <cell r="ZJ58">
            <v>205.27</v>
          </cell>
          <cell r="ZK58">
            <v>205.27</v>
          </cell>
          <cell r="ZL58">
            <v>205.27</v>
          </cell>
          <cell r="ZM58">
            <v>4506.0224071302964</v>
          </cell>
          <cell r="ZN58">
            <v>0</v>
          </cell>
          <cell r="ZO58">
            <v>192.17913594913409</v>
          </cell>
          <cell r="ZP58">
            <v>432.72482251801017</v>
          </cell>
          <cell r="ZQ58">
            <v>3777.890873352168</v>
          </cell>
          <cell r="ZR58">
            <v>103.22757531098431</v>
          </cell>
          <cell r="ZS58">
            <v>0</v>
          </cell>
          <cell r="ZZ58">
            <v>2803.7524071302964</v>
          </cell>
          <cell r="AAA58">
            <v>0</v>
          </cell>
          <cell r="AAB58">
            <v>2803.7524071302964</v>
          </cell>
          <cell r="AAC58">
            <v>21.289999999999996</v>
          </cell>
          <cell r="AAD58">
            <v>1.52</v>
          </cell>
          <cell r="AAE58">
            <v>1.52</v>
          </cell>
          <cell r="AAF58">
            <v>1.52</v>
          </cell>
          <cell r="AAG58">
            <v>1.52</v>
          </cell>
          <cell r="AAH58">
            <v>1.52</v>
          </cell>
          <cell r="AAI58">
            <v>1.52</v>
          </cell>
          <cell r="AAJ58">
            <v>1.52</v>
          </cell>
          <cell r="AAK58">
            <v>2.13</v>
          </cell>
          <cell r="AAL58">
            <v>2.13</v>
          </cell>
          <cell r="AAM58">
            <v>2.13</v>
          </cell>
          <cell r="AAN58">
            <v>2.13</v>
          </cell>
          <cell r="AAO58">
            <v>2.13</v>
          </cell>
          <cell r="AAP58">
            <v>399.85645538993896</v>
          </cell>
          <cell r="AAQ58">
            <v>1.7456065324966632</v>
          </cell>
          <cell r="AAR58">
            <v>1.7414282577011957</v>
          </cell>
          <cell r="AAS58">
            <v>1.747288578317405</v>
          </cell>
          <cell r="AAT58">
            <v>1.7544593680899998</v>
          </cell>
          <cell r="AAU58">
            <v>1.768158259252</v>
          </cell>
          <cell r="AAV58">
            <v>1.7481322721719998</v>
          </cell>
          <cell r="AAW58">
            <v>1.7169293918740944</v>
          </cell>
          <cell r="AAX58">
            <v>78.861242880000006</v>
          </cell>
          <cell r="AAY58">
            <v>75.841627680000002</v>
          </cell>
          <cell r="AAZ58">
            <v>77.238080640000007</v>
          </cell>
          <cell r="ABA58">
            <v>77.134597343999999</v>
          </cell>
          <cell r="ABB58">
            <v>78.558904186035605</v>
          </cell>
          <cell r="ABC58">
            <v>378.56645538993894</v>
          </cell>
          <cell r="ABD58">
            <v>0</v>
          </cell>
          <cell r="ABE58">
            <v>378.56645538993894</v>
          </cell>
          <cell r="ABF58">
            <v>1.55</v>
          </cell>
          <cell r="ABG58">
            <v>0</v>
          </cell>
          <cell r="ABH58">
            <v>0</v>
          </cell>
          <cell r="ABI58">
            <v>0</v>
          </cell>
          <cell r="ABJ58">
            <v>0</v>
          </cell>
          <cell r="ABK58">
            <v>0</v>
          </cell>
          <cell r="ABL58">
            <v>0</v>
          </cell>
          <cell r="ABM58">
            <v>0</v>
          </cell>
          <cell r="ABN58">
            <v>0.31</v>
          </cell>
          <cell r="ABO58">
            <v>0.31</v>
          </cell>
          <cell r="ABP58">
            <v>0.31</v>
          </cell>
          <cell r="ABQ58">
            <v>0.31</v>
          </cell>
          <cell r="ABR58">
            <v>0.31</v>
          </cell>
          <cell r="ABS58">
            <v>0</v>
          </cell>
          <cell r="ABT58">
            <v>0</v>
          </cell>
          <cell r="ABU58">
            <v>0</v>
          </cell>
          <cell r="ABV58">
            <v>0</v>
          </cell>
          <cell r="ABW58">
            <v>0</v>
          </cell>
          <cell r="ABX58">
            <v>0</v>
          </cell>
          <cell r="ABY58">
            <v>0</v>
          </cell>
          <cell r="ACB58">
            <v>0</v>
          </cell>
          <cell r="ACC58">
            <v>0</v>
          </cell>
          <cell r="ACD58">
            <v>0</v>
          </cell>
          <cell r="ACE58">
            <v>0</v>
          </cell>
          <cell r="ACF58">
            <v>-1.55</v>
          </cell>
          <cell r="ACG58">
            <v>-1.55</v>
          </cell>
          <cell r="ACH58">
            <v>0</v>
          </cell>
          <cell r="ACI58">
            <v>8544.3000000000011</v>
          </cell>
          <cell r="ACJ58">
            <v>0</v>
          </cell>
          <cell r="ACK58">
            <v>-8544.3000000000011</v>
          </cell>
          <cell r="ACL58">
            <v>-8544.3000000000011</v>
          </cell>
          <cell r="ACM58">
            <v>0</v>
          </cell>
          <cell r="ACN58">
            <v>8544.3000000000011</v>
          </cell>
          <cell r="ACO58">
            <v>881.5</v>
          </cell>
          <cell r="ACP58">
            <v>881.5</v>
          </cell>
          <cell r="ACQ58">
            <v>881.5</v>
          </cell>
          <cell r="ACR58">
            <v>881.5</v>
          </cell>
          <cell r="ACS58">
            <v>881.5</v>
          </cell>
          <cell r="ACT58">
            <v>881.5</v>
          </cell>
          <cell r="ACU58">
            <v>881.5</v>
          </cell>
          <cell r="ACV58">
            <v>474.76</v>
          </cell>
          <cell r="ACW58">
            <v>474.76</v>
          </cell>
          <cell r="ACX58">
            <v>474.76</v>
          </cell>
          <cell r="ACY58">
            <v>474.76</v>
          </cell>
          <cell r="ACZ58">
            <v>474.76</v>
          </cell>
          <cell r="ADA58">
            <v>0</v>
          </cell>
          <cell r="ADB58">
            <v>0</v>
          </cell>
          <cell r="ADC58">
            <v>0</v>
          </cell>
          <cell r="ADD58">
            <v>0</v>
          </cell>
          <cell r="ADE58">
            <v>0</v>
          </cell>
          <cell r="ADF58">
            <v>0</v>
          </cell>
          <cell r="ADG58">
            <v>0</v>
          </cell>
          <cell r="ADH58">
            <v>0</v>
          </cell>
          <cell r="ADI58">
            <v>0</v>
          </cell>
          <cell r="ADJ58">
            <v>0</v>
          </cell>
          <cell r="ADK58">
            <v>0</v>
          </cell>
          <cell r="ADL58">
            <v>0</v>
          </cell>
          <cell r="ADM58">
            <v>0</v>
          </cell>
          <cell r="ADN58">
            <v>-8544.3000000000011</v>
          </cell>
          <cell r="ADO58">
            <v>-8544.3000000000011</v>
          </cell>
          <cell r="ADP58">
            <v>0</v>
          </cell>
          <cell r="ADQ58">
            <v>0</v>
          </cell>
          <cell r="ADR58">
            <v>0</v>
          </cell>
          <cell r="ADS58">
            <v>0</v>
          </cell>
          <cell r="ADT58">
            <v>0</v>
          </cell>
          <cell r="ADU58">
            <v>0</v>
          </cell>
          <cell r="ADV58">
            <v>0</v>
          </cell>
          <cell r="ADW58">
            <v>0</v>
          </cell>
          <cell r="ADX58">
            <v>0</v>
          </cell>
          <cell r="ADY58">
            <v>0</v>
          </cell>
          <cell r="ADZ58">
            <v>0</v>
          </cell>
          <cell r="AEA58">
            <v>0</v>
          </cell>
          <cell r="AEB58">
            <v>0</v>
          </cell>
          <cell r="AEC58">
            <v>0</v>
          </cell>
          <cell r="AED58">
            <v>0</v>
          </cell>
          <cell r="AEE58">
            <v>0</v>
          </cell>
          <cell r="AEF58">
            <v>0</v>
          </cell>
          <cell r="AEG58">
            <v>0</v>
          </cell>
          <cell r="AEH58">
            <v>0</v>
          </cell>
          <cell r="AEI58">
            <v>0</v>
          </cell>
          <cell r="AEJ58">
            <v>0</v>
          </cell>
          <cell r="AEK58">
            <v>0</v>
          </cell>
          <cell r="AEL58">
            <v>0</v>
          </cell>
          <cell r="AEM58">
            <v>0</v>
          </cell>
          <cell r="AEN58">
            <v>0</v>
          </cell>
          <cell r="AEO58">
            <v>0</v>
          </cell>
          <cell r="AEP58">
            <v>0</v>
          </cell>
          <cell r="AEQ58">
            <v>0</v>
          </cell>
          <cell r="AER58">
            <v>0</v>
          </cell>
          <cell r="AES58">
            <v>0</v>
          </cell>
          <cell r="AET58">
            <v>0</v>
          </cell>
          <cell r="AEU58">
            <v>0</v>
          </cell>
          <cell r="AEV58">
            <v>0</v>
          </cell>
          <cell r="AEW58">
            <v>0</v>
          </cell>
          <cell r="AEX58">
            <v>0</v>
          </cell>
          <cell r="AEY58">
            <v>0</v>
          </cell>
          <cell r="AEZ58">
            <v>0</v>
          </cell>
          <cell r="AFA58">
            <v>0</v>
          </cell>
          <cell r="AFB58">
            <v>0</v>
          </cell>
          <cell r="AFC58">
            <v>0</v>
          </cell>
          <cell r="AFD58">
            <v>0</v>
          </cell>
          <cell r="AFE58">
            <v>0</v>
          </cell>
          <cell r="AFF58">
            <v>0</v>
          </cell>
          <cell r="AFG58">
            <v>0</v>
          </cell>
          <cell r="AFH58">
            <v>0</v>
          </cell>
          <cell r="AFI58">
            <v>0</v>
          </cell>
          <cell r="AFJ58">
            <v>0</v>
          </cell>
          <cell r="AFK58">
            <v>0</v>
          </cell>
          <cell r="AFL58">
            <v>0</v>
          </cell>
          <cell r="AFM58">
            <v>0</v>
          </cell>
          <cell r="AFN58">
            <v>0</v>
          </cell>
          <cell r="AFO58">
            <v>0</v>
          </cell>
          <cell r="AFP58">
            <v>0</v>
          </cell>
          <cell r="AFQ58">
            <v>0</v>
          </cell>
          <cell r="AFR58">
            <v>0</v>
          </cell>
          <cell r="AFS58">
            <v>0</v>
          </cell>
          <cell r="AFT58">
            <v>0</v>
          </cell>
          <cell r="AFU58">
            <v>0</v>
          </cell>
          <cell r="AFV58">
            <v>0</v>
          </cell>
          <cell r="AFW58">
            <v>134392.91750000001</v>
          </cell>
          <cell r="AFX58">
            <v>158307.90013764016</v>
          </cell>
          <cell r="AFY58">
            <v>23914.982637640147</v>
          </cell>
          <cell r="AFZ58">
            <v>0</v>
          </cell>
          <cell r="AGA58">
            <v>23914.982637640147</v>
          </cell>
          <cell r="AGB58">
            <v>161271.50100000002</v>
          </cell>
          <cell r="AGC58">
            <v>189969.48016516818</v>
          </cell>
          <cell r="AGD58">
            <v>28697.979165168159</v>
          </cell>
          <cell r="AGE58">
            <v>0</v>
          </cell>
          <cell r="AGF58">
            <v>28697.979165168159</v>
          </cell>
          <cell r="AGG58">
            <v>9945.0758950000018</v>
          </cell>
          <cell r="AGH58">
            <v>11714.784610185372</v>
          </cell>
          <cell r="AGI58">
            <v>1769.7087151853702</v>
          </cell>
          <cell r="AGJ58">
            <v>0</v>
          </cell>
          <cell r="AGK58">
            <v>1769.7087151853702</v>
          </cell>
          <cell r="AGL58">
            <v>171216.57689500001</v>
          </cell>
          <cell r="AGM58">
            <v>201684.26477535354</v>
          </cell>
          <cell r="AGN58">
            <v>30467.687880353536</v>
          </cell>
          <cell r="AGO58">
            <v>0</v>
          </cell>
          <cell r="AGP58">
            <v>30467.687880353536</v>
          </cell>
          <cell r="AGQ58">
            <v>5.0632911392405063E-2</v>
          </cell>
          <cell r="AGR58">
            <v>7.0000000000000007E-2</v>
          </cell>
          <cell r="AGS58">
            <v>0.05</v>
          </cell>
          <cell r="AGT58">
            <v>6.1666666666666668E-2</v>
          </cell>
          <cell r="AGV58">
            <v>36825.697500000002</v>
          </cell>
          <cell r="AGW58">
            <v>59494.512965284812</v>
          </cell>
          <cell r="AGX58">
            <v>22668.81546528481</v>
          </cell>
          <cell r="AGZ58">
            <v>30467.687880353536</v>
          </cell>
          <cell r="AHA58">
            <v>-539.36301396999625</v>
          </cell>
          <cell r="AHC58">
            <v>3658.5486890459724</v>
          </cell>
          <cell r="AHD58">
            <v>-2005.43738382624</v>
          </cell>
          <cell r="AHE58">
            <v>-564.95478383684531</v>
          </cell>
          <cell r="AHF58">
            <v>-11712.210127593018</v>
          </cell>
          <cell r="AHG58">
            <v>19304.271260173409</v>
          </cell>
        </row>
        <row r="59">
          <cell r="C59" t="str">
            <v>Текстильникiв, ВУЛ, 17/43</v>
          </cell>
          <cell r="D59">
            <v>5</v>
          </cell>
          <cell r="E59">
            <v>2644</v>
          </cell>
          <cell r="F59">
            <v>27788.71</v>
          </cell>
          <cell r="G59">
            <v>32625.947140967444</v>
          </cell>
          <cell r="H59">
            <v>4837.2371409674452</v>
          </cell>
          <cell r="I59">
            <v>0</v>
          </cell>
          <cell r="J59">
            <v>4837.2371409674452</v>
          </cell>
          <cell r="K59">
            <v>10028.980000000001</v>
          </cell>
          <cell r="L59">
            <v>631.39</v>
          </cell>
          <cell r="M59">
            <v>631.39</v>
          </cell>
          <cell r="N59">
            <v>631.39</v>
          </cell>
          <cell r="O59">
            <v>631.39</v>
          </cell>
          <cell r="P59">
            <v>631.39</v>
          </cell>
          <cell r="Q59">
            <v>631.39</v>
          </cell>
          <cell r="R59">
            <v>631.39</v>
          </cell>
          <cell r="S59">
            <v>1121.8499999999999</v>
          </cell>
          <cell r="T59">
            <v>1121.8499999999999</v>
          </cell>
          <cell r="U59">
            <v>1121.8499999999999</v>
          </cell>
          <cell r="V59">
            <v>1121.8499999999999</v>
          </cell>
          <cell r="W59">
            <v>1121.8499999999999</v>
          </cell>
          <cell r="X59">
            <v>12360.249123466241</v>
          </cell>
          <cell r="Y59">
            <v>0</v>
          </cell>
          <cell r="Z59">
            <v>0</v>
          </cell>
          <cell r="AA59">
            <v>5834.9916121914239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6525.2575112748164</v>
          </cell>
          <cell r="AH59">
            <v>0</v>
          </cell>
          <cell r="AI59">
            <v>0</v>
          </cell>
          <cell r="AJ59">
            <v>0</v>
          </cell>
          <cell r="AL59">
            <v>0</v>
          </cell>
          <cell r="AM59">
            <v>0</v>
          </cell>
          <cell r="AN59">
            <v>2082.88</v>
          </cell>
          <cell r="AO59">
            <v>158.63999999999999</v>
          </cell>
          <cell r="AP59">
            <v>158.63999999999999</v>
          </cell>
          <cell r="AQ59">
            <v>158.63999999999999</v>
          </cell>
          <cell r="AR59">
            <v>158.63999999999999</v>
          </cell>
          <cell r="AS59">
            <v>158.63999999999999</v>
          </cell>
          <cell r="AT59">
            <v>158.63999999999999</v>
          </cell>
          <cell r="AU59">
            <v>158.63999999999999</v>
          </cell>
          <cell r="AV59">
            <v>194.48</v>
          </cell>
          <cell r="AW59">
            <v>194.48</v>
          </cell>
          <cell r="AX59">
            <v>194.48</v>
          </cell>
          <cell r="AY59">
            <v>194.48</v>
          </cell>
          <cell r="AZ59">
            <v>194.48</v>
          </cell>
          <cell r="BA59">
            <v>2150.2841054126379</v>
          </cell>
          <cell r="BB59">
            <v>0</v>
          </cell>
          <cell r="BC59">
            <v>0</v>
          </cell>
          <cell r="BD59">
            <v>1015.0908041769198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1135.1933012357181</v>
          </cell>
          <cell r="BK59">
            <v>0</v>
          </cell>
          <cell r="BL59">
            <v>0</v>
          </cell>
          <cell r="BM59">
            <v>0</v>
          </cell>
          <cell r="BO59">
            <v>0</v>
          </cell>
          <cell r="BP59">
            <v>0</v>
          </cell>
          <cell r="BQ59">
            <v>1530.8500000000004</v>
          </cell>
          <cell r="BR59">
            <v>116.6</v>
          </cell>
          <cell r="BS59">
            <v>116.6</v>
          </cell>
          <cell r="BT59">
            <v>116.6</v>
          </cell>
          <cell r="BU59">
            <v>116.6</v>
          </cell>
          <cell r="BV59">
            <v>116.6</v>
          </cell>
          <cell r="BW59">
            <v>116.6</v>
          </cell>
          <cell r="BX59">
            <v>116.6</v>
          </cell>
          <cell r="BY59">
            <v>142.93</v>
          </cell>
          <cell r="BZ59">
            <v>142.93</v>
          </cell>
          <cell r="CA59">
            <v>142.93</v>
          </cell>
          <cell r="CB59">
            <v>142.93</v>
          </cell>
          <cell r="CC59">
            <v>142.93</v>
          </cell>
          <cell r="CD59">
            <v>1400.26</v>
          </cell>
          <cell r="CE59">
            <v>105.68</v>
          </cell>
          <cell r="CF59">
            <v>105.68</v>
          </cell>
          <cell r="CG59">
            <v>105.68</v>
          </cell>
          <cell r="CH59">
            <v>105.68</v>
          </cell>
          <cell r="CI59">
            <v>105.68</v>
          </cell>
          <cell r="CJ59">
            <v>105.68</v>
          </cell>
          <cell r="CK59">
            <v>105.68</v>
          </cell>
          <cell r="CL59">
            <v>132.1</v>
          </cell>
          <cell r="CM59">
            <v>132.1</v>
          </cell>
          <cell r="CN59">
            <v>132.1</v>
          </cell>
          <cell r="CO59">
            <v>132.1</v>
          </cell>
          <cell r="CP59">
            <v>132.1</v>
          </cell>
          <cell r="CR59">
            <v>0</v>
          </cell>
          <cell r="CS59">
            <v>0</v>
          </cell>
          <cell r="CT59">
            <v>299.48</v>
          </cell>
          <cell r="CU59">
            <v>22.74</v>
          </cell>
          <cell r="CV59">
            <v>22.74</v>
          </cell>
          <cell r="CW59">
            <v>22.74</v>
          </cell>
          <cell r="CX59">
            <v>22.74</v>
          </cell>
          <cell r="CY59">
            <v>22.74</v>
          </cell>
          <cell r="CZ59">
            <v>22.74</v>
          </cell>
          <cell r="DA59">
            <v>22.74</v>
          </cell>
          <cell r="DB59">
            <v>28.06</v>
          </cell>
          <cell r="DC59">
            <v>28.06</v>
          </cell>
          <cell r="DD59">
            <v>28.06</v>
          </cell>
          <cell r="DE59">
            <v>28.06</v>
          </cell>
          <cell r="DF59">
            <v>28.06</v>
          </cell>
          <cell r="DG59">
            <v>274.83</v>
          </cell>
          <cell r="DH59">
            <v>20.74</v>
          </cell>
          <cell r="DI59">
            <v>20.74</v>
          </cell>
          <cell r="DJ59">
            <v>20.74</v>
          </cell>
          <cell r="DK59">
            <v>20.74</v>
          </cell>
          <cell r="DL59">
            <v>20.74</v>
          </cell>
          <cell r="DM59">
            <v>20.74</v>
          </cell>
          <cell r="DN59">
            <v>20.74</v>
          </cell>
          <cell r="DO59">
            <v>25.93</v>
          </cell>
          <cell r="DP59">
            <v>25.93</v>
          </cell>
          <cell r="DQ59">
            <v>25.93</v>
          </cell>
          <cell r="DR59">
            <v>25.93</v>
          </cell>
          <cell r="DS59">
            <v>25.93</v>
          </cell>
          <cell r="DT59">
            <v>-24.650000000000034</v>
          </cell>
          <cell r="DU59">
            <v>-24.650000000000034</v>
          </cell>
          <cell r="DV59">
            <v>0</v>
          </cell>
          <cell r="DW59">
            <v>982.59999999999968</v>
          </cell>
          <cell r="DX59">
            <v>78</v>
          </cell>
          <cell r="DY59">
            <v>78</v>
          </cell>
          <cell r="DZ59">
            <v>78</v>
          </cell>
          <cell r="EA59">
            <v>78</v>
          </cell>
          <cell r="EB59">
            <v>78</v>
          </cell>
          <cell r="EC59">
            <v>78</v>
          </cell>
          <cell r="ED59">
            <v>78</v>
          </cell>
          <cell r="EE59">
            <v>87.32</v>
          </cell>
          <cell r="EF59">
            <v>87.32</v>
          </cell>
          <cell r="EG59">
            <v>87.32</v>
          </cell>
          <cell r="EH59">
            <v>87.32</v>
          </cell>
          <cell r="EI59">
            <v>87.32</v>
          </cell>
          <cell r="EK59">
            <v>959.11271246721788</v>
          </cell>
          <cell r="EL59">
            <v>0</v>
          </cell>
          <cell r="EM59">
            <v>0</v>
          </cell>
          <cell r="EN59">
            <v>452.78083959353575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506.33187287368213</v>
          </cell>
          <cell r="EU59">
            <v>0</v>
          </cell>
          <cell r="EV59">
            <v>0</v>
          </cell>
          <cell r="EW59">
            <v>0</v>
          </cell>
          <cell r="EX59">
            <v>-23.487287532781806</v>
          </cell>
          <cell r="EY59">
            <v>-23.487287532781806</v>
          </cell>
          <cell r="EZ59">
            <v>0</v>
          </cell>
          <cell r="FA59">
            <v>4910.8900000000012</v>
          </cell>
          <cell r="FB59">
            <v>371.22</v>
          </cell>
          <cell r="FC59">
            <v>371.22</v>
          </cell>
          <cell r="FD59">
            <v>371.22</v>
          </cell>
          <cell r="FE59">
            <v>371.22</v>
          </cell>
          <cell r="FF59">
            <v>371.22</v>
          </cell>
          <cell r="FG59">
            <v>371.22</v>
          </cell>
          <cell r="FH59">
            <v>371.22</v>
          </cell>
          <cell r="FI59">
            <v>462.47</v>
          </cell>
          <cell r="FJ59">
            <v>462.47</v>
          </cell>
          <cell r="FK59">
            <v>462.47</v>
          </cell>
          <cell r="FL59">
            <v>462.47</v>
          </cell>
          <cell r="FM59">
            <v>462.47</v>
          </cell>
          <cell r="FN59">
            <v>5410.6098751797072</v>
          </cell>
          <cell r="FO59">
            <v>0</v>
          </cell>
          <cell r="FP59">
            <v>0</v>
          </cell>
          <cell r="FQ59">
            <v>2451.5473653174099</v>
          </cell>
          <cell r="FR59">
            <v>0</v>
          </cell>
          <cell r="FS59">
            <v>0</v>
          </cell>
          <cell r="FT59">
            <v>0</v>
          </cell>
          <cell r="FU59">
            <v>243.95920853261879</v>
          </cell>
          <cell r="FV59">
            <v>0</v>
          </cell>
          <cell r="FW59">
            <v>2715.1033013296783</v>
          </cell>
          <cell r="FX59">
            <v>0</v>
          </cell>
          <cell r="FY59">
            <v>0</v>
          </cell>
          <cell r="FZ59">
            <v>0</v>
          </cell>
          <cell r="GA59">
            <v>499.71987517970592</v>
          </cell>
          <cell r="GB59">
            <v>0</v>
          </cell>
          <cell r="GC59">
            <v>499.71987517970592</v>
          </cell>
          <cell r="GD59">
            <v>1012.96</v>
          </cell>
          <cell r="GE59">
            <v>43.63</v>
          </cell>
          <cell r="GF59">
            <v>43.63</v>
          </cell>
          <cell r="GG59">
            <v>43.63</v>
          </cell>
          <cell r="GH59">
            <v>43.63</v>
          </cell>
          <cell r="GI59">
            <v>43.63</v>
          </cell>
          <cell r="GJ59">
            <v>43.63</v>
          </cell>
          <cell r="GK59">
            <v>43.63</v>
          </cell>
          <cell r="GL59">
            <v>141.51</v>
          </cell>
          <cell r="GM59">
            <v>141.51</v>
          </cell>
          <cell r="GN59">
            <v>141.51</v>
          </cell>
          <cell r="GO59">
            <v>141.51</v>
          </cell>
          <cell r="GP59">
            <v>141.51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V59">
            <v>-1012.96</v>
          </cell>
          <cell r="GW59">
            <v>-1012.96</v>
          </cell>
          <cell r="GX59">
            <v>0</v>
          </cell>
          <cell r="GY59">
            <v>6940.0700000000006</v>
          </cell>
          <cell r="GZ59">
            <v>380.21</v>
          </cell>
          <cell r="HA59">
            <v>380.21</v>
          </cell>
          <cell r="HB59">
            <v>380.21</v>
          </cell>
          <cell r="HC59">
            <v>380.21</v>
          </cell>
          <cell r="HD59">
            <v>380.21</v>
          </cell>
          <cell r="HE59">
            <v>380.21</v>
          </cell>
          <cell r="HF59">
            <v>380.21</v>
          </cell>
          <cell r="HG59">
            <v>855.72</v>
          </cell>
          <cell r="HH59">
            <v>855.72</v>
          </cell>
          <cell r="HI59">
            <v>855.72</v>
          </cell>
          <cell r="HJ59">
            <v>855.72</v>
          </cell>
          <cell r="HK59">
            <v>855.72</v>
          </cell>
          <cell r="HL59">
            <v>10070.601324441637</v>
          </cell>
          <cell r="HM59">
            <v>783.01114530262396</v>
          </cell>
          <cell r="HN59">
            <v>829.28417367733948</v>
          </cell>
          <cell r="HO59">
            <v>893.64806942246639</v>
          </cell>
          <cell r="HP59">
            <v>839.21009861256323</v>
          </cell>
          <cell r="HQ59">
            <v>871.26960069464474</v>
          </cell>
          <cell r="HR59">
            <v>740.76879588979307</v>
          </cell>
          <cell r="HS59">
            <v>950.95568317146478</v>
          </cell>
          <cell r="HT59">
            <v>563.59244603066429</v>
          </cell>
          <cell r="HU59">
            <v>579.04010656343758</v>
          </cell>
          <cell r="HV59">
            <v>1048.8303924477821</v>
          </cell>
          <cell r="HW59">
            <v>925.53706280190227</v>
          </cell>
          <cell r="HX59">
            <v>1045.4537498269551</v>
          </cell>
          <cell r="HY59">
            <v>3130.5313244416366</v>
          </cell>
          <cell r="HZ59">
            <v>0</v>
          </cell>
          <cell r="IA59">
            <v>3130.5313244416366</v>
          </cell>
          <cell r="IB59">
            <v>0</v>
          </cell>
          <cell r="IC59">
            <v>0</v>
          </cell>
          <cell r="ID59">
            <v>0</v>
          </cell>
          <cell r="IE59">
            <v>0</v>
          </cell>
          <cell r="IF59">
            <v>0</v>
          </cell>
          <cell r="IG59">
            <v>0</v>
          </cell>
          <cell r="IH59">
            <v>0</v>
          </cell>
          <cell r="II59">
            <v>0</v>
          </cell>
          <cell r="IJ59">
            <v>0</v>
          </cell>
          <cell r="IK59">
            <v>0</v>
          </cell>
          <cell r="IL59">
            <v>0</v>
          </cell>
          <cell r="IM59">
            <v>0</v>
          </cell>
          <cell r="IN59">
            <v>0</v>
          </cell>
          <cell r="IO59">
            <v>0</v>
          </cell>
          <cell r="IP59">
            <v>0</v>
          </cell>
          <cell r="IQ59">
            <v>0</v>
          </cell>
          <cell r="IR59">
            <v>0</v>
          </cell>
          <cell r="IS59">
            <v>0</v>
          </cell>
          <cell r="IT59">
            <v>0</v>
          </cell>
          <cell r="IU59">
            <v>0</v>
          </cell>
          <cell r="IV59">
            <v>0</v>
          </cell>
          <cell r="IW59">
            <v>0</v>
          </cell>
          <cell r="IX59">
            <v>0</v>
          </cell>
          <cell r="IY59">
            <v>0</v>
          </cell>
          <cell r="IZ59">
            <v>0</v>
          </cell>
          <cell r="JA59">
            <v>0</v>
          </cell>
          <cell r="JB59">
            <v>0</v>
          </cell>
          <cell r="JC59">
            <v>0</v>
          </cell>
          <cell r="JD59">
            <v>0</v>
          </cell>
          <cell r="JE59">
            <v>0</v>
          </cell>
          <cell r="JF59">
            <v>0</v>
          </cell>
          <cell r="JG59">
            <v>0</v>
          </cell>
          <cell r="JH59">
            <v>0</v>
          </cell>
          <cell r="JI59">
            <v>0</v>
          </cell>
          <cell r="JJ59">
            <v>0</v>
          </cell>
          <cell r="JK59">
            <v>0</v>
          </cell>
          <cell r="JL59">
            <v>0</v>
          </cell>
          <cell r="JM59">
            <v>0</v>
          </cell>
          <cell r="JN59">
            <v>0</v>
          </cell>
          <cell r="JO59">
            <v>0</v>
          </cell>
          <cell r="JP59">
            <v>0</v>
          </cell>
          <cell r="JQ59">
            <v>0</v>
          </cell>
          <cell r="JR59">
            <v>0</v>
          </cell>
          <cell r="JS59">
            <v>0</v>
          </cell>
          <cell r="JT59">
            <v>0</v>
          </cell>
          <cell r="JU59">
            <v>0</v>
          </cell>
          <cell r="JV59">
            <v>0</v>
          </cell>
          <cell r="JW59">
            <v>0</v>
          </cell>
          <cell r="JX59">
            <v>0</v>
          </cell>
          <cell r="JY59">
            <v>0</v>
          </cell>
          <cell r="JZ59">
            <v>0</v>
          </cell>
          <cell r="KA59">
            <v>0</v>
          </cell>
          <cell r="KB59">
            <v>0</v>
          </cell>
          <cell r="KC59">
            <v>0</v>
          </cell>
          <cell r="KD59">
            <v>0</v>
          </cell>
          <cell r="KE59">
            <v>0</v>
          </cell>
          <cell r="KF59">
            <v>0</v>
          </cell>
          <cell r="KG59">
            <v>0</v>
          </cell>
          <cell r="KH59">
            <v>2786.7199999999993</v>
          </cell>
          <cell r="KI59">
            <v>131.41</v>
          </cell>
          <cell r="KJ59">
            <v>131.41</v>
          </cell>
          <cell r="KK59">
            <v>131.41</v>
          </cell>
          <cell r="KL59">
            <v>131.41</v>
          </cell>
          <cell r="KM59">
            <v>131.41</v>
          </cell>
          <cell r="KN59">
            <v>131.41</v>
          </cell>
          <cell r="KO59">
            <v>131.41</v>
          </cell>
          <cell r="KP59">
            <v>373.37</v>
          </cell>
          <cell r="KQ59">
            <v>373.37</v>
          </cell>
          <cell r="KR59">
            <v>373.37</v>
          </cell>
          <cell r="KS59">
            <v>373.37</v>
          </cell>
          <cell r="KT59">
            <v>373.37</v>
          </cell>
          <cell r="KU59">
            <v>3002.260727412855</v>
          </cell>
          <cell r="KV59">
            <v>158.75969723694004</v>
          </cell>
          <cell r="KW59">
            <v>170.9783843278129</v>
          </cell>
          <cell r="KX59">
            <v>151.74124763431405</v>
          </cell>
          <cell r="KY59">
            <v>166.37018063470055</v>
          </cell>
          <cell r="KZ59">
            <v>165.72519951727145</v>
          </cell>
          <cell r="LA59">
            <v>169.38921847619943</v>
          </cell>
          <cell r="LB59">
            <v>149.88931389781129</v>
          </cell>
          <cell r="LC59">
            <v>283.58097731311165</v>
          </cell>
          <cell r="LD59">
            <v>365.52004045568606</v>
          </cell>
          <cell r="LE59">
            <v>352.95263880269476</v>
          </cell>
          <cell r="LF59">
            <v>430.02935217323409</v>
          </cell>
          <cell r="LG59">
            <v>437.32447694307916</v>
          </cell>
          <cell r="LH59">
            <v>215.54072741285563</v>
          </cell>
          <cell r="LI59">
            <v>0</v>
          </cell>
          <cell r="LJ59">
            <v>215.54072741285563</v>
          </cell>
          <cell r="LK59">
            <v>0</v>
          </cell>
          <cell r="LX59">
            <v>0</v>
          </cell>
          <cell r="MJ59">
            <v>0</v>
          </cell>
          <cell r="ML59">
            <v>0</v>
          </cell>
          <cell r="MM59">
            <v>0</v>
          </cell>
          <cell r="MN59">
            <v>35930.166999999994</v>
          </cell>
          <cell r="MO59">
            <v>3100.35</v>
          </cell>
          <cell r="MP59">
            <v>3100.35</v>
          </cell>
          <cell r="MQ59">
            <v>3100.35</v>
          </cell>
          <cell r="MR59">
            <v>3100.35</v>
          </cell>
          <cell r="MS59">
            <v>3100.35</v>
          </cell>
          <cell r="MT59">
            <v>3100.35</v>
          </cell>
          <cell r="MU59">
            <v>3100.35</v>
          </cell>
          <cell r="MV59">
            <v>2845.5434</v>
          </cell>
          <cell r="MW59">
            <v>2845.5434</v>
          </cell>
          <cell r="MX59">
            <v>2845.5434</v>
          </cell>
          <cell r="MY59">
            <v>2845.5434</v>
          </cell>
          <cell r="MZ59">
            <v>2845.5434</v>
          </cell>
          <cell r="NA59">
            <v>20369.559107436296</v>
          </cell>
          <cell r="NB59">
            <v>0</v>
          </cell>
          <cell r="NC59">
            <v>0</v>
          </cell>
          <cell r="ND59">
            <v>0</v>
          </cell>
          <cell r="NE59">
            <v>0</v>
          </cell>
          <cell r="NF59">
            <v>475.9160802508236</v>
          </cell>
          <cell r="NG59">
            <v>198.03798164877389</v>
          </cell>
          <cell r="NH59">
            <v>0</v>
          </cell>
          <cell r="NI59">
            <v>17437.327726446409</v>
          </cell>
          <cell r="NJ59">
            <v>0</v>
          </cell>
          <cell r="NK59">
            <v>2258.2773190902899</v>
          </cell>
          <cell r="NL59">
            <v>0</v>
          </cell>
          <cell r="NM59">
            <v>0</v>
          </cell>
          <cell r="NN59">
            <v>-15560.607892563698</v>
          </cell>
          <cell r="NO59">
            <v>-15560.607892563698</v>
          </cell>
          <cell r="NP59">
            <v>0</v>
          </cell>
          <cell r="NQ59">
            <v>16920.97</v>
          </cell>
          <cell r="NR59">
            <v>18506.62</v>
          </cell>
          <cell r="NS59">
            <v>1585.6499999999978</v>
          </cell>
          <cell r="NT59">
            <v>0</v>
          </cell>
          <cell r="NU59">
            <v>1585.6499999999978</v>
          </cell>
          <cell r="NV59">
            <v>4857.59</v>
          </cell>
          <cell r="NW59">
            <v>499.72</v>
          </cell>
          <cell r="NX59">
            <v>499.72</v>
          </cell>
          <cell r="NY59">
            <v>499.72</v>
          </cell>
          <cell r="NZ59">
            <v>499.72</v>
          </cell>
          <cell r="OA59">
            <v>499.72</v>
          </cell>
          <cell r="OB59">
            <v>499.72</v>
          </cell>
          <cell r="OC59">
            <v>499.72</v>
          </cell>
          <cell r="OD59">
            <v>271.91000000000003</v>
          </cell>
          <cell r="OE59">
            <v>271.91000000000003</v>
          </cell>
          <cell r="OF59">
            <v>271.91000000000003</v>
          </cell>
          <cell r="OG59">
            <v>271.91000000000003</v>
          </cell>
          <cell r="OH59">
            <v>271.91000000000003</v>
          </cell>
          <cell r="OI59">
            <v>5571.09</v>
          </cell>
          <cell r="OJ59">
            <v>0</v>
          </cell>
          <cell r="OK59">
            <v>0</v>
          </cell>
          <cell r="OL59">
            <v>0</v>
          </cell>
          <cell r="OM59">
            <v>0</v>
          </cell>
          <cell r="ON59">
            <v>2014.4</v>
          </cell>
          <cell r="OO59">
            <v>1950.32</v>
          </cell>
          <cell r="OP59">
            <v>0</v>
          </cell>
          <cell r="OQ59">
            <v>0</v>
          </cell>
          <cell r="OR59">
            <v>0</v>
          </cell>
          <cell r="OS59">
            <v>1606.37</v>
          </cell>
          <cell r="OT59">
            <v>0</v>
          </cell>
          <cell r="OU59">
            <v>0</v>
          </cell>
          <cell r="OV59">
            <v>713.5</v>
          </cell>
          <cell r="OW59">
            <v>0</v>
          </cell>
          <cell r="OX59">
            <v>713.5</v>
          </cell>
          <cell r="OY59">
            <v>4329.96</v>
          </cell>
          <cell r="OZ59">
            <v>447.63</v>
          </cell>
          <cell r="PA59">
            <v>447.63</v>
          </cell>
          <cell r="PB59">
            <v>447.63</v>
          </cell>
          <cell r="PC59">
            <v>447.63</v>
          </cell>
          <cell r="PD59">
            <v>447.63</v>
          </cell>
          <cell r="PE59">
            <v>447.63</v>
          </cell>
          <cell r="PF59">
            <v>447.63</v>
          </cell>
          <cell r="PG59">
            <v>239.31</v>
          </cell>
          <cell r="PH59">
            <v>239.31</v>
          </cell>
          <cell r="PI59">
            <v>239.31</v>
          </cell>
          <cell r="PJ59">
            <v>239.31</v>
          </cell>
          <cell r="PK59">
            <v>239.31</v>
          </cell>
          <cell r="PL59">
            <v>8218.39</v>
          </cell>
          <cell r="PM59">
            <v>0</v>
          </cell>
          <cell r="PN59">
            <v>0</v>
          </cell>
          <cell r="PO59">
            <v>0</v>
          </cell>
          <cell r="PP59">
            <v>0</v>
          </cell>
          <cell r="PQ59">
            <v>0</v>
          </cell>
          <cell r="PR59">
            <v>0</v>
          </cell>
          <cell r="PS59">
            <v>2819.33</v>
          </cell>
          <cell r="PT59">
            <v>0</v>
          </cell>
          <cell r="PU59">
            <v>0</v>
          </cell>
          <cell r="PV59">
            <v>0</v>
          </cell>
          <cell r="PW59">
            <v>0</v>
          </cell>
          <cell r="PX59">
            <v>5399.06</v>
          </cell>
          <cell r="PY59">
            <v>3888.4299999999994</v>
          </cell>
          <cell r="PZ59">
            <v>0</v>
          </cell>
          <cell r="QA59">
            <v>3888.4299999999994</v>
          </cell>
          <cell r="QB59">
            <v>1090.4099999999999</v>
          </cell>
          <cell r="QC59">
            <v>111.58</v>
          </cell>
          <cell r="QD59">
            <v>111.58</v>
          </cell>
          <cell r="QE59">
            <v>111.58</v>
          </cell>
          <cell r="QF59">
            <v>111.58</v>
          </cell>
          <cell r="QG59">
            <v>111.58</v>
          </cell>
          <cell r="QH59">
            <v>111.58</v>
          </cell>
          <cell r="QI59">
            <v>111.58</v>
          </cell>
          <cell r="QJ59">
            <v>61.87</v>
          </cell>
          <cell r="QK59">
            <v>61.87</v>
          </cell>
          <cell r="QL59">
            <v>61.87</v>
          </cell>
          <cell r="QM59">
            <v>61.87</v>
          </cell>
          <cell r="QN59">
            <v>61.87</v>
          </cell>
          <cell r="QO59">
            <v>0</v>
          </cell>
          <cell r="QP59">
            <v>0</v>
          </cell>
          <cell r="QQ59">
            <v>0</v>
          </cell>
          <cell r="QR59">
            <v>0</v>
          </cell>
          <cell r="QS59">
            <v>0</v>
          </cell>
          <cell r="QT59">
            <v>0</v>
          </cell>
          <cell r="QU59">
            <v>0</v>
          </cell>
          <cell r="QV59">
            <v>0</v>
          </cell>
          <cell r="QW59">
            <v>0</v>
          </cell>
          <cell r="QX59">
            <v>0</v>
          </cell>
          <cell r="QY59">
            <v>0</v>
          </cell>
          <cell r="QZ59">
            <v>0</v>
          </cell>
          <cell r="RA59">
            <v>0</v>
          </cell>
          <cell r="RB59">
            <v>-1090.4099999999999</v>
          </cell>
          <cell r="RC59">
            <v>-1090.4099999999999</v>
          </cell>
          <cell r="RD59">
            <v>0</v>
          </cell>
          <cell r="RE59">
            <v>5075.6799999999994</v>
          </cell>
          <cell r="RF59">
            <v>522.19000000000005</v>
          </cell>
          <cell r="RG59">
            <v>522.19000000000005</v>
          </cell>
          <cell r="RH59">
            <v>522.19000000000005</v>
          </cell>
          <cell r="RI59">
            <v>522.19000000000005</v>
          </cell>
          <cell r="RJ59">
            <v>522.19000000000005</v>
          </cell>
          <cell r="RK59">
            <v>522.19000000000005</v>
          </cell>
          <cell r="RL59">
            <v>522.19000000000005</v>
          </cell>
          <cell r="RM59">
            <v>284.07</v>
          </cell>
          <cell r="RN59">
            <v>284.07</v>
          </cell>
          <cell r="RO59">
            <v>284.07</v>
          </cell>
          <cell r="RP59">
            <v>284.07</v>
          </cell>
          <cell r="RQ59">
            <v>284.07</v>
          </cell>
          <cell r="RR59">
            <v>685.05</v>
          </cell>
          <cell r="RS59">
            <v>0</v>
          </cell>
          <cell r="RT59">
            <v>0</v>
          </cell>
          <cell r="RU59">
            <v>0</v>
          </cell>
          <cell r="RV59">
            <v>0</v>
          </cell>
          <cell r="RW59">
            <v>0</v>
          </cell>
          <cell r="RX59">
            <v>0</v>
          </cell>
          <cell r="RY59">
            <v>685.05</v>
          </cell>
          <cell r="RZ59">
            <v>0</v>
          </cell>
          <cell r="SA59">
            <v>0</v>
          </cell>
          <cell r="SB59">
            <v>0</v>
          </cell>
          <cell r="SC59">
            <v>0</v>
          </cell>
          <cell r="SD59">
            <v>0</v>
          </cell>
          <cell r="SE59">
            <v>-4390.6299999999992</v>
          </cell>
          <cell r="SF59">
            <v>-4390.6299999999992</v>
          </cell>
          <cell r="SG59">
            <v>0</v>
          </cell>
          <cell r="SH59">
            <v>0</v>
          </cell>
          <cell r="SI59">
            <v>0</v>
          </cell>
          <cell r="SJ59">
            <v>0</v>
          </cell>
          <cell r="SK59">
            <v>0</v>
          </cell>
          <cell r="SL59">
            <v>0</v>
          </cell>
          <cell r="SM59">
            <v>0</v>
          </cell>
          <cell r="SN59">
            <v>0</v>
          </cell>
          <cell r="SO59">
            <v>0</v>
          </cell>
          <cell r="SP59">
            <v>0</v>
          </cell>
          <cell r="SQ59">
            <v>0</v>
          </cell>
          <cell r="SR59">
            <v>0</v>
          </cell>
          <cell r="SS59">
            <v>0</v>
          </cell>
          <cell r="ST59">
            <v>0</v>
          </cell>
          <cell r="SU59">
            <v>1922.65</v>
          </cell>
          <cell r="SV59">
            <v>0</v>
          </cell>
          <cell r="SW59">
            <v>1198.05</v>
          </cell>
          <cell r="SX59">
            <v>0</v>
          </cell>
          <cell r="SY59">
            <v>0</v>
          </cell>
          <cell r="SZ59">
            <v>0</v>
          </cell>
          <cell r="TA59">
            <v>724.6</v>
          </cell>
          <cell r="TB59">
            <v>0</v>
          </cell>
          <cell r="TC59">
            <v>0</v>
          </cell>
          <cell r="TD59">
            <v>0</v>
          </cell>
          <cell r="TE59">
            <v>0</v>
          </cell>
          <cell r="TF59">
            <v>0</v>
          </cell>
          <cell r="TG59">
            <v>0</v>
          </cell>
          <cell r="TH59">
            <v>1922.65</v>
          </cell>
          <cell r="TI59">
            <v>0</v>
          </cell>
          <cell r="TJ59">
            <v>1922.65</v>
          </cell>
          <cell r="TK59">
            <v>1512.75</v>
          </cell>
          <cell r="TL59">
            <v>141.44999999999999</v>
          </cell>
          <cell r="TM59">
            <v>141.44999999999999</v>
          </cell>
          <cell r="TN59">
            <v>141.44999999999999</v>
          </cell>
          <cell r="TO59">
            <v>141.44999999999999</v>
          </cell>
          <cell r="TP59">
            <v>141.44999999999999</v>
          </cell>
          <cell r="TQ59">
            <v>141.44999999999999</v>
          </cell>
          <cell r="TR59">
            <v>141.44999999999999</v>
          </cell>
          <cell r="TS59">
            <v>104.52</v>
          </cell>
          <cell r="TT59">
            <v>104.52</v>
          </cell>
          <cell r="TU59">
            <v>104.52</v>
          </cell>
          <cell r="TV59">
            <v>104.52</v>
          </cell>
          <cell r="TW59">
            <v>104.52</v>
          </cell>
          <cell r="TX59">
            <v>2109.44</v>
          </cell>
          <cell r="TY59">
            <v>0</v>
          </cell>
          <cell r="TZ59">
            <v>0</v>
          </cell>
          <cell r="UA59">
            <v>299.26</v>
          </cell>
          <cell r="UB59">
            <v>0</v>
          </cell>
          <cell r="UC59">
            <v>0</v>
          </cell>
          <cell r="UD59">
            <v>0</v>
          </cell>
          <cell r="UE59">
            <v>1810.18</v>
          </cell>
          <cell r="UF59">
            <v>0</v>
          </cell>
          <cell r="UG59">
            <v>0</v>
          </cell>
          <cell r="UH59">
            <v>0</v>
          </cell>
          <cell r="UI59">
            <v>0</v>
          </cell>
          <cell r="UJ59">
            <v>0</v>
          </cell>
          <cell r="UK59">
            <v>596.69000000000005</v>
          </cell>
          <cell r="UL59">
            <v>0</v>
          </cell>
          <cell r="UM59">
            <v>596.69000000000005</v>
          </cell>
          <cell r="UN59">
            <v>54.579999999999991</v>
          </cell>
          <cell r="UO59">
            <v>5.29</v>
          </cell>
          <cell r="UP59">
            <v>5.29</v>
          </cell>
          <cell r="UQ59">
            <v>5.29</v>
          </cell>
          <cell r="UR59">
            <v>5.29</v>
          </cell>
          <cell r="US59">
            <v>5.29</v>
          </cell>
          <cell r="UT59">
            <v>5.29</v>
          </cell>
          <cell r="UU59">
            <v>5.29</v>
          </cell>
          <cell r="UV59">
            <v>3.51</v>
          </cell>
          <cell r="UW59">
            <v>3.51</v>
          </cell>
          <cell r="UX59">
            <v>3.51</v>
          </cell>
          <cell r="UY59">
            <v>3.51</v>
          </cell>
          <cell r="UZ59">
            <v>3.51</v>
          </cell>
          <cell r="VA59">
            <v>0</v>
          </cell>
          <cell r="VH59">
            <v>0</v>
          </cell>
          <cell r="VN59">
            <v>-54.579999999999991</v>
          </cell>
          <cell r="VO59">
            <v>-54.579999999999991</v>
          </cell>
          <cell r="VP59">
            <v>0</v>
          </cell>
          <cell r="VQ59">
            <v>0</v>
          </cell>
          <cell r="WD59">
            <v>0</v>
          </cell>
          <cell r="WQ59">
            <v>0</v>
          </cell>
          <cell r="WR59">
            <v>0</v>
          </cell>
          <cell r="WS59">
            <v>0</v>
          </cell>
          <cell r="WT59">
            <v>30836.850000000006</v>
          </cell>
          <cell r="WU59">
            <v>2071.0500000000002</v>
          </cell>
          <cell r="WV59">
            <v>2071.0500000000002</v>
          </cell>
          <cell r="WW59">
            <v>2071.0500000000002</v>
          </cell>
          <cell r="WX59">
            <v>2071.0500000000002</v>
          </cell>
          <cell r="WY59">
            <v>2071.0500000000002</v>
          </cell>
          <cell r="WZ59">
            <v>2071.0500000000002</v>
          </cell>
          <cell r="XA59">
            <v>2071.0500000000002</v>
          </cell>
          <cell r="XB59">
            <v>3267.9</v>
          </cell>
          <cell r="XC59">
            <v>3267.9</v>
          </cell>
          <cell r="XD59">
            <v>3267.9</v>
          </cell>
          <cell r="XE59">
            <v>3267.9</v>
          </cell>
          <cell r="XF59">
            <v>3267.9</v>
          </cell>
          <cell r="XG59">
            <v>38247.375465452104</v>
          </cell>
          <cell r="XH59">
            <v>3236.1843675043156</v>
          </cell>
          <cell r="XI59">
            <v>3585.1859164288317</v>
          </cell>
          <cell r="XJ59">
            <v>3439.0122326000146</v>
          </cell>
          <cell r="XK59">
            <v>313.41602569270361</v>
          </cell>
          <cell r="XL59">
            <v>2842.665846162377</v>
          </cell>
          <cell r="XM59">
            <v>2565.6511003742439</v>
          </cell>
          <cell r="XN59">
            <v>3461.1302675780712</v>
          </cell>
          <cell r="XO59">
            <v>3781.3002920415547</v>
          </cell>
          <cell r="XP59">
            <v>4205.4334509594264</v>
          </cell>
          <cell r="XQ59">
            <v>3848.0720639607816</v>
          </cell>
          <cell r="XR59">
            <v>3560.2834579216806</v>
          </cell>
          <cell r="XS59">
            <v>3409.0404442280992</v>
          </cell>
          <cell r="XT59">
            <v>7410.5254654520977</v>
          </cell>
          <cell r="XU59">
            <v>0</v>
          </cell>
          <cell r="XV59">
            <v>7410.5254654520977</v>
          </cell>
          <cell r="XW59">
            <v>10514.470000000001</v>
          </cell>
          <cell r="XX59">
            <v>627.51</v>
          </cell>
          <cell r="XY59">
            <v>627.51</v>
          </cell>
          <cell r="XZ59">
            <v>627.51</v>
          </cell>
          <cell r="YA59">
            <v>627.51</v>
          </cell>
          <cell r="YB59">
            <v>627.51</v>
          </cell>
          <cell r="YC59">
            <v>627.51</v>
          </cell>
          <cell r="YD59">
            <v>627.51</v>
          </cell>
          <cell r="YE59">
            <v>1224.3800000000001</v>
          </cell>
          <cell r="YF59">
            <v>1224.3800000000001</v>
          </cell>
          <cell r="YG59">
            <v>1224.3800000000001</v>
          </cell>
          <cell r="YH59">
            <v>1224.3800000000001</v>
          </cell>
          <cell r="YI59">
            <v>1224.3800000000001</v>
          </cell>
          <cell r="YJ59">
            <v>11153.825303534833</v>
          </cell>
          <cell r="YK59">
            <v>856.86711701139052</v>
          </cell>
          <cell r="YL59">
            <v>751.66128568034424</v>
          </cell>
          <cell r="YM59">
            <v>773.97048443071787</v>
          </cell>
          <cell r="YN59">
            <v>829.86176694944572</v>
          </cell>
          <cell r="YO59">
            <v>748.31799229779176</v>
          </cell>
          <cell r="YP59">
            <v>804.33452502260832</v>
          </cell>
          <cell r="YQ59">
            <v>841.9796582545672</v>
          </cell>
          <cell r="YR59">
            <v>860.58884019036054</v>
          </cell>
          <cell r="YS59">
            <v>1362.2499566424294</v>
          </cell>
          <cell r="YT59">
            <v>1067.0136763288772</v>
          </cell>
          <cell r="YU59">
            <v>1081.4534127950158</v>
          </cell>
          <cell r="YV59">
            <v>1175.5265879312856</v>
          </cell>
          <cell r="YW59">
            <v>639.35530353483227</v>
          </cell>
          <cell r="YX59">
            <v>0</v>
          </cell>
          <cell r="YY59">
            <v>639.35530353483227</v>
          </cell>
          <cell r="YZ59">
            <v>3541.4799999999996</v>
          </cell>
          <cell r="ZA59">
            <v>98.89</v>
          </cell>
          <cell r="ZB59">
            <v>98.89</v>
          </cell>
          <cell r="ZC59">
            <v>98.89</v>
          </cell>
          <cell r="ZD59">
            <v>98.89</v>
          </cell>
          <cell r="ZE59">
            <v>98.89</v>
          </cell>
          <cell r="ZF59">
            <v>98.89</v>
          </cell>
          <cell r="ZG59">
            <v>98.89</v>
          </cell>
          <cell r="ZH59">
            <v>569.85</v>
          </cell>
          <cell r="ZI59">
            <v>569.85</v>
          </cell>
          <cell r="ZJ59">
            <v>569.85</v>
          </cell>
          <cell r="ZK59">
            <v>569.85</v>
          </cell>
          <cell r="ZL59">
            <v>569.85</v>
          </cell>
          <cell r="ZM59">
            <v>5651.5638486359076</v>
          </cell>
          <cell r="ZN59">
            <v>0</v>
          </cell>
          <cell r="ZO59">
            <v>101.91826338902149</v>
          </cell>
          <cell r="ZP59">
            <v>344.08929133938602</v>
          </cell>
          <cell r="ZQ59">
            <v>5107.1100171754879</v>
          </cell>
          <cell r="ZR59">
            <v>98.446276732012365</v>
          </cell>
          <cell r="ZS59">
            <v>0</v>
          </cell>
          <cell r="ZZ59">
            <v>2110.083848635908</v>
          </cell>
          <cell r="AAA59">
            <v>0</v>
          </cell>
          <cell r="AAB59">
            <v>2110.083848635908</v>
          </cell>
          <cell r="AAC59">
            <v>0</v>
          </cell>
          <cell r="AAD59">
            <v>0</v>
          </cell>
          <cell r="AAE59">
            <v>0</v>
          </cell>
          <cell r="AAF59">
            <v>0</v>
          </cell>
          <cell r="AAG59">
            <v>0</v>
          </cell>
          <cell r="AAH59">
            <v>0</v>
          </cell>
          <cell r="AAI59">
            <v>0</v>
          </cell>
          <cell r="AAJ59">
            <v>0</v>
          </cell>
          <cell r="AAK59">
            <v>0</v>
          </cell>
          <cell r="AAL59">
            <v>0</v>
          </cell>
          <cell r="AAM59">
            <v>0</v>
          </cell>
          <cell r="AAN59">
            <v>0</v>
          </cell>
          <cell r="AAO59">
            <v>0</v>
          </cell>
          <cell r="AAP59">
            <v>9.8886339982151927</v>
          </cell>
          <cell r="AAQ59">
            <v>0</v>
          </cell>
          <cell r="AAR59">
            <v>0</v>
          </cell>
          <cell r="AAS59">
            <v>0</v>
          </cell>
          <cell r="AAT59">
            <v>0</v>
          </cell>
          <cell r="AAU59">
            <v>0</v>
          </cell>
          <cell r="AAV59">
            <v>0</v>
          </cell>
          <cell r="AAW59">
            <v>0</v>
          </cell>
          <cell r="AAX59">
            <v>2.0117664</v>
          </cell>
          <cell r="AAY59">
            <v>1.9347353999999999</v>
          </cell>
          <cell r="AAZ59">
            <v>1.9703591999999999</v>
          </cell>
          <cell r="ABA59">
            <v>1.9677193199999998</v>
          </cell>
          <cell r="ABB59">
            <v>2.0040536782151936</v>
          </cell>
          <cell r="ABC59">
            <v>9.8886339982151927</v>
          </cell>
          <cell r="ABD59">
            <v>0</v>
          </cell>
          <cell r="ABE59">
            <v>9.8886339982151927</v>
          </cell>
          <cell r="ABF59">
            <v>0</v>
          </cell>
          <cell r="ABG59">
            <v>0</v>
          </cell>
          <cell r="ABH59">
            <v>0</v>
          </cell>
          <cell r="ABI59">
            <v>0</v>
          </cell>
          <cell r="ABJ59">
            <v>0</v>
          </cell>
          <cell r="ABK59">
            <v>0</v>
          </cell>
          <cell r="ABL59">
            <v>0</v>
          </cell>
          <cell r="ABM59">
            <v>0</v>
          </cell>
          <cell r="ABN59">
            <v>0</v>
          </cell>
          <cell r="ABO59">
            <v>0</v>
          </cell>
          <cell r="ABP59">
            <v>0</v>
          </cell>
          <cell r="ABQ59">
            <v>0</v>
          </cell>
          <cell r="ABR59">
            <v>0</v>
          </cell>
          <cell r="ABS59">
            <v>0</v>
          </cell>
          <cell r="ABT59">
            <v>0</v>
          </cell>
          <cell r="ABU59">
            <v>0</v>
          </cell>
          <cell r="ABV59">
            <v>0</v>
          </cell>
          <cell r="ABW59">
            <v>0</v>
          </cell>
          <cell r="ABX59">
            <v>0</v>
          </cell>
          <cell r="ABY59">
            <v>0</v>
          </cell>
          <cell r="ACB59">
            <v>0</v>
          </cell>
          <cell r="ACC59">
            <v>0</v>
          </cell>
          <cell r="ACD59">
            <v>0</v>
          </cell>
          <cell r="ACE59">
            <v>0</v>
          </cell>
          <cell r="ACF59">
            <v>0</v>
          </cell>
          <cell r="ACG59">
            <v>0</v>
          </cell>
          <cell r="ACH59">
            <v>0</v>
          </cell>
          <cell r="ACI59">
            <v>3731.98</v>
          </cell>
          <cell r="ACJ59">
            <v>3803.3836791663384</v>
          </cell>
          <cell r="ACK59">
            <v>71.403679166338407</v>
          </cell>
          <cell r="ACL59">
            <v>0</v>
          </cell>
          <cell r="ACM59">
            <v>71.403679166338407</v>
          </cell>
          <cell r="ACN59">
            <v>3731.98</v>
          </cell>
          <cell r="ACO59">
            <v>314.64</v>
          </cell>
          <cell r="ACP59">
            <v>314.64</v>
          </cell>
          <cell r="ACQ59">
            <v>314.64</v>
          </cell>
          <cell r="ACR59">
            <v>314.64</v>
          </cell>
          <cell r="ACS59">
            <v>314.64</v>
          </cell>
          <cell r="ACT59">
            <v>314.64</v>
          </cell>
          <cell r="ACU59">
            <v>314.64</v>
          </cell>
          <cell r="ACV59">
            <v>305.89999999999998</v>
          </cell>
          <cell r="ACW59">
            <v>305.89999999999998</v>
          </cell>
          <cell r="ACX59">
            <v>305.89999999999998</v>
          </cell>
          <cell r="ACY59">
            <v>305.89999999999998</v>
          </cell>
          <cell r="ACZ59">
            <v>305.89999999999998</v>
          </cell>
          <cell r="ADA59">
            <v>3803.3836791663384</v>
          </cell>
          <cell r="ADB59">
            <v>0</v>
          </cell>
          <cell r="ADC59">
            <v>835.21200128198075</v>
          </cell>
          <cell r="ADD59">
            <v>658.10821298704138</v>
          </cell>
          <cell r="ADE59">
            <v>809.76841400000001</v>
          </cell>
          <cell r="ADF59">
            <v>0</v>
          </cell>
          <cell r="ADG59">
            <v>233.68596159999998</v>
          </cell>
          <cell r="ADH59">
            <v>263.6319089664151</v>
          </cell>
          <cell r="ADI59">
            <v>198.71789912300807</v>
          </cell>
          <cell r="ADJ59">
            <v>151.98421419999997</v>
          </cell>
          <cell r="ADK59">
            <v>194.62770319999998</v>
          </cell>
          <cell r="ADL59">
            <v>202.01918351999998</v>
          </cell>
          <cell r="ADM59">
            <v>255.6281802878936</v>
          </cell>
          <cell r="ADN59">
            <v>71.403679166338407</v>
          </cell>
          <cell r="ADO59">
            <v>0</v>
          </cell>
          <cell r="ADP59">
            <v>71.403679166338407</v>
          </cell>
          <cell r="ADQ59">
            <v>0</v>
          </cell>
          <cell r="ADR59">
            <v>0</v>
          </cell>
          <cell r="ADS59">
            <v>0</v>
          </cell>
          <cell r="ADT59">
            <v>0</v>
          </cell>
          <cell r="ADU59">
            <v>0</v>
          </cell>
          <cell r="ADV59">
            <v>0</v>
          </cell>
          <cell r="ADW59">
            <v>0</v>
          </cell>
          <cell r="ADX59">
            <v>0</v>
          </cell>
          <cell r="ADY59">
            <v>0</v>
          </cell>
          <cell r="ADZ59">
            <v>0</v>
          </cell>
          <cell r="AEA59">
            <v>0</v>
          </cell>
          <cell r="AEB59">
            <v>0</v>
          </cell>
          <cell r="AEC59">
            <v>0</v>
          </cell>
          <cell r="AED59">
            <v>0</v>
          </cell>
          <cell r="AEE59">
            <v>0</v>
          </cell>
          <cell r="AEF59">
            <v>0</v>
          </cell>
          <cell r="AEG59">
            <v>0</v>
          </cell>
          <cell r="AEH59">
            <v>0</v>
          </cell>
          <cell r="AEI59">
            <v>0</v>
          </cell>
          <cell r="AEJ59">
            <v>0</v>
          </cell>
          <cell r="AEK59">
            <v>0</v>
          </cell>
          <cell r="AEL59">
            <v>0</v>
          </cell>
          <cell r="AEM59">
            <v>0</v>
          </cell>
          <cell r="AEN59">
            <v>0</v>
          </cell>
          <cell r="AEO59">
            <v>0</v>
          </cell>
          <cell r="AEP59">
            <v>0</v>
          </cell>
          <cell r="AEQ59">
            <v>0</v>
          </cell>
          <cell r="AER59">
            <v>0</v>
          </cell>
          <cell r="AES59">
            <v>0</v>
          </cell>
          <cell r="AET59">
            <v>0</v>
          </cell>
          <cell r="AEU59">
            <v>0</v>
          </cell>
          <cell r="AEV59">
            <v>0</v>
          </cell>
          <cell r="AEW59">
            <v>0</v>
          </cell>
          <cell r="AEX59">
            <v>0</v>
          </cell>
          <cell r="AEY59">
            <v>0</v>
          </cell>
          <cell r="AEZ59">
            <v>0</v>
          </cell>
          <cell r="AFA59">
            <v>0</v>
          </cell>
          <cell r="AFB59">
            <v>0</v>
          </cell>
          <cell r="AFC59">
            <v>0</v>
          </cell>
          <cell r="AFD59">
            <v>0</v>
          </cell>
          <cell r="AFE59">
            <v>0</v>
          </cell>
          <cell r="AFF59">
            <v>0</v>
          </cell>
          <cell r="AFG59">
            <v>0</v>
          </cell>
          <cell r="AFH59">
            <v>0</v>
          </cell>
          <cell r="AFI59">
            <v>0</v>
          </cell>
          <cell r="AFJ59">
            <v>0</v>
          </cell>
          <cell r="AFK59">
            <v>0</v>
          </cell>
          <cell r="AFL59">
            <v>0</v>
          </cell>
          <cell r="AFM59">
            <v>0</v>
          </cell>
          <cell r="AFN59">
            <v>0</v>
          </cell>
          <cell r="AFO59">
            <v>0</v>
          </cell>
          <cell r="AFP59">
            <v>0</v>
          </cell>
          <cell r="AFQ59">
            <v>0</v>
          </cell>
          <cell r="AFR59">
            <v>0</v>
          </cell>
          <cell r="AFS59">
            <v>0</v>
          </cell>
          <cell r="AFT59">
            <v>0</v>
          </cell>
          <cell r="AFU59">
            <v>0</v>
          </cell>
          <cell r="AFV59">
            <v>0</v>
          </cell>
          <cell r="AFW59">
            <v>132051.34700000001</v>
          </cell>
          <cell r="AFX59">
            <v>133370.423906604</v>
          </cell>
          <cell r="AFY59">
            <v>1319.0769066039938</v>
          </cell>
          <cell r="AFZ59">
            <v>0</v>
          </cell>
          <cell r="AGA59">
            <v>1319.0769066039938</v>
          </cell>
          <cell r="AGB59">
            <v>158461.6164</v>
          </cell>
          <cell r="AGC59">
            <v>160044.5086879248</v>
          </cell>
          <cell r="AGD59">
            <v>1582.8922879247984</v>
          </cell>
          <cell r="AGE59">
            <v>0</v>
          </cell>
          <cell r="AGF59">
            <v>1582.8922879247984</v>
          </cell>
          <cell r="AGG59">
            <v>9771.7996779999994</v>
          </cell>
          <cell r="AGH59">
            <v>9869.4113690886952</v>
          </cell>
          <cell r="AGI59">
            <v>97.611691088695807</v>
          </cell>
          <cell r="AGJ59">
            <v>0</v>
          </cell>
          <cell r="AGK59">
            <v>97.611691088695807</v>
          </cell>
          <cell r="AGL59">
            <v>168233.41607800001</v>
          </cell>
          <cell r="AGM59">
            <v>169913.92005701349</v>
          </cell>
          <cell r="AGN59">
            <v>1680.5039790134761</v>
          </cell>
          <cell r="AGO59">
            <v>0</v>
          </cell>
          <cell r="AGP59">
            <v>1680.5039790134761</v>
          </cell>
          <cell r="AGQ59">
            <v>5.8084772370486662E-2</v>
          </cell>
          <cell r="AGR59">
            <v>7.0000000000000007E-2</v>
          </cell>
          <cell r="AGS59">
            <v>0.05</v>
          </cell>
          <cell r="AGT59">
            <v>6.1666666666666668E-2</v>
          </cell>
          <cell r="AGV59">
            <v>52851.136999999995</v>
          </cell>
          <cell r="AGW59">
            <v>38876.179107436299</v>
          </cell>
          <cell r="AGX59">
            <v>-13974.957892563696</v>
          </cell>
          <cell r="AGZ59">
            <v>1680.5039790134761</v>
          </cell>
          <cell r="AHA59">
            <v>-12124.722411119757</v>
          </cell>
          <cell r="AHC59">
            <v>11395.822900971514</v>
          </cell>
          <cell r="AHD59">
            <v>29707.5558201971</v>
          </cell>
          <cell r="AHE59">
            <v>-64736.603907112265</v>
          </cell>
          <cell r="AHF59">
            <v>1362.1425218021031</v>
          </cell>
          <cell r="AHG59">
            <v>-32715.301096247829</v>
          </cell>
        </row>
        <row r="60">
          <cell r="C60" t="str">
            <v>Текстильникiв, ВУЛ, 18</v>
          </cell>
          <cell r="D60">
            <v>4</v>
          </cell>
          <cell r="E60">
            <v>2679.86</v>
          </cell>
          <cell r="F60">
            <v>27538.880000000005</v>
          </cell>
          <cell r="G60">
            <v>34356.629121579987</v>
          </cell>
          <cell r="H60">
            <v>6817.7491215799819</v>
          </cell>
          <cell r="I60">
            <v>0</v>
          </cell>
          <cell r="J60">
            <v>6817.7491215799819</v>
          </cell>
          <cell r="K60">
            <v>7751.05</v>
          </cell>
          <cell r="L60">
            <v>490.95</v>
          </cell>
          <cell r="M60">
            <v>490.95</v>
          </cell>
          <cell r="N60">
            <v>490.95</v>
          </cell>
          <cell r="O60">
            <v>490.95</v>
          </cell>
          <cell r="P60">
            <v>490.95</v>
          </cell>
          <cell r="Q60">
            <v>490.95</v>
          </cell>
          <cell r="R60">
            <v>490.95</v>
          </cell>
          <cell r="S60">
            <v>862.88</v>
          </cell>
          <cell r="T60">
            <v>862.88</v>
          </cell>
          <cell r="U60">
            <v>862.88</v>
          </cell>
          <cell r="V60">
            <v>862.88</v>
          </cell>
          <cell r="W60">
            <v>862.88</v>
          </cell>
          <cell r="X60">
            <v>8736.6536555626481</v>
          </cell>
          <cell r="Y60">
            <v>0</v>
          </cell>
          <cell r="Z60">
            <v>0</v>
          </cell>
          <cell r="AA60">
            <v>0</v>
          </cell>
          <cell r="AB60">
            <v>4733.9269947369421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4002.7266608257064</v>
          </cell>
          <cell r="AI60">
            <v>0</v>
          </cell>
          <cell r="AJ60">
            <v>0</v>
          </cell>
          <cell r="AL60">
            <v>0</v>
          </cell>
          <cell r="AM60">
            <v>0</v>
          </cell>
          <cell r="AN60">
            <v>1689.5599999999997</v>
          </cell>
          <cell r="AO60">
            <v>128.63</v>
          </cell>
          <cell r="AP60">
            <v>128.63</v>
          </cell>
          <cell r="AQ60">
            <v>128.63</v>
          </cell>
          <cell r="AR60">
            <v>128.63</v>
          </cell>
          <cell r="AS60">
            <v>128.63</v>
          </cell>
          <cell r="AT60">
            <v>128.63</v>
          </cell>
          <cell r="AU60">
            <v>128.63</v>
          </cell>
          <cell r="AV60">
            <v>157.83000000000001</v>
          </cell>
          <cell r="AW60">
            <v>157.83000000000001</v>
          </cell>
          <cell r="AX60">
            <v>157.83000000000001</v>
          </cell>
          <cell r="AY60">
            <v>157.83000000000001</v>
          </cell>
          <cell r="AZ60">
            <v>157.83000000000001</v>
          </cell>
          <cell r="BA60">
            <v>1617.1963042076509</v>
          </cell>
          <cell r="BB60">
            <v>0</v>
          </cell>
          <cell r="BC60">
            <v>0</v>
          </cell>
          <cell r="BD60">
            <v>0</v>
          </cell>
          <cell r="BE60">
            <v>876.27655591019402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740.91974829745686</v>
          </cell>
          <cell r="BL60">
            <v>0</v>
          </cell>
          <cell r="BM60">
            <v>0</v>
          </cell>
          <cell r="BO60">
            <v>0</v>
          </cell>
          <cell r="BP60">
            <v>0</v>
          </cell>
          <cell r="BQ60">
            <v>2205.6599999999994</v>
          </cell>
          <cell r="BR60">
            <v>213.58</v>
          </cell>
          <cell r="BS60">
            <v>213.58</v>
          </cell>
          <cell r="BT60">
            <v>213.58</v>
          </cell>
          <cell r="BU60">
            <v>213.58</v>
          </cell>
          <cell r="BV60">
            <v>213.58</v>
          </cell>
          <cell r="BW60">
            <v>213.58</v>
          </cell>
          <cell r="BX60">
            <v>213.58</v>
          </cell>
          <cell r="BY60">
            <v>142.12</v>
          </cell>
          <cell r="BZ60">
            <v>142.12</v>
          </cell>
          <cell r="CA60">
            <v>142.12</v>
          </cell>
          <cell r="CB60">
            <v>142.12</v>
          </cell>
          <cell r="CC60">
            <v>142.12</v>
          </cell>
          <cell r="CD60">
            <v>3184.9829745650068</v>
          </cell>
          <cell r="CE60">
            <v>0</v>
          </cell>
          <cell r="CF60">
            <v>0</v>
          </cell>
          <cell r="CG60">
            <v>0</v>
          </cell>
          <cell r="CH60">
            <v>1747.053637676577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1437.9293368884298</v>
          </cell>
          <cell r="CO60">
            <v>0</v>
          </cell>
          <cell r="CP60">
            <v>0</v>
          </cell>
          <cell r="CR60">
            <v>0</v>
          </cell>
          <cell r="CS60">
            <v>0</v>
          </cell>
          <cell r="CT60">
            <v>609.18999999999994</v>
          </cell>
          <cell r="CU60">
            <v>62.17</v>
          </cell>
          <cell r="CV60">
            <v>62.17</v>
          </cell>
          <cell r="CW60">
            <v>62.17</v>
          </cell>
          <cell r="CX60">
            <v>62.17</v>
          </cell>
          <cell r="CY60">
            <v>62.17</v>
          </cell>
          <cell r="CZ60">
            <v>62.17</v>
          </cell>
          <cell r="DA60">
            <v>62.17</v>
          </cell>
          <cell r="DB60">
            <v>34.799999999999997</v>
          </cell>
          <cell r="DC60">
            <v>34.799999999999997</v>
          </cell>
          <cell r="DD60">
            <v>34.799999999999997</v>
          </cell>
          <cell r="DE60">
            <v>34.799999999999997</v>
          </cell>
          <cell r="DF60">
            <v>34.799999999999997</v>
          </cell>
          <cell r="DG60">
            <v>712.18576044340909</v>
          </cell>
          <cell r="DH60">
            <v>0</v>
          </cell>
          <cell r="DI60">
            <v>0</v>
          </cell>
          <cell r="DJ60">
            <v>0</v>
          </cell>
          <cell r="DK60">
            <v>390.65299785223488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321.53276259117422</v>
          </cell>
          <cell r="DR60">
            <v>0</v>
          </cell>
          <cell r="DS60">
            <v>0</v>
          </cell>
          <cell r="DT60">
            <v>102.99576044340915</v>
          </cell>
          <cell r="DU60">
            <v>0</v>
          </cell>
          <cell r="DV60">
            <v>102.99576044340915</v>
          </cell>
          <cell r="DW60">
            <v>998.69000000000028</v>
          </cell>
          <cell r="DX60">
            <v>79.319999999999993</v>
          </cell>
          <cell r="DY60">
            <v>79.319999999999993</v>
          </cell>
          <cell r="DZ60">
            <v>79.319999999999993</v>
          </cell>
          <cell r="EA60">
            <v>79.319999999999993</v>
          </cell>
          <cell r="EB60">
            <v>79.319999999999993</v>
          </cell>
          <cell r="EC60">
            <v>79.319999999999993</v>
          </cell>
          <cell r="ED60">
            <v>79.319999999999993</v>
          </cell>
          <cell r="EE60">
            <v>88.69</v>
          </cell>
          <cell r="EF60">
            <v>88.69</v>
          </cell>
          <cell r="EG60">
            <v>88.69</v>
          </cell>
          <cell r="EH60">
            <v>88.69</v>
          </cell>
          <cell r="EI60">
            <v>88.69</v>
          </cell>
          <cell r="EK60">
            <v>910.84457607704417</v>
          </cell>
          <cell r="EL60">
            <v>0</v>
          </cell>
          <cell r="EM60">
            <v>0</v>
          </cell>
          <cell r="EN60">
            <v>0</v>
          </cell>
          <cell r="EO60">
            <v>493.53372214504617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417.310853931998</v>
          </cell>
          <cell r="EV60">
            <v>0</v>
          </cell>
          <cell r="EW60">
            <v>0</v>
          </cell>
          <cell r="EX60">
            <v>-87.845423922956115</v>
          </cell>
          <cell r="EY60">
            <v>-87.845423922956115</v>
          </cell>
          <cell r="EZ60">
            <v>0</v>
          </cell>
          <cell r="FA60">
            <v>6118.880000000001</v>
          </cell>
          <cell r="FB60">
            <v>462.54</v>
          </cell>
          <cell r="FC60">
            <v>462.54</v>
          </cell>
          <cell r="FD60">
            <v>462.54</v>
          </cell>
          <cell r="FE60">
            <v>462.54</v>
          </cell>
          <cell r="FF60">
            <v>462.54</v>
          </cell>
          <cell r="FG60">
            <v>462.54</v>
          </cell>
          <cell r="FH60">
            <v>462.54</v>
          </cell>
          <cell r="FI60">
            <v>576.22</v>
          </cell>
          <cell r="FJ60">
            <v>576.22</v>
          </cell>
          <cell r="FK60">
            <v>576.22</v>
          </cell>
          <cell r="FL60">
            <v>576.22</v>
          </cell>
          <cell r="FM60">
            <v>576.22</v>
          </cell>
          <cell r="FN60">
            <v>6734.731707201634</v>
          </cell>
          <cell r="FO60">
            <v>0</v>
          </cell>
          <cell r="FP60">
            <v>0</v>
          </cell>
          <cell r="FQ60">
            <v>0</v>
          </cell>
          <cell r="FR60">
            <v>3225.373947946011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3509.3577592556226</v>
          </cell>
          <cell r="FY60">
            <v>0</v>
          </cell>
          <cell r="FZ60">
            <v>0</v>
          </cell>
          <cell r="GA60">
            <v>615.85170720163296</v>
          </cell>
          <cell r="GB60">
            <v>0</v>
          </cell>
          <cell r="GC60">
            <v>615.85170720163296</v>
          </cell>
          <cell r="GD60">
            <v>1047.8399999999999</v>
          </cell>
          <cell r="GE60">
            <v>44.22</v>
          </cell>
          <cell r="GF60">
            <v>44.22</v>
          </cell>
          <cell r="GG60">
            <v>44.22</v>
          </cell>
          <cell r="GH60">
            <v>44.22</v>
          </cell>
          <cell r="GI60">
            <v>44.22</v>
          </cell>
          <cell r="GJ60">
            <v>44.22</v>
          </cell>
          <cell r="GK60">
            <v>44.22</v>
          </cell>
          <cell r="GL60">
            <v>147.66</v>
          </cell>
          <cell r="GM60">
            <v>147.66</v>
          </cell>
          <cell r="GN60">
            <v>147.66</v>
          </cell>
          <cell r="GO60">
            <v>147.66</v>
          </cell>
          <cell r="GP60">
            <v>147.66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V60">
            <v>-1047.8399999999999</v>
          </cell>
          <cell r="GW60">
            <v>-1047.8399999999999</v>
          </cell>
          <cell r="GX60">
            <v>0</v>
          </cell>
          <cell r="GY60">
            <v>7118.01</v>
          </cell>
          <cell r="GZ60">
            <v>398.23</v>
          </cell>
          <cell r="HA60">
            <v>398.23</v>
          </cell>
          <cell r="HB60">
            <v>398.23</v>
          </cell>
          <cell r="HC60">
            <v>398.23</v>
          </cell>
          <cell r="HD60">
            <v>398.23</v>
          </cell>
          <cell r="HE60">
            <v>398.23</v>
          </cell>
          <cell r="HF60">
            <v>398.23</v>
          </cell>
          <cell r="HG60">
            <v>866.08</v>
          </cell>
          <cell r="HH60">
            <v>866.08</v>
          </cell>
          <cell r="HI60">
            <v>866.08</v>
          </cell>
          <cell r="HJ60">
            <v>866.08</v>
          </cell>
          <cell r="HK60">
            <v>866.08</v>
          </cell>
          <cell r="HL60">
            <v>12460.034143522596</v>
          </cell>
          <cell r="HM60">
            <v>693.75004663435936</v>
          </cell>
          <cell r="HN60">
            <v>736.37200988403401</v>
          </cell>
          <cell r="HO60">
            <v>810.86128604858675</v>
          </cell>
          <cell r="HP60">
            <v>2577.7768933028024</v>
          </cell>
          <cell r="HQ60">
            <v>779.57741124891811</v>
          </cell>
          <cell r="HR60">
            <v>646.4304694586441</v>
          </cell>
          <cell r="HS60">
            <v>871.27589842027521</v>
          </cell>
          <cell r="HT60">
            <v>551.55775130980885</v>
          </cell>
          <cell r="HU60">
            <v>574.03561311806516</v>
          </cell>
          <cell r="HV60">
            <v>2492.9958914853046</v>
          </cell>
          <cell r="HW60">
            <v>796.83724548850273</v>
          </cell>
          <cell r="HX60">
            <v>928.56362712329496</v>
          </cell>
          <cell r="HY60">
            <v>5342.0241435225962</v>
          </cell>
          <cell r="HZ60">
            <v>0</v>
          </cell>
          <cell r="IA60">
            <v>5342.0241435225962</v>
          </cell>
          <cell r="IB60">
            <v>0</v>
          </cell>
          <cell r="IC60">
            <v>0</v>
          </cell>
          <cell r="ID60">
            <v>0</v>
          </cell>
          <cell r="IE60">
            <v>0</v>
          </cell>
          <cell r="IF60">
            <v>0</v>
          </cell>
          <cell r="IG60">
            <v>0</v>
          </cell>
          <cell r="IH60">
            <v>0</v>
          </cell>
          <cell r="II60">
            <v>0</v>
          </cell>
          <cell r="IJ60">
            <v>0</v>
          </cell>
          <cell r="IK60">
            <v>0</v>
          </cell>
          <cell r="IL60">
            <v>0</v>
          </cell>
          <cell r="IM60">
            <v>0</v>
          </cell>
          <cell r="IN60">
            <v>0</v>
          </cell>
          <cell r="IO60">
            <v>0</v>
          </cell>
          <cell r="IP60">
            <v>0</v>
          </cell>
          <cell r="IQ60">
            <v>0</v>
          </cell>
          <cell r="IR60">
            <v>0</v>
          </cell>
          <cell r="IS60">
            <v>0</v>
          </cell>
          <cell r="IT60">
            <v>0</v>
          </cell>
          <cell r="IU60">
            <v>0</v>
          </cell>
          <cell r="IV60">
            <v>0</v>
          </cell>
          <cell r="IW60">
            <v>0</v>
          </cell>
          <cell r="IX60">
            <v>0</v>
          </cell>
          <cell r="IY60">
            <v>0</v>
          </cell>
          <cell r="IZ60">
            <v>0</v>
          </cell>
          <cell r="JA60">
            <v>0</v>
          </cell>
          <cell r="JB60">
            <v>0</v>
          </cell>
          <cell r="JC60">
            <v>0</v>
          </cell>
          <cell r="JD60">
            <v>0</v>
          </cell>
          <cell r="JE60">
            <v>0</v>
          </cell>
          <cell r="JF60">
            <v>0</v>
          </cell>
          <cell r="JG60">
            <v>0</v>
          </cell>
          <cell r="JH60">
            <v>0</v>
          </cell>
          <cell r="JI60">
            <v>0</v>
          </cell>
          <cell r="JJ60">
            <v>0</v>
          </cell>
          <cell r="JK60">
            <v>0</v>
          </cell>
          <cell r="JL60">
            <v>0</v>
          </cell>
          <cell r="JM60">
            <v>0</v>
          </cell>
          <cell r="JN60">
            <v>0</v>
          </cell>
          <cell r="JO60">
            <v>0</v>
          </cell>
          <cell r="JP60">
            <v>0</v>
          </cell>
          <cell r="JQ60">
            <v>0</v>
          </cell>
          <cell r="JR60">
            <v>0</v>
          </cell>
          <cell r="JS60">
            <v>0</v>
          </cell>
          <cell r="JT60">
            <v>0</v>
          </cell>
          <cell r="JU60">
            <v>0</v>
          </cell>
          <cell r="JV60">
            <v>0</v>
          </cell>
          <cell r="JW60">
            <v>0</v>
          </cell>
          <cell r="JX60">
            <v>0</v>
          </cell>
          <cell r="JY60">
            <v>0</v>
          </cell>
          <cell r="JZ60">
            <v>0</v>
          </cell>
          <cell r="KA60">
            <v>0</v>
          </cell>
          <cell r="KB60">
            <v>0</v>
          </cell>
          <cell r="KC60">
            <v>0</v>
          </cell>
          <cell r="KD60">
            <v>0</v>
          </cell>
          <cell r="KE60">
            <v>0</v>
          </cell>
          <cell r="KF60">
            <v>0</v>
          </cell>
          <cell r="KG60">
            <v>0</v>
          </cell>
          <cell r="KH60">
            <v>1213.1699999999998</v>
          </cell>
          <cell r="KI60">
            <v>55.21</v>
          </cell>
          <cell r="KJ60">
            <v>55.21</v>
          </cell>
          <cell r="KK60">
            <v>55.21</v>
          </cell>
          <cell r="KL60">
            <v>55.21</v>
          </cell>
          <cell r="KM60">
            <v>55.21</v>
          </cell>
          <cell r="KN60">
            <v>55.21</v>
          </cell>
          <cell r="KO60">
            <v>55.21</v>
          </cell>
          <cell r="KP60">
            <v>165.34</v>
          </cell>
          <cell r="KQ60">
            <v>165.34</v>
          </cell>
          <cell r="KR60">
            <v>165.34</v>
          </cell>
          <cell r="KS60">
            <v>165.34</v>
          </cell>
          <cell r="KT60">
            <v>165.34</v>
          </cell>
          <cell r="KU60">
            <v>1303.7381459868639</v>
          </cell>
          <cell r="KV60">
            <v>66.635104959292008</v>
          </cell>
          <cell r="KW60">
            <v>71.763569619626566</v>
          </cell>
          <cell r="KX60">
            <v>63.689299858489228</v>
          </cell>
          <cell r="KY60">
            <v>69.829400292596063</v>
          </cell>
          <cell r="KZ60">
            <v>69.558686848285902</v>
          </cell>
          <cell r="LA60">
            <v>71.096560075246146</v>
          </cell>
          <cell r="LB60">
            <v>62.912000574998288</v>
          </cell>
          <cell r="LC60">
            <v>125.64245384092817</v>
          </cell>
          <cell r="LD60">
            <v>161.94610529245944</v>
          </cell>
          <cell r="LE60">
            <v>156.37803370653307</v>
          </cell>
          <cell r="LF60">
            <v>190.5273884821035</v>
          </cell>
          <cell r="LG60">
            <v>193.75954243630565</v>
          </cell>
          <cell r="LH60">
            <v>90.56814598686401</v>
          </cell>
          <cell r="LI60">
            <v>0</v>
          </cell>
          <cell r="LJ60">
            <v>90.56814598686401</v>
          </cell>
          <cell r="LK60">
            <v>0</v>
          </cell>
          <cell r="LX60">
            <v>0</v>
          </cell>
          <cell r="MJ60">
            <v>0</v>
          </cell>
          <cell r="ML60">
            <v>0</v>
          </cell>
          <cell r="MM60">
            <v>0</v>
          </cell>
          <cell r="MN60">
            <v>25808.382499999996</v>
          </cell>
          <cell r="MO60">
            <v>1715.11</v>
          </cell>
          <cell r="MP60">
            <v>1715.11</v>
          </cell>
          <cell r="MQ60">
            <v>1715.11</v>
          </cell>
          <cell r="MR60">
            <v>1715.11</v>
          </cell>
          <cell r="MS60">
            <v>1715.11</v>
          </cell>
          <cell r="MT60">
            <v>1715.11</v>
          </cell>
          <cell r="MU60">
            <v>1715.11</v>
          </cell>
          <cell r="MV60">
            <v>2760.5225</v>
          </cell>
          <cell r="MW60">
            <v>2760.5225</v>
          </cell>
          <cell r="MX60">
            <v>2760.5225</v>
          </cell>
          <cell r="MY60">
            <v>2760.5225</v>
          </cell>
          <cell r="MZ60">
            <v>2760.5225</v>
          </cell>
          <cell r="NA60">
            <v>26787.216354967688</v>
          </cell>
          <cell r="NB60">
            <v>0</v>
          </cell>
          <cell r="NC60">
            <v>0</v>
          </cell>
          <cell r="ND60">
            <v>690.34855589372</v>
          </cell>
          <cell r="NE60">
            <v>882.20826434291837</v>
          </cell>
          <cell r="NF60">
            <v>0</v>
          </cell>
          <cell r="NG60">
            <v>669.94286930882993</v>
          </cell>
          <cell r="NH60">
            <v>-200.65068859045093</v>
          </cell>
          <cell r="NI60">
            <v>23209.470018245418</v>
          </cell>
          <cell r="NJ60">
            <v>0</v>
          </cell>
          <cell r="NK60">
            <v>1087.3834772193834</v>
          </cell>
          <cell r="NL60">
            <v>448.51385854786537</v>
          </cell>
          <cell r="NM60">
            <v>0</v>
          </cell>
          <cell r="NN60">
            <v>978.83385496769188</v>
          </cell>
          <cell r="NO60">
            <v>0</v>
          </cell>
          <cell r="NP60">
            <v>978.83385496769188</v>
          </cell>
          <cell r="NQ60">
            <v>14515.630000000001</v>
          </cell>
          <cell r="NR60">
            <v>13756.51</v>
          </cell>
          <cell r="NS60">
            <v>-759.1200000000008</v>
          </cell>
          <cell r="NT60">
            <v>-759.1200000000008</v>
          </cell>
          <cell r="NU60">
            <v>0</v>
          </cell>
          <cell r="NV60">
            <v>2948.8699999999994</v>
          </cell>
          <cell r="NW60">
            <v>269.86</v>
          </cell>
          <cell r="NX60">
            <v>269.86</v>
          </cell>
          <cell r="NY60">
            <v>269.86</v>
          </cell>
          <cell r="NZ60">
            <v>269.86</v>
          </cell>
          <cell r="OA60">
            <v>269.86</v>
          </cell>
          <cell r="OB60">
            <v>269.86</v>
          </cell>
          <cell r="OC60">
            <v>269.86</v>
          </cell>
          <cell r="OD60">
            <v>211.97</v>
          </cell>
          <cell r="OE60">
            <v>211.97</v>
          </cell>
          <cell r="OF60">
            <v>211.97</v>
          </cell>
          <cell r="OG60">
            <v>211.97</v>
          </cell>
          <cell r="OH60">
            <v>211.97</v>
          </cell>
          <cell r="OI60">
            <v>0</v>
          </cell>
          <cell r="OJ60">
            <v>0</v>
          </cell>
          <cell r="OK60">
            <v>0</v>
          </cell>
          <cell r="OL60">
            <v>0</v>
          </cell>
          <cell r="OM60">
            <v>0</v>
          </cell>
          <cell r="ON60">
            <v>0</v>
          </cell>
          <cell r="OO60">
            <v>0</v>
          </cell>
          <cell r="OP60">
            <v>0</v>
          </cell>
          <cell r="OQ60">
            <v>0</v>
          </cell>
          <cell r="OR60">
            <v>0</v>
          </cell>
          <cell r="OS60">
            <v>0</v>
          </cell>
          <cell r="OT60">
            <v>0</v>
          </cell>
          <cell r="OU60">
            <v>0</v>
          </cell>
          <cell r="OV60">
            <v>-2948.8699999999994</v>
          </cell>
          <cell r="OW60">
            <v>-2948.8699999999994</v>
          </cell>
          <cell r="OX60">
            <v>0</v>
          </cell>
          <cell r="OY60">
            <v>3350.7400000000007</v>
          </cell>
          <cell r="OZ60">
            <v>363.12</v>
          </cell>
          <cell r="PA60">
            <v>363.12</v>
          </cell>
          <cell r="PB60">
            <v>363.12</v>
          </cell>
          <cell r="PC60">
            <v>363.12</v>
          </cell>
          <cell r="PD60">
            <v>363.12</v>
          </cell>
          <cell r="PE60">
            <v>363.12</v>
          </cell>
          <cell r="PF60">
            <v>363.12</v>
          </cell>
          <cell r="PG60">
            <v>161.78</v>
          </cell>
          <cell r="PH60">
            <v>161.78</v>
          </cell>
          <cell r="PI60">
            <v>161.78</v>
          </cell>
          <cell r="PJ60">
            <v>161.78</v>
          </cell>
          <cell r="PK60">
            <v>161.78</v>
          </cell>
          <cell r="PL60">
            <v>0</v>
          </cell>
          <cell r="PM60">
            <v>0</v>
          </cell>
          <cell r="PN60">
            <v>0</v>
          </cell>
          <cell r="PO60">
            <v>0</v>
          </cell>
          <cell r="PP60">
            <v>0</v>
          </cell>
          <cell r="PQ60">
            <v>0</v>
          </cell>
          <cell r="PR60">
            <v>0</v>
          </cell>
          <cell r="PS60">
            <v>0</v>
          </cell>
          <cell r="PT60">
            <v>0</v>
          </cell>
          <cell r="PU60">
            <v>0</v>
          </cell>
          <cell r="PV60">
            <v>0</v>
          </cell>
          <cell r="PW60">
            <v>0</v>
          </cell>
          <cell r="PX60">
            <v>0</v>
          </cell>
          <cell r="PY60">
            <v>-3350.7400000000007</v>
          </cell>
          <cell r="PZ60">
            <v>-3350.7400000000007</v>
          </cell>
          <cell r="QA60">
            <v>0</v>
          </cell>
          <cell r="QB60">
            <v>971.63999999999987</v>
          </cell>
          <cell r="QC60">
            <v>99.42</v>
          </cell>
          <cell r="QD60">
            <v>99.42</v>
          </cell>
          <cell r="QE60">
            <v>99.42</v>
          </cell>
          <cell r="QF60">
            <v>99.42</v>
          </cell>
          <cell r="QG60">
            <v>99.42</v>
          </cell>
          <cell r="QH60">
            <v>99.42</v>
          </cell>
          <cell r="QI60">
            <v>99.42</v>
          </cell>
          <cell r="QJ60">
            <v>55.14</v>
          </cell>
          <cell r="QK60">
            <v>55.14</v>
          </cell>
          <cell r="QL60">
            <v>55.14</v>
          </cell>
          <cell r="QM60">
            <v>55.14</v>
          </cell>
          <cell r="QN60">
            <v>55.14</v>
          </cell>
          <cell r="QO60">
            <v>13087.91</v>
          </cell>
          <cell r="QP60">
            <v>0</v>
          </cell>
          <cell r="QQ60">
            <v>0</v>
          </cell>
          <cell r="QR60">
            <v>0</v>
          </cell>
          <cell r="QS60">
            <v>10103.529999999999</v>
          </cell>
          <cell r="QT60">
            <v>0</v>
          </cell>
          <cell r="QU60">
            <v>0</v>
          </cell>
          <cell r="QV60">
            <v>0</v>
          </cell>
          <cell r="QW60">
            <v>0</v>
          </cell>
          <cell r="QX60">
            <v>0</v>
          </cell>
          <cell r="QY60">
            <v>2984.38</v>
          </cell>
          <cell r="QZ60">
            <v>0</v>
          </cell>
          <cell r="RA60">
            <v>0</v>
          </cell>
          <cell r="RB60">
            <v>12116.27</v>
          </cell>
          <cell r="RC60">
            <v>0</v>
          </cell>
          <cell r="RD60">
            <v>12116.27</v>
          </cell>
          <cell r="RE60">
            <v>5120.6000000000013</v>
          </cell>
          <cell r="RF60">
            <v>527.4</v>
          </cell>
          <cell r="RG60">
            <v>527.4</v>
          </cell>
          <cell r="RH60">
            <v>527.4</v>
          </cell>
          <cell r="RI60">
            <v>527.4</v>
          </cell>
          <cell r="RJ60">
            <v>527.4</v>
          </cell>
          <cell r="RK60">
            <v>527.4</v>
          </cell>
          <cell r="RL60">
            <v>527.4</v>
          </cell>
          <cell r="RM60">
            <v>285.76</v>
          </cell>
          <cell r="RN60">
            <v>285.76</v>
          </cell>
          <cell r="RO60">
            <v>285.76</v>
          </cell>
          <cell r="RP60">
            <v>285.76</v>
          </cell>
          <cell r="RQ60">
            <v>285.76</v>
          </cell>
          <cell r="RR60">
            <v>0</v>
          </cell>
          <cell r="RS60">
            <v>0</v>
          </cell>
          <cell r="RT60">
            <v>0</v>
          </cell>
          <cell r="RU60">
            <v>0</v>
          </cell>
          <cell r="RV60">
            <v>0</v>
          </cell>
          <cell r="RW60">
            <v>0</v>
          </cell>
          <cell r="RX60">
            <v>0</v>
          </cell>
          <cell r="RY60">
            <v>0</v>
          </cell>
          <cell r="RZ60">
            <v>0</v>
          </cell>
          <cell r="SA60">
            <v>0</v>
          </cell>
          <cell r="SB60">
            <v>0</v>
          </cell>
          <cell r="SC60">
            <v>0</v>
          </cell>
          <cell r="SD60">
            <v>0</v>
          </cell>
          <cell r="SE60">
            <v>-5120.6000000000013</v>
          </cell>
          <cell r="SF60">
            <v>-5120.6000000000013</v>
          </cell>
          <cell r="SG60">
            <v>0</v>
          </cell>
          <cell r="SH60">
            <v>0</v>
          </cell>
          <cell r="SI60">
            <v>0</v>
          </cell>
          <cell r="SJ60">
            <v>0</v>
          </cell>
          <cell r="SK60">
            <v>0</v>
          </cell>
          <cell r="SL60">
            <v>0</v>
          </cell>
          <cell r="SM60">
            <v>0</v>
          </cell>
          <cell r="SN60">
            <v>0</v>
          </cell>
          <cell r="SO60">
            <v>0</v>
          </cell>
          <cell r="SP60">
            <v>0</v>
          </cell>
          <cell r="SQ60">
            <v>0</v>
          </cell>
          <cell r="SR60">
            <v>0</v>
          </cell>
          <cell r="SS60">
            <v>0</v>
          </cell>
          <cell r="ST60">
            <v>0</v>
          </cell>
          <cell r="SU60">
            <v>0</v>
          </cell>
          <cell r="SV60">
            <v>0</v>
          </cell>
          <cell r="SW60">
            <v>0</v>
          </cell>
          <cell r="SX60">
            <v>0</v>
          </cell>
          <cell r="SY60">
            <v>0</v>
          </cell>
          <cell r="SZ60">
            <v>0</v>
          </cell>
          <cell r="TA60">
            <v>0</v>
          </cell>
          <cell r="TB60">
            <v>0</v>
          </cell>
          <cell r="TC60">
            <v>0</v>
          </cell>
          <cell r="TD60">
            <v>0</v>
          </cell>
          <cell r="TE60">
            <v>0</v>
          </cell>
          <cell r="TF60">
            <v>0</v>
          </cell>
          <cell r="TG60">
            <v>0</v>
          </cell>
          <cell r="TH60">
            <v>0</v>
          </cell>
          <cell r="TI60">
            <v>0</v>
          </cell>
          <cell r="TJ60">
            <v>0</v>
          </cell>
          <cell r="TK60">
            <v>2057.8200000000002</v>
          </cell>
          <cell r="TL60">
            <v>192.41</v>
          </cell>
          <cell r="TM60">
            <v>192.41</v>
          </cell>
          <cell r="TN60">
            <v>192.41</v>
          </cell>
          <cell r="TO60">
            <v>192.41</v>
          </cell>
          <cell r="TP60">
            <v>192.41</v>
          </cell>
          <cell r="TQ60">
            <v>192.41</v>
          </cell>
          <cell r="TR60">
            <v>192.41</v>
          </cell>
          <cell r="TS60">
            <v>142.19</v>
          </cell>
          <cell r="TT60">
            <v>142.19</v>
          </cell>
          <cell r="TU60">
            <v>142.19</v>
          </cell>
          <cell r="TV60">
            <v>142.19</v>
          </cell>
          <cell r="TW60">
            <v>142.19</v>
          </cell>
          <cell r="TX60">
            <v>668.6</v>
          </cell>
          <cell r="TY60">
            <v>0</v>
          </cell>
          <cell r="TZ60">
            <v>0</v>
          </cell>
          <cell r="UA60">
            <v>0</v>
          </cell>
          <cell r="UB60">
            <v>668.6</v>
          </cell>
          <cell r="UC60">
            <v>0</v>
          </cell>
          <cell r="UD60">
            <v>0</v>
          </cell>
          <cell r="UE60">
            <v>0</v>
          </cell>
          <cell r="UF60">
            <v>0</v>
          </cell>
          <cell r="UG60">
            <v>0</v>
          </cell>
          <cell r="UH60">
            <v>0</v>
          </cell>
          <cell r="UI60">
            <v>0</v>
          </cell>
          <cell r="UJ60">
            <v>0</v>
          </cell>
          <cell r="UK60">
            <v>-1389.2200000000003</v>
          </cell>
          <cell r="UL60">
            <v>-1389.2200000000003</v>
          </cell>
          <cell r="UM60">
            <v>0</v>
          </cell>
          <cell r="UN60">
            <v>65.959999999999994</v>
          </cell>
          <cell r="UO60">
            <v>6.43</v>
          </cell>
          <cell r="UP60">
            <v>6.43</v>
          </cell>
          <cell r="UQ60">
            <v>6.43</v>
          </cell>
          <cell r="UR60">
            <v>6.43</v>
          </cell>
          <cell r="US60">
            <v>6.43</v>
          </cell>
          <cell r="UT60">
            <v>6.43</v>
          </cell>
          <cell r="UU60">
            <v>6.43</v>
          </cell>
          <cell r="UV60">
            <v>4.1900000000000004</v>
          </cell>
          <cell r="UW60">
            <v>4.1900000000000004</v>
          </cell>
          <cell r="UX60">
            <v>4.1900000000000004</v>
          </cell>
          <cell r="UY60">
            <v>4.1900000000000004</v>
          </cell>
          <cell r="UZ60">
            <v>4.1900000000000004</v>
          </cell>
          <cell r="VA60">
            <v>0</v>
          </cell>
          <cell r="VH60">
            <v>0</v>
          </cell>
          <cell r="VN60">
            <v>-65.959999999999994</v>
          </cell>
          <cell r="VO60">
            <v>-65.959999999999994</v>
          </cell>
          <cell r="VP60">
            <v>0</v>
          </cell>
          <cell r="VQ60">
            <v>0</v>
          </cell>
          <cell r="WD60">
            <v>0</v>
          </cell>
          <cell r="WQ60">
            <v>0</v>
          </cell>
          <cell r="WR60">
            <v>0</v>
          </cell>
          <cell r="WS60">
            <v>0</v>
          </cell>
          <cell r="WT60">
            <v>25411.230000000003</v>
          </cell>
          <cell r="WU60">
            <v>1880.99</v>
          </cell>
          <cell r="WV60">
            <v>1880.99</v>
          </cell>
          <cell r="WW60">
            <v>1880.99</v>
          </cell>
          <cell r="WX60">
            <v>1880.99</v>
          </cell>
          <cell r="WY60">
            <v>1880.99</v>
          </cell>
          <cell r="WZ60">
            <v>1880.99</v>
          </cell>
          <cell r="XA60">
            <v>1880.99</v>
          </cell>
          <cell r="XB60">
            <v>2448.86</v>
          </cell>
          <cell r="XC60">
            <v>2448.86</v>
          </cell>
          <cell r="XD60">
            <v>2448.86</v>
          </cell>
          <cell r="XE60">
            <v>2448.86</v>
          </cell>
          <cell r="XF60">
            <v>2448.86</v>
          </cell>
          <cell r="XG60">
            <v>30571.365101675219</v>
          </cell>
          <cell r="XH60">
            <v>2363.5357616355368</v>
          </cell>
          <cell r="XI60">
            <v>2933.5615441477585</v>
          </cell>
          <cell r="XJ60">
            <v>2825.692536402762</v>
          </cell>
          <cell r="XK60">
            <v>560.88484673884329</v>
          </cell>
          <cell r="XL60">
            <v>2418.1884816224233</v>
          </cell>
          <cell r="XM60">
            <v>1890.2176195188244</v>
          </cell>
          <cell r="XN60">
            <v>2667.9063953832151</v>
          </cell>
          <cell r="XO60">
            <v>2876.7305928274363</v>
          </cell>
          <cell r="XP60">
            <v>3492.2500706978735</v>
          </cell>
          <cell r="XQ60">
            <v>3051.1891182571321</v>
          </cell>
          <cell r="XR60">
            <v>2849.7143245965572</v>
          </cell>
          <cell r="XS60">
            <v>2641.4938098468597</v>
          </cell>
          <cell r="XT60">
            <v>5160.135101675216</v>
          </cell>
          <cell r="XU60">
            <v>0</v>
          </cell>
          <cell r="XV60">
            <v>5160.135101675216</v>
          </cell>
          <cell r="XW60">
            <v>10609.619999999999</v>
          </cell>
          <cell r="XX60">
            <v>886.46</v>
          </cell>
          <cell r="XY60">
            <v>886.46</v>
          </cell>
          <cell r="XZ60">
            <v>886.46</v>
          </cell>
          <cell r="YA60">
            <v>886.46</v>
          </cell>
          <cell r="YB60">
            <v>886.46</v>
          </cell>
          <cell r="YC60">
            <v>886.46</v>
          </cell>
          <cell r="YD60">
            <v>886.46</v>
          </cell>
          <cell r="YE60">
            <v>880.88</v>
          </cell>
          <cell r="YF60">
            <v>880.88</v>
          </cell>
          <cell r="YG60">
            <v>880.88</v>
          </cell>
          <cell r="YH60">
            <v>880.88</v>
          </cell>
          <cell r="YI60">
            <v>880.88</v>
          </cell>
          <cell r="YJ60">
            <v>15809.993420349909</v>
          </cell>
          <cell r="YK60">
            <v>1265.7226984760619</v>
          </cell>
          <cell r="YL60">
            <v>1110.3177283423099</v>
          </cell>
          <cell r="YM60">
            <v>1143.291276646911</v>
          </cell>
          <cell r="YN60">
            <v>1225.8401533075846</v>
          </cell>
          <cell r="YO60">
            <v>1105.3980093068781</v>
          </cell>
          <cell r="YP60">
            <v>1188.1496184780267</v>
          </cell>
          <cell r="YQ60">
            <v>1243.7588034975424</v>
          </cell>
          <cell r="YR60">
            <v>1271.247987626421</v>
          </cell>
          <cell r="YS60">
            <v>1465.6777668525137</v>
          </cell>
          <cell r="YT60">
            <v>1543.0308207985684</v>
          </cell>
          <cell r="YU60">
            <v>1556.1056679951057</v>
          </cell>
          <cell r="YV60">
            <v>1691.4528890219833</v>
          </cell>
          <cell r="YW60">
            <v>5200.3734203499098</v>
          </cell>
          <cell r="YX60">
            <v>0</v>
          </cell>
          <cell r="YY60">
            <v>5200.3734203499098</v>
          </cell>
          <cell r="YZ60">
            <v>2469.52</v>
          </cell>
          <cell r="ZA60">
            <v>72.36</v>
          </cell>
          <cell r="ZB60">
            <v>72.36</v>
          </cell>
          <cell r="ZC60">
            <v>72.36</v>
          </cell>
          <cell r="ZD60">
            <v>72.36</v>
          </cell>
          <cell r="ZE60">
            <v>72.36</v>
          </cell>
          <cell r="ZF60">
            <v>72.36</v>
          </cell>
          <cell r="ZG60">
            <v>72.36</v>
          </cell>
          <cell r="ZH60">
            <v>392.6</v>
          </cell>
          <cell r="ZI60">
            <v>392.6</v>
          </cell>
          <cell r="ZJ60">
            <v>392.6</v>
          </cell>
          <cell r="ZK60">
            <v>392.6</v>
          </cell>
          <cell r="ZL60">
            <v>392.6</v>
          </cell>
          <cell r="ZM60">
            <v>3294.5769170905041</v>
          </cell>
          <cell r="ZN60">
            <v>0</v>
          </cell>
          <cell r="ZO60">
            <v>97.174756948083498</v>
          </cell>
          <cell r="ZP60">
            <v>328.1290511322282</v>
          </cell>
          <cell r="ZQ60">
            <v>2796.2756795533533</v>
          </cell>
          <cell r="ZR60">
            <v>72.997429456839072</v>
          </cell>
          <cell r="ZS60">
            <v>0</v>
          </cell>
          <cell r="ZZ60">
            <v>825.05691709050416</v>
          </cell>
          <cell r="AAA60">
            <v>0</v>
          </cell>
          <cell r="AAB60">
            <v>825.05691709050416</v>
          </cell>
          <cell r="AAC60">
            <v>408.71000000000004</v>
          </cell>
          <cell r="AAD60">
            <v>29.48</v>
          </cell>
          <cell r="AAE60">
            <v>29.48</v>
          </cell>
          <cell r="AAF60">
            <v>29.48</v>
          </cell>
          <cell r="AAG60">
            <v>29.48</v>
          </cell>
          <cell r="AAH60">
            <v>29.48</v>
          </cell>
          <cell r="AAI60">
            <v>29.48</v>
          </cell>
          <cell r="AAJ60">
            <v>29.48</v>
          </cell>
          <cell r="AAK60">
            <v>40.47</v>
          </cell>
          <cell r="AAL60">
            <v>40.47</v>
          </cell>
          <cell r="AAM60">
            <v>40.47</v>
          </cell>
          <cell r="AAN60">
            <v>40.47</v>
          </cell>
          <cell r="AAO60">
            <v>40.47</v>
          </cell>
          <cell r="AAP60">
            <v>243.21785293207685</v>
          </cell>
          <cell r="AAQ60">
            <v>34.737569996683604</v>
          </cell>
          <cell r="AAR60">
            <v>34.654422328253794</v>
          </cell>
          <cell r="AAS60">
            <v>34.771042708516362</v>
          </cell>
          <cell r="AAT60">
            <v>34.913741424991002</v>
          </cell>
          <cell r="AAU60">
            <v>35.1863493591148</v>
          </cell>
          <cell r="AAV60">
            <v>34.787832216222803</v>
          </cell>
          <cell r="AAW60">
            <v>34.16689489829448</v>
          </cell>
          <cell r="AAX60">
            <v>0</v>
          </cell>
          <cell r="AAY60">
            <v>0</v>
          </cell>
          <cell r="AAZ60">
            <v>0</v>
          </cell>
          <cell r="ABA60">
            <v>0</v>
          </cell>
          <cell r="ABB60">
            <v>0</v>
          </cell>
          <cell r="ABC60">
            <v>-165.49214706792318</v>
          </cell>
          <cell r="ABD60">
            <v>-165.49214706792318</v>
          </cell>
          <cell r="ABE60">
            <v>0</v>
          </cell>
          <cell r="ABF60">
            <v>58.759999999999984</v>
          </cell>
          <cell r="ABG60">
            <v>1.88</v>
          </cell>
          <cell r="ABH60">
            <v>1.88</v>
          </cell>
          <cell r="ABI60">
            <v>1.88</v>
          </cell>
          <cell r="ABJ60">
            <v>1.88</v>
          </cell>
          <cell r="ABK60">
            <v>1.88</v>
          </cell>
          <cell r="ABL60">
            <v>1.88</v>
          </cell>
          <cell r="ABM60">
            <v>1.88</v>
          </cell>
          <cell r="ABN60">
            <v>9.1199999999999992</v>
          </cell>
          <cell r="ABO60">
            <v>9.1199999999999992</v>
          </cell>
          <cell r="ABP60">
            <v>9.1199999999999992</v>
          </cell>
          <cell r="ABQ60">
            <v>9.1199999999999992</v>
          </cell>
          <cell r="ABR60">
            <v>9.1199999999999992</v>
          </cell>
          <cell r="ABS60">
            <v>0</v>
          </cell>
          <cell r="ABT60">
            <v>0</v>
          </cell>
          <cell r="ABU60">
            <v>0</v>
          </cell>
          <cell r="ABV60">
            <v>0</v>
          </cell>
          <cell r="ABW60">
            <v>0</v>
          </cell>
          <cell r="ABX60">
            <v>0</v>
          </cell>
          <cell r="ABY60">
            <v>0</v>
          </cell>
          <cell r="ACB60">
            <v>0</v>
          </cell>
          <cell r="ACC60">
            <v>0</v>
          </cell>
          <cell r="ACD60">
            <v>0</v>
          </cell>
          <cell r="ACE60">
            <v>0</v>
          </cell>
          <cell r="ACF60">
            <v>-58.759999999999984</v>
          </cell>
          <cell r="ACG60">
            <v>-58.759999999999984</v>
          </cell>
          <cell r="ACH60">
            <v>0</v>
          </cell>
          <cell r="ACI60">
            <v>10735.38</v>
          </cell>
          <cell r="ACJ60">
            <v>10226.927955351794</v>
          </cell>
          <cell r="ACK60">
            <v>-508.45204464820563</v>
          </cell>
          <cell r="ACL60">
            <v>-508.45204464820563</v>
          </cell>
          <cell r="ACM60">
            <v>0</v>
          </cell>
          <cell r="ACN60">
            <v>10735.38</v>
          </cell>
          <cell r="ACO60">
            <v>904.99</v>
          </cell>
          <cell r="ACP60">
            <v>904.99</v>
          </cell>
          <cell r="ACQ60">
            <v>904.99</v>
          </cell>
          <cell r="ACR60">
            <v>904.99</v>
          </cell>
          <cell r="ACS60">
            <v>904.99</v>
          </cell>
          <cell r="ACT60">
            <v>904.99</v>
          </cell>
          <cell r="ACU60">
            <v>904.99</v>
          </cell>
          <cell r="ACV60">
            <v>880.09</v>
          </cell>
          <cell r="ACW60">
            <v>880.09</v>
          </cell>
          <cell r="ACX60">
            <v>880.09</v>
          </cell>
          <cell r="ACY60">
            <v>880.09</v>
          </cell>
          <cell r="ACZ60">
            <v>880.09</v>
          </cell>
          <cell r="ADA60">
            <v>10226.927955351794</v>
          </cell>
          <cell r="ADB60">
            <v>0</v>
          </cell>
          <cell r="ADC60">
            <v>1642.1117313340637</v>
          </cell>
          <cell r="ADD60">
            <v>1118.9417817933149</v>
          </cell>
          <cell r="ADE60">
            <v>906.43352799999991</v>
          </cell>
          <cell r="ADF60">
            <v>942.25784799999997</v>
          </cell>
          <cell r="ADG60">
            <v>792.63751839999998</v>
          </cell>
          <cell r="ADH60">
            <v>787.79417502905221</v>
          </cell>
          <cell r="ADI60">
            <v>896.57760785420169</v>
          </cell>
          <cell r="ADJ60">
            <v>683.17656679999993</v>
          </cell>
          <cell r="ADK60">
            <v>940.95598239999993</v>
          </cell>
          <cell r="ADL60">
            <v>791.24180211999999</v>
          </cell>
          <cell r="ADM60">
            <v>724.79941362116176</v>
          </cell>
          <cell r="ADN60">
            <v>-508.45204464820563</v>
          </cell>
          <cell r="ADO60">
            <v>-508.45204464820563</v>
          </cell>
          <cell r="ADP60">
            <v>0</v>
          </cell>
          <cell r="ADQ60">
            <v>0</v>
          </cell>
          <cell r="ADR60">
            <v>0</v>
          </cell>
          <cell r="ADS60">
            <v>0</v>
          </cell>
          <cell r="ADT60">
            <v>0</v>
          </cell>
          <cell r="ADU60">
            <v>0</v>
          </cell>
          <cell r="ADV60">
            <v>0</v>
          </cell>
          <cell r="ADW60">
            <v>0</v>
          </cell>
          <cell r="ADX60">
            <v>0</v>
          </cell>
          <cell r="ADY60">
            <v>0</v>
          </cell>
          <cell r="ADZ60">
            <v>0</v>
          </cell>
          <cell r="AEA60">
            <v>0</v>
          </cell>
          <cell r="AEB60">
            <v>0</v>
          </cell>
          <cell r="AEC60">
            <v>0</v>
          </cell>
          <cell r="AED60">
            <v>0</v>
          </cell>
          <cell r="AEE60">
            <v>0</v>
          </cell>
          <cell r="AEF60">
            <v>0</v>
          </cell>
          <cell r="AEG60">
            <v>0</v>
          </cell>
          <cell r="AEH60">
            <v>0</v>
          </cell>
          <cell r="AEI60">
            <v>0</v>
          </cell>
          <cell r="AEJ60">
            <v>0</v>
          </cell>
          <cell r="AEK60">
            <v>0</v>
          </cell>
          <cell r="AEL60">
            <v>0</v>
          </cell>
          <cell r="AEM60">
            <v>0</v>
          </cell>
          <cell r="AEN60">
            <v>0</v>
          </cell>
          <cell r="AEO60">
            <v>0</v>
          </cell>
          <cell r="AEP60">
            <v>0</v>
          </cell>
          <cell r="AEQ60">
            <v>0</v>
          </cell>
          <cell r="AER60">
            <v>0</v>
          </cell>
          <cell r="AES60">
            <v>0</v>
          </cell>
          <cell r="AET60">
            <v>0</v>
          </cell>
          <cell r="AEU60">
            <v>0</v>
          </cell>
          <cell r="AEV60">
            <v>0</v>
          </cell>
          <cell r="AEW60">
            <v>0</v>
          </cell>
          <cell r="AEX60">
            <v>0</v>
          </cell>
          <cell r="AEY60">
            <v>0</v>
          </cell>
          <cell r="AEZ60">
            <v>0</v>
          </cell>
          <cell r="AFA60">
            <v>0</v>
          </cell>
          <cell r="AFB60">
            <v>0</v>
          </cell>
          <cell r="AFC60">
            <v>0</v>
          </cell>
          <cell r="AFD60">
            <v>0</v>
          </cell>
          <cell r="AFE60">
            <v>0</v>
          </cell>
          <cell r="AFF60">
            <v>0</v>
          </cell>
          <cell r="AFG60">
            <v>0</v>
          </cell>
          <cell r="AFH60">
            <v>0</v>
          </cell>
          <cell r="AFI60">
            <v>0</v>
          </cell>
          <cell r="AFJ60">
            <v>0</v>
          </cell>
          <cell r="AFK60">
            <v>0</v>
          </cell>
          <cell r="AFL60">
            <v>0</v>
          </cell>
          <cell r="AFM60">
            <v>0</v>
          </cell>
          <cell r="AFN60">
            <v>0</v>
          </cell>
          <cell r="AFO60">
            <v>0</v>
          </cell>
          <cell r="AFP60">
            <v>0</v>
          </cell>
          <cell r="AFQ60">
            <v>0</v>
          </cell>
          <cell r="AFR60">
            <v>0</v>
          </cell>
          <cell r="AFS60">
            <v>0</v>
          </cell>
          <cell r="AFT60">
            <v>0</v>
          </cell>
          <cell r="AFU60">
            <v>0</v>
          </cell>
          <cell r="AFV60">
            <v>0</v>
          </cell>
          <cell r="AFW60">
            <v>118769.28250000002</v>
          </cell>
          <cell r="AFX60">
            <v>136350.17486993404</v>
          </cell>
          <cell r="AFY60">
            <v>17580.892369934023</v>
          </cell>
          <cell r="AFZ60">
            <v>0</v>
          </cell>
          <cell r="AGA60">
            <v>17580.892369934023</v>
          </cell>
          <cell r="AGB60">
            <v>142523.13900000002</v>
          </cell>
          <cell r="AGC60">
            <v>163620.20984392083</v>
          </cell>
          <cell r="AGD60">
            <v>21097.07084392081</v>
          </cell>
          <cell r="AGE60">
            <v>0</v>
          </cell>
          <cell r="AGF60">
            <v>21097.07084392081</v>
          </cell>
          <cell r="AGG60">
            <v>8788.9269050000021</v>
          </cell>
          <cell r="AGH60">
            <v>10089.912940375118</v>
          </cell>
          <cell r="AGI60">
            <v>1300.9860353751155</v>
          </cell>
          <cell r="AGJ60">
            <v>0</v>
          </cell>
          <cell r="AGK60">
            <v>1300.9860353751155</v>
          </cell>
          <cell r="AGL60">
            <v>151312.06590500002</v>
          </cell>
          <cell r="AGM60">
            <v>173710.12278429596</v>
          </cell>
          <cell r="AGN60">
            <v>22398.056879295938</v>
          </cell>
          <cell r="AGO60">
            <v>0</v>
          </cell>
          <cell r="AGP60">
            <v>22398.056879295938</v>
          </cell>
          <cell r="AGQ60">
            <v>5.8084772370486648E-2</v>
          </cell>
          <cell r="AGR60">
            <v>7.0000000000000007E-2</v>
          </cell>
          <cell r="AGS60">
            <v>0.05</v>
          </cell>
          <cell r="AGT60">
            <v>6.1666666666666668E-2</v>
          </cell>
          <cell r="AGV60">
            <v>40324.012499999997</v>
          </cell>
          <cell r="AGW60">
            <v>40543.726354967686</v>
          </cell>
          <cell r="AGX60">
            <v>219.71385496768926</v>
          </cell>
          <cell r="AGZ60">
            <v>22398.056879295938</v>
          </cell>
          <cell r="AHA60">
            <v>-231.29857614752837</v>
          </cell>
          <cell r="AHC60">
            <v>97529.239151293528</v>
          </cell>
          <cell r="AHD60">
            <v>10775.983403534483</v>
          </cell>
          <cell r="AHE60">
            <v>-59547.547891025431</v>
          </cell>
          <cell r="AHF60">
            <v>-27839.019438599673</v>
          </cell>
          <cell r="AHG60">
            <v>43085.413528351317</v>
          </cell>
        </row>
        <row r="61">
          <cell r="C61" t="str">
            <v>Текстильникiв, ВУЛ, 19</v>
          </cell>
          <cell r="D61">
            <v>2</v>
          </cell>
          <cell r="E61">
            <v>428.8</v>
          </cell>
          <cell r="F61">
            <v>3913.2</v>
          </cell>
          <cell r="G61">
            <v>4576.5406144775625</v>
          </cell>
          <cell r="H61">
            <v>663.34061447756267</v>
          </cell>
          <cell r="I61">
            <v>0</v>
          </cell>
          <cell r="J61">
            <v>663.34061447756267</v>
          </cell>
          <cell r="K61">
            <v>1276.1600000000001</v>
          </cell>
          <cell r="L61">
            <v>80.23</v>
          </cell>
          <cell r="M61">
            <v>80.23</v>
          </cell>
          <cell r="N61">
            <v>80.23</v>
          </cell>
          <cell r="O61">
            <v>80.23</v>
          </cell>
          <cell r="P61">
            <v>80.23</v>
          </cell>
          <cell r="Q61">
            <v>80.23</v>
          </cell>
          <cell r="R61">
            <v>80.23</v>
          </cell>
          <cell r="S61">
            <v>142.91</v>
          </cell>
          <cell r="T61">
            <v>142.91</v>
          </cell>
          <cell r="U61">
            <v>142.91</v>
          </cell>
          <cell r="V61">
            <v>142.91</v>
          </cell>
          <cell r="W61">
            <v>142.91</v>
          </cell>
          <cell r="X61">
            <v>1560.9173922519303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709.92092081471219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850.99647143721825</v>
          </cell>
          <cell r="AJ61">
            <v>0</v>
          </cell>
          <cell r="AL61">
            <v>0</v>
          </cell>
          <cell r="AM61">
            <v>0</v>
          </cell>
          <cell r="AN61">
            <v>169.95000000000005</v>
          </cell>
          <cell r="AO61">
            <v>12.95</v>
          </cell>
          <cell r="AP61">
            <v>12.95</v>
          </cell>
          <cell r="AQ61">
            <v>12.95</v>
          </cell>
          <cell r="AR61">
            <v>12.95</v>
          </cell>
          <cell r="AS61">
            <v>12.95</v>
          </cell>
          <cell r="AT61">
            <v>12.95</v>
          </cell>
          <cell r="AU61">
            <v>12.95</v>
          </cell>
          <cell r="AV61">
            <v>15.86</v>
          </cell>
          <cell r="AW61">
            <v>15.86</v>
          </cell>
          <cell r="AX61">
            <v>15.86</v>
          </cell>
          <cell r="AY61">
            <v>15.86</v>
          </cell>
          <cell r="AZ61">
            <v>15.86</v>
          </cell>
          <cell r="BA61">
            <v>174.98155577860936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79.607487165297385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95.374068613311977</v>
          </cell>
          <cell r="BM61">
            <v>0</v>
          </cell>
          <cell r="BO61">
            <v>0</v>
          </cell>
          <cell r="BP61">
            <v>0</v>
          </cell>
          <cell r="BQ61">
            <v>301.90999999999997</v>
          </cell>
          <cell r="BR61">
            <v>22.98</v>
          </cell>
          <cell r="BS61">
            <v>22.98</v>
          </cell>
          <cell r="BT61">
            <v>22.98</v>
          </cell>
          <cell r="BU61">
            <v>22.98</v>
          </cell>
          <cell r="BV61">
            <v>22.98</v>
          </cell>
          <cell r="BW61">
            <v>22.98</v>
          </cell>
          <cell r="BX61">
            <v>22.98</v>
          </cell>
          <cell r="BY61">
            <v>28.21</v>
          </cell>
          <cell r="BZ61">
            <v>28.21</v>
          </cell>
          <cell r="CA61">
            <v>28.21</v>
          </cell>
          <cell r="CB61">
            <v>28.21</v>
          </cell>
          <cell r="CC61">
            <v>28.21</v>
          </cell>
          <cell r="CD61">
            <v>276.36999999999995</v>
          </cell>
          <cell r="CE61">
            <v>20.86</v>
          </cell>
          <cell r="CF61">
            <v>20.86</v>
          </cell>
          <cell r="CG61">
            <v>20.86</v>
          </cell>
          <cell r="CH61">
            <v>20.86</v>
          </cell>
          <cell r="CI61">
            <v>20.86</v>
          </cell>
          <cell r="CJ61">
            <v>20.86</v>
          </cell>
          <cell r="CK61">
            <v>20.86</v>
          </cell>
          <cell r="CL61">
            <v>26.07</v>
          </cell>
          <cell r="CM61">
            <v>26.07</v>
          </cell>
          <cell r="CN61">
            <v>26.07</v>
          </cell>
          <cell r="CO61">
            <v>26.07</v>
          </cell>
          <cell r="CP61">
            <v>26.07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809.23000000000025</v>
          </cell>
          <cell r="FB61">
            <v>61.19</v>
          </cell>
          <cell r="FC61">
            <v>61.19</v>
          </cell>
          <cell r="FD61">
            <v>61.19</v>
          </cell>
          <cell r="FE61">
            <v>61.19</v>
          </cell>
          <cell r="FF61">
            <v>61.19</v>
          </cell>
          <cell r="FG61">
            <v>61.19</v>
          </cell>
          <cell r="FH61">
            <v>61.19</v>
          </cell>
          <cell r="FI61">
            <v>76.180000000000007</v>
          </cell>
          <cell r="FJ61">
            <v>76.180000000000007</v>
          </cell>
          <cell r="FK61">
            <v>76.180000000000007</v>
          </cell>
          <cell r="FL61">
            <v>76.180000000000007</v>
          </cell>
          <cell r="FM61">
            <v>76.180000000000007</v>
          </cell>
          <cell r="FN61">
            <v>839.52821227057439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388.62916387043168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450.89904840014276</v>
          </cell>
          <cell r="FZ61">
            <v>0</v>
          </cell>
          <cell r="GA61">
            <v>30.29821227057414</v>
          </cell>
          <cell r="GB61">
            <v>0</v>
          </cell>
          <cell r="GC61">
            <v>30.29821227057414</v>
          </cell>
          <cell r="GD61">
            <v>227.16000000000003</v>
          </cell>
          <cell r="GE61">
            <v>7.08</v>
          </cell>
          <cell r="GF61">
            <v>7.08</v>
          </cell>
          <cell r="GG61">
            <v>7.08</v>
          </cell>
          <cell r="GH61">
            <v>7.08</v>
          </cell>
          <cell r="GI61">
            <v>7.08</v>
          </cell>
          <cell r="GJ61">
            <v>7.08</v>
          </cell>
          <cell r="GK61">
            <v>7.08</v>
          </cell>
          <cell r="GL61">
            <v>35.520000000000003</v>
          </cell>
          <cell r="GM61">
            <v>35.520000000000003</v>
          </cell>
          <cell r="GN61">
            <v>35.520000000000003</v>
          </cell>
          <cell r="GO61">
            <v>35.520000000000003</v>
          </cell>
          <cell r="GP61">
            <v>35.520000000000003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V61">
            <v>-227.16000000000003</v>
          </cell>
          <cell r="GW61">
            <v>-227.16000000000003</v>
          </cell>
          <cell r="GX61">
            <v>0</v>
          </cell>
          <cell r="GY61">
            <v>1128.79</v>
          </cell>
          <cell r="GZ61">
            <v>62.22</v>
          </cell>
          <cell r="HA61">
            <v>62.22</v>
          </cell>
          <cell r="HB61">
            <v>62.22</v>
          </cell>
          <cell r="HC61">
            <v>62.22</v>
          </cell>
          <cell r="HD61">
            <v>62.22</v>
          </cell>
          <cell r="HE61">
            <v>62.22</v>
          </cell>
          <cell r="HF61">
            <v>62.22</v>
          </cell>
          <cell r="HG61">
            <v>138.65</v>
          </cell>
          <cell r="HH61">
            <v>138.65</v>
          </cell>
          <cell r="HI61">
            <v>138.65</v>
          </cell>
          <cell r="HJ61">
            <v>138.65</v>
          </cell>
          <cell r="HK61">
            <v>138.65</v>
          </cell>
          <cell r="HL61">
            <v>1724.7434541764485</v>
          </cell>
          <cell r="HM61">
            <v>140.36204254456129</v>
          </cell>
          <cell r="HN61">
            <v>148.60186705056498</v>
          </cell>
          <cell r="HO61">
            <v>157.49124035386248</v>
          </cell>
          <cell r="HP61">
            <v>149.94977603062677</v>
          </cell>
          <cell r="HQ61">
            <v>154.96172446764709</v>
          </cell>
          <cell r="HR61">
            <v>134.19580351270494</v>
          </cell>
          <cell r="HS61">
            <v>166.80696123296872</v>
          </cell>
          <cell r="HT61">
            <v>91.320946267887848</v>
          </cell>
          <cell r="HU61">
            <v>93.80191396914276</v>
          </cell>
          <cell r="HV61">
            <v>169.15481157143972</v>
          </cell>
          <cell r="HW61">
            <v>149.30008659378561</v>
          </cell>
          <cell r="HX61">
            <v>168.79628058125621</v>
          </cell>
          <cell r="HY61">
            <v>595.95345417644853</v>
          </cell>
          <cell r="HZ61">
            <v>0</v>
          </cell>
          <cell r="IA61">
            <v>595.95345417644853</v>
          </cell>
          <cell r="IB61">
            <v>0</v>
          </cell>
          <cell r="IC61">
            <v>0</v>
          </cell>
          <cell r="ID61">
            <v>0</v>
          </cell>
          <cell r="IE61">
            <v>0</v>
          </cell>
          <cell r="IF61">
            <v>0</v>
          </cell>
          <cell r="IG61">
            <v>0</v>
          </cell>
          <cell r="IH61">
            <v>0</v>
          </cell>
          <cell r="II61">
            <v>0</v>
          </cell>
          <cell r="IJ61">
            <v>0</v>
          </cell>
          <cell r="IK61">
            <v>0</v>
          </cell>
          <cell r="IL61">
            <v>0</v>
          </cell>
          <cell r="IM61">
            <v>0</v>
          </cell>
          <cell r="IN61">
            <v>0</v>
          </cell>
          <cell r="IO61">
            <v>0</v>
          </cell>
          <cell r="IP61">
            <v>0</v>
          </cell>
          <cell r="IQ61">
            <v>0</v>
          </cell>
          <cell r="IR61">
            <v>0</v>
          </cell>
          <cell r="IS61">
            <v>0</v>
          </cell>
          <cell r="IT61">
            <v>0</v>
          </cell>
          <cell r="IU61">
            <v>0</v>
          </cell>
          <cell r="IV61">
            <v>0</v>
          </cell>
          <cell r="IW61">
            <v>0</v>
          </cell>
          <cell r="IX61">
            <v>0</v>
          </cell>
          <cell r="IY61">
            <v>0</v>
          </cell>
          <cell r="IZ61">
            <v>0</v>
          </cell>
          <cell r="JA61">
            <v>0</v>
          </cell>
          <cell r="JB61">
            <v>0</v>
          </cell>
          <cell r="JC61">
            <v>0</v>
          </cell>
          <cell r="JD61">
            <v>0</v>
          </cell>
          <cell r="JE61">
            <v>0</v>
          </cell>
          <cell r="JF61">
            <v>0</v>
          </cell>
          <cell r="JG61">
            <v>0</v>
          </cell>
          <cell r="JH61">
            <v>0</v>
          </cell>
          <cell r="JI61">
            <v>0</v>
          </cell>
          <cell r="JJ61">
            <v>0</v>
          </cell>
          <cell r="JK61">
            <v>0</v>
          </cell>
          <cell r="JL61">
            <v>0</v>
          </cell>
          <cell r="JM61">
            <v>0</v>
          </cell>
          <cell r="JN61">
            <v>0</v>
          </cell>
          <cell r="JO61">
            <v>0</v>
          </cell>
          <cell r="JP61">
            <v>0</v>
          </cell>
          <cell r="JQ61">
            <v>0</v>
          </cell>
          <cell r="JR61">
            <v>0</v>
          </cell>
          <cell r="JS61">
            <v>0</v>
          </cell>
          <cell r="JT61">
            <v>0</v>
          </cell>
          <cell r="JU61">
            <v>0</v>
          </cell>
          <cell r="JV61">
            <v>0</v>
          </cell>
          <cell r="JW61">
            <v>0</v>
          </cell>
          <cell r="JX61">
            <v>0</v>
          </cell>
          <cell r="JY61">
            <v>0</v>
          </cell>
          <cell r="JZ61">
            <v>0</v>
          </cell>
          <cell r="KA61">
            <v>0</v>
          </cell>
          <cell r="KB61">
            <v>0</v>
          </cell>
          <cell r="KC61">
            <v>0</v>
          </cell>
          <cell r="KD61">
            <v>0</v>
          </cell>
          <cell r="KE61">
            <v>0</v>
          </cell>
          <cell r="KF61">
            <v>0</v>
          </cell>
          <cell r="KG61">
            <v>0</v>
          </cell>
          <cell r="KH61">
            <v>868.45</v>
          </cell>
          <cell r="KI61">
            <v>33.75</v>
          </cell>
          <cell r="KJ61">
            <v>33.75</v>
          </cell>
          <cell r="KK61">
            <v>33.75</v>
          </cell>
          <cell r="KL61">
            <v>33.75</v>
          </cell>
          <cell r="KM61">
            <v>33.75</v>
          </cell>
          <cell r="KN61">
            <v>33.75</v>
          </cell>
          <cell r="KO61">
            <v>33.75</v>
          </cell>
          <cell r="KP61">
            <v>126.44</v>
          </cell>
          <cell r="KQ61">
            <v>126.44</v>
          </cell>
          <cell r="KR61">
            <v>126.44</v>
          </cell>
          <cell r="KS61">
            <v>126.44</v>
          </cell>
          <cell r="KT61">
            <v>126.44</v>
          </cell>
          <cell r="KU61">
            <v>924.01336566383816</v>
          </cell>
          <cell r="KV61">
            <v>40.759413287627567</v>
          </cell>
          <cell r="KW61">
            <v>43.896396575179509</v>
          </cell>
          <cell r="KX61">
            <v>38.957520912103092</v>
          </cell>
          <cell r="KY61">
            <v>42.713302363549623</v>
          </cell>
          <cell r="KZ61">
            <v>42.547712151515064</v>
          </cell>
          <cell r="LA61">
            <v>43.48839965369492</v>
          </cell>
          <cell r="LB61">
            <v>38.482061876459056</v>
          </cell>
          <cell r="LC61">
            <v>96.048913944928643</v>
          </cell>
          <cell r="LD61">
            <v>123.80168530173053</v>
          </cell>
          <cell r="LE61">
            <v>119.54510472528824</v>
          </cell>
          <cell r="LF61">
            <v>145.65099758110841</v>
          </cell>
          <cell r="LG61">
            <v>148.12185729065342</v>
          </cell>
          <cell r="LH61">
            <v>55.563365663838113</v>
          </cell>
          <cell r="LI61">
            <v>0</v>
          </cell>
          <cell r="LJ61">
            <v>55.563365663838113</v>
          </cell>
          <cell r="LK61">
            <v>0</v>
          </cell>
          <cell r="LX61">
            <v>0</v>
          </cell>
          <cell r="MJ61">
            <v>0</v>
          </cell>
          <cell r="ML61">
            <v>0</v>
          </cell>
          <cell r="MM61">
            <v>0</v>
          </cell>
          <cell r="MN61">
            <v>3914.4300000000003</v>
          </cell>
          <cell r="MO61">
            <v>397.24</v>
          </cell>
          <cell r="MP61">
            <v>397.24</v>
          </cell>
          <cell r="MQ61">
            <v>397.24</v>
          </cell>
          <cell r="MR61">
            <v>397.24</v>
          </cell>
          <cell r="MS61">
            <v>397.24</v>
          </cell>
          <cell r="MT61">
            <v>397.24</v>
          </cell>
          <cell r="MU61">
            <v>397.24</v>
          </cell>
          <cell r="MV61">
            <v>226.75</v>
          </cell>
          <cell r="MW61">
            <v>226.75</v>
          </cell>
          <cell r="MX61">
            <v>226.75</v>
          </cell>
          <cell r="MY61">
            <v>226.75</v>
          </cell>
          <cell r="MZ61">
            <v>226.75</v>
          </cell>
          <cell r="NA61">
            <v>796.63332547632717</v>
          </cell>
          <cell r="NB61">
            <v>0</v>
          </cell>
          <cell r="NC61">
            <v>0</v>
          </cell>
          <cell r="ND61">
            <v>0</v>
          </cell>
          <cell r="NE61">
            <v>0</v>
          </cell>
          <cell r="NF61">
            <v>0</v>
          </cell>
          <cell r="NG61">
            <v>960.79610273412038</v>
          </cell>
          <cell r="NH61">
            <v>-164.16277725779318</v>
          </cell>
          <cell r="NI61">
            <v>0</v>
          </cell>
          <cell r="NJ61">
            <v>0</v>
          </cell>
          <cell r="NK61">
            <v>0</v>
          </cell>
          <cell r="NL61">
            <v>0</v>
          </cell>
          <cell r="NM61">
            <v>0</v>
          </cell>
          <cell r="NN61">
            <v>-3117.7966745236731</v>
          </cell>
          <cell r="NO61">
            <v>-3117.7966745236731</v>
          </cell>
          <cell r="NP61">
            <v>0</v>
          </cell>
          <cell r="NQ61">
            <v>1251.45</v>
          </cell>
          <cell r="NR61">
            <v>79.5</v>
          </cell>
          <cell r="NS61">
            <v>-1171.95</v>
          </cell>
          <cell r="NT61">
            <v>-1171.95</v>
          </cell>
          <cell r="NU61">
            <v>0</v>
          </cell>
          <cell r="NV61">
            <v>682.45</v>
          </cell>
          <cell r="NW61">
            <v>74.650000000000006</v>
          </cell>
          <cell r="NX61">
            <v>74.650000000000006</v>
          </cell>
          <cell r="NY61">
            <v>74.650000000000006</v>
          </cell>
          <cell r="NZ61">
            <v>74.650000000000006</v>
          </cell>
          <cell r="OA61">
            <v>74.650000000000006</v>
          </cell>
          <cell r="OB61">
            <v>74.650000000000006</v>
          </cell>
          <cell r="OC61">
            <v>74.650000000000006</v>
          </cell>
          <cell r="OD61">
            <v>31.98</v>
          </cell>
          <cell r="OE61">
            <v>31.98</v>
          </cell>
          <cell r="OF61">
            <v>31.98</v>
          </cell>
          <cell r="OG61">
            <v>31.98</v>
          </cell>
          <cell r="OH61">
            <v>31.98</v>
          </cell>
          <cell r="OI61">
            <v>0</v>
          </cell>
          <cell r="OJ61">
            <v>0</v>
          </cell>
          <cell r="OK61">
            <v>0</v>
          </cell>
          <cell r="OL61">
            <v>0</v>
          </cell>
          <cell r="OM61">
            <v>0</v>
          </cell>
          <cell r="ON61">
            <v>0</v>
          </cell>
          <cell r="OO61">
            <v>0</v>
          </cell>
          <cell r="OP61">
            <v>0</v>
          </cell>
          <cell r="OQ61">
            <v>0</v>
          </cell>
          <cell r="OR61">
            <v>0</v>
          </cell>
          <cell r="OS61">
            <v>0</v>
          </cell>
          <cell r="OT61">
            <v>0</v>
          </cell>
          <cell r="OU61">
            <v>0</v>
          </cell>
          <cell r="OV61">
            <v>-682.45</v>
          </cell>
          <cell r="OW61">
            <v>-682.45</v>
          </cell>
          <cell r="OX61">
            <v>0</v>
          </cell>
          <cell r="OY61">
            <v>320.57999999999993</v>
          </cell>
          <cell r="OZ61">
            <v>36.49</v>
          </cell>
          <cell r="PA61">
            <v>36.49</v>
          </cell>
          <cell r="PB61">
            <v>36.49</v>
          </cell>
          <cell r="PC61">
            <v>36.49</v>
          </cell>
          <cell r="PD61">
            <v>36.49</v>
          </cell>
          <cell r="PE61">
            <v>36.49</v>
          </cell>
          <cell r="PF61">
            <v>36.49</v>
          </cell>
          <cell r="PG61">
            <v>13.03</v>
          </cell>
          <cell r="PH61">
            <v>13.03</v>
          </cell>
          <cell r="PI61">
            <v>13.03</v>
          </cell>
          <cell r="PJ61">
            <v>13.03</v>
          </cell>
          <cell r="PK61">
            <v>13.03</v>
          </cell>
          <cell r="PL61">
            <v>0</v>
          </cell>
          <cell r="PM61">
            <v>0</v>
          </cell>
          <cell r="PN61">
            <v>0</v>
          </cell>
          <cell r="PO61">
            <v>0</v>
          </cell>
          <cell r="PP61">
            <v>0</v>
          </cell>
          <cell r="PQ61">
            <v>0</v>
          </cell>
          <cell r="PR61">
            <v>0</v>
          </cell>
          <cell r="PS61">
            <v>0</v>
          </cell>
          <cell r="PT61">
            <v>0</v>
          </cell>
          <cell r="PU61">
            <v>0</v>
          </cell>
          <cell r="PV61">
            <v>0</v>
          </cell>
          <cell r="PW61">
            <v>0</v>
          </cell>
          <cell r="PX61">
            <v>0</v>
          </cell>
          <cell r="PY61">
            <v>-320.57999999999993</v>
          </cell>
          <cell r="PZ61">
            <v>-320.57999999999993</v>
          </cell>
          <cell r="QA61">
            <v>0</v>
          </cell>
          <cell r="QB61">
            <v>155.52000000000004</v>
          </cell>
          <cell r="QC61">
            <v>15.91</v>
          </cell>
          <cell r="QD61">
            <v>15.91</v>
          </cell>
          <cell r="QE61">
            <v>15.91</v>
          </cell>
          <cell r="QF61">
            <v>15.91</v>
          </cell>
          <cell r="QG61">
            <v>15.91</v>
          </cell>
          <cell r="QH61">
            <v>15.91</v>
          </cell>
          <cell r="QI61">
            <v>15.91</v>
          </cell>
          <cell r="QJ61">
            <v>8.83</v>
          </cell>
          <cell r="QK61">
            <v>8.83</v>
          </cell>
          <cell r="QL61">
            <v>8.83</v>
          </cell>
          <cell r="QM61">
            <v>8.83</v>
          </cell>
          <cell r="QN61">
            <v>8.83</v>
          </cell>
          <cell r="QO61">
            <v>0</v>
          </cell>
          <cell r="QP61">
            <v>0</v>
          </cell>
          <cell r="QQ61">
            <v>0</v>
          </cell>
          <cell r="QR61">
            <v>0</v>
          </cell>
          <cell r="QS61">
            <v>0</v>
          </cell>
          <cell r="QT61">
            <v>0</v>
          </cell>
          <cell r="QU61">
            <v>0</v>
          </cell>
          <cell r="QV61">
            <v>0</v>
          </cell>
          <cell r="QW61">
            <v>0</v>
          </cell>
          <cell r="QX61">
            <v>0</v>
          </cell>
          <cell r="QY61">
            <v>0</v>
          </cell>
          <cell r="QZ61">
            <v>0</v>
          </cell>
          <cell r="RA61">
            <v>0</v>
          </cell>
          <cell r="RB61">
            <v>-155.52000000000004</v>
          </cell>
          <cell r="RC61">
            <v>-155.52000000000004</v>
          </cell>
          <cell r="RD61">
            <v>0</v>
          </cell>
          <cell r="RE61">
            <v>0</v>
          </cell>
          <cell r="RF61">
            <v>0</v>
          </cell>
          <cell r="RG61">
            <v>0</v>
          </cell>
          <cell r="RH61">
            <v>0</v>
          </cell>
          <cell r="RI61">
            <v>0</v>
          </cell>
          <cell r="RJ61">
            <v>0</v>
          </cell>
          <cell r="RK61">
            <v>0</v>
          </cell>
          <cell r="RL61">
            <v>0</v>
          </cell>
          <cell r="RM61">
            <v>0</v>
          </cell>
          <cell r="RN61">
            <v>0</v>
          </cell>
          <cell r="RO61">
            <v>0</v>
          </cell>
          <cell r="RP61">
            <v>0</v>
          </cell>
          <cell r="RQ61">
            <v>0</v>
          </cell>
          <cell r="RR61">
            <v>0</v>
          </cell>
          <cell r="RS61">
            <v>0</v>
          </cell>
          <cell r="RT61">
            <v>0</v>
          </cell>
          <cell r="RU61">
            <v>0</v>
          </cell>
          <cell r="RV61">
            <v>0</v>
          </cell>
          <cell r="RW61">
            <v>0</v>
          </cell>
          <cell r="RX61">
            <v>0</v>
          </cell>
          <cell r="RY61">
            <v>0</v>
          </cell>
          <cell r="RZ61">
            <v>0</v>
          </cell>
          <cell r="SA61">
            <v>0</v>
          </cell>
          <cell r="SB61">
            <v>0</v>
          </cell>
          <cell r="SC61">
            <v>0</v>
          </cell>
          <cell r="SD61">
            <v>0</v>
          </cell>
          <cell r="SE61">
            <v>0</v>
          </cell>
          <cell r="SF61">
            <v>0</v>
          </cell>
          <cell r="SG61">
            <v>0</v>
          </cell>
          <cell r="SH61">
            <v>0</v>
          </cell>
          <cell r="SI61">
            <v>0</v>
          </cell>
          <cell r="SJ61">
            <v>0</v>
          </cell>
          <cell r="SK61">
            <v>0</v>
          </cell>
          <cell r="SL61">
            <v>0</v>
          </cell>
          <cell r="SM61">
            <v>0</v>
          </cell>
          <cell r="SN61">
            <v>0</v>
          </cell>
          <cell r="SO61">
            <v>0</v>
          </cell>
          <cell r="SP61">
            <v>0</v>
          </cell>
          <cell r="SQ61">
            <v>0</v>
          </cell>
          <cell r="SR61">
            <v>0</v>
          </cell>
          <cell r="SS61">
            <v>0</v>
          </cell>
          <cell r="ST61">
            <v>0</v>
          </cell>
          <cell r="SU61">
            <v>0</v>
          </cell>
          <cell r="SV61">
            <v>0</v>
          </cell>
          <cell r="SW61">
            <v>0</v>
          </cell>
          <cell r="SX61">
            <v>0</v>
          </cell>
          <cell r="SY61">
            <v>0</v>
          </cell>
          <cell r="SZ61">
            <v>0</v>
          </cell>
          <cell r="TA61">
            <v>0</v>
          </cell>
          <cell r="TB61">
            <v>0</v>
          </cell>
          <cell r="TC61">
            <v>0</v>
          </cell>
          <cell r="TD61">
            <v>0</v>
          </cell>
          <cell r="TE61">
            <v>0</v>
          </cell>
          <cell r="TF61">
            <v>0</v>
          </cell>
          <cell r="TG61">
            <v>0</v>
          </cell>
          <cell r="TH61">
            <v>0</v>
          </cell>
          <cell r="TI61">
            <v>0</v>
          </cell>
          <cell r="TJ61">
            <v>0</v>
          </cell>
          <cell r="TK61">
            <v>76.14</v>
          </cell>
          <cell r="TL61">
            <v>7.12</v>
          </cell>
          <cell r="TM61">
            <v>7.12</v>
          </cell>
          <cell r="TN61">
            <v>7.12</v>
          </cell>
          <cell r="TO61">
            <v>7.12</v>
          </cell>
          <cell r="TP61">
            <v>7.12</v>
          </cell>
          <cell r="TQ61">
            <v>7.12</v>
          </cell>
          <cell r="TR61">
            <v>7.12</v>
          </cell>
          <cell r="TS61">
            <v>5.26</v>
          </cell>
          <cell r="TT61">
            <v>5.26</v>
          </cell>
          <cell r="TU61">
            <v>5.26</v>
          </cell>
          <cell r="TV61">
            <v>5.26</v>
          </cell>
          <cell r="TW61">
            <v>5.26</v>
          </cell>
          <cell r="TX61">
            <v>79.5</v>
          </cell>
          <cell r="TY61">
            <v>0</v>
          </cell>
          <cell r="TZ61">
            <v>0</v>
          </cell>
          <cell r="UA61">
            <v>79.5</v>
          </cell>
          <cell r="UB61">
            <v>0</v>
          </cell>
          <cell r="UC61">
            <v>0</v>
          </cell>
          <cell r="UD61">
            <v>0</v>
          </cell>
          <cell r="UE61">
            <v>0</v>
          </cell>
          <cell r="UF61">
            <v>0</v>
          </cell>
          <cell r="UG61">
            <v>0</v>
          </cell>
          <cell r="UH61">
            <v>0</v>
          </cell>
          <cell r="UI61">
            <v>0</v>
          </cell>
          <cell r="UJ61">
            <v>0</v>
          </cell>
          <cell r="UK61">
            <v>3.3599999999999994</v>
          </cell>
          <cell r="UL61">
            <v>0</v>
          </cell>
          <cell r="UM61">
            <v>3.3599999999999994</v>
          </cell>
          <cell r="UN61">
            <v>16.759999999999998</v>
          </cell>
          <cell r="UO61">
            <v>1.63</v>
          </cell>
          <cell r="UP61">
            <v>1.63</v>
          </cell>
          <cell r="UQ61">
            <v>1.63</v>
          </cell>
          <cell r="UR61">
            <v>1.63</v>
          </cell>
          <cell r="US61">
            <v>1.63</v>
          </cell>
          <cell r="UT61">
            <v>1.63</v>
          </cell>
          <cell r="UU61">
            <v>1.63</v>
          </cell>
          <cell r="UV61">
            <v>1.07</v>
          </cell>
          <cell r="UW61">
            <v>1.07</v>
          </cell>
          <cell r="UX61">
            <v>1.07</v>
          </cell>
          <cell r="UY61">
            <v>1.07</v>
          </cell>
          <cell r="UZ61">
            <v>1.07</v>
          </cell>
          <cell r="VA61">
            <v>0</v>
          </cell>
          <cell r="VH61">
            <v>0</v>
          </cell>
          <cell r="VN61">
            <v>-16.759999999999998</v>
          </cell>
          <cell r="VO61">
            <v>-16.759999999999998</v>
          </cell>
          <cell r="VP61">
            <v>0</v>
          </cell>
          <cell r="VQ61">
            <v>0</v>
          </cell>
          <cell r="WD61">
            <v>0</v>
          </cell>
          <cell r="WQ61">
            <v>0</v>
          </cell>
          <cell r="WR61">
            <v>0</v>
          </cell>
          <cell r="WS61">
            <v>0</v>
          </cell>
          <cell r="WT61">
            <v>7847.7799999999988</v>
          </cell>
          <cell r="WU61">
            <v>559.54</v>
          </cell>
          <cell r="WV61">
            <v>559.54</v>
          </cell>
          <cell r="WW61">
            <v>559.54</v>
          </cell>
          <cell r="WX61">
            <v>559.54</v>
          </cell>
          <cell r="WY61">
            <v>559.54</v>
          </cell>
          <cell r="WZ61">
            <v>559.54</v>
          </cell>
          <cell r="XA61">
            <v>559.54</v>
          </cell>
          <cell r="XB61">
            <v>786.2</v>
          </cell>
          <cell r="XC61">
            <v>786.2</v>
          </cell>
          <cell r="XD61">
            <v>786.2</v>
          </cell>
          <cell r="XE61">
            <v>786.2</v>
          </cell>
          <cell r="XF61">
            <v>786.2</v>
          </cell>
          <cell r="XG61">
            <v>8691.0288871105677</v>
          </cell>
          <cell r="XH61">
            <v>640.03067808548883</v>
          </cell>
          <cell r="XI61">
            <v>776.3049480315816</v>
          </cell>
          <cell r="XJ61">
            <v>747.64329775426461</v>
          </cell>
          <cell r="XK61">
            <v>140.64286062428158</v>
          </cell>
          <cell r="XL61">
            <v>644.43769493203058</v>
          </cell>
          <cell r="XM61">
            <v>526.54223778336825</v>
          </cell>
          <cell r="XN61">
            <v>857.41541928363461</v>
          </cell>
          <cell r="XO61">
            <v>915.10171158739456</v>
          </cell>
          <cell r="XP61">
            <v>1066.4535381911337</v>
          </cell>
          <cell r="XQ61">
            <v>1042.4496471928694</v>
          </cell>
          <cell r="XR61">
            <v>643.89959086795614</v>
          </cell>
          <cell r="XS61">
            <v>690.10726277656295</v>
          </cell>
          <cell r="XT61">
            <v>843.24888711056883</v>
          </cell>
          <cell r="XU61">
            <v>0</v>
          </cell>
          <cell r="XV61">
            <v>843.24888711056883</v>
          </cell>
          <cell r="XW61">
            <v>1536.32</v>
          </cell>
          <cell r="XX61">
            <v>105.36</v>
          </cell>
          <cell r="XY61">
            <v>105.36</v>
          </cell>
          <cell r="XZ61">
            <v>105.36</v>
          </cell>
          <cell r="YA61">
            <v>105.36</v>
          </cell>
          <cell r="YB61">
            <v>105.36</v>
          </cell>
          <cell r="YC61">
            <v>105.36</v>
          </cell>
          <cell r="YD61">
            <v>105.36</v>
          </cell>
          <cell r="YE61">
            <v>159.76</v>
          </cell>
          <cell r="YF61">
            <v>159.76</v>
          </cell>
          <cell r="YG61">
            <v>159.76</v>
          </cell>
          <cell r="YH61">
            <v>159.76</v>
          </cell>
          <cell r="YI61">
            <v>159.76</v>
          </cell>
          <cell r="YJ61">
            <v>1533.9622737308061</v>
          </cell>
          <cell r="YK61">
            <v>122.18732161232515</v>
          </cell>
          <cell r="YL61">
            <v>107.18520694001279</v>
          </cell>
          <cell r="YM61">
            <v>110.38580564305448</v>
          </cell>
          <cell r="YN61">
            <v>118.35190432414268</v>
          </cell>
          <cell r="YO61">
            <v>106.72717644748771</v>
          </cell>
          <cell r="YP61">
            <v>114.83079558361362</v>
          </cell>
          <cell r="YQ61">
            <v>120.08842186018481</v>
          </cell>
          <cell r="YR61">
            <v>122.74258015114772</v>
          </cell>
          <cell r="YS61">
            <v>138.08071162438188</v>
          </cell>
          <cell r="YT61">
            <v>151.47014873791935</v>
          </cell>
          <cell r="YU61">
            <v>154.24350918852954</v>
          </cell>
          <cell r="YV61">
            <v>167.66869161800656</v>
          </cell>
          <cell r="YW61">
            <v>-2.3577262691937904</v>
          </cell>
          <cell r="YX61">
            <v>-2.3577262691937904</v>
          </cell>
          <cell r="YY61">
            <v>0</v>
          </cell>
          <cell r="YZ61">
            <v>866.2800000000002</v>
          </cell>
          <cell r="ZA61">
            <v>26.84</v>
          </cell>
          <cell r="ZB61">
            <v>26.84</v>
          </cell>
          <cell r="ZC61">
            <v>26.84</v>
          </cell>
          <cell r="ZD61">
            <v>26.84</v>
          </cell>
          <cell r="ZE61">
            <v>26.84</v>
          </cell>
          <cell r="ZF61">
            <v>26.84</v>
          </cell>
          <cell r="ZG61">
            <v>26.84</v>
          </cell>
          <cell r="ZH61">
            <v>135.68</v>
          </cell>
          <cell r="ZI61">
            <v>135.68</v>
          </cell>
          <cell r="ZJ61">
            <v>135.68</v>
          </cell>
          <cell r="ZK61">
            <v>135.68</v>
          </cell>
          <cell r="ZL61">
            <v>135.68</v>
          </cell>
          <cell r="ZM61">
            <v>1509.6208973348821</v>
          </cell>
          <cell r="ZN61">
            <v>0</v>
          </cell>
          <cell r="ZO61">
            <v>72.069972859723009</v>
          </cell>
          <cell r="ZP61">
            <v>243.31498591869823</v>
          </cell>
          <cell r="ZQ61">
            <v>1174.2073652463894</v>
          </cell>
          <cell r="ZR61">
            <v>20.028573310071451</v>
          </cell>
          <cell r="ZS61">
            <v>0</v>
          </cell>
          <cell r="ZZ61">
            <v>643.3408973348819</v>
          </cell>
          <cell r="AAA61">
            <v>0</v>
          </cell>
          <cell r="AAB61">
            <v>643.3408973348819</v>
          </cell>
          <cell r="AAC61">
            <v>0</v>
          </cell>
          <cell r="AAD61">
            <v>0</v>
          </cell>
          <cell r="AAE61">
            <v>0</v>
          </cell>
          <cell r="AAF61">
            <v>0</v>
          </cell>
          <cell r="AAG61">
            <v>0</v>
          </cell>
          <cell r="AAH61">
            <v>0</v>
          </cell>
          <cell r="AAI61">
            <v>0</v>
          </cell>
          <cell r="AAJ61">
            <v>0</v>
          </cell>
          <cell r="AAK61">
            <v>0</v>
          </cell>
          <cell r="AAL61">
            <v>0</v>
          </cell>
          <cell r="AAM61">
            <v>0</v>
          </cell>
          <cell r="AAN61">
            <v>0</v>
          </cell>
          <cell r="AAO61">
            <v>0</v>
          </cell>
          <cell r="AAP61">
            <v>196.78381656448235</v>
          </cell>
          <cell r="AAQ61">
            <v>0</v>
          </cell>
          <cell r="AAR61">
            <v>0</v>
          </cell>
          <cell r="AAS61">
            <v>0</v>
          </cell>
          <cell r="AAT61">
            <v>0</v>
          </cell>
          <cell r="AAU61">
            <v>0</v>
          </cell>
          <cell r="AAV61">
            <v>0</v>
          </cell>
          <cell r="AAW61">
            <v>0</v>
          </cell>
          <cell r="AAX61">
            <v>40.034151360000003</v>
          </cell>
          <cell r="AAY61">
            <v>38.501234459999999</v>
          </cell>
          <cell r="AAZ61">
            <v>39.210148080000003</v>
          </cell>
          <cell r="ABA61">
            <v>39.157614467999998</v>
          </cell>
          <cell r="ABB61">
            <v>39.880668196482361</v>
          </cell>
          <cell r="ABC61">
            <v>196.78381656448235</v>
          </cell>
          <cell r="ABD61">
            <v>0</v>
          </cell>
          <cell r="ABE61">
            <v>196.78381656448235</v>
          </cell>
          <cell r="ABF61">
            <v>0</v>
          </cell>
          <cell r="ABG61">
            <v>0</v>
          </cell>
          <cell r="ABH61">
            <v>0</v>
          </cell>
          <cell r="ABI61">
            <v>0</v>
          </cell>
          <cell r="ABJ61">
            <v>0</v>
          </cell>
          <cell r="ABK61">
            <v>0</v>
          </cell>
          <cell r="ABL61">
            <v>0</v>
          </cell>
          <cell r="ABM61">
            <v>0</v>
          </cell>
          <cell r="ABN61">
            <v>0</v>
          </cell>
          <cell r="ABO61">
            <v>0</v>
          </cell>
          <cell r="ABP61">
            <v>0</v>
          </cell>
          <cell r="ABQ61">
            <v>0</v>
          </cell>
          <cell r="ABR61">
            <v>0</v>
          </cell>
          <cell r="ABS61">
            <v>0</v>
          </cell>
          <cell r="ABT61">
            <v>0</v>
          </cell>
          <cell r="ABU61">
            <v>0</v>
          </cell>
          <cell r="ABV61">
            <v>0</v>
          </cell>
          <cell r="ABW61">
            <v>0</v>
          </cell>
          <cell r="ABX61">
            <v>0</v>
          </cell>
          <cell r="ABY61">
            <v>0</v>
          </cell>
          <cell r="ACB61">
            <v>0</v>
          </cell>
          <cell r="ACC61">
            <v>0</v>
          </cell>
          <cell r="ACD61">
            <v>0</v>
          </cell>
          <cell r="ACE61">
            <v>0</v>
          </cell>
          <cell r="ACF61">
            <v>0</v>
          </cell>
          <cell r="ACG61">
            <v>0</v>
          </cell>
          <cell r="ACH61">
            <v>0</v>
          </cell>
          <cell r="ACI61">
            <v>680.08999999999992</v>
          </cell>
          <cell r="ACJ61">
            <v>337.70050592709839</v>
          </cell>
          <cell r="ACK61">
            <v>-342.38949407290153</v>
          </cell>
          <cell r="ACL61">
            <v>-342.38949407290153</v>
          </cell>
          <cell r="ACM61">
            <v>0</v>
          </cell>
          <cell r="ACN61">
            <v>680.08999999999992</v>
          </cell>
          <cell r="ACO61">
            <v>57.12</v>
          </cell>
          <cell r="ACP61">
            <v>57.12</v>
          </cell>
          <cell r="ACQ61">
            <v>57.12</v>
          </cell>
          <cell r="ACR61">
            <v>57.12</v>
          </cell>
          <cell r="ACS61">
            <v>57.12</v>
          </cell>
          <cell r="ACT61">
            <v>57.12</v>
          </cell>
          <cell r="ACU61">
            <v>57.12</v>
          </cell>
          <cell r="ACV61">
            <v>56.05</v>
          </cell>
          <cell r="ACW61">
            <v>56.05</v>
          </cell>
          <cell r="ACX61">
            <v>56.05</v>
          </cell>
          <cell r="ACY61">
            <v>56.05</v>
          </cell>
          <cell r="ACZ61">
            <v>56.05</v>
          </cell>
          <cell r="ADA61">
            <v>337.70050592709839</v>
          </cell>
          <cell r="ADB61">
            <v>0</v>
          </cell>
          <cell r="ADC61">
            <v>144.70716406392131</v>
          </cell>
          <cell r="ADD61">
            <v>52.080506063722694</v>
          </cell>
          <cell r="ADE61">
            <v>42.786197999999999</v>
          </cell>
          <cell r="ADF61">
            <v>22.358660799999999</v>
          </cell>
          <cell r="ADG61">
            <v>11.052714399999999</v>
          </cell>
          <cell r="ADH61">
            <v>10.855431545675916</v>
          </cell>
          <cell r="ADI61">
            <v>9.3882472026617965</v>
          </cell>
          <cell r="ADJ61">
            <v>9.0287651999999987</v>
          </cell>
          <cell r="ADK61">
            <v>12.260012799999998</v>
          </cell>
          <cell r="ADL61">
            <v>10.713138519999999</v>
          </cell>
          <cell r="ADM61">
            <v>12.469667331116762</v>
          </cell>
          <cell r="ADN61">
            <v>-342.38949407290153</v>
          </cell>
          <cell r="ADO61">
            <v>-342.38949407290153</v>
          </cell>
          <cell r="ADP61">
            <v>0</v>
          </cell>
          <cell r="ADQ61">
            <v>0</v>
          </cell>
          <cell r="ADR61">
            <v>0</v>
          </cell>
          <cell r="ADS61">
            <v>0</v>
          </cell>
          <cell r="ADT61">
            <v>0</v>
          </cell>
          <cell r="ADU61">
            <v>0</v>
          </cell>
          <cell r="ADV61">
            <v>0</v>
          </cell>
          <cell r="ADW61">
            <v>0</v>
          </cell>
          <cell r="ADX61">
            <v>0</v>
          </cell>
          <cell r="ADY61">
            <v>0</v>
          </cell>
          <cell r="ADZ61">
            <v>0</v>
          </cell>
          <cell r="AEA61">
            <v>0</v>
          </cell>
          <cell r="AEB61">
            <v>0</v>
          </cell>
          <cell r="AEC61">
            <v>0</v>
          </cell>
          <cell r="AED61">
            <v>0</v>
          </cell>
          <cell r="AEE61">
            <v>0</v>
          </cell>
          <cell r="AEF61">
            <v>0</v>
          </cell>
          <cell r="AEG61">
            <v>0</v>
          </cell>
          <cell r="AEH61">
            <v>0</v>
          </cell>
          <cell r="AEI61">
            <v>0</v>
          </cell>
          <cell r="AEJ61">
            <v>0</v>
          </cell>
          <cell r="AEK61">
            <v>0</v>
          </cell>
          <cell r="AEL61">
            <v>0</v>
          </cell>
          <cell r="AEM61">
            <v>0</v>
          </cell>
          <cell r="AEN61">
            <v>0</v>
          </cell>
          <cell r="AEO61">
            <v>0</v>
          </cell>
          <cell r="AEP61">
            <v>0</v>
          </cell>
          <cell r="AEQ61">
            <v>0</v>
          </cell>
          <cell r="AER61">
            <v>0</v>
          </cell>
          <cell r="AES61">
            <v>0</v>
          </cell>
          <cell r="AET61">
            <v>0</v>
          </cell>
          <cell r="AEU61">
            <v>0</v>
          </cell>
          <cell r="AEV61">
            <v>0</v>
          </cell>
          <cell r="AEW61">
            <v>0</v>
          </cell>
          <cell r="AEX61">
            <v>0</v>
          </cell>
          <cell r="AEY61">
            <v>0</v>
          </cell>
          <cell r="AEZ61">
            <v>0</v>
          </cell>
          <cell r="AFA61">
            <v>0</v>
          </cell>
          <cell r="AFB61">
            <v>0</v>
          </cell>
          <cell r="AFC61">
            <v>0</v>
          </cell>
          <cell r="AFD61">
            <v>0</v>
          </cell>
          <cell r="AFE61">
            <v>0</v>
          </cell>
          <cell r="AFF61">
            <v>0</v>
          </cell>
          <cell r="AFG61">
            <v>0</v>
          </cell>
          <cell r="AFH61">
            <v>0</v>
          </cell>
          <cell r="AFI61">
            <v>0</v>
          </cell>
          <cell r="AFJ61">
            <v>0</v>
          </cell>
          <cell r="AFK61">
            <v>0</v>
          </cell>
          <cell r="AFL61">
            <v>0</v>
          </cell>
          <cell r="AFM61">
            <v>0</v>
          </cell>
          <cell r="AFN61">
            <v>0</v>
          </cell>
          <cell r="AFO61">
            <v>0</v>
          </cell>
          <cell r="AFP61">
            <v>0</v>
          </cell>
          <cell r="AFQ61">
            <v>0</v>
          </cell>
          <cell r="AFR61">
            <v>0</v>
          </cell>
          <cell r="AFS61">
            <v>0</v>
          </cell>
          <cell r="AFT61">
            <v>0</v>
          </cell>
          <cell r="AFU61">
            <v>0</v>
          </cell>
          <cell r="AFV61">
            <v>0</v>
          </cell>
          <cell r="AFW61">
            <v>20877.999999999996</v>
          </cell>
          <cell r="AFX61">
            <v>18645.783686285569</v>
          </cell>
          <cell r="AFY61">
            <v>-2232.2163137144271</v>
          </cell>
          <cell r="AFZ61">
            <v>-2232.2163137144271</v>
          </cell>
          <cell r="AGA61">
            <v>0</v>
          </cell>
          <cell r="AGB61">
            <v>25053.599999999995</v>
          </cell>
          <cell r="AGC61">
            <v>22374.940423542681</v>
          </cell>
          <cell r="AGD61">
            <v>-2678.659576457314</v>
          </cell>
          <cell r="AGE61">
            <v>-2678.659576457314</v>
          </cell>
          <cell r="AGF61">
            <v>0</v>
          </cell>
          <cell r="AGG61">
            <v>1544.9719999999998</v>
          </cell>
          <cell r="AGH61">
            <v>1379.787992785132</v>
          </cell>
          <cell r="AGI61">
            <v>-165.18400721486773</v>
          </cell>
          <cell r="AGJ61">
            <v>-165.18400721486773</v>
          </cell>
          <cell r="AGK61">
            <v>0</v>
          </cell>
          <cell r="AGL61">
            <v>26598.571999999993</v>
          </cell>
          <cell r="AGM61">
            <v>23754.728416327813</v>
          </cell>
          <cell r="AGN61">
            <v>-2843.8435836721801</v>
          </cell>
          <cell r="AGO61">
            <v>-2843.8435836721801</v>
          </cell>
          <cell r="AGP61">
            <v>0</v>
          </cell>
          <cell r="AGQ61">
            <v>5.8084772370486662E-2</v>
          </cell>
          <cell r="AGR61">
            <v>7.0000000000000007E-2</v>
          </cell>
          <cell r="AGS61">
            <v>0.05</v>
          </cell>
          <cell r="AGT61">
            <v>6.1666666666666668E-2</v>
          </cell>
          <cell r="AGV61">
            <v>5165.88</v>
          </cell>
          <cell r="AGW61">
            <v>876.13332547632717</v>
          </cell>
          <cell r="AGX61">
            <v>-4289.7466745236725</v>
          </cell>
          <cell r="AGZ61">
            <v>-2843.8435836721801</v>
          </cell>
          <cell r="AHA61">
            <v>-2100.4656338714667</v>
          </cell>
          <cell r="AHC61">
            <v>11299.907955098734</v>
          </cell>
          <cell r="AHD61">
            <v>24230.48811783826</v>
          </cell>
          <cell r="AHE61">
            <v>-402.89586977579893</v>
          </cell>
          <cell r="AHF61">
            <v>-6234.8790679903068</v>
          </cell>
          <cell r="AHG61">
            <v>23948.311917627241</v>
          </cell>
        </row>
        <row r="62">
          <cell r="C62" t="str">
            <v>Текстильникiв, ВУЛ, 20</v>
          </cell>
          <cell r="D62">
            <v>5</v>
          </cell>
          <cell r="E62">
            <v>2159.17</v>
          </cell>
          <cell r="F62">
            <v>17621.879999999997</v>
          </cell>
          <cell r="G62">
            <v>23696.299110364758</v>
          </cell>
          <cell r="H62">
            <v>6074.4191103647609</v>
          </cell>
          <cell r="I62">
            <v>0</v>
          </cell>
          <cell r="J62">
            <v>6074.4191103647609</v>
          </cell>
          <cell r="K62">
            <v>4815.1100000000006</v>
          </cell>
          <cell r="L62">
            <v>303.58</v>
          </cell>
          <cell r="M62">
            <v>303.58</v>
          </cell>
          <cell r="N62">
            <v>303.58</v>
          </cell>
          <cell r="O62">
            <v>303.58</v>
          </cell>
          <cell r="P62">
            <v>303.58</v>
          </cell>
          <cell r="Q62">
            <v>303.58</v>
          </cell>
          <cell r="R62">
            <v>303.58</v>
          </cell>
          <cell r="S62">
            <v>538.01</v>
          </cell>
          <cell r="T62">
            <v>538.01</v>
          </cell>
          <cell r="U62">
            <v>538.01</v>
          </cell>
          <cell r="V62">
            <v>538.01</v>
          </cell>
          <cell r="W62">
            <v>538.01</v>
          </cell>
          <cell r="X62">
            <v>6265.9791812703306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2831.9151441767244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3434.0640370936062</v>
          </cell>
          <cell r="AL62">
            <v>0</v>
          </cell>
          <cell r="AM62">
            <v>0</v>
          </cell>
          <cell r="AN62">
            <v>1992.6299999999999</v>
          </cell>
          <cell r="AO62">
            <v>151.79</v>
          </cell>
          <cell r="AP62">
            <v>151.79</v>
          </cell>
          <cell r="AQ62">
            <v>151.79</v>
          </cell>
          <cell r="AR62">
            <v>151.79</v>
          </cell>
          <cell r="AS62">
            <v>151.79</v>
          </cell>
          <cell r="AT62">
            <v>151.79</v>
          </cell>
          <cell r="AU62">
            <v>151.79</v>
          </cell>
          <cell r="AV62">
            <v>186.02</v>
          </cell>
          <cell r="AW62">
            <v>186.02</v>
          </cell>
          <cell r="AX62">
            <v>186.02</v>
          </cell>
          <cell r="AY62">
            <v>186.02</v>
          </cell>
          <cell r="AZ62">
            <v>186.02</v>
          </cell>
          <cell r="BA62">
            <v>2107.7199589657985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952.58522570225159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1155.1347332635471</v>
          </cell>
          <cell r="BO62">
            <v>0</v>
          </cell>
          <cell r="BP62">
            <v>0</v>
          </cell>
          <cell r="BQ62">
            <v>340.27</v>
          </cell>
          <cell r="BR62">
            <v>25.91</v>
          </cell>
          <cell r="BS62">
            <v>25.91</v>
          </cell>
          <cell r="BT62">
            <v>25.91</v>
          </cell>
          <cell r="BU62">
            <v>25.91</v>
          </cell>
          <cell r="BV62">
            <v>25.91</v>
          </cell>
          <cell r="BW62">
            <v>25.91</v>
          </cell>
          <cell r="BX62">
            <v>25.91</v>
          </cell>
          <cell r="BY62">
            <v>31.78</v>
          </cell>
          <cell r="BZ62">
            <v>31.78</v>
          </cell>
          <cell r="CA62">
            <v>31.78</v>
          </cell>
          <cell r="CB62">
            <v>31.78</v>
          </cell>
          <cell r="CC62">
            <v>31.78</v>
          </cell>
          <cell r="CD62">
            <v>311.28000000000003</v>
          </cell>
          <cell r="CE62">
            <v>23.49</v>
          </cell>
          <cell r="CF62">
            <v>23.49</v>
          </cell>
          <cell r="CG62">
            <v>23.49</v>
          </cell>
          <cell r="CH62">
            <v>23.49</v>
          </cell>
          <cell r="CI62">
            <v>23.49</v>
          </cell>
          <cell r="CJ62">
            <v>23.49</v>
          </cell>
          <cell r="CK62">
            <v>23.49</v>
          </cell>
          <cell r="CL62">
            <v>29.37</v>
          </cell>
          <cell r="CM62">
            <v>29.37</v>
          </cell>
          <cell r="CN62">
            <v>29.37</v>
          </cell>
          <cell r="CO62">
            <v>29.37</v>
          </cell>
          <cell r="CP62">
            <v>29.37</v>
          </cell>
          <cell r="CR62">
            <v>0</v>
          </cell>
          <cell r="CS62">
            <v>0</v>
          </cell>
          <cell r="CT62">
            <v>263.21000000000004</v>
          </cell>
          <cell r="CU62">
            <v>20.079999999999998</v>
          </cell>
          <cell r="CV62">
            <v>20.079999999999998</v>
          </cell>
          <cell r="CW62">
            <v>20.079999999999998</v>
          </cell>
          <cell r="CX62">
            <v>20.079999999999998</v>
          </cell>
          <cell r="CY62">
            <v>20.079999999999998</v>
          </cell>
          <cell r="CZ62">
            <v>20.079999999999998</v>
          </cell>
          <cell r="DA62">
            <v>20.079999999999998</v>
          </cell>
          <cell r="DB62">
            <v>24.53</v>
          </cell>
          <cell r="DC62">
            <v>24.53</v>
          </cell>
          <cell r="DD62">
            <v>24.53</v>
          </cell>
          <cell r="DE62">
            <v>24.53</v>
          </cell>
          <cell r="DF62">
            <v>24.53</v>
          </cell>
          <cell r="DG62">
            <v>240.26000000000005</v>
          </cell>
          <cell r="DH62">
            <v>18.13</v>
          </cell>
          <cell r="DI62">
            <v>18.13</v>
          </cell>
          <cell r="DJ62">
            <v>18.13</v>
          </cell>
          <cell r="DK62">
            <v>18.13</v>
          </cell>
          <cell r="DL62">
            <v>18.13</v>
          </cell>
          <cell r="DM62">
            <v>18.13</v>
          </cell>
          <cell r="DN62">
            <v>18.13</v>
          </cell>
          <cell r="DO62">
            <v>22.67</v>
          </cell>
          <cell r="DP62">
            <v>22.67</v>
          </cell>
          <cell r="DQ62">
            <v>22.67</v>
          </cell>
          <cell r="DR62">
            <v>22.67</v>
          </cell>
          <cell r="DS62">
            <v>22.67</v>
          </cell>
          <cell r="DT62">
            <v>-22.949999999999989</v>
          </cell>
          <cell r="DU62">
            <v>-22.949999999999989</v>
          </cell>
          <cell r="DV62">
            <v>0</v>
          </cell>
          <cell r="DW62">
            <v>461.62000000000006</v>
          </cell>
          <cell r="DX62">
            <v>36.71</v>
          </cell>
          <cell r="DY62">
            <v>36.71</v>
          </cell>
          <cell r="DZ62">
            <v>36.71</v>
          </cell>
          <cell r="EA62">
            <v>36.71</v>
          </cell>
          <cell r="EB62">
            <v>36.71</v>
          </cell>
          <cell r="EC62">
            <v>36.71</v>
          </cell>
          <cell r="ED62">
            <v>36.71</v>
          </cell>
          <cell r="EE62">
            <v>40.93</v>
          </cell>
          <cell r="EF62">
            <v>40.93</v>
          </cell>
          <cell r="EG62">
            <v>40.93</v>
          </cell>
          <cell r="EH62">
            <v>40.93</v>
          </cell>
          <cell r="EI62">
            <v>40.93</v>
          </cell>
          <cell r="EK62">
            <v>462.53514564916293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209.0447297800817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253.49041586908123</v>
          </cell>
          <cell r="EX62">
            <v>0.91514564916286645</v>
          </cell>
          <cell r="EY62">
            <v>0</v>
          </cell>
          <cell r="EZ62">
            <v>0.91514564916286645</v>
          </cell>
          <cell r="FA62">
            <v>3962.1599999999994</v>
          </cell>
          <cell r="FB62">
            <v>299.48</v>
          </cell>
          <cell r="FC62">
            <v>299.48</v>
          </cell>
          <cell r="FD62">
            <v>299.48</v>
          </cell>
          <cell r="FE62">
            <v>299.48</v>
          </cell>
          <cell r="FF62">
            <v>299.48</v>
          </cell>
          <cell r="FG62">
            <v>299.48</v>
          </cell>
          <cell r="FH62">
            <v>299.48</v>
          </cell>
          <cell r="FI62">
            <v>373.16</v>
          </cell>
          <cell r="FJ62">
            <v>373.16</v>
          </cell>
          <cell r="FK62">
            <v>373.16</v>
          </cell>
          <cell r="FL62">
            <v>373.16</v>
          </cell>
          <cell r="FM62">
            <v>373.16</v>
          </cell>
          <cell r="FN62">
            <v>4390.9713439775724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2015.1150629105421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2375.8562810670301</v>
          </cell>
          <cell r="GA62">
            <v>428.81134397757296</v>
          </cell>
          <cell r="GB62">
            <v>0</v>
          </cell>
          <cell r="GC62">
            <v>428.81134397757296</v>
          </cell>
          <cell r="GD62">
            <v>387.95999999999992</v>
          </cell>
          <cell r="GE62">
            <v>35.630000000000003</v>
          </cell>
          <cell r="GF62">
            <v>35.630000000000003</v>
          </cell>
          <cell r="GG62">
            <v>35.630000000000003</v>
          </cell>
          <cell r="GH62">
            <v>35.630000000000003</v>
          </cell>
          <cell r="GI62">
            <v>35.630000000000003</v>
          </cell>
          <cell r="GJ62">
            <v>35.630000000000003</v>
          </cell>
          <cell r="GK62">
            <v>35.630000000000003</v>
          </cell>
          <cell r="GL62">
            <v>27.71</v>
          </cell>
          <cell r="GM62">
            <v>27.71</v>
          </cell>
          <cell r="GN62">
            <v>27.71</v>
          </cell>
          <cell r="GO62">
            <v>27.71</v>
          </cell>
          <cell r="GP62">
            <v>27.71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V62">
            <v>-387.95999999999992</v>
          </cell>
          <cell r="GW62">
            <v>-387.95999999999992</v>
          </cell>
          <cell r="GX62">
            <v>0</v>
          </cell>
          <cell r="GY62">
            <v>5398.92</v>
          </cell>
          <cell r="GZ62">
            <v>274.86</v>
          </cell>
          <cell r="HA62">
            <v>274.86</v>
          </cell>
          <cell r="HB62">
            <v>274.86</v>
          </cell>
          <cell r="HC62">
            <v>274.86</v>
          </cell>
          <cell r="HD62">
            <v>274.86</v>
          </cell>
          <cell r="HE62">
            <v>274.86</v>
          </cell>
          <cell r="HF62">
            <v>274.86</v>
          </cell>
          <cell r="HG62">
            <v>694.98</v>
          </cell>
          <cell r="HH62">
            <v>694.98</v>
          </cell>
          <cell r="HI62">
            <v>694.98</v>
          </cell>
          <cell r="HJ62">
            <v>694.98</v>
          </cell>
          <cell r="HK62">
            <v>694.98</v>
          </cell>
          <cell r="HL62">
            <v>9917.553480501896</v>
          </cell>
          <cell r="HM62">
            <v>605.72272740969709</v>
          </cell>
          <cell r="HN62">
            <v>642.24434873376742</v>
          </cell>
          <cell r="HO62">
            <v>697.58913766489002</v>
          </cell>
          <cell r="HP62">
            <v>650.34740808241042</v>
          </cell>
          <cell r="HQ62">
            <v>2646.4489402154063</v>
          </cell>
          <cell r="HR62">
            <v>569.79529556231182</v>
          </cell>
          <cell r="HS62">
            <v>745.53940288216347</v>
          </cell>
          <cell r="HT62">
            <v>451.16634243216379</v>
          </cell>
          <cell r="HU62">
            <v>467.07632512231987</v>
          </cell>
          <cell r="HV62">
            <v>848.73593025789944</v>
          </cell>
          <cell r="HW62">
            <v>748.24358353283264</v>
          </cell>
          <cell r="HX62">
            <v>844.64403860603466</v>
          </cell>
          <cell r="HY62">
            <v>4518.633480501896</v>
          </cell>
          <cell r="HZ62">
            <v>0</v>
          </cell>
          <cell r="IA62">
            <v>4518.633480501896</v>
          </cell>
          <cell r="IB62">
            <v>0</v>
          </cell>
          <cell r="IC62">
            <v>0</v>
          </cell>
          <cell r="ID62">
            <v>0</v>
          </cell>
          <cell r="IE62">
            <v>0</v>
          </cell>
          <cell r="IF62">
            <v>0</v>
          </cell>
          <cell r="IG62">
            <v>0</v>
          </cell>
          <cell r="IH62">
            <v>0</v>
          </cell>
          <cell r="II62">
            <v>0</v>
          </cell>
          <cell r="IJ62">
            <v>0</v>
          </cell>
          <cell r="IK62">
            <v>0</v>
          </cell>
          <cell r="IL62">
            <v>0</v>
          </cell>
          <cell r="IM62">
            <v>0</v>
          </cell>
          <cell r="IN62">
            <v>0</v>
          </cell>
          <cell r="IO62">
            <v>0</v>
          </cell>
          <cell r="IP62">
            <v>0</v>
          </cell>
          <cell r="IQ62">
            <v>0</v>
          </cell>
          <cell r="IR62">
            <v>0</v>
          </cell>
          <cell r="IS62">
            <v>0</v>
          </cell>
          <cell r="IT62">
            <v>0</v>
          </cell>
          <cell r="IU62">
            <v>0</v>
          </cell>
          <cell r="IV62">
            <v>0</v>
          </cell>
          <cell r="IW62">
            <v>0</v>
          </cell>
          <cell r="IX62">
            <v>0</v>
          </cell>
          <cell r="IY62">
            <v>0</v>
          </cell>
          <cell r="IZ62">
            <v>0</v>
          </cell>
          <cell r="JA62">
            <v>0</v>
          </cell>
          <cell r="JB62">
            <v>0</v>
          </cell>
          <cell r="JC62">
            <v>0</v>
          </cell>
          <cell r="JD62">
            <v>0</v>
          </cell>
          <cell r="JE62">
            <v>0</v>
          </cell>
          <cell r="JF62">
            <v>0</v>
          </cell>
          <cell r="JG62">
            <v>0</v>
          </cell>
          <cell r="JH62">
            <v>0</v>
          </cell>
          <cell r="JI62">
            <v>0</v>
          </cell>
          <cell r="JJ62">
            <v>0</v>
          </cell>
          <cell r="JK62">
            <v>0</v>
          </cell>
          <cell r="JL62">
            <v>0</v>
          </cell>
          <cell r="JM62">
            <v>0</v>
          </cell>
          <cell r="JN62">
            <v>0</v>
          </cell>
          <cell r="JO62">
            <v>0</v>
          </cell>
          <cell r="JP62">
            <v>0</v>
          </cell>
          <cell r="JQ62">
            <v>0</v>
          </cell>
          <cell r="JR62">
            <v>0</v>
          </cell>
          <cell r="JS62">
            <v>0</v>
          </cell>
          <cell r="JT62">
            <v>0</v>
          </cell>
          <cell r="JU62">
            <v>0</v>
          </cell>
          <cell r="JV62">
            <v>0</v>
          </cell>
          <cell r="JW62">
            <v>0</v>
          </cell>
          <cell r="JX62">
            <v>0</v>
          </cell>
          <cell r="JY62">
            <v>0</v>
          </cell>
          <cell r="JZ62">
            <v>0</v>
          </cell>
          <cell r="KA62">
            <v>0</v>
          </cell>
          <cell r="KB62">
            <v>0</v>
          </cell>
          <cell r="KC62">
            <v>0</v>
          </cell>
          <cell r="KD62">
            <v>0</v>
          </cell>
          <cell r="KE62">
            <v>0</v>
          </cell>
          <cell r="KF62">
            <v>0</v>
          </cell>
          <cell r="KG62">
            <v>0</v>
          </cell>
          <cell r="KH62">
            <v>1805.81</v>
          </cell>
          <cell r="KI62">
            <v>83.13</v>
          </cell>
          <cell r="KJ62">
            <v>83.13</v>
          </cell>
          <cell r="KK62">
            <v>83.13</v>
          </cell>
          <cell r="KL62">
            <v>83.13</v>
          </cell>
          <cell r="KM62">
            <v>83.13</v>
          </cell>
          <cell r="KN62">
            <v>83.13</v>
          </cell>
          <cell r="KO62">
            <v>83.13</v>
          </cell>
          <cell r="KP62">
            <v>244.78</v>
          </cell>
          <cell r="KQ62">
            <v>244.78</v>
          </cell>
          <cell r="KR62">
            <v>244.78</v>
          </cell>
          <cell r="KS62">
            <v>244.78</v>
          </cell>
          <cell r="KT62">
            <v>244.78</v>
          </cell>
          <cell r="KU62">
            <v>1942.4513935926443</v>
          </cell>
          <cell r="KV62">
            <v>100.44283988736794</v>
          </cell>
          <cell r="KW62">
            <v>108.17326298883522</v>
          </cell>
          <cell r="KX62">
            <v>96.002462247682601</v>
          </cell>
          <cell r="KY62">
            <v>105.25778082446156</v>
          </cell>
          <cell r="KZ62">
            <v>104.84971923051924</v>
          </cell>
          <cell r="LA62">
            <v>107.16784200374819</v>
          </cell>
          <cell r="LB62">
            <v>94.830795338416948</v>
          </cell>
          <cell r="LC62">
            <v>185.93740296539227</v>
          </cell>
          <cell r="LD62">
            <v>239.66292696387086</v>
          </cell>
          <cell r="LE62">
            <v>231.42277613457142</v>
          </cell>
          <cell r="LF62">
            <v>281.96017130477765</v>
          </cell>
          <cell r="LG62">
            <v>286.74341370300033</v>
          </cell>
          <cell r="LH62">
            <v>136.64139359264436</v>
          </cell>
          <cell r="LI62">
            <v>0</v>
          </cell>
          <cell r="LJ62">
            <v>136.64139359264436</v>
          </cell>
          <cell r="LK62">
            <v>0</v>
          </cell>
          <cell r="LX62">
            <v>0</v>
          </cell>
          <cell r="MJ62">
            <v>0</v>
          </cell>
          <cell r="ML62">
            <v>0</v>
          </cell>
          <cell r="MM62">
            <v>0</v>
          </cell>
          <cell r="MN62">
            <v>12143.735000000002</v>
          </cell>
          <cell r="MO62">
            <v>1008.12</v>
          </cell>
          <cell r="MP62">
            <v>1008.12</v>
          </cell>
          <cell r="MQ62">
            <v>1008.12</v>
          </cell>
          <cell r="MR62">
            <v>1008.12</v>
          </cell>
          <cell r="MS62">
            <v>1008.12</v>
          </cell>
          <cell r="MT62">
            <v>1008.12</v>
          </cell>
          <cell r="MU62">
            <v>1008.12</v>
          </cell>
          <cell r="MV62">
            <v>1017.379</v>
          </cell>
          <cell r="MW62">
            <v>1017.379</v>
          </cell>
          <cell r="MX62">
            <v>1017.379</v>
          </cell>
          <cell r="MY62">
            <v>1017.379</v>
          </cell>
          <cell r="MZ62">
            <v>1017.379</v>
          </cell>
          <cell r="NA62">
            <v>2799.9829020988072</v>
          </cell>
          <cell r="NB62">
            <v>0</v>
          </cell>
          <cell r="NC62">
            <v>0</v>
          </cell>
          <cell r="ND62">
            <v>128.06504533374161</v>
          </cell>
          <cell r="NE62">
            <v>0</v>
          </cell>
          <cell r="NF62">
            <v>0</v>
          </cell>
          <cell r="NG62">
            <v>0</v>
          </cell>
          <cell r="NH62">
            <v>0</v>
          </cell>
          <cell r="NI62">
            <v>0</v>
          </cell>
          <cell r="NJ62">
            <v>0</v>
          </cell>
          <cell r="NK62">
            <v>689.06532470224238</v>
          </cell>
          <cell r="NL62">
            <v>1982.852532062823</v>
          </cell>
          <cell r="NM62">
            <v>0</v>
          </cell>
          <cell r="NN62">
            <v>-9343.7520979011952</v>
          </cell>
          <cell r="NO62">
            <v>-9343.7520979011952</v>
          </cell>
          <cell r="NP62">
            <v>0</v>
          </cell>
          <cell r="NQ62">
            <v>12723.399999999998</v>
          </cell>
          <cell r="NR62">
            <v>10327.66</v>
          </cell>
          <cell r="NS62">
            <v>-2395.739999999998</v>
          </cell>
          <cell r="NT62">
            <v>-2395.739999999998</v>
          </cell>
          <cell r="NU62">
            <v>0</v>
          </cell>
          <cell r="NV62">
            <v>1440.2300000000002</v>
          </cell>
          <cell r="NW62">
            <v>153.09</v>
          </cell>
          <cell r="NX62">
            <v>153.09</v>
          </cell>
          <cell r="NY62">
            <v>153.09</v>
          </cell>
          <cell r="NZ62">
            <v>153.09</v>
          </cell>
          <cell r="OA62">
            <v>153.09</v>
          </cell>
          <cell r="OB62">
            <v>153.09</v>
          </cell>
          <cell r="OC62">
            <v>153.09</v>
          </cell>
          <cell r="OD62">
            <v>73.72</v>
          </cell>
          <cell r="OE62">
            <v>73.72</v>
          </cell>
          <cell r="OF62">
            <v>73.72</v>
          </cell>
          <cell r="OG62">
            <v>73.72</v>
          </cell>
          <cell r="OH62">
            <v>73.72</v>
          </cell>
          <cell r="OI62">
            <v>1997.04</v>
          </cell>
          <cell r="OJ62">
            <v>0</v>
          </cell>
          <cell r="OK62">
            <v>0</v>
          </cell>
          <cell r="OL62">
            <v>0</v>
          </cell>
          <cell r="OM62">
            <v>0</v>
          </cell>
          <cell r="ON62">
            <v>0</v>
          </cell>
          <cell r="OO62">
            <v>0</v>
          </cell>
          <cell r="OP62">
            <v>0</v>
          </cell>
          <cell r="OQ62">
            <v>0</v>
          </cell>
          <cell r="OR62">
            <v>0</v>
          </cell>
          <cell r="OS62">
            <v>1997.04</v>
          </cell>
          <cell r="OT62">
            <v>0</v>
          </cell>
          <cell r="OU62">
            <v>0</v>
          </cell>
          <cell r="OV62">
            <v>556.80999999999972</v>
          </cell>
          <cell r="OW62">
            <v>0</v>
          </cell>
          <cell r="OX62">
            <v>556.80999999999972</v>
          </cell>
          <cell r="OY62">
            <v>3792.7999999999988</v>
          </cell>
          <cell r="OZ62">
            <v>427.95</v>
          </cell>
          <cell r="PA62">
            <v>427.95</v>
          </cell>
          <cell r="PB62">
            <v>427.95</v>
          </cell>
          <cell r="PC62">
            <v>427.95</v>
          </cell>
          <cell r="PD62">
            <v>427.95</v>
          </cell>
          <cell r="PE62">
            <v>427.95</v>
          </cell>
          <cell r="PF62">
            <v>427.95</v>
          </cell>
          <cell r="PG62">
            <v>159.43</v>
          </cell>
          <cell r="PH62">
            <v>159.43</v>
          </cell>
          <cell r="PI62">
            <v>159.43</v>
          </cell>
          <cell r="PJ62">
            <v>159.43</v>
          </cell>
          <cell r="PK62">
            <v>159.43</v>
          </cell>
          <cell r="PL62">
            <v>0</v>
          </cell>
          <cell r="PM62">
            <v>0</v>
          </cell>
          <cell r="PN62">
            <v>0</v>
          </cell>
          <cell r="PO62">
            <v>0</v>
          </cell>
          <cell r="PP62">
            <v>0</v>
          </cell>
          <cell r="PQ62">
            <v>0</v>
          </cell>
          <cell r="PR62">
            <v>0</v>
          </cell>
          <cell r="PS62">
            <v>0</v>
          </cell>
          <cell r="PT62">
            <v>0</v>
          </cell>
          <cell r="PU62">
            <v>0</v>
          </cell>
          <cell r="PV62">
            <v>0</v>
          </cell>
          <cell r="PW62">
            <v>0</v>
          </cell>
          <cell r="PX62">
            <v>0</v>
          </cell>
          <cell r="PY62">
            <v>-3792.7999999999988</v>
          </cell>
          <cell r="PZ62">
            <v>-3792.7999999999988</v>
          </cell>
          <cell r="QA62">
            <v>0</v>
          </cell>
          <cell r="QB62">
            <v>873.83</v>
          </cell>
          <cell r="QC62">
            <v>89.39</v>
          </cell>
          <cell r="QD62">
            <v>89.39</v>
          </cell>
          <cell r="QE62">
            <v>89.39</v>
          </cell>
          <cell r="QF62">
            <v>89.39</v>
          </cell>
          <cell r="QG62">
            <v>89.39</v>
          </cell>
          <cell r="QH62">
            <v>89.39</v>
          </cell>
          <cell r="QI62">
            <v>89.39</v>
          </cell>
          <cell r="QJ62">
            <v>49.62</v>
          </cell>
          <cell r="QK62">
            <v>49.62</v>
          </cell>
          <cell r="QL62">
            <v>49.62</v>
          </cell>
          <cell r="QM62">
            <v>49.62</v>
          </cell>
          <cell r="QN62">
            <v>49.62</v>
          </cell>
          <cell r="QO62">
            <v>340.25</v>
          </cell>
          <cell r="QP62">
            <v>0</v>
          </cell>
          <cell r="QQ62">
            <v>0</v>
          </cell>
          <cell r="QR62">
            <v>0</v>
          </cell>
          <cell r="QS62">
            <v>0</v>
          </cell>
          <cell r="QT62">
            <v>0</v>
          </cell>
          <cell r="QU62">
            <v>0</v>
          </cell>
          <cell r="QV62">
            <v>340.25</v>
          </cell>
          <cell r="QW62">
            <v>0</v>
          </cell>
          <cell r="QX62">
            <v>0</v>
          </cell>
          <cell r="QY62">
            <v>0</v>
          </cell>
          <cell r="QZ62">
            <v>0</v>
          </cell>
          <cell r="RA62">
            <v>0</v>
          </cell>
          <cell r="RB62">
            <v>-533.58000000000004</v>
          </cell>
          <cell r="RC62">
            <v>-533.58000000000004</v>
          </cell>
          <cell r="RD62">
            <v>0</v>
          </cell>
          <cell r="RE62">
            <v>3742.0199999999995</v>
          </cell>
          <cell r="RF62">
            <v>385.41</v>
          </cell>
          <cell r="RG62">
            <v>385.41</v>
          </cell>
          <cell r="RH62">
            <v>385.41</v>
          </cell>
          <cell r="RI62">
            <v>385.41</v>
          </cell>
          <cell r="RJ62">
            <v>385.41</v>
          </cell>
          <cell r="RK62">
            <v>385.41</v>
          </cell>
          <cell r="RL62">
            <v>385.41</v>
          </cell>
          <cell r="RM62">
            <v>208.83</v>
          </cell>
          <cell r="RN62">
            <v>208.83</v>
          </cell>
          <cell r="RO62">
            <v>208.83</v>
          </cell>
          <cell r="RP62">
            <v>208.83</v>
          </cell>
          <cell r="RQ62">
            <v>208.83</v>
          </cell>
          <cell r="RR62">
            <v>0</v>
          </cell>
          <cell r="RS62">
            <v>0</v>
          </cell>
          <cell r="RT62">
            <v>0</v>
          </cell>
          <cell r="RU62">
            <v>0</v>
          </cell>
          <cell r="RV62">
            <v>0</v>
          </cell>
          <cell r="RW62">
            <v>0</v>
          </cell>
          <cell r="RX62">
            <v>0</v>
          </cell>
          <cell r="RY62">
            <v>0</v>
          </cell>
          <cell r="RZ62">
            <v>0</v>
          </cell>
          <cell r="SA62">
            <v>0</v>
          </cell>
          <cell r="SB62">
            <v>0</v>
          </cell>
          <cell r="SC62">
            <v>0</v>
          </cell>
          <cell r="SD62">
            <v>0</v>
          </cell>
          <cell r="SE62">
            <v>-3742.0199999999995</v>
          </cell>
          <cell r="SF62">
            <v>-3742.0199999999995</v>
          </cell>
          <cell r="SG62">
            <v>0</v>
          </cell>
          <cell r="SH62">
            <v>1347.24</v>
          </cell>
          <cell r="SI62">
            <v>139.27000000000001</v>
          </cell>
          <cell r="SJ62">
            <v>139.27000000000001</v>
          </cell>
          <cell r="SK62">
            <v>139.27000000000001</v>
          </cell>
          <cell r="SL62">
            <v>139.27000000000001</v>
          </cell>
          <cell r="SM62">
            <v>139.27000000000001</v>
          </cell>
          <cell r="SN62">
            <v>139.27000000000001</v>
          </cell>
          <cell r="SO62">
            <v>139.27000000000001</v>
          </cell>
          <cell r="SP62">
            <v>74.47</v>
          </cell>
          <cell r="SQ62">
            <v>74.47</v>
          </cell>
          <cell r="SR62">
            <v>74.47</v>
          </cell>
          <cell r="SS62">
            <v>74.47</v>
          </cell>
          <cell r="ST62">
            <v>74.47</v>
          </cell>
          <cell r="SU62">
            <v>0</v>
          </cell>
          <cell r="SV62">
            <v>0</v>
          </cell>
          <cell r="SW62">
            <v>0</v>
          </cell>
          <cell r="SX62">
            <v>0</v>
          </cell>
          <cell r="SY62">
            <v>0</v>
          </cell>
          <cell r="SZ62">
            <v>0</v>
          </cell>
          <cell r="TA62">
            <v>0</v>
          </cell>
          <cell r="TB62">
            <v>0</v>
          </cell>
          <cell r="TC62">
            <v>0</v>
          </cell>
          <cell r="TD62">
            <v>0</v>
          </cell>
          <cell r="TE62">
            <v>0</v>
          </cell>
          <cell r="TF62">
            <v>0</v>
          </cell>
          <cell r="TG62">
            <v>0</v>
          </cell>
          <cell r="TH62">
            <v>-1347.24</v>
          </cell>
          <cell r="TI62">
            <v>-1347.24</v>
          </cell>
          <cell r="TJ62">
            <v>0</v>
          </cell>
          <cell r="TK62">
            <v>1493.8500000000004</v>
          </cell>
          <cell r="TL62">
            <v>139.69999999999999</v>
          </cell>
          <cell r="TM62">
            <v>139.69999999999999</v>
          </cell>
          <cell r="TN62">
            <v>139.69999999999999</v>
          </cell>
          <cell r="TO62">
            <v>139.69999999999999</v>
          </cell>
          <cell r="TP62">
            <v>139.69999999999999</v>
          </cell>
          <cell r="TQ62">
            <v>139.69999999999999</v>
          </cell>
          <cell r="TR62">
            <v>139.69999999999999</v>
          </cell>
          <cell r="TS62">
            <v>103.19</v>
          </cell>
          <cell r="TT62">
            <v>103.19</v>
          </cell>
          <cell r="TU62">
            <v>103.19</v>
          </cell>
          <cell r="TV62">
            <v>103.19</v>
          </cell>
          <cell r="TW62">
            <v>103.19</v>
          </cell>
          <cell r="TX62">
            <v>7990.37</v>
          </cell>
          <cell r="TY62">
            <v>0</v>
          </cell>
          <cell r="TZ62">
            <v>0</v>
          </cell>
          <cell r="UA62">
            <v>7990.37</v>
          </cell>
          <cell r="UB62">
            <v>0</v>
          </cell>
          <cell r="UC62">
            <v>0</v>
          </cell>
          <cell r="UD62">
            <v>0</v>
          </cell>
          <cell r="UE62">
            <v>0</v>
          </cell>
          <cell r="UF62">
            <v>0</v>
          </cell>
          <cell r="UG62">
            <v>0</v>
          </cell>
          <cell r="UH62">
            <v>0</v>
          </cell>
          <cell r="UI62">
            <v>0</v>
          </cell>
          <cell r="UJ62">
            <v>0</v>
          </cell>
          <cell r="UK62">
            <v>6496.5199999999995</v>
          </cell>
          <cell r="UL62">
            <v>0</v>
          </cell>
          <cell r="UM62">
            <v>6496.5199999999995</v>
          </cell>
          <cell r="UN62">
            <v>33.43</v>
          </cell>
          <cell r="UO62">
            <v>3.24</v>
          </cell>
          <cell r="UP62">
            <v>3.24</v>
          </cell>
          <cell r="UQ62">
            <v>3.24</v>
          </cell>
          <cell r="UR62">
            <v>3.24</v>
          </cell>
          <cell r="US62">
            <v>3.24</v>
          </cell>
          <cell r="UT62">
            <v>3.24</v>
          </cell>
          <cell r="UU62">
            <v>3.24</v>
          </cell>
          <cell r="UV62">
            <v>2.15</v>
          </cell>
          <cell r="UW62">
            <v>2.15</v>
          </cell>
          <cell r="UX62">
            <v>2.15</v>
          </cell>
          <cell r="UY62">
            <v>2.15</v>
          </cell>
          <cell r="UZ62">
            <v>2.15</v>
          </cell>
          <cell r="VA62">
            <v>0</v>
          </cell>
          <cell r="VH62">
            <v>0</v>
          </cell>
          <cell r="VN62">
            <v>-33.43</v>
          </cell>
          <cell r="VO62">
            <v>-33.43</v>
          </cell>
          <cell r="VP62">
            <v>0</v>
          </cell>
          <cell r="VQ62">
            <v>0</v>
          </cell>
          <cell r="WD62">
            <v>0</v>
          </cell>
          <cell r="WQ62">
            <v>0</v>
          </cell>
          <cell r="WR62">
            <v>0</v>
          </cell>
          <cell r="WS62">
            <v>0</v>
          </cell>
          <cell r="WT62">
            <v>34137.340000000004</v>
          </cell>
          <cell r="WU62">
            <v>2020.77</v>
          </cell>
          <cell r="WV62">
            <v>2020.77</v>
          </cell>
          <cell r="WW62">
            <v>2020.77</v>
          </cell>
          <cell r="WX62">
            <v>2020.77</v>
          </cell>
          <cell r="WY62">
            <v>2020.77</v>
          </cell>
          <cell r="WZ62">
            <v>2020.77</v>
          </cell>
          <cell r="XA62">
            <v>2020.77</v>
          </cell>
          <cell r="XB62">
            <v>3998.39</v>
          </cell>
          <cell r="XC62">
            <v>3998.39</v>
          </cell>
          <cell r="XD62">
            <v>3998.39</v>
          </cell>
          <cell r="XE62">
            <v>3998.39</v>
          </cell>
          <cell r="XF62">
            <v>3998.39</v>
          </cell>
          <cell r="XG62">
            <v>42776.382998040761</v>
          </cell>
          <cell r="XH62">
            <v>3672.3621420010477</v>
          </cell>
          <cell r="XI62">
            <v>3781.2348889396449</v>
          </cell>
          <cell r="XJ62">
            <v>3614.027091180963</v>
          </cell>
          <cell r="XK62">
            <v>157.58586154125618</v>
          </cell>
          <cell r="XL62">
            <v>3053.6191743059335</v>
          </cell>
          <cell r="XM62">
            <v>2961.1846769358917</v>
          </cell>
          <cell r="XN62">
            <v>3717.9503795301912</v>
          </cell>
          <cell r="XO62">
            <v>3987.0295840909503</v>
          </cell>
          <cell r="XP62">
            <v>4710.7317817883859</v>
          </cell>
          <cell r="XQ62">
            <v>4971.0500166762131</v>
          </cell>
          <cell r="XR62">
            <v>4072.8907025400999</v>
          </cell>
          <cell r="XS62">
            <v>4076.7166985101849</v>
          </cell>
          <cell r="XT62">
            <v>8639.0429980407571</v>
          </cell>
          <cell r="XU62">
            <v>0</v>
          </cell>
          <cell r="XV62">
            <v>8639.0429980407571</v>
          </cell>
          <cell r="XW62">
            <v>7680.7199999999984</v>
          </cell>
          <cell r="XX62">
            <v>464.46</v>
          </cell>
          <cell r="XY62">
            <v>464.46</v>
          </cell>
          <cell r="XZ62">
            <v>464.46</v>
          </cell>
          <cell r="YA62">
            <v>464.46</v>
          </cell>
          <cell r="YB62">
            <v>464.46</v>
          </cell>
          <cell r="YC62">
            <v>464.46</v>
          </cell>
          <cell r="YD62">
            <v>464.46</v>
          </cell>
          <cell r="YE62">
            <v>885.9</v>
          </cell>
          <cell r="YF62">
            <v>885.9</v>
          </cell>
          <cell r="YG62">
            <v>885.9</v>
          </cell>
          <cell r="YH62">
            <v>885.9</v>
          </cell>
          <cell r="YI62">
            <v>885.9</v>
          </cell>
          <cell r="YJ62">
            <v>9314.5219028345055</v>
          </cell>
          <cell r="YK62">
            <v>723.99618408661263</v>
          </cell>
          <cell r="YL62">
            <v>635.10419731858178</v>
          </cell>
          <cell r="YM62">
            <v>947.05488345977187</v>
          </cell>
          <cell r="YN62">
            <v>701.15652439462565</v>
          </cell>
          <cell r="YO62">
            <v>632.2730159344901</v>
          </cell>
          <cell r="YP62">
            <v>679.59638881756541</v>
          </cell>
          <cell r="YQ62">
            <v>711.40143605060041</v>
          </cell>
          <cell r="YR62">
            <v>727.12461727364075</v>
          </cell>
          <cell r="YS62">
            <v>1076.8944140072817</v>
          </cell>
          <cell r="YT62">
            <v>792.10503101056383</v>
          </cell>
          <cell r="YU62">
            <v>808.73157732146115</v>
          </cell>
          <cell r="YV62">
            <v>879.08363315930899</v>
          </cell>
          <cell r="YW62">
            <v>1633.801902834507</v>
          </cell>
          <cell r="YX62">
            <v>0</v>
          </cell>
          <cell r="YY62">
            <v>1633.801902834507</v>
          </cell>
          <cell r="YZ62">
            <v>993.30000000000018</v>
          </cell>
          <cell r="ZA62">
            <v>53.55</v>
          </cell>
          <cell r="ZB62">
            <v>53.55</v>
          </cell>
          <cell r="ZC62">
            <v>53.55</v>
          </cell>
          <cell r="ZD62">
            <v>53.55</v>
          </cell>
          <cell r="ZE62">
            <v>53.55</v>
          </cell>
          <cell r="ZF62">
            <v>53.55</v>
          </cell>
          <cell r="ZG62">
            <v>53.55</v>
          </cell>
          <cell r="ZH62">
            <v>123.69</v>
          </cell>
          <cell r="ZI62">
            <v>123.69</v>
          </cell>
          <cell r="ZJ62">
            <v>123.69</v>
          </cell>
          <cell r="ZK62">
            <v>123.69</v>
          </cell>
          <cell r="ZL62">
            <v>123.69</v>
          </cell>
          <cell r="ZM62">
            <v>4444.552289197266</v>
          </cell>
          <cell r="ZN62">
            <v>0</v>
          </cell>
          <cell r="ZO62">
            <v>19.779526857496158</v>
          </cell>
          <cell r="ZP62">
            <v>66.76325833135013</v>
          </cell>
          <cell r="ZQ62">
            <v>4241.4736137587297</v>
          </cell>
          <cell r="ZR62">
            <v>116.53589024968966</v>
          </cell>
          <cell r="ZS62">
            <v>0</v>
          </cell>
          <cell r="ZZ62">
            <v>3451.2522891972658</v>
          </cell>
          <cell r="AAA62">
            <v>0</v>
          </cell>
          <cell r="AAB62">
            <v>3451.2522891972658</v>
          </cell>
          <cell r="AAC62">
            <v>1075.5700000000002</v>
          </cell>
          <cell r="AAD62">
            <v>77.510000000000005</v>
          </cell>
          <cell r="AAE62">
            <v>77.510000000000005</v>
          </cell>
          <cell r="AAF62">
            <v>77.510000000000005</v>
          </cell>
          <cell r="AAG62">
            <v>77.510000000000005</v>
          </cell>
          <cell r="AAH62">
            <v>77.510000000000005</v>
          </cell>
          <cell r="AAI62">
            <v>77.510000000000005</v>
          </cell>
          <cell r="AAJ62">
            <v>77.510000000000005</v>
          </cell>
          <cell r="AAK62">
            <v>106.6</v>
          </cell>
          <cell r="AAL62">
            <v>106.6</v>
          </cell>
          <cell r="AAM62">
            <v>106.6</v>
          </cell>
          <cell r="AAN62">
            <v>106.6</v>
          </cell>
          <cell r="AAO62">
            <v>106.6</v>
          </cell>
          <cell r="AAP62">
            <v>623.32213565507129</v>
          </cell>
          <cell r="AAQ62">
            <v>89.025933157329831</v>
          </cell>
          <cell r="AAR62">
            <v>88.812841142760988</v>
          </cell>
          <cell r="AAS62">
            <v>89.111717494187658</v>
          </cell>
          <cell r="AAT62">
            <v>89.477427772590005</v>
          </cell>
          <cell r="AAU62">
            <v>90.176071221851998</v>
          </cell>
          <cell r="AAV62">
            <v>89.154745880771998</v>
          </cell>
          <cell r="AAW62">
            <v>87.563398985578814</v>
          </cell>
          <cell r="AAX62">
            <v>0</v>
          </cell>
          <cell r="AAY62">
            <v>0</v>
          </cell>
          <cell r="AAZ62">
            <v>0</v>
          </cell>
          <cell r="ABA62">
            <v>0</v>
          </cell>
          <cell r="ABB62">
            <v>0</v>
          </cell>
          <cell r="ABC62">
            <v>-452.24786434492887</v>
          </cell>
          <cell r="ABD62">
            <v>-452.24786434492887</v>
          </cell>
          <cell r="ABE62">
            <v>0</v>
          </cell>
          <cell r="ABF62">
            <v>154.10999999999999</v>
          </cell>
          <cell r="ABG62">
            <v>5.18</v>
          </cell>
          <cell r="ABH62">
            <v>5.18</v>
          </cell>
          <cell r="ABI62">
            <v>5.18</v>
          </cell>
          <cell r="ABJ62">
            <v>5.18</v>
          </cell>
          <cell r="ABK62">
            <v>5.18</v>
          </cell>
          <cell r="ABL62">
            <v>5.18</v>
          </cell>
          <cell r="ABM62">
            <v>5.18</v>
          </cell>
          <cell r="ABN62">
            <v>23.57</v>
          </cell>
          <cell r="ABO62">
            <v>23.57</v>
          </cell>
          <cell r="ABP62">
            <v>23.57</v>
          </cell>
          <cell r="ABQ62">
            <v>23.57</v>
          </cell>
          <cell r="ABR62">
            <v>23.57</v>
          </cell>
          <cell r="ABS62">
            <v>0</v>
          </cell>
          <cell r="ABT62">
            <v>0</v>
          </cell>
          <cell r="ABU62">
            <v>0</v>
          </cell>
          <cell r="ABV62">
            <v>0</v>
          </cell>
          <cell r="ABW62">
            <v>0</v>
          </cell>
          <cell r="ABX62">
            <v>0</v>
          </cell>
          <cell r="ABY62">
            <v>0</v>
          </cell>
          <cell r="ACB62">
            <v>0</v>
          </cell>
          <cell r="ACC62">
            <v>0</v>
          </cell>
          <cell r="ACD62">
            <v>0</v>
          </cell>
          <cell r="ACE62">
            <v>0</v>
          </cell>
          <cell r="ACF62">
            <v>-154.10999999999999</v>
          </cell>
          <cell r="ACG62">
            <v>-154.10999999999999</v>
          </cell>
          <cell r="ACH62">
            <v>0</v>
          </cell>
          <cell r="ACI62">
            <v>12989.25</v>
          </cell>
          <cell r="ACJ62">
            <v>12342.045548945936</v>
          </cell>
          <cell r="ACK62">
            <v>-647.20445105406361</v>
          </cell>
          <cell r="ACL62">
            <v>-647.20445105406361</v>
          </cell>
          <cell r="ACM62">
            <v>0</v>
          </cell>
          <cell r="ACN62">
            <v>12989.25</v>
          </cell>
          <cell r="ACO62">
            <v>1419.65</v>
          </cell>
          <cell r="ACP62">
            <v>1419.65</v>
          </cell>
          <cell r="ACQ62">
            <v>1419.65</v>
          </cell>
          <cell r="ACR62">
            <v>1419.65</v>
          </cell>
          <cell r="ACS62">
            <v>1419.65</v>
          </cell>
          <cell r="ACT62">
            <v>1419.65</v>
          </cell>
          <cell r="ACU62">
            <v>1419.65</v>
          </cell>
          <cell r="ACV62">
            <v>610.34</v>
          </cell>
          <cell r="ACW62">
            <v>610.34</v>
          </cell>
          <cell r="ACX62">
            <v>610.34</v>
          </cell>
          <cell r="ACY62">
            <v>610.34</v>
          </cell>
          <cell r="ACZ62">
            <v>610.34</v>
          </cell>
          <cell r="ADA62">
            <v>12342.045548945936</v>
          </cell>
          <cell r="ADB62">
            <v>0</v>
          </cell>
          <cell r="ADC62">
            <v>2162.7429411727371</v>
          </cell>
          <cell r="ADD62">
            <v>1426.6902267153127</v>
          </cell>
          <cell r="ADE62">
            <v>985.66722799999991</v>
          </cell>
          <cell r="ADF62">
            <v>1002.9456415999999</v>
          </cell>
          <cell r="ADG62">
            <v>996.32325519999995</v>
          </cell>
          <cell r="ADH62">
            <v>1155.3280716469369</v>
          </cell>
          <cell r="ADI62">
            <v>926.30705732929744</v>
          </cell>
          <cell r="ADJ62">
            <v>750.89230579999992</v>
          </cell>
          <cell r="ADK62">
            <v>832.14836879999996</v>
          </cell>
          <cell r="ADL62">
            <v>912.14722255999993</v>
          </cell>
          <cell r="ADM62">
            <v>1190.8532301216508</v>
          </cell>
          <cell r="ADN62">
            <v>-647.20445105406361</v>
          </cell>
          <cell r="ADO62">
            <v>-647.20445105406361</v>
          </cell>
          <cell r="ADP62">
            <v>0</v>
          </cell>
          <cell r="ADQ62">
            <v>0</v>
          </cell>
          <cell r="ADR62">
            <v>0</v>
          </cell>
          <cell r="ADS62">
            <v>0</v>
          </cell>
          <cell r="ADT62">
            <v>0</v>
          </cell>
          <cell r="ADU62">
            <v>0</v>
          </cell>
          <cell r="ADV62">
            <v>0</v>
          </cell>
          <cell r="ADW62">
            <v>0</v>
          </cell>
          <cell r="ADX62">
            <v>0</v>
          </cell>
          <cell r="ADY62">
            <v>0</v>
          </cell>
          <cell r="ADZ62">
            <v>0</v>
          </cell>
          <cell r="AEA62">
            <v>0</v>
          </cell>
          <cell r="AEB62">
            <v>0</v>
          </cell>
          <cell r="AEC62">
            <v>0</v>
          </cell>
          <cell r="AED62">
            <v>0</v>
          </cell>
          <cell r="AEE62">
            <v>0</v>
          </cell>
          <cell r="AEF62">
            <v>0</v>
          </cell>
          <cell r="AEG62">
            <v>0</v>
          </cell>
          <cell r="AEH62">
            <v>0</v>
          </cell>
          <cell r="AEI62">
            <v>0</v>
          </cell>
          <cell r="AEJ62">
            <v>0</v>
          </cell>
          <cell r="AEK62">
            <v>0</v>
          </cell>
          <cell r="AEL62">
            <v>0</v>
          </cell>
          <cell r="AEM62">
            <v>0</v>
          </cell>
          <cell r="AEN62">
            <v>0</v>
          </cell>
          <cell r="AEO62">
            <v>0</v>
          </cell>
          <cell r="AEP62">
            <v>0</v>
          </cell>
          <cell r="AEQ62">
            <v>0</v>
          </cell>
          <cell r="AER62">
            <v>0</v>
          </cell>
          <cell r="AES62">
            <v>0</v>
          </cell>
          <cell r="AET62">
            <v>0</v>
          </cell>
          <cell r="AEU62">
            <v>0</v>
          </cell>
          <cell r="AEV62">
            <v>0</v>
          </cell>
          <cell r="AEW62">
            <v>0</v>
          </cell>
          <cell r="AEX62">
            <v>0</v>
          </cell>
          <cell r="AEY62">
            <v>0</v>
          </cell>
          <cell r="AEZ62">
            <v>0</v>
          </cell>
          <cell r="AFA62">
            <v>0</v>
          </cell>
          <cell r="AFB62">
            <v>0</v>
          </cell>
          <cell r="AFC62">
            <v>0</v>
          </cell>
          <cell r="AFD62">
            <v>0</v>
          </cell>
          <cell r="AFE62">
            <v>0</v>
          </cell>
          <cell r="AFF62">
            <v>0</v>
          </cell>
          <cell r="AFG62">
            <v>0</v>
          </cell>
          <cell r="AFH62">
            <v>0</v>
          </cell>
          <cell r="AFI62">
            <v>0</v>
          </cell>
          <cell r="AFJ62">
            <v>0</v>
          </cell>
          <cell r="AFK62">
            <v>0</v>
          </cell>
          <cell r="AFL62">
            <v>0</v>
          </cell>
          <cell r="AFM62">
            <v>0</v>
          </cell>
          <cell r="AFN62">
            <v>0</v>
          </cell>
          <cell r="AFO62">
            <v>0</v>
          </cell>
          <cell r="AFP62">
            <v>0</v>
          </cell>
          <cell r="AFQ62">
            <v>0</v>
          </cell>
          <cell r="AFR62">
            <v>0</v>
          </cell>
          <cell r="AFS62">
            <v>0</v>
          </cell>
          <cell r="AFT62">
            <v>0</v>
          </cell>
          <cell r="AFU62">
            <v>0</v>
          </cell>
          <cell r="AFV62">
            <v>0</v>
          </cell>
          <cell r="AFW62">
            <v>101325.11500000002</v>
          </cell>
          <cell r="AFX62">
            <v>108267.21828072976</v>
          </cell>
          <cell r="AFY62">
            <v>6942.1032807297452</v>
          </cell>
          <cell r="AFZ62">
            <v>0</v>
          </cell>
          <cell r="AGA62">
            <v>6942.1032807297452</v>
          </cell>
          <cell r="AGB62">
            <v>121590.13800000002</v>
          </cell>
          <cell r="AGC62">
            <v>129920.66193687571</v>
          </cell>
          <cell r="AGD62">
            <v>8330.5239368756884</v>
          </cell>
          <cell r="AGE62">
            <v>0</v>
          </cell>
          <cell r="AGF62">
            <v>8330.5239368756884</v>
          </cell>
          <cell r="AGG62">
            <v>7498.0585100000017</v>
          </cell>
          <cell r="AGH62">
            <v>8011.7741527740027</v>
          </cell>
          <cell r="AGI62">
            <v>513.71564277400103</v>
          </cell>
          <cell r="AGJ62">
            <v>0</v>
          </cell>
          <cell r="AGK62">
            <v>513.71564277400103</v>
          </cell>
          <cell r="AGL62">
            <v>129088.19651000002</v>
          </cell>
          <cell r="AGM62">
            <v>137932.43608964971</v>
          </cell>
          <cell r="AGN62">
            <v>8844.2395796496858</v>
          </cell>
          <cell r="AGO62">
            <v>0</v>
          </cell>
          <cell r="AGP62">
            <v>8844.2395796496858</v>
          </cell>
          <cell r="AGQ62">
            <v>5.8084772370486662E-2</v>
          </cell>
          <cell r="AGR62">
            <v>7.0000000000000007E-2</v>
          </cell>
          <cell r="AGS62">
            <v>0.05</v>
          </cell>
          <cell r="AGT62">
            <v>6.1666666666666668E-2</v>
          </cell>
          <cell r="AGV62">
            <v>24867.135000000002</v>
          </cell>
          <cell r="AGW62">
            <v>13127.642902098807</v>
          </cell>
          <cell r="AGX62">
            <v>-11739.492097901195</v>
          </cell>
          <cell r="AGZ62">
            <v>8844.2395796496858</v>
          </cell>
          <cell r="AHA62">
            <v>-22317.44284431322</v>
          </cell>
          <cell r="AHC62">
            <v>42197.044762073027</v>
          </cell>
          <cell r="AHD62">
            <v>21522.700949082093</v>
          </cell>
          <cell r="AHE62">
            <v>18753.601492206973</v>
          </cell>
          <cell r="AHF62">
            <v>-24375.272446031013</v>
          </cell>
          <cell r="AHG62">
            <v>44624.871492667546</v>
          </cell>
        </row>
        <row r="63">
          <cell r="C63" t="str">
            <v>Текстильникiв, ВУЛ, 21</v>
          </cell>
          <cell r="D63">
            <v>2</v>
          </cell>
          <cell r="E63">
            <v>430.8</v>
          </cell>
          <cell r="F63">
            <v>4080.3499999999995</v>
          </cell>
          <cell r="G63">
            <v>4378.5478309662776</v>
          </cell>
          <cell r="H63">
            <v>298.19783096627816</v>
          </cell>
          <cell r="I63">
            <v>0</v>
          </cell>
          <cell r="J63">
            <v>298.19783096627816</v>
          </cell>
          <cell r="K63">
            <v>1346.35</v>
          </cell>
          <cell r="L63">
            <v>85</v>
          </cell>
          <cell r="M63">
            <v>85</v>
          </cell>
          <cell r="N63">
            <v>85</v>
          </cell>
          <cell r="O63">
            <v>85</v>
          </cell>
          <cell r="P63">
            <v>85</v>
          </cell>
          <cell r="Q63">
            <v>85</v>
          </cell>
          <cell r="R63">
            <v>85</v>
          </cell>
          <cell r="S63">
            <v>150.27000000000001</v>
          </cell>
          <cell r="T63">
            <v>150.27000000000001</v>
          </cell>
          <cell r="U63">
            <v>150.27000000000001</v>
          </cell>
          <cell r="V63">
            <v>150.27000000000001</v>
          </cell>
          <cell r="W63">
            <v>150.27000000000001</v>
          </cell>
          <cell r="X63">
            <v>1351.4027234125297</v>
          </cell>
          <cell r="Y63">
            <v>510.06044221230422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841.34228120022544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L63">
            <v>0</v>
          </cell>
          <cell r="AM63">
            <v>0</v>
          </cell>
          <cell r="AN63">
            <v>373.46</v>
          </cell>
          <cell r="AO63">
            <v>28.43</v>
          </cell>
          <cell r="AP63">
            <v>28.43</v>
          </cell>
          <cell r="AQ63">
            <v>28.43</v>
          </cell>
          <cell r="AR63">
            <v>28.43</v>
          </cell>
          <cell r="AS63">
            <v>28.43</v>
          </cell>
          <cell r="AT63">
            <v>28.43</v>
          </cell>
          <cell r="AU63">
            <v>28.43</v>
          </cell>
          <cell r="AV63">
            <v>34.89</v>
          </cell>
          <cell r="AW63">
            <v>34.89</v>
          </cell>
          <cell r="AX63">
            <v>34.89</v>
          </cell>
          <cell r="AY63">
            <v>34.89</v>
          </cell>
          <cell r="AZ63">
            <v>34.89</v>
          </cell>
          <cell r="BA63">
            <v>321.36713791545515</v>
          </cell>
          <cell r="BB63">
            <v>124.76226405527423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196.60487386018093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P63">
            <v>0</v>
          </cell>
          <cell r="BQ63">
            <v>291.48</v>
          </cell>
          <cell r="BR63">
            <v>22.19</v>
          </cell>
          <cell r="BS63">
            <v>22.19</v>
          </cell>
          <cell r="BT63">
            <v>22.19</v>
          </cell>
          <cell r="BU63">
            <v>22.19</v>
          </cell>
          <cell r="BV63">
            <v>22.19</v>
          </cell>
          <cell r="BW63">
            <v>22.19</v>
          </cell>
          <cell r="BX63">
            <v>22.19</v>
          </cell>
          <cell r="BY63">
            <v>27.23</v>
          </cell>
          <cell r="BZ63">
            <v>27.23</v>
          </cell>
          <cell r="CA63">
            <v>27.23</v>
          </cell>
          <cell r="CB63">
            <v>27.23</v>
          </cell>
          <cell r="CC63">
            <v>27.23</v>
          </cell>
          <cell r="CD63">
            <v>266.8300000000001</v>
          </cell>
          <cell r="CE63">
            <v>20.14</v>
          </cell>
          <cell r="CF63">
            <v>20.14</v>
          </cell>
          <cell r="CG63">
            <v>20.14</v>
          </cell>
          <cell r="CH63">
            <v>20.14</v>
          </cell>
          <cell r="CI63">
            <v>20.14</v>
          </cell>
          <cell r="CJ63">
            <v>20.14</v>
          </cell>
          <cell r="CK63">
            <v>20.14</v>
          </cell>
          <cell r="CL63">
            <v>25.17</v>
          </cell>
          <cell r="CM63">
            <v>25.17</v>
          </cell>
          <cell r="CN63">
            <v>25.17</v>
          </cell>
          <cell r="CO63">
            <v>25.17</v>
          </cell>
          <cell r="CP63">
            <v>25.17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707.62</v>
          </cell>
          <cell r="FB63">
            <v>53.51</v>
          </cell>
          <cell r="FC63">
            <v>53.51</v>
          </cell>
          <cell r="FD63">
            <v>53.51</v>
          </cell>
          <cell r="FE63">
            <v>53.51</v>
          </cell>
          <cell r="FF63">
            <v>53.51</v>
          </cell>
          <cell r="FG63">
            <v>53.51</v>
          </cell>
          <cell r="FH63">
            <v>53.51</v>
          </cell>
          <cell r="FI63">
            <v>66.61</v>
          </cell>
          <cell r="FJ63">
            <v>66.61</v>
          </cell>
          <cell r="FK63">
            <v>66.61</v>
          </cell>
          <cell r="FL63">
            <v>66.61</v>
          </cell>
          <cell r="FM63">
            <v>66.61</v>
          </cell>
          <cell r="FN63">
            <v>709.39460082457094</v>
          </cell>
          <cell r="FO63">
            <v>330.49466032630176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378.89994049826925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1.774600824570939</v>
          </cell>
          <cell r="GB63">
            <v>0</v>
          </cell>
          <cell r="GC63">
            <v>1.774600824570939</v>
          </cell>
          <cell r="GD63">
            <v>227.37000000000003</v>
          </cell>
          <cell r="GE63">
            <v>7.11</v>
          </cell>
          <cell r="GF63">
            <v>7.11</v>
          </cell>
          <cell r="GG63">
            <v>7.11</v>
          </cell>
          <cell r="GH63">
            <v>7.11</v>
          </cell>
          <cell r="GI63">
            <v>7.11</v>
          </cell>
          <cell r="GJ63">
            <v>7.11</v>
          </cell>
          <cell r="GK63">
            <v>7.11</v>
          </cell>
          <cell r="GL63">
            <v>35.520000000000003</v>
          </cell>
          <cell r="GM63">
            <v>35.520000000000003</v>
          </cell>
          <cell r="GN63">
            <v>35.520000000000003</v>
          </cell>
          <cell r="GO63">
            <v>35.520000000000003</v>
          </cell>
          <cell r="GP63">
            <v>35.520000000000003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V63">
            <v>-227.37000000000003</v>
          </cell>
          <cell r="GW63">
            <v>-227.37000000000003</v>
          </cell>
          <cell r="GX63">
            <v>0</v>
          </cell>
          <cell r="GY63">
            <v>1134.07</v>
          </cell>
          <cell r="GZ63">
            <v>62.51</v>
          </cell>
          <cell r="HA63">
            <v>62.51</v>
          </cell>
          <cell r="HB63">
            <v>62.51</v>
          </cell>
          <cell r="HC63">
            <v>62.51</v>
          </cell>
          <cell r="HD63">
            <v>62.51</v>
          </cell>
          <cell r="HE63">
            <v>62.51</v>
          </cell>
          <cell r="HF63">
            <v>62.51</v>
          </cell>
          <cell r="HG63">
            <v>139.30000000000001</v>
          </cell>
          <cell r="HH63">
            <v>139.30000000000001</v>
          </cell>
          <cell r="HI63">
            <v>139.30000000000001</v>
          </cell>
          <cell r="HJ63">
            <v>139.30000000000001</v>
          </cell>
          <cell r="HK63">
            <v>139.30000000000001</v>
          </cell>
          <cell r="HL63">
            <v>1729.5533688137216</v>
          </cell>
          <cell r="HM63">
            <v>140.74477441573717</v>
          </cell>
          <cell r="HN63">
            <v>149.01590976403071</v>
          </cell>
          <cell r="HO63">
            <v>157.96328884504987</v>
          </cell>
          <cell r="HP63">
            <v>150.36658872666379</v>
          </cell>
          <cell r="HQ63">
            <v>155.39710391515507</v>
          </cell>
          <cell r="HR63">
            <v>134.53978135153145</v>
          </cell>
          <cell r="HS63">
            <v>167.33810501943981</v>
          </cell>
          <cell r="HT63">
            <v>91.626694404354609</v>
          </cell>
          <cell r="HU63">
            <v>94.16295343453055</v>
          </cell>
          <cell r="HV63">
            <v>169.53189405620739</v>
          </cell>
          <cell r="HW63">
            <v>149.63617353736939</v>
          </cell>
          <cell r="HX63">
            <v>169.23010134365168</v>
          </cell>
          <cell r="HY63">
            <v>595.48336881372165</v>
          </cell>
          <cell r="HZ63">
            <v>0</v>
          </cell>
          <cell r="IA63">
            <v>595.48336881372165</v>
          </cell>
          <cell r="IB63">
            <v>0</v>
          </cell>
          <cell r="IC63">
            <v>0</v>
          </cell>
          <cell r="ID63">
            <v>0</v>
          </cell>
          <cell r="IE63">
            <v>0</v>
          </cell>
          <cell r="IF63">
            <v>0</v>
          </cell>
          <cell r="IG63">
            <v>0</v>
          </cell>
          <cell r="IH63">
            <v>0</v>
          </cell>
          <cell r="II63">
            <v>0</v>
          </cell>
          <cell r="IJ63">
            <v>0</v>
          </cell>
          <cell r="IK63">
            <v>0</v>
          </cell>
          <cell r="IL63">
            <v>0</v>
          </cell>
          <cell r="IM63">
            <v>0</v>
          </cell>
          <cell r="IN63">
            <v>0</v>
          </cell>
          <cell r="IO63">
            <v>0</v>
          </cell>
          <cell r="IP63">
            <v>0</v>
          </cell>
          <cell r="IQ63">
            <v>0</v>
          </cell>
          <cell r="IR63">
            <v>0</v>
          </cell>
          <cell r="IS63">
            <v>0</v>
          </cell>
          <cell r="IT63">
            <v>0</v>
          </cell>
          <cell r="IU63">
            <v>0</v>
          </cell>
          <cell r="IV63">
            <v>0</v>
          </cell>
          <cell r="IW63">
            <v>0</v>
          </cell>
          <cell r="IX63">
            <v>0</v>
          </cell>
          <cell r="IY63">
            <v>0</v>
          </cell>
          <cell r="IZ63">
            <v>0</v>
          </cell>
          <cell r="JA63">
            <v>0</v>
          </cell>
          <cell r="JB63">
            <v>0</v>
          </cell>
          <cell r="JC63">
            <v>0</v>
          </cell>
          <cell r="JD63">
            <v>0</v>
          </cell>
          <cell r="JE63">
            <v>0</v>
          </cell>
          <cell r="JF63">
            <v>0</v>
          </cell>
          <cell r="JG63">
            <v>0</v>
          </cell>
          <cell r="JH63">
            <v>0</v>
          </cell>
          <cell r="JI63">
            <v>0</v>
          </cell>
          <cell r="JJ63">
            <v>0</v>
          </cell>
          <cell r="JK63">
            <v>0</v>
          </cell>
          <cell r="JL63">
            <v>0</v>
          </cell>
          <cell r="JM63">
            <v>0</v>
          </cell>
          <cell r="JN63">
            <v>0</v>
          </cell>
          <cell r="JO63">
            <v>0</v>
          </cell>
          <cell r="JP63">
            <v>0</v>
          </cell>
          <cell r="JQ63">
            <v>0</v>
          </cell>
          <cell r="JR63">
            <v>0</v>
          </cell>
          <cell r="JS63">
            <v>0</v>
          </cell>
          <cell r="JT63">
            <v>0</v>
          </cell>
          <cell r="JU63">
            <v>0</v>
          </cell>
          <cell r="JV63">
            <v>0</v>
          </cell>
          <cell r="JW63">
            <v>0</v>
          </cell>
          <cell r="JX63">
            <v>0</v>
          </cell>
          <cell r="JY63">
            <v>0</v>
          </cell>
          <cell r="JZ63">
            <v>0</v>
          </cell>
          <cell r="KA63">
            <v>0</v>
          </cell>
          <cell r="KB63">
            <v>0</v>
          </cell>
          <cell r="KC63">
            <v>0</v>
          </cell>
          <cell r="KD63">
            <v>0</v>
          </cell>
          <cell r="KE63">
            <v>0</v>
          </cell>
          <cell r="KF63">
            <v>0</v>
          </cell>
          <cell r="KG63">
            <v>0</v>
          </cell>
          <cell r="KH63">
            <v>868.31</v>
          </cell>
          <cell r="KI63">
            <v>33.729999999999997</v>
          </cell>
          <cell r="KJ63">
            <v>33.729999999999997</v>
          </cell>
          <cell r="KK63">
            <v>33.729999999999997</v>
          </cell>
          <cell r="KL63">
            <v>33.729999999999997</v>
          </cell>
          <cell r="KM63">
            <v>33.729999999999997</v>
          </cell>
          <cell r="KN63">
            <v>33.729999999999997</v>
          </cell>
          <cell r="KO63">
            <v>33.729999999999997</v>
          </cell>
          <cell r="KP63">
            <v>126.44</v>
          </cell>
          <cell r="KQ63">
            <v>126.44</v>
          </cell>
          <cell r="KR63">
            <v>126.44</v>
          </cell>
          <cell r="KS63">
            <v>126.44</v>
          </cell>
          <cell r="KT63">
            <v>126.44</v>
          </cell>
          <cell r="KU63">
            <v>924.01336566383816</v>
          </cell>
          <cell r="KV63">
            <v>40.759413287627567</v>
          </cell>
          <cell r="KW63">
            <v>43.896396575179509</v>
          </cell>
          <cell r="KX63">
            <v>38.957520912103092</v>
          </cell>
          <cell r="KY63">
            <v>42.713302363549623</v>
          </cell>
          <cell r="KZ63">
            <v>42.547712151515064</v>
          </cell>
          <cell r="LA63">
            <v>43.48839965369492</v>
          </cell>
          <cell r="LB63">
            <v>38.482061876459056</v>
          </cell>
          <cell r="LC63">
            <v>96.048913944928643</v>
          </cell>
          <cell r="LD63">
            <v>123.80168530173053</v>
          </cell>
          <cell r="LE63">
            <v>119.54510472528824</v>
          </cell>
          <cell r="LF63">
            <v>145.65099758110841</v>
          </cell>
          <cell r="LG63">
            <v>148.12185729065342</v>
          </cell>
          <cell r="LH63">
            <v>55.703365663838213</v>
          </cell>
          <cell r="LI63">
            <v>0</v>
          </cell>
          <cell r="LJ63">
            <v>55.703365663838213</v>
          </cell>
          <cell r="LK63">
            <v>0</v>
          </cell>
          <cell r="LX63">
            <v>0</v>
          </cell>
          <cell r="MJ63">
            <v>0</v>
          </cell>
          <cell r="ML63">
            <v>0</v>
          </cell>
          <cell r="MM63">
            <v>0</v>
          </cell>
          <cell r="MN63">
            <v>2638.51</v>
          </cell>
          <cell r="MO63">
            <v>237.63</v>
          </cell>
          <cell r="MP63">
            <v>237.63</v>
          </cell>
          <cell r="MQ63">
            <v>237.63</v>
          </cell>
          <cell r="MR63">
            <v>237.63</v>
          </cell>
          <cell r="MS63">
            <v>237.63</v>
          </cell>
          <cell r="MT63">
            <v>237.63</v>
          </cell>
          <cell r="MU63">
            <v>237.63</v>
          </cell>
          <cell r="MV63">
            <v>195.02</v>
          </cell>
          <cell r="MW63">
            <v>195.02</v>
          </cell>
          <cell r="MX63">
            <v>195.02</v>
          </cell>
          <cell r="MY63">
            <v>195.02</v>
          </cell>
          <cell r="MZ63">
            <v>195.02</v>
          </cell>
          <cell r="NA63">
            <v>0</v>
          </cell>
          <cell r="NB63">
            <v>0</v>
          </cell>
          <cell r="NC63">
            <v>0</v>
          </cell>
          <cell r="ND63">
            <v>0</v>
          </cell>
          <cell r="NE63">
            <v>0</v>
          </cell>
          <cell r="NF63">
            <v>0</v>
          </cell>
          <cell r="NG63">
            <v>0</v>
          </cell>
          <cell r="NH63">
            <v>0</v>
          </cell>
          <cell r="NI63">
            <v>0</v>
          </cell>
          <cell r="NJ63">
            <v>0</v>
          </cell>
          <cell r="NK63">
            <v>0</v>
          </cell>
          <cell r="NL63">
            <v>0</v>
          </cell>
          <cell r="NM63">
            <v>0</v>
          </cell>
          <cell r="NN63">
            <v>-2638.51</v>
          </cell>
          <cell r="NO63">
            <v>-2638.51</v>
          </cell>
          <cell r="NP63">
            <v>0</v>
          </cell>
          <cell r="NQ63">
            <v>1732.4699999999996</v>
          </cell>
          <cell r="NR63">
            <v>0</v>
          </cell>
          <cell r="NS63">
            <v>-1732.4699999999996</v>
          </cell>
          <cell r="NT63">
            <v>-1732.4699999999996</v>
          </cell>
          <cell r="NU63">
            <v>0</v>
          </cell>
          <cell r="NV63">
            <v>755.87999999999977</v>
          </cell>
          <cell r="NW63">
            <v>82.24</v>
          </cell>
          <cell r="NX63">
            <v>82.24</v>
          </cell>
          <cell r="NY63">
            <v>82.24</v>
          </cell>
          <cell r="NZ63">
            <v>82.24</v>
          </cell>
          <cell r="OA63">
            <v>82.24</v>
          </cell>
          <cell r="OB63">
            <v>82.24</v>
          </cell>
          <cell r="OC63">
            <v>82.24</v>
          </cell>
          <cell r="OD63">
            <v>36.04</v>
          </cell>
          <cell r="OE63">
            <v>36.04</v>
          </cell>
          <cell r="OF63">
            <v>36.04</v>
          </cell>
          <cell r="OG63">
            <v>36.04</v>
          </cell>
          <cell r="OH63">
            <v>36.04</v>
          </cell>
          <cell r="OI63">
            <v>0</v>
          </cell>
          <cell r="OJ63">
            <v>0</v>
          </cell>
          <cell r="OK63">
            <v>0</v>
          </cell>
          <cell r="OL63">
            <v>0</v>
          </cell>
          <cell r="OM63">
            <v>0</v>
          </cell>
          <cell r="ON63">
            <v>0</v>
          </cell>
          <cell r="OO63">
            <v>0</v>
          </cell>
          <cell r="OP63">
            <v>0</v>
          </cell>
          <cell r="OQ63">
            <v>0</v>
          </cell>
          <cell r="OR63">
            <v>0</v>
          </cell>
          <cell r="OS63">
            <v>0</v>
          </cell>
          <cell r="OT63">
            <v>0</v>
          </cell>
          <cell r="OU63">
            <v>0</v>
          </cell>
          <cell r="OV63">
            <v>-755.87999999999977</v>
          </cell>
          <cell r="OW63">
            <v>-755.87999999999977</v>
          </cell>
          <cell r="OX63">
            <v>0</v>
          </cell>
          <cell r="OY63">
            <v>708.77</v>
          </cell>
          <cell r="OZ63">
            <v>80.260000000000005</v>
          </cell>
          <cell r="PA63">
            <v>80.260000000000005</v>
          </cell>
          <cell r="PB63">
            <v>80.260000000000005</v>
          </cell>
          <cell r="PC63">
            <v>80.260000000000005</v>
          </cell>
          <cell r="PD63">
            <v>80.260000000000005</v>
          </cell>
          <cell r="PE63">
            <v>80.260000000000005</v>
          </cell>
          <cell r="PF63">
            <v>80.260000000000005</v>
          </cell>
          <cell r="PG63">
            <v>29.39</v>
          </cell>
          <cell r="PH63">
            <v>29.39</v>
          </cell>
          <cell r="PI63">
            <v>29.39</v>
          </cell>
          <cell r="PJ63">
            <v>29.39</v>
          </cell>
          <cell r="PK63">
            <v>29.39</v>
          </cell>
          <cell r="PL63">
            <v>0</v>
          </cell>
          <cell r="PM63">
            <v>0</v>
          </cell>
          <cell r="PN63">
            <v>0</v>
          </cell>
          <cell r="PO63">
            <v>0</v>
          </cell>
          <cell r="PP63">
            <v>0</v>
          </cell>
          <cell r="PQ63">
            <v>0</v>
          </cell>
          <cell r="PR63">
            <v>0</v>
          </cell>
          <cell r="PS63">
            <v>0</v>
          </cell>
          <cell r="PT63">
            <v>0</v>
          </cell>
          <cell r="PU63">
            <v>0</v>
          </cell>
          <cell r="PV63">
            <v>0</v>
          </cell>
          <cell r="PW63">
            <v>0</v>
          </cell>
          <cell r="PX63">
            <v>0</v>
          </cell>
          <cell r="PY63">
            <v>-708.77</v>
          </cell>
          <cell r="PZ63">
            <v>-708.77</v>
          </cell>
          <cell r="QA63">
            <v>0</v>
          </cell>
          <cell r="QB63">
            <v>221.46999999999997</v>
          </cell>
          <cell r="QC63">
            <v>22.66</v>
          </cell>
          <cell r="QD63">
            <v>22.66</v>
          </cell>
          <cell r="QE63">
            <v>22.66</v>
          </cell>
          <cell r="QF63">
            <v>22.66</v>
          </cell>
          <cell r="QG63">
            <v>22.66</v>
          </cell>
          <cell r="QH63">
            <v>22.66</v>
          </cell>
          <cell r="QI63">
            <v>22.66</v>
          </cell>
          <cell r="QJ63">
            <v>12.57</v>
          </cell>
          <cell r="QK63">
            <v>12.57</v>
          </cell>
          <cell r="QL63">
            <v>12.57</v>
          </cell>
          <cell r="QM63">
            <v>12.57</v>
          </cell>
          <cell r="QN63">
            <v>12.57</v>
          </cell>
          <cell r="QO63">
            <v>0</v>
          </cell>
          <cell r="QP63">
            <v>0</v>
          </cell>
          <cell r="QQ63">
            <v>0</v>
          </cell>
          <cell r="QR63">
            <v>0</v>
          </cell>
          <cell r="QS63">
            <v>0</v>
          </cell>
          <cell r="QT63">
            <v>0</v>
          </cell>
          <cell r="QU63">
            <v>0</v>
          </cell>
          <cell r="QV63">
            <v>0</v>
          </cell>
          <cell r="QW63">
            <v>0</v>
          </cell>
          <cell r="QX63">
            <v>0</v>
          </cell>
          <cell r="QY63">
            <v>0</v>
          </cell>
          <cell r="QZ63">
            <v>0</v>
          </cell>
          <cell r="RA63">
            <v>0</v>
          </cell>
          <cell r="RB63">
            <v>-221.46999999999997</v>
          </cell>
          <cell r="RC63">
            <v>-221.46999999999997</v>
          </cell>
          <cell r="RD63">
            <v>0</v>
          </cell>
          <cell r="RE63">
            <v>0</v>
          </cell>
          <cell r="RF63">
            <v>0</v>
          </cell>
          <cell r="RG63">
            <v>0</v>
          </cell>
          <cell r="RH63">
            <v>0</v>
          </cell>
          <cell r="RI63">
            <v>0</v>
          </cell>
          <cell r="RJ63">
            <v>0</v>
          </cell>
          <cell r="RK63">
            <v>0</v>
          </cell>
          <cell r="RL63">
            <v>0</v>
          </cell>
          <cell r="RM63">
            <v>0</v>
          </cell>
          <cell r="RN63">
            <v>0</v>
          </cell>
          <cell r="RO63">
            <v>0</v>
          </cell>
          <cell r="RP63">
            <v>0</v>
          </cell>
          <cell r="RQ63">
            <v>0</v>
          </cell>
          <cell r="RR63">
            <v>0</v>
          </cell>
          <cell r="RS63">
            <v>0</v>
          </cell>
          <cell r="RT63">
            <v>0</v>
          </cell>
          <cell r="RU63">
            <v>0</v>
          </cell>
          <cell r="RV63">
            <v>0</v>
          </cell>
          <cell r="RW63">
            <v>0</v>
          </cell>
          <cell r="RX63">
            <v>0</v>
          </cell>
          <cell r="RY63">
            <v>0</v>
          </cell>
          <cell r="RZ63">
            <v>0</v>
          </cell>
          <cell r="SA63">
            <v>0</v>
          </cell>
          <cell r="SB63">
            <v>0</v>
          </cell>
          <cell r="SC63">
            <v>0</v>
          </cell>
          <cell r="SD63">
            <v>0</v>
          </cell>
          <cell r="SE63">
            <v>0</v>
          </cell>
          <cell r="SF63">
            <v>0</v>
          </cell>
          <cell r="SG63">
            <v>0</v>
          </cell>
          <cell r="SH63">
            <v>0</v>
          </cell>
          <cell r="SI63">
            <v>0</v>
          </cell>
          <cell r="SJ63">
            <v>0</v>
          </cell>
          <cell r="SK63">
            <v>0</v>
          </cell>
          <cell r="SL63">
            <v>0</v>
          </cell>
          <cell r="SM63">
            <v>0</v>
          </cell>
          <cell r="SN63">
            <v>0</v>
          </cell>
          <cell r="SO63">
            <v>0</v>
          </cell>
          <cell r="SP63">
            <v>0</v>
          </cell>
          <cell r="SQ63">
            <v>0</v>
          </cell>
          <cell r="SR63">
            <v>0</v>
          </cell>
          <cell r="SS63">
            <v>0</v>
          </cell>
          <cell r="ST63">
            <v>0</v>
          </cell>
          <cell r="SU63">
            <v>0</v>
          </cell>
          <cell r="SV63">
            <v>0</v>
          </cell>
          <cell r="SW63">
            <v>0</v>
          </cell>
          <cell r="SX63">
            <v>0</v>
          </cell>
          <cell r="SY63">
            <v>0</v>
          </cell>
          <cell r="SZ63">
            <v>0</v>
          </cell>
          <cell r="TA63">
            <v>0</v>
          </cell>
          <cell r="TB63">
            <v>0</v>
          </cell>
          <cell r="TC63">
            <v>0</v>
          </cell>
          <cell r="TD63">
            <v>0</v>
          </cell>
          <cell r="TE63">
            <v>0</v>
          </cell>
          <cell r="TF63">
            <v>0</v>
          </cell>
          <cell r="TG63">
            <v>0</v>
          </cell>
          <cell r="TH63">
            <v>0</v>
          </cell>
          <cell r="TI63">
            <v>0</v>
          </cell>
          <cell r="TJ63">
            <v>0</v>
          </cell>
          <cell r="TK63">
            <v>29.519999999999996</v>
          </cell>
          <cell r="TL63">
            <v>2.76</v>
          </cell>
          <cell r="TM63">
            <v>2.76</v>
          </cell>
          <cell r="TN63">
            <v>2.76</v>
          </cell>
          <cell r="TO63">
            <v>2.76</v>
          </cell>
          <cell r="TP63">
            <v>2.76</v>
          </cell>
          <cell r="TQ63">
            <v>2.76</v>
          </cell>
          <cell r="TR63">
            <v>2.76</v>
          </cell>
          <cell r="TS63">
            <v>2.04</v>
          </cell>
          <cell r="TT63">
            <v>2.04</v>
          </cell>
          <cell r="TU63">
            <v>2.04</v>
          </cell>
          <cell r="TV63">
            <v>2.04</v>
          </cell>
          <cell r="TW63">
            <v>2.04</v>
          </cell>
          <cell r="TX63">
            <v>0</v>
          </cell>
          <cell r="TY63">
            <v>0</v>
          </cell>
          <cell r="TZ63">
            <v>0</v>
          </cell>
          <cell r="UA63">
            <v>0</v>
          </cell>
          <cell r="UB63">
            <v>0</v>
          </cell>
          <cell r="UC63">
            <v>0</v>
          </cell>
          <cell r="UD63">
            <v>0</v>
          </cell>
          <cell r="UE63">
            <v>0</v>
          </cell>
          <cell r="UF63">
            <v>0</v>
          </cell>
          <cell r="UG63">
            <v>0</v>
          </cell>
          <cell r="UH63">
            <v>0</v>
          </cell>
          <cell r="UI63">
            <v>0</v>
          </cell>
          <cell r="UJ63">
            <v>0</v>
          </cell>
          <cell r="UK63">
            <v>-29.519999999999996</v>
          </cell>
          <cell r="UL63">
            <v>-29.519999999999996</v>
          </cell>
          <cell r="UM63">
            <v>0</v>
          </cell>
          <cell r="UN63">
            <v>16.830000000000002</v>
          </cell>
          <cell r="UO63">
            <v>1.64</v>
          </cell>
          <cell r="UP63">
            <v>1.64</v>
          </cell>
          <cell r="UQ63">
            <v>1.64</v>
          </cell>
          <cell r="UR63">
            <v>1.64</v>
          </cell>
          <cell r="US63">
            <v>1.64</v>
          </cell>
          <cell r="UT63">
            <v>1.64</v>
          </cell>
          <cell r="UU63">
            <v>1.64</v>
          </cell>
          <cell r="UV63">
            <v>1.07</v>
          </cell>
          <cell r="UW63">
            <v>1.07</v>
          </cell>
          <cell r="UX63">
            <v>1.07</v>
          </cell>
          <cell r="UY63">
            <v>1.07</v>
          </cell>
          <cell r="UZ63">
            <v>1.07</v>
          </cell>
          <cell r="VA63">
            <v>0</v>
          </cell>
          <cell r="VH63">
            <v>0</v>
          </cell>
          <cell r="VN63">
            <v>-16.830000000000002</v>
          </cell>
          <cell r="VO63">
            <v>-16.830000000000002</v>
          </cell>
          <cell r="VP63">
            <v>0</v>
          </cell>
          <cell r="VQ63">
            <v>0</v>
          </cell>
          <cell r="WD63">
            <v>0</v>
          </cell>
          <cell r="WQ63">
            <v>0</v>
          </cell>
          <cell r="WR63">
            <v>0</v>
          </cell>
          <cell r="WS63">
            <v>0</v>
          </cell>
          <cell r="WT63">
            <v>8502.6999999999971</v>
          </cell>
          <cell r="WU63">
            <v>606.95000000000005</v>
          </cell>
          <cell r="WV63">
            <v>606.95000000000005</v>
          </cell>
          <cell r="WW63">
            <v>606.95000000000005</v>
          </cell>
          <cell r="WX63">
            <v>606.95000000000005</v>
          </cell>
          <cell r="WY63">
            <v>606.95000000000005</v>
          </cell>
          <cell r="WZ63">
            <v>606.95000000000005</v>
          </cell>
          <cell r="XA63">
            <v>606.95000000000005</v>
          </cell>
          <cell r="XB63">
            <v>850.81</v>
          </cell>
          <cell r="XC63">
            <v>850.81</v>
          </cell>
          <cell r="XD63">
            <v>850.81</v>
          </cell>
          <cell r="XE63">
            <v>850.81</v>
          </cell>
          <cell r="XF63">
            <v>850.81</v>
          </cell>
          <cell r="XG63">
            <v>10675.921986631773</v>
          </cell>
          <cell r="XH63">
            <v>593.07874918758353</v>
          </cell>
          <cell r="XI63">
            <v>1024.0929439312115</v>
          </cell>
          <cell r="XJ63">
            <v>998.58997424899599</v>
          </cell>
          <cell r="XK63">
            <v>434.02822565908912</v>
          </cell>
          <cell r="XL63">
            <v>902.0764457431867</v>
          </cell>
          <cell r="XM63">
            <v>527.80511542854754</v>
          </cell>
          <cell r="XN63">
            <v>1044.3916564757476</v>
          </cell>
          <cell r="XO63">
            <v>1104.6246907992625</v>
          </cell>
          <cell r="XP63">
            <v>1308.608041260386</v>
          </cell>
          <cell r="XQ63">
            <v>1293.7369273535805</v>
          </cell>
          <cell r="XR63">
            <v>794.27952043776929</v>
          </cell>
          <cell r="XS63">
            <v>650.60969610641189</v>
          </cell>
          <cell r="XT63">
            <v>2173.2219866317755</v>
          </cell>
          <cell r="XU63">
            <v>0</v>
          </cell>
          <cell r="XV63">
            <v>2173.2219866317755</v>
          </cell>
          <cell r="XW63">
            <v>861.51999999999964</v>
          </cell>
          <cell r="XX63">
            <v>103.31</v>
          </cell>
          <cell r="XY63">
            <v>103.31</v>
          </cell>
          <cell r="XZ63">
            <v>103.31</v>
          </cell>
          <cell r="YA63">
            <v>103.31</v>
          </cell>
          <cell r="YB63">
            <v>103.31</v>
          </cell>
          <cell r="YC63">
            <v>103.31</v>
          </cell>
          <cell r="YD63">
            <v>103.31</v>
          </cell>
          <cell r="YE63">
            <v>27.67</v>
          </cell>
          <cell r="YF63">
            <v>27.67</v>
          </cell>
          <cell r="YG63">
            <v>27.67</v>
          </cell>
          <cell r="YH63">
            <v>27.67</v>
          </cell>
          <cell r="YI63">
            <v>27.67</v>
          </cell>
          <cell r="YJ63">
            <v>1601.8831291958768</v>
          </cell>
          <cell r="YK63">
            <v>126.41409016555286</v>
          </cell>
          <cell r="YL63">
            <v>110.89301439570508</v>
          </cell>
          <cell r="YM63">
            <v>114.17266462875499</v>
          </cell>
          <cell r="YN63">
            <v>122.42454448123382</v>
          </cell>
          <cell r="YO63">
            <v>110.38852370852518</v>
          </cell>
          <cell r="YP63">
            <v>118.65219839473636</v>
          </cell>
          <cell r="YQ63">
            <v>124.19527765515612</v>
          </cell>
          <cell r="YR63">
            <v>126.94020444144243</v>
          </cell>
          <cell r="YS63">
            <v>147.29896255771183</v>
          </cell>
          <cell r="YT63">
            <v>160.35097304977242</v>
          </cell>
          <cell r="YU63">
            <v>162.98775156507503</v>
          </cell>
          <cell r="YV63">
            <v>177.1649241522108</v>
          </cell>
          <cell r="YW63">
            <v>740.36312919587715</v>
          </cell>
          <cell r="YX63">
            <v>0</v>
          </cell>
          <cell r="YY63">
            <v>740.36312919587715</v>
          </cell>
          <cell r="YZ63">
            <v>861.04</v>
          </cell>
          <cell r="ZA63">
            <v>26.62</v>
          </cell>
          <cell r="ZB63">
            <v>26.62</v>
          </cell>
          <cell r="ZC63">
            <v>26.62</v>
          </cell>
          <cell r="ZD63">
            <v>26.62</v>
          </cell>
          <cell r="ZE63">
            <v>26.62</v>
          </cell>
          <cell r="ZF63">
            <v>26.62</v>
          </cell>
          <cell r="ZG63">
            <v>26.62</v>
          </cell>
          <cell r="ZH63">
            <v>134.94</v>
          </cell>
          <cell r="ZI63">
            <v>134.94</v>
          </cell>
          <cell r="ZJ63">
            <v>134.94</v>
          </cell>
          <cell r="ZK63">
            <v>134.94</v>
          </cell>
          <cell r="ZL63">
            <v>134.94</v>
          </cell>
          <cell r="ZM63">
            <v>1646.4565902495228</v>
          </cell>
          <cell r="ZN63">
            <v>0</v>
          </cell>
          <cell r="ZO63">
            <v>115.05240622312812</v>
          </cell>
          <cell r="ZP63">
            <v>388.48573416915588</v>
          </cell>
          <cell r="ZQ63">
            <v>1124.5423990975032</v>
          </cell>
          <cell r="ZR63">
            <v>18.37605075973552</v>
          </cell>
          <cell r="ZS63">
            <v>0</v>
          </cell>
          <cell r="ZZ63">
            <v>785.41659024952287</v>
          </cell>
          <cell r="AAA63">
            <v>0</v>
          </cell>
          <cell r="AAB63">
            <v>785.41659024952287</v>
          </cell>
          <cell r="AAC63">
            <v>0</v>
          </cell>
          <cell r="AAD63">
            <v>0</v>
          </cell>
          <cell r="AAE63">
            <v>0</v>
          </cell>
          <cell r="AAF63">
            <v>0</v>
          </cell>
          <cell r="AAG63">
            <v>0</v>
          </cell>
          <cell r="AAH63">
            <v>0</v>
          </cell>
          <cell r="AAI63">
            <v>0</v>
          </cell>
          <cell r="AAJ63">
            <v>0</v>
          </cell>
          <cell r="AAK63">
            <v>0</v>
          </cell>
          <cell r="AAL63">
            <v>0</v>
          </cell>
          <cell r="AAM63">
            <v>0</v>
          </cell>
          <cell r="AAN63">
            <v>0</v>
          </cell>
          <cell r="AAO63">
            <v>0</v>
          </cell>
          <cell r="AAP63">
            <v>504.32033390897487</v>
          </cell>
          <cell r="AAQ63">
            <v>0</v>
          </cell>
          <cell r="AAR63">
            <v>0</v>
          </cell>
          <cell r="AAS63">
            <v>0</v>
          </cell>
          <cell r="AAT63">
            <v>0</v>
          </cell>
          <cell r="AAU63">
            <v>0</v>
          </cell>
          <cell r="AAV63">
            <v>0</v>
          </cell>
          <cell r="AAW63">
            <v>0</v>
          </cell>
          <cell r="AAX63">
            <v>102.6000864</v>
          </cell>
          <cell r="AAY63">
            <v>98.671505400000001</v>
          </cell>
          <cell r="AAZ63">
            <v>100.48831919999999</v>
          </cell>
          <cell r="ABA63">
            <v>100.35368532</v>
          </cell>
          <cell r="ABB63">
            <v>102.20673758897489</v>
          </cell>
          <cell r="ABC63">
            <v>504.32033390897487</v>
          </cell>
          <cell r="ABD63">
            <v>0</v>
          </cell>
          <cell r="ABE63">
            <v>504.32033390897487</v>
          </cell>
          <cell r="ABF63">
            <v>0</v>
          </cell>
          <cell r="ABG63">
            <v>0</v>
          </cell>
          <cell r="ABH63">
            <v>0</v>
          </cell>
          <cell r="ABI63">
            <v>0</v>
          </cell>
          <cell r="ABJ63">
            <v>0</v>
          </cell>
          <cell r="ABK63">
            <v>0</v>
          </cell>
          <cell r="ABL63">
            <v>0</v>
          </cell>
          <cell r="ABM63">
            <v>0</v>
          </cell>
          <cell r="ABN63">
            <v>0</v>
          </cell>
          <cell r="ABO63">
            <v>0</v>
          </cell>
          <cell r="ABP63">
            <v>0</v>
          </cell>
          <cell r="ABQ63">
            <v>0</v>
          </cell>
          <cell r="ABR63">
            <v>0</v>
          </cell>
          <cell r="ABS63">
            <v>0</v>
          </cell>
          <cell r="ABT63">
            <v>0</v>
          </cell>
          <cell r="ABU63">
            <v>0</v>
          </cell>
          <cell r="ABV63">
            <v>0</v>
          </cell>
          <cell r="ABW63">
            <v>0</v>
          </cell>
          <cell r="ABX63">
            <v>0</v>
          </cell>
          <cell r="ABY63">
            <v>0</v>
          </cell>
          <cell r="ACB63">
            <v>0</v>
          </cell>
          <cell r="ACC63">
            <v>0</v>
          </cell>
          <cell r="ACD63">
            <v>0</v>
          </cell>
          <cell r="ACE63">
            <v>0</v>
          </cell>
          <cell r="ACF63">
            <v>0</v>
          </cell>
          <cell r="ACG63">
            <v>0</v>
          </cell>
          <cell r="ACH63">
            <v>0</v>
          </cell>
          <cell r="ACI63">
            <v>606.3900000000001</v>
          </cell>
          <cell r="ACJ63">
            <v>223.54918204944286</v>
          </cell>
          <cell r="ACK63">
            <v>-382.84081795055727</v>
          </cell>
          <cell r="ACL63">
            <v>-382.84081795055727</v>
          </cell>
          <cell r="ACM63">
            <v>0</v>
          </cell>
          <cell r="ACN63">
            <v>606.3900000000001</v>
          </cell>
          <cell r="ACO63">
            <v>50.92</v>
          </cell>
          <cell r="ACP63">
            <v>50.92</v>
          </cell>
          <cell r="ACQ63">
            <v>50.92</v>
          </cell>
          <cell r="ACR63">
            <v>50.92</v>
          </cell>
          <cell r="ACS63">
            <v>50.92</v>
          </cell>
          <cell r="ACT63">
            <v>50.92</v>
          </cell>
          <cell r="ACU63">
            <v>50.92</v>
          </cell>
          <cell r="ACV63">
            <v>49.99</v>
          </cell>
          <cell r="ACW63">
            <v>49.99</v>
          </cell>
          <cell r="ACX63">
            <v>49.99</v>
          </cell>
          <cell r="ACY63">
            <v>49.99</v>
          </cell>
          <cell r="ACZ63">
            <v>49.99</v>
          </cell>
          <cell r="ADA63">
            <v>223.54918204944286</v>
          </cell>
          <cell r="ADB63">
            <v>0</v>
          </cell>
          <cell r="ADC63">
            <v>3.1458079144330724</v>
          </cell>
          <cell r="ADD63">
            <v>6.3127886137845692</v>
          </cell>
          <cell r="ADE63">
            <v>19.016087999999996</v>
          </cell>
          <cell r="ADF63">
            <v>7.9852360000000004</v>
          </cell>
          <cell r="ADG63">
            <v>7.8947959999999995</v>
          </cell>
          <cell r="ADH63">
            <v>35.667846507220865</v>
          </cell>
          <cell r="ADI63">
            <v>29.729449475095695</v>
          </cell>
          <cell r="ADJ63">
            <v>16.552736199999998</v>
          </cell>
          <cell r="ADK63">
            <v>26.052527199999997</v>
          </cell>
          <cell r="ADL63">
            <v>27.54807048</v>
          </cell>
          <cell r="ADM63">
            <v>43.643835658908664</v>
          </cell>
          <cell r="ADN63">
            <v>-382.84081795055727</v>
          </cell>
          <cell r="ADO63">
            <v>-382.84081795055727</v>
          </cell>
          <cell r="ADP63">
            <v>0</v>
          </cell>
          <cell r="ADQ63">
            <v>0</v>
          </cell>
          <cell r="ADR63">
            <v>0</v>
          </cell>
          <cell r="ADS63">
            <v>0</v>
          </cell>
          <cell r="ADT63">
            <v>0</v>
          </cell>
          <cell r="ADU63">
            <v>0</v>
          </cell>
          <cell r="ADV63">
            <v>0</v>
          </cell>
          <cell r="ADW63">
            <v>0</v>
          </cell>
          <cell r="ADX63">
            <v>0</v>
          </cell>
          <cell r="ADY63">
            <v>0</v>
          </cell>
          <cell r="ADZ63">
            <v>0</v>
          </cell>
          <cell r="AEA63">
            <v>0</v>
          </cell>
          <cell r="AEB63">
            <v>0</v>
          </cell>
          <cell r="AEC63">
            <v>0</v>
          </cell>
          <cell r="AED63">
            <v>0</v>
          </cell>
          <cell r="AEE63">
            <v>0</v>
          </cell>
          <cell r="AEF63">
            <v>0</v>
          </cell>
          <cell r="AEG63">
            <v>0</v>
          </cell>
          <cell r="AEH63">
            <v>0</v>
          </cell>
          <cell r="AEI63">
            <v>0</v>
          </cell>
          <cell r="AEJ63">
            <v>0</v>
          </cell>
          <cell r="AEK63">
            <v>0</v>
          </cell>
          <cell r="AEL63">
            <v>0</v>
          </cell>
          <cell r="AEM63">
            <v>0</v>
          </cell>
          <cell r="AEN63">
            <v>0</v>
          </cell>
          <cell r="AEO63">
            <v>0</v>
          </cell>
          <cell r="AEP63">
            <v>0</v>
          </cell>
          <cell r="AEQ63">
            <v>0</v>
          </cell>
          <cell r="AER63">
            <v>0</v>
          </cell>
          <cell r="AES63">
            <v>0</v>
          </cell>
          <cell r="AET63">
            <v>0</v>
          </cell>
          <cell r="AEU63">
            <v>0</v>
          </cell>
          <cell r="AEV63">
            <v>0</v>
          </cell>
          <cell r="AEW63">
            <v>0</v>
          </cell>
          <cell r="AEX63">
            <v>0</v>
          </cell>
          <cell r="AEY63">
            <v>0</v>
          </cell>
          <cell r="AEZ63">
            <v>0</v>
          </cell>
          <cell r="AFA63">
            <v>0</v>
          </cell>
          <cell r="AFB63">
            <v>0</v>
          </cell>
          <cell r="AFC63">
            <v>0</v>
          </cell>
          <cell r="AFD63">
            <v>0</v>
          </cell>
          <cell r="AFE63">
            <v>0</v>
          </cell>
          <cell r="AFF63">
            <v>0</v>
          </cell>
          <cell r="AFG63">
            <v>0</v>
          </cell>
          <cell r="AFH63">
            <v>0</v>
          </cell>
          <cell r="AFI63">
            <v>0</v>
          </cell>
          <cell r="AFJ63">
            <v>0</v>
          </cell>
          <cell r="AFK63">
            <v>0</v>
          </cell>
          <cell r="AFL63">
            <v>0</v>
          </cell>
          <cell r="AFM63">
            <v>0</v>
          </cell>
          <cell r="AFN63">
            <v>0</v>
          </cell>
          <cell r="AFO63">
            <v>0</v>
          </cell>
          <cell r="AFP63">
            <v>0</v>
          </cell>
          <cell r="AFQ63">
            <v>0</v>
          </cell>
          <cell r="AFR63">
            <v>0</v>
          </cell>
          <cell r="AFS63">
            <v>0</v>
          </cell>
          <cell r="AFT63">
            <v>0</v>
          </cell>
          <cell r="AFU63">
            <v>0</v>
          </cell>
          <cell r="AFV63">
            <v>0</v>
          </cell>
          <cell r="AFW63">
            <v>20151.289999999997</v>
          </cell>
          <cell r="AFX63">
            <v>19954.692418665705</v>
          </cell>
          <cell r="AFY63">
            <v>-196.59758133429204</v>
          </cell>
          <cell r="AFZ63">
            <v>-196.59758133429204</v>
          </cell>
          <cell r="AGA63">
            <v>0</v>
          </cell>
          <cell r="AGB63">
            <v>24181.547999999995</v>
          </cell>
          <cell r="AGC63">
            <v>23945.630902398847</v>
          </cell>
          <cell r="AGD63">
            <v>-235.91709760114827</v>
          </cell>
          <cell r="AGE63">
            <v>-235.91709760114827</v>
          </cell>
          <cell r="AGF63">
            <v>0</v>
          </cell>
          <cell r="AGG63">
            <v>1491.1954599999997</v>
          </cell>
          <cell r="AGH63">
            <v>1476.6472389812623</v>
          </cell>
          <cell r="AGI63">
            <v>-14.548221018737422</v>
          </cell>
          <cell r="AGJ63">
            <v>-14.548221018737422</v>
          </cell>
          <cell r="AGK63">
            <v>0</v>
          </cell>
          <cell r="AGL63">
            <v>25672.743459999994</v>
          </cell>
          <cell r="AGM63">
            <v>25422.278141380109</v>
          </cell>
          <cell r="AGN63">
            <v>-250.46531861988478</v>
          </cell>
          <cell r="AGO63">
            <v>-250.46531861988478</v>
          </cell>
          <cell r="AGP63">
            <v>0</v>
          </cell>
          <cell r="AGQ63">
            <v>5.8084772370486662E-2</v>
          </cell>
          <cell r="AGR63">
            <v>7.0000000000000007E-2</v>
          </cell>
          <cell r="AGS63">
            <v>0.05</v>
          </cell>
          <cell r="AGT63">
            <v>6.1666666666666668E-2</v>
          </cell>
          <cell r="AGV63">
            <v>4370.9799999999996</v>
          </cell>
          <cell r="AGW63">
            <v>0</v>
          </cell>
          <cell r="AGX63">
            <v>-4370.9799999999996</v>
          </cell>
          <cell r="AGZ63">
            <v>-250.46531861988478</v>
          </cell>
          <cell r="AHA63">
            <v>713.63851299744056</v>
          </cell>
          <cell r="AHC63">
            <v>-737.8872367367112</v>
          </cell>
          <cell r="AHD63">
            <v>9564.72685123255</v>
          </cell>
          <cell r="AHE63">
            <v>20487.43459887788</v>
          </cell>
          <cell r="AHF63">
            <v>19254.819167902504</v>
          </cell>
          <cell r="AHG63">
            <v>49032.266575653775</v>
          </cell>
        </row>
        <row r="64">
          <cell r="C64" t="str">
            <v>Текстильникiв, ВУЛ, 22</v>
          </cell>
          <cell r="D64">
            <v>4</v>
          </cell>
          <cell r="E64">
            <v>1663.31</v>
          </cell>
          <cell r="F64">
            <v>16769.23</v>
          </cell>
          <cell r="G64">
            <v>19624.919590771911</v>
          </cell>
          <cell r="H64">
            <v>2855.6895907719118</v>
          </cell>
          <cell r="I64">
            <v>0</v>
          </cell>
          <cell r="J64">
            <v>2855.6895907719118</v>
          </cell>
          <cell r="K64">
            <v>5376.5400000000009</v>
          </cell>
          <cell r="L64">
            <v>339.32</v>
          </cell>
          <cell r="M64">
            <v>339.32</v>
          </cell>
          <cell r="N64">
            <v>339.32</v>
          </cell>
          <cell r="O64">
            <v>339.32</v>
          </cell>
          <cell r="P64">
            <v>339.32</v>
          </cell>
          <cell r="Q64">
            <v>339.32</v>
          </cell>
          <cell r="R64">
            <v>339.32</v>
          </cell>
          <cell r="S64">
            <v>600.26</v>
          </cell>
          <cell r="T64">
            <v>600.26</v>
          </cell>
          <cell r="U64">
            <v>600.26</v>
          </cell>
          <cell r="V64">
            <v>600.26</v>
          </cell>
          <cell r="W64">
            <v>600.26</v>
          </cell>
          <cell r="X64">
            <v>5013.2244866914707</v>
          </cell>
          <cell r="Y64">
            <v>0</v>
          </cell>
          <cell r="Z64">
            <v>1518.8291808980036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3494.3953057934673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L64">
            <v>0</v>
          </cell>
          <cell r="AM64">
            <v>0</v>
          </cell>
          <cell r="AN64">
            <v>1131.5700000000002</v>
          </cell>
          <cell r="AO64">
            <v>86.16</v>
          </cell>
          <cell r="AP64">
            <v>86.16</v>
          </cell>
          <cell r="AQ64">
            <v>86.16</v>
          </cell>
          <cell r="AR64">
            <v>86.16</v>
          </cell>
          <cell r="AS64">
            <v>86.16</v>
          </cell>
          <cell r="AT64">
            <v>86.16</v>
          </cell>
          <cell r="AU64">
            <v>86.16</v>
          </cell>
          <cell r="AV64">
            <v>105.69</v>
          </cell>
          <cell r="AW64">
            <v>105.69</v>
          </cell>
          <cell r="AX64">
            <v>105.69</v>
          </cell>
          <cell r="AY64">
            <v>105.69</v>
          </cell>
          <cell r="AZ64">
            <v>105.69</v>
          </cell>
          <cell r="BA64">
            <v>900.34916066814787</v>
          </cell>
          <cell r="BB64">
            <v>0</v>
          </cell>
          <cell r="BC64">
            <v>272.79529092979192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627.55386973835596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O64">
            <v>0</v>
          </cell>
          <cell r="BP64">
            <v>0</v>
          </cell>
          <cell r="BQ64">
            <v>1590.8299999999997</v>
          </cell>
          <cell r="BR64">
            <v>164.34</v>
          </cell>
          <cell r="BS64">
            <v>164.34</v>
          </cell>
          <cell r="BT64">
            <v>164.34</v>
          </cell>
          <cell r="BU64">
            <v>164.34</v>
          </cell>
          <cell r="BV64">
            <v>164.34</v>
          </cell>
          <cell r="BW64">
            <v>164.34</v>
          </cell>
          <cell r="BX64">
            <v>164.34</v>
          </cell>
          <cell r="BY64">
            <v>88.09</v>
          </cell>
          <cell r="BZ64">
            <v>88.09</v>
          </cell>
          <cell r="CA64">
            <v>88.09</v>
          </cell>
          <cell r="CB64">
            <v>88.09</v>
          </cell>
          <cell r="CC64">
            <v>88.09</v>
          </cell>
          <cell r="CD64">
            <v>2061.8891078871261</v>
          </cell>
          <cell r="CE64">
            <v>0</v>
          </cell>
          <cell r="CF64">
            <v>674.59355558178402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1387.295552305342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R64">
            <v>0</v>
          </cell>
          <cell r="CS64">
            <v>0</v>
          </cell>
          <cell r="CT64">
            <v>317.38</v>
          </cell>
          <cell r="CU64">
            <v>29.94</v>
          </cell>
          <cell r="CV64">
            <v>29.94</v>
          </cell>
          <cell r="CW64">
            <v>29.94</v>
          </cell>
          <cell r="CX64">
            <v>29.94</v>
          </cell>
          <cell r="CY64">
            <v>29.94</v>
          </cell>
          <cell r="CZ64">
            <v>29.94</v>
          </cell>
          <cell r="DA64">
            <v>29.94</v>
          </cell>
          <cell r="DB64">
            <v>21.56</v>
          </cell>
          <cell r="DC64">
            <v>21.56</v>
          </cell>
          <cell r="DD64">
            <v>21.56</v>
          </cell>
          <cell r="DE64">
            <v>21.56</v>
          </cell>
          <cell r="DF64">
            <v>21.56</v>
          </cell>
          <cell r="DG64">
            <v>290.45353664070512</v>
          </cell>
          <cell r="DH64">
            <v>0</v>
          </cell>
          <cell r="DI64">
            <v>95.032781887435718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195.42075475326942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-26.926463359294871</v>
          </cell>
          <cell r="DU64">
            <v>-26.926463359294871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3614.41</v>
          </cell>
          <cell r="FB64">
            <v>273.27999999999997</v>
          </cell>
          <cell r="FC64">
            <v>273.27999999999997</v>
          </cell>
          <cell r="FD64">
            <v>273.27999999999997</v>
          </cell>
          <cell r="FE64">
            <v>273.27999999999997</v>
          </cell>
          <cell r="FF64">
            <v>273.27999999999997</v>
          </cell>
          <cell r="FG64">
            <v>273.27999999999997</v>
          </cell>
          <cell r="FH64">
            <v>273.27999999999997</v>
          </cell>
          <cell r="FI64">
            <v>340.29</v>
          </cell>
          <cell r="FJ64">
            <v>340.29</v>
          </cell>
          <cell r="FK64">
            <v>340.29</v>
          </cell>
          <cell r="FL64">
            <v>340.29</v>
          </cell>
          <cell r="FM64">
            <v>340.29</v>
          </cell>
          <cell r="FN64">
            <v>3477.2509435252441</v>
          </cell>
          <cell r="FO64">
            <v>0</v>
          </cell>
          <cell r="FP64">
            <v>1475.814505878629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2001.4364376466149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-137.15905647475574</v>
          </cell>
          <cell r="GB64">
            <v>-137.15905647475574</v>
          </cell>
          <cell r="GC64">
            <v>0</v>
          </cell>
          <cell r="GD64">
            <v>371.22999999999996</v>
          </cell>
          <cell r="GE64">
            <v>27.44</v>
          </cell>
          <cell r="GF64">
            <v>27.44</v>
          </cell>
          <cell r="GG64">
            <v>27.44</v>
          </cell>
          <cell r="GH64">
            <v>27.44</v>
          </cell>
          <cell r="GI64">
            <v>27.44</v>
          </cell>
          <cell r="GJ64">
            <v>27.44</v>
          </cell>
          <cell r="GK64">
            <v>27.44</v>
          </cell>
          <cell r="GL64">
            <v>35.83</v>
          </cell>
          <cell r="GM64">
            <v>35.83</v>
          </cell>
          <cell r="GN64">
            <v>35.83</v>
          </cell>
          <cell r="GO64">
            <v>35.83</v>
          </cell>
          <cell r="GP64">
            <v>35.83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V64">
            <v>-371.22999999999996</v>
          </cell>
          <cell r="GW64">
            <v>-371.22999999999996</v>
          </cell>
          <cell r="GX64">
            <v>0</v>
          </cell>
          <cell r="GY64">
            <v>4367.2699999999995</v>
          </cell>
          <cell r="GZ64">
            <v>241.01</v>
          </cell>
          <cell r="HA64">
            <v>241.01</v>
          </cell>
          <cell r="HB64">
            <v>241.01</v>
          </cell>
          <cell r="HC64">
            <v>241.01</v>
          </cell>
          <cell r="HD64">
            <v>241.01</v>
          </cell>
          <cell r="HE64">
            <v>241.01</v>
          </cell>
          <cell r="HF64">
            <v>241.01</v>
          </cell>
          <cell r="HG64">
            <v>536.04</v>
          </cell>
          <cell r="HH64">
            <v>536.04</v>
          </cell>
          <cell r="HI64">
            <v>536.04</v>
          </cell>
          <cell r="HJ64">
            <v>536.04</v>
          </cell>
          <cell r="HK64">
            <v>536.04</v>
          </cell>
          <cell r="HL64">
            <v>7881.7523553592173</v>
          </cell>
          <cell r="HM64">
            <v>433.27642438618682</v>
          </cell>
          <cell r="HN64">
            <v>1015.4451260084187</v>
          </cell>
          <cell r="HO64">
            <v>505.79984483049151</v>
          </cell>
          <cell r="HP64">
            <v>466.4337235600899</v>
          </cell>
          <cell r="HQ64">
            <v>486.6035368989335</v>
          </cell>
          <cell r="HR64">
            <v>404.04440125089826</v>
          </cell>
          <cell r="HS64">
            <v>543.30318669445853</v>
          </cell>
          <cell r="HT64">
            <v>1807.6971914856379</v>
          </cell>
          <cell r="HU64">
            <v>355.82213935613896</v>
          </cell>
          <cell r="HV64">
            <v>648.10619029681357</v>
          </cell>
          <cell r="HW64">
            <v>570.98031597513625</v>
          </cell>
          <cell r="HX64">
            <v>644.24027461601304</v>
          </cell>
          <cell r="HY64">
            <v>3514.4823553592178</v>
          </cell>
          <cell r="HZ64">
            <v>0</v>
          </cell>
          <cell r="IA64">
            <v>3514.4823553592178</v>
          </cell>
          <cell r="IB64">
            <v>0</v>
          </cell>
          <cell r="IC64">
            <v>0</v>
          </cell>
          <cell r="ID64">
            <v>0</v>
          </cell>
          <cell r="IE64">
            <v>0</v>
          </cell>
          <cell r="IF64">
            <v>0</v>
          </cell>
          <cell r="IG64">
            <v>0</v>
          </cell>
          <cell r="IH64">
            <v>0</v>
          </cell>
          <cell r="II64">
            <v>0</v>
          </cell>
          <cell r="IJ64">
            <v>0</v>
          </cell>
          <cell r="IK64">
            <v>0</v>
          </cell>
          <cell r="IL64">
            <v>0</v>
          </cell>
          <cell r="IM64">
            <v>0</v>
          </cell>
          <cell r="IN64">
            <v>0</v>
          </cell>
          <cell r="IO64">
            <v>0</v>
          </cell>
          <cell r="IP64">
            <v>0</v>
          </cell>
          <cell r="IQ64">
            <v>0</v>
          </cell>
          <cell r="IR64">
            <v>0</v>
          </cell>
          <cell r="IS64">
            <v>0</v>
          </cell>
          <cell r="IT64">
            <v>0</v>
          </cell>
          <cell r="IU64">
            <v>0</v>
          </cell>
          <cell r="IV64">
            <v>0</v>
          </cell>
          <cell r="IW64">
            <v>0</v>
          </cell>
          <cell r="IX64">
            <v>0</v>
          </cell>
          <cell r="IY64">
            <v>0</v>
          </cell>
          <cell r="IZ64">
            <v>0</v>
          </cell>
          <cell r="JA64">
            <v>0</v>
          </cell>
          <cell r="JB64">
            <v>0</v>
          </cell>
          <cell r="JC64">
            <v>0</v>
          </cell>
          <cell r="JD64">
            <v>0</v>
          </cell>
          <cell r="JE64">
            <v>0</v>
          </cell>
          <cell r="JF64">
            <v>0</v>
          </cell>
          <cell r="JG64">
            <v>0</v>
          </cell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P64">
            <v>0</v>
          </cell>
          <cell r="JQ64">
            <v>0</v>
          </cell>
          <cell r="JR64">
            <v>0</v>
          </cell>
          <cell r="JS64">
            <v>0</v>
          </cell>
          <cell r="JT64">
            <v>0</v>
          </cell>
          <cell r="JU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  <cell r="KD64">
            <v>0</v>
          </cell>
          <cell r="KE64">
            <v>0</v>
          </cell>
          <cell r="KF64">
            <v>0</v>
          </cell>
          <cell r="KG64">
            <v>0</v>
          </cell>
          <cell r="KH64">
            <v>808.81999999999994</v>
          </cell>
          <cell r="KI64">
            <v>36.76</v>
          </cell>
          <cell r="KJ64">
            <v>36.76</v>
          </cell>
          <cell r="KK64">
            <v>36.76</v>
          </cell>
          <cell r="KL64">
            <v>36.76</v>
          </cell>
          <cell r="KM64">
            <v>36.76</v>
          </cell>
          <cell r="KN64">
            <v>36.76</v>
          </cell>
          <cell r="KO64">
            <v>36.76</v>
          </cell>
          <cell r="KP64">
            <v>110.3</v>
          </cell>
          <cell r="KQ64">
            <v>110.3</v>
          </cell>
          <cell r="KR64">
            <v>110.3</v>
          </cell>
          <cell r="KS64">
            <v>110.3</v>
          </cell>
          <cell r="KT64">
            <v>110.3</v>
          </cell>
          <cell r="KU64">
            <v>868.7654608634457</v>
          </cell>
          <cell r="KV64">
            <v>44.383792603291234</v>
          </cell>
          <cell r="KW64">
            <v>47.799720468890811</v>
          </cell>
          <cell r="KX64">
            <v>42.421673646269689</v>
          </cell>
          <cell r="KY64">
            <v>46.511424002290909</v>
          </cell>
          <cell r="KZ64">
            <v>46.331109296183307</v>
          </cell>
          <cell r="LA64">
            <v>47.355443937769834</v>
          </cell>
          <cell r="LB64">
            <v>41.903936183257876</v>
          </cell>
          <cell r="LC64">
            <v>83.744849994975382</v>
          </cell>
          <cell r="LD64">
            <v>107.94243410876156</v>
          </cell>
          <cell r="LE64">
            <v>104.23113028215012</v>
          </cell>
          <cell r="LF64">
            <v>126.99280442714957</v>
          </cell>
          <cell r="LG64">
            <v>129.14714191245542</v>
          </cell>
          <cell r="LH64">
            <v>59.94546086344576</v>
          </cell>
          <cell r="LI64">
            <v>0</v>
          </cell>
          <cell r="LJ64">
            <v>59.94546086344576</v>
          </cell>
          <cell r="LK64">
            <v>0</v>
          </cell>
          <cell r="LX64">
            <v>0</v>
          </cell>
          <cell r="MJ64">
            <v>0</v>
          </cell>
          <cell r="ML64">
            <v>0</v>
          </cell>
          <cell r="MM64">
            <v>0</v>
          </cell>
          <cell r="MN64">
            <v>16855.984</v>
          </cell>
          <cell r="MO64">
            <v>1318.17</v>
          </cell>
          <cell r="MP64">
            <v>1318.17</v>
          </cell>
          <cell r="MQ64">
            <v>1318.17</v>
          </cell>
          <cell r="MR64">
            <v>1318.17</v>
          </cell>
          <cell r="MS64">
            <v>1318.17</v>
          </cell>
          <cell r="MT64">
            <v>1318.17</v>
          </cell>
          <cell r="MU64">
            <v>1318.17</v>
          </cell>
          <cell r="MV64">
            <v>1525.7588000000001</v>
          </cell>
          <cell r="MW64">
            <v>1525.7588000000001</v>
          </cell>
          <cell r="MX64">
            <v>1525.7588000000001</v>
          </cell>
          <cell r="MY64">
            <v>1525.7588000000001</v>
          </cell>
          <cell r="MZ64">
            <v>1525.7588000000001</v>
          </cell>
          <cell r="NA64">
            <v>963.06958385246014</v>
          </cell>
          <cell r="NB64">
            <v>0</v>
          </cell>
          <cell r="NC64">
            <v>0</v>
          </cell>
          <cell r="ND64">
            <v>0</v>
          </cell>
          <cell r="NE64">
            <v>0</v>
          </cell>
          <cell r="NF64">
            <v>0</v>
          </cell>
          <cell r="NG64">
            <v>963.06958385246014</v>
          </cell>
          <cell r="NH64">
            <v>0</v>
          </cell>
          <cell r="NI64">
            <v>0</v>
          </cell>
          <cell r="NJ64">
            <v>0</v>
          </cell>
          <cell r="NK64">
            <v>0</v>
          </cell>
          <cell r="NL64">
            <v>0</v>
          </cell>
          <cell r="NM64">
            <v>0</v>
          </cell>
          <cell r="NN64">
            <v>-15892.91441614754</v>
          </cell>
          <cell r="NO64">
            <v>-15892.91441614754</v>
          </cell>
          <cell r="NP64">
            <v>0</v>
          </cell>
          <cell r="NQ64">
            <v>9617.130000000001</v>
          </cell>
          <cell r="NR64">
            <v>16487.03</v>
          </cell>
          <cell r="NS64">
            <v>6869.8999999999978</v>
          </cell>
          <cell r="NT64">
            <v>0</v>
          </cell>
          <cell r="NU64">
            <v>6869.8999999999978</v>
          </cell>
          <cell r="NV64">
            <v>2938.4900000000007</v>
          </cell>
          <cell r="NW64">
            <v>302.22000000000003</v>
          </cell>
          <cell r="NX64">
            <v>302.22000000000003</v>
          </cell>
          <cell r="NY64">
            <v>302.22000000000003</v>
          </cell>
          <cell r="NZ64">
            <v>302.22000000000003</v>
          </cell>
          <cell r="OA64">
            <v>302.22000000000003</v>
          </cell>
          <cell r="OB64">
            <v>302.22000000000003</v>
          </cell>
          <cell r="OC64">
            <v>302.22000000000003</v>
          </cell>
          <cell r="OD64">
            <v>164.59</v>
          </cell>
          <cell r="OE64">
            <v>164.59</v>
          </cell>
          <cell r="OF64">
            <v>164.59</v>
          </cell>
          <cell r="OG64">
            <v>164.59</v>
          </cell>
          <cell r="OH64">
            <v>164.59</v>
          </cell>
          <cell r="OI64">
            <v>16487.03</v>
          </cell>
          <cell r="OJ64">
            <v>0</v>
          </cell>
          <cell r="OK64">
            <v>0</v>
          </cell>
          <cell r="OL64">
            <v>0</v>
          </cell>
          <cell r="OM64">
            <v>0</v>
          </cell>
          <cell r="ON64">
            <v>0</v>
          </cell>
          <cell r="OO64">
            <v>0</v>
          </cell>
          <cell r="OP64">
            <v>0</v>
          </cell>
          <cell r="OQ64">
            <v>0</v>
          </cell>
          <cell r="OR64">
            <v>16487.03</v>
          </cell>
          <cell r="OS64">
            <v>0</v>
          </cell>
          <cell r="OT64">
            <v>0</v>
          </cell>
          <cell r="OU64">
            <v>0</v>
          </cell>
          <cell r="OV64">
            <v>13548.539999999997</v>
          </cell>
          <cell r="OW64">
            <v>0</v>
          </cell>
          <cell r="OX64">
            <v>13548.539999999997</v>
          </cell>
          <cell r="OY64">
            <v>2352.56</v>
          </cell>
          <cell r="OZ64">
            <v>243.18</v>
          </cell>
          <cell r="PA64">
            <v>243.18</v>
          </cell>
          <cell r="PB64">
            <v>243.18</v>
          </cell>
          <cell r="PC64">
            <v>243.18</v>
          </cell>
          <cell r="PD64">
            <v>243.18</v>
          </cell>
          <cell r="PE64">
            <v>243.18</v>
          </cell>
          <cell r="PF64">
            <v>243.18</v>
          </cell>
          <cell r="PG64">
            <v>130.06</v>
          </cell>
          <cell r="PH64">
            <v>130.06</v>
          </cell>
          <cell r="PI64">
            <v>130.06</v>
          </cell>
          <cell r="PJ64">
            <v>130.06</v>
          </cell>
          <cell r="PK64">
            <v>130.06</v>
          </cell>
          <cell r="PL64">
            <v>0</v>
          </cell>
          <cell r="PM64">
            <v>0</v>
          </cell>
          <cell r="PN64">
            <v>0</v>
          </cell>
          <cell r="PO64">
            <v>0</v>
          </cell>
          <cell r="PP64">
            <v>0</v>
          </cell>
          <cell r="PQ64">
            <v>0</v>
          </cell>
          <cell r="PR64">
            <v>0</v>
          </cell>
          <cell r="PS64">
            <v>0</v>
          </cell>
          <cell r="PT64">
            <v>0</v>
          </cell>
          <cell r="PU64">
            <v>0</v>
          </cell>
          <cell r="PV64">
            <v>0</v>
          </cell>
          <cell r="PW64">
            <v>0</v>
          </cell>
          <cell r="PX64">
            <v>0</v>
          </cell>
          <cell r="PY64">
            <v>-2352.56</v>
          </cell>
          <cell r="PZ64">
            <v>-2352.56</v>
          </cell>
          <cell r="QA64">
            <v>0</v>
          </cell>
          <cell r="QB64">
            <v>744.86000000000024</v>
          </cell>
          <cell r="QC64">
            <v>76.180000000000007</v>
          </cell>
          <cell r="QD64">
            <v>76.180000000000007</v>
          </cell>
          <cell r="QE64">
            <v>76.180000000000007</v>
          </cell>
          <cell r="QF64">
            <v>76.180000000000007</v>
          </cell>
          <cell r="QG64">
            <v>76.180000000000007</v>
          </cell>
          <cell r="QH64">
            <v>76.180000000000007</v>
          </cell>
          <cell r="QI64">
            <v>76.180000000000007</v>
          </cell>
          <cell r="QJ64">
            <v>42.32</v>
          </cell>
          <cell r="QK64">
            <v>42.32</v>
          </cell>
          <cell r="QL64">
            <v>42.32</v>
          </cell>
          <cell r="QM64">
            <v>42.32</v>
          </cell>
          <cell r="QN64">
            <v>42.32</v>
          </cell>
          <cell r="QO64">
            <v>0</v>
          </cell>
          <cell r="QP64">
            <v>0</v>
          </cell>
          <cell r="QQ64">
            <v>0</v>
          </cell>
          <cell r="QR64">
            <v>0</v>
          </cell>
          <cell r="QS64">
            <v>0</v>
          </cell>
          <cell r="QT64">
            <v>0</v>
          </cell>
          <cell r="QU64">
            <v>0</v>
          </cell>
          <cell r="QV64">
            <v>0</v>
          </cell>
          <cell r="QW64">
            <v>0</v>
          </cell>
          <cell r="QX64">
            <v>0</v>
          </cell>
          <cell r="QY64">
            <v>0</v>
          </cell>
          <cell r="QZ64">
            <v>0</v>
          </cell>
          <cell r="RA64">
            <v>0</v>
          </cell>
          <cell r="RB64">
            <v>-744.86000000000024</v>
          </cell>
          <cell r="RC64">
            <v>-744.86000000000024</v>
          </cell>
          <cell r="RD64">
            <v>0</v>
          </cell>
          <cell r="RE64">
            <v>2487.2500000000005</v>
          </cell>
          <cell r="RF64">
            <v>256.14999999999998</v>
          </cell>
          <cell r="RG64">
            <v>256.14999999999998</v>
          </cell>
          <cell r="RH64">
            <v>256.14999999999998</v>
          </cell>
          <cell r="RI64">
            <v>256.14999999999998</v>
          </cell>
          <cell r="RJ64">
            <v>256.14999999999998</v>
          </cell>
          <cell r="RK64">
            <v>256.14999999999998</v>
          </cell>
          <cell r="RL64">
            <v>256.14999999999998</v>
          </cell>
          <cell r="RM64">
            <v>138.84</v>
          </cell>
          <cell r="RN64">
            <v>138.84</v>
          </cell>
          <cell r="RO64">
            <v>138.84</v>
          </cell>
          <cell r="RP64">
            <v>138.84</v>
          </cell>
          <cell r="RQ64">
            <v>138.84</v>
          </cell>
          <cell r="RR64">
            <v>0</v>
          </cell>
          <cell r="RS64">
            <v>0</v>
          </cell>
          <cell r="RT64">
            <v>0</v>
          </cell>
          <cell r="RU64">
            <v>0</v>
          </cell>
          <cell r="RV64">
            <v>0</v>
          </cell>
          <cell r="RW64">
            <v>0</v>
          </cell>
          <cell r="RX64">
            <v>0</v>
          </cell>
          <cell r="RY64">
            <v>0</v>
          </cell>
          <cell r="RZ64">
            <v>0</v>
          </cell>
          <cell r="SA64">
            <v>0</v>
          </cell>
          <cell r="SB64">
            <v>0</v>
          </cell>
          <cell r="SC64">
            <v>0</v>
          </cell>
          <cell r="SD64">
            <v>0</v>
          </cell>
          <cell r="SE64">
            <v>-2487.2500000000005</v>
          </cell>
          <cell r="SF64">
            <v>-2487.2500000000005</v>
          </cell>
          <cell r="SG64">
            <v>0</v>
          </cell>
          <cell r="SH64">
            <v>0</v>
          </cell>
          <cell r="SI64">
            <v>0</v>
          </cell>
          <cell r="SJ64">
            <v>0</v>
          </cell>
          <cell r="SK64">
            <v>0</v>
          </cell>
          <cell r="SL64">
            <v>0</v>
          </cell>
          <cell r="SM64">
            <v>0</v>
          </cell>
          <cell r="SN64">
            <v>0</v>
          </cell>
          <cell r="SO64">
            <v>0</v>
          </cell>
          <cell r="SP64">
            <v>0</v>
          </cell>
          <cell r="SQ64">
            <v>0</v>
          </cell>
          <cell r="SR64">
            <v>0</v>
          </cell>
          <cell r="SS64">
            <v>0</v>
          </cell>
          <cell r="ST64">
            <v>0</v>
          </cell>
          <cell r="SU64">
            <v>0</v>
          </cell>
          <cell r="SV64">
            <v>0</v>
          </cell>
          <cell r="SW64">
            <v>0</v>
          </cell>
          <cell r="SX64">
            <v>0</v>
          </cell>
          <cell r="SY64">
            <v>0</v>
          </cell>
          <cell r="SZ64">
            <v>0</v>
          </cell>
          <cell r="TA64">
            <v>0</v>
          </cell>
          <cell r="TB64">
            <v>0</v>
          </cell>
          <cell r="TC64">
            <v>0</v>
          </cell>
          <cell r="TD64">
            <v>0</v>
          </cell>
          <cell r="TE64">
            <v>0</v>
          </cell>
          <cell r="TF64">
            <v>0</v>
          </cell>
          <cell r="TG64">
            <v>0</v>
          </cell>
          <cell r="TH64">
            <v>0</v>
          </cell>
          <cell r="TI64">
            <v>0</v>
          </cell>
          <cell r="TJ64">
            <v>0</v>
          </cell>
          <cell r="TK64">
            <v>1047.8399999999999</v>
          </cell>
          <cell r="TL64">
            <v>97.97</v>
          </cell>
          <cell r="TM64">
            <v>97.97</v>
          </cell>
          <cell r="TN64">
            <v>97.97</v>
          </cell>
          <cell r="TO64">
            <v>97.97</v>
          </cell>
          <cell r="TP64">
            <v>97.97</v>
          </cell>
          <cell r="TQ64">
            <v>97.97</v>
          </cell>
          <cell r="TR64">
            <v>97.97</v>
          </cell>
          <cell r="TS64">
            <v>72.41</v>
          </cell>
          <cell r="TT64">
            <v>72.41</v>
          </cell>
          <cell r="TU64">
            <v>72.41</v>
          </cell>
          <cell r="TV64">
            <v>72.41</v>
          </cell>
          <cell r="TW64">
            <v>72.41</v>
          </cell>
          <cell r="TX64">
            <v>0</v>
          </cell>
          <cell r="TY64">
            <v>0</v>
          </cell>
          <cell r="TZ64">
            <v>0</v>
          </cell>
          <cell r="UA64">
            <v>0</v>
          </cell>
          <cell r="UB64">
            <v>0</v>
          </cell>
          <cell r="UC64">
            <v>0</v>
          </cell>
          <cell r="UD64">
            <v>0</v>
          </cell>
          <cell r="UE64">
            <v>0</v>
          </cell>
          <cell r="UF64">
            <v>0</v>
          </cell>
          <cell r="UG64">
            <v>0</v>
          </cell>
          <cell r="UH64">
            <v>0</v>
          </cell>
          <cell r="UI64">
            <v>0</v>
          </cell>
          <cell r="UJ64">
            <v>0</v>
          </cell>
          <cell r="UK64">
            <v>-1047.8399999999999</v>
          </cell>
          <cell r="UL64">
            <v>-1047.8399999999999</v>
          </cell>
          <cell r="UM64">
            <v>0</v>
          </cell>
          <cell r="UN64">
            <v>46.129999999999995</v>
          </cell>
          <cell r="UO64">
            <v>4.49</v>
          </cell>
          <cell r="UP64">
            <v>4.49</v>
          </cell>
          <cell r="UQ64">
            <v>4.49</v>
          </cell>
          <cell r="UR64">
            <v>4.49</v>
          </cell>
          <cell r="US64">
            <v>4.49</v>
          </cell>
          <cell r="UT64">
            <v>4.49</v>
          </cell>
          <cell r="UU64">
            <v>4.49</v>
          </cell>
          <cell r="UV64">
            <v>2.94</v>
          </cell>
          <cell r="UW64">
            <v>2.94</v>
          </cell>
          <cell r="UX64">
            <v>2.94</v>
          </cell>
          <cell r="UY64">
            <v>2.94</v>
          </cell>
          <cell r="UZ64">
            <v>2.94</v>
          </cell>
          <cell r="VA64">
            <v>0</v>
          </cell>
          <cell r="VH64">
            <v>0</v>
          </cell>
          <cell r="VN64">
            <v>-46.129999999999995</v>
          </cell>
          <cell r="VO64">
            <v>-46.129999999999995</v>
          </cell>
          <cell r="VP64">
            <v>0</v>
          </cell>
          <cell r="VQ64">
            <v>0</v>
          </cell>
          <cell r="WD64">
            <v>0</v>
          </cell>
          <cell r="WQ64">
            <v>0</v>
          </cell>
          <cell r="WR64">
            <v>0</v>
          </cell>
          <cell r="WS64">
            <v>0</v>
          </cell>
          <cell r="WT64">
            <v>19844.690000000002</v>
          </cell>
          <cell r="WU64">
            <v>1482.67</v>
          </cell>
          <cell r="WV64">
            <v>1482.67</v>
          </cell>
          <cell r="WW64">
            <v>1482.67</v>
          </cell>
          <cell r="WX64">
            <v>1482.67</v>
          </cell>
          <cell r="WY64">
            <v>1482.67</v>
          </cell>
          <cell r="WZ64">
            <v>1482.67</v>
          </cell>
          <cell r="XA64">
            <v>1482.67</v>
          </cell>
          <cell r="XB64">
            <v>1893.2</v>
          </cell>
          <cell r="XC64">
            <v>1893.2</v>
          </cell>
          <cell r="XD64">
            <v>1893.2</v>
          </cell>
          <cell r="XE64">
            <v>1893.2</v>
          </cell>
          <cell r="XF64">
            <v>1893.2</v>
          </cell>
          <cell r="XG64">
            <v>24613.266643107087</v>
          </cell>
          <cell r="XH64">
            <v>1858.7643827120944</v>
          </cell>
          <cell r="XI64">
            <v>2222.9454139803229</v>
          </cell>
          <cell r="XJ64">
            <v>2139.7072432773543</v>
          </cell>
          <cell r="XK64">
            <v>329.41628733047958</v>
          </cell>
          <cell r="XL64">
            <v>1777.3362946456459</v>
          </cell>
          <cell r="XM64">
            <v>1473.1490720350091</v>
          </cell>
          <cell r="XN64">
            <v>2167.7913528950239</v>
          </cell>
          <cell r="XO64">
            <v>2366.217985795221</v>
          </cell>
          <cell r="XP64">
            <v>2894.6984398796149</v>
          </cell>
          <cell r="XQ64">
            <v>2650.2379353202864</v>
          </cell>
          <cell r="XR64">
            <v>2474.3988868537363</v>
          </cell>
          <cell r="XS64">
            <v>2258.6033483822998</v>
          </cell>
          <cell r="XT64">
            <v>4768.5766431070842</v>
          </cell>
          <cell r="XU64">
            <v>0</v>
          </cell>
          <cell r="XV64">
            <v>4768.5766431070842</v>
          </cell>
          <cell r="XW64">
            <v>7912.1600000000008</v>
          </cell>
          <cell r="XX64">
            <v>479.23</v>
          </cell>
          <cell r="XY64">
            <v>479.23</v>
          </cell>
          <cell r="XZ64">
            <v>479.23</v>
          </cell>
          <cell r="YA64">
            <v>479.23</v>
          </cell>
          <cell r="YB64">
            <v>479.23</v>
          </cell>
          <cell r="YC64">
            <v>479.23</v>
          </cell>
          <cell r="YD64">
            <v>479.23</v>
          </cell>
          <cell r="YE64">
            <v>911.51</v>
          </cell>
          <cell r="YF64">
            <v>911.51</v>
          </cell>
          <cell r="YG64">
            <v>911.51</v>
          </cell>
          <cell r="YH64">
            <v>911.51</v>
          </cell>
          <cell r="YI64">
            <v>911.51</v>
          </cell>
          <cell r="YJ64">
            <v>8115.5603329455225</v>
          </cell>
          <cell r="YK64">
            <v>643.37640843026304</v>
          </cell>
          <cell r="YL64">
            <v>564.38288824037716</v>
          </cell>
          <cell r="YM64">
            <v>581.15813739232601</v>
          </cell>
          <cell r="YN64">
            <v>628.78129268728287</v>
          </cell>
          <cell r="YO64">
            <v>561.89622127622488</v>
          </cell>
          <cell r="YP64">
            <v>604.56007806335936</v>
          </cell>
          <cell r="YQ64">
            <v>632.23313156922597</v>
          </cell>
          <cell r="YR64">
            <v>646.20655866555012</v>
          </cell>
          <cell r="YS64">
            <v>751.74595045836145</v>
          </cell>
          <cell r="YT64">
            <v>803.59056636360287</v>
          </cell>
          <cell r="YU64">
            <v>813.43622603672941</v>
          </cell>
          <cell r="YV64">
            <v>884.19287376221882</v>
          </cell>
          <cell r="YW64">
            <v>203.40033294552177</v>
          </cell>
          <cell r="YX64">
            <v>0</v>
          </cell>
          <cell r="YY64">
            <v>203.40033294552177</v>
          </cell>
          <cell r="YZ64">
            <v>2176.8599999999997</v>
          </cell>
          <cell r="ZA64">
            <v>60.38</v>
          </cell>
          <cell r="ZB64">
            <v>60.38</v>
          </cell>
          <cell r="ZC64">
            <v>60.38</v>
          </cell>
          <cell r="ZD64">
            <v>60.38</v>
          </cell>
          <cell r="ZE64">
            <v>60.38</v>
          </cell>
          <cell r="ZF64">
            <v>60.38</v>
          </cell>
          <cell r="ZG64">
            <v>60.38</v>
          </cell>
          <cell r="ZH64">
            <v>350.84</v>
          </cell>
          <cell r="ZI64">
            <v>350.84</v>
          </cell>
          <cell r="ZJ64">
            <v>350.84</v>
          </cell>
          <cell r="ZK64">
            <v>350.84</v>
          </cell>
          <cell r="ZL64">
            <v>350.84</v>
          </cell>
          <cell r="ZM64">
            <v>5186.2811255527085</v>
          </cell>
          <cell r="ZN64">
            <v>0</v>
          </cell>
          <cell r="ZO64">
            <v>27.185661913866326</v>
          </cell>
          <cell r="ZP64">
            <v>61.23337228774335</v>
          </cell>
          <cell r="ZQ64">
            <v>5042.1830982217798</v>
          </cell>
          <cell r="ZR64">
            <v>55.678993129318542</v>
          </cell>
          <cell r="ZS64">
            <v>0</v>
          </cell>
          <cell r="ZZ64">
            <v>3009.4211255527089</v>
          </cell>
          <cell r="AAA64">
            <v>0</v>
          </cell>
          <cell r="AAB64">
            <v>3009.4211255527089</v>
          </cell>
          <cell r="AAC64">
            <v>514.63</v>
          </cell>
          <cell r="AAD64">
            <v>37.090000000000003</v>
          </cell>
          <cell r="AAE64">
            <v>37.090000000000003</v>
          </cell>
          <cell r="AAF64">
            <v>37.090000000000003</v>
          </cell>
          <cell r="AAG64">
            <v>37.090000000000003</v>
          </cell>
          <cell r="AAH64">
            <v>37.090000000000003</v>
          </cell>
          <cell r="AAI64">
            <v>37.090000000000003</v>
          </cell>
          <cell r="AAJ64">
            <v>37.090000000000003</v>
          </cell>
          <cell r="AAK64">
            <v>51</v>
          </cell>
          <cell r="AAL64">
            <v>51</v>
          </cell>
          <cell r="AAM64">
            <v>51</v>
          </cell>
          <cell r="AAN64">
            <v>51</v>
          </cell>
          <cell r="AAO64">
            <v>51</v>
          </cell>
          <cell r="AAP64">
            <v>768.76396730792135</v>
          </cell>
          <cell r="AAQ64">
            <v>109.79865089404012</v>
          </cell>
          <cell r="AAR64">
            <v>109.53583740940522</v>
          </cell>
          <cell r="AAS64">
            <v>109.90445157616479</v>
          </cell>
          <cell r="AAT64">
            <v>110.35549425286101</v>
          </cell>
          <cell r="AAU64">
            <v>111.21715450695081</v>
          </cell>
          <cell r="AAV64">
            <v>109.9575199196188</v>
          </cell>
          <cell r="AAW64">
            <v>107.99485874888055</v>
          </cell>
          <cell r="AAX64">
            <v>0</v>
          </cell>
          <cell r="AAY64">
            <v>0</v>
          </cell>
          <cell r="AAZ64">
            <v>0</v>
          </cell>
          <cell r="ABA64">
            <v>0</v>
          </cell>
          <cell r="ABB64">
            <v>0</v>
          </cell>
          <cell r="ABC64">
            <v>254.13396730792135</v>
          </cell>
          <cell r="ABD64">
            <v>0</v>
          </cell>
          <cell r="ABE64">
            <v>254.13396730792135</v>
          </cell>
          <cell r="ABF64">
            <v>73.929999999999993</v>
          </cell>
          <cell r="ABG64">
            <v>2.4900000000000002</v>
          </cell>
          <cell r="ABH64">
            <v>2.4900000000000002</v>
          </cell>
          <cell r="ABI64">
            <v>2.4900000000000002</v>
          </cell>
          <cell r="ABJ64">
            <v>2.4900000000000002</v>
          </cell>
          <cell r="ABK64">
            <v>2.4900000000000002</v>
          </cell>
          <cell r="ABL64">
            <v>2.4900000000000002</v>
          </cell>
          <cell r="ABM64">
            <v>2.4900000000000002</v>
          </cell>
          <cell r="ABN64">
            <v>11.3</v>
          </cell>
          <cell r="ABO64">
            <v>11.3</v>
          </cell>
          <cell r="ABP64">
            <v>11.3</v>
          </cell>
          <cell r="ABQ64">
            <v>11.3</v>
          </cell>
          <cell r="ABR64">
            <v>11.3</v>
          </cell>
          <cell r="ABS64">
            <v>546.58870000000002</v>
          </cell>
          <cell r="ABT64">
            <v>0</v>
          </cell>
          <cell r="ABU64">
            <v>0</v>
          </cell>
          <cell r="ABV64">
            <v>0</v>
          </cell>
          <cell r="ABW64">
            <v>0</v>
          </cell>
          <cell r="ABX64">
            <v>0</v>
          </cell>
          <cell r="ABY64">
            <v>0</v>
          </cell>
          <cell r="ACB64">
            <v>0</v>
          </cell>
          <cell r="ACC64">
            <v>0</v>
          </cell>
          <cell r="ACD64">
            <v>546.58870000000002</v>
          </cell>
          <cell r="ACE64">
            <v>0</v>
          </cell>
          <cell r="ACF64">
            <v>472.65870000000001</v>
          </cell>
          <cell r="ACG64">
            <v>0</v>
          </cell>
          <cell r="ACH64">
            <v>472.65870000000001</v>
          </cell>
          <cell r="ACI64">
            <v>2848.08</v>
          </cell>
          <cell r="ACJ64">
            <v>2460.64672947187</v>
          </cell>
          <cell r="ACK64">
            <v>-387.43327052812992</v>
          </cell>
          <cell r="ACL64">
            <v>-387.43327052812992</v>
          </cell>
          <cell r="ACM64">
            <v>0</v>
          </cell>
          <cell r="ACN64">
            <v>2848.08</v>
          </cell>
          <cell r="ACO64">
            <v>239.14</v>
          </cell>
          <cell r="ACP64">
            <v>239.14</v>
          </cell>
          <cell r="ACQ64">
            <v>239.14</v>
          </cell>
          <cell r="ACR64">
            <v>239.14</v>
          </cell>
          <cell r="ACS64">
            <v>239.14</v>
          </cell>
          <cell r="ACT64">
            <v>239.14</v>
          </cell>
          <cell r="ACU64">
            <v>239.14</v>
          </cell>
          <cell r="ACV64">
            <v>234.82</v>
          </cell>
          <cell r="ACW64">
            <v>234.82</v>
          </cell>
          <cell r="ACX64">
            <v>234.82</v>
          </cell>
          <cell r="ACY64">
            <v>234.82</v>
          </cell>
          <cell r="ACZ64">
            <v>234.82</v>
          </cell>
          <cell r="ADA64">
            <v>2460.64672947187</v>
          </cell>
          <cell r="ADB64">
            <v>0</v>
          </cell>
          <cell r="ADC64">
            <v>423.11116449124825</v>
          </cell>
          <cell r="ADD64">
            <v>326.68681076335145</v>
          </cell>
          <cell r="ADE64">
            <v>261.47120999999999</v>
          </cell>
          <cell r="ADF64">
            <v>174.07814479999999</v>
          </cell>
          <cell r="ADG64">
            <v>197.3699</v>
          </cell>
          <cell r="ADH64">
            <v>184.5423362764906</v>
          </cell>
          <cell r="ADI64">
            <v>184.63552831901535</v>
          </cell>
          <cell r="ADJ64">
            <v>142.95544899999999</v>
          </cell>
          <cell r="ADK64">
            <v>165.51017279999999</v>
          </cell>
          <cell r="ADL64">
            <v>185.18425155999998</v>
          </cell>
          <cell r="ADM64">
            <v>215.10176146176414</v>
          </cell>
          <cell r="ADN64">
            <v>-387.43327052812992</v>
          </cell>
          <cell r="ADO64">
            <v>-387.43327052812992</v>
          </cell>
          <cell r="ADP64">
            <v>0</v>
          </cell>
          <cell r="ADQ64">
            <v>0</v>
          </cell>
          <cell r="ADR64">
            <v>0</v>
          </cell>
          <cell r="ADS64">
            <v>0</v>
          </cell>
          <cell r="ADT64">
            <v>0</v>
          </cell>
          <cell r="ADU64">
            <v>0</v>
          </cell>
          <cell r="ADV64">
            <v>0</v>
          </cell>
          <cell r="ADW64">
            <v>0</v>
          </cell>
          <cell r="ADX64">
            <v>0</v>
          </cell>
          <cell r="ADY64">
            <v>0</v>
          </cell>
          <cell r="ADZ64">
            <v>0</v>
          </cell>
          <cell r="AEA64">
            <v>0</v>
          </cell>
          <cell r="AEB64">
            <v>0</v>
          </cell>
          <cell r="AEC64">
            <v>0</v>
          </cell>
          <cell r="AED64">
            <v>0</v>
          </cell>
          <cell r="AEE64">
            <v>0</v>
          </cell>
          <cell r="AEF64">
            <v>0</v>
          </cell>
          <cell r="AEG64">
            <v>0</v>
          </cell>
          <cell r="AEH64">
            <v>0</v>
          </cell>
          <cell r="AEI64">
            <v>0</v>
          </cell>
          <cell r="AEJ64">
            <v>0</v>
          </cell>
          <cell r="AEK64">
            <v>0</v>
          </cell>
          <cell r="AEL64">
            <v>0</v>
          </cell>
          <cell r="AEM64">
            <v>0</v>
          </cell>
          <cell r="AEN64">
            <v>0</v>
          </cell>
          <cell r="AEO64">
            <v>0</v>
          </cell>
          <cell r="AEP64">
            <v>0</v>
          </cell>
          <cell r="AEQ64">
            <v>0</v>
          </cell>
          <cell r="AER64">
            <v>0</v>
          </cell>
          <cell r="AES64">
            <v>0</v>
          </cell>
          <cell r="AET64">
            <v>0</v>
          </cell>
          <cell r="AEU64">
            <v>0</v>
          </cell>
          <cell r="AEV64">
            <v>0</v>
          </cell>
          <cell r="AEW64">
            <v>0</v>
          </cell>
          <cell r="AEX64">
            <v>0</v>
          </cell>
          <cell r="AEY64">
            <v>0</v>
          </cell>
          <cell r="AEZ64">
            <v>0</v>
          </cell>
          <cell r="AFA64">
            <v>0</v>
          </cell>
          <cell r="AFB64">
            <v>0</v>
          </cell>
          <cell r="AFC64">
            <v>0</v>
          </cell>
          <cell r="AFD64">
            <v>0</v>
          </cell>
          <cell r="AFE64">
            <v>0</v>
          </cell>
          <cell r="AFF64">
            <v>0</v>
          </cell>
          <cell r="AFG64">
            <v>0</v>
          </cell>
          <cell r="AFH64">
            <v>0</v>
          </cell>
          <cell r="AFI64">
            <v>0</v>
          </cell>
          <cell r="AFJ64">
            <v>0</v>
          </cell>
          <cell r="AFK64">
            <v>0</v>
          </cell>
          <cell r="AFL64">
            <v>0</v>
          </cell>
          <cell r="AFM64">
            <v>0</v>
          </cell>
          <cell r="AFN64">
            <v>0</v>
          </cell>
          <cell r="AFO64">
            <v>0</v>
          </cell>
          <cell r="AFP64">
            <v>0</v>
          </cell>
          <cell r="AFQ64">
            <v>0</v>
          </cell>
          <cell r="AFR64">
            <v>0</v>
          </cell>
          <cell r="AFS64">
            <v>0</v>
          </cell>
          <cell r="AFT64">
            <v>0</v>
          </cell>
          <cell r="AFU64">
            <v>0</v>
          </cell>
          <cell r="AFV64">
            <v>0</v>
          </cell>
          <cell r="AFW64">
            <v>77421.51400000001</v>
          </cell>
          <cell r="AFX64">
            <v>79634.892133872912</v>
          </cell>
          <cell r="AFY64">
            <v>2213.3781338729023</v>
          </cell>
          <cell r="AFZ64">
            <v>0</v>
          </cell>
          <cell r="AGA64">
            <v>2213.3781338729023</v>
          </cell>
          <cell r="AGB64">
            <v>92905.816800000015</v>
          </cell>
          <cell r="AGC64">
            <v>95561.870560647498</v>
          </cell>
          <cell r="AGD64">
            <v>2656.0537606474827</v>
          </cell>
          <cell r="AGE64">
            <v>0</v>
          </cell>
          <cell r="AGF64">
            <v>2656.0537606474827</v>
          </cell>
          <cell r="AGG64">
            <v>5729.1920360000013</v>
          </cell>
          <cell r="AGH64">
            <v>5892.9820179065955</v>
          </cell>
          <cell r="AGI64">
            <v>163.78998190659422</v>
          </cell>
          <cell r="AGJ64">
            <v>0</v>
          </cell>
          <cell r="AGK64">
            <v>163.78998190659422</v>
          </cell>
          <cell r="AGL64">
            <v>98635.008836000023</v>
          </cell>
          <cell r="AGM64">
            <v>101454.8525785541</v>
          </cell>
          <cell r="AGN64">
            <v>2819.843742554076</v>
          </cell>
          <cell r="AGO64">
            <v>0</v>
          </cell>
          <cell r="AGP64">
            <v>2819.843742554076</v>
          </cell>
          <cell r="AGQ64">
            <v>5.8084772370486655E-2</v>
          </cell>
          <cell r="AGR64">
            <v>7.0000000000000007E-2</v>
          </cell>
          <cell r="AGS64">
            <v>0.05</v>
          </cell>
          <cell r="AGT64">
            <v>6.1666666666666668E-2</v>
          </cell>
          <cell r="AGV64">
            <v>26473.114000000001</v>
          </cell>
          <cell r="AGW64">
            <v>17450.099583852458</v>
          </cell>
          <cell r="AGX64">
            <v>-9023.0144161475437</v>
          </cell>
          <cell r="AGZ64">
            <v>2819.843742554076</v>
          </cell>
          <cell r="AHA64">
            <v>-11300.156526221093</v>
          </cell>
          <cell r="AHC64">
            <v>7699.2614158268843</v>
          </cell>
          <cell r="AHD64">
            <v>16070.607420964952</v>
          </cell>
          <cell r="AHE64">
            <v>30874.061259526032</v>
          </cell>
          <cell r="AHF64">
            <v>25072.039907869097</v>
          </cell>
          <cell r="AHG64">
            <v>71235.657220519948</v>
          </cell>
        </row>
        <row r="65">
          <cell r="C65" t="str">
            <v>Текстильникiв, ВУЛ, 23</v>
          </cell>
          <cell r="D65">
            <v>2</v>
          </cell>
          <cell r="E65">
            <v>888.76</v>
          </cell>
          <cell r="F65">
            <v>7932.75</v>
          </cell>
          <cell r="G65">
            <v>9031.0140227623688</v>
          </cell>
          <cell r="H65">
            <v>1098.2640227623688</v>
          </cell>
          <cell r="I65">
            <v>0</v>
          </cell>
          <cell r="J65">
            <v>1098.2640227623688</v>
          </cell>
          <cell r="K65">
            <v>2209.08</v>
          </cell>
          <cell r="L65">
            <v>139.54</v>
          </cell>
          <cell r="M65">
            <v>139.54</v>
          </cell>
          <cell r="N65">
            <v>139.54</v>
          </cell>
          <cell r="O65">
            <v>139.54</v>
          </cell>
          <cell r="P65">
            <v>139.54</v>
          </cell>
          <cell r="Q65">
            <v>139.54</v>
          </cell>
          <cell r="R65">
            <v>139.54</v>
          </cell>
          <cell r="S65">
            <v>246.46</v>
          </cell>
          <cell r="T65">
            <v>246.46</v>
          </cell>
          <cell r="U65">
            <v>246.46</v>
          </cell>
          <cell r="V65">
            <v>246.46</v>
          </cell>
          <cell r="W65">
            <v>246.46</v>
          </cell>
          <cell r="X65">
            <v>2726.9419675360514</v>
          </cell>
          <cell r="Y65">
            <v>0</v>
          </cell>
          <cell r="Z65">
            <v>0</v>
          </cell>
          <cell r="AA65">
            <v>1287.5644089325629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1439.3775586034883</v>
          </cell>
          <cell r="AH65">
            <v>0</v>
          </cell>
          <cell r="AI65">
            <v>0</v>
          </cell>
          <cell r="AJ65">
            <v>0</v>
          </cell>
          <cell r="AL65">
            <v>0</v>
          </cell>
          <cell r="AM65">
            <v>0</v>
          </cell>
          <cell r="AN65">
            <v>633.71999999999991</v>
          </cell>
          <cell r="AO65">
            <v>48.26</v>
          </cell>
          <cell r="AP65">
            <v>48.26</v>
          </cell>
          <cell r="AQ65">
            <v>48.26</v>
          </cell>
          <cell r="AR65">
            <v>48.26</v>
          </cell>
          <cell r="AS65">
            <v>48.26</v>
          </cell>
          <cell r="AT65">
            <v>48.26</v>
          </cell>
          <cell r="AU65">
            <v>48.26</v>
          </cell>
          <cell r="AV65">
            <v>59.18</v>
          </cell>
          <cell r="AW65">
            <v>59.18</v>
          </cell>
          <cell r="AX65">
            <v>59.18</v>
          </cell>
          <cell r="AY65">
            <v>59.18</v>
          </cell>
          <cell r="AZ65">
            <v>59.18</v>
          </cell>
          <cell r="BA65">
            <v>669.00204582453932</v>
          </cell>
          <cell r="BB65">
            <v>0</v>
          </cell>
          <cell r="BC65">
            <v>0</v>
          </cell>
          <cell r="BD65">
            <v>315.89155151555252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353.1104943089868</v>
          </cell>
          <cell r="BK65">
            <v>0</v>
          </cell>
          <cell r="BL65">
            <v>0</v>
          </cell>
          <cell r="BM65">
            <v>0</v>
          </cell>
          <cell r="BO65">
            <v>0</v>
          </cell>
          <cell r="BP65">
            <v>0</v>
          </cell>
          <cell r="BQ65">
            <v>514.58000000000004</v>
          </cell>
          <cell r="BR65">
            <v>39.19</v>
          </cell>
          <cell r="BS65">
            <v>39.19</v>
          </cell>
          <cell r="BT65">
            <v>39.19</v>
          </cell>
          <cell r="BU65">
            <v>39.19</v>
          </cell>
          <cell r="BV65">
            <v>39.19</v>
          </cell>
          <cell r="BW65">
            <v>39.19</v>
          </cell>
          <cell r="BX65">
            <v>39.19</v>
          </cell>
          <cell r="BY65">
            <v>48.05</v>
          </cell>
          <cell r="BZ65">
            <v>48.05</v>
          </cell>
          <cell r="CA65">
            <v>48.05</v>
          </cell>
          <cell r="CB65">
            <v>48.05</v>
          </cell>
          <cell r="CC65">
            <v>48.05</v>
          </cell>
          <cell r="CD65">
            <v>469.35999999999979</v>
          </cell>
          <cell r="CE65">
            <v>35.33</v>
          </cell>
          <cell r="CF65">
            <v>35.33</v>
          </cell>
          <cell r="CG65">
            <v>35.33</v>
          </cell>
          <cell r="CH65">
            <v>35.33</v>
          </cell>
          <cell r="CI65">
            <v>35.33</v>
          </cell>
          <cell r="CJ65">
            <v>35.33</v>
          </cell>
          <cell r="CK65">
            <v>35.33</v>
          </cell>
          <cell r="CL65">
            <v>44.41</v>
          </cell>
          <cell r="CM65">
            <v>44.41</v>
          </cell>
          <cell r="CN65">
            <v>44.41</v>
          </cell>
          <cell r="CO65">
            <v>44.41</v>
          </cell>
          <cell r="CP65">
            <v>44.41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1974.8700000000001</v>
          </cell>
          <cell r="FB65">
            <v>149.31</v>
          </cell>
          <cell r="FC65">
            <v>149.31</v>
          </cell>
          <cell r="FD65">
            <v>149.31</v>
          </cell>
          <cell r="FE65">
            <v>149.31</v>
          </cell>
          <cell r="FF65">
            <v>149.31</v>
          </cell>
          <cell r="FG65">
            <v>149.31</v>
          </cell>
          <cell r="FH65">
            <v>149.31</v>
          </cell>
          <cell r="FI65">
            <v>185.94</v>
          </cell>
          <cell r="FJ65">
            <v>185.94</v>
          </cell>
          <cell r="FK65">
            <v>185.94</v>
          </cell>
          <cell r="FL65">
            <v>185.94</v>
          </cell>
          <cell r="FM65">
            <v>185.94</v>
          </cell>
          <cell r="FN65">
            <v>2077.2179533975795</v>
          </cell>
          <cell r="FO65">
            <v>0</v>
          </cell>
          <cell r="FP65">
            <v>0</v>
          </cell>
          <cell r="FQ65">
            <v>985.59933209336145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1091.6186213042179</v>
          </cell>
          <cell r="FX65">
            <v>0</v>
          </cell>
          <cell r="FY65">
            <v>0</v>
          </cell>
          <cell r="FZ65">
            <v>0</v>
          </cell>
          <cell r="GA65">
            <v>102.34795339757943</v>
          </cell>
          <cell r="GB65">
            <v>0</v>
          </cell>
          <cell r="GC65">
            <v>102.34795339757943</v>
          </cell>
          <cell r="GD65">
            <v>285.22000000000003</v>
          </cell>
          <cell r="GE65">
            <v>14.66</v>
          </cell>
          <cell r="GF65">
            <v>14.66</v>
          </cell>
          <cell r="GG65">
            <v>14.66</v>
          </cell>
          <cell r="GH65">
            <v>14.66</v>
          </cell>
          <cell r="GI65">
            <v>14.66</v>
          </cell>
          <cell r="GJ65">
            <v>14.66</v>
          </cell>
          <cell r="GK65">
            <v>14.66</v>
          </cell>
          <cell r="GL65">
            <v>36.520000000000003</v>
          </cell>
          <cell r="GM65">
            <v>36.520000000000003</v>
          </cell>
          <cell r="GN65">
            <v>36.520000000000003</v>
          </cell>
          <cell r="GO65">
            <v>36.520000000000003</v>
          </cell>
          <cell r="GP65">
            <v>36.520000000000003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V65">
            <v>-285.22000000000003</v>
          </cell>
          <cell r="GW65">
            <v>-285.22000000000003</v>
          </cell>
          <cell r="GX65">
            <v>0</v>
          </cell>
          <cell r="GY65">
            <v>2315.2799999999997</v>
          </cell>
          <cell r="GZ65">
            <v>125.49</v>
          </cell>
          <cell r="HA65">
            <v>125.49</v>
          </cell>
          <cell r="HB65">
            <v>125.49</v>
          </cell>
          <cell r="HC65">
            <v>125.49</v>
          </cell>
          <cell r="HD65">
            <v>125.49</v>
          </cell>
          <cell r="HE65">
            <v>125.49</v>
          </cell>
          <cell r="HF65">
            <v>125.49</v>
          </cell>
          <cell r="HG65">
            <v>287.37</v>
          </cell>
          <cell r="HH65">
            <v>287.37</v>
          </cell>
          <cell r="HI65">
            <v>287.37</v>
          </cell>
          <cell r="HJ65">
            <v>287.37</v>
          </cell>
          <cell r="HK65">
            <v>287.37</v>
          </cell>
          <cell r="HL65">
            <v>3088.4920560041992</v>
          </cell>
          <cell r="HM65">
            <v>222.08949910272469</v>
          </cell>
          <cell r="HN65">
            <v>235.44201645823657</v>
          </cell>
          <cell r="HO65">
            <v>261.7273478329646</v>
          </cell>
          <cell r="HP65">
            <v>239.51730064116242</v>
          </cell>
          <cell r="HQ65">
            <v>250.80540961026523</v>
          </cell>
          <cell r="HR65">
            <v>205.81508994446708</v>
          </cell>
          <cell r="HS65">
            <v>281.04474830012401</v>
          </cell>
          <cell r="HT65">
            <v>188.14569271611262</v>
          </cell>
          <cell r="HU65">
            <v>193.69979788502732</v>
          </cell>
          <cell r="HV65">
            <v>350.91456902694114</v>
          </cell>
          <cell r="HW65">
            <v>309.59943304914623</v>
          </cell>
          <cell r="HX65">
            <v>349.69115143702788</v>
          </cell>
          <cell r="HY65">
            <v>773.21205600419944</v>
          </cell>
          <cell r="HZ65">
            <v>0</v>
          </cell>
          <cell r="IA65">
            <v>773.21205600419944</v>
          </cell>
          <cell r="IB65">
            <v>0</v>
          </cell>
          <cell r="IC65">
            <v>0</v>
          </cell>
          <cell r="ID65">
            <v>0</v>
          </cell>
          <cell r="IE65">
            <v>0</v>
          </cell>
          <cell r="IF65">
            <v>0</v>
          </cell>
          <cell r="IG65">
            <v>0</v>
          </cell>
          <cell r="IH65">
            <v>0</v>
          </cell>
          <cell r="II65">
            <v>0</v>
          </cell>
          <cell r="IJ65">
            <v>0</v>
          </cell>
          <cell r="IK65">
            <v>0</v>
          </cell>
          <cell r="IL65">
            <v>0</v>
          </cell>
          <cell r="IM65">
            <v>0</v>
          </cell>
          <cell r="IN65">
            <v>0</v>
          </cell>
          <cell r="IO65">
            <v>0</v>
          </cell>
          <cell r="IP65">
            <v>0</v>
          </cell>
          <cell r="IQ65">
            <v>0</v>
          </cell>
          <cell r="IR65">
            <v>0</v>
          </cell>
          <cell r="IS65">
            <v>0</v>
          </cell>
          <cell r="IT65">
            <v>0</v>
          </cell>
          <cell r="IU65">
            <v>0</v>
          </cell>
          <cell r="IV65">
            <v>0</v>
          </cell>
          <cell r="IW65">
            <v>0</v>
          </cell>
          <cell r="IX65">
            <v>0</v>
          </cell>
          <cell r="IY65">
            <v>0</v>
          </cell>
          <cell r="IZ65">
            <v>0</v>
          </cell>
          <cell r="JA65">
            <v>0</v>
          </cell>
          <cell r="JB65">
            <v>0</v>
          </cell>
          <cell r="JC65">
            <v>0</v>
          </cell>
          <cell r="JD65">
            <v>0</v>
          </cell>
          <cell r="JE65">
            <v>0</v>
          </cell>
          <cell r="JF65">
            <v>0</v>
          </cell>
          <cell r="JG65">
            <v>0</v>
          </cell>
          <cell r="JH65">
            <v>0</v>
          </cell>
          <cell r="JI65">
            <v>0</v>
          </cell>
          <cell r="JJ65">
            <v>0</v>
          </cell>
          <cell r="JK65">
            <v>0</v>
          </cell>
          <cell r="JL65">
            <v>0</v>
          </cell>
          <cell r="JM65">
            <v>0</v>
          </cell>
          <cell r="JN65">
            <v>0</v>
          </cell>
          <cell r="JO65">
            <v>0</v>
          </cell>
          <cell r="JP65">
            <v>0</v>
          </cell>
          <cell r="JQ65">
            <v>0</v>
          </cell>
          <cell r="JR65">
            <v>0</v>
          </cell>
          <cell r="JS65">
            <v>0</v>
          </cell>
          <cell r="JT65">
            <v>0</v>
          </cell>
          <cell r="JU65">
            <v>0</v>
          </cell>
          <cell r="JV65">
            <v>0</v>
          </cell>
          <cell r="JW65">
            <v>0</v>
          </cell>
          <cell r="JX65">
            <v>0</v>
          </cell>
          <cell r="JY65">
            <v>0</v>
          </cell>
          <cell r="JZ65">
            <v>0</v>
          </cell>
          <cell r="KA65">
            <v>0</v>
          </cell>
          <cell r="KB65">
            <v>0</v>
          </cell>
          <cell r="KC65">
            <v>0</v>
          </cell>
          <cell r="KD65">
            <v>0</v>
          </cell>
          <cell r="KE65">
            <v>0</v>
          </cell>
          <cell r="KF65">
            <v>0</v>
          </cell>
          <cell r="KG65">
            <v>0</v>
          </cell>
          <cell r="KH65">
            <v>140.38999999999999</v>
          </cell>
          <cell r="KI65">
            <v>6.67</v>
          </cell>
          <cell r="KJ65">
            <v>6.67</v>
          </cell>
          <cell r="KK65">
            <v>6.67</v>
          </cell>
          <cell r="KL65">
            <v>6.67</v>
          </cell>
          <cell r="KM65">
            <v>6.67</v>
          </cell>
          <cell r="KN65">
            <v>6.67</v>
          </cell>
          <cell r="KO65">
            <v>6.67</v>
          </cell>
          <cell r="KP65">
            <v>18.739999999999998</v>
          </cell>
          <cell r="KQ65">
            <v>18.739999999999998</v>
          </cell>
          <cell r="KR65">
            <v>18.739999999999998</v>
          </cell>
          <cell r="KS65">
            <v>18.739999999999998</v>
          </cell>
          <cell r="KT65">
            <v>18.739999999999998</v>
          </cell>
          <cell r="KU65">
            <v>151.4957310966937</v>
          </cell>
          <cell r="KV65">
            <v>8.0805833922993422</v>
          </cell>
          <cell r="KW65">
            <v>8.7024926154874827</v>
          </cell>
          <cell r="KX65">
            <v>7.7233569155189787</v>
          </cell>
          <cell r="KY65">
            <v>8.4679433257182932</v>
          </cell>
          <cell r="KZ65">
            <v>8.4351149454898646</v>
          </cell>
          <cell r="LA65">
            <v>8.6216069284293155</v>
          </cell>
          <cell r="LB65">
            <v>7.6290968151580625</v>
          </cell>
          <cell r="LC65">
            <v>14.234442332278839</v>
          </cell>
          <cell r="LD65">
            <v>18.347401107281982</v>
          </cell>
          <cell r="LE65">
            <v>17.716576163412171</v>
          </cell>
          <cell r="LF65">
            <v>21.585467659695901</v>
          </cell>
          <cell r="LG65">
            <v>21.951648895923473</v>
          </cell>
          <cell r="LH65">
            <v>11.105731096693717</v>
          </cell>
          <cell r="LI65">
            <v>0</v>
          </cell>
          <cell r="LJ65">
            <v>11.105731096693717</v>
          </cell>
          <cell r="LK65">
            <v>0</v>
          </cell>
          <cell r="LX65">
            <v>0</v>
          </cell>
          <cell r="MJ65">
            <v>0</v>
          </cell>
          <cell r="ML65">
            <v>0</v>
          </cell>
          <cell r="MM65">
            <v>0</v>
          </cell>
          <cell r="MN65">
            <v>5887.6999999999989</v>
          </cell>
          <cell r="MO65">
            <v>476.2</v>
          </cell>
          <cell r="MP65">
            <v>476.2</v>
          </cell>
          <cell r="MQ65">
            <v>476.2</v>
          </cell>
          <cell r="MR65">
            <v>476.2</v>
          </cell>
          <cell r="MS65">
            <v>476.2</v>
          </cell>
          <cell r="MT65">
            <v>476.2</v>
          </cell>
          <cell r="MU65">
            <v>476.2</v>
          </cell>
          <cell r="MV65">
            <v>510.86</v>
          </cell>
          <cell r="MW65">
            <v>510.86</v>
          </cell>
          <cell r="MX65">
            <v>510.86</v>
          </cell>
          <cell r="MY65">
            <v>510.86</v>
          </cell>
          <cell r="MZ65">
            <v>510.86</v>
          </cell>
          <cell r="NA65">
            <v>0</v>
          </cell>
          <cell r="NB65">
            <v>0</v>
          </cell>
          <cell r="NC65">
            <v>0</v>
          </cell>
          <cell r="ND65">
            <v>0</v>
          </cell>
          <cell r="NE65">
            <v>0</v>
          </cell>
          <cell r="NF65">
            <v>0</v>
          </cell>
          <cell r="NG65">
            <v>0</v>
          </cell>
          <cell r="NH65">
            <v>0</v>
          </cell>
          <cell r="NI65">
            <v>0</v>
          </cell>
          <cell r="NJ65">
            <v>0</v>
          </cell>
          <cell r="NK65">
            <v>0</v>
          </cell>
          <cell r="NL65">
            <v>0</v>
          </cell>
          <cell r="NM65">
            <v>0</v>
          </cell>
          <cell r="NN65">
            <v>-5887.6999999999989</v>
          </cell>
          <cell r="NO65">
            <v>-5887.6999999999989</v>
          </cell>
          <cell r="NP65">
            <v>0</v>
          </cell>
          <cell r="NQ65">
            <v>3681.88</v>
          </cell>
          <cell r="NR65">
            <v>0</v>
          </cell>
          <cell r="NS65">
            <v>-3681.88</v>
          </cell>
          <cell r="NT65">
            <v>-3681.88</v>
          </cell>
          <cell r="NU65">
            <v>0</v>
          </cell>
          <cell r="NV65">
            <v>1383.7800000000002</v>
          </cell>
          <cell r="NW65">
            <v>151.09</v>
          </cell>
          <cell r="NX65">
            <v>151.09</v>
          </cell>
          <cell r="NY65">
            <v>151.09</v>
          </cell>
          <cell r="NZ65">
            <v>151.09</v>
          </cell>
          <cell r="OA65">
            <v>151.09</v>
          </cell>
          <cell r="OB65">
            <v>151.09</v>
          </cell>
          <cell r="OC65">
            <v>151.09</v>
          </cell>
          <cell r="OD65">
            <v>65.23</v>
          </cell>
          <cell r="OE65">
            <v>65.23</v>
          </cell>
          <cell r="OF65">
            <v>65.23</v>
          </cell>
          <cell r="OG65">
            <v>65.23</v>
          </cell>
          <cell r="OH65">
            <v>65.23</v>
          </cell>
          <cell r="OI65">
            <v>0</v>
          </cell>
          <cell r="OJ65">
            <v>0</v>
          </cell>
          <cell r="OK65">
            <v>0</v>
          </cell>
          <cell r="OL65">
            <v>0</v>
          </cell>
          <cell r="OM65">
            <v>0</v>
          </cell>
          <cell r="ON65">
            <v>0</v>
          </cell>
          <cell r="OO65">
            <v>0</v>
          </cell>
          <cell r="OP65">
            <v>0</v>
          </cell>
          <cell r="OQ65">
            <v>0</v>
          </cell>
          <cell r="OR65">
            <v>0</v>
          </cell>
          <cell r="OS65">
            <v>0</v>
          </cell>
          <cell r="OT65">
            <v>0</v>
          </cell>
          <cell r="OU65">
            <v>0</v>
          </cell>
          <cell r="OV65">
            <v>-1383.7800000000002</v>
          </cell>
          <cell r="OW65">
            <v>-1383.7800000000002</v>
          </cell>
          <cell r="OX65">
            <v>0</v>
          </cell>
          <cell r="OY65">
            <v>1204.2999999999997</v>
          </cell>
          <cell r="OZ65">
            <v>136.25</v>
          </cell>
          <cell r="PA65">
            <v>136.25</v>
          </cell>
          <cell r="PB65">
            <v>136.25</v>
          </cell>
          <cell r="PC65">
            <v>136.25</v>
          </cell>
          <cell r="PD65">
            <v>136.25</v>
          </cell>
          <cell r="PE65">
            <v>136.25</v>
          </cell>
          <cell r="PF65">
            <v>136.25</v>
          </cell>
          <cell r="PG65">
            <v>50.11</v>
          </cell>
          <cell r="PH65">
            <v>50.11</v>
          </cell>
          <cell r="PI65">
            <v>50.11</v>
          </cell>
          <cell r="PJ65">
            <v>50.11</v>
          </cell>
          <cell r="PK65">
            <v>50.11</v>
          </cell>
          <cell r="PL65">
            <v>0</v>
          </cell>
          <cell r="PM65">
            <v>0</v>
          </cell>
          <cell r="PN65">
            <v>0</v>
          </cell>
          <cell r="PO65">
            <v>0</v>
          </cell>
          <cell r="PP65">
            <v>0</v>
          </cell>
          <cell r="PQ65">
            <v>0</v>
          </cell>
          <cell r="PR65">
            <v>0</v>
          </cell>
          <cell r="PS65">
            <v>0</v>
          </cell>
          <cell r="PT65">
            <v>0</v>
          </cell>
          <cell r="PU65">
            <v>0</v>
          </cell>
          <cell r="PV65">
            <v>0</v>
          </cell>
          <cell r="PW65">
            <v>0</v>
          </cell>
          <cell r="PX65">
            <v>0</v>
          </cell>
          <cell r="PY65">
            <v>-1204.2999999999997</v>
          </cell>
          <cell r="PZ65">
            <v>-1204.2999999999997</v>
          </cell>
          <cell r="QA65">
            <v>0</v>
          </cell>
          <cell r="QB65">
            <v>350.18999999999994</v>
          </cell>
          <cell r="QC65">
            <v>35.82</v>
          </cell>
          <cell r="QD65">
            <v>35.82</v>
          </cell>
          <cell r="QE65">
            <v>35.82</v>
          </cell>
          <cell r="QF65">
            <v>35.82</v>
          </cell>
          <cell r="QG65">
            <v>35.82</v>
          </cell>
          <cell r="QH65">
            <v>35.82</v>
          </cell>
          <cell r="QI65">
            <v>35.82</v>
          </cell>
          <cell r="QJ65">
            <v>19.89</v>
          </cell>
          <cell r="QK65">
            <v>19.89</v>
          </cell>
          <cell r="QL65">
            <v>19.89</v>
          </cell>
          <cell r="QM65">
            <v>19.89</v>
          </cell>
          <cell r="QN65">
            <v>19.89</v>
          </cell>
          <cell r="QO65">
            <v>0</v>
          </cell>
          <cell r="QP65">
            <v>0</v>
          </cell>
          <cell r="QQ65">
            <v>0</v>
          </cell>
          <cell r="QR65">
            <v>0</v>
          </cell>
          <cell r="QS65">
            <v>0</v>
          </cell>
          <cell r="QT65">
            <v>0</v>
          </cell>
          <cell r="QU65">
            <v>0</v>
          </cell>
          <cell r="QV65">
            <v>0</v>
          </cell>
          <cell r="QW65">
            <v>0</v>
          </cell>
          <cell r="QX65">
            <v>0</v>
          </cell>
          <cell r="QY65">
            <v>0</v>
          </cell>
          <cell r="QZ65">
            <v>0</v>
          </cell>
          <cell r="RA65">
            <v>0</v>
          </cell>
          <cell r="RB65">
            <v>-350.18999999999994</v>
          </cell>
          <cell r="RC65">
            <v>-350.18999999999994</v>
          </cell>
          <cell r="RD65">
            <v>0</v>
          </cell>
          <cell r="RE65">
            <v>0</v>
          </cell>
          <cell r="RF65">
            <v>0</v>
          </cell>
          <cell r="RG65">
            <v>0</v>
          </cell>
          <cell r="RH65">
            <v>0</v>
          </cell>
          <cell r="RI65">
            <v>0</v>
          </cell>
          <cell r="RJ65">
            <v>0</v>
          </cell>
          <cell r="RK65">
            <v>0</v>
          </cell>
          <cell r="RL65">
            <v>0</v>
          </cell>
          <cell r="RM65">
            <v>0</v>
          </cell>
          <cell r="RN65">
            <v>0</v>
          </cell>
          <cell r="RO65">
            <v>0</v>
          </cell>
          <cell r="RP65">
            <v>0</v>
          </cell>
          <cell r="RQ65">
            <v>0</v>
          </cell>
          <cell r="RR65">
            <v>0</v>
          </cell>
          <cell r="RS65">
            <v>0</v>
          </cell>
          <cell r="RT65">
            <v>0</v>
          </cell>
          <cell r="RU65">
            <v>0</v>
          </cell>
          <cell r="RV65">
            <v>0</v>
          </cell>
          <cell r="RW65">
            <v>0</v>
          </cell>
          <cell r="RX65">
            <v>0</v>
          </cell>
          <cell r="RY65">
            <v>0</v>
          </cell>
          <cell r="RZ65">
            <v>0</v>
          </cell>
          <cell r="SA65">
            <v>0</v>
          </cell>
          <cell r="SB65">
            <v>0</v>
          </cell>
          <cell r="SC65">
            <v>0</v>
          </cell>
          <cell r="SD65">
            <v>0</v>
          </cell>
          <cell r="SE65">
            <v>0</v>
          </cell>
          <cell r="SF65">
            <v>0</v>
          </cell>
          <cell r="SG65">
            <v>0</v>
          </cell>
          <cell r="SH65">
            <v>0</v>
          </cell>
          <cell r="SI65">
            <v>0</v>
          </cell>
          <cell r="SJ65">
            <v>0</v>
          </cell>
          <cell r="SK65">
            <v>0</v>
          </cell>
          <cell r="SL65">
            <v>0</v>
          </cell>
          <cell r="SM65">
            <v>0</v>
          </cell>
          <cell r="SN65">
            <v>0</v>
          </cell>
          <cell r="SO65">
            <v>0</v>
          </cell>
          <cell r="SP65">
            <v>0</v>
          </cell>
          <cell r="SQ65">
            <v>0</v>
          </cell>
          <cell r="SR65">
            <v>0</v>
          </cell>
          <cell r="SS65">
            <v>0</v>
          </cell>
          <cell r="ST65">
            <v>0</v>
          </cell>
          <cell r="SU65">
            <v>0</v>
          </cell>
          <cell r="SV65">
            <v>0</v>
          </cell>
          <cell r="SW65">
            <v>0</v>
          </cell>
          <cell r="SX65">
            <v>0</v>
          </cell>
          <cell r="SY65">
            <v>0</v>
          </cell>
          <cell r="SZ65">
            <v>0</v>
          </cell>
          <cell r="TA65">
            <v>0</v>
          </cell>
          <cell r="TB65">
            <v>0</v>
          </cell>
          <cell r="TC65">
            <v>0</v>
          </cell>
          <cell r="TD65">
            <v>0</v>
          </cell>
          <cell r="TE65">
            <v>0</v>
          </cell>
          <cell r="TF65">
            <v>0</v>
          </cell>
          <cell r="TG65">
            <v>0</v>
          </cell>
          <cell r="TH65">
            <v>0</v>
          </cell>
          <cell r="TI65">
            <v>0</v>
          </cell>
          <cell r="TJ65">
            <v>0</v>
          </cell>
          <cell r="TK65">
            <v>705.4</v>
          </cell>
          <cell r="TL65">
            <v>65.95</v>
          </cell>
          <cell r="TM65">
            <v>65.95</v>
          </cell>
          <cell r="TN65">
            <v>65.95</v>
          </cell>
          <cell r="TO65">
            <v>65.95</v>
          </cell>
          <cell r="TP65">
            <v>65.95</v>
          </cell>
          <cell r="TQ65">
            <v>65.95</v>
          </cell>
          <cell r="TR65">
            <v>65.95</v>
          </cell>
          <cell r="TS65">
            <v>48.75</v>
          </cell>
          <cell r="TT65">
            <v>48.75</v>
          </cell>
          <cell r="TU65">
            <v>48.75</v>
          </cell>
          <cell r="TV65">
            <v>48.75</v>
          </cell>
          <cell r="TW65">
            <v>48.75</v>
          </cell>
          <cell r="TX65">
            <v>0</v>
          </cell>
          <cell r="TY65">
            <v>0</v>
          </cell>
          <cell r="TZ65">
            <v>0</v>
          </cell>
          <cell r="UA65">
            <v>0</v>
          </cell>
          <cell r="UB65">
            <v>0</v>
          </cell>
          <cell r="UC65">
            <v>0</v>
          </cell>
          <cell r="UD65">
            <v>0</v>
          </cell>
          <cell r="UE65">
            <v>0</v>
          </cell>
          <cell r="UF65">
            <v>0</v>
          </cell>
          <cell r="UG65">
            <v>0</v>
          </cell>
          <cell r="UH65">
            <v>0</v>
          </cell>
          <cell r="UI65">
            <v>0</v>
          </cell>
          <cell r="UJ65">
            <v>0</v>
          </cell>
          <cell r="UK65">
            <v>-705.4</v>
          </cell>
          <cell r="UL65">
            <v>-705.4</v>
          </cell>
          <cell r="UM65">
            <v>0</v>
          </cell>
          <cell r="UN65">
            <v>38.210000000000008</v>
          </cell>
          <cell r="UO65">
            <v>3.73</v>
          </cell>
          <cell r="UP65">
            <v>3.73</v>
          </cell>
          <cell r="UQ65">
            <v>3.73</v>
          </cell>
          <cell r="UR65">
            <v>3.73</v>
          </cell>
          <cell r="US65">
            <v>3.73</v>
          </cell>
          <cell r="UT65">
            <v>3.73</v>
          </cell>
          <cell r="UU65">
            <v>3.73</v>
          </cell>
          <cell r="UV65">
            <v>2.42</v>
          </cell>
          <cell r="UW65">
            <v>2.42</v>
          </cell>
          <cell r="UX65">
            <v>2.42</v>
          </cell>
          <cell r="UY65">
            <v>2.42</v>
          </cell>
          <cell r="UZ65">
            <v>2.42</v>
          </cell>
          <cell r="VA65">
            <v>0</v>
          </cell>
          <cell r="VH65">
            <v>0</v>
          </cell>
          <cell r="VN65">
            <v>-38.210000000000008</v>
          </cell>
          <cell r="VO65">
            <v>-38.210000000000008</v>
          </cell>
          <cell r="VP65">
            <v>0</v>
          </cell>
          <cell r="VQ65">
            <v>0</v>
          </cell>
          <cell r="WD65">
            <v>0</v>
          </cell>
          <cell r="WQ65">
            <v>0</v>
          </cell>
          <cell r="WR65">
            <v>0</v>
          </cell>
          <cell r="WS65">
            <v>0</v>
          </cell>
          <cell r="WT65">
            <v>18063.039999999997</v>
          </cell>
          <cell r="WU65">
            <v>1328.07</v>
          </cell>
          <cell r="WV65">
            <v>1328.07</v>
          </cell>
          <cell r="WW65">
            <v>1328.07</v>
          </cell>
          <cell r="WX65">
            <v>1328.07</v>
          </cell>
          <cell r="WY65">
            <v>1328.07</v>
          </cell>
          <cell r="WZ65">
            <v>1328.07</v>
          </cell>
          <cell r="XA65">
            <v>1328.07</v>
          </cell>
          <cell r="XB65">
            <v>1753.31</v>
          </cell>
          <cell r="XC65">
            <v>1753.31</v>
          </cell>
          <cell r="XD65">
            <v>1753.31</v>
          </cell>
          <cell r="XE65">
            <v>1753.31</v>
          </cell>
          <cell r="XF65">
            <v>1753.31</v>
          </cell>
          <cell r="XG65">
            <v>20980.892888004219</v>
          </cell>
          <cell r="XH65">
            <v>1440.8016552840675</v>
          </cell>
          <cell r="XI65">
            <v>1953.9199287492145</v>
          </cell>
          <cell r="XJ65">
            <v>1890.0839334076645</v>
          </cell>
          <cell r="XK65">
            <v>532.11076011182877</v>
          </cell>
          <cell r="XL65">
            <v>1670.1219984860063</v>
          </cell>
          <cell r="XM65">
            <v>1164.3062153360363</v>
          </cell>
          <cell r="XN65">
            <v>1864.0678274176119</v>
          </cell>
          <cell r="XO65">
            <v>1980.3577016467586</v>
          </cell>
          <cell r="XP65">
            <v>2419.2914701693703</v>
          </cell>
          <cell r="XQ65">
            <v>2117.6906666455989</v>
          </cell>
          <cell r="XR65">
            <v>2247.5776771890714</v>
          </cell>
          <cell r="XS65">
            <v>1700.563053560991</v>
          </cell>
          <cell r="XT65">
            <v>2917.8528880042213</v>
          </cell>
          <cell r="XU65">
            <v>0</v>
          </cell>
          <cell r="XV65">
            <v>2917.8528880042213</v>
          </cell>
          <cell r="XW65">
            <v>3493.0500000000011</v>
          </cell>
          <cell r="XX65">
            <v>275.25</v>
          </cell>
          <cell r="XY65">
            <v>275.25</v>
          </cell>
          <cell r="XZ65">
            <v>275.25</v>
          </cell>
          <cell r="YA65">
            <v>275.25</v>
          </cell>
          <cell r="YB65">
            <v>275.25</v>
          </cell>
          <cell r="YC65">
            <v>275.25</v>
          </cell>
          <cell r="YD65">
            <v>275.25</v>
          </cell>
          <cell r="YE65">
            <v>313.26</v>
          </cell>
          <cell r="YF65">
            <v>313.26</v>
          </cell>
          <cell r="YG65">
            <v>313.26</v>
          </cell>
          <cell r="YH65">
            <v>313.26</v>
          </cell>
          <cell r="YI65">
            <v>313.26</v>
          </cell>
          <cell r="YJ65">
            <v>4528.8961070557834</v>
          </cell>
          <cell r="YK65">
            <v>334.07030227750107</v>
          </cell>
          <cell r="YL65">
            <v>293.05327270971662</v>
          </cell>
          <cell r="YM65">
            <v>301.7469013336331</v>
          </cell>
          <cell r="YN65">
            <v>323.52955272024656</v>
          </cell>
          <cell r="YO65">
            <v>291.74579642290854</v>
          </cell>
          <cell r="YP65">
            <v>313.59091957447816</v>
          </cell>
          <cell r="YQ65">
            <v>328.25158245589864</v>
          </cell>
          <cell r="YR65">
            <v>335.50650050379647</v>
          </cell>
          <cell r="YS65">
            <v>459.70596931920227</v>
          </cell>
          <cell r="YT65">
            <v>496.40831090640421</v>
          </cell>
          <cell r="YU65">
            <v>503.74225589502038</v>
          </cell>
          <cell r="YV65">
            <v>547.54474293697763</v>
          </cell>
          <cell r="YW65">
            <v>1035.8461070557823</v>
          </cell>
          <cell r="YX65">
            <v>0</v>
          </cell>
          <cell r="YY65">
            <v>1035.8461070557823</v>
          </cell>
          <cell r="YZ65">
            <v>1616.0300000000002</v>
          </cell>
          <cell r="ZA65">
            <v>48.79</v>
          </cell>
          <cell r="ZB65">
            <v>48.79</v>
          </cell>
          <cell r="ZC65">
            <v>48.79</v>
          </cell>
          <cell r="ZD65">
            <v>48.79</v>
          </cell>
          <cell r="ZE65">
            <v>48.79</v>
          </cell>
          <cell r="ZF65">
            <v>48.79</v>
          </cell>
          <cell r="ZG65">
            <v>48.79</v>
          </cell>
          <cell r="ZH65">
            <v>254.9</v>
          </cell>
          <cell r="ZI65">
            <v>254.9</v>
          </cell>
          <cell r="ZJ65">
            <v>254.9</v>
          </cell>
          <cell r="ZK65">
            <v>254.9</v>
          </cell>
          <cell r="ZL65">
            <v>254.9</v>
          </cell>
          <cell r="ZM65">
            <v>6961.9617655508528</v>
          </cell>
          <cell r="ZN65">
            <v>0</v>
          </cell>
          <cell r="ZO65">
            <v>54.975449648040794</v>
          </cell>
          <cell r="ZP65">
            <v>185.63332905733648</v>
          </cell>
          <cell r="ZQ65">
            <v>6675.8755662602307</v>
          </cell>
          <cell r="ZR65">
            <v>45.477420585244744</v>
          </cell>
          <cell r="ZS65">
            <v>0</v>
          </cell>
          <cell r="ZZ65">
            <v>5345.931765550853</v>
          </cell>
          <cell r="AAA65">
            <v>0</v>
          </cell>
          <cell r="AAB65">
            <v>5345.931765550853</v>
          </cell>
          <cell r="AAC65">
            <v>477.14999999999992</v>
          </cell>
          <cell r="AAD65">
            <v>34.4</v>
          </cell>
          <cell r="AAE65">
            <v>34.4</v>
          </cell>
          <cell r="AAF65">
            <v>34.4</v>
          </cell>
          <cell r="AAG65">
            <v>34.4</v>
          </cell>
          <cell r="AAH65">
            <v>34.4</v>
          </cell>
          <cell r="AAI65">
            <v>34.4</v>
          </cell>
          <cell r="AAJ65">
            <v>34.4</v>
          </cell>
          <cell r="AAK65">
            <v>47.27</v>
          </cell>
          <cell r="AAL65">
            <v>47.27</v>
          </cell>
          <cell r="AAM65">
            <v>47.27</v>
          </cell>
          <cell r="AAN65">
            <v>47.27</v>
          </cell>
          <cell r="AAO65">
            <v>47.27</v>
          </cell>
          <cell r="AAP65">
            <v>905.54554019749366</v>
          </cell>
          <cell r="AAQ65">
            <v>40.498071553922586</v>
          </cell>
          <cell r="AAR65">
            <v>40.401135578667741</v>
          </cell>
          <cell r="AAS65">
            <v>40.537095016963804</v>
          </cell>
          <cell r="AAT65">
            <v>40.703457339688001</v>
          </cell>
          <cell r="AAU65">
            <v>41.021271614646402</v>
          </cell>
          <cell r="AAV65">
            <v>40.556668714390398</v>
          </cell>
          <cell r="AAW65">
            <v>39.832761891478995</v>
          </cell>
          <cell r="AAX65">
            <v>126.54010656</v>
          </cell>
          <cell r="AAY65">
            <v>121.69485666</v>
          </cell>
          <cell r="AAZ65">
            <v>123.93559368</v>
          </cell>
          <cell r="ABA65">
            <v>123.769545228</v>
          </cell>
          <cell r="ABB65">
            <v>126.05497635973569</v>
          </cell>
          <cell r="ABC65">
            <v>428.39554019749374</v>
          </cell>
          <cell r="ABD65">
            <v>0</v>
          </cell>
          <cell r="ABE65">
            <v>428.39554019749374</v>
          </cell>
          <cell r="ABF65">
            <v>68.62</v>
          </cell>
          <cell r="ABG65">
            <v>2.31</v>
          </cell>
          <cell r="ABH65">
            <v>2.31</v>
          </cell>
          <cell r="ABI65">
            <v>2.31</v>
          </cell>
          <cell r="ABJ65">
            <v>2.31</v>
          </cell>
          <cell r="ABK65">
            <v>2.31</v>
          </cell>
          <cell r="ABL65">
            <v>2.31</v>
          </cell>
          <cell r="ABM65">
            <v>2.31</v>
          </cell>
          <cell r="ABN65">
            <v>10.49</v>
          </cell>
          <cell r="ABO65">
            <v>10.49</v>
          </cell>
          <cell r="ABP65">
            <v>10.49</v>
          </cell>
          <cell r="ABQ65">
            <v>10.49</v>
          </cell>
          <cell r="ABR65">
            <v>10.49</v>
          </cell>
          <cell r="ABS65">
            <v>0</v>
          </cell>
          <cell r="ABT65">
            <v>0</v>
          </cell>
          <cell r="ABU65">
            <v>0</v>
          </cell>
          <cell r="ABV65">
            <v>0</v>
          </cell>
          <cell r="ABW65">
            <v>0</v>
          </cell>
          <cell r="ABX65">
            <v>0</v>
          </cell>
          <cell r="ABY65">
            <v>0</v>
          </cell>
          <cell r="ACB65">
            <v>0</v>
          </cell>
          <cell r="ACC65">
            <v>0</v>
          </cell>
          <cell r="ACD65">
            <v>0</v>
          </cell>
          <cell r="ACE65">
            <v>0</v>
          </cell>
          <cell r="ACF65">
            <v>-68.62</v>
          </cell>
          <cell r="ACG65">
            <v>-68.62</v>
          </cell>
          <cell r="ACH65">
            <v>0</v>
          </cell>
          <cell r="ACI65">
            <v>1433.1300000000003</v>
          </cell>
          <cell r="ACJ65">
            <v>17391.644517943139</v>
          </cell>
          <cell r="ACK65">
            <v>15958.514517943138</v>
          </cell>
          <cell r="ACL65">
            <v>0</v>
          </cell>
          <cell r="ACM65">
            <v>15958.514517943138</v>
          </cell>
          <cell r="ACN65">
            <v>1433.1300000000003</v>
          </cell>
          <cell r="ACO65">
            <v>120.34</v>
          </cell>
          <cell r="ACP65">
            <v>120.34</v>
          </cell>
          <cell r="ACQ65">
            <v>120.34</v>
          </cell>
          <cell r="ACR65">
            <v>120.34</v>
          </cell>
          <cell r="ACS65">
            <v>120.34</v>
          </cell>
          <cell r="ACT65">
            <v>120.34</v>
          </cell>
          <cell r="ACU65">
            <v>120.34</v>
          </cell>
          <cell r="ACV65">
            <v>118.15</v>
          </cell>
          <cell r="ACW65">
            <v>118.15</v>
          </cell>
          <cell r="ACX65">
            <v>118.15</v>
          </cell>
          <cell r="ACY65">
            <v>118.15</v>
          </cell>
          <cell r="ACZ65">
            <v>118.15</v>
          </cell>
          <cell r="ADA65">
            <v>17391.644517943139</v>
          </cell>
          <cell r="ADB65">
            <v>0</v>
          </cell>
          <cell r="ADC65">
            <v>2971.2155751820369</v>
          </cell>
          <cell r="ADD65">
            <v>1403.0172694136204</v>
          </cell>
          <cell r="ADE65">
            <v>2012.5359800000001</v>
          </cell>
          <cell r="ADF65">
            <v>1566.7033031999999</v>
          </cell>
          <cell r="ADG65">
            <v>1477.9058111999998</v>
          </cell>
          <cell r="ADH65">
            <v>1564.7329185124286</v>
          </cell>
          <cell r="ADI65">
            <v>1283.0604510304458</v>
          </cell>
          <cell r="ADJ65">
            <v>1110.5381196000001</v>
          </cell>
          <cell r="ADK65">
            <v>1233.6637880000001</v>
          </cell>
          <cell r="ADL65">
            <v>1181.5061339199999</v>
          </cell>
          <cell r="ADM65">
            <v>1586.7651678846078</v>
          </cell>
          <cell r="ADN65">
            <v>15958.514517943138</v>
          </cell>
          <cell r="ADO65">
            <v>0</v>
          </cell>
          <cell r="ADP65">
            <v>15958.514517943138</v>
          </cell>
          <cell r="ADQ65">
            <v>0</v>
          </cell>
          <cell r="ADR65">
            <v>0</v>
          </cell>
          <cell r="ADS65">
            <v>0</v>
          </cell>
          <cell r="ADT65">
            <v>0</v>
          </cell>
          <cell r="ADU65">
            <v>0</v>
          </cell>
          <cell r="ADV65">
            <v>0</v>
          </cell>
          <cell r="ADW65">
            <v>0</v>
          </cell>
          <cell r="ADX65">
            <v>0</v>
          </cell>
          <cell r="ADY65">
            <v>0</v>
          </cell>
          <cell r="ADZ65">
            <v>0</v>
          </cell>
          <cell r="AEA65">
            <v>0</v>
          </cell>
          <cell r="AEB65">
            <v>0</v>
          </cell>
          <cell r="AEC65">
            <v>0</v>
          </cell>
          <cell r="AED65">
            <v>0</v>
          </cell>
          <cell r="AEE65">
            <v>0</v>
          </cell>
          <cell r="AEF65">
            <v>0</v>
          </cell>
          <cell r="AEG65">
            <v>0</v>
          </cell>
          <cell r="AEH65">
            <v>0</v>
          </cell>
          <cell r="AEI65">
            <v>0</v>
          </cell>
          <cell r="AEJ65">
            <v>0</v>
          </cell>
          <cell r="AEK65">
            <v>0</v>
          </cell>
          <cell r="AEL65">
            <v>0</v>
          </cell>
          <cell r="AEM65">
            <v>0</v>
          </cell>
          <cell r="AEN65">
            <v>0</v>
          </cell>
          <cell r="AEO65">
            <v>0</v>
          </cell>
          <cell r="AEP65">
            <v>0</v>
          </cell>
          <cell r="AEQ65">
            <v>0</v>
          </cell>
          <cell r="AER65">
            <v>0</v>
          </cell>
          <cell r="AES65">
            <v>0</v>
          </cell>
          <cell r="AET65">
            <v>0</v>
          </cell>
          <cell r="AEU65">
            <v>0</v>
          </cell>
          <cell r="AEV65">
            <v>0</v>
          </cell>
          <cell r="AEW65">
            <v>0</v>
          </cell>
          <cell r="AEX65">
            <v>0</v>
          </cell>
          <cell r="AEY65">
            <v>0</v>
          </cell>
          <cell r="AEZ65">
            <v>0</v>
          </cell>
          <cell r="AFA65">
            <v>0</v>
          </cell>
          <cell r="AFB65">
            <v>0</v>
          </cell>
          <cell r="AFC65">
            <v>0</v>
          </cell>
          <cell r="AFD65">
            <v>0</v>
          </cell>
          <cell r="AFE65">
            <v>0</v>
          </cell>
          <cell r="AFF65">
            <v>0</v>
          </cell>
          <cell r="AFG65">
            <v>0</v>
          </cell>
          <cell r="AFH65">
            <v>0</v>
          </cell>
          <cell r="AFI65">
            <v>0</v>
          </cell>
          <cell r="AFJ65">
            <v>0</v>
          </cell>
          <cell r="AFK65">
            <v>0</v>
          </cell>
          <cell r="AFL65">
            <v>0</v>
          </cell>
          <cell r="AFM65">
            <v>0</v>
          </cell>
          <cell r="AFN65">
            <v>0</v>
          </cell>
          <cell r="AFO65">
            <v>0</v>
          </cell>
          <cell r="AFP65">
            <v>0</v>
          </cell>
          <cell r="AFQ65">
            <v>0</v>
          </cell>
          <cell r="AFR65">
            <v>0</v>
          </cell>
          <cell r="AFS65">
            <v>0</v>
          </cell>
          <cell r="AFT65">
            <v>0</v>
          </cell>
          <cell r="AFU65">
            <v>0</v>
          </cell>
          <cell r="AFV65">
            <v>0</v>
          </cell>
          <cell r="AFW65">
            <v>42793.74</v>
          </cell>
          <cell r="AFX65">
            <v>59951.450572610549</v>
          </cell>
          <cell r="AFY65">
            <v>17157.710572610551</v>
          </cell>
          <cell r="AFZ65">
            <v>0</v>
          </cell>
          <cell r="AGA65">
            <v>17157.710572610551</v>
          </cell>
          <cell r="AGB65">
            <v>51352.487999999998</v>
          </cell>
          <cell r="AGC65">
            <v>71941.740687132653</v>
          </cell>
          <cell r="AGD65">
            <v>20589.252687132655</v>
          </cell>
          <cell r="AGE65">
            <v>0</v>
          </cell>
          <cell r="AGF65">
            <v>20589.252687132655</v>
          </cell>
          <cell r="AGG65">
            <v>3166.7367599999998</v>
          </cell>
          <cell r="AGH65">
            <v>4436.4073423731807</v>
          </cell>
          <cell r="AGI65">
            <v>1269.6705823731809</v>
          </cell>
          <cell r="AGJ65">
            <v>0</v>
          </cell>
          <cell r="AGK65">
            <v>1269.6705823731809</v>
          </cell>
          <cell r="AGL65">
            <v>54519.224759999997</v>
          </cell>
          <cell r="AGM65">
            <v>76378.148029505828</v>
          </cell>
          <cell r="AGN65">
            <v>21858.923269505831</v>
          </cell>
          <cell r="AGO65">
            <v>0</v>
          </cell>
          <cell r="AGP65">
            <v>21858.923269505831</v>
          </cell>
          <cell r="AGQ65">
            <v>5.8084772370486655E-2</v>
          </cell>
          <cell r="AGR65">
            <v>7.0000000000000007E-2</v>
          </cell>
          <cell r="AGS65">
            <v>0.05</v>
          </cell>
          <cell r="AGT65">
            <v>6.1666666666666668E-2</v>
          </cell>
          <cell r="AGV65">
            <v>9569.5799999999981</v>
          </cell>
          <cell r="AGW65">
            <v>0</v>
          </cell>
          <cell r="AGX65">
            <v>-9569.5799999999981</v>
          </cell>
          <cell r="AGZ65">
            <v>21858.923269505831</v>
          </cell>
          <cell r="AHA65">
            <v>17536.508885594012</v>
          </cell>
          <cell r="AHC65">
            <v>29005.064036315547</v>
          </cell>
          <cell r="AHD65">
            <v>21920.577863093749</v>
          </cell>
          <cell r="AHE65">
            <v>13396.196002010111</v>
          </cell>
          <cell r="AHF65">
            <v>25551.341634723387</v>
          </cell>
          <cell r="AHG65">
            <v>129268.61169124264</v>
          </cell>
        </row>
        <row r="66">
          <cell r="C66" t="str">
            <v>Текстильникiв, ВУЛ, 24</v>
          </cell>
          <cell r="D66">
            <v>5</v>
          </cell>
          <cell r="E66">
            <v>2341.2399999999998</v>
          </cell>
          <cell r="F66">
            <v>22169.109999999997</v>
          </cell>
          <cell r="G66">
            <v>28067.87490030918</v>
          </cell>
          <cell r="H66">
            <v>5898.7649003091828</v>
          </cell>
          <cell r="I66">
            <v>0</v>
          </cell>
          <cell r="J66">
            <v>5898.7649003091828</v>
          </cell>
          <cell r="K66">
            <v>7650.619999999999</v>
          </cell>
          <cell r="L66">
            <v>482.06</v>
          </cell>
          <cell r="M66">
            <v>482.06</v>
          </cell>
          <cell r="N66">
            <v>482.06</v>
          </cell>
          <cell r="O66">
            <v>482.06</v>
          </cell>
          <cell r="P66">
            <v>482.06</v>
          </cell>
          <cell r="Q66">
            <v>482.06</v>
          </cell>
          <cell r="R66">
            <v>482.06</v>
          </cell>
          <cell r="S66">
            <v>855.24</v>
          </cell>
          <cell r="T66">
            <v>855.24</v>
          </cell>
          <cell r="U66">
            <v>855.24</v>
          </cell>
          <cell r="V66">
            <v>855.24</v>
          </cell>
          <cell r="W66">
            <v>855.24</v>
          </cell>
          <cell r="X66">
            <v>9727.0070485292563</v>
          </cell>
          <cell r="Y66">
            <v>0</v>
          </cell>
          <cell r="Z66">
            <v>0</v>
          </cell>
          <cell r="AA66">
            <v>0</v>
          </cell>
          <cell r="AB66">
            <v>4638.5406893958752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5088.4663591333801</v>
          </cell>
          <cell r="AI66">
            <v>0</v>
          </cell>
          <cell r="AJ66">
            <v>0</v>
          </cell>
          <cell r="AL66">
            <v>0</v>
          </cell>
          <cell r="AM66">
            <v>0</v>
          </cell>
          <cell r="AN66">
            <v>1992.07</v>
          </cell>
          <cell r="AO66">
            <v>151.71</v>
          </cell>
          <cell r="AP66">
            <v>151.71</v>
          </cell>
          <cell r="AQ66">
            <v>151.71</v>
          </cell>
          <cell r="AR66">
            <v>151.71</v>
          </cell>
          <cell r="AS66">
            <v>151.71</v>
          </cell>
          <cell r="AT66">
            <v>151.71</v>
          </cell>
          <cell r="AU66">
            <v>151.71</v>
          </cell>
          <cell r="AV66">
            <v>186.02</v>
          </cell>
          <cell r="AW66">
            <v>186.02</v>
          </cell>
          <cell r="AX66">
            <v>186.02</v>
          </cell>
          <cell r="AY66">
            <v>186.02</v>
          </cell>
          <cell r="AZ66">
            <v>186.02</v>
          </cell>
          <cell r="BA66">
            <v>2147.8522971802931</v>
          </cell>
          <cell r="BB66">
            <v>0</v>
          </cell>
          <cell r="BC66">
            <v>0</v>
          </cell>
          <cell r="BD66">
            <v>0</v>
          </cell>
          <cell r="BE66">
            <v>1024.2403939097151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1123.6119032705783</v>
          </cell>
          <cell r="BL66">
            <v>0</v>
          </cell>
          <cell r="BM66">
            <v>0</v>
          </cell>
          <cell r="BO66">
            <v>0</v>
          </cell>
          <cell r="BP66">
            <v>0</v>
          </cell>
          <cell r="BQ66">
            <v>1328.08</v>
          </cell>
          <cell r="BR66">
            <v>101.14</v>
          </cell>
          <cell r="BS66">
            <v>101.14</v>
          </cell>
          <cell r="BT66">
            <v>101.14</v>
          </cell>
          <cell r="BU66">
            <v>101.14</v>
          </cell>
          <cell r="BV66">
            <v>101.14</v>
          </cell>
          <cell r="BW66">
            <v>101.14</v>
          </cell>
          <cell r="BX66">
            <v>101.14</v>
          </cell>
          <cell r="BY66">
            <v>124.02</v>
          </cell>
          <cell r="BZ66">
            <v>124.02</v>
          </cell>
          <cell r="CA66">
            <v>124.02</v>
          </cell>
          <cell r="CB66">
            <v>124.02</v>
          </cell>
          <cell r="CC66">
            <v>124.02</v>
          </cell>
          <cell r="CD66">
            <v>1214.9299999999998</v>
          </cell>
          <cell r="CE66">
            <v>91.69</v>
          </cell>
          <cell r="CF66">
            <v>91.69</v>
          </cell>
          <cell r="CG66">
            <v>91.69</v>
          </cell>
          <cell r="CH66">
            <v>91.69</v>
          </cell>
          <cell r="CI66">
            <v>91.69</v>
          </cell>
          <cell r="CJ66">
            <v>91.69</v>
          </cell>
          <cell r="CK66">
            <v>91.69</v>
          </cell>
          <cell r="CL66">
            <v>114.62</v>
          </cell>
          <cell r="CM66">
            <v>114.62</v>
          </cell>
          <cell r="CN66">
            <v>114.62</v>
          </cell>
          <cell r="CO66">
            <v>114.62</v>
          </cell>
          <cell r="CP66">
            <v>114.62</v>
          </cell>
          <cell r="CR66">
            <v>0</v>
          </cell>
          <cell r="CS66">
            <v>0</v>
          </cell>
          <cell r="CT66">
            <v>329.70000000000005</v>
          </cell>
          <cell r="CU66">
            <v>25.05</v>
          </cell>
          <cell r="CV66">
            <v>25.05</v>
          </cell>
          <cell r="CW66">
            <v>25.05</v>
          </cell>
          <cell r="CX66">
            <v>25.05</v>
          </cell>
          <cell r="CY66">
            <v>25.05</v>
          </cell>
          <cell r="CZ66">
            <v>25.05</v>
          </cell>
          <cell r="DA66">
            <v>25.05</v>
          </cell>
          <cell r="DB66">
            <v>30.87</v>
          </cell>
          <cell r="DC66">
            <v>30.87</v>
          </cell>
          <cell r="DD66">
            <v>30.87</v>
          </cell>
          <cell r="DE66">
            <v>30.87</v>
          </cell>
          <cell r="DF66">
            <v>30.87</v>
          </cell>
          <cell r="DG66">
            <v>302.46000000000004</v>
          </cell>
          <cell r="DH66">
            <v>22.83</v>
          </cell>
          <cell r="DI66">
            <v>22.83</v>
          </cell>
          <cell r="DJ66">
            <v>22.83</v>
          </cell>
          <cell r="DK66">
            <v>22.83</v>
          </cell>
          <cell r="DL66">
            <v>22.83</v>
          </cell>
          <cell r="DM66">
            <v>22.83</v>
          </cell>
          <cell r="DN66">
            <v>22.83</v>
          </cell>
          <cell r="DO66">
            <v>28.53</v>
          </cell>
          <cell r="DP66">
            <v>28.53</v>
          </cell>
          <cell r="DQ66">
            <v>28.53</v>
          </cell>
          <cell r="DR66">
            <v>28.53</v>
          </cell>
          <cell r="DS66">
            <v>28.53</v>
          </cell>
          <cell r="DT66">
            <v>-27.240000000000009</v>
          </cell>
          <cell r="DU66">
            <v>-27.240000000000009</v>
          </cell>
          <cell r="DV66">
            <v>0</v>
          </cell>
          <cell r="DW66">
            <v>460.29000000000008</v>
          </cell>
          <cell r="DX66">
            <v>36.520000000000003</v>
          </cell>
          <cell r="DY66">
            <v>36.520000000000003</v>
          </cell>
          <cell r="DZ66">
            <v>36.520000000000003</v>
          </cell>
          <cell r="EA66">
            <v>36.520000000000003</v>
          </cell>
          <cell r="EB66">
            <v>36.520000000000003</v>
          </cell>
          <cell r="EC66">
            <v>36.520000000000003</v>
          </cell>
          <cell r="ED66">
            <v>36.520000000000003</v>
          </cell>
          <cell r="EE66">
            <v>40.93</v>
          </cell>
          <cell r="EF66">
            <v>40.93</v>
          </cell>
          <cell r="EG66">
            <v>40.93</v>
          </cell>
          <cell r="EH66">
            <v>40.93</v>
          </cell>
          <cell r="EI66">
            <v>40.93</v>
          </cell>
          <cell r="EK66">
            <v>469.0716486260971</v>
          </cell>
          <cell r="EL66">
            <v>0</v>
          </cell>
          <cell r="EM66">
            <v>0</v>
          </cell>
          <cell r="EN66">
            <v>0</v>
          </cell>
          <cell r="EO66">
            <v>223.69521040841749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245.37643821767961</v>
          </cell>
          <cell r="EV66">
            <v>0</v>
          </cell>
          <cell r="EW66">
            <v>0</v>
          </cell>
          <cell r="EX66">
            <v>8.7816486260970237</v>
          </cell>
          <cell r="EY66">
            <v>0</v>
          </cell>
          <cell r="EZ66">
            <v>8.7816486260970237</v>
          </cell>
          <cell r="FA66">
            <v>3997.9999999999991</v>
          </cell>
          <cell r="FB66">
            <v>302.25</v>
          </cell>
          <cell r="FC66">
            <v>302.25</v>
          </cell>
          <cell r="FD66">
            <v>302.25</v>
          </cell>
          <cell r="FE66">
            <v>302.25</v>
          </cell>
          <cell r="FF66">
            <v>302.25</v>
          </cell>
          <cell r="FG66">
            <v>302.25</v>
          </cell>
          <cell r="FH66">
            <v>302.25</v>
          </cell>
          <cell r="FI66">
            <v>376.45</v>
          </cell>
          <cell r="FJ66">
            <v>376.45</v>
          </cell>
          <cell r="FK66">
            <v>376.45</v>
          </cell>
          <cell r="FL66">
            <v>376.45</v>
          </cell>
          <cell r="FM66">
            <v>376.45</v>
          </cell>
          <cell r="FN66">
            <v>4398.5998163308886</v>
          </cell>
          <cell r="FO66">
            <v>0</v>
          </cell>
          <cell r="FP66">
            <v>0</v>
          </cell>
          <cell r="FQ66">
            <v>0</v>
          </cell>
          <cell r="FR66">
            <v>2106.3285384657452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2292.2712778651439</v>
          </cell>
          <cell r="FY66">
            <v>0</v>
          </cell>
          <cell r="FZ66">
            <v>0</v>
          </cell>
          <cell r="GA66">
            <v>400.59981633088955</v>
          </cell>
          <cell r="GB66">
            <v>0</v>
          </cell>
          <cell r="GC66">
            <v>400.59981633088955</v>
          </cell>
          <cell r="GD66">
            <v>274.05</v>
          </cell>
          <cell r="GE66">
            <v>0</v>
          </cell>
          <cell r="GF66">
            <v>0</v>
          </cell>
          <cell r="GG66">
            <v>0</v>
          </cell>
          <cell r="GH66">
            <v>0</v>
          </cell>
          <cell r="GI66">
            <v>0</v>
          </cell>
          <cell r="GJ66">
            <v>0</v>
          </cell>
          <cell r="GK66">
            <v>0</v>
          </cell>
          <cell r="GL66">
            <v>54.81</v>
          </cell>
          <cell r="GM66">
            <v>54.81</v>
          </cell>
          <cell r="GN66">
            <v>54.81</v>
          </cell>
          <cell r="GO66">
            <v>54.81</v>
          </cell>
          <cell r="GP66">
            <v>54.81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V66">
            <v>-274.05</v>
          </cell>
          <cell r="GW66">
            <v>-274.05</v>
          </cell>
          <cell r="GX66">
            <v>0</v>
          </cell>
          <cell r="GY66">
            <v>6136.2999999999993</v>
          </cell>
          <cell r="GZ66">
            <v>339.25</v>
          </cell>
          <cell r="HA66">
            <v>339.25</v>
          </cell>
          <cell r="HB66">
            <v>339.25</v>
          </cell>
          <cell r="HC66">
            <v>339.25</v>
          </cell>
          <cell r="HD66">
            <v>339.25</v>
          </cell>
          <cell r="HE66">
            <v>339.25</v>
          </cell>
          <cell r="HF66">
            <v>339.25</v>
          </cell>
          <cell r="HG66">
            <v>752.31</v>
          </cell>
          <cell r="HH66">
            <v>752.31</v>
          </cell>
          <cell r="HI66">
            <v>752.31</v>
          </cell>
          <cell r="HJ66">
            <v>752.31</v>
          </cell>
          <cell r="HK66">
            <v>752.31</v>
          </cell>
          <cell r="HL66">
            <v>9807.9540896426479</v>
          </cell>
          <cell r="HM66">
            <v>658.03629841805287</v>
          </cell>
          <cell r="HN66">
            <v>697.0351006810024</v>
          </cell>
          <cell r="HO66">
            <v>1919.5228077744432</v>
          </cell>
          <cell r="HP66">
            <v>706.55425819814013</v>
          </cell>
          <cell r="HQ66">
            <v>735.47498226889377</v>
          </cell>
          <cell r="HR66">
            <v>618.80649114548703</v>
          </cell>
          <cell r="HS66">
            <v>808.80222354757757</v>
          </cell>
          <cell r="HT66">
            <v>496.48706131983573</v>
          </cell>
          <cell r="HU66">
            <v>509.90808827481766</v>
          </cell>
          <cell r="HV66">
            <v>922.83251359814119</v>
          </cell>
          <cell r="HW66">
            <v>814.41337755531742</v>
          </cell>
          <cell r="HX66">
            <v>920.08088686094072</v>
          </cell>
          <cell r="HY66">
            <v>3671.6540896426486</v>
          </cell>
          <cell r="HZ66">
            <v>0</v>
          </cell>
          <cell r="IA66">
            <v>3671.6540896426486</v>
          </cell>
          <cell r="IB66">
            <v>0</v>
          </cell>
          <cell r="IC66">
            <v>0</v>
          </cell>
          <cell r="ID66">
            <v>0</v>
          </cell>
          <cell r="IE66">
            <v>0</v>
          </cell>
          <cell r="IF66">
            <v>0</v>
          </cell>
          <cell r="IG66">
            <v>0</v>
          </cell>
          <cell r="IH66">
            <v>0</v>
          </cell>
          <cell r="II66">
            <v>0</v>
          </cell>
          <cell r="IJ66">
            <v>0</v>
          </cell>
          <cell r="IK66">
            <v>0</v>
          </cell>
          <cell r="IL66">
            <v>0</v>
          </cell>
          <cell r="IM66">
            <v>0</v>
          </cell>
          <cell r="IN66">
            <v>0</v>
          </cell>
          <cell r="IO66">
            <v>0</v>
          </cell>
          <cell r="IP66">
            <v>0</v>
          </cell>
          <cell r="IQ66">
            <v>0</v>
          </cell>
          <cell r="IR66">
            <v>0</v>
          </cell>
          <cell r="IS66">
            <v>0</v>
          </cell>
          <cell r="IT66">
            <v>0</v>
          </cell>
          <cell r="IU66">
            <v>0</v>
          </cell>
          <cell r="IV66">
            <v>0</v>
          </cell>
          <cell r="IW66">
            <v>0</v>
          </cell>
          <cell r="IX66">
            <v>0</v>
          </cell>
          <cell r="IY66">
            <v>0</v>
          </cell>
          <cell r="IZ66">
            <v>0</v>
          </cell>
          <cell r="JA66">
            <v>0</v>
          </cell>
          <cell r="JB66">
            <v>0</v>
          </cell>
          <cell r="JC66">
            <v>0</v>
          </cell>
          <cell r="JD66">
            <v>0</v>
          </cell>
          <cell r="JE66">
            <v>0</v>
          </cell>
          <cell r="JF66">
            <v>0</v>
          </cell>
          <cell r="JG66">
            <v>0</v>
          </cell>
          <cell r="JH66">
            <v>0</v>
          </cell>
          <cell r="JI66">
            <v>0</v>
          </cell>
          <cell r="JJ66">
            <v>0</v>
          </cell>
          <cell r="JK66">
            <v>0</v>
          </cell>
          <cell r="JL66">
            <v>0</v>
          </cell>
          <cell r="JM66">
            <v>0</v>
          </cell>
          <cell r="JN66">
            <v>0</v>
          </cell>
          <cell r="JO66">
            <v>0</v>
          </cell>
          <cell r="JP66">
            <v>0</v>
          </cell>
          <cell r="JQ66">
            <v>0</v>
          </cell>
          <cell r="JR66">
            <v>0</v>
          </cell>
          <cell r="JS66">
            <v>0</v>
          </cell>
          <cell r="JT66">
            <v>0</v>
          </cell>
          <cell r="JU66">
            <v>0</v>
          </cell>
          <cell r="JV66">
            <v>0</v>
          </cell>
          <cell r="JW66">
            <v>0</v>
          </cell>
          <cell r="JX66">
            <v>0</v>
          </cell>
          <cell r="JY66">
            <v>0</v>
          </cell>
          <cell r="JZ66">
            <v>0</v>
          </cell>
          <cell r="KA66">
            <v>0</v>
          </cell>
          <cell r="KB66">
            <v>0</v>
          </cell>
          <cell r="KC66">
            <v>0</v>
          </cell>
          <cell r="KD66">
            <v>0</v>
          </cell>
          <cell r="KE66">
            <v>0</v>
          </cell>
          <cell r="KF66">
            <v>0</v>
          </cell>
          <cell r="KG66">
            <v>0</v>
          </cell>
          <cell r="KH66">
            <v>1805.2700000000002</v>
          </cell>
          <cell r="KI66">
            <v>83.11</v>
          </cell>
          <cell r="KJ66">
            <v>83.11</v>
          </cell>
          <cell r="KK66">
            <v>83.11</v>
          </cell>
          <cell r="KL66">
            <v>83.11</v>
          </cell>
          <cell r="KM66">
            <v>83.11</v>
          </cell>
          <cell r="KN66">
            <v>83.11</v>
          </cell>
          <cell r="KO66">
            <v>83.11</v>
          </cell>
          <cell r="KP66">
            <v>244.7</v>
          </cell>
          <cell r="KQ66">
            <v>244.7</v>
          </cell>
          <cell r="KR66">
            <v>244.7</v>
          </cell>
          <cell r="KS66">
            <v>244.7</v>
          </cell>
          <cell r="KT66">
            <v>244.7</v>
          </cell>
          <cell r="KU66">
            <v>1942.4513935926443</v>
          </cell>
          <cell r="KV66">
            <v>100.44283988736794</v>
          </cell>
          <cell r="KW66">
            <v>108.17326298883522</v>
          </cell>
          <cell r="KX66">
            <v>96.002462247682601</v>
          </cell>
          <cell r="KY66">
            <v>105.25778082446156</v>
          </cell>
          <cell r="KZ66">
            <v>104.84971923051924</v>
          </cell>
          <cell r="LA66">
            <v>107.16784200374819</v>
          </cell>
          <cell r="LB66">
            <v>94.830795338416948</v>
          </cell>
          <cell r="LC66">
            <v>185.93740296539227</v>
          </cell>
          <cell r="LD66">
            <v>239.66292696387086</v>
          </cell>
          <cell r="LE66">
            <v>231.42277613457142</v>
          </cell>
          <cell r="LF66">
            <v>281.96017130477765</v>
          </cell>
          <cell r="LG66">
            <v>286.74341370300033</v>
          </cell>
          <cell r="LH66">
            <v>137.1813935926441</v>
          </cell>
          <cell r="LI66">
            <v>0</v>
          </cell>
          <cell r="LJ66">
            <v>137.1813935926441</v>
          </cell>
          <cell r="LK66">
            <v>0</v>
          </cell>
          <cell r="LX66">
            <v>0</v>
          </cell>
          <cell r="MJ66">
            <v>0</v>
          </cell>
          <cell r="ML66">
            <v>0</v>
          </cell>
          <cell r="MM66">
            <v>0</v>
          </cell>
          <cell r="MN66">
            <v>36452.207450000009</v>
          </cell>
          <cell r="MO66">
            <v>3097.23</v>
          </cell>
          <cell r="MP66">
            <v>3097.23</v>
          </cell>
          <cell r="MQ66">
            <v>3097.23</v>
          </cell>
          <cell r="MR66">
            <v>3097.23</v>
          </cell>
          <cell r="MS66">
            <v>3097.23</v>
          </cell>
          <cell r="MT66">
            <v>3097.23</v>
          </cell>
          <cell r="MU66">
            <v>3097.23</v>
          </cell>
          <cell r="MV66">
            <v>2954.3194899999999</v>
          </cell>
          <cell r="MW66">
            <v>2954.3194899999999</v>
          </cell>
          <cell r="MX66">
            <v>2954.3194899999999</v>
          </cell>
          <cell r="MY66">
            <v>2954.3194899999999</v>
          </cell>
          <cell r="MZ66">
            <v>2954.3194899999999</v>
          </cell>
          <cell r="NA66">
            <v>3041.8271928719391</v>
          </cell>
          <cell r="NB66">
            <v>0</v>
          </cell>
          <cell r="NC66">
            <v>0</v>
          </cell>
          <cell r="ND66">
            <v>0</v>
          </cell>
          <cell r="NE66">
            <v>0</v>
          </cell>
          <cell r="NF66">
            <v>0</v>
          </cell>
          <cell r="NG66">
            <v>0</v>
          </cell>
          <cell r="NH66">
            <v>3041.8271928719391</v>
          </cell>
          <cell r="NI66">
            <v>0</v>
          </cell>
          <cell r="NJ66">
            <v>0</v>
          </cell>
          <cell r="NK66">
            <v>0</v>
          </cell>
          <cell r="NL66">
            <v>0</v>
          </cell>
          <cell r="NM66">
            <v>0</v>
          </cell>
          <cell r="NN66">
            <v>-33410.380257128068</v>
          </cell>
          <cell r="NO66">
            <v>-33410.380257128068</v>
          </cell>
          <cell r="NP66">
            <v>0</v>
          </cell>
          <cell r="NQ66">
            <v>18504.150000000001</v>
          </cell>
          <cell r="NR66">
            <v>22584.019999999997</v>
          </cell>
          <cell r="NS66">
            <v>4079.8699999999953</v>
          </cell>
          <cell r="NT66">
            <v>0</v>
          </cell>
          <cell r="NU66">
            <v>4079.8699999999953</v>
          </cell>
          <cell r="NV66">
            <v>4876.4200000000019</v>
          </cell>
          <cell r="NW66">
            <v>501.26</v>
          </cell>
          <cell r="NX66">
            <v>501.26</v>
          </cell>
          <cell r="NY66">
            <v>501.26</v>
          </cell>
          <cell r="NZ66">
            <v>501.26</v>
          </cell>
          <cell r="OA66">
            <v>501.26</v>
          </cell>
          <cell r="OB66">
            <v>501.26</v>
          </cell>
          <cell r="OC66">
            <v>501.26</v>
          </cell>
          <cell r="OD66">
            <v>273.52000000000004</v>
          </cell>
          <cell r="OE66">
            <v>273.52000000000004</v>
          </cell>
          <cell r="OF66">
            <v>273.52000000000004</v>
          </cell>
          <cell r="OG66">
            <v>273.52000000000004</v>
          </cell>
          <cell r="OH66">
            <v>273.52000000000004</v>
          </cell>
          <cell r="OI66">
            <v>6978.8899999999994</v>
          </cell>
          <cell r="OJ66">
            <v>0</v>
          </cell>
          <cell r="OK66">
            <v>0</v>
          </cell>
          <cell r="OL66">
            <v>0</v>
          </cell>
          <cell r="OM66">
            <v>0</v>
          </cell>
          <cell r="ON66">
            <v>0</v>
          </cell>
          <cell r="OO66">
            <v>0</v>
          </cell>
          <cell r="OP66">
            <v>0</v>
          </cell>
          <cell r="OQ66">
            <v>0</v>
          </cell>
          <cell r="OR66">
            <v>1908.36</v>
          </cell>
          <cell r="OS66">
            <v>0</v>
          </cell>
          <cell r="OT66">
            <v>0</v>
          </cell>
          <cell r="OU66">
            <v>5070.53</v>
          </cell>
          <cell r="OV66">
            <v>2102.4699999999975</v>
          </cell>
          <cell r="OW66">
            <v>0</v>
          </cell>
          <cell r="OX66">
            <v>2102.4699999999975</v>
          </cell>
          <cell r="OY66">
            <v>4956.49</v>
          </cell>
          <cell r="OZ66">
            <v>544.57000000000005</v>
          </cell>
          <cell r="PA66">
            <v>544.57000000000005</v>
          </cell>
          <cell r="PB66">
            <v>544.57000000000005</v>
          </cell>
          <cell r="PC66">
            <v>544.57000000000005</v>
          </cell>
          <cell r="PD66">
            <v>544.57000000000005</v>
          </cell>
          <cell r="PE66">
            <v>544.57000000000005</v>
          </cell>
          <cell r="PF66">
            <v>544.57000000000005</v>
          </cell>
          <cell r="PG66">
            <v>228.9</v>
          </cell>
          <cell r="PH66">
            <v>228.9</v>
          </cell>
          <cell r="PI66">
            <v>228.9</v>
          </cell>
          <cell r="PJ66">
            <v>228.9</v>
          </cell>
          <cell r="PK66">
            <v>228.9</v>
          </cell>
          <cell r="PL66">
            <v>13852.019999999999</v>
          </cell>
          <cell r="PM66">
            <v>0</v>
          </cell>
          <cell r="PN66">
            <v>0</v>
          </cell>
          <cell r="PO66">
            <v>0</v>
          </cell>
          <cell r="PP66">
            <v>0</v>
          </cell>
          <cell r="PQ66">
            <v>0</v>
          </cell>
          <cell r="PR66">
            <v>11754.269999999999</v>
          </cell>
          <cell r="PS66">
            <v>0</v>
          </cell>
          <cell r="PT66">
            <v>2097.75</v>
          </cell>
          <cell r="PU66">
            <v>0</v>
          </cell>
          <cell r="PV66">
            <v>0</v>
          </cell>
          <cell r="PW66">
            <v>0</v>
          </cell>
          <cell r="PX66">
            <v>0</v>
          </cell>
          <cell r="PY66">
            <v>8895.5299999999988</v>
          </cell>
          <cell r="PZ66">
            <v>0</v>
          </cell>
          <cell r="QA66">
            <v>8895.5299999999988</v>
          </cell>
          <cell r="QB66">
            <v>1073.5999999999999</v>
          </cell>
          <cell r="QC66">
            <v>109.8</v>
          </cell>
          <cell r="QD66">
            <v>109.8</v>
          </cell>
          <cell r="QE66">
            <v>109.8</v>
          </cell>
          <cell r="QF66">
            <v>109.8</v>
          </cell>
          <cell r="QG66">
            <v>109.8</v>
          </cell>
          <cell r="QH66">
            <v>109.8</v>
          </cell>
          <cell r="QI66">
            <v>109.8</v>
          </cell>
          <cell r="QJ66">
            <v>61</v>
          </cell>
          <cell r="QK66">
            <v>61</v>
          </cell>
          <cell r="QL66">
            <v>61</v>
          </cell>
          <cell r="QM66">
            <v>61</v>
          </cell>
          <cell r="QN66">
            <v>61</v>
          </cell>
          <cell r="QO66">
            <v>0</v>
          </cell>
          <cell r="QP66">
            <v>0</v>
          </cell>
          <cell r="QQ66">
            <v>0</v>
          </cell>
          <cell r="QR66">
            <v>0</v>
          </cell>
          <cell r="QS66">
            <v>0</v>
          </cell>
          <cell r="QT66">
            <v>0</v>
          </cell>
          <cell r="QU66">
            <v>0</v>
          </cell>
          <cell r="QV66">
            <v>0</v>
          </cell>
          <cell r="QW66">
            <v>0</v>
          </cell>
          <cell r="QX66">
            <v>0</v>
          </cell>
          <cell r="QY66">
            <v>0</v>
          </cell>
          <cell r="QZ66">
            <v>0</v>
          </cell>
          <cell r="RA66">
            <v>0</v>
          </cell>
          <cell r="RB66">
            <v>-1073.5999999999999</v>
          </cell>
          <cell r="RC66">
            <v>-1073.5999999999999</v>
          </cell>
          <cell r="RD66">
            <v>0</v>
          </cell>
          <cell r="RE66">
            <v>4754.58</v>
          </cell>
          <cell r="RF66">
            <v>489.79</v>
          </cell>
          <cell r="RG66">
            <v>489.79</v>
          </cell>
          <cell r="RH66">
            <v>489.79</v>
          </cell>
          <cell r="RI66">
            <v>489.79</v>
          </cell>
          <cell r="RJ66">
            <v>489.79</v>
          </cell>
          <cell r="RK66">
            <v>489.79</v>
          </cell>
          <cell r="RL66">
            <v>489.79</v>
          </cell>
          <cell r="RM66">
            <v>265.20999999999998</v>
          </cell>
          <cell r="RN66">
            <v>265.20999999999998</v>
          </cell>
          <cell r="RO66">
            <v>265.20999999999998</v>
          </cell>
          <cell r="RP66">
            <v>265.20999999999998</v>
          </cell>
          <cell r="RQ66">
            <v>265.20999999999998</v>
          </cell>
          <cell r="RR66">
            <v>1753.11</v>
          </cell>
          <cell r="RS66">
            <v>0</v>
          </cell>
          <cell r="RT66">
            <v>0</v>
          </cell>
          <cell r="RU66">
            <v>0</v>
          </cell>
          <cell r="RV66">
            <v>0</v>
          </cell>
          <cell r="RW66">
            <v>0</v>
          </cell>
          <cell r="RX66">
            <v>0</v>
          </cell>
          <cell r="RY66">
            <v>1753.11</v>
          </cell>
          <cell r="RZ66">
            <v>0</v>
          </cell>
          <cell r="SA66">
            <v>0</v>
          </cell>
          <cell r="SB66">
            <v>0</v>
          </cell>
          <cell r="SC66">
            <v>0</v>
          </cell>
          <cell r="SD66">
            <v>0</v>
          </cell>
          <cell r="SE66">
            <v>-3001.4700000000003</v>
          </cell>
          <cell r="SF66">
            <v>-3001.4700000000003</v>
          </cell>
          <cell r="SG66">
            <v>0</v>
          </cell>
          <cell r="SH66">
            <v>1345.84</v>
          </cell>
          <cell r="SI66">
            <v>139.07</v>
          </cell>
          <cell r="SJ66">
            <v>139.07</v>
          </cell>
          <cell r="SK66">
            <v>139.07</v>
          </cell>
          <cell r="SL66">
            <v>139.07</v>
          </cell>
          <cell r="SM66">
            <v>139.07</v>
          </cell>
          <cell r="SN66">
            <v>139.07</v>
          </cell>
          <cell r="SO66">
            <v>139.07</v>
          </cell>
          <cell r="SP66">
            <v>74.47</v>
          </cell>
          <cell r="SQ66">
            <v>74.47</v>
          </cell>
          <cell r="SR66">
            <v>74.47</v>
          </cell>
          <cell r="SS66">
            <v>74.47</v>
          </cell>
          <cell r="ST66">
            <v>74.47</v>
          </cell>
          <cell r="SU66">
            <v>0</v>
          </cell>
          <cell r="SV66">
            <v>0</v>
          </cell>
          <cell r="SW66">
            <v>0</v>
          </cell>
          <cell r="SX66">
            <v>0</v>
          </cell>
          <cell r="SY66">
            <v>0</v>
          </cell>
          <cell r="SZ66">
            <v>0</v>
          </cell>
          <cell r="TA66">
            <v>0</v>
          </cell>
          <cell r="TB66">
            <v>0</v>
          </cell>
          <cell r="TC66">
            <v>0</v>
          </cell>
          <cell r="TD66">
            <v>0</v>
          </cell>
          <cell r="TE66">
            <v>0</v>
          </cell>
          <cell r="TF66">
            <v>0</v>
          </cell>
          <cell r="TG66">
            <v>0</v>
          </cell>
          <cell r="TH66">
            <v>-1345.84</v>
          </cell>
          <cell r="TI66">
            <v>-1345.84</v>
          </cell>
          <cell r="TJ66">
            <v>0</v>
          </cell>
          <cell r="TK66">
            <v>1497.2200000000003</v>
          </cell>
          <cell r="TL66">
            <v>140.01</v>
          </cell>
          <cell r="TM66">
            <v>140.01</v>
          </cell>
          <cell r="TN66">
            <v>140.01</v>
          </cell>
          <cell r="TO66">
            <v>140.01</v>
          </cell>
          <cell r="TP66">
            <v>140.01</v>
          </cell>
          <cell r="TQ66">
            <v>140.01</v>
          </cell>
          <cell r="TR66">
            <v>140.01</v>
          </cell>
          <cell r="TS66">
            <v>103.43</v>
          </cell>
          <cell r="TT66">
            <v>103.43</v>
          </cell>
          <cell r="TU66">
            <v>103.43</v>
          </cell>
          <cell r="TV66">
            <v>103.43</v>
          </cell>
          <cell r="TW66">
            <v>103.43</v>
          </cell>
          <cell r="TX66">
            <v>0</v>
          </cell>
          <cell r="TY66">
            <v>0</v>
          </cell>
          <cell r="TZ66">
            <v>0</v>
          </cell>
          <cell r="UA66">
            <v>0</v>
          </cell>
          <cell r="UB66">
            <v>0</v>
          </cell>
          <cell r="UC66">
            <v>0</v>
          </cell>
          <cell r="UD66">
            <v>0</v>
          </cell>
          <cell r="UE66">
            <v>0</v>
          </cell>
          <cell r="UF66">
            <v>0</v>
          </cell>
          <cell r="UG66">
            <v>0</v>
          </cell>
          <cell r="UH66">
            <v>0</v>
          </cell>
          <cell r="UI66">
            <v>0</v>
          </cell>
          <cell r="UJ66">
            <v>0</v>
          </cell>
          <cell r="UK66">
            <v>-1497.2200000000003</v>
          </cell>
          <cell r="UL66">
            <v>-1497.2200000000003</v>
          </cell>
          <cell r="UM66">
            <v>0</v>
          </cell>
          <cell r="UN66">
            <v>0</v>
          </cell>
          <cell r="UO66">
            <v>0</v>
          </cell>
          <cell r="UP66">
            <v>0</v>
          </cell>
          <cell r="UQ66">
            <v>0</v>
          </cell>
          <cell r="UR66">
            <v>0</v>
          </cell>
          <cell r="US66">
            <v>0</v>
          </cell>
          <cell r="UT66">
            <v>0</v>
          </cell>
          <cell r="UU66">
            <v>0</v>
          </cell>
          <cell r="UV66">
            <v>0</v>
          </cell>
          <cell r="UW66">
            <v>0</v>
          </cell>
          <cell r="UX66">
            <v>0</v>
          </cell>
          <cell r="UY66">
            <v>0</v>
          </cell>
          <cell r="UZ66">
            <v>0</v>
          </cell>
          <cell r="VA66">
            <v>0</v>
          </cell>
          <cell r="VH66">
            <v>0</v>
          </cell>
          <cell r="VN66">
            <v>0</v>
          </cell>
          <cell r="VO66">
            <v>0</v>
          </cell>
          <cell r="VP66">
            <v>0</v>
          </cell>
          <cell r="VQ66">
            <v>0</v>
          </cell>
          <cell r="WD66">
            <v>0</v>
          </cell>
          <cell r="WQ66">
            <v>0</v>
          </cell>
          <cell r="WR66">
            <v>0</v>
          </cell>
          <cell r="WS66">
            <v>0</v>
          </cell>
          <cell r="WT66">
            <v>29421.919999999995</v>
          </cell>
          <cell r="WU66">
            <v>2084.41</v>
          </cell>
          <cell r="WV66">
            <v>2084.41</v>
          </cell>
          <cell r="WW66">
            <v>2084.41</v>
          </cell>
          <cell r="WX66">
            <v>2084.41</v>
          </cell>
          <cell r="WY66">
            <v>2084.41</v>
          </cell>
          <cell r="WZ66">
            <v>2084.41</v>
          </cell>
          <cell r="XA66">
            <v>2084.41</v>
          </cell>
          <cell r="XB66">
            <v>2966.21</v>
          </cell>
          <cell r="XC66">
            <v>2966.21</v>
          </cell>
          <cell r="XD66">
            <v>2966.21</v>
          </cell>
          <cell r="XE66">
            <v>2966.21</v>
          </cell>
          <cell r="XF66">
            <v>2966.21</v>
          </cell>
          <cell r="XG66">
            <v>35706.695927037465</v>
          </cell>
          <cell r="XH66">
            <v>2915.1450207147359</v>
          </cell>
          <cell r="XI66">
            <v>3389.9971554249764</v>
          </cell>
          <cell r="XJ66">
            <v>3258.8844113649038</v>
          </cell>
          <cell r="XK66">
            <v>448.07250009141751</v>
          </cell>
          <cell r="XL66">
            <v>2726.2182212640491</v>
          </cell>
          <cell r="XM66">
            <v>2313.5164682840932</v>
          </cell>
          <cell r="XN66">
            <v>3032.0694735445468</v>
          </cell>
          <cell r="XO66">
            <v>3311.3276264792921</v>
          </cell>
          <cell r="XP66">
            <v>4340.0050249043188</v>
          </cell>
          <cell r="XQ66">
            <v>3511.7734543202137</v>
          </cell>
          <cell r="XR66">
            <v>3276.9093181393041</v>
          </cell>
          <cell r="XS66">
            <v>3182.7772525056098</v>
          </cell>
          <cell r="XT66">
            <v>6284.77592703747</v>
          </cell>
          <cell r="XU66">
            <v>0</v>
          </cell>
          <cell r="XV66">
            <v>6284.77592703747</v>
          </cell>
          <cell r="XW66">
            <v>6587.630000000001</v>
          </cell>
          <cell r="XX66">
            <v>358.04</v>
          </cell>
          <cell r="XY66">
            <v>358.04</v>
          </cell>
          <cell r="XZ66">
            <v>358.04</v>
          </cell>
          <cell r="YA66">
            <v>358.04</v>
          </cell>
          <cell r="YB66">
            <v>358.04</v>
          </cell>
          <cell r="YC66">
            <v>358.04</v>
          </cell>
          <cell r="YD66">
            <v>358.04</v>
          </cell>
          <cell r="YE66">
            <v>816.27</v>
          </cell>
          <cell r="YF66">
            <v>816.27</v>
          </cell>
          <cell r="YG66">
            <v>816.27</v>
          </cell>
          <cell r="YH66">
            <v>816.27</v>
          </cell>
          <cell r="YI66">
            <v>816.27</v>
          </cell>
          <cell r="YJ66">
            <v>7269.5657641404978</v>
          </cell>
          <cell r="YK66">
            <v>581.89378119282185</v>
          </cell>
          <cell r="YL66">
            <v>510.44907549530711</v>
          </cell>
          <cell r="YM66">
            <v>525.62509753615495</v>
          </cell>
          <cell r="YN66">
            <v>563.56998222012464</v>
          </cell>
          <cell r="YO66">
            <v>508.20376952604045</v>
          </cell>
          <cell r="YP66">
            <v>546.79084667793006</v>
          </cell>
          <cell r="YQ66">
            <v>571.89203949732837</v>
          </cell>
          <cell r="YR66">
            <v>584.45596519025071</v>
          </cell>
          <cell r="YS66">
            <v>650.73129494286661</v>
          </cell>
          <cell r="YT66">
            <v>712.35125960663152</v>
          </cell>
          <cell r="YU66">
            <v>725.25485221128451</v>
          </cell>
          <cell r="YV66">
            <v>788.34780004375727</v>
          </cell>
          <cell r="YW66">
            <v>681.93576414049676</v>
          </cell>
          <cell r="YX66">
            <v>0</v>
          </cell>
          <cell r="YY66">
            <v>681.93576414049676</v>
          </cell>
          <cell r="YZ66">
            <v>2943.0899999999997</v>
          </cell>
          <cell r="ZA66">
            <v>100.67</v>
          </cell>
          <cell r="ZB66">
            <v>100.67</v>
          </cell>
          <cell r="ZC66">
            <v>100.67</v>
          </cell>
          <cell r="ZD66">
            <v>100.67</v>
          </cell>
          <cell r="ZE66">
            <v>100.67</v>
          </cell>
          <cell r="ZF66">
            <v>100.67</v>
          </cell>
          <cell r="ZG66">
            <v>100.67</v>
          </cell>
          <cell r="ZH66">
            <v>447.68</v>
          </cell>
          <cell r="ZI66">
            <v>447.68</v>
          </cell>
          <cell r="ZJ66">
            <v>447.68</v>
          </cell>
          <cell r="ZK66">
            <v>447.68</v>
          </cell>
          <cell r="ZL66">
            <v>447.68</v>
          </cell>
          <cell r="ZM66">
            <v>3772.2289104144393</v>
          </cell>
          <cell r="ZN66">
            <v>0</v>
          </cell>
          <cell r="ZO66">
            <v>67.304091388403208</v>
          </cell>
          <cell r="ZP66">
            <v>151.57732354488013</v>
          </cell>
          <cell r="ZQ66">
            <v>3464.4858495410917</v>
          </cell>
          <cell r="ZR66">
            <v>88.86164594006398</v>
          </cell>
          <cell r="ZS66">
            <v>0</v>
          </cell>
          <cell r="ZZ66">
            <v>829.13891041443958</v>
          </cell>
          <cell r="AAA66">
            <v>0</v>
          </cell>
          <cell r="AAB66">
            <v>829.13891041443958</v>
          </cell>
          <cell r="AAC66">
            <v>915.43999999999983</v>
          </cell>
          <cell r="AAD66">
            <v>66.02</v>
          </cell>
          <cell r="AAE66">
            <v>66.02</v>
          </cell>
          <cell r="AAF66">
            <v>66.02</v>
          </cell>
          <cell r="AAG66">
            <v>66.02</v>
          </cell>
          <cell r="AAH66">
            <v>66.02</v>
          </cell>
          <cell r="AAI66">
            <v>66.02</v>
          </cell>
          <cell r="AAJ66">
            <v>66.02</v>
          </cell>
          <cell r="AAK66">
            <v>90.66</v>
          </cell>
          <cell r="AAL66">
            <v>90.66</v>
          </cell>
          <cell r="AAM66">
            <v>90.66</v>
          </cell>
          <cell r="AAN66">
            <v>90.66</v>
          </cell>
          <cell r="AAO66">
            <v>90.66</v>
          </cell>
          <cell r="AAP66">
            <v>871.07144840351862</v>
          </cell>
          <cell r="AAQ66">
            <v>91.644342956074823</v>
          </cell>
          <cell r="AAR66">
            <v>91.424983529312783</v>
          </cell>
          <cell r="AAS66">
            <v>91.732650361663786</v>
          </cell>
          <cell r="AAT66">
            <v>92.109116824725007</v>
          </cell>
          <cell r="AAU66">
            <v>92.828308610730005</v>
          </cell>
          <cell r="AAV66">
            <v>91.776944289030013</v>
          </cell>
          <cell r="AAW66">
            <v>90.138793073389962</v>
          </cell>
          <cell r="AAX66">
            <v>46.67298048</v>
          </cell>
          <cell r="AAY66">
            <v>44.88586128</v>
          </cell>
          <cell r="AAZ66">
            <v>45.712333439999995</v>
          </cell>
          <cell r="ABA66">
            <v>45.651088223999999</v>
          </cell>
          <cell r="ABB66">
            <v>46.494045334592499</v>
          </cell>
          <cell r="ABC66">
            <v>-44.368551596481211</v>
          </cell>
          <cell r="ABD66">
            <v>-44.368551596481211</v>
          </cell>
          <cell r="ABE66">
            <v>0</v>
          </cell>
          <cell r="ABF66">
            <v>131.34999999999997</v>
          </cell>
          <cell r="ABG66">
            <v>4.45</v>
          </cell>
          <cell r="ABH66">
            <v>4.45</v>
          </cell>
          <cell r="ABI66">
            <v>4.45</v>
          </cell>
          <cell r="ABJ66">
            <v>4.45</v>
          </cell>
          <cell r="ABK66">
            <v>4.45</v>
          </cell>
          <cell r="ABL66">
            <v>4.45</v>
          </cell>
          <cell r="ABM66">
            <v>4.45</v>
          </cell>
          <cell r="ABN66">
            <v>20.04</v>
          </cell>
          <cell r="ABO66">
            <v>20.04</v>
          </cell>
          <cell r="ABP66">
            <v>20.04</v>
          </cell>
          <cell r="ABQ66">
            <v>20.04</v>
          </cell>
          <cell r="ABR66">
            <v>20.04</v>
          </cell>
          <cell r="ABS66">
            <v>0</v>
          </cell>
          <cell r="ABT66">
            <v>0</v>
          </cell>
          <cell r="ABU66">
            <v>0</v>
          </cell>
          <cell r="ABV66">
            <v>0</v>
          </cell>
          <cell r="ABW66">
            <v>0</v>
          </cell>
          <cell r="ABX66">
            <v>0</v>
          </cell>
          <cell r="ABY66">
            <v>0</v>
          </cell>
          <cell r="ACB66">
            <v>0</v>
          </cell>
          <cell r="ACC66">
            <v>0</v>
          </cell>
          <cell r="ACD66">
            <v>0</v>
          </cell>
          <cell r="ACE66">
            <v>0</v>
          </cell>
          <cell r="ACF66">
            <v>-131.34999999999997</v>
          </cell>
          <cell r="ACG66">
            <v>-131.34999999999997</v>
          </cell>
          <cell r="ACH66">
            <v>0</v>
          </cell>
          <cell r="ACI66">
            <v>0</v>
          </cell>
          <cell r="ACJ66">
            <v>5850.9126348813161</v>
          </cell>
          <cell r="ACK66">
            <v>5850.9126348813161</v>
          </cell>
          <cell r="ACL66">
            <v>0</v>
          </cell>
          <cell r="ACM66">
            <v>5850.9126348813161</v>
          </cell>
          <cell r="ACN66">
            <v>0</v>
          </cell>
          <cell r="ACO66">
            <v>0</v>
          </cell>
          <cell r="ACP66">
            <v>0</v>
          </cell>
          <cell r="ACQ66">
            <v>0</v>
          </cell>
          <cell r="ACR66">
            <v>0</v>
          </cell>
          <cell r="ACS66">
            <v>0</v>
          </cell>
          <cell r="ACT66">
            <v>0</v>
          </cell>
          <cell r="ACU66">
            <v>0</v>
          </cell>
          <cell r="ACV66">
            <v>0</v>
          </cell>
          <cell r="ACW66">
            <v>0</v>
          </cell>
          <cell r="ACX66">
            <v>0</v>
          </cell>
          <cell r="ACY66">
            <v>0</v>
          </cell>
          <cell r="ACZ66">
            <v>0</v>
          </cell>
          <cell r="ADA66">
            <v>5850.9126348813161</v>
          </cell>
          <cell r="ADB66">
            <v>0</v>
          </cell>
          <cell r="ADC66">
            <v>887.11783187012634</v>
          </cell>
          <cell r="ADD66">
            <v>530.27424355790379</v>
          </cell>
          <cell r="ADE66">
            <v>497.58763599999997</v>
          </cell>
          <cell r="ADF66">
            <v>383.29132800000002</v>
          </cell>
          <cell r="ADG66">
            <v>527.37237279999999</v>
          </cell>
          <cell r="ADH66">
            <v>505.55295484147842</v>
          </cell>
          <cell r="ADI66">
            <v>661.87142778765678</v>
          </cell>
          <cell r="ADJ66">
            <v>385.22731519999996</v>
          </cell>
          <cell r="ADK66">
            <v>435.23045439999999</v>
          </cell>
          <cell r="ADL66">
            <v>460.66495635999996</v>
          </cell>
          <cell r="ADM66">
            <v>576.72211406415022</v>
          </cell>
          <cell r="ADN66">
            <v>5850.9126348813161</v>
          </cell>
          <cell r="ADO66">
            <v>0</v>
          </cell>
          <cell r="ADP66">
            <v>5850.9126348813161</v>
          </cell>
          <cell r="ADQ66">
            <v>0</v>
          </cell>
          <cell r="ADR66">
            <v>0</v>
          </cell>
          <cell r="ADS66">
            <v>0</v>
          </cell>
          <cell r="ADT66">
            <v>0</v>
          </cell>
          <cell r="ADU66">
            <v>0</v>
          </cell>
          <cell r="ADV66">
            <v>0</v>
          </cell>
          <cell r="ADW66">
            <v>0</v>
          </cell>
          <cell r="ADX66">
            <v>0</v>
          </cell>
          <cell r="ADY66">
            <v>0</v>
          </cell>
          <cell r="ADZ66">
            <v>0</v>
          </cell>
          <cell r="AEA66">
            <v>0</v>
          </cell>
          <cell r="AEB66">
            <v>0</v>
          </cell>
          <cell r="AEC66">
            <v>0</v>
          </cell>
          <cell r="AED66">
            <v>0</v>
          </cell>
          <cell r="AEE66">
            <v>0</v>
          </cell>
          <cell r="AEF66">
            <v>0</v>
          </cell>
          <cell r="AEG66">
            <v>0</v>
          </cell>
          <cell r="AEH66">
            <v>0</v>
          </cell>
          <cell r="AEI66">
            <v>0</v>
          </cell>
          <cell r="AEJ66">
            <v>0</v>
          </cell>
          <cell r="AEK66">
            <v>0</v>
          </cell>
          <cell r="AEL66">
            <v>0</v>
          </cell>
          <cell r="AEM66">
            <v>0</v>
          </cell>
          <cell r="AEN66">
            <v>0</v>
          </cell>
          <cell r="AEO66">
            <v>0</v>
          </cell>
          <cell r="AEP66">
            <v>0</v>
          </cell>
          <cell r="AEQ66">
            <v>0</v>
          </cell>
          <cell r="AER66">
            <v>0</v>
          </cell>
          <cell r="AES66">
            <v>0</v>
          </cell>
          <cell r="AET66">
            <v>3163.15</v>
          </cell>
          <cell r="AEU66">
            <v>0</v>
          </cell>
          <cell r="AEV66">
            <v>0</v>
          </cell>
          <cell r="AEW66">
            <v>0</v>
          </cell>
          <cell r="AEX66">
            <v>0</v>
          </cell>
          <cell r="AEY66">
            <v>0</v>
          </cell>
          <cell r="AEZ66">
            <v>0</v>
          </cell>
          <cell r="AFA66">
            <v>0</v>
          </cell>
          <cell r="AFB66">
            <v>632.63</v>
          </cell>
          <cell r="AFC66">
            <v>632.63</v>
          </cell>
          <cell r="AFD66">
            <v>632.63</v>
          </cell>
          <cell r="AFE66">
            <v>632.63</v>
          </cell>
          <cell r="AFF66">
            <v>632.63</v>
          </cell>
          <cell r="AFG66">
            <v>0</v>
          </cell>
          <cell r="AFH66">
            <v>0</v>
          </cell>
          <cell r="AFI66">
            <v>0</v>
          </cell>
          <cell r="AFJ66">
            <v>0</v>
          </cell>
          <cell r="AFK66">
            <v>0</v>
          </cell>
          <cell r="AFL66">
            <v>0</v>
          </cell>
          <cell r="AFM66">
            <v>0</v>
          </cell>
          <cell r="AFN66">
            <v>0</v>
          </cell>
          <cell r="AFO66">
            <v>0</v>
          </cell>
          <cell r="AFP66">
            <v>0</v>
          </cell>
          <cell r="AFQ66">
            <v>0</v>
          </cell>
          <cell r="AFR66">
            <v>0</v>
          </cell>
          <cell r="AFS66">
            <v>0</v>
          </cell>
          <cell r="AFT66">
            <v>-3163.15</v>
          </cell>
          <cell r="AFU66">
            <v>-3163.15</v>
          </cell>
          <cell r="AFV66">
            <v>0</v>
          </cell>
          <cell r="AFW66">
            <v>122093.31745000002</v>
          </cell>
          <cell r="AFX66">
            <v>109106.64817165099</v>
          </cell>
          <cell r="AFY66">
            <v>-12986.669278349029</v>
          </cell>
          <cell r="AFZ66">
            <v>-12986.669278349029</v>
          </cell>
          <cell r="AGA66">
            <v>0</v>
          </cell>
          <cell r="AGB66">
            <v>146511.98094000001</v>
          </cell>
          <cell r="AGC66">
            <v>130927.97780598118</v>
          </cell>
          <cell r="AGD66">
            <v>-15584.003134018829</v>
          </cell>
          <cell r="AGE66">
            <v>-15584.003134018829</v>
          </cell>
          <cell r="AGF66">
            <v>0</v>
          </cell>
          <cell r="AGG66">
            <v>9034.9054913</v>
          </cell>
          <cell r="AGH66">
            <v>8073.891964702173</v>
          </cell>
          <cell r="AGI66">
            <v>-961.01352659782697</v>
          </cell>
          <cell r="AGJ66">
            <v>-961.01352659782697</v>
          </cell>
          <cell r="AGK66">
            <v>0</v>
          </cell>
          <cell r="AGL66">
            <v>155546.88643130002</v>
          </cell>
          <cell r="AGM66">
            <v>139001.86977068335</v>
          </cell>
          <cell r="AGN66">
            <v>-16545.016660616675</v>
          </cell>
          <cell r="AGO66">
            <v>-16545.016660616675</v>
          </cell>
          <cell r="AGP66">
            <v>0</v>
          </cell>
          <cell r="AGQ66">
            <v>5.8084772370486655E-2</v>
          </cell>
          <cell r="AGR66">
            <v>7.0000000000000007E-2</v>
          </cell>
          <cell r="AGS66">
            <v>0.05</v>
          </cell>
          <cell r="AGT66">
            <v>6.1666666666666668E-2</v>
          </cell>
          <cell r="AGV66">
            <v>54956.35745000001</v>
          </cell>
          <cell r="AGW66">
            <v>25625.847192871937</v>
          </cell>
          <cell r="AGX66">
            <v>-29330.510257128073</v>
          </cell>
          <cell r="AGZ66">
            <v>-16545.016660616675</v>
          </cell>
          <cell r="AHA66">
            <v>-50382.912620834744</v>
          </cell>
          <cell r="AHC66">
            <v>70411.092569613364</v>
          </cell>
          <cell r="AHD66">
            <v>-37378.498614808108</v>
          </cell>
          <cell r="AHE66">
            <v>-66679.322933921154</v>
          </cell>
          <cell r="AHF66">
            <v>132386.91791866472</v>
          </cell>
          <cell r="AHG66">
            <v>31812.259658097406</v>
          </cell>
        </row>
        <row r="67">
          <cell r="C67" t="str">
            <v>Текстильникiв, ВУЛ, 24а</v>
          </cell>
          <cell r="D67">
            <v>9</v>
          </cell>
          <cell r="E67">
            <v>5153.2</v>
          </cell>
          <cell r="F67">
            <v>38599.520000000011</v>
          </cell>
          <cell r="G67">
            <v>43987.398882832233</v>
          </cell>
          <cell r="H67">
            <v>5387.8788828322213</v>
          </cell>
          <cell r="I67">
            <v>0</v>
          </cell>
          <cell r="J67">
            <v>5387.8788828322213</v>
          </cell>
          <cell r="K67">
            <v>13050.470000000003</v>
          </cell>
          <cell r="L67">
            <v>824.51</v>
          </cell>
          <cell r="M67">
            <v>824.51</v>
          </cell>
          <cell r="N67">
            <v>824.51</v>
          </cell>
          <cell r="O67">
            <v>824.51</v>
          </cell>
          <cell r="P67">
            <v>824.51</v>
          </cell>
          <cell r="Q67">
            <v>824.51</v>
          </cell>
          <cell r="R67">
            <v>824.51</v>
          </cell>
          <cell r="S67">
            <v>1455.78</v>
          </cell>
          <cell r="T67">
            <v>1455.78</v>
          </cell>
          <cell r="U67">
            <v>1455.78</v>
          </cell>
          <cell r="V67">
            <v>1455.78</v>
          </cell>
          <cell r="W67">
            <v>1455.78</v>
          </cell>
          <cell r="X67">
            <v>15941.142725266318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7249.113511131156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8692.029214135162</v>
          </cell>
          <cell r="AJ67">
            <v>0</v>
          </cell>
          <cell r="AL67">
            <v>0</v>
          </cell>
          <cell r="AM67">
            <v>0</v>
          </cell>
          <cell r="AN67">
            <v>750.80000000000007</v>
          </cell>
          <cell r="AO67">
            <v>57.2</v>
          </cell>
          <cell r="AP67">
            <v>57.2</v>
          </cell>
          <cell r="AQ67">
            <v>57.2</v>
          </cell>
          <cell r="AR67">
            <v>57.2</v>
          </cell>
          <cell r="AS67">
            <v>57.2</v>
          </cell>
          <cell r="AT67">
            <v>57.2</v>
          </cell>
          <cell r="AU67">
            <v>57.2</v>
          </cell>
          <cell r="AV67">
            <v>70.08</v>
          </cell>
          <cell r="AW67">
            <v>70.08</v>
          </cell>
          <cell r="AX67">
            <v>70.08</v>
          </cell>
          <cell r="AY67">
            <v>70.08</v>
          </cell>
          <cell r="AZ67">
            <v>70.08</v>
          </cell>
          <cell r="BA67">
            <v>772.04471821222876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351.24099798517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420.80372022705876</v>
          </cell>
          <cell r="BM67">
            <v>0</v>
          </cell>
          <cell r="BO67">
            <v>0</v>
          </cell>
          <cell r="BP67">
            <v>0</v>
          </cell>
          <cell r="BQ67">
            <v>3343.4399999999996</v>
          </cell>
          <cell r="BR67">
            <v>254.57</v>
          </cell>
          <cell r="BS67">
            <v>254.57</v>
          </cell>
          <cell r="BT67">
            <v>254.57</v>
          </cell>
          <cell r="BU67">
            <v>254.57</v>
          </cell>
          <cell r="BV67">
            <v>254.57</v>
          </cell>
          <cell r="BW67">
            <v>254.57</v>
          </cell>
          <cell r="BX67">
            <v>254.57</v>
          </cell>
          <cell r="BY67">
            <v>312.29000000000002</v>
          </cell>
          <cell r="BZ67">
            <v>312.29000000000002</v>
          </cell>
          <cell r="CA67">
            <v>312.29000000000002</v>
          </cell>
          <cell r="CB67">
            <v>312.29000000000002</v>
          </cell>
          <cell r="CC67">
            <v>312.29000000000002</v>
          </cell>
          <cell r="CD67">
            <v>3061.0399999999991</v>
          </cell>
          <cell r="CE67">
            <v>231.02</v>
          </cell>
          <cell r="CF67">
            <v>231.02</v>
          </cell>
          <cell r="CG67">
            <v>231.02</v>
          </cell>
          <cell r="CH67">
            <v>231.02</v>
          </cell>
          <cell r="CI67">
            <v>231.02</v>
          </cell>
          <cell r="CJ67">
            <v>231.02</v>
          </cell>
          <cell r="CK67">
            <v>231.02</v>
          </cell>
          <cell r="CL67">
            <v>288.77999999999997</v>
          </cell>
          <cell r="CM67">
            <v>288.77999999999997</v>
          </cell>
          <cell r="CN67">
            <v>288.77999999999997</v>
          </cell>
          <cell r="CO67">
            <v>288.77999999999997</v>
          </cell>
          <cell r="CP67">
            <v>288.77999999999997</v>
          </cell>
          <cell r="CR67">
            <v>0</v>
          </cell>
          <cell r="CS67">
            <v>0</v>
          </cell>
          <cell r="CT67">
            <v>647.7399999999999</v>
          </cell>
          <cell r="CU67">
            <v>49.47</v>
          </cell>
          <cell r="CV67">
            <v>49.47</v>
          </cell>
          <cell r="CW67">
            <v>49.47</v>
          </cell>
          <cell r="CX67">
            <v>49.47</v>
          </cell>
          <cell r="CY67">
            <v>49.47</v>
          </cell>
          <cell r="CZ67">
            <v>49.47</v>
          </cell>
          <cell r="DA67">
            <v>49.47</v>
          </cell>
          <cell r="DB67">
            <v>60.29</v>
          </cell>
          <cell r="DC67">
            <v>60.29</v>
          </cell>
          <cell r="DD67">
            <v>60.29</v>
          </cell>
          <cell r="DE67">
            <v>60.29</v>
          </cell>
          <cell r="DF67">
            <v>60.29</v>
          </cell>
          <cell r="DG67">
            <v>593.96</v>
          </cell>
          <cell r="DH67">
            <v>44.98</v>
          </cell>
          <cell r="DI67">
            <v>44.98</v>
          </cell>
          <cell r="DJ67">
            <v>44.98</v>
          </cell>
          <cell r="DK67">
            <v>44.98</v>
          </cell>
          <cell r="DL67">
            <v>44.98</v>
          </cell>
          <cell r="DM67">
            <v>44.98</v>
          </cell>
          <cell r="DN67">
            <v>44.98</v>
          </cell>
          <cell r="DO67">
            <v>55.82</v>
          </cell>
          <cell r="DP67">
            <v>55.82</v>
          </cell>
          <cell r="DQ67">
            <v>55.82</v>
          </cell>
          <cell r="DR67">
            <v>55.82</v>
          </cell>
          <cell r="DS67">
            <v>55.82</v>
          </cell>
          <cell r="DT67">
            <v>-53.779999999999859</v>
          </cell>
          <cell r="DU67">
            <v>-53.779999999999859</v>
          </cell>
          <cell r="DV67">
            <v>0</v>
          </cell>
          <cell r="DW67">
            <v>676.58</v>
          </cell>
          <cell r="DX67">
            <v>53.59</v>
          </cell>
          <cell r="DY67">
            <v>53.59</v>
          </cell>
          <cell r="DZ67">
            <v>53.59</v>
          </cell>
          <cell r="EA67">
            <v>53.59</v>
          </cell>
          <cell r="EB67">
            <v>53.59</v>
          </cell>
          <cell r="EC67">
            <v>53.59</v>
          </cell>
          <cell r="ED67">
            <v>53.59</v>
          </cell>
          <cell r="EE67">
            <v>60.29</v>
          </cell>
          <cell r="EF67">
            <v>60.29</v>
          </cell>
          <cell r="EG67">
            <v>60.29</v>
          </cell>
          <cell r="EH67">
            <v>60.29</v>
          </cell>
          <cell r="EI67">
            <v>60.29</v>
          </cell>
          <cell r="EK67">
            <v>660.48760403464985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300.6152895398908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359.87231449475911</v>
          </cell>
          <cell r="EW67">
            <v>0</v>
          </cell>
          <cell r="EX67">
            <v>-16.092395965350192</v>
          </cell>
          <cell r="EY67">
            <v>-16.092395965350192</v>
          </cell>
          <cell r="EZ67">
            <v>0</v>
          </cell>
          <cell r="FA67">
            <v>5697.8700000000008</v>
          </cell>
          <cell r="FB67">
            <v>430.81</v>
          </cell>
          <cell r="FC67">
            <v>430.81</v>
          </cell>
          <cell r="FD67">
            <v>430.81</v>
          </cell>
          <cell r="FE67">
            <v>430.81</v>
          </cell>
          <cell r="FF67">
            <v>430.81</v>
          </cell>
          <cell r="FG67">
            <v>430.81</v>
          </cell>
          <cell r="FH67">
            <v>430.81</v>
          </cell>
          <cell r="FI67">
            <v>536.44000000000005</v>
          </cell>
          <cell r="FJ67">
            <v>536.44000000000005</v>
          </cell>
          <cell r="FK67">
            <v>536.44000000000005</v>
          </cell>
          <cell r="FL67">
            <v>536.44000000000005</v>
          </cell>
          <cell r="FM67">
            <v>536.44000000000005</v>
          </cell>
          <cell r="FN67">
            <v>6155.9841250854752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2737.0390995067542</v>
          </cell>
          <cell r="FT67">
            <v>0</v>
          </cell>
          <cell r="FU67">
            <v>243.95920853261879</v>
          </cell>
          <cell r="FV67">
            <v>0</v>
          </cell>
          <cell r="FW67">
            <v>0</v>
          </cell>
          <cell r="FX67">
            <v>0</v>
          </cell>
          <cell r="FY67">
            <v>3174.9858170461021</v>
          </cell>
          <cell r="FZ67">
            <v>0</v>
          </cell>
          <cell r="GA67">
            <v>458.11412508547437</v>
          </cell>
          <cell r="GB67">
            <v>0</v>
          </cell>
          <cell r="GC67">
            <v>458.11412508547437</v>
          </cell>
          <cell r="GD67">
            <v>868.3599999999999</v>
          </cell>
          <cell r="GE67">
            <v>85.03</v>
          </cell>
          <cell r="GF67">
            <v>85.03</v>
          </cell>
          <cell r="GG67">
            <v>85.03</v>
          </cell>
          <cell r="GH67">
            <v>85.03</v>
          </cell>
          <cell r="GI67">
            <v>85.03</v>
          </cell>
          <cell r="GJ67">
            <v>85.03</v>
          </cell>
          <cell r="GK67">
            <v>85.03</v>
          </cell>
          <cell r="GL67">
            <v>54.63</v>
          </cell>
          <cell r="GM67">
            <v>54.63</v>
          </cell>
          <cell r="GN67">
            <v>54.63</v>
          </cell>
          <cell r="GO67">
            <v>54.63</v>
          </cell>
          <cell r="GP67">
            <v>54.63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V67">
            <v>-868.3599999999999</v>
          </cell>
          <cell r="GW67">
            <v>-868.3599999999999</v>
          </cell>
          <cell r="GX67">
            <v>0</v>
          </cell>
          <cell r="GY67">
            <v>13564.260000000002</v>
          </cell>
          <cell r="GZ67">
            <v>747.73</v>
          </cell>
          <cell r="HA67">
            <v>747.73</v>
          </cell>
          <cell r="HB67">
            <v>747.73</v>
          </cell>
          <cell r="HC67">
            <v>747.73</v>
          </cell>
          <cell r="HD67">
            <v>747.73</v>
          </cell>
          <cell r="HE67">
            <v>747.73</v>
          </cell>
          <cell r="HF67">
            <v>747.73</v>
          </cell>
          <cell r="HG67">
            <v>1666.03</v>
          </cell>
          <cell r="HH67">
            <v>1666.03</v>
          </cell>
          <cell r="HI67">
            <v>1666.03</v>
          </cell>
          <cell r="HJ67">
            <v>1666.03</v>
          </cell>
          <cell r="HK67">
            <v>1666.03</v>
          </cell>
          <cell r="HL67">
            <v>16802.739710233564</v>
          </cell>
          <cell r="HM67">
            <v>1426.6322055755916</v>
          </cell>
          <cell r="HN67">
            <v>1511.0383489040696</v>
          </cell>
          <cell r="HO67">
            <v>1648.6010754035424</v>
          </cell>
          <cell r="HP67">
            <v>1532.6838382113754</v>
          </cell>
          <cell r="HQ67">
            <v>1596.9055476302501</v>
          </cell>
          <cell r="HR67">
            <v>1339.0535262964299</v>
          </cell>
          <cell r="HS67">
            <v>1759.4928165954336</v>
          </cell>
          <cell r="HT67">
            <v>1101.1520715367565</v>
          </cell>
          <cell r="HU67">
            <v>1129.6282461381868</v>
          </cell>
          <cell r="HV67">
            <v>1223.6788100124559</v>
          </cell>
          <cell r="HW67">
            <v>1114.1433508338935</v>
          </cell>
          <cell r="HX67">
            <v>1419.7298730955772</v>
          </cell>
          <cell r="HY67">
            <v>3238.4797102335615</v>
          </cell>
          <cell r="HZ67">
            <v>0</v>
          </cell>
          <cell r="IA67">
            <v>3238.4797102335615</v>
          </cell>
          <cell r="IB67">
            <v>37549.630000000005</v>
          </cell>
          <cell r="IC67">
            <v>2033.99</v>
          </cell>
          <cell r="ID67">
            <v>2033.99</v>
          </cell>
          <cell r="IE67">
            <v>2033.99</v>
          </cell>
          <cell r="IF67">
            <v>2033.99</v>
          </cell>
          <cell r="IG67">
            <v>2033.99</v>
          </cell>
          <cell r="IH67">
            <v>2033.99</v>
          </cell>
          <cell r="II67">
            <v>2033.99</v>
          </cell>
          <cell r="IJ67">
            <v>4662.34</v>
          </cell>
          <cell r="IK67">
            <v>4662.34</v>
          </cell>
          <cell r="IL67">
            <v>4662.34</v>
          </cell>
          <cell r="IM67">
            <v>4662.34</v>
          </cell>
          <cell r="IN67">
            <v>4662.34</v>
          </cell>
          <cell r="IO67">
            <v>44043.639913748237</v>
          </cell>
          <cell r="IP67">
            <v>3882.175123013546</v>
          </cell>
          <cell r="IQ67">
            <v>3872.8827686564164</v>
          </cell>
          <cell r="IR67">
            <v>3885.9159410727643</v>
          </cell>
          <cell r="IS67">
            <v>3901.8635565</v>
          </cell>
          <cell r="IT67">
            <v>3932.3294682000001</v>
          </cell>
          <cell r="IU67">
            <v>3887.7922902</v>
          </cell>
          <cell r="IV67">
            <v>3818.3980461915044</v>
          </cell>
          <cell r="IW67">
            <v>4815.8707221333334</v>
          </cell>
          <cell r="IX67">
            <v>2910.2506490101709</v>
          </cell>
          <cell r="IY67">
            <v>3451.9313321274303</v>
          </cell>
          <cell r="IZ67">
            <v>2682.9678031804515</v>
          </cell>
          <cell r="JA67">
            <v>3001.2622134626117</v>
          </cell>
          <cell r="JB67">
            <v>6494.0099137482321</v>
          </cell>
          <cell r="JC67">
            <v>0</v>
          </cell>
          <cell r="JD67">
            <v>6494.0099137482321</v>
          </cell>
          <cell r="JE67">
            <v>0</v>
          </cell>
          <cell r="JF67">
            <v>0</v>
          </cell>
          <cell r="JG67">
            <v>0</v>
          </cell>
          <cell r="JH67">
            <v>0</v>
          </cell>
          <cell r="JI67">
            <v>0</v>
          </cell>
          <cell r="JJ67">
            <v>0</v>
          </cell>
          <cell r="JK67">
            <v>0</v>
          </cell>
          <cell r="JL67">
            <v>0</v>
          </cell>
          <cell r="JM67">
            <v>0</v>
          </cell>
          <cell r="JN67">
            <v>0</v>
          </cell>
          <cell r="JO67">
            <v>0</v>
          </cell>
          <cell r="JP67">
            <v>0</v>
          </cell>
          <cell r="JQ67">
            <v>0</v>
          </cell>
          <cell r="JR67">
            <v>0</v>
          </cell>
          <cell r="JS67">
            <v>0</v>
          </cell>
          <cell r="JT67">
            <v>0</v>
          </cell>
          <cell r="JU67">
            <v>0</v>
          </cell>
          <cell r="JV67">
            <v>0</v>
          </cell>
          <cell r="JW67">
            <v>0</v>
          </cell>
          <cell r="JX67">
            <v>0</v>
          </cell>
          <cell r="JY67">
            <v>0</v>
          </cell>
          <cell r="JZ67">
            <v>0</v>
          </cell>
          <cell r="KA67">
            <v>0</v>
          </cell>
          <cell r="KB67">
            <v>0</v>
          </cell>
          <cell r="KC67">
            <v>0</v>
          </cell>
          <cell r="KD67">
            <v>0</v>
          </cell>
          <cell r="KE67">
            <v>0</v>
          </cell>
          <cell r="KF67">
            <v>0</v>
          </cell>
          <cell r="KG67">
            <v>0</v>
          </cell>
          <cell r="KH67">
            <v>3094.5</v>
          </cell>
          <cell r="KI67">
            <v>159.75</v>
          </cell>
          <cell r="KJ67">
            <v>159.75</v>
          </cell>
          <cell r="KK67">
            <v>159.75</v>
          </cell>
          <cell r="KL67">
            <v>159.75</v>
          </cell>
          <cell r="KM67">
            <v>159.75</v>
          </cell>
          <cell r="KN67">
            <v>159.75</v>
          </cell>
          <cell r="KO67">
            <v>159.75</v>
          </cell>
          <cell r="KP67">
            <v>395.25</v>
          </cell>
          <cell r="KQ67">
            <v>395.25</v>
          </cell>
          <cell r="KR67">
            <v>395.25</v>
          </cell>
          <cell r="KS67">
            <v>395.25</v>
          </cell>
          <cell r="KT67">
            <v>395.25</v>
          </cell>
          <cell r="KU67">
            <v>3359.0502477803361</v>
          </cell>
          <cell r="KV67">
            <v>193.19130073574496</v>
          </cell>
          <cell r="KW67">
            <v>208.05996131807024</v>
          </cell>
          <cell r="KX67">
            <v>184.65069860889676</v>
          </cell>
          <cell r="KY67">
            <v>202.45233620274283</v>
          </cell>
          <cell r="KZ67">
            <v>201.66747239161984</v>
          </cell>
          <cell r="LA67">
            <v>206.12613917491115</v>
          </cell>
          <cell r="LB67">
            <v>182.39711981240032</v>
          </cell>
          <cell r="LC67">
            <v>300.4340198857625</v>
          </cell>
          <cell r="LD67">
            <v>387.24267101194914</v>
          </cell>
          <cell r="LE67">
            <v>373.92839643013082</v>
          </cell>
          <cell r="LF67">
            <v>455.58573133636452</v>
          </cell>
          <cell r="LG67">
            <v>463.31440087174326</v>
          </cell>
          <cell r="LH67">
            <v>264.55024778033612</v>
          </cell>
          <cell r="LI67">
            <v>0</v>
          </cell>
          <cell r="LJ67">
            <v>264.55024778033612</v>
          </cell>
          <cell r="LK67">
            <v>0</v>
          </cell>
          <cell r="LX67">
            <v>0</v>
          </cell>
          <cell r="MJ67">
            <v>0</v>
          </cell>
          <cell r="ML67">
            <v>0</v>
          </cell>
          <cell r="MM67">
            <v>0</v>
          </cell>
          <cell r="MN67">
            <v>93900.450000000026</v>
          </cell>
          <cell r="MO67">
            <v>7116.4000000000005</v>
          </cell>
          <cell r="MP67">
            <v>7116.4000000000005</v>
          </cell>
          <cell r="MQ67">
            <v>7116.4000000000005</v>
          </cell>
          <cell r="MR67">
            <v>7116.4000000000005</v>
          </cell>
          <cell r="MS67">
            <v>7116.4000000000005</v>
          </cell>
          <cell r="MT67">
            <v>7116.4000000000005</v>
          </cell>
          <cell r="MU67">
            <v>7116.4000000000005</v>
          </cell>
          <cell r="MV67">
            <v>8817.130000000001</v>
          </cell>
          <cell r="MW67">
            <v>8817.130000000001</v>
          </cell>
          <cell r="MX67">
            <v>8817.130000000001</v>
          </cell>
          <cell r="MY67">
            <v>8817.130000000001</v>
          </cell>
          <cell r="MZ67">
            <v>8817.130000000001</v>
          </cell>
          <cell r="NA67">
            <v>75915.174920554084</v>
          </cell>
          <cell r="NB67">
            <v>0</v>
          </cell>
          <cell r="NC67">
            <v>0</v>
          </cell>
          <cell r="ND67">
            <v>0</v>
          </cell>
          <cell r="NE67">
            <v>581.43632535123402</v>
          </cell>
          <cell r="NF67">
            <v>3249.636</v>
          </cell>
          <cell r="NG67">
            <v>1719.4834238649364</v>
          </cell>
          <cell r="NH67">
            <v>7394.1933480210182</v>
          </cell>
          <cell r="NI67">
            <v>26115.96</v>
          </cell>
          <cell r="NJ67">
            <v>15179.023090295914</v>
          </cell>
          <cell r="NK67">
            <v>19971.150378463641</v>
          </cell>
          <cell r="NL67">
            <v>0</v>
          </cell>
          <cell r="NM67">
            <v>1704.2923545573458</v>
          </cell>
          <cell r="NN67">
            <v>-17985.275079445943</v>
          </cell>
          <cell r="NO67">
            <v>-17985.275079445943</v>
          </cell>
          <cell r="NP67">
            <v>0</v>
          </cell>
          <cell r="NQ67">
            <v>32840.269999999997</v>
          </cell>
          <cell r="NR67">
            <v>2267.79</v>
          </cell>
          <cell r="NS67">
            <v>-30572.479999999996</v>
          </cell>
          <cell r="NT67">
            <v>-30572.479999999996</v>
          </cell>
          <cell r="NU67">
            <v>0</v>
          </cell>
          <cell r="NV67">
            <v>10583.699999999999</v>
          </cell>
          <cell r="NW67">
            <v>1225.95</v>
          </cell>
          <cell r="NX67">
            <v>1225.95</v>
          </cell>
          <cell r="NY67">
            <v>1225.95</v>
          </cell>
          <cell r="NZ67">
            <v>1225.95</v>
          </cell>
          <cell r="OA67">
            <v>1225.95</v>
          </cell>
          <cell r="OB67">
            <v>1225.95</v>
          </cell>
          <cell r="OC67">
            <v>1225.95</v>
          </cell>
          <cell r="OD67">
            <v>400.41</v>
          </cell>
          <cell r="OE67">
            <v>400.41</v>
          </cell>
          <cell r="OF67">
            <v>400.41</v>
          </cell>
          <cell r="OG67">
            <v>400.41</v>
          </cell>
          <cell r="OH67">
            <v>400.41</v>
          </cell>
          <cell r="OI67">
            <v>0</v>
          </cell>
          <cell r="OJ67">
            <v>0</v>
          </cell>
          <cell r="OK67">
            <v>0</v>
          </cell>
          <cell r="OL67">
            <v>0</v>
          </cell>
          <cell r="OM67">
            <v>0</v>
          </cell>
          <cell r="ON67">
            <v>0</v>
          </cell>
          <cell r="OO67">
            <v>0</v>
          </cell>
          <cell r="OP67">
            <v>0</v>
          </cell>
          <cell r="OQ67">
            <v>0</v>
          </cell>
          <cell r="OR67">
            <v>0</v>
          </cell>
          <cell r="OS67">
            <v>0</v>
          </cell>
          <cell r="OT67">
            <v>0</v>
          </cell>
          <cell r="OU67">
            <v>0</v>
          </cell>
          <cell r="OV67">
            <v>-10583.699999999999</v>
          </cell>
          <cell r="OW67">
            <v>-10583.699999999999</v>
          </cell>
          <cell r="OX67">
            <v>0</v>
          </cell>
          <cell r="OY67">
            <v>5462.8800000000019</v>
          </cell>
          <cell r="OZ67">
            <v>717.84</v>
          </cell>
          <cell r="PA67">
            <v>717.84</v>
          </cell>
          <cell r="PB67">
            <v>717.84</v>
          </cell>
          <cell r="PC67">
            <v>717.84</v>
          </cell>
          <cell r="PD67">
            <v>717.84</v>
          </cell>
          <cell r="PE67">
            <v>717.84</v>
          </cell>
          <cell r="PF67">
            <v>717.84</v>
          </cell>
          <cell r="PG67">
            <v>87.6</v>
          </cell>
          <cell r="PH67">
            <v>87.6</v>
          </cell>
          <cell r="PI67">
            <v>87.6</v>
          </cell>
          <cell r="PJ67">
            <v>87.6</v>
          </cell>
          <cell r="PK67">
            <v>87.6</v>
          </cell>
          <cell r="PL67">
            <v>0</v>
          </cell>
          <cell r="PM67">
            <v>0</v>
          </cell>
          <cell r="PN67">
            <v>0</v>
          </cell>
          <cell r="PO67">
            <v>0</v>
          </cell>
          <cell r="PP67">
            <v>0</v>
          </cell>
          <cell r="PQ67">
            <v>0</v>
          </cell>
          <cell r="PR67">
            <v>0</v>
          </cell>
          <cell r="PS67">
            <v>0</v>
          </cell>
          <cell r="PT67">
            <v>0</v>
          </cell>
          <cell r="PU67">
            <v>0</v>
          </cell>
          <cell r="PV67">
            <v>0</v>
          </cell>
          <cell r="PW67">
            <v>0</v>
          </cell>
          <cell r="PX67">
            <v>0</v>
          </cell>
          <cell r="PY67">
            <v>-5462.8800000000019</v>
          </cell>
          <cell r="PZ67">
            <v>-5462.8800000000019</v>
          </cell>
          <cell r="QA67">
            <v>0</v>
          </cell>
          <cell r="QB67">
            <v>2251.3900000000003</v>
          </cell>
          <cell r="QC67">
            <v>232.92</v>
          </cell>
          <cell r="QD67">
            <v>232.92</v>
          </cell>
          <cell r="QE67">
            <v>232.92</v>
          </cell>
          <cell r="QF67">
            <v>232.92</v>
          </cell>
          <cell r="QG67">
            <v>232.92</v>
          </cell>
          <cell r="QH67">
            <v>232.92</v>
          </cell>
          <cell r="QI67">
            <v>232.92</v>
          </cell>
          <cell r="QJ67">
            <v>124.19</v>
          </cell>
          <cell r="QK67">
            <v>124.19</v>
          </cell>
          <cell r="QL67">
            <v>124.19</v>
          </cell>
          <cell r="QM67">
            <v>124.19</v>
          </cell>
          <cell r="QN67">
            <v>124.19</v>
          </cell>
          <cell r="QO67">
            <v>0</v>
          </cell>
          <cell r="QP67">
            <v>0</v>
          </cell>
          <cell r="QQ67">
            <v>0</v>
          </cell>
          <cell r="QR67">
            <v>0</v>
          </cell>
          <cell r="QS67">
            <v>0</v>
          </cell>
          <cell r="QT67">
            <v>0</v>
          </cell>
          <cell r="QU67">
            <v>0</v>
          </cell>
          <cell r="QV67">
            <v>0</v>
          </cell>
          <cell r="QW67">
            <v>0</v>
          </cell>
          <cell r="QX67">
            <v>0</v>
          </cell>
          <cell r="QY67">
            <v>0</v>
          </cell>
          <cell r="QZ67">
            <v>0</v>
          </cell>
          <cell r="RA67">
            <v>0</v>
          </cell>
          <cell r="RB67">
            <v>-2251.3900000000003</v>
          </cell>
          <cell r="RC67">
            <v>-2251.3900000000003</v>
          </cell>
          <cell r="RD67">
            <v>0</v>
          </cell>
          <cell r="RE67">
            <v>10200.269999999997</v>
          </cell>
          <cell r="RF67">
            <v>1049.71</v>
          </cell>
          <cell r="RG67">
            <v>1049.71</v>
          </cell>
          <cell r="RH67">
            <v>1049.71</v>
          </cell>
          <cell r="RI67">
            <v>1049.71</v>
          </cell>
          <cell r="RJ67">
            <v>1049.71</v>
          </cell>
          <cell r="RK67">
            <v>1049.71</v>
          </cell>
          <cell r="RL67">
            <v>1049.71</v>
          </cell>
          <cell r="RM67">
            <v>570.46</v>
          </cell>
          <cell r="RN67">
            <v>570.46</v>
          </cell>
          <cell r="RO67">
            <v>570.46</v>
          </cell>
          <cell r="RP67">
            <v>570.46</v>
          </cell>
          <cell r="RQ67">
            <v>570.46</v>
          </cell>
          <cell r="RR67">
            <v>0</v>
          </cell>
          <cell r="RS67">
            <v>0</v>
          </cell>
          <cell r="RT67">
            <v>0</v>
          </cell>
          <cell r="RU67">
            <v>0</v>
          </cell>
          <cell r="RV67">
            <v>0</v>
          </cell>
          <cell r="RW67">
            <v>0</v>
          </cell>
          <cell r="RX67">
            <v>0</v>
          </cell>
          <cell r="RY67">
            <v>0</v>
          </cell>
          <cell r="RZ67">
            <v>0</v>
          </cell>
          <cell r="SA67">
            <v>0</v>
          </cell>
          <cell r="SB67">
            <v>0</v>
          </cell>
          <cell r="SC67">
            <v>0</v>
          </cell>
          <cell r="SD67">
            <v>0</v>
          </cell>
          <cell r="SE67">
            <v>-10200.269999999997</v>
          </cell>
          <cell r="SF67">
            <v>-10200.269999999997</v>
          </cell>
          <cell r="SG67">
            <v>0</v>
          </cell>
          <cell r="SH67">
            <v>2090.12</v>
          </cell>
          <cell r="SI67">
            <v>220.56</v>
          </cell>
          <cell r="SJ67">
            <v>220.56</v>
          </cell>
          <cell r="SK67">
            <v>220.56</v>
          </cell>
          <cell r="SL67">
            <v>220.56</v>
          </cell>
          <cell r="SM67">
            <v>220.56</v>
          </cell>
          <cell r="SN67">
            <v>220.56</v>
          </cell>
          <cell r="SO67">
            <v>220.56</v>
          </cell>
          <cell r="SP67">
            <v>109.24</v>
          </cell>
          <cell r="SQ67">
            <v>109.24</v>
          </cell>
          <cell r="SR67">
            <v>109.24</v>
          </cell>
          <cell r="SS67">
            <v>109.24</v>
          </cell>
          <cell r="ST67">
            <v>109.24</v>
          </cell>
          <cell r="SU67">
            <v>0</v>
          </cell>
          <cell r="SV67">
            <v>0</v>
          </cell>
          <cell r="SW67">
            <v>0</v>
          </cell>
          <cell r="SX67">
            <v>0</v>
          </cell>
          <cell r="SY67">
            <v>0</v>
          </cell>
          <cell r="SZ67">
            <v>0</v>
          </cell>
          <cell r="TA67">
            <v>0</v>
          </cell>
          <cell r="TB67">
            <v>0</v>
          </cell>
          <cell r="TC67">
            <v>0</v>
          </cell>
          <cell r="TD67">
            <v>0</v>
          </cell>
          <cell r="TE67">
            <v>0</v>
          </cell>
          <cell r="TF67">
            <v>0</v>
          </cell>
          <cell r="TG67">
            <v>0</v>
          </cell>
          <cell r="TH67">
            <v>-2090.12</v>
          </cell>
          <cell r="TI67">
            <v>-2090.12</v>
          </cell>
          <cell r="TJ67">
            <v>0</v>
          </cell>
          <cell r="TK67">
            <v>2104.5499999999997</v>
          </cell>
          <cell r="TL67">
            <v>196.85</v>
          </cell>
          <cell r="TM67">
            <v>196.85</v>
          </cell>
          <cell r="TN67">
            <v>196.85</v>
          </cell>
          <cell r="TO67">
            <v>196.85</v>
          </cell>
          <cell r="TP67">
            <v>196.85</v>
          </cell>
          <cell r="TQ67">
            <v>196.85</v>
          </cell>
          <cell r="TR67">
            <v>196.85</v>
          </cell>
          <cell r="TS67">
            <v>145.32</v>
          </cell>
          <cell r="TT67">
            <v>145.32</v>
          </cell>
          <cell r="TU67">
            <v>145.32</v>
          </cell>
          <cell r="TV67">
            <v>145.32</v>
          </cell>
          <cell r="TW67">
            <v>145.32</v>
          </cell>
          <cell r="TX67">
            <v>2267.79</v>
          </cell>
          <cell r="TY67">
            <v>0</v>
          </cell>
          <cell r="TZ67">
            <v>0</v>
          </cell>
          <cell r="UA67">
            <v>0</v>
          </cell>
          <cell r="UB67">
            <v>0</v>
          </cell>
          <cell r="UC67">
            <v>0</v>
          </cell>
          <cell r="UD67">
            <v>0</v>
          </cell>
          <cell r="UE67">
            <v>2267.79</v>
          </cell>
          <cell r="UF67">
            <v>0</v>
          </cell>
          <cell r="UG67">
            <v>0</v>
          </cell>
          <cell r="UH67">
            <v>0</v>
          </cell>
          <cell r="UI67">
            <v>0</v>
          </cell>
          <cell r="UJ67">
            <v>0</v>
          </cell>
          <cell r="UK67">
            <v>163.24000000000024</v>
          </cell>
          <cell r="UL67">
            <v>0</v>
          </cell>
          <cell r="UM67">
            <v>163.24000000000024</v>
          </cell>
          <cell r="UN67">
            <v>147.36000000000004</v>
          </cell>
          <cell r="UO67">
            <v>14.43</v>
          </cell>
          <cell r="UP67">
            <v>14.43</v>
          </cell>
          <cell r="UQ67">
            <v>14.43</v>
          </cell>
          <cell r="UR67">
            <v>14.43</v>
          </cell>
          <cell r="US67">
            <v>14.43</v>
          </cell>
          <cell r="UT67">
            <v>14.43</v>
          </cell>
          <cell r="UU67">
            <v>14.43</v>
          </cell>
          <cell r="UV67">
            <v>9.27</v>
          </cell>
          <cell r="UW67">
            <v>9.27</v>
          </cell>
          <cell r="UX67">
            <v>9.27</v>
          </cell>
          <cell r="UY67">
            <v>9.27</v>
          </cell>
          <cell r="UZ67">
            <v>9.27</v>
          </cell>
          <cell r="VA67">
            <v>0</v>
          </cell>
          <cell r="VH67">
            <v>0</v>
          </cell>
          <cell r="VN67">
            <v>-147.36000000000004</v>
          </cell>
          <cell r="VO67">
            <v>-147.36000000000004</v>
          </cell>
          <cell r="VP67">
            <v>0</v>
          </cell>
          <cell r="VQ67">
            <v>0</v>
          </cell>
          <cell r="WD67">
            <v>0</v>
          </cell>
          <cell r="WQ67">
            <v>0</v>
          </cell>
          <cell r="WR67">
            <v>0</v>
          </cell>
          <cell r="WS67">
            <v>0</v>
          </cell>
          <cell r="WT67">
            <v>67482.170000000013</v>
          </cell>
          <cell r="WU67">
            <v>4659.01</v>
          </cell>
          <cell r="WV67">
            <v>4659.01</v>
          </cell>
          <cell r="WW67">
            <v>4659.01</v>
          </cell>
          <cell r="WX67">
            <v>4659.01</v>
          </cell>
          <cell r="WY67">
            <v>4659.01</v>
          </cell>
          <cell r="WZ67">
            <v>4659.01</v>
          </cell>
          <cell r="XA67">
            <v>4659.01</v>
          </cell>
          <cell r="XB67">
            <v>6973.82</v>
          </cell>
          <cell r="XC67">
            <v>6973.82</v>
          </cell>
          <cell r="XD67">
            <v>6973.82</v>
          </cell>
          <cell r="XE67">
            <v>6973.82</v>
          </cell>
          <cell r="XF67">
            <v>6973.82</v>
          </cell>
          <cell r="XG67">
            <v>67311.584577937203</v>
          </cell>
          <cell r="XH67">
            <v>5559.3234901005144</v>
          </cell>
          <cell r="XI67">
            <v>5635.7749673687504</v>
          </cell>
          <cell r="XJ67">
            <v>5381.8336800913139</v>
          </cell>
          <cell r="XK67">
            <v>512.58418257472044</v>
          </cell>
          <cell r="XL67">
            <v>5009.5990478416679</v>
          </cell>
          <cell r="XM67">
            <v>4673.6861426045662</v>
          </cell>
          <cell r="XN67">
            <v>6540.8565136304433</v>
          </cell>
          <cell r="XO67">
            <v>6618.297491044601</v>
          </cell>
          <cell r="XP67">
            <v>7167.2429567055142</v>
          </cell>
          <cell r="XQ67">
            <v>7196.9382907275203</v>
          </cell>
          <cell r="XR67">
            <v>6730.0420497686855</v>
          </cell>
          <cell r="XS67">
            <v>6285.4057654789121</v>
          </cell>
          <cell r="XT67">
            <v>-170.58542206280981</v>
          </cell>
          <cell r="XU67">
            <v>-170.58542206280981</v>
          </cell>
          <cell r="XV67">
            <v>0</v>
          </cell>
          <cell r="XW67">
            <v>34792.33</v>
          </cell>
          <cell r="XX67">
            <v>2292.14</v>
          </cell>
          <cell r="XY67">
            <v>2292.14</v>
          </cell>
          <cell r="XZ67">
            <v>2292.14</v>
          </cell>
          <cell r="YA67">
            <v>2292.14</v>
          </cell>
          <cell r="YB67">
            <v>2292.14</v>
          </cell>
          <cell r="YC67">
            <v>2292.14</v>
          </cell>
          <cell r="YD67">
            <v>2292.14</v>
          </cell>
          <cell r="YE67">
            <v>3749.47</v>
          </cell>
          <cell r="YF67">
            <v>3749.47</v>
          </cell>
          <cell r="YG67">
            <v>3749.47</v>
          </cell>
          <cell r="YH67">
            <v>3749.47</v>
          </cell>
          <cell r="YI67">
            <v>3749.47</v>
          </cell>
          <cell r="YJ67">
            <v>33755.653366599836</v>
          </cell>
          <cell r="YK67">
            <v>2576.2802609308396</v>
          </cell>
          <cell r="YL67">
            <v>2456.02436190857</v>
          </cell>
          <cell r="YM67">
            <v>2562.4790399945296</v>
          </cell>
          <cell r="YN67">
            <v>2495.1299796164249</v>
          </cell>
          <cell r="YO67">
            <v>2444.3548950917943</v>
          </cell>
          <cell r="YP67">
            <v>2418.3818456908866</v>
          </cell>
          <cell r="YQ67">
            <v>2749.5646948284348</v>
          </cell>
          <cell r="YR67">
            <v>3102.0190636344751</v>
          </cell>
          <cell r="YS67">
            <v>3017.553419395746</v>
          </cell>
          <cell r="YT67">
            <v>3196.3773558843177</v>
          </cell>
          <cell r="YU67">
            <v>3228.3496537519359</v>
          </cell>
          <cell r="YV67">
            <v>3509.138795871881</v>
          </cell>
          <cell r="YW67">
            <v>-1036.6766334001659</v>
          </cell>
          <cell r="YX67">
            <v>-1036.6766334001659</v>
          </cell>
          <cell r="YY67">
            <v>0</v>
          </cell>
          <cell r="YZ67">
            <v>1779.41</v>
          </cell>
          <cell r="ZA67">
            <v>110.28</v>
          </cell>
          <cell r="ZB67">
            <v>110.28</v>
          </cell>
          <cell r="ZC67">
            <v>110.28</v>
          </cell>
          <cell r="ZD67">
            <v>110.28</v>
          </cell>
          <cell r="ZE67">
            <v>110.28</v>
          </cell>
          <cell r="ZF67">
            <v>110.28</v>
          </cell>
          <cell r="ZG67">
            <v>110.28</v>
          </cell>
          <cell r="ZH67">
            <v>201.49</v>
          </cell>
          <cell r="ZI67">
            <v>201.49</v>
          </cell>
          <cell r="ZJ67">
            <v>201.49</v>
          </cell>
          <cell r="ZK67">
            <v>201.49</v>
          </cell>
          <cell r="ZL67">
            <v>201.49</v>
          </cell>
          <cell r="ZM67">
            <v>6482.3954251658351</v>
          </cell>
          <cell r="ZN67">
            <v>0</v>
          </cell>
          <cell r="ZO67">
            <v>87.732494126971105</v>
          </cell>
          <cell r="ZP67">
            <v>296.20857071791266</v>
          </cell>
          <cell r="ZQ67">
            <v>5903.1041612372401</v>
          </cell>
          <cell r="ZR67">
            <v>195.3501990837112</v>
          </cell>
          <cell r="ZS67">
            <v>0</v>
          </cell>
          <cell r="ZZ67">
            <v>4702.9854251658353</v>
          </cell>
          <cell r="AAA67">
            <v>0</v>
          </cell>
          <cell r="AAB67">
            <v>4702.9854251658353</v>
          </cell>
          <cell r="AAC67">
            <v>1436.21</v>
          </cell>
          <cell r="AAD67">
            <v>103.58</v>
          </cell>
          <cell r="AAE67">
            <v>103.58</v>
          </cell>
          <cell r="AAF67">
            <v>103.58</v>
          </cell>
          <cell r="AAG67">
            <v>103.58</v>
          </cell>
          <cell r="AAH67">
            <v>103.58</v>
          </cell>
          <cell r="AAI67">
            <v>103.58</v>
          </cell>
          <cell r="AAJ67">
            <v>103.58</v>
          </cell>
          <cell r="AAK67">
            <v>142.22999999999999</v>
          </cell>
          <cell r="AAL67">
            <v>142.22999999999999</v>
          </cell>
          <cell r="AAM67">
            <v>142.22999999999999</v>
          </cell>
          <cell r="AAN67">
            <v>142.22999999999999</v>
          </cell>
          <cell r="AAO67">
            <v>142.22999999999999</v>
          </cell>
          <cell r="AAP67">
            <v>1460.2474897188565</v>
          </cell>
          <cell r="AAQ67">
            <v>134.41170300224309</v>
          </cell>
          <cell r="AAR67">
            <v>134.08997584299209</v>
          </cell>
          <cell r="AAS67">
            <v>134.5412205304402</v>
          </cell>
          <cell r="AAT67">
            <v>135.09337134293</v>
          </cell>
          <cell r="AAU67">
            <v>136.148185962404</v>
          </cell>
          <cell r="AAV67">
            <v>134.60618495724401</v>
          </cell>
          <cell r="AAW67">
            <v>132.20356317430529</v>
          </cell>
          <cell r="AAX67">
            <v>105.61773600000001</v>
          </cell>
          <cell r="AAY67">
            <v>101.57360850000001</v>
          </cell>
          <cell r="AAZ67">
            <v>103.44385800000001</v>
          </cell>
          <cell r="ABA67">
            <v>103.3052643</v>
          </cell>
          <cell r="ABB67">
            <v>105.21281810629768</v>
          </cell>
          <cell r="ABC67">
            <v>24.037489718856477</v>
          </cell>
          <cell r="ABD67">
            <v>0</v>
          </cell>
          <cell r="ABE67">
            <v>24.037489718856477</v>
          </cell>
          <cell r="ABF67">
            <v>204.05000000000004</v>
          </cell>
          <cell r="ABG67">
            <v>6.7</v>
          </cell>
          <cell r="ABH67">
            <v>6.7</v>
          </cell>
          <cell r="ABI67">
            <v>6.7</v>
          </cell>
          <cell r="ABJ67">
            <v>6.7</v>
          </cell>
          <cell r="ABK67">
            <v>6.7</v>
          </cell>
          <cell r="ABL67">
            <v>6.7</v>
          </cell>
          <cell r="ABM67">
            <v>6.7</v>
          </cell>
          <cell r="ABN67">
            <v>31.43</v>
          </cell>
          <cell r="ABO67">
            <v>31.43</v>
          </cell>
          <cell r="ABP67">
            <v>31.43</v>
          </cell>
          <cell r="ABQ67">
            <v>31.43</v>
          </cell>
          <cell r="ABR67">
            <v>31.43</v>
          </cell>
          <cell r="ABS67">
            <v>0</v>
          </cell>
          <cell r="ABT67">
            <v>0</v>
          </cell>
          <cell r="ABU67">
            <v>0</v>
          </cell>
          <cell r="ABV67">
            <v>0</v>
          </cell>
          <cell r="ABW67">
            <v>0</v>
          </cell>
          <cell r="ABX67">
            <v>0</v>
          </cell>
          <cell r="ABY67">
            <v>0</v>
          </cell>
          <cell r="ACB67">
            <v>0</v>
          </cell>
          <cell r="ACC67">
            <v>0</v>
          </cell>
          <cell r="ACD67">
            <v>0</v>
          </cell>
          <cell r="ACE67">
            <v>0</v>
          </cell>
          <cell r="ACF67">
            <v>-204.05000000000004</v>
          </cell>
          <cell r="ACG67">
            <v>-204.05000000000004</v>
          </cell>
          <cell r="ACH67">
            <v>0</v>
          </cell>
          <cell r="ACI67">
            <v>27901.57</v>
          </cell>
          <cell r="ACJ67">
            <v>24808.185546513661</v>
          </cell>
          <cell r="ACK67">
            <v>-3093.3844534863383</v>
          </cell>
          <cell r="ACL67">
            <v>-3093.3844534863383</v>
          </cell>
          <cell r="ACM67">
            <v>0</v>
          </cell>
          <cell r="ACN67">
            <v>15327.670000000002</v>
          </cell>
          <cell r="ACO67">
            <v>1060.01</v>
          </cell>
          <cell r="ACP67">
            <v>1060.01</v>
          </cell>
          <cell r="ACQ67">
            <v>1060.01</v>
          </cell>
          <cell r="ACR67">
            <v>1060.01</v>
          </cell>
          <cell r="ACS67">
            <v>1060.01</v>
          </cell>
          <cell r="ACT67">
            <v>1060.01</v>
          </cell>
          <cell r="ACU67">
            <v>1060.01</v>
          </cell>
          <cell r="ACV67">
            <v>1581.52</v>
          </cell>
          <cell r="ACW67">
            <v>1581.52</v>
          </cell>
          <cell r="ACX67">
            <v>1581.52</v>
          </cell>
          <cell r="ACY67">
            <v>1581.52</v>
          </cell>
          <cell r="ACZ67">
            <v>1581.52</v>
          </cell>
          <cell r="ADA67">
            <v>18942.704689932307</v>
          </cell>
          <cell r="ADB67">
            <v>0</v>
          </cell>
          <cell r="ADC67">
            <v>3285.796366625344</v>
          </cell>
          <cell r="ADD67">
            <v>2010.6231734903854</v>
          </cell>
          <cell r="ADE67">
            <v>1576.75063</v>
          </cell>
          <cell r="ADF67">
            <v>1641.7645215999999</v>
          </cell>
          <cell r="ADG67">
            <v>1324.7467687999999</v>
          </cell>
          <cell r="ADH67">
            <v>1347.6242875989103</v>
          </cell>
          <cell r="ADI67">
            <v>1450.4841928112478</v>
          </cell>
          <cell r="ADJ67">
            <v>1288.1038351999998</v>
          </cell>
          <cell r="ADK67">
            <v>1514.1115807999997</v>
          </cell>
          <cell r="ADL67">
            <v>1588.6053976799999</v>
          </cell>
          <cell r="ADM67">
            <v>1914.0939353264228</v>
          </cell>
          <cell r="ADN67">
            <v>3615.0346899323049</v>
          </cell>
          <cell r="ADO67">
            <v>0</v>
          </cell>
          <cell r="ADP67">
            <v>3615.0346899323049</v>
          </cell>
          <cell r="ADQ67">
            <v>12573.9</v>
          </cell>
          <cell r="ADR67">
            <v>1504.2</v>
          </cell>
          <cell r="ADS67">
            <v>1504.2</v>
          </cell>
          <cell r="ADT67">
            <v>1504.2</v>
          </cell>
          <cell r="ADU67">
            <v>1504.2</v>
          </cell>
          <cell r="ADV67">
            <v>1504.2</v>
          </cell>
          <cell r="ADW67">
            <v>1504.2</v>
          </cell>
          <cell r="ADX67">
            <v>1504.2</v>
          </cell>
          <cell r="ADY67">
            <v>408.9</v>
          </cell>
          <cell r="ADZ67">
            <v>408.9</v>
          </cell>
          <cell r="AEA67">
            <v>408.9</v>
          </cell>
          <cell r="AEB67">
            <v>408.9</v>
          </cell>
          <cell r="AEC67">
            <v>408.9</v>
          </cell>
          <cell r="AED67">
            <v>5865.4808565813546</v>
          </cell>
          <cell r="AEE67">
            <v>0</v>
          </cell>
          <cell r="AEF67">
            <v>950.82044213739618</v>
          </cell>
          <cell r="AEG67">
            <v>314.06123353578232</v>
          </cell>
          <cell r="AEH67">
            <v>415.18458799999996</v>
          </cell>
          <cell r="AEI67">
            <v>456.75549919999997</v>
          </cell>
          <cell r="AEJ67">
            <v>413.68731039999994</v>
          </cell>
          <cell r="AEK67">
            <v>494.69752329580251</v>
          </cell>
          <cell r="AEL67">
            <v>638.40080978100229</v>
          </cell>
          <cell r="AEM67">
            <v>508.6204396</v>
          </cell>
          <cell r="AEN67">
            <v>586.94811279999988</v>
          </cell>
          <cell r="AEO67">
            <v>512.7002005999999</v>
          </cell>
          <cell r="AEP67">
            <v>573.60469723137101</v>
          </cell>
          <cell r="AEQ67">
            <v>-6708.419143418645</v>
          </cell>
          <cell r="AER67">
            <v>-6708.419143418645</v>
          </cell>
          <cell r="AES67">
            <v>0</v>
          </cell>
          <cell r="AET67">
            <v>0</v>
          </cell>
          <cell r="AEU67">
            <v>0</v>
          </cell>
          <cell r="AEV67">
            <v>0</v>
          </cell>
          <cell r="AEW67">
            <v>0</v>
          </cell>
          <cell r="AEX67">
            <v>0</v>
          </cell>
          <cell r="AEY67">
            <v>0</v>
          </cell>
          <cell r="AEZ67">
            <v>0</v>
          </cell>
          <cell r="AFA67">
            <v>0</v>
          </cell>
          <cell r="AFB67">
            <v>0</v>
          </cell>
          <cell r="AFC67">
            <v>0</v>
          </cell>
          <cell r="AFD67">
            <v>0</v>
          </cell>
          <cell r="AFE67">
            <v>0</v>
          </cell>
          <cell r="AFF67">
            <v>0</v>
          </cell>
          <cell r="AFG67">
            <v>0</v>
          </cell>
          <cell r="AFH67">
            <v>0</v>
          </cell>
          <cell r="AFI67">
            <v>0</v>
          </cell>
          <cell r="AFJ67">
            <v>0</v>
          </cell>
          <cell r="AFK67">
            <v>0</v>
          </cell>
          <cell r="AFL67">
            <v>0</v>
          </cell>
          <cell r="AFM67">
            <v>0</v>
          </cell>
          <cell r="AFN67">
            <v>0</v>
          </cell>
          <cell r="AFO67">
            <v>0</v>
          </cell>
          <cell r="AFP67">
            <v>0</v>
          </cell>
          <cell r="AFQ67">
            <v>0</v>
          </cell>
          <cell r="AFR67">
            <v>0</v>
          </cell>
          <cell r="AFS67">
            <v>0</v>
          </cell>
          <cell r="AFT67">
            <v>0</v>
          </cell>
          <cell r="AFU67">
            <v>0</v>
          </cell>
          <cell r="AFV67">
            <v>0</v>
          </cell>
          <cell r="AFW67">
            <v>339580.11000000004</v>
          </cell>
          <cell r="AFX67">
            <v>303391.12037085026</v>
          </cell>
          <cell r="AFY67">
            <v>-36188.989629149786</v>
          </cell>
          <cell r="AFZ67">
            <v>-36188.989629149786</v>
          </cell>
          <cell r="AGA67">
            <v>0</v>
          </cell>
          <cell r="AGB67">
            <v>407496.13200000004</v>
          </cell>
          <cell r="AGC67">
            <v>364069.34444502031</v>
          </cell>
          <cell r="AGD67">
            <v>-43426.787554979732</v>
          </cell>
          <cell r="AGE67">
            <v>-43426.787554979732</v>
          </cell>
          <cell r="AGF67">
            <v>0</v>
          </cell>
          <cell r="AGG67">
            <v>21733.127040000003</v>
          </cell>
          <cell r="AGH67">
            <v>19417.031703734418</v>
          </cell>
          <cell r="AGI67">
            <v>-2316.0953362655855</v>
          </cell>
          <cell r="AGJ67">
            <v>-2316.0953362655855</v>
          </cell>
          <cell r="AGK67">
            <v>0</v>
          </cell>
          <cell r="AGL67">
            <v>429229.25904000003</v>
          </cell>
          <cell r="AGM67">
            <v>383486.37614875473</v>
          </cell>
          <cell r="AGN67">
            <v>-45742.882891245303</v>
          </cell>
          <cell r="AGO67">
            <v>-45742.882891245303</v>
          </cell>
          <cell r="AGP67">
            <v>0</v>
          </cell>
          <cell r="AGQ67">
            <v>5.8084772370486648E-2</v>
          </cell>
          <cell r="AGR67">
            <v>7.0000000000000007E-2</v>
          </cell>
          <cell r="AGS67">
            <v>0.03</v>
          </cell>
          <cell r="AGT67">
            <v>5.3333333333333337E-2</v>
          </cell>
          <cell r="AGV67">
            <v>126740.72000000003</v>
          </cell>
          <cell r="AGW67">
            <v>78182.964920554077</v>
          </cell>
          <cell r="AGX67">
            <v>-48557.755079445953</v>
          </cell>
          <cell r="AGZ67">
            <v>-45742.882891245303</v>
          </cell>
          <cell r="AHA67">
            <v>-106810.08716872218</v>
          </cell>
          <cell r="AHC67">
            <v>-121663.70225906424</v>
          </cell>
          <cell r="AHD67">
            <v>164867.80962646048</v>
          </cell>
          <cell r="AHE67">
            <v>54965.845182793913</v>
          </cell>
          <cell r="AHF67">
            <v>-107772.29230747157</v>
          </cell>
          <cell r="AHG67">
            <v>-162155.3098172489</v>
          </cell>
        </row>
        <row r="68">
          <cell r="C68" t="str">
            <v>Текстильникiв, ВУЛ, 25а</v>
          </cell>
          <cell r="D68">
            <v>5</v>
          </cell>
          <cell r="E68">
            <v>2320.1</v>
          </cell>
          <cell r="F68">
            <v>26008.909999999996</v>
          </cell>
          <cell r="G68">
            <v>26578.919339797405</v>
          </cell>
          <cell r="H68">
            <v>570.00933979740876</v>
          </cell>
          <cell r="I68">
            <v>0</v>
          </cell>
          <cell r="J68">
            <v>570.00933979740876</v>
          </cell>
          <cell r="K68">
            <v>7523.369999999999</v>
          </cell>
          <cell r="L68">
            <v>475.16</v>
          </cell>
          <cell r="M68">
            <v>475.16</v>
          </cell>
          <cell r="N68">
            <v>475.16</v>
          </cell>
          <cell r="O68">
            <v>475.16</v>
          </cell>
          <cell r="P68">
            <v>475.16</v>
          </cell>
          <cell r="Q68">
            <v>475.16</v>
          </cell>
          <cell r="R68">
            <v>475.16</v>
          </cell>
          <cell r="S68">
            <v>839.45</v>
          </cell>
          <cell r="T68">
            <v>839.45</v>
          </cell>
          <cell r="U68">
            <v>839.45</v>
          </cell>
          <cell r="V68">
            <v>839.45</v>
          </cell>
          <cell r="W68">
            <v>839.45</v>
          </cell>
          <cell r="X68">
            <v>9569.9091423102254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4326.6559278224677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5243.2532144877587</v>
          </cell>
          <cell r="AL68">
            <v>0</v>
          </cell>
          <cell r="AM68">
            <v>0</v>
          </cell>
          <cell r="AN68">
            <v>1757.9900000000002</v>
          </cell>
          <cell r="AO68">
            <v>133.87</v>
          </cell>
          <cell r="AP68">
            <v>133.87</v>
          </cell>
          <cell r="AQ68">
            <v>133.87</v>
          </cell>
          <cell r="AR68">
            <v>133.87</v>
          </cell>
          <cell r="AS68">
            <v>133.87</v>
          </cell>
          <cell r="AT68">
            <v>133.87</v>
          </cell>
          <cell r="AU68">
            <v>133.87</v>
          </cell>
          <cell r="AV68">
            <v>164.18</v>
          </cell>
          <cell r="AW68">
            <v>164.18</v>
          </cell>
          <cell r="AX68">
            <v>164.18</v>
          </cell>
          <cell r="AY68">
            <v>164.18</v>
          </cell>
          <cell r="AZ68">
            <v>164.18</v>
          </cell>
          <cell r="BA68">
            <v>1938.0739976934663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876.23512448178644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1061.8388732116798</v>
          </cell>
          <cell r="BO68">
            <v>0</v>
          </cell>
          <cell r="BP68">
            <v>0</v>
          </cell>
          <cell r="BQ68">
            <v>1441.63</v>
          </cell>
          <cell r="BR68">
            <v>109.74</v>
          </cell>
          <cell r="BS68">
            <v>109.74</v>
          </cell>
          <cell r="BT68">
            <v>109.74</v>
          </cell>
          <cell r="BU68">
            <v>109.74</v>
          </cell>
          <cell r="BV68">
            <v>109.74</v>
          </cell>
          <cell r="BW68">
            <v>109.74</v>
          </cell>
          <cell r="BX68">
            <v>109.74</v>
          </cell>
          <cell r="BY68">
            <v>134.69</v>
          </cell>
          <cell r="BZ68">
            <v>134.69</v>
          </cell>
          <cell r="CA68">
            <v>134.69</v>
          </cell>
          <cell r="CB68">
            <v>134.69</v>
          </cell>
          <cell r="CC68">
            <v>134.69</v>
          </cell>
          <cell r="CD68">
            <v>1319.46</v>
          </cell>
          <cell r="CE68">
            <v>99.58</v>
          </cell>
          <cell r="CF68">
            <v>99.58</v>
          </cell>
          <cell r="CG68">
            <v>99.58</v>
          </cell>
          <cell r="CH68">
            <v>99.58</v>
          </cell>
          <cell r="CI68">
            <v>99.58</v>
          </cell>
          <cell r="CJ68">
            <v>99.58</v>
          </cell>
          <cell r="CK68">
            <v>99.58</v>
          </cell>
          <cell r="CL68">
            <v>124.48</v>
          </cell>
          <cell r="CM68">
            <v>124.48</v>
          </cell>
          <cell r="CN68">
            <v>124.48</v>
          </cell>
          <cell r="CO68">
            <v>124.48</v>
          </cell>
          <cell r="CP68">
            <v>124.48</v>
          </cell>
          <cell r="CR68">
            <v>0</v>
          </cell>
          <cell r="CS68">
            <v>0</v>
          </cell>
          <cell r="CT68">
            <v>283.11</v>
          </cell>
          <cell r="CU68">
            <v>21.58</v>
          </cell>
          <cell r="CV68">
            <v>21.58</v>
          </cell>
          <cell r="CW68">
            <v>21.58</v>
          </cell>
          <cell r="CX68">
            <v>21.58</v>
          </cell>
          <cell r="CY68">
            <v>21.58</v>
          </cell>
          <cell r="CZ68">
            <v>21.58</v>
          </cell>
          <cell r="DA68">
            <v>21.58</v>
          </cell>
          <cell r="DB68">
            <v>26.41</v>
          </cell>
          <cell r="DC68">
            <v>26.41</v>
          </cell>
          <cell r="DD68">
            <v>26.41</v>
          </cell>
          <cell r="DE68">
            <v>26.41</v>
          </cell>
          <cell r="DF68">
            <v>26.41</v>
          </cell>
          <cell r="DG68">
            <v>258.76</v>
          </cell>
          <cell r="DH68">
            <v>19.53</v>
          </cell>
          <cell r="DI68">
            <v>19.53</v>
          </cell>
          <cell r="DJ68">
            <v>19.53</v>
          </cell>
          <cell r="DK68">
            <v>19.53</v>
          </cell>
          <cell r="DL68">
            <v>19.53</v>
          </cell>
          <cell r="DM68">
            <v>19.53</v>
          </cell>
          <cell r="DN68">
            <v>19.53</v>
          </cell>
          <cell r="DO68">
            <v>24.41</v>
          </cell>
          <cell r="DP68">
            <v>24.41</v>
          </cell>
          <cell r="DQ68">
            <v>24.41</v>
          </cell>
          <cell r="DR68">
            <v>24.41</v>
          </cell>
          <cell r="DS68">
            <v>24.41</v>
          </cell>
          <cell r="DT68">
            <v>-24.350000000000023</v>
          </cell>
          <cell r="DU68">
            <v>-24.350000000000023</v>
          </cell>
          <cell r="DV68">
            <v>0</v>
          </cell>
          <cell r="DW68">
            <v>982.31999999999971</v>
          </cell>
          <cell r="DX68">
            <v>77.959999999999994</v>
          </cell>
          <cell r="DY68">
            <v>77.959999999999994</v>
          </cell>
          <cell r="DZ68">
            <v>77.959999999999994</v>
          </cell>
          <cell r="EA68">
            <v>77.959999999999994</v>
          </cell>
          <cell r="EB68">
            <v>77.959999999999994</v>
          </cell>
          <cell r="EC68">
            <v>77.959999999999994</v>
          </cell>
          <cell r="ED68">
            <v>77.959999999999994</v>
          </cell>
          <cell r="EE68">
            <v>87.32</v>
          </cell>
          <cell r="EF68">
            <v>87.32</v>
          </cell>
          <cell r="EG68">
            <v>87.32</v>
          </cell>
          <cell r="EH68">
            <v>87.32</v>
          </cell>
          <cell r="EI68">
            <v>87.32</v>
          </cell>
          <cell r="EK68">
            <v>1028.0121550203078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464.76913194989595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563.24302307041182</v>
          </cell>
          <cell r="EX68">
            <v>45.692155020308064</v>
          </cell>
          <cell r="EY68">
            <v>0</v>
          </cell>
          <cell r="EZ68">
            <v>45.692155020308064</v>
          </cell>
          <cell r="FA68">
            <v>7370.619999999999</v>
          </cell>
          <cell r="FB68">
            <v>557.05999999999995</v>
          </cell>
          <cell r="FC68">
            <v>557.05999999999995</v>
          </cell>
          <cell r="FD68">
            <v>557.05999999999995</v>
          </cell>
          <cell r="FE68">
            <v>557.05999999999995</v>
          </cell>
          <cell r="FF68">
            <v>557.05999999999995</v>
          </cell>
          <cell r="FG68">
            <v>557.05999999999995</v>
          </cell>
          <cell r="FH68">
            <v>557.05999999999995</v>
          </cell>
          <cell r="FI68">
            <v>694.24</v>
          </cell>
          <cell r="FJ68">
            <v>694.24</v>
          </cell>
          <cell r="FK68">
            <v>694.24</v>
          </cell>
          <cell r="FL68">
            <v>694.24</v>
          </cell>
          <cell r="FM68">
            <v>694.24</v>
          </cell>
          <cell r="FN68">
            <v>3993.8037950469929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3749.844586514374</v>
          </cell>
          <cell r="FU68">
            <v>243.95920853261879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-3376.816204953006</v>
          </cell>
          <cell r="GB68">
            <v>-3376.816204953006</v>
          </cell>
          <cell r="GC68">
            <v>0</v>
          </cell>
          <cell r="GD68">
            <v>542.01</v>
          </cell>
          <cell r="GE68">
            <v>38.28</v>
          </cell>
          <cell r="GF68">
            <v>38.28</v>
          </cell>
          <cell r="GG68">
            <v>38.28</v>
          </cell>
          <cell r="GH68">
            <v>38.28</v>
          </cell>
          <cell r="GI68">
            <v>38.28</v>
          </cell>
          <cell r="GJ68">
            <v>38.28</v>
          </cell>
          <cell r="GK68">
            <v>38.28</v>
          </cell>
          <cell r="GL68">
            <v>54.81</v>
          </cell>
          <cell r="GM68">
            <v>54.81</v>
          </cell>
          <cell r="GN68">
            <v>54.81</v>
          </cell>
          <cell r="GO68">
            <v>54.81</v>
          </cell>
          <cell r="GP68">
            <v>54.81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V68">
            <v>-542.01</v>
          </cell>
          <cell r="GW68">
            <v>-542.01</v>
          </cell>
          <cell r="GX68">
            <v>0</v>
          </cell>
          <cell r="GY68">
            <v>6107.8600000000006</v>
          </cell>
          <cell r="GZ68">
            <v>336.88</v>
          </cell>
          <cell r="HA68">
            <v>336.88</v>
          </cell>
          <cell r="HB68">
            <v>336.88</v>
          </cell>
          <cell r="HC68">
            <v>336.88</v>
          </cell>
          <cell r="HD68">
            <v>336.88</v>
          </cell>
          <cell r="HE68">
            <v>336.88</v>
          </cell>
          <cell r="HF68">
            <v>336.88</v>
          </cell>
          <cell r="HG68">
            <v>749.94</v>
          </cell>
          <cell r="HH68">
            <v>749.94</v>
          </cell>
          <cell r="HI68">
            <v>749.94</v>
          </cell>
          <cell r="HJ68">
            <v>749.94</v>
          </cell>
          <cell r="HK68">
            <v>749.94</v>
          </cell>
          <cell r="HL68">
            <v>8470.9002497264119</v>
          </cell>
          <cell r="HM68">
            <v>634.90754496987165</v>
          </cell>
          <cell r="HN68">
            <v>672.55045263633099</v>
          </cell>
          <cell r="HO68">
            <v>735.25005514208499</v>
          </cell>
          <cell r="HP68">
            <v>682.38656782355554</v>
          </cell>
          <cell r="HQ68">
            <v>711.35173519417049</v>
          </cell>
          <cell r="HR68">
            <v>595.12276925928734</v>
          </cell>
          <cell r="HS68">
            <v>785.26270584343638</v>
          </cell>
          <cell r="HT68">
            <v>494.88603991274942</v>
          </cell>
          <cell r="HU68">
            <v>507.96865287022325</v>
          </cell>
          <cell r="HV68">
            <v>920.81946082937566</v>
          </cell>
          <cell r="HW68">
            <v>812.62591111349946</v>
          </cell>
          <cell r="HX68">
            <v>917.76835413182607</v>
          </cell>
          <cell r="HY68">
            <v>2363.0402497264113</v>
          </cell>
          <cell r="HZ68">
            <v>0</v>
          </cell>
          <cell r="IA68">
            <v>2363.0402497264113</v>
          </cell>
          <cell r="IB68">
            <v>0</v>
          </cell>
          <cell r="IC68">
            <v>0</v>
          </cell>
          <cell r="ID68">
            <v>0</v>
          </cell>
          <cell r="IE68">
            <v>0</v>
          </cell>
          <cell r="IF68">
            <v>0</v>
          </cell>
          <cell r="IG68">
            <v>0</v>
          </cell>
          <cell r="IH68">
            <v>0</v>
          </cell>
          <cell r="II68">
            <v>0</v>
          </cell>
          <cell r="IJ68">
            <v>0</v>
          </cell>
          <cell r="IK68">
            <v>0</v>
          </cell>
          <cell r="IL68">
            <v>0</v>
          </cell>
          <cell r="IM68">
            <v>0</v>
          </cell>
          <cell r="IN68">
            <v>0</v>
          </cell>
          <cell r="IO68">
            <v>0</v>
          </cell>
          <cell r="IP68">
            <v>0</v>
          </cell>
          <cell r="IQ68">
            <v>0</v>
          </cell>
          <cell r="IR68">
            <v>0</v>
          </cell>
          <cell r="IS68">
            <v>0</v>
          </cell>
          <cell r="IT68">
            <v>0</v>
          </cell>
          <cell r="IU68">
            <v>0</v>
          </cell>
          <cell r="IV68">
            <v>0</v>
          </cell>
          <cell r="IW68">
            <v>0</v>
          </cell>
          <cell r="IX68">
            <v>0</v>
          </cell>
          <cell r="IY68">
            <v>0</v>
          </cell>
          <cell r="IZ68">
            <v>0</v>
          </cell>
          <cell r="JA68">
            <v>0</v>
          </cell>
          <cell r="JB68">
            <v>0</v>
          </cell>
          <cell r="JC68">
            <v>0</v>
          </cell>
          <cell r="JD68">
            <v>0</v>
          </cell>
          <cell r="JE68">
            <v>0</v>
          </cell>
          <cell r="JF68">
            <v>0</v>
          </cell>
          <cell r="JG68">
            <v>0</v>
          </cell>
          <cell r="JH68">
            <v>0</v>
          </cell>
          <cell r="JI68">
            <v>0</v>
          </cell>
          <cell r="JJ68">
            <v>0</v>
          </cell>
          <cell r="JK68">
            <v>0</v>
          </cell>
          <cell r="JL68">
            <v>0</v>
          </cell>
          <cell r="JM68">
            <v>0</v>
          </cell>
          <cell r="JN68">
            <v>0</v>
          </cell>
          <cell r="JO68">
            <v>0</v>
          </cell>
          <cell r="JP68">
            <v>0</v>
          </cell>
          <cell r="JQ68">
            <v>0</v>
          </cell>
          <cell r="JR68">
            <v>0</v>
          </cell>
          <cell r="JS68">
            <v>0</v>
          </cell>
          <cell r="JT68">
            <v>0</v>
          </cell>
          <cell r="JU68">
            <v>0</v>
          </cell>
          <cell r="JV68">
            <v>0</v>
          </cell>
          <cell r="JW68">
            <v>0</v>
          </cell>
          <cell r="JX68">
            <v>0</v>
          </cell>
          <cell r="JY68">
            <v>0</v>
          </cell>
          <cell r="JZ68">
            <v>0</v>
          </cell>
          <cell r="KA68">
            <v>0</v>
          </cell>
          <cell r="KB68">
            <v>0</v>
          </cell>
          <cell r="KC68">
            <v>0</v>
          </cell>
          <cell r="KD68">
            <v>0</v>
          </cell>
          <cell r="KE68">
            <v>0</v>
          </cell>
          <cell r="KF68">
            <v>0</v>
          </cell>
          <cell r="KG68">
            <v>0</v>
          </cell>
          <cell r="KH68">
            <v>1393.17</v>
          </cell>
          <cell r="KI68">
            <v>65.66</v>
          </cell>
          <cell r="KJ68">
            <v>65.66</v>
          </cell>
          <cell r="KK68">
            <v>65.66</v>
          </cell>
          <cell r="KL68">
            <v>65.66</v>
          </cell>
          <cell r="KM68">
            <v>65.66</v>
          </cell>
          <cell r="KN68">
            <v>65.66</v>
          </cell>
          <cell r="KO68">
            <v>65.66</v>
          </cell>
          <cell r="KP68">
            <v>186.71</v>
          </cell>
          <cell r="KQ68">
            <v>186.71</v>
          </cell>
          <cell r="KR68">
            <v>186.71</v>
          </cell>
          <cell r="KS68">
            <v>186.71</v>
          </cell>
          <cell r="KT68">
            <v>186.71</v>
          </cell>
          <cell r="KU68">
            <v>1501.1303637064275</v>
          </cell>
          <cell r="KV68">
            <v>79.379848618470021</v>
          </cell>
          <cell r="KW68">
            <v>85.489192163906452</v>
          </cell>
          <cell r="KX68">
            <v>75.870623817157025</v>
          </cell>
          <cell r="KY68">
            <v>83.185090317350273</v>
          </cell>
          <cell r="KZ68">
            <v>82.862599758635724</v>
          </cell>
          <cell r="LA68">
            <v>84.694609238099716</v>
          </cell>
          <cell r="LB68">
            <v>74.944656948905646</v>
          </cell>
          <cell r="LC68">
            <v>141.79048865655582</v>
          </cell>
          <cell r="LD68">
            <v>182.76002022784303</v>
          </cell>
          <cell r="LE68">
            <v>176.47631940134738</v>
          </cell>
          <cell r="LF68">
            <v>215.01467608661704</v>
          </cell>
          <cell r="LG68">
            <v>218.66223847153958</v>
          </cell>
          <cell r="LH68">
            <v>107.96036370642742</v>
          </cell>
          <cell r="LI68">
            <v>0</v>
          </cell>
          <cell r="LJ68">
            <v>107.96036370642742</v>
          </cell>
          <cell r="LK68">
            <v>0</v>
          </cell>
          <cell r="LX68">
            <v>0</v>
          </cell>
          <cell r="MJ68">
            <v>0</v>
          </cell>
          <cell r="ML68">
            <v>0</v>
          </cell>
          <cell r="MM68">
            <v>0</v>
          </cell>
          <cell r="MN68">
            <v>29430.379999999994</v>
          </cell>
          <cell r="MO68">
            <v>2304.09</v>
          </cell>
          <cell r="MP68">
            <v>2304.09</v>
          </cell>
          <cell r="MQ68">
            <v>2304.09</v>
          </cell>
          <cell r="MR68">
            <v>2304.09</v>
          </cell>
          <cell r="MS68">
            <v>2304.09</v>
          </cell>
          <cell r="MT68">
            <v>2304.09</v>
          </cell>
          <cell r="MU68">
            <v>2304.09</v>
          </cell>
          <cell r="MV68">
            <v>2660.35</v>
          </cell>
          <cell r="MW68">
            <v>2660.35</v>
          </cell>
          <cell r="MX68">
            <v>2660.35</v>
          </cell>
          <cell r="MY68">
            <v>2660.35</v>
          </cell>
          <cell r="MZ68">
            <v>2660.35</v>
          </cell>
          <cell r="NA68">
            <v>235.983556164687</v>
          </cell>
          <cell r="NB68">
            <v>0</v>
          </cell>
          <cell r="NC68">
            <v>59.920988435565718</v>
          </cell>
          <cell r="ND68">
            <v>176.0625677291213</v>
          </cell>
          <cell r="NE68">
            <v>0</v>
          </cell>
          <cell r="NF68">
            <v>0</v>
          </cell>
          <cell r="NG68">
            <v>0</v>
          </cell>
          <cell r="NH68">
            <v>0</v>
          </cell>
          <cell r="NI68">
            <v>0</v>
          </cell>
          <cell r="NJ68">
            <v>0</v>
          </cell>
          <cell r="NK68">
            <v>0</v>
          </cell>
          <cell r="NL68">
            <v>0</v>
          </cell>
          <cell r="NM68">
            <v>0</v>
          </cell>
          <cell r="NN68">
            <v>-29194.396443835307</v>
          </cell>
          <cell r="NO68">
            <v>-29194.396443835307</v>
          </cell>
          <cell r="NP68">
            <v>0</v>
          </cell>
          <cell r="NQ68">
            <v>16829.25</v>
          </cell>
          <cell r="NR68">
            <v>1810.18</v>
          </cell>
          <cell r="NS68">
            <v>-15019.07</v>
          </cell>
          <cell r="NT68">
            <v>-15019.07</v>
          </cell>
          <cell r="NU68">
            <v>0</v>
          </cell>
          <cell r="NV68">
            <v>4654.2899999999991</v>
          </cell>
          <cell r="NW68">
            <v>478.87</v>
          </cell>
          <cell r="NX68">
            <v>478.87</v>
          </cell>
          <cell r="NY68">
            <v>478.87</v>
          </cell>
          <cell r="NZ68">
            <v>478.87</v>
          </cell>
          <cell r="OA68">
            <v>478.87</v>
          </cell>
          <cell r="OB68">
            <v>478.87</v>
          </cell>
          <cell r="OC68">
            <v>478.87</v>
          </cell>
          <cell r="OD68">
            <v>260.44</v>
          </cell>
          <cell r="OE68">
            <v>260.44</v>
          </cell>
          <cell r="OF68">
            <v>260.44</v>
          </cell>
          <cell r="OG68">
            <v>260.44</v>
          </cell>
          <cell r="OH68">
            <v>260.44</v>
          </cell>
          <cell r="OI68">
            <v>0</v>
          </cell>
          <cell r="OJ68">
            <v>0</v>
          </cell>
          <cell r="OK68">
            <v>0</v>
          </cell>
          <cell r="OL68">
            <v>0</v>
          </cell>
          <cell r="OM68">
            <v>0</v>
          </cell>
          <cell r="ON68">
            <v>0</v>
          </cell>
          <cell r="OO68">
            <v>0</v>
          </cell>
          <cell r="OP68">
            <v>0</v>
          </cell>
          <cell r="OQ68">
            <v>0</v>
          </cell>
          <cell r="OR68">
            <v>0</v>
          </cell>
          <cell r="OS68">
            <v>0</v>
          </cell>
          <cell r="OT68">
            <v>0</v>
          </cell>
          <cell r="OU68">
            <v>0</v>
          </cell>
          <cell r="OV68">
            <v>-4654.2899999999991</v>
          </cell>
          <cell r="OW68">
            <v>-4654.2899999999991</v>
          </cell>
          <cell r="OX68">
            <v>0</v>
          </cell>
          <cell r="OY68">
            <v>3749.9</v>
          </cell>
          <cell r="OZ68">
            <v>391.4</v>
          </cell>
          <cell r="PA68">
            <v>391.4</v>
          </cell>
          <cell r="PB68">
            <v>391.4</v>
          </cell>
          <cell r="PC68">
            <v>391.4</v>
          </cell>
          <cell r="PD68">
            <v>391.4</v>
          </cell>
          <cell r="PE68">
            <v>391.4</v>
          </cell>
          <cell r="PF68">
            <v>391.4</v>
          </cell>
          <cell r="PG68">
            <v>202.02</v>
          </cell>
          <cell r="PH68">
            <v>202.02</v>
          </cell>
          <cell r="PI68">
            <v>202.02</v>
          </cell>
          <cell r="PJ68">
            <v>202.02</v>
          </cell>
          <cell r="PK68">
            <v>202.02</v>
          </cell>
          <cell r="PL68">
            <v>0</v>
          </cell>
          <cell r="PM68">
            <v>0</v>
          </cell>
          <cell r="PN68">
            <v>0</v>
          </cell>
          <cell r="PO68">
            <v>0</v>
          </cell>
          <cell r="PP68">
            <v>0</v>
          </cell>
          <cell r="PQ68">
            <v>0</v>
          </cell>
          <cell r="PR68">
            <v>0</v>
          </cell>
          <cell r="PS68">
            <v>0</v>
          </cell>
          <cell r="PT68">
            <v>0</v>
          </cell>
          <cell r="PU68">
            <v>0</v>
          </cell>
          <cell r="PV68">
            <v>0</v>
          </cell>
          <cell r="PW68">
            <v>0</v>
          </cell>
          <cell r="PX68">
            <v>0</v>
          </cell>
          <cell r="PY68">
            <v>-3749.9</v>
          </cell>
          <cell r="PZ68">
            <v>-3749.9</v>
          </cell>
          <cell r="QA68">
            <v>0</v>
          </cell>
          <cell r="QB68">
            <v>891.11000000000024</v>
          </cell>
          <cell r="QC68">
            <v>91.18</v>
          </cell>
          <cell r="QD68">
            <v>91.18</v>
          </cell>
          <cell r="QE68">
            <v>91.18</v>
          </cell>
          <cell r="QF68">
            <v>91.18</v>
          </cell>
          <cell r="QG68">
            <v>91.18</v>
          </cell>
          <cell r="QH68">
            <v>91.18</v>
          </cell>
          <cell r="QI68">
            <v>91.18</v>
          </cell>
          <cell r="QJ68">
            <v>50.57</v>
          </cell>
          <cell r="QK68">
            <v>50.57</v>
          </cell>
          <cell r="QL68">
            <v>50.57</v>
          </cell>
          <cell r="QM68">
            <v>50.57</v>
          </cell>
          <cell r="QN68">
            <v>50.57</v>
          </cell>
          <cell r="QO68">
            <v>0</v>
          </cell>
          <cell r="QP68">
            <v>0</v>
          </cell>
          <cell r="QQ68">
            <v>0</v>
          </cell>
          <cell r="QR68">
            <v>0</v>
          </cell>
          <cell r="QS68">
            <v>0</v>
          </cell>
          <cell r="QT68">
            <v>0</v>
          </cell>
          <cell r="QU68">
            <v>0</v>
          </cell>
          <cell r="QV68">
            <v>0</v>
          </cell>
          <cell r="QW68">
            <v>0</v>
          </cell>
          <cell r="QX68">
            <v>0</v>
          </cell>
          <cell r="QY68">
            <v>0</v>
          </cell>
          <cell r="QZ68">
            <v>0</v>
          </cell>
          <cell r="RA68">
            <v>0</v>
          </cell>
          <cell r="RB68">
            <v>-891.11000000000024</v>
          </cell>
          <cell r="RC68">
            <v>-891.11000000000024</v>
          </cell>
          <cell r="RD68">
            <v>0</v>
          </cell>
          <cell r="RE68">
            <v>4100.67</v>
          </cell>
          <cell r="RF68">
            <v>422.26</v>
          </cell>
          <cell r="RG68">
            <v>422.26</v>
          </cell>
          <cell r="RH68">
            <v>422.26</v>
          </cell>
          <cell r="RI68">
            <v>422.26</v>
          </cell>
          <cell r="RJ68">
            <v>422.26</v>
          </cell>
          <cell r="RK68">
            <v>422.26</v>
          </cell>
          <cell r="RL68">
            <v>422.26</v>
          </cell>
          <cell r="RM68">
            <v>228.97</v>
          </cell>
          <cell r="RN68">
            <v>228.97</v>
          </cell>
          <cell r="RO68">
            <v>228.97</v>
          </cell>
          <cell r="RP68">
            <v>228.97</v>
          </cell>
          <cell r="RQ68">
            <v>228.97</v>
          </cell>
          <cell r="RR68">
            <v>0</v>
          </cell>
          <cell r="RS68">
            <v>0</v>
          </cell>
          <cell r="RT68">
            <v>0</v>
          </cell>
          <cell r="RU68">
            <v>0</v>
          </cell>
          <cell r="RV68">
            <v>0</v>
          </cell>
          <cell r="RW68">
            <v>0</v>
          </cell>
          <cell r="RX68">
            <v>0</v>
          </cell>
          <cell r="RY68">
            <v>0</v>
          </cell>
          <cell r="RZ68">
            <v>0</v>
          </cell>
          <cell r="SA68">
            <v>0</v>
          </cell>
          <cell r="SB68">
            <v>0</v>
          </cell>
          <cell r="SC68">
            <v>0</v>
          </cell>
          <cell r="SD68">
            <v>0</v>
          </cell>
          <cell r="SE68">
            <v>-4100.67</v>
          </cell>
          <cell r="SF68">
            <v>-4100.67</v>
          </cell>
          <cell r="SG68">
            <v>0</v>
          </cell>
          <cell r="SH68">
            <v>0</v>
          </cell>
          <cell r="SI68">
            <v>0</v>
          </cell>
          <cell r="SJ68">
            <v>0</v>
          </cell>
          <cell r="SK68">
            <v>0</v>
          </cell>
          <cell r="SL68">
            <v>0</v>
          </cell>
          <cell r="SM68">
            <v>0</v>
          </cell>
          <cell r="SN68">
            <v>0</v>
          </cell>
          <cell r="SO68">
            <v>0</v>
          </cell>
          <cell r="SP68">
            <v>0</v>
          </cell>
          <cell r="SQ68">
            <v>0</v>
          </cell>
          <cell r="SR68">
            <v>0</v>
          </cell>
          <cell r="SS68">
            <v>0</v>
          </cell>
          <cell r="ST68">
            <v>0</v>
          </cell>
          <cell r="SU68">
            <v>0</v>
          </cell>
          <cell r="SV68">
            <v>0</v>
          </cell>
          <cell r="SW68">
            <v>0</v>
          </cell>
          <cell r="SX68">
            <v>0</v>
          </cell>
          <cell r="SY68">
            <v>0</v>
          </cell>
          <cell r="SZ68">
            <v>0</v>
          </cell>
          <cell r="TA68">
            <v>0</v>
          </cell>
          <cell r="TB68">
            <v>0</v>
          </cell>
          <cell r="TC68">
            <v>0</v>
          </cell>
          <cell r="TD68">
            <v>0</v>
          </cell>
          <cell r="TE68">
            <v>0</v>
          </cell>
          <cell r="TF68">
            <v>0</v>
          </cell>
          <cell r="TG68">
            <v>0</v>
          </cell>
          <cell r="TH68">
            <v>0</v>
          </cell>
          <cell r="TI68">
            <v>0</v>
          </cell>
          <cell r="TJ68">
            <v>0</v>
          </cell>
          <cell r="TK68">
            <v>3364.22</v>
          </cell>
          <cell r="TL68">
            <v>314.61</v>
          </cell>
          <cell r="TM68">
            <v>314.61</v>
          </cell>
          <cell r="TN68">
            <v>314.61</v>
          </cell>
          <cell r="TO68">
            <v>314.61</v>
          </cell>
          <cell r="TP68">
            <v>314.61</v>
          </cell>
          <cell r="TQ68">
            <v>314.61</v>
          </cell>
          <cell r="TR68">
            <v>314.61</v>
          </cell>
          <cell r="TS68">
            <v>232.39</v>
          </cell>
          <cell r="TT68">
            <v>232.39</v>
          </cell>
          <cell r="TU68">
            <v>232.39</v>
          </cell>
          <cell r="TV68">
            <v>232.39</v>
          </cell>
          <cell r="TW68">
            <v>232.39</v>
          </cell>
          <cell r="TX68">
            <v>1810.18</v>
          </cell>
          <cell r="TY68">
            <v>0</v>
          </cell>
          <cell r="TZ68">
            <v>0</v>
          </cell>
          <cell r="UA68">
            <v>0</v>
          </cell>
          <cell r="UB68">
            <v>0</v>
          </cell>
          <cell r="UC68">
            <v>0</v>
          </cell>
          <cell r="UD68">
            <v>0</v>
          </cell>
          <cell r="UE68">
            <v>1810.18</v>
          </cell>
          <cell r="UF68">
            <v>0</v>
          </cell>
          <cell r="UG68">
            <v>0</v>
          </cell>
          <cell r="UH68">
            <v>0</v>
          </cell>
          <cell r="UI68">
            <v>0</v>
          </cell>
          <cell r="UJ68">
            <v>0</v>
          </cell>
          <cell r="UK68">
            <v>-1554.0399999999997</v>
          </cell>
          <cell r="UL68">
            <v>-1554.0399999999997</v>
          </cell>
          <cell r="UM68">
            <v>0</v>
          </cell>
          <cell r="UN68">
            <v>69.060000000000016</v>
          </cell>
          <cell r="UO68">
            <v>6.73</v>
          </cell>
          <cell r="UP68">
            <v>6.73</v>
          </cell>
          <cell r="UQ68">
            <v>6.73</v>
          </cell>
          <cell r="UR68">
            <v>6.73</v>
          </cell>
          <cell r="US68">
            <v>6.73</v>
          </cell>
          <cell r="UT68">
            <v>6.73</v>
          </cell>
          <cell r="UU68">
            <v>6.73</v>
          </cell>
          <cell r="UV68">
            <v>4.3899999999999997</v>
          </cell>
          <cell r="UW68">
            <v>4.3899999999999997</v>
          </cell>
          <cell r="UX68">
            <v>4.3899999999999997</v>
          </cell>
          <cell r="UY68">
            <v>4.3899999999999997</v>
          </cell>
          <cell r="UZ68">
            <v>4.3899999999999997</v>
          </cell>
          <cell r="VA68">
            <v>0</v>
          </cell>
          <cell r="VH68">
            <v>0</v>
          </cell>
          <cell r="VN68">
            <v>-69.060000000000016</v>
          </cell>
          <cell r="VO68">
            <v>-69.060000000000016</v>
          </cell>
          <cell r="VP68">
            <v>0</v>
          </cell>
          <cell r="VQ68">
            <v>0</v>
          </cell>
          <cell r="WD68">
            <v>0</v>
          </cell>
          <cell r="WQ68">
            <v>0</v>
          </cell>
          <cell r="WR68">
            <v>0</v>
          </cell>
          <cell r="WS68">
            <v>0</v>
          </cell>
          <cell r="WT68">
            <v>20448.859999999997</v>
          </cell>
          <cell r="WU68">
            <v>1356.33</v>
          </cell>
          <cell r="WV68">
            <v>1356.33</v>
          </cell>
          <cell r="WW68">
            <v>1356.33</v>
          </cell>
          <cell r="WX68">
            <v>1356.33</v>
          </cell>
          <cell r="WY68">
            <v>1356.33</v>
          </cell>
          <cell r="WZ68">
            <v>1356.33</v>
          </cell>
          <cell r="XA68">
            <v>1356.33</v>
          </cell>
          <cell r="XB68">
            <v>2190.91</v>
          </cell>
          <cell r="XC68">
            <v>2190.91</v>
          </cell>
          <cell r="XD68">
            <v>2190.91</v>
          </cell>
          <cell r="XE68">
            <v>2190.91</v>
          </cell>
          <cell r="XF68">
            <v>2190.91</v>
          </cell>
          <cell r="XG68">
            <v>25948.281221941816</v>
          </cell>
          <cell r="XH68">
            <v>2041.936148065545</v>
          </cell>
          <cell r="XI68">
            <v>2331.4269215629397</v>
          </cell>
          <cell r="XJ68">
            <v>2239.6356749138054</v>
          </cell>
          <cell r="XK68">
            <v>194.33822319623408</v>
          </cell>
          <cell r="XL68">
            <v>1766.511140697492</v>
          </cell>
          <cell r="XM68">
            <v>1565.3136233343128</v>
          </cell>
          <cell r="XN68">
            <v>2432.7877643598936</v>
          </cell>
          <cell r="XO68">
            <v>2712.6098671226273</v>
          </cell>
          <cell r="XP68">
            <v>3113.0347055138127</v>
          </cell>
          <cell r="XQ68">
            <v>2746.0752582695759</v>
          </cell>
          <cell r="XR68">
            <v>2563.5910724822529</v>
          </cell>
          <cell r="XS68">
            <v>2241.0208224233256</v>
          </cell>
          <cell r="XT68">
            <v>5499.4212219418187</v>
          </cell>
          <cell r="XU68">
            <v>0</v>
          </cell>
          <cell r="XV68">
            <v>5499.4212219418187</v>
          </cell>
          <cell r="XW68">
            <v>5451.7899999999991</v>
          </cell>
          <cell r="XX68">
            <v>350.57</v>
          </cell>
          <cell r="XY68">
            <v>350.57</v>
          </cell>
          <cell r="XZ68">
            <v>350.57</v>
          </cell>
          <cell r="YA68">
            <v>350.57</v>
          </cell>
          <cell r="YB68">
            <v>350.57</v>
          </cell>
          <cell r="YC68">
            <v>350.57</v>
          </cell>
          <cell r="YD68">
            <v>350.57</v>
          </cell>
          <cell r="YE68">
            <v>599.55999999999995</v>
          </cell>
          <cell r="YF68">
            <v>599.55999999999995</v>
          </cell>
          <cell r="YG68">
            <v>599.55999999999995</v>
          </cell>
          <cell r="YH68">
            <v>599.55999999999995</v>
          </cell>
          <cell r="YI68">
            <v>599.55999999999995</v>
          </cell>
          <cell r="YJ68">
            <v>4764.8923586741821</v>
          </cell>
          <cell r="YK68">
            <v>375.14515742052379</v>
          </cell>
          <cell r="YL68">
            <v>329.08497215644411</v>
          </cell>
          <cell r="YM68">
            <v>338.8671897144219</v>
          </cell>
          <cell r="YN68">
            <v>363.34819714770993</v>
          </cell>
          <cell r="YO68">
            <v>327.63576927511423</v>
          </cell>
          <cell r="YP68">
            <v>352.15878127932774</v>
          </cell>
          <cell r="YQ68">
            <v>368.65215783654997</v>
          </cell>
          <cell r="YR68">
            <v>376.79999728723772</v>
          </cell>
          <cell r="YS68">
            <v>437.33602530036222</v>
          </cell>
          <cell r="YT68">
            <v>478.74588936998123</v>
          </cell>
          <cell r="YU68">
            <v>487.36219623191408</v>
          </cell>
          <cell r="YV68">
            <v>529.75602565459496</v>
          </cell>
          <cell r="YW68">
            <v>-686.89764132581695</v>
          </cell>
          <cell r="YX68">
            <v>-686.89764132581695</v>
          </cell>
          <cell r="YY68">
            <v>0</v>
          </cell>
          <cell r="YZ68">
            <v>4099.57</v>
          </cell>
          <cell r="ZA68">
            <v>132.71</v>
          </cell>
          <cell r="ZB68">
            <v>132.71</v>
          </cell>
          <cell r="ZC68">
            <v>132.71</v>
          </cell>
          <cell r="ZD68">
            <v>132.71</v>
          </cell>
          <cell r="ZE68">
            <v>132.71</v>
          </cell>
          <cell r="ZF68">
            <v>132.71</v>
          </cell>
          <cell r="ZG68">
            <v>132.71</v>
          </cell>
          <cell r="ZH68">
            <v>634.12</v>
          </cell>
          <cell r="ZI68">
            <v>634.12</v>
          </cell>
          <cell r="ZJ68">
            <v>634.12</v>
          </cell>
          <cell r="ZK68">
            <v>634.12</v>
          </cell>
          <cell r="ZL68">
            <v>634.12</v>
          </cell>
          <cell r="ZM68">
            <v>3447.2969636795078</v>
          </cell>
          <cell r="ZN68">
            <v>0</v>
          </cell>
          <cell r="ZO68">
            <v>192.85038686058755</v>
          </cell>
          <cell r="ZP68">
            <v>651.15532124047786</v>
          </cell>
          <cell r="ZQ68">
            <v>2545.0343272706</v>
          </cell>
          <cell r="ZR68">
            <v>58.2569283078426</v>
          </cell>
          <cell r="ZS68">
            <v>0</v>
          </cell>
          <cell r="ZZ68">
            <v>-652.27303632049188</v>
          </cell>
          <cell r="AAA68">
            <v>-652.27303632049188</v>
          </cell>
          <cell r="AAB68">
            <v>0</v>
          </cell>
          <cell r="AAC68">
            <v>914.68000000000006</v>
          </cell>
          <cell r="AAD68">
            <v>65.89</v>
          </cell>
          <cell r="AAE68">
            <v>65.89</v>
          </cell>
          <cell r="AAF68">
            <v>65.89</v>
          </cell>
          <cell r="AAG68">
            <v>65.89</v>
          </cell>
          <cell r="AAH68">
            <v>65.89</v>
          </cell>
          <cell r="AAI68">
            <v>65.89</v>
          </cell>
          <cell r="AAJ68">
            <v>65.89</v>
          </cell>
          <cell r="AAK68">
            <v>90.69</v>
          </cell>
          <cell r="AAL68">
            <v>90.69</v>
          </cell>
          <cell r="AAM68">
            <v>90.69</v>
          </cell>
          <cell r="AAN68">
            <v>90.69</v>
          </cell>
          <cell r="AAO68">
            <v>90.69</v>
          </cell>
          <cell r="AAP68">
            <v>1403.0799575074961</v>
          </cell>
          <cell r="AAQ68">
            <v>91.644342956074823</v>
          </cell>
          <cell r="AAR68">
            <v>91.424983529312783</v>
          </cell>
          <cell r="AAS68">
            <v>91.732650361663786</v>
          </cell>
          <cell r="AAT68">
            <v>92.109116824725007</v>
          </cell>
          <cell r="AAU68">
            <v>92.828308610730005</v>
          </cell>
          <cell r="AAV68">
            <v>91.776944289030013</v>
          </cell>
          <cell r="AAW68">
            <v>90.138793073389962</v>
          </cell>
          <cell r="AAX68">
            <v>154.90601279999998</v>
          </cell>
          <cell r="AAY68">
            <v>148.97462579999998</v>
          </cell>
          <cell r="AAZ68">
            <v>151.7176584</v>
          </cell>
          <cell r="ABA68">
            <v>151.51438764</v>
          </cell>
          <cell r="ABB68">
            <v>154.31213322256991</v>
          </cell>
          <cell r="ABC68">
            <v>488.39995750749608</v>
          </cell>
          <cell r="ABD68">
            <v>0</v>
          </cell>
          <cell r="ABE68">
            <v>488.39995750749608</v>
          </cell>
          <cell r="ABF68">
            <v>131.77000000000001</v>
          </cell>
          <cell r="ABG68">
            <v>4.41</v>
          </cell>
          <cell r="ABH68">
            <v>4.41</v>
          </cell>
          <cell r="ABI68">
            <v>4.41</v>
          </cell>
          <cell r="ABJ68">
            <v>4.41</v>
          </cell>
          <cell r="ABK68">
            <v>4.41</v>
          </cell>
          <cell r="ABL68">
            <v>4.41</v>
          </cell>
          <cell r="ABM68">
            <v>4.41</v>
          </cell>
          <cell r="ABN68">
            <v>20.18</v>
          </cell>
          <cell r="ABO68">
            <v>20.18</v>
          </cell>
          <cell r="ABP68">
            <v>20.18</v>
          </cell>
          <cell r="ABQ68">
            <v>20.18</v>
          </cell>
          <cell r="ABR68">
            <v>20.18</v>
          </cell>
          <cell r="ABS68">
            <v>0</v>
          </cell>
          <cell r="ABT68">
            <v>0</v>
          </cell>
          <cell r="ABU68">
            <v>0</v>
          </cell>
          <cell r="ABV68">
            <v>0</v>
          </cell>
          <cell r="ABW68">
            <v>0</v>
          </cell>
          <cell r="ABX68">
            <v>0</v>
          </cell>
          <cell r="ABY68">
            <v>0</v>
          </cell>
          <cell r="ACB68">
            <v>0</v>
          </cell>
          <cell r="ACC68">
            <v>0</v>
          </cell>
          <cell r="ACD68">
            <v>0</v>
          </cell>
          <cell r="ACE68">
            <v>0</v>
          </cell>
          <cell r="ACF68">
            <v>-131.77000000000001</v>
          </cell>
          <cell r="ACG68">
            <v>-131.77000000000001</v>
          </cell>
          <cell r="ACH68">
            <v>0</v>
          </cell>
          <cell r="ACI68">
            <v>10566.730000000003</v>
          </cell>
          <cell r="ACJ68">
            <v>10564.093078984819</v>
          </cell>
          <cell r="ACK68">
            <v>-2.6369210151842708</v>
          </cell>
          <cell r="ACL68">
            <v>-2.6369210151842708</v>
          </cell>
          <cell r="ACM68">
            <v>0</v>
          </cell>
          <cell r="ACN68">
            <v>10566.730000000003</v>
          </cell>
          <cell r="ACO68">
            <v>887.44</v>
          </cell>
          <cell r="ACP68">
            <v>887.44</v>
          </cell>
          <cell r="ACQ68">
            <v>887.44</v>
          </cell>
          <cell r="ACR68">
            <v>887.44</v>
          </cell>
          <cell r="ACS68">
            <v>887.44</v>
          </cell>
          <cell r="ACT68">
            <v>887.44</v>
          </cell>
          <cell r="ACU68">
            <v>887.44</v>
          </cell>
          <cell r="ACV68">
            <v>870.93</v>
          </cell>
          <cell r="ACW68">
            <v>870.93</v>
          </cell>
          <cell r="ACX68">
            <v>870.93</v>
          </cell>
          <cell r="ACY68">
            <v>870.93</v>
          </cell>
          <cell r="ACZ68">
            <v>870.93</v>
          </cell>
          <cell r="ADA68">
            <v>10564.093078984819</v>
          </cell>
          <cell r="ADB68">
            <v>0</v>
          </cell>
          <cell r="ADC68">
            <v>1536.727166200556</v>
          </cell>
          <cell r="ADD68">
            <v>841.17908278679386</v>
          </cell>
          <cell r="ADE68">
            <v>976.15918399999998</v>
          </cell>
          <cell r="ADF68">
            <v>864.00253520000001</v>
          </cell>
          <cell r="ADG68">
            <v>944.21760159999997</v>
          </cell>
          <cell r="ADH68">
            <v>697.84917079345189</v>
          </cell>
          <cell r="ADI68">
            <v>968.55416974127547</v>
          </cell>
          <cell r="ADJ68">
            <v>866.76145919999999</v>
          </cell>
          <cell r="ADK68">
            <v>902.64344239999991</v>
          </cell>
          <cell r="ADL68">
            <v>818.78987259999997</v>
          </cell>
          <cell r="ADM68">
            <v>1147.209394462742</v>
          </cell>
          <cell r="ADN68">
            <v>-2.6369210151842708</v>
          </cell>
          <cell r="ADO68">
            <v>-2.6369210151842708</v>
          </cell>
          <cell r="ADP68">
            <v>0</v>
          </cell>
          <cell r="ADQ68">
            <v>0</v>
          </cell>
          <cell r="ADR68">
            <v>0</v>
          </cell>
          <cell r="ADS68">
            <v>0</v>
          </cell>
          <cell r="ADT68">
            <v>0</v>
          </cell>
          <cell r="ADU68">
            <v>0</v>
          </cell>
          <cell r="ADV68">
            <v>0</v>
          </cell>
          <cell r="ADW68">
            <v>0</v>
          </cell>
          <cell r="ADX68">
            <v>0</v>
          </cell>
          <cell r="ADY68">
            <v>0</v>
          </cell>
          <cell r="ADZ68">
            <v>0</v>
          </cell>
          <cell r="AEA68">
            <v>0</v>
          </cell>
          <cell r="AEB68">
            <v>0</v>
          </cell>
          <cell r="AEC68">
            <v>0</v>
          </cell>
          <cell r="AED68">
            <v>0</v>
          </cell>
          <cell r="AEE68">
            <v>0</v>
          </cell>
          <cell r="AEF68">
            <v>0</v>
          </cell>
          <cell r="AEG68">
            <v>0</v>
          </cell>
          <cell r="AEH68">
            <v>0</v>
          </cell>
          <cell r="AEI68">
            <v>0</v>
          </cell>
          <cell r="AEJ68">
            <v>0</v>
          </cell>
          <cell r="AEK68">
            <v>0</v>
          </cell>
          <cell r="AEL68">
            <v>0</v>
          </cell>
          <cell r="AEM68">
            <v>0</v>
          </cell>
          <cell r="AEN68">
            <v>0</v>
          </cell>
          <cell r="AEO68">
            <v>0</v>
          </cell>
          <cell r="AEP68">
            <v>0</v>
          </cell>
          <cell r="AEQ68">
            <v>0</v>
          </cell>
          <cell r="AER68">
            <v>0</v>
          </cell>
          <cell r="AES68">
            <v>0</v>
          </cell>
          <cell r="AET68">
            <v>0</v>
          </cell>
          <cell r="AEU68">
            <v>0</v>
          </cell>
          <cell r="AEV68">
            <v>0</v>
          </cell>
          <cell r="AEW68">
            <v>0</v>
          </cell>
          <cell r="AEX68">
            <v>0</v>
          </cell>
          <cell r="AEY68">
            <v>0</v>
          </cell>
          <cell r="AEZ68">
            <v>0</v>
          </cell>
          <cell r="AFA68">
            <v>0</v>
          </cell>
          <cell r="AFB68">
            <v>0</v>
          </cell>
          <cell r="AFC68">
            <v>0</v>
          </cell>
          <cell r="AFD68">
            <v>0</v>
          </cell>
          <cell r="AFE68">
            <v>0</v>
          </cell>
          <cell r="AFF68">
            <v>0</v>
          </cell>
          <cell r="AFG68">
            <v>0</v>
          </cell>
          <cell r="AFH68">
            <v>0</v>
          </cell>
          <cell r="AFI68">
            <v>0</v>
          </cell>
          <cell r="AFJ68">
            <v>0</v>
          </cell>
          <cell r="AFK68">
            <v>0</v>
          </cell>
          <cell r="AFL68">
            <v>0</v>
          </cell>
          <cell r="AFM68">
            <v>0</v>
          </cell>
          <cell r="AFN68">
            <v>0</v>
          </cell>
          <cell r="AFO68">
            <v>0</v>
          </cell>
          <cell r="AFP68">
            <v>0</v>
          </cell>
          <cell r="AFQ68">
            <v>0</v>
          </cell>
          <cell r="AFR68">
            <v>0</v>
          </cell>
          <cell r="AFS68">
            <v>0</v>
          </cell>
          <cell r="AFT68">
            <v>0</v>
          </cell>
          <cell r="AFU68">
            <v>0</v>
          </cell>
          <cell r="AFV68">
            <v>0</v>
          </cell>
          <cell r="AFW68">
            <v>115275.10999999999</v>
          </cell>
          <cell r="AFX68">
            <v>76253.856840456341</v>
          </cell>
          <cell r="AFY68">
            <v>-39021.253159543645</v>
          </cell>
          <cell r="AFZ68">
            <v>-39021.253159543645</v>
          </cell>
          <cell r="AGA68">
            <v>0</v>
          </cell>
          <cell r="AGB68">
            <v>138330.13199999998</v>
          </cell>
          <cell r="AGC68">
            <v>91504.628208547612</v>
          </cell>
          <cell r="AGD68">
            <v>-46825.503791452371</v>
          </cell>
          <cell r="AGE68">
            <v>-46825.503791452371</v>
          </cell>
          <cell r="AGF68">
            <v>0</v>
          </cell>
          <cell r="AGG68">
            <v>8530.3581399999985</v>
          </cell>
          <cell r="AGH68">
            <v>5642.7854061937696</v>
          </cell>
          <cell r="AGI68">
            <v>-2887.5727338062288</v>
          </cell>
          <cell r="AGJ68">
            <v>-2887.5727338062288</v>
          </cell>
          <cell r="AGK68">
            <v>0</v>
          </cell>
          <cell r="AGL68">
            <v>146860.49013999998</v>
          </cell>
          <cell r="AGM68">
            <v>97147.413614741381</v>
          </cell>
          <cell r="AGN68">
            <v>-49713.076525258599</v>
          </cell>
          <cell r="AGO68">
            <v>-49713.076525258599</v>
          </cell>
          <cell r="AGP68">
            <v>0</v>
          </cell>
          <cell r="AGQ68">
            <v>5.0632911392405069E-2</v>
          </cell>
          <cell r="AGR68">
            <v>7.0000000000000007E-2</v>
          </cell>
          <cell r="AGS68">
            <v>0.05</v>
          </cell>
          <cell r="AGT68">
            <v>6.1666666666666668E-2</v>
          </cell>
          <cell r="AGV68">
            <v>46259.62999999999</v>
          </cell>
          <cell r="AGW68">
            <v>2046.1635561646872</v>
          </cell>
          <cell r="AGX68">
            <v>-44213.466443835307</v>
          </cell>
          <cell r="AGZ68">
            <v>-49713.076525258599</v>
          </cell>
          <cell r="AHA68">
            <v>-47607.624008959348</v>
          </cell>
          <cell r="AHC68">
            <v>-11704.8031353353</v>
          </cell>
          <cell r="AHD68">
            <v>116448.77415102522</v>
          </cell>
          <cell r="AHE68">
            <v>-49418.923191045033</v>
          </cell>
          <cell r="AHF68">
            <v>-76564.181228327943</v>
          </cell>
          <cell r="AHG68">
            <v>-118559.833937901</v>
          </cell>
        </row>
        <row r="69">
          <cell r="C69" t="str">
            <v>Текстильникiв, ВУЛ, 31</v>
          </cell>
          <cell r="D69">
            <v>2</v>
          </cell>
          <cell r="E69">
            <v>423.2</v>
          </cell>
          <cell r="F69">
            <v>3944.1299999999997</v>
          </cell>
          <cell r="G69">
            <v>4273.5060466898285</v>
          </cell>
          <cell r="H69">
            <v>329.37604668982885</v>
          </cell>
          <cell r="I69">
            <v>0</v>
          </cell>
          <cell r="J69">
            <v>329.37604668982885</v>
          </cell>
          <cell r="K69">
            <v>1270.55</v>
          </cell>
          <cell r="L69">
            <v>80.2</v>
          </cell>
          <cell r="M69">
            <v>80.2</v>
          </cell>
          <cell r="N69">
            <v>80.2</v>
          </cell>
          <cell r="O69">
            <v>80.2</v>
          </cell>
          <cell r="P69">
            <v>80.2</v>
          </cell>
          <cell r="Q69">
            <v>80.2</v>
          </cell>
          <cell r="R69">
            <v>80.2</v>
          </cell>
          <cell r="S69">
            <v>141.83000000000001</v>
          </cell>
          <cell r="T69">
            <v>141.83000000000001</v>
          </cell>
          <cell r="U69">
            <v>141.83000000000001</v>
          </cell>
          <cell r="V69">
            <v>141.83000000000001</v>
          </cell>
          <cell r="W69">
            <v>141.83000000000001</v>
          </cell>
          <cell r="X69">
            <v>1290.9975318968145</v>
          </cell>
          <cell r="Y69">
            <v>496.1394416995023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794.85809019731232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L69">
            <v>0</v>
          </cell>
          <cell r="AM69">
            <v>0</v>
          </cell>
          <cell r="AN69">
            <v>271.73</v>
          </cell>
          <cell r="AO69">
            <v>20.69</v>
          </cell>
          <cell r="AP69">
            <v>20.69</v>
          </cell>
          <cell r="AQ69">
            <v>20.69</v>
          </cell>
          <cell r="AR69">
            <v>20.69</v>
          </cell>
          <cell r="AS69">
            <v>20.69</v>
          </cell>
          <cell r="AT69">
            <v>20.69</v>
          </cell>
          <cell r="AU69">
            <v>20.69</v>
          </cell>
          <cell r="AV69">
            <v>25.38</v>
          </cell>
          <cell r="AW69">
            <v>25.38</v>
          </cell>
          <cell r="AX69">
            <v>25.38</v>
          </cell>
          <cell r="AY69">
            <v>25.38</v>
          </cell>
          <cell r="AZ69">
            <v>25.38</v>
          </cell>
          <cell r="BA69">
            <v>231.51411506368336</v>
          </cell>
          <cell r="BB69">
            <v>88.968988862898613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142.54512620078475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O69">
            <v>0</v>
          </cell>
          <cell r="BP69">
            <v>0</v>
          </cell>
          <cell r="BQ69">
            <v>291.99</v>
          </cell>
          <cell r="BR69">
            <v>22.22</v>
          </cell>
          <cell r="BS69">
            <v>22.22</v>
          </cell>
          <cell r="BT69">
            <v>22.22</v>
          </cell>
          <cell r="BU69">
            <v>22.22</v>
          </cell>
          <cell r="BV69">
            <v>22.22</v>
          </cell>
          <cell r="BW69">
            <v>22.22</v>
          </cell>
          <cell r="BX69">
            <v>22.22</v>
          </cell>
          <cell r="BY69">
            <v>27.29</v>
          </cell>
          <cell r="BZ69">
            <v>27.29</v>
          </cell>
          <cell r="CA69">
            <v>27.29</v>
          </cell>
          <cell r="CB69">
            <v>27.29</v>
          </cell>
          <cell r="CC69">
            <v>27.29</v>
          </cell>
          <cell r="CD69">
            <v>267.28999999999996</v>
          </cell>
          <cell r="CE69">
            <v>20.170000000000002</v>
          </cell>
          <cell r="CF69">
            <v>20.170000000000002</v>
          </cell>
          <cell r="CG69">
            <v>20.170000000000002</v>
          </cell>
          <cell r="CH69">
            <v>20.170000000000002</v>
          </cell>
          <cell r="CI69">
            <v>20.170000000000002</v>
          </cell>
          <cell r="CJ69">
            <v>20.170000000000002</v>
          </cell>
          <cell r="CK69">
            <v>20.170000000000002</v>
          </cell>
          <cell r="CL69">
            <v>25.22</v>
          </cell>
          <cell r="CM69">
            <v>25.22</v>
          </cell>
          <cell r="CN69">
            <v>25.22</v>
          </cell>
          <cell r="CO69">
            <v>25.22</v>
          </cell>
          <cell r="CP69">
            <v>25.22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769.37999999999988</v>
          </cell>
          <cell r="FB69">
            <v>58.19</v>
          </cell>
          <cell r="FC69">
            <v>58.19</v>
          </cell>
          <cell r="FD69">
            <v>58.19</v>
          </cell>
          <cell r="FE69">
            <v>58.19</v>
          </cell>
          <cell r="FF69">
            <v>58.19</v>
          </cell>
          <cell r="FG69">
            <v>58.19</v>
          </cell>
          <cell r="FH69">
            <v>58.19</v>
          </cell>
          <cell r="FI69">
            <v>72.41</v>
          </cell>
          <cell r="FJ69">
            <v>72.41</v>
          </cell>
          <cell r="FK69">
            <v>72.41</v>
          </cell>
          <cell r="FL69">
            <v>72.41</v>
          </cell>
          <cell r="FM69">
            <v>72.41</v>
          </cell>
          <cell r="FN69">
            <v>769.83261423329509</v>
          </cell>
          <cell r="FO69">
            <v>358.65168420144153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411.18093003185356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0.45261423329520767</v>
          </cell>
          <cell r="GB69">
            <v>0</v>
          </cell>
          <cell r="GC69">
            <v>0.45261423329520767</v>
          </cell>
          <cell r="GD69">
            <v>226.46000000000006</v>
          </cell>
          <cell r="GE69">
            <v>6.98</v>
          </cell>
          <cell r="GF69">
            <v>6.98</v>
          </cell>
          <cell r="GG69">
            <v>6.98</v>
          </cell>
          <cell r="GH69">
            <v>6.98</v>
          </cell>
          <cell r="GI69">
            <v>6.98</v>
          </cell>
          <cell r="GJ69">
            <v>6.98</v>
          </cell>
          <cell r="GK69">
            <v>6.98</v>
          </cell>
          <cell r="GL69">
            <v>35.520000000000003</v>
          </cell>
          <cell r="GM69">
            <v>35.520000000000003</v>
          </cell>
          <cell r="GN69">
            <v>35.520000000000003</v>
          </cell>
          <cell r="GO69">
            <v>35.520000000000003</v>
          </cell>
          <cell r="GP69">
            <v>35.520000000000003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V69">
            <v>-226.46000000000006</v>
          </cell>
          <cell r="GW69">
            <v>-226.46000000000006</v>
          </cell>
          <cell r="GX69">
            <v>0</v>
          </cell>
          <cell r="GY69">
            <v>1114.02</v>
          </cell>
          <cell r="GZ69">
            <v>61.41</v>
          </cell>
          <cell r="HA69">
            <v>61.41</v>
          </cell>
          <cell r="HB69">
            <v>61.41</v>
          </cell>
          <cell r="HC69">
            <v>61.41</v>
          </cell>
          <cell r="HD69">
            <v>61.41</v>
          </cell>
          <cell r="HE69">
            <v>61.41</v>
          </cell>
          <cell r="HF69">
            <v>61.41</v>
          </cell>
          <cell r="HG69">
            <v>136.83000000000001</v>
          </cell>
          <cell r="HH69">
            <v>136.83000000000001</v>
          </cell>
          <cell r="HI69">
            <v>136.83000000000001</v>
          </cell>
          <cell r="HJ69">
            <v>136.83000000000001</v>
          </cell>
          <cell r="HK69">
            <v>136.83000000000001</v>
          </cell>
          <cell r="HL69">
            <v>1713.871785496036</v>
          </cell>
          <cell r="HM69">
            <v>138.9489001927339</v>
          </cell>
          <cell r="HN69">
            <v>147.10834880412668</v>
          </cell>
          <cell r="HO69">
            <v>155.82507493766258</v>
          </cell>
          <cell r="HP69">
            <v>148.42575202172313</v>
          </cell>
          <cell r="HQ69">
            <v>153.3617979266248</v>
          </cell>
          <cell r="HR69">
            <v>132.88676299599055</v>
          </cell>
          <cell r="HS69">
            <v>165.02833028772744</v>
          </cell>
          <cell r="HT69">
            <v>90.068376119950997</v>
          </cell>
          <cell r="HU69">
            <v>92.538748856056941</v>
          </cell>
          <cell r="HV69">
            <v>169.25004894061465</v>
          </cell>
          <cell r="HW69">
            <v>150.26713215458295</v>
          </cell>
          <cell r="HX69">
            <v>170.16251225824121</v>
          </cell>
          <cell r="HY69">
            <v>599.85178549603597</v>
          </cell>
          <cell r="HZ69">
            <v>0</v>
          </cell>
          <cell r="IA69">
            <v>599.85178549603597</v>
          </cell>
          <cell r="IB69">
            <v>0</v>
          </cell>
          <cell r="IC69">
            <v>0</v>
          </cell>
          <cell r="ID69">
            <v>0</v>
          </cell>
          <cell r="IE69">
            <v>0</v>
          </cell>
          <cell r="IF69">
            <v>0</v>
          </cell>
          <cell r="IG69">
            <v>0</v>
          </cell>
          <cell r="IH69">
            <v>0</v>
          </cell>
          <cell r="II69">
            <v>0</v>
          </cell>
          <cell r="IJ69">
            <v>0</v>
          </cell>
          <cell r="IK69">
            <v>0</v>
          </cell>
          <cell r="IL69">
            <v>0</v>
          </cell>
          <cell r="IM69">
            <v>0</v>
          </cell>
          <cell r="IN69">
            <v>0</v>
          </cell>
          <cell r="IO69">
            <v>0</v>
          </cell>
          <cell r="IP69">
            <v>0</v>
          </cell>
          <cell r="IQ69">
            <v>0</v>
          </cell>
          <cell r="IR69">
            <v>0</v>
          </cell>
          <cell r="IS69">
            <v>0</v>
          </cell>
          <cell r="IT69">
            <v>0</v>
          </cell>
          <cell r="IU69">
            <v>0</v>
          </cell>
          <cell r="IV69">
            <v>0</v>
          </cell>
          <cell r="IW69">
            <v>0</v>
          </cell>
          <cell r="IX69">
            <v>0</v>
          </cell>
          <cell r="IY69">
            <v>0</v>
          </cell>
          <cell r="IZ69">
            <v>0</v>
          </cell>
          <cell r="JA69">
            <v>0</v>
          </cell>
          <cell r="JB69">
            <v>0</v>
          </cell>
          <cell r="JC69">
            <v>0</v>
          </cell>
          <cell r="JD69">
            <v>0</v>
          </cell>
          <cell r="JE69">
            <v>0</v>
          </cell>
          <cell r="JF69">
            <v>0</v>
          </cell>
          <cell r="JG69">
            <v>0</v>
          </cell>
          <cell r="JH69">
            <v>0</v>
          </cell>
          <cell r="JI69">
            <v>0</v>
          </cell>
          <cell r="JJ69">
            <v>0</v>
          </cell>
          <cell r="JK69">
            <v>0</v>
          </cell>
          <cell r="JL69">
            <v>0</v>
          </cell>
          <cell r="JM69">
            <v>0</v>
          </cell>
          <cell r="JN69">
            <v>0</v>
          </cell>
          <cell r="JO69">
            <v>0</v>
          </cell>
          <cell r="JP69">
            <v>0</v>
          </cell>
          <cell r="JQ69">
            <v>0</v>
          </cell>
          <cell r="JR69">
            <v>0</v>
          </cell>
          <cell r="JS69">
            <v>0</v>
          </cell>
          <cell r="JT69">
            <v>0</v>
          </cell>
          <cell r="JU69">
            <v>0</v>
          </cell>
          <cell r="JV69">
            <v>0</v>
          </cell>
          <cell r="JW69">
            <v>0</v>
          </cell>
          <cell r="JX69">
            <v>0</v>
          </cell>
          <cell r="JY69">
            <v>0</v>
          </cell>
          <cell r="JZ69">
            <v>0</v>
          </cell>
          <cell r="KA69">
            <v>0</v>
          </cell>
          <cell r="KB69">
            <v>0</v>
          </cell>
          <cell r="KC69">
            <v>0</v>
          </cell>
          <cell r="KD69">
            <v>0</v>
          </cell>
          <cell r="KE69">
            <v>0</v>
          </cell>
          <cell r="KF69">
            <v>0</v>
          </cell>
          <cell r="KG69">
            <v>0</v>
          </cell>
          <cell r="KH69">
            <v>868.31</v>
          </cell>
          <cell r="KI69">
            <v>33.729999999999997</v>
          </cell>
          <cell r="KJ69">
            <v>33.729999999999997</v>
          </cell>
          <cell r="KK69">
            <v>33.729999999999997</v>
          </cell>
          <cell r="KL69">
            <v>33.729999999999997</v>
          </cell>
          <cell r="KM69">
            <v>33.729999999999997</v>
          </cell>
          <cell r="KN69">
            <v>33.729999999999997</v>
          </cell>
          <cell r="KO69">
            <v>33.729999999999997</v>
          </cell>
          <cell r="KP69">
            <v>126.44</v>
          </cell>
          <cell r="KQ69">
            <v>126.44</v>
          </cell>
          <cell r="KR69">
            <v>126.44</v>
          </cell>
          <cell r="KS69">
            <v>126.44</v>
          </cell>
          <cell r="KT69">
            <v>126.44</v>
          </cell>
          <cell r="KU69">
            <v>924.01336566383816</v>
          </cell>
          <cell r="KV69">
            <v>40.759413287627567</v>
          </cell>
          <cell r="KW69">
            <v>43.896396575179509</v>
          </cell>
          <cell r="KX69">
            <v>38.957520912103092</v>
          </cell>
          <cell r="KY69">
            <v>42.713302363549623</v>
          </cell>
          <cell r="KZ69">
            <v>42.547712151515064</v>
          </cell>
          <cell r="LA69">
            <v>43.48839965369492</v>
          </cell>
          <cell r="LB69">
            <v>38.482061876459056</v>
          </cell>
          <cell r="LC69">
            <v>96.048913944928643</v>
          </cell>
          <cell r="LD69">
            <v>123.80168530173053</v>
          </cell>
          <cell r="LE69">
            <v>119.54510472528824</v>
          </cell>
          <cell r="LF69">
            <v>145.65099758110841</v>
          </cell>
          <cell r="LG69">
            <v>148.12185729065342</v>
          </cell>
          <cell r="LH69">
            <v>55.703365663838213</v>
          </cell>
          <cell r="LI69">
            <v>0</v>
          </cell>
          <cell r="LJ69">
            <v>55.703365663838213</v>
          </cell>
          <cell r="LK69">
            <v>0</v>
          </cell>
          <cell r="LX69">
            <v>0</v>
          </cell>
          <cell r="MJ69">
            <v>0</v>
          </cell>
          <cell r="ML69">
            <v>0</v>
          </cell>
          <cell r="MM69">
            <v>0</v>
          </cell>
          <cell r="MN69">
            <v>3258.7999999999997</v>
          </cell>
          <cell r="MO69">
            <v>343.3</v>
          </cell>
          <cell r="MP69">
            <v>343.3</v>
          </cell>
          <cell r="MQ69">
            <v>343.3</v>
          </cell>
          <cell r="MR69">
            <v>343.3</v>
          </cell>
          <cell r="MS69">
            <v>343.3</v>
          </cell>
          <cell r="MT69">
            <v>343.3</v>
          </cell>
          <cell r="MU69">
            <v>343.3</v>
          </cell>
          <cell r="MV69">
            <v>171.14</v>
          </cell>
          <cell r="MW69">
            <v>171.14</v>
          </cell>
          <cell r="MX69">
            <v>171.14</v>
          </cell>
          <cell r="MY69">
            <v>171.14</v>
          </cell>
          <cell r="MZ69">
            <v>171.14</v>
          </cell>
          <cell r="NA69">
            <v>1040.6412116199094</v>
          </cell>
          <cell r="NB69">
            <v>0</v>
          </cell>
          <cell r="NC69">
            <v>0</v>
          </cell>
          <cell r="ND69">
            <v>0</v>
          </cell>
          <cell r="NE69">
            <v>0</v>
          </cell>
          <cell r="NF69">
            <v>0</v>
          </cell>
          <cell r="NG69">
            <v>0</v>
          </cell>
          <cell r="NH69">
            <v>1040.6412116199094</v>
          </cell>
          <cell r="NI69">
            <v>0</v>
          </cell>
          <cell r="NJ69">
            <v>0</v>
          </cell>
          <cell r="NK69">
            <v>0</v>
          </cell>
          <cell r="NL69">
            <v>0</v>
          </cell>
          <cell r="NM69">
            <v>0</v>
          </cell>
          <cell r="NN69">
            <v>-2218.1587883800903</v>
          </cell>
          <cell r="NO69">
            <v>-2218.1587883800903</v>
          </cell>
          <cell r="NP69">
            <v>0</v>
          </cell>
          <cell r="NQ69">
            <v>1659.01</v>
          </cell>
          <cell r="NR69">
            <v>0</v>
          </cell>
          <cell r="NS69">
            <v>-1659.01</v>
          </cell>
          <cell r="NT69">
            <v>-1659.01</v>
          </cell>
          <cell r="NU69">
            <v>0</v>
          </cell>
          <cell r="NV69">
            <v>681.99999999999989</v>
          </cell>
          <cell r="NW69">
            <v>74.650000000000006</v>
          </cell>
          <cell r="NX69">
            <v>74.650000000000006</v>
          </cell>
          <cell r="NY69">
            <v>74.650000000000006</v>
          </cell>
          <cell r="NZ69">
            <v>74.650000000000006</v>
          </cell>
          <cell r="OA69">
            <v>74.650000000000006</v>
          </cell>
          <cell r="OB69">
            <v>74.650000000000006</v>
          </cell>
          <cell r="OC69">
            <v>74.650000000000006</v>
          </cell>
          <cell r="OD69">
            <v>31.89</v>
          </cell>
          <cell r="OE69">
            <v>31.89</v>
          </cell>
          <cell r="OF69">
            <v>31.89</v>
          </cell>
          <cell r="OG69">
            <v>31.89</v>
          </cell>
          <cell r="OH69">
            <v>31.89</v>
          </cell>
          <cell r="OI69">
            <v>0</v>
          </cell>
          <cell r="OJ69">
            <v>0</v>
          </cell>
          <cell r="OK69">
            <v>0</v>
          </cell>
          <cell r="OL69">
            <v>0</v>
          </cell>
          <cell r="OM69">
            <v>0</v>
          </cell>
          <cell r="ON69">
            <v>0</v>
          </cell>
          <cell r="OO69">
            <v>0</v>
          </cell>
          <cell r="OP69">
            <v>0</v>
          </cell>
          <cell r="OQ69">
            <v>0</v>
          </cell>
          <cell r="OR69">
            <v>0</v>
          </cell>
          <cell r="OS69">
            <v>0</v>
          </cell>
          <cell r="OT69">
            <v>0</v>
          </cell>
          <cell r="OU69">
            <v>0</v>
          </cell>
          <cell r="OV69">
            <v>-681.99999999999989</v>
          </cell>
          <cell r="OW69">
            <v>-681.99999999999989</v>
          </cell>
          <cell r="OX69">
            <v>0</v>
          </cell>
          <cell r="OY69">
            <v>701.12000000000012</v>
          </cell>
          <cell r="OZ69">
            <v>84.81</v>
          </cell>
          <cell r="PA69">
            <v>84.81</v>
          </cell>
          <cell r="PB69">
            <v>84.81</v>
          </cell>
          <cell r="PC69">
            <v>84.81</v>
          </cell>
          <cell r="PD69">
            <v>84.81</v>
          </cell>
          <cell r="PE69">
            <v>84.81</v>
          </cell>
          <cell r="PF69">
            <v>84.81</v>
          </cell>
          <cell r="PG69">
            <v>21.49</v>
          </cell>
          <cell r="PH69">
            <v>21.49</v>
          </cell>
          <cell r="PI69">
            <v>21.49</v>
          </cell>
          <cell r="PJ69">
            <v>21.49</v>
          </cell>
          <cell r="PK69">
            <v>21.49</v>
          </cell>
          <cell r="PL69">
            <v>0</v>
          </cell>
          <cell r="PM69">
            <v>0</v>
          </cell>
          <cell r="PN69">
            <v>0</v>
          </cell>
          <cell r="PO69">
            <v>0</v>
          </cell>
          <cell r="PP69">
            <v>0</v>
          </cell>
          <cell r="PQ69">
            <v>0</v>
          </cell>
          <cell r="PR69">
            <v>0</v>
          </cell>
          <cell r="PS69">
            <v>0</v>
          </cell>
          <cell r="PT69">
            <v>0</v>
          </cell>
          <cell r="PU69">
            <v>0</v>
          </cell>
          <cell r="PV69">
            <v>0</v>
          </cell>
          <cell r="PW69">
            <v>0</v>
          </cell>
          <cell r="PX69">
            <v>0</v>
          </cell>
          <cell r="PY69">
            <v>-701.12000000000012</v>
          </cell>
          <cell r="PZ69">
            <v>-701.12000000000012</v>
          </cell>
          <cell r="QA69">
            <v>0</v>
          </cell>
          <cell r="QB69">
            <v>182.91999999999996</v>
          </cell>
          <cell r="QC69">
            <v>18.71</v>
          </cell>
          <cell r="QD69">
            <v>18.71</v>
          </cell>
          <cell r="QE69">
            <v>18.71</v>
          </cell>
          <cell r="QF69">
            <v>18.71</v>
          </cell>
          <cell r="QG69">
            <v>18.71</v>
          </cell>
          <cell r="QH69">
            <v>18.71</v>
          </cell>
          <cell r="QI69">
            <v>18.71</v>
          </cell>
          <cell r="QJ69">
            <v>10.39</v>
          </cell>
          <cell r="QK69">
            <v>10.39</v>
          </cell>
          <cell r="QL69">
            <v>10.39</v>
          </cell>
          <cell r="QM69">
            <v>10.39</v>
          </cell>
          <cell r="QN69">
            <v>10.39</v>
          </cell>
          <cell r="QO69">
            <v>0</v>
          </cell>
          <cell r="QP69">
            <v>0</v>
          </cell>
          <cell r="QQ69">
            <v>0</v>
          </cell>
          <cell r="QR69">
            <v>0</v>
          </cell>
          <cell r="QS69">
            <v>0</v>
          </cell>
          <cell r="QT69">
            <v>0</v>
          </cell>
          <cell r="QU69">
            <v>0</v>
          </cell>
          <cell r="QV69">
            <v>0</v>
          </cell>
          <cell r="QW69">
            <v>0</v>
          </cell>
          <cell r="QX69">
            <v>0</v>
          </cell>
          <cell r="QY69">
            <v>0</v>
          </cell>
          <cell r="QZ69">
            <v>0</v>
          </cell>
          <cell r="RA69">
            <v>0</v>
          </cell>
          <cell r="RB69">
            <v>-182.91999999999996</v>
          </cell>
          <cell r="RC69">
            <v>-182.91999999999996</v>
          </cell>
          <cell r="RD69">
            <v>0</v>
          </cell>
          <cell r="RE69">
            <v>0</v>
          </cell>
          <cell r="RF69">
            <v>0</v>
          </cell>
          <cell r="RG69">
            <v>0</v>
          </cell>
          <cell r="RH69">
            <v>0</v>
          </cell>
          <cell r="RI69">
            <v>0</v>
          </cell>
          <cell r="RJ69">
            <v>0</v>
          </cell>
          <cell r="RK69">
            <v>0</v>
          </cell>
          <cell r="RL69">
            <v>0</v>
          </cell>
          <cell r="RM69">
            <v>0</v>
          </cell>
          <cell r="RN69">
            <v>0</v>
          </cell>
          <cell r="RO69">
            <v>0</v>
          </cell>
          <cell r="RP69">
            <v>0</v>
          </cell>
          <cell r="RQ69">
            <v>0</v>
          </cell>
          <cell r="RR69">
            <v>0</v>
          </cell>
          <cell r="RS69">
            <v>0</v>
          </cell>
          <cell r="RT69">
            <v>0</v>
          </cell>
          <cell r="RU69">
            <v>0</v>
          </cell>
          <cell r="RV69">
            <v>0</v>
          </cell>
          <cell r="RW69">
            <v>0</v>
          </cell>
          <cell r="RX69">
            <v>0</v>
          </cell>
          <cell r="RY69">
            <v>0</v>
          </cell>
          <cell r="RZ69">
            <v>0</v>
          </cell>
          <cell r="SA69">
            <v>0</v>
          </cell>
          <cell r="SB69">
            <v>0</v>
          </cell>
          <cell r="SC69">
            <v>0</v>
          </cell>
          <cell r="SD69">
            <v>0</v>
          </cell>
          <cell r="SE69">
            <v>0</v>
          </cell>
          <cell r="SF69">
            <v>0</v>
          </cell>
          <cell r="SG69">
            <v>0</v>
          </cell>
          <cell r="SH69">
            <v>0</v>
          </cell>
          <cell r="SI69">
            <v>0</v>
          </cell>
          <cell r="SJ69">
            <v>0</v>
          </cell>
          <cell r="SK69">
            <v>0</v>
          </cell>
          <cell r="SL69">
            <v>0</v>
          </cell>
          <cell r="SM69">
            <v>0</v>
          </cell>
          <cell r="SN69">
            <v>0</v>
          </cell>
          <cell r="SO69">
            <v>0</v>
          </cell>
          <cell r="SP69">
            <v>0</v>
          </cell>
          <cell r="SQ69">
            <v>0</v>
          </cell>
          <cell r="SR69">
            <v>0</v>
          </cell>
          <cell r="SS69">
            <v>0</v>
          </cell>
          <cell r="ST69">
            <v>0</v>
          </cell>
          <cell r="SU69">
            <v>0</v>
          </cell>
          <cell r="SV69">
            <v>0</v>
          </cell>
          <cell r="SW69">
            <v>0</v>
          </cell>
          <cell r="SX69">
            <v>0</v>
          </cell>
          <cell r="SY69">
            <v>0</v>
          </cell>
          <cell r="SZ69">
            <v>0</v>
          </cell>
          <cell r="TA69">
            <v>0</v>
          </cell>
          <cell r="TB69">
            <v>0</v>
          </cell>
          <cell r="TC69">
            <v>0</v>
          </cell>
          <cell r="TD69">
            <v>0</v>
          </cell>
          <cell r="TE69">
            <v>0</v>
          </cell>
          <cell r="TF69">
            <v>0</v>
          </cell>
          <cell r="TG69">
            <v>0</v>
          </cell>
          <cell r="TH69">
            <v>0</v>
          </cell>
          <cell r="TI69">
            <v>0</v>
          </cell>
          <cell r="TJ69">
            <v>0</v>
          </cell>
          <cell r="TK69">
            <v>76.070000000000007</v>
          </cell>
          <cell r="TL69">
            <v>7.11</v>
          </cell>
          <cell r="TM69">
            <v>7.11</v>
          </cell>
          <cell r="TN69">
            <v>7.11</v>
          </cell>
          <cell r="TO69">
            <v>7.11</v>
          </cell>
          <cell r="TP69">
            <v>7.11</v>
          </cell>
          <cell r="TQ69">
            <v>7.11</v>
          </cell>
          <cell r="TR69">
            <v>7.11</v>
          </cell>
          <cell r="TS69">
            <v>5.26</v>
          </cell>
          <cell r="TT69">
            <v>5.26</v>
          </cell>
          <cell r="TU69">
            <v>5.26</v>
          </cell>
          <cell r="TV69">
            <v>5.26</v>
          </cell>
          <cell r="TW69">
            <v>5.26</v>
          </cell>
          <cell r="TX69">
            <v>0</v>
          </cell>
          <cell r="TY69">
            <v>0</v>
          </cell>
          <cell r="TZ69">
            <v>0</v>
          </cell>
          <cell r="UA69">
            <v>0</v>
          </cell>
          <cell r="UB69">
            <v>0</v>
          </cell>
          <cell r="UC69">
            <v>0</v>
          </cell>
          <cell r="UD69">
            <v>0</v>
          </cell>
          <cell r="UE69">
            <v>0</v>
          </cell>
          <cell r="UF69">
            <v>0</v>
          </cell>
          <cell r="UG69">
            <v>0</v>
          </cell>
          <cell r="UH69">
            <v>0</v>
          </cell>
          <cell r="UI69">
            <v>0</v>
          </cell>
          <cell r="UJ69">
            <v>0</v>
          </cell>
          <cell r="UK69">
            <v>-76.070000000000007</v>
          </cell>
          <cell r="UL69">
            <v>-76.070000000000007</v>
          </cell>
          <cell r="UM69">
            <v>0</v>
          </cell>
          <cell r="UN69">
            <v>16.900000000000002</v>
          </cell>
          <cell r="UO69">
            <v>1.65</v>
          </cell>
          <cell r="UP69">
            <v>1.65</v>
          </cell>
          <cell r="UQ69">
            <v>1.65</v>
          </cell>
          <cell r="UR69">
            <v>1.65</v>
          </cell>
          <cell r="US69">
            <v>1.65</v>
          </cell>
          <cell r="UT69">
            <v>1.65</v>
          </cell>
          <cell r="UU69">
            <v>1.65</v>
          </cell>
          <cell r="UV69">
            <v>1.07</v>
          </cell>
          <cell r="UW69">
            <v>1.07</v>
          </cell>
          <cell r="UX69">
            <v>1.07</v>
          </cell>
          <cell r="UY69">
            <v>1.07</v>
          </cell>
          <cell r="UZ69">
            <v>1.07</v>
          </cell>
          <cell r="VA69">
            <v>0</v>
          </cell>
          <cell r="VH69">
            <v>0</v>
          </cell>
          <cell r="VN69">
            <v>-16.900000000000002</v>
          </cell>
          <cell r="VO69">
            <v>-16.900000000000002</v>
          </cell>
          <cell r="VP69">
            <v>0</v>
          </cell>
          <cell r="VQ69">
            <v>0</v>
          </cell>
          <cell r="WD69">
            <v>0</v>
          </cell>
          <cell r="WQ69">
            <v>0</v>
          </cell>
          <cell r="WR69">
            <v>0</v>
          </cell>
          <cell r="WS69">
            <v>0</v>
          </cell>
          <cell r="WT69">
            <v>8771.31</v>
          </cell>
          <cell r="WU69">
            <v>605.42999999999995</v>
          </cell>
          <cell r="WV69">
            <v>605.42999999999995</v>
          </cell>
          <cell r="WW69">
            <v>605.42999999999995</v>
          </cell>
          <cell r="WX69">
            <v>605.42999999999995</v>
          </cell>
          <cell r="WY69">
            <v>605.42999999999995</v>
          </cell>
          <cell r="WZ69">
            <v>605.42999999999995</v>
          </cell>
          <cell r="XA69">
            <v>605.42999999999995</v>
          </cell>
          <cell r="XB69">
            <v>906.66</v>
          </cell>
          <cell r="XC69">
            <v>906.66</v>
          </cell>
          <cell r="XD69">
            <v>906.66</v>
          </cell>
          <cell r="XE69">
            <v>906.66</v>
          </cell>
          <cell r="XF69">
            <v>906.66</v>
          </cell>
          <cell r="XG69">
            <v>11072.204058335477</v>
          </cell>
          <cell r="XH69">
            <v>720.17293149896159</v>
          </cell>
          <cell r="XI69">
            <v>862.62749469691425</v>
          </cell>
          <cell r="XJ69">
            <v>826.00520697512866</v>
          </cell>
          <cell r="XK69">
            <v>136.9327248394749</v>
          </cell>
          <cell r="XL69">
            <v>708.97723319847034</v>
          </cell>
          <cell r="XM69">
            <v>578.40235715371011</v>
          </cell>
          <cell r="XN69">
            <v>1147.2293598577028</v>
          </cell>
          <cell r="XO69">
            <v>1198.2469248344269</v>
          </cell>
          <cell r="XP69">
            <v>1717.700707177614</v>
          </cell>
          <cell r="XQ69">
            <v>1323.6065803037654</v>
          </cell>
          <cell r="XR69">
            <v>891.80355639771847</v>
          </cell>
          <cell r="XS69">
            <v>960.49898140158928</v>
          </cell>
          <cell r="XT69">
            <v>2300.8940583354779</v>
          </cell>
          <cell r="XU69">
            <v>0</v>
          </cell>
          <cell r="XV69">
            <v>2300.8940583354779</v>
          </cell>
          <cell r="XW69">
            <v>1422.5200000000002</v>
          </cell>
          <cell r="XX69">
            <v>113.46</v>
          </cell>
          <cell r="XY69">
            <v>113.46</v>
          </cell>
          <cell r="XZ69">
            <v>113.46</v>
          </cell>
          <cell r="YA69">
            <v>113.46</v>
          </cell>
          <cell r="YB69">
            <v>113.46</v>
          </cell>
          <cell r="YC69">
            <v>113.46</v>
          </cell>
          <cell r="YD69">
            <v>113.46</v>
          </cell>
          <cell r="YE69">
            <v>125.66</v>
          </cell>
          <cell r="YF69">
            <v>125.66</v>
          </cell>
          <cell r="YG69">
            <v>125.66</v>
          </cell>
          <cell r="YH69">
            <v>125.66</v>
          </cell>
          <cell r="YI69">
            <v>125.66</v>
          </cell>
          <cell r="YJ69">
            <v>1614.1368845565255</v>
          </cell>
          <cell r="YK69">
            <v>116.45654952482009</v>
          </cell>
          <cell r="YL69">
            <v>102.15805695407414</v>
          </cell>
          <cell r="YM69">
            <v>105.19304691415974</v>
          </cell>
          <cell r="YN69">
            <v>112.78269157920478</v>
          </cell>
          <cell r="YO69">
            <v>101.7065266104962</v>
          </cell>
          <cell r="YP69">
            <v>109.31099152310303</v>
          </cell>
          <cell r="YQ69">
            <v>114.44768016588688</v>
          </cell>
          <cell r="YR69">
            <v>116.97716847532124</v>
          </cell>
          <cell r="YS69">
            <v>164.16691387288881</v>
          </cell>
          <cell r="YT69">
            <v>182.30496611119702</v>
          </cell>
          <cell r="YU69">
            <v>186.21541511741987</v>
          </cell>
          <cell r="YV69">
            <v>202.41687770795394</v>
          </cell>
          <cell r="YW69">
            <v>191.61688455652529</v>
          </cell>
          <cell r="YX69">
            <v>0</v>
          </cell>
          <cell r="YY69">
            <v>191.61688455652529</v>
          </cell>
          <cell r="YZ69">
            <v>1067.67</v>
          </cell>
          <cell r="ZA69">
            <v>32.46</v>
          </cell>
          <cell r="ZB69">
            <v>32.46</v>
          </cell>
          <cell r="ZC69">
            <v>32.46</v>
          </cell>
          <cell r="ZD69">
            <v>32.46</v>
          </cell>
          <cell r="ZE69">
            <v>32.46</v>
          </cell>
          <cell r="ZF69">
            <v>32.46</v>
          </cell>
          <cell r="ZG69">
            <v>32.46</v>
          </cell>
          <cell r="ZH69">
            <v>168.09</v>
          </cell>
          <cell r="ZI69">
            <v>168.09</v>
          </cell>
          <cell r="ZJ69">
            <v>168.09</v>
          </cell>
          <cell r="ZK69">
            <v>168.09</v>
          </cell>
          <cell r="ZL69">
            <v>168.09</v>
          </cell>
          <cell r="ZM69">
            <v>1540.9714841700115</v>
          </cell>
          <cell r="ZN69">
            <v>0</v>
          </cell>
          <cell r="ZO69">
            <v>57.50382808118227</v>
          </cell>
          <cell r="ZP69">
            <v>194.17542944989981</v>
          </cell>
          <cell r="ZQ69">
            <v>1266.8179199543608</v>
          </cell>
          <cell r="ZR69">
            <v>22.474306684568628</v>
          </cell>
          <cell r="ZS69">
            <v>0</v>
          </cell>
          <cell r="ZZ69">
            <v>473.30148417001146</v>
          </cell>
          <cell r="AAA69">
            <v>0</v>
          </cell>
          <cell r="AAB69">
            <v>473.30148417001146</v>
          </cell>
          <cell r="AAC69">
            <v>0</v>
          </cell>
          <cell r="AAD69">
            <v>0</v>
          </cell>
          <cell r="AAE69">
            <v>0</v>
          </cell>
          <cell r="AAF69">
            <v>0</v>
          </cell>
          <cell r="AAG69">
            <v>0</v>
          </cell>
          <cell r="AAH69">
            <v>0</v>
          </cell>
          <cell r="AAI69">
            <v>0</v>
          </cell>
          <cell r="AAJ69">
            <v>0</v>
          </cell>
          <cell r="AAK69">
            <v>0</v>
          </cell>
          <cell r="AAL69">
            <v>0</v>
          </cell>
          <cell r="AAM69">
            <v>0</v>
          </cell>
          <cell r="AAN69">
            <v>0</v>
          </cell>
          <cell r="AAO69">
            <v>0</v>
          </cell>
          <cell r="AAP69">
            <v>519.15328490629759</v>
          </cell>
          <cell r="AAQ69">
            <v>0</v>
          </cell>
          <cell r="AAR69">
            <v>0</v>
          </cell>
          <cell r="AAS69">
            <v>0</v>
          </cell>
          <cell r="AAT69">
            <v>0</v>
          </cell>
          <cell r="AAU69">
            <v>0</v>
          </cell>
          <cell r="AAV69">
            <v>0</v>
          </cell>
          <cell r="AAW69">
            <v>0</v>
          </cell>
          <cell r="AAX69">
            <v>105.61773600000001</v>
          </cell>
          <cell r="AAY69">
            <v>101.57360850000001</v>
          </cell>
          <cell r="AAZ69">
            <v>103.44385800000001</v>
          </cell>
          <cell r="ABA69">
            <v>103.3052643</v>
          </cell>
          <cell r="ABB69">
            <v>105.21281810629768</v>
          </cell>
          <cell r="ABC69">
            <v>519.15328490629759</v>
          </cell>
          <cell r="ABD69">
            <v>0</v>
          </cell>
          <cell r="ABE69">
            <v>519.15328490629759</v>
          </cell>
          <cell r="ABF69">
            <v>0</v>
          </cell>
          <cell r="ABG69">
            <v>0</v>
          </cell>
          <cell r="ABH69">
            <v>0</v>
          </cell>
          <cell r="ABI69">
            <v>0</v>
          </cell>
          <cell r="ABJ69">
            <v>0</v>
          </cell>
          <cell r="ABK69">
            <v>0</v>
          </cell>
          <cell r="ABL69">
            <v>0</v>
          </cell>
          <cell r="ABM69">
            <v>0</v>
          </cell>
          <cell r="ABN69">
            <v>0</v>
          </cell>
          <cell r="ABO69">
            <v>0</v>
          </cell>
          <cell r="ABP69">
            <v>0</v>
          </cell>
          <cell r="ABQ69">
            <v>0</v>
          </cell>
          <cell r="ABR69">
            <v>0</v>
          </cell>
          <cell r="ABS69">
            <v>0</v>
          </cell>
          <cell r="ABT69">
            <v>0</v>
          </cell>
          <cell r="ABU69">
            <v>0</v>
          </cell>
          <cell r="ABV69">
            <v>0</v>
          </cell>
          <cell r="ABW69">
            <v>0</v>
          </cell>
          <cell r="ABX69">
            <v>0</v>
          </cell>
          <cell r="ABY69">
            <v>0</v>
          </cell>
          <cell r="ACB69">
            <v>0</v>
          </cell>
          <cell r="ACC69">
            <v>0</v>
          </cell>
          <cell r="ACD69">
            <v>0</v>
          </cell>
          <cell r="ACE69">
            <v>0</v>
          </cell>
          <cell r="ACF69">
            <v>0</v>
          </cell>
          <cell r="ACG69">
            <v>0</v>
          </cell>
          <cell r="ACH69">
            <v>0</v>
          </cell>
          <cell r="ACI69">
            <v>588.08000000000004</v>
          </cell>
          <cell r="ACJ69">
            <v>91.758895637831287</v>
          </cell>
          <cell r="ACK69">
            <v>-496.32110436216874</v>
          </cell>
          <cell r="ACL69">
            <v>-496.32110436216874</v>
          </cell>
          <cell r="ACM69">
            <v>0</v>
          </cell>
          <cell r="ACN69">
            <v>588.08000000000004</v>
          </cell>
          <cell r="ACO69">
            <v>49.39</v>
          </cell>
          <cell r="ACP69">
            <v>49.39</v>
          </cell>
          <cell r="ACQ69">
            <v>49.39</v>
          </cell>
          <cell r="ACR69">
            <v>49.39</v>
          </cell>
          <cell r="ACS69">
            <v>49.39</v>
          </cell>
          <cell r="ACT69">
            <v>49.39</v>
          </cell>
          <cell r="ACU69">
            <v>49.39</v>
          </cell>
          <cell r="ACV69">
            <v>48.47</v>
          </cell>
          <cell r="ACW69">
            <v>48.47</v>
          </cell>
          <cell r="ACX69">
            <v>48.47</v>
          </cell>
          <cell r="ACY69">
            <v>48.47</v>
          </cell>
          <cell r="ACZ69">
            <v>48.47</v>
          </cell>
          <cell r="ADA69">
            <v>91.758895637831287</v>
          </cell>
          <cell r="ADB69">
            <v>0</v>
          </cell>
          <cell r="ADC69">
            <v>9.4374237432992167</v>
          </cell>
          <cell r="ADD69">
            <v>6.3127886137845692</v>
          </cell>
          <cell r="ADE69">
            <v>3.1693479999999998</v>
          </cell>
          <cell r="ADF69">
            <v>4.7911415999999996</v>
          </cell>
          <cell r="ADG69">
            <v>7.8947959999999995</v>
          </cell>
          <cell r="ADH69">
            <v>9.3046556105793563</v>
          </cell>
          <cell r="ADI69">
            <v>9.3882472026617965</v>
          </cell>
          <cell r="ADJ69">
            <v>7.5239709999999995</v>
          </cell>
          <cell r="ADK69">
            <v>9.1950095999999988</v>
          </cell>
          <cell r="ADL69">
            <v>10.713138519999999</v>
          </cell>
          <cell r="ADM69">
            <v>14.028375747506356</v>
          </cell>
          <cell r="ADN69">
            <v>-496.32110436216874</v>
          </cell>
          <cell r="ADO69">
            <v>-496.32110436216874</v>
          </cell>
          <cell r="ADP69">
            <v>0</v>
          </cell>
          <cell r="ADQ69">
            <v>0</v>
          </cell>
          <cell r="ADR69">
            <v>0</v>
          </cell>
          <cell r="ADS69">
            <v>0</v>
          </cell>
          <cell r="ADT69">
            <v>0</v>
          </cell>
          <cell r="ADU69">
            <v>0</v>
          </cell>
          <cell r="ADV69">
            <v>0</v>
          </cell>
          <cell r="ADW69">
            <v>0</v>
          </cell>
          <cell r="ADX69">
            <v>0</v>
          </cell>
          <cell r="ADY69">
            <v>0</v>
          </cell>
          <cell r="ADZ69">
            <v>0</v>
          </cell>
          <cell r="AEA69">
            <v>0</v>
          </cell>
          <cell r="AEB69">
            <v>0</v>
          </cell>
          <cell r="AEC69">
            <v>0</v>
          </cell>
          <cell r="AED69">
            <v>0</v>
          </cell>
          <cell r="AEE69">
            <v>0</v>
          </cell>
          <cell r="AEF69">
            <v>0</v>
          </cell>
          <cell r="AEG69">
            <v>0</v>
          </cell>
          <cell r="AEH69">
            <v>0</v>
          </cell>
          <cell r="AEI69">
            <v>0</v>
          </cell>
          <cell r="AEJ69">
            <v>0</v>
          </cell>
          <cell r="AEK69">
            <v>0</v>
          </cell>
          <cell r="AEL69">
            <v>0</v>
          </cell>
          <cell r="AEM69">
            <v>0</v>
          </cell>
          <cell r="AEN69">
            <v>0</v>
          </cell>
          <cell r="AEO69">
            <v>0</v>
          </cell>
          <cell r="AEP69">
            <v>0</v>
          </cell>
          <cell r="AEQ69">
            <v>0</v>
          </cell>
          <cell r="AER69">
            <v>0</v>
          </cell>
          <cell r="AES69">
            <v>0</v>
          </cell>
          <cell r="AET69">
            <v>0</v>
          </cell>
          <cell r="AEU69">
            <v>0</v>
          </cell>
          <cell r="AEV69">
            <v>0</v>
          </cell>
          <cell r="AEW69">
            <v>0</v>
          </cell>
          <cell r="AEX69">
            <v>0</v>
          </cell>
          <cell r="AEY69">
            <v>0</v>
          </cell>
          <cell r="AEZ69">
            <v>0</v>
          </cell>
          <cell r="AFA69">
            <v>0</v>
          </cell>
          <cell r="AFB69">
            <v>0</v>
          </cell>
          <cell r="AFC69">
            <v>0</v>
          </cell>
          <cell r="AFD69">
            <v>0</v>
          </cell>
          <cell r="AFE69">
            <v>0</v>
          </cell>
          <cell r="AFF69">
            <v>0</v>
          </cell>
          <cell r="AFG69">
            <v>0</v>
          </cell>
          <cell r="AFH69">
            <v>0</v>
          </cell>
          <cell r="AFI69">
            <v>0</v>
          </cell>
          <cell r="AFJ69">
            <v>0</v>
          </cell>
          <cell r="AFK69">
            <v>0</v>
          </cell>
          <cell r="AFL69">
            <v>0</v>
          </cell>
          <cell r="AFM69">
            <v>0</v>
          </cell>
          <cell r="AFN69">
            <v>0</v>
          </cell>
          <cell r="AFO69">
            <v>0</v>
          </cell>
          <cell r="AFP69">
            <v>0</v>
          </cell>
          <cell r="AFQ69">
            <v>0</v>
          </cell>
          <cell r="AFR69">
            <v>0</v>
          </cell>
          <cell r="AFS69">
            <v>0</v>
          </cell>
          <cell r="AFT69">
            <v>0</v>
          </cell>
          <cell r="AFU69">
            <v>0</v>
          </cell>
          <cell r="AFV69">
            <v>0</v>
          </cell>
          <cell r="AFW69">
            <v>21579.83</v>
          </cell>
          <cell r="AFX69">
            <v>21076.385231579719</v>
          </cell>
          <cell r="AFY69">
            <v>-503.44476842028234</v>
          </cell>
          <cell r="AFZ69">
            <v>-503.44476842028234</v>
          </cell>
          <cell r="AGA69">
            <v>0</v>
          </cell>
          <cell r="AGB69">
            <v>25895.796000000002</v>
          </cell>
          <cell r="AGC69">
            <v>25291.662277895663</v>
          </cell>
          <cell r="AGD69">
            <v>-604.13372210433954</v>
          </cell>
          <cell r="AGE69">
            <v>-604.13372210433954</v>
          </cell>
          <cell r="AGF69">
            <v>0</v>
          </cell>
          <cell r="AGG69">
            <v>1596.9074200000002</v>
          </cell>
          <cell r="AGH69">
            <v>1559.6525071368992</v>
          </cell>
          <cell r="AGI69">
            <v>-37.254912863101026</v>
          </cell>
          <cell r="AGJ69">
            <v>-37.254912863101026</v>
          </cell>
          <cell r="AGK69">
            <v>0</v>
          </cell>
          <cell r="AGL69">
            <v>27492.703420000002</v>
          </cell>
          <cell r="AGM69">
            <v>26851.314785032562</v>
          </cell>
          <cell r="AGN69">
            <v>-641.38863496743943</v>
          </cell>
          <cell r="AGO69">
            <v>-641.38863496743943</v>
          </cell>
          <cell r="AGP69">
            <v>0</v>
          </cell>
          <cell r="AGQ69">
            <v>5.8084772370486655E-2</v>
          </cell>
          <cell r="AGR69">
            <v>7.0000000000000007E-2</v>
          </cell>
          <cell r="AGS69">
            <v>0.05</v>
          </cell>
          <cell r="AGT69">
            <v>6.1666666666666668E-2</v>
          </cell>
          <cell r="AGV69">
            <v>4917.8099999999995</v>
          </cell>
          <cell r="AGW69">
            <v>1040.6412116199094</v>
          </cell>
          <cell r="AGX69">
            <v>-3877.1687883800901</v>
          </cell>
          <cell r="AGZ69">
            <v>-641.38863496743943</v>
          </cell>
          <cell r="AHA69">
            <v>5236.9747854519592</v>
          </cell>
          <cell r="AHC69">
            <v>-2600.8841144477628</v>
          </cell>
          <cell r="AHD69">
            <v>14817.850470412784</v>
          </cell>
          <cell r="AHE69">
            <v>7745.2714623285137</v>
          </cell>
          <cell r="AHF69">
            <v>4926.5125836645238</v>
          </cell>
          <cell r="AHG69">
            <v>29484.336552442579</v>
          </cell>
        </row>
        <row r="70">
          <cell r="C70" t="str">
            <v>Текстильникiв, ВУЛ, 33</v>
          </cell>
          <cell r="D70">
            <v>2</v>
          </cell>
          <cell r="E70">
            <v>418.1</v>
          </cell>
          <cell r="F70">
            <v>3825.12</v>
          </cell>
          <cell r="G70">
            <v>4091.9494784618064</v>
          </cell>
          <cell r="H70">
            <v>266.8294784618065</v>
          </cell>
          <cell r="I70">
            <v>0</v>
          </cell>
          <cell r="J70">
            <v>266.8294784618065</v>
          </cell>
          <cell r="K70">
            <v>1270.1799999999998</v>
          </cell>
          <cell r="L70">
            <v>80.19</v>
          </cell>
          <cell r="M70">
            <v>80.19</v>
          </cell>
          <cell r="N70">
            <v>80.19</v>
          </cell>
          <cell r="O70">
            <v>80.19</v>
          </cell>
          <cell r="P70">
            <v>80.19</v>
          </cell>
          <cell r="Q70">
            <v>80.19</v>
          </cell>
          <cell r="R70">
            <v>80.19</v>
          </cell>
          <cell r="S70">
            <v>141.77000000000001</v>
          </cell>
          <cell r="T70">
            <v>141.77000000000001</v>
          </cell>
          <cell r="U70">
            <v>141.77000000000001</v>
          </cell>
          <cell r="V70">
            <v>141.77000000000001</v>
          </cell>
          <cell r="W70">
            <v>141.77000000000001</v>
          </cell>
          <cell r="X70">
            <v>1264.3582181249917</v>
          </cell>
          <cell r="Y70">
            <v>0</v>
          </cell>
          <cell r="Z70">
            <v>430.98169765106104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833.37652047393067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L70">
            <v>0</v>
          </cell>
          <cell r="AM70">
            <v>0</v>
          </cell>
          <cell r="AN70">
            <v>271.8</v>
          </cell>
          <cell r="AO70">
            <v>20.7</v>
          </cell>
          <cell r="AP70">
            <v>20.7</v>
          </cell>
          <cell r="AQ70">
            <v>20.7</v>
          </cell>
          <cell r="AR70">
            <v>20.7</v>
          </cell>
          <cell r="AS70">
            <v>20.7</v>
          </cell>
          <cell r="AT70">
            <v>20.7</v>
          </cell>
          <cell r="AU70">
            <v>20.7</v>
          </cell>
          <cell r="AV70">
            <v>25.38</v>
          </cell>
          <cell r="AW70">
            <v>25.38</v>
          </cell>
          <cell r="AX70">
            <v>25.38</v>
          </cell>
          <cell r="AY70">
            <v>25.38</v>
          </cell>
          <cell r="AZ70">
            <v>25.38</v>
          </cell>
          <cell r="BA70">
            <v>226.72147263868095</v>
          </cell>
          <cell r="BB70">
            <v>0</v>
          </cell>
          <cell r="BC70">
            <v>77.28473617635558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149.43673646232537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O70">
            <v>0</v>
          </cell>
          <cell r="BP70">
            <v>0</v>
          </cell>
          <cell r="BQ70">
            <v>293.83999999999997</v>
          </cell>
          <cell r="BR70">
            <v>22.37</v>
          </cell>
          <cell r="BS70">
            <v>22.37</v>
          </cell>
          <cell r="BT70">
            <v>22.37</v>
          </cell>
          <cell r="BU70">
            <v>22.37</v>
          </cell>
          <cell r="BV70">
            <v>22.37</v>
          </cell>
          <cell r="BW70">
            <v>22.37</v>
          </cell>
          <cell r="BX70">
            <v>22.37</v>
          </cell>
          <cell r="BY70">
            <v>27.45</v>
          </cell>
          <cell r="BZ70">
            <v>27.45</v>
          </cell>
          <cell r="CA70">
            <v>27.45</v>
          </cell>
          <cell r="CB70">
            <v>27.45</v>
          </cell>
          <cell r="CC70">
            <v>27.45</v>
          </cell>
          <cell r="CD70">
            <v>268.95</v>
          </cell>
          <cell r="CE70">
            <v>20.3</v>
          </cell>
          <cell r="CF70">
            <v>20.3</v>
          </cell>
          <cell r="CG70">
            <v>20.3</v>
          </cell>
          <cell r="CH70">
            <v>20.3</v>
          </cell>
          <cell r="CI70">
            <v>20.3</v>
          </cell>
          <cell r="CJ70">
            <v>20.3</v>
          </cell>
          <cell r="CK70">
            <v>20.3</v>
          </cell>
          <cell r="CL70">
            <v>25.37</v>
          </cell>
          <cell r="CM70">
            <v>25.37</v>
          </cell>
          <cell r="CN70">
            <v>25.37</v>
          </cell>
          <cell r="CO70">
            <v>25.37</v>
          </cell>
          <cell r="CP70">
            <v>25.37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662.57999999999993</v>
          </cell>
          <cell r="FB70">
            <v>50.09</v>
          </cell>
          <cell r="FC70">
            <v>50.09</v>
          </cell>
          <cell r="FD70">
            <v>50.09</v>
          </cell>
          <cell r="FE70">
            <v>50.09</v>
          </cell>
          <cell r="FF70">
            <v>50.09</v>
          </cell>
          <cell r="FG70">
            <v>50.09</v>
          </cell>
          <cell r="FH70">
            <v>50.09</v>
          </cell>
          <cell r="FI70">
            <v>62.39</v>
          </cell>
          <cell r="FJ70">
            <v>62.39</v>
          </cell>
          <cell r="FK70">
            <v>62.39</v>
          </cell>
          <cell r="FL70">
            <v>62.39</v>
          </cell>
          <cell r="FM70">
            <v>62.39</v>
          </cell>
          <cell r="FN70">
            <v>637.21181002058233</v>
          </cell>
          <cell r="FO70">
            <v>0</v>
          </cell>
          <cell r="FP70">
            <v>270.44537418175707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366.7664358388252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-25.368189979417593</v>
          </cell>
          <cell r="GB70">
            <v>-25.368189979417593</v>
          </cell>
          <cell r="GC70">
            <v>0</v>
          </cell>
          <cell r="GD70">
            <v>225.90000000000003</v>
          </cell>
          <cell r="GE70">
            <v>6.9</v>
          </cell>
          <cell r="GF70">
            <v>6.9</v>
          </cell>
          <cell r="GG70">
            <v>6.9</v>
          </cell>
          <cell r="GH70">
            <v>6.9</v>
          </cell>
          <cell r="GI70">
            <v>6.9</v>
          </cell>
          <cell r="GJ70">
            <v>6.9</v>
          </cell>
          <cell r="GK70">
            <v>6.9</v>
          </cell>
          <cell r="GL70">
            <v>35.520000000000003</v>
          </cell>
          <cell r="GM70">
            <v>35.520000000000003</v>
          </cell>
          <cell r="GN70">
            <v>35.520000000000003</v>
          </cell>
          <cell r="GO70">
            <v>35.520000000000003</v>
          </cell>
          <cell r="GP70">
            <v>35.520000000000003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V70">
            <v>-225.90000000000003</v>
          </cell>
          <cell r="GW70">
            <v>-225.90000000000003</v>
          </cell>
          <cell r="GX70">
            <v>0</v>
          </cell>
          <cell r="GY70">
            <v>1100.82</v>
          </cell>
          <cell r="GZ70">
            <v>60.71</v>
          </cell>
          <cell r="HA70">
            <v>60.71</v>
          </cell>
          <cell r="HB70">
            <v>60.71</v>
          </cell>
          <cell r="HC70">
            <v>60.71</v>
          </cell>
          <cell r="HD70">
            <v>60.71</v>
          </cell>
          <cell r="HE70">
            <v>60.71</v>
          </cell>
          <cell r="HF70">
            <v>60.71</v>
          </cell>
          <cell r="HG70">
            <v>135.16999999999999</v>
          </cell>
          <cell r="HH70">
            <v>135.16999999999999</v>
          </cell>
          <cell r="HI70">
            <v>135.16999999999999</v>
          </cell>
          <cell r="HJ70">
            <v>135.16999999999999</v>
          </cell>
          <cell r="HK70">
            <v>135.16999999999999</v>
          </cell>
          <cell r="HL70">
            <v>1694.7079776775513</v>
          </cell>
          <cell r="HM70">
            <v>137.75763929818126</v>
          </cell>
          <cell r="HN70">
            <v>145.84184406263802</v>
          </cell>
          <cell r="HO70">
            <v>154.40420532529248</v>
          </cell>
          <cell r="HP70">
            <v>147.13784118682872</v>
          </cell>
          <cell r="HQ70">
            <v>152.01146424747947</v>
          </cell>
          <cell r="HR70">
            <v>131.79154493898287</v>
          </cell>
          <cell r="HS70">
            <v>163.49018238560146</v>
          </cell>
          <cell r="HT70">
            <v>89.036362389852385</v>
          </cell>
          <cell r="HU70">
            <v>91.457538534318061</v>
          </cell>
          <cell r="HV70">
            <v>166.44584108641044</v>
          </cell>
          <cell r="HW70">
            <v>147.79396342249666</v>
          </cell>
          <cell r="HX70">
            <v>167.53955079946948</v>
          </cell>
          <cell r="HY70">
            <v>593.88797767755136</v>
          </cell>
          <cell r="HZ70">
            <v>0</v>
          </cell>
          <cell r="IA70">
            <v>593.88797767755136</v>
          </cell>
          <cell r="IB70">
            <v>0</v>
          </cell>
          <cell r="IC70">
            <v>0</v>
          </cell>
          <cell r="ID70">
            <v>0</v>
          </cell>
          <cell r="IE70">
            <v>0</v>
          </cell>
          <cell r="IF70">
            <v>0</v>
          </cell>
          <cell r="IG70">
            <v>0</v>
          </cell>
          <cell r="IH70">
            <v>0</v>
          </cell>
          <cell r="II70">
            <v>0</v>
          </cell>
          <cell r="IJ70">
            <v>0</v>
          </cell>
          <cell r="IK70">
            <v>0</v>
          </cell>
          <cell r="IL70">
            <v>0</v>
          </cell>
          <cell r="IM70">
            <v>0</v>
          </cell>
          <cell r="IN70">
            <v>0</v>
          </cell>
          <cell r="IO70">
            <v>0</v>
          </cell>
          <cell r="IP70">
            <v>0</v>
          </cell>
          <cell r="IQ70">
            <v>0</v>
          </cell>
          <cell r="IR70">
            <v>0</v>
          </cell>
          <cell r="IS70">
            <v>0</v>
          </cell>
          <cell r="IT70">
            <v>0</v>
          </cell>
          <cell r="IU70">
            <v>0</v>
          </cell>
          <cell r="IV70">
            <v>0</v>
          </cell>
          <cell r="IW70">
            <v>0</v>
          </cell>
          <cell r="IX70">
            <v>0</v>
          </cell>
          <cell r="IY70">
            <v>0</v>
          </cell>
          <cell r="IZ70">
            <v>0</v>
          </cell>
          <cell r="JA70">
            <v>0</v>
          </cell>
          <cell r="JB70">
            <v>0</v>
          </cell>
          <cell r="JC70">
            <v>0</v>
          </cell>
          <cell r="JD70">
            <v>0</v>
          </cell>
          <cell r="JE70">
            <v>0</v>
          </cell>
          <cell r="JF70">
            <v>0</v>
          </cell>
          <cell r="JG70">
            <v>0</v>
          </cell>
          <cell r="JH70">
            <v>0</v>
          </cell>
          <cell r="JI70">
            <v>0</v>
          </cell>
          <cell r="JJ70">
            <v>0</v>
          </cell>
          <cell r="JK70">
            <v>0</v>
          </cell>
          <cell r="JL70">
            <v>0</v>
          </cell>
          <cell r="JM70">
            <v>0</v>
          </cell>
          <cell r="JN70">
            <v>0</v>
          </cell>
          <cell r="JO70">
            <v>0</v>
          </cell>
          <cell r="JP70">
            <v>0</v>
          </cell>
          <cell r="JQ70">
            <v>0</v>
          </cell>
          <cell r="JR70">
            <v>0</v>
          </cell>
          <cell r="JS70">
            <v>0</v>
          </cell>
          <cell r="JT70">
            <v>0</v>
          </cell>
          <cell r="JU70">
            <v>0</v>
          </cell>
          <cell r="JV70">
            <v>0</v>
          </cell>
          <cell r="JW70">
            <v>0</v>
          </cell>
          <cell r="JX70">
            <v>0</v>
          </cell>
          <cell r="JY70">
            <v>0</v>
          </cell>
          <cell r="JZ70">
            <v>0</v>
          </cell>
          <cell r="KA70">
            <v>0</v>
          </cell>
          <cell r="KB70">
            <v>0</v>
          </cell>
          <cell r="KC70">
            <v>0</v>
          </cell>
          <cell r="KD70">
            <v>0</v>
          </cell>
          <cell r="KE70">
            <v>0</v>
          </cell>
          <cell r="KF70">
            <v>0</v>
          </cell>
          <cell r="KG70">
            <v>0</v>
          </cell>
          <cell r="KH70">
            <v>868.38000000000011</v>
          </cell>
          <cell r="KI70">
            <v>33.74</v>
          </cell>
          <cell r="KJ70">
            <v>33.74</v>
          </cell>
          <cell r="KK70">
            <v>33.74</v>
          </cell>
          <cell r="KL70">
            <v>33.74</v>
          </cell>
          <cell r="KM70">
            <v>33.74</v>
          </cell>
          <cell r="KN70">
            <v>33.74</v>
          </cell>
          <cell r="KO70">
            <v>33.74</v>
          </cell>
          <cell r="KP70">
            <v>126.44</v>
          </cell>
          <cell r="KQ70">
            <v>126.44</v>
          </cell>
          <cell r="KR70">
            <v>126.44</v>
          </cell>
          <cell r="KS70">
            <v>126.44</v>
          </cell>
          <cell r="KT70">
            <v>126.44</v>
          </cell>
          <cell r="KU70">
            <v>924.01336566383816</v>
          </cell>
          <cell r="KV70">
            <v>40.759413287627567</v>
          </cell>
          <cell r="KW70">
            <v>43.896396575179509</v>
          </cell>
          <cell r="KX70">
            <v>38.957520912103092</v>
          </cell>
          <cell r="KY70">
            <v>42.713302363549623</v>
          </cell>
          <cell r="KZ70">
            <v>42.547712151515064</v>
          </cell>
          <cell r="LA70">
            <v>43.48839965369492</v>
          </cell>
          <cell r="LB70">
            <v>38.482061876459056</v>
          </cell>
          <cell r="LC70">
            <v>96.048913944928643</v>
          </cell>
          <cell r="LD70">
            <v>123.80168530173053</v>
          </cell>
          <cell r="LE70">
            <v>119.54510472528824</v>
          </cell>
          <cell r="LF70">
            <v>145.65099758110841</v>
          </cell>
          <cell r="LG70">
            <v>148.12185729065342</v>
          </cell>
          <cell r="LH70">
            <v>55.633365663838049</v>
          </cell>
          <cell r="LI70">
            <v>0</v>
          </cell>
          <cell r="LJ70">
            <v>55.633365663838049</v>
          </cell>
          <cell r="LK70">
            <v>0</v>
          </cell>
          <cell r="LX70">
            <v>0</v>
          </cell>
          <cell r="MJ70">
            <v>0</v>
          </cell>
          <cell r="ML70">
            <v>0</v>
          </cell>
          <cell r="MM70">
            <v>0</v>
          </cell>
          <cell r="MN70">
            <v>3413.119999999999</v>
          </cell>
          <cell r="MO70">
            <v>333.31</v>
          </cell>
          <cell r="MP70">
            <v>333.31</v>
          </cell>
          <cell r="MQ70">
            <v>333.31</v>
          </cell>
          <cell r="MR70">
            <v>333.31</v>
          </cell>
          <cell r="MS70">
            <v>333.31</v>
          </cell>
          <cell r="MT70">
            <v>333.31</v>
          </cell>
          <cell r="MU70">
            <v>333.31</v>
          </cell>
          <cell r="MV70">
            <v>215.99</v>
          </cell>
          <cell r="MW70">
            <v>215.99</v>
          </cell>
          <cell r="MX70">
            <v>215.99</v>
          </cell>
          <cell r="MY70">
            <v>215.99</v>
          </cell>
          <cell r="MZ70">
            <v>215.99</v>
          </cell>
          <cell r="NA70">
            <v>1040.6412116199094</v>
          </cell>
          <cell r="NB70">
            <v>0</v>
          </cell>
          <cell r="NC70">
            <v>0</v>
          </cell>
          <cell r="ND70">
            <v>0</v>
          </cell>
          <cell r="NE70">
            <v>0</v>
          </cell>
          <cell r="NF70">
            <v>0</v>
          </cell>
          <cell r="NG70">
            <v>0</v>
          </cell>
          <cell r="NH70">
            <v>1040.6412116199094</v>
          </cell>
          <cell r="NI70">
            <v>0</v>
          </cell>
          <cell r="NJ70">
            <v>0</v>
          </cell>
          <cell r="NK70">
            <v>0</v>
          </cell>
          <cell r="NL70">
            <v>0</v>
          </cell>
          <cell r="NM70">
            <v>0</v>
          </cell>
          <cell r="NN70">
            <v>-2372.4787883800896</v>
          </cell>
          <cell r="NO70">
            <v>-2372.4787883800896</v>
          </cell>
          <cell r="NP70">
            <v>0</v>
          </cell>
          <cell r="NQ70">
            <v>1471.4599999999998</v>
          </cell>
          <cell r="NR70">
            <v>0</v>
          </cell>
          <cell r="NS70">
            <v>-1471.4599999999998</v>
          </cell>
          <cell r="NT70">
            <v>-1471.4599999999998</v>
          </cell>
          <cell r="NU70">
            <v>0</v>
          </cell>
          <cell r="NV70">
            <v>681.99999999999989</v>
          </cell>
          <cell r="NW70">
            <v>74.650000000000006</v>
          </cell>
          <cell r="NX70">
            <v>74.650000000000006</v>
          </cell>
          <cell r="NY70">
            <v>74.650000000000006</v>
          </cell>
          <cell r="NZ70">
            <v>74.650000000000006</v>
          </cell>
          <cell r="OA70">
            <v>74.650000000000006</v>
          </cell>
          <cell r="OB70">
            <v>74.650000000000006</v>
          </cell>
          <cell r="OC70">
            <v>74.650000000000006</v>
          </cell>
          <cell r="OD70">
            <v>31.89</v>
          </cell>
          <cell r="OE70">
            <v>31.89</v>
          </cell>
          <cell r="OF70">
            <v>31.89</v>
          </cell>
          <cell r="OG70">
            <v>31.89</v>
          </cell>
          <cell r="OH70">
            <v>31.89</v>
          </cell>
          <cell r="OI70">
            <v>0</v>
          </cell>
          <cell r="OJ70">
            <v>0</v>
          </cell>
          <cell r="OK70">
            <v>0</v>
          </cell>
          <cell r="OL70">
            <v>0</v>
          </cell>
          <cell r="OM70">
            <v>0</v>
          </cell>
          <cell r="ON70">
            <v>0</v>
          </cell>
          <cell r="OO70">
            <v>0</v>
          </cell>
          <cell r="OP70">
            <v>0</v>
          </cell>
          <cell r="OQ70">
            <v>0</v>
          </cell>
          <cell r="OR70">
            <v>0</v>
          </cell>
          <cell r="OS70">
            <v>0</v>
          </cell>
          <cell r="OT70">
            <v>0</v>
          </cell>
          <cell r="OU70">
            <v>0</v>
          </cell>
          <cell r="OV70">
            <v>-681.99999999999989</v>
          </cell>
          <cell r="OW70">
            <v>-681.99999999999989</v>
          </cell>
          <cell r="OX70">
            <v>0</v>
          </cell>
          <cell r="OY70">
            <v>516.04</v>
          </cell>
          <cell r="OZ70">
            <v>58.37</v>
          </cell>
          <cell r="PA70">
            <v>58.37</v>
          </cell>
          <cell r="PB70">
            <v>58.37</v>
          </cell>
          <cell r="PC70">
            <v>58.37</v>
          </cell>
          <cell r="PD70">
            <v>58.37</v>
          </cell>
          <cell r="PE70">
            <v>58.37</v>
          </cell>
          <cell r="PF70">
            <v>58.37</v>
          </cell>
          <cell r="PG70">
            <v>21.49</v>
          </cell>
          <cell r="PH70">
            <v>21.49</v>
          </cell>
          <cell r="PI70">
            <v>21.49</v>
          </cell>
          <cell r="PJ70">
            <v>21.49</v>
          </cell>
          <cell r="PK70">
            <v>21.49</v>
          </cell>
          <cell r="PL70">
            <v>0</v>
          </cell>
          <cell r="PM70">
            <v>0</v>
          </cell>
          <cell r="PN70">
            <v>0</v>
          </cell>
          <cell r="PO70">
            <v>0</v>
          </cell>
          <cell r="PP70">
            <v>0</v>
          </cell>
          <cell r="PQ70">
            <v>0</v>
          </cell>
          <cell r="PR70">
            <v>0</v>
          </cell>
          <cell r="PS70">
            <v>0</v>
          </cell>
          <cell r="PT70">
            <v>0</v>
          </cell>
          <cell r="PU70">
            <v>0</v>
          </cell>
          <cell r="PV70">
            <v>0</v>
          </cell>
          <cell r="PW70">
            <v>0</v>
          </cell>
          <cell r="PX70">
            <v>0</v>
          </cell>
          <cell r="PY70">
            <v>-516.04</v>
          </cell>
          <cell r="PZ70">
            <v>-516.04</v>
          </cell>
          <cell r="QA70">
            <v>0</v>
          </cell>
          <cell r="QB70">
            <v>180.58999999999995</v>
          </cell>
          <cell r="QC70">
            <v>18.47</v>
          </cell>
          <cell r="QD70">
            <v>18.47</v>
          </cell>
          <cell r="QE70">
            <v>18.47</v>
          </cell>
          <cell r="QF70">
            <v>18.47</v>
          </cell>
          <cell r="QG70">
            <v>18.47</v>
          </cell>
          <cell r="QH70">
            <v>18.47</v>
          </cell>
          <cell r="QI70">
            <v>18.47</v>
          </cell>
          <cell r="QJ70">
            <v>10.26</v>
          </cell>
          <cell r="QK70">
            <v>10.26</v>
          </cell>
          <cell r="QL70">
            <v>10.26</v>
          </cell>
          <cell r="QM70">
            <v>10.26</v>
          </cell>
          <cell r="QN70">
            <v>10.26</v>
          </cell>
          <cell r="QO70">
            <v>0</v>
          </cell>
          <cell r="QP70">
            <v>0</v>
          </cell>
          <cell r="QQ70">
            <v>0</v>
          </cell>
          <cell r="QR70">
            <v>0</v>
          </cell>
          <cell r="QS70">
            <v>0</v>
          </cell>
          <cell r="QT70">
            <v>0</v>
          </cell>
          <cell r="QU70">
            <v>0</v>
          </cell>
          <cell r="QV70">
            <v>0</v>
          </cell>
          <cell r="QW70">
            <v>0</v>
          </cell>
          <cell r="QX70">
            <v>0</v>
          </cell>
          <cell r="QY70">
            <v>0</v>
          </cell>
          <cell r="QZ70">
            <v>0</v>
          </cell>
          <cell r="RA70">
            <v>0</v>
          </cell>
          <cell r="RB70">
            <v>-180.58999999999995</v>
          </cell>
          <cell r="RC70">
            <v>-180.58999999999995</v>
          </cell>
          <cell r="RD70">
            <v>0</v>
          </cell>
          <cell r="RE70">
            <v>0</v>
          </cell>
          <cell r="RF70">
            <v>0</v>
          </cell>
          <cell r="RG70">
            <v>0</v>
          </cell>
          <cell r="RH70">
            <v>0</v>
          </cell>
          <cell r="RI70">
            <v>0</v>
          </cell>
          <cell r="RJ70">
            <v>0</v>
          </cell>
          <cell r="RK70">
            <v>0</v>
          </cell>
          <cell r="RL70">
            <v>0</v>
          </cell>
          <cell r="RM70">
            <v>0</v>
          </cell>
          <cell r="RN70">
            <v>0</v>
          </cell>
          <cell r="RO70">
            <v>0</v>
          </cell>
          <cell r="RP70">
            <v>0</v>
          </cell>
          <cell r="RQ70">
            <v>0</v>
          </cell>
          <cell r="RR70">
            <v>0</v>
          </cell>
          <cell r="RS70">
            <v>0</v>
          </cell>
          <cell r="RT70">
            <v>0</v>
          </cell>
          <cell r="RU70">
            <v>0</v>
          </cell>
          <cell r="RV70">
            <v>0</v>
          </cell>
          <cell r="RW70">
            <v>0</v>
          </cell>
          <cell r="RX70">
            <v>0</v>
          </cell>
          <cell r="RY70">
            <v>0</v>
          </cell>
          <cell r="RZ70">
            <v>0</v>
          </cell>
          <cell r="SA70">
            <v>0</v>
          </cell>
          <cell r="SB70">
            <v>0</v>
          </cell>
          <cell r="SC70">
            <v>0</v>
          </cell>
          <cell r="SD70">
            <v>0</v>
          </cell>
          <cell r="SE70">
            <v>0</v>
          </cell>
          <cell r="SF70">
            <v>0</v>
          </cell>
          <cell r="SG70">
            <v>0</v>
          </cell>
          <cell r="SH70">
            <v>0</v>
          </cell>
          <cell r="SI70">
            <v>0</v>
          </cell>
          <cell r="SJ70">
            <v>0</v>
          </cell>
          <cell r="SK70">
            <v>0</v>
          </cell>
          <cell r="SL70">
            <v>0</v>
          </cell>
          <cell r="SM70">
            <v>0</v>
          </cell>
          <cell r="SN70">
            <v>0</v>
          </cell>
          <cell r="SO70">
            <v>0</v>
          </cell>
          <cell r="SP70">
            <v>0</v>
          </cell>
          <cell r="SQ70">
            <v>0</v>
          </cell>
          <cell r="SR70">
            <v>0</v>
          </cell>
          <cell r="SS70">
            <v>0</v>
          </cell>
          <cell r="ST70">
            <v>0</v>
          </cell>
          <cell r="SU70">
            <v>0</v>
          </cell>
          <cell r="SV70">
            <v>0</v>
          </cell>
          <cell r="SW70">
            <v>0</v>
          </cell>
          <cell r="SX70">
            <v>0</v>
          </cell>
          <cell r="SY70">
            <v>0</v>
          </cell>
          <cell r="SZ70">
            <v>0</v>
          </cell>
          <cell r="TA70">
            <v>0</v>
          </cell>
          <cell r="TB70">
            <v>0</v>
          </cell>
          <cell r="TC70">
            <v>0</v>
          </cell>
          <cell r="TD70">
            <v>0</v>
          </cell>
          <cell r="TE70">
            <v>0</v>
          </cell>
          <cell r="TF70">
            <v>0</v>
          </cell>
          <cell r="TG70">
            <v>0</v>
          </cell>
          <cell r="TH70">
            <v>0</v>
          </cell>
          <cell r="TI70">
            <v>0</v>
          </cell>
          <cell r="TJ70">
            <v>0</v>
          </cell>
          <cell r="TK70">
            <v>76.070000000000007</v>
          </cell>
          <cell r="TL70">
            <v>7.11</v>
          </cell>
          <cell r="TM70">
            <v>7.11</v>
          </cell>
          <cell r="TN70">
            <v>7.11</v>
          </cell>
          <cell r="TO70">
            <v>7.11</v>
          </cell>
          <cell r="TP70">
            <v>7.11</v>
          </cell>
          <cell r="TQ70">
            <v>7.11</v>
          </cell>
          <cell r="TR70">
            <v>7.11</v>
          </cell>
          <cell r="TS70">
            <v>5.26</v>
          </cell>
          <cell r="TT70">
            <v>5.26</v>
          </cell>
          <cell r="TU70">
            <v>5.26</v>
          </cell>
          <cell r="TV70">
            <v>5.26</v>
          </cell>
          <cell r="TW70">
            <v>5.26</v>
          </cell>
          <cell r="TX70">
            <v>0</v>
          </cell>
          <cell r="TY70">
            <v>0</v>
          </cell>
          <cell r="TZ70">
            <v>0</v>
          </cell>
          <cell r="UA70">
            <v>0</v>
          </cell>
          <cell r="UB70">
            <v>0</v>
          </cell>
          <cell r="UC70">
            <v>0</v>
          </cell>
          <cell r="UD70">
            <v>0</v>
          </cell>
          <cell r="UE70">
            <v>0</v>
          </cell>
          <cell r="UF70">
            <v>0</v>
          </cell>
          <cell r="UG70">
            <v>0</v>
          </cell>
          <cell r="UH70">
            <v>0</v>
          </cell>
          <cell r="UI70">
            <v>0</v>
          </cell>
          <cell r="UJ70">
            <v>0</v>
          </cell>
          <cell r="UK70">
            <v>-76.070000000000007</v>
          </cell>
          <cell r="UL70">
            <v>-76.070000000000007</v>
          </cell>
          <cell r="UM70">
            <v>0</v>
          </cell>
          <cell r="UN70">
            <v>16.759999999999998</v>
          </cell>
          <cell r="UO70">
            <v>1.63</v>
          </cell>
          <cell r="UP70">
            <v>1.63</v>
          </cell>
          <cell r="UQ70">
            <v>1.63</v>
          </cell>
          <cell r="UR70">
            <v>1.63</v>
          </cell>
          <cell r="US70">
            <v>1.63</v>
          </cell>
          <cell r="UT70">
            <v>1.63</v>
          </cell>
          <cell r="UU70">
            <v>1.63</v>
          </cell>
          <cell r="UV70">
            <v>1.07</v>
          </cell>
          <cell r="UW70">
            <v>1.07</v>
          </cell>
          <cell r="UX70">
            <v>1.07</v>
          </cell>
          <cell r="UY70">
            <v>1.07</v>
          </cell>
          <cell r="UZ70">
            <v>1.07</v>
          </cell>
          <cell r="VA70">
            <v>0</v>
          </cell>
          <cell r="VH70">
            <v>0</v>
          </cell>
          <cell r="VN70">
            <v>-16.759999999999998</v>
          </cell>
          <cell r="VO70">
            <v>-16.759999999999998</v>
          </cell>
          <cell r="VP70">
            <v>0</v>
          </cell>
          <cell r="VQ70">
            <v>0</v>
          </cell>
          <cell r="WD70">
            <v>0</v>
          </cell>
          <cell r="WQ70">
            <v>0</v>
          </cell>
          <cell r="WR70">
            <v>0</v>
          </cell>
          <cell r="WS70">
            <v>0</v>
          </cell>
          <cell r="WT70">
            <v>8211.6799999999985</v>
          </cell>
          <cell r="WU70">
            <v>610.34</v>
          </cell>
          <cell r="WV70">
            <v>610.34</v>
          </cell>
          <cell r="WW70">
            <v>610.34</v>
          </cell>
          <cell r="WX70">
            <v>610.34</v>
          </cell>
          <cell r="WY70">
            <v>610.34</v>
          </cell>
          <cell r="WZ70">
            <v>610.34</v>
          </cell>
          <cell r="XA70">
            <v>610.34</v>
          </cell>
          <cell r="XB70">
            <v>787.86</v>
          </cell>
          <cell r="XC70">
            <v>787.86</v>
          </cell>
          <cell r="XD70">
            <v>787.86</v>
          </cell>
          <cell r="XE70">
            <v>787.86</v>
          </cell>
          <cell r="XF70">
            <v>787.86</v>
          </cell>
          <cell r="XG70">
            <v>10950.300964594047</v>
          </cell>
          <cell r="XH70">
            <v>792.2219706122653</v>
          </cell>
          <cell r="XI70">
            <v>1024.6717988794251</v>
          </cell>
          <cell r="XJ70">
            <v>985.10760877011001</v>
          </cell>
          <cell r="XK70">
            <v>234.63783622717591</v>
          </cell>
          <cell r="XL70">
            <v>866.01387895783296</v>
          </cell>
          <cell r="XM70">
            <v>638.68020257812543</v>
          </cell>
          <cell r="XN70">
            <v>1065.3279911351842</v>
          </cell>
          <cell r="XO70">
            <v>1020.4779722394426</v>
          </cell>
          <cell r="XP70">
            <v>1296.4948340158146</v>
          </cell>
          <cell r="XQ70">
            <v>1314.8944537265068</v>
          </cell>
          <cell r="XR70">
            <v>824.32044488088968</v>
          </cell>
          <cell r="XS70">
            <v>887.45197257127506</v>
          </cell>
          <cell r="XT70">
            <v>2738.6209645940489</v>
          </cell>
          <cell r="XU70">
            <v>0</v>
          </cell>
          <cell r="XV70">
            <v>2738.6209645940489</v>
          </cell>
          <cell r="XW70">
            <v>1298.9099999999999</v>
          </cell>
          <cell r="XX70">
            <v>91.23</v>
          </cell>
          <cell r="XY70">
            <v>91.23</v>
          </cell>
          <cell r="XZ70">
            <v>91.23</v>
          </cell>
          <cell r="YA70">
            <v>91.23</v>
          </cell>
          <cell r="YB70">
            <v>91.23</v>
          </cell>
          <cell r="YC70">
            <v>91.23</v>
          </cell>
          <cell r="YD70">
            <v>91.23</v>
          </cell>
          <cell r="YE70">
            <v>132.06</v>
          </cell>
          <cell r="YF70">
            <v>132.06</v>
          </cell>
          <cell r="YG70">
            <v>132.06</v>
          </cell>
          <cell r="YH70">
            <v>132.06</v>
          </cell>
          <cell r="YI70">
            <v>132.06</v>
          </cell>
          <cell r="YJ70">
            <v>1900.1605904806204</v>
          </cell>
          <cell r="YK70">
            <v>151.54132162615196</v>
          </cell>
          <cell r="YL70">
            <v>132.9351335648206</v>
          </cell>
          <cell r="YM70">
            <v>136.89381854295806</v>
          </cell>
          <cell r="YN70">
            <v>146.78678349323084</v>
          </cell>
          <cell r="YO70">
            <v>132.35660727475005</v>
          </cell>
          <cell r="YP70">
            <v>142.26469354247612</v>
          </cell>
          <cell r="YQ70">
            <v>148.91063271043518</v>
          </cell>
          <cell r="YR70">
            <v>152.20181086315574</v>
          </cell>
          <cell r="YS70">
            <v>170.15153751546956</v>
          </cell>
          <cell r="YT70">
            <v>187.41516110628572</v>
          </cell>
          <cell r="YU70">
            <v>191.04322217601967</v>
          </cell>
          <cell r="YV70">
            <v>207.65986806486674</v>
          </cell>
          <cell r="YW70">
            <v>601.25059048062053</v>
          </cell>
          <cell r="YX70">
            <v>0</v>
          </cell>
          <cell r="YY70">
            <v>601.25059048062053</v>
          </cell>
          <cell r="YZ70">
            <v>1064.68</v>
          </cell>
          <cell r="ZA70">
            <v>32.49</v>
          </cell>
          <cell r="ZB70">
            <v>32.49</v>
          </cell>
          <cell r="ZC70">
            <v>32.49</v>
          </cell>
          <cell r="ZD70">
            <v>32.49</v>
          </cell>
          <cell r="ZE70">
            <v>32.49</v>
          </cell>
          <cell r="ZF70">
            <v>32.49</v>
          </cell>
          <cell r="ZG70">
            <v>32.49</v>
          </cell>
          <cell r="ZH70">
            <v>167.45</v>
          </cell>
          <cell r="ZI70">
            <v>167.45</v>
          </cell>
          <cell r="ZJ70">
            <v>167.45</v>
          </cell>
          <cell r="ZK70">
            <v>167.45</v>
          </cell>
          <cell r="ZL70">
            <v>167.45</v>
          </cell>
          <cell r="ZM70">
            <v>1464.7188420771054</v>
          </cell>
          <cell r="ZN70">
            <v>0</v>
          </cell>
          <cell r="ZO70">
            <v>22.442155472928334</v>
          </cell>
          <cell r="ZP70">
            <v>75.777422166660386</v>
          </cell>
          <cell r="ZQ70">
            <v>1341.1826189663702</v>
          </cell>
          <cell r="ZR70">
            <v>25.316645471146419</v>
          </cell>
          <cell r="ZS70">
            <v>0</v>
          </cell>
          <cell r="ZZ70">
            <v>400.0388420771053</v>
          </cell>
          <cell r="AAA70">
            <v>0</v>
          </cell>
          <cell r="AAB70">
            <v>400.0388420771053</v>
          </cell>
          <cell r="AAC70">
            <v>0</v>
          </cell>
          <cell r="AAD70">
            <v>0</v>
          </cell>
          <cell r="AAE70">
            <v>0</v>
          </cell>
          <cell r="AAF70">
            <v>0</v>
          </cell>
          <cell r="AAG70">
            <v>0</v>
          </cell>
          <cell r="AAH70">
            <v>0</v>
          </cell>
          <cell r="AAI70">
            <v>0</v>
          </cell>
          <cell r="AAJ70">
            <v>0</v>
          </cell>
          <cell r="AAK70">
            <v>0</v>
          </cell>
          <cell r="AAL70">
            <v>0</v>
          </cell>
          <cell r="AAM70">
            <v>0</v>
          </cell>
          <cell r="AAN70">
            <v>0</v>
          </cell>
          <cell r="AAO70">
            <v>0</v>
          </cell>
          <cell r="AAP70">
            <v>0</v>
          </cell>
          <cell r="AAQ70">
            <v>0</v>
          </cell>
          <cell r="AAR70">
            <v>0</v>
          </cell>
          <cell r="AAS70">
            <v>0</v>
          </cell>
          <cell r="AAT70">
            <v>0</v>
          </cell>
          <cell r="AAU70">
            <v>0</v>
          </cell>
          <cell r="AAV70">
            <v>0</v>
          </cell>
          <cell r="AAW70">
            <v>0</v>
          </cell>
          <cell r="AAX70">
            <v>0</v>
          </cell>
          <cell r="AAY70">
            <v>0</v>
          </cell>
          <cell r="AAZ70">
            <v>0</v>
          </cell>
          <cell r="ABA70">
            <v>0</v>
          </cell>
          <cell r="ABB70">
            <v>0</v>
          </cell>
          <cell r="ABC70">
            <v>0</v>
          </cell>
          <cell r="ABD70">
            <v>0</v>
          </cell>
          <cell r="ABE70">
            <v>0</v>
          </cell>
          <cell r="ABF70">
            <v>0</v>
          </cell>
          <cell r="ABG70">
            <v>0</v>
          </cell>
          <cell r="ABH70">
            <v>0</v>
          </cell>
          <cell r="ABI70">
            <v>0</v>
          </cell>
          <cell r="ABJ70">
            <v>0</v>
          </cell>
          <cell r="ABK70">
            <v>0</v>
          </cell>
          <cell r="ABL70">
            <v>0</v>
          </cell>
          <cell r="ABM70">
            <v>0</v>
          </cell>
          <cell r="ABN70">
            <v>0</v>
          </cell>
          <cell r="ABO70">
            <v>0</v>
          </cell>
          <cell r="ABP70">
            <v>0</v>
          </cell>
          <cell r="ABQ70">
            <v>0</v>
          </cell>
          <cell r="ABR70">
            <v>0</v>
          </cell>
          <cell r="ABS70">
            <v>0</v>
          </cell>
          <cell r="ABT70">
            <v>0</v>
          </cell>
          <cell r="ABU70">
            <v>0</v>
          </cell>
          <cell r="ABV70">
            <v>0</v>
          </cell>
          <cell r="ABW70">
            <v>0</v>
          </cell>
          <cell r="ABX70">
            <v>0</v>
          </cell>
          <cell r="ABY70">
            <v>0</v>
          </cell>
          <cell r="ACB70">
            <v>0</v>
          </cell>
          <cell r="ACC70">
            <v>0</v>
          </cell>
          <cell r="ACD70">
            <v>0</v>
          </cell>
          <cell r="ACE70">
            <v>0</v>
          </cell>
          <cell r="ACF70">
            <v>0</v>
          </cell>
          <cell r="ACG70">
            <v>0</v>
          </cell>
          <cell r="ACH70">
            <v>0</v>
          </cell>
          <cell r="ACI70">
            <v>680.02</v>
          </cell>
          <cell r="ACJ70">
            <v>345.10846589981855</v>
          </cell>
          <cell r="ACK70">
            <v>-334.91153410018143</v>
          </cell>
          <cell r="ACL70">
            <v>-334.91153410018143</v>
          </cell>
          <cell r="ACM70">
            <v>0</v>
          </cell>
          <cell r="ACN70">
            <v>680.02</v>
          </cell>
          <cell r="ACO70">
            <v>57.11</v>
          </cell>
          <cell r="ACP70">
            <v>57.11</v>
          </cell>
          <cell r="ACQ70">
            <v>57.11</v>
          </cell>
          <cell r="ACR70">
            <v>57.11</v>
          </cell>
          <cell r="ACS70">
            <v>57.11</v>
          </cell>
          <cell r="ACT70">
            <v>57.11</v>
          </cell>
          <cell r="ACU70">
            <v>57.11</v>
          </cell>
          <cell r="ACV70">
            <v>56.05</v>
          </cell>
          <cell r="ACW70">
            <v>56.05</v>
          </cell>
          <cell r="ACX70">
            <v>56.05</v>
          </cell>
          <cell r="ACY70">
            <v>56.05</v>
          </cell>
          <cell r="ACZ70">
            <v>56.05</v>
          </cell>
          <cell r="ADA70">
            <v>345.10846589981855</v>
          </cell>
          <cell r="ADB70">
            <v>0</v>
          </cell>
          <cell r="ADC70">
            <v>53.478734545362229</v>
          </cell>
          <cell r="ADD70">
            <v>33.142140222368987</v>
          </cell>
          <cell r="ADE70">
            <v>33.278154000000001</v>
          </cell>
          <cell r="ADF70">
            <v>25.5527552</v>
          </cell>
          <cell r="ADG70">
            <v>23.684387999999998</v>
          </cell>
          <cell r="ADH70">
            <v>26.363190896641512</v>
          </cell>
          <cell r="ADI70">
            <v>32.858865209316292</v>
          </cell>
          <cell r="ADJ70">
            <v>19.5623246</v>
          </cell>
          <cell r="ADK70">
            <v>26.052527199999997</v>
          </cell>
          <cell r="ADL70">
            <v>30.608967199999999</v>
          </cell>
          <cell r="ADM70">
            <v>40.526418826129472</v>
          </cell>
          <cell r="ADN70">
            <v>-334.91153410018143</v>
          </cell>
          <cell r="ADO70">
            <v>-334.91153410018143</v>
          </cell>
          <cell r="ADP70">
            <v>0</v>
          </cell>
          <cell r="ADQ70">
            <v>0</v>
          </cell>
          <cell r="ADR70">
            <v>0</v>
          </cell>
          <cell r="ADS70">
            <v>0</v>
          </cell>
          <cell r="ADT70">
            <v>0</v>
          </cell>
          <cell r="ADU70">
            <v>0</v>
          </cell>
          <cell r="ADV70">
            <v>0</v>
          </cell>
          <cell r="ADW70">
            <v>0</v>
          </cell>
          <cell r="ADX70">
            <v>0</v>
          </cell>
          <cell r="ADY70">
            <v>0</v>
          </cell>
          <cell r="ADZ70">
            <v>0</v>
          </cell>
          <cell r="AEA70">
            <v>0</v>
          </cell>
          <cell r="AEB70">
            <v>0</v>
          </cell>
          <cell r="AEC70">
            <v>0</v>
          </cell>
          <cell r="AED70">
            <v>0</v>
          </cell>
          <cell r="AEE70">
            <v>0</v>
          </cell>
          <cell r="AEF70">
            <v>0</v>
          </cell>
          <cell r="AEG70">
            <v>0</v>
          </cell>
          <cell r="AEH70">
            <v>0</v>
          </cell>
          <cell r="AEI70">
            <v>0</v>
          </cell>
          <cell r="AEJ70">
            <v>0</v>
          </cell>
          <cell r="AEK70">
            <v>0</v>
          </cell>
          <cell r="AEL70">
            <v>0</v>
          </cell>
          <cell r="AEM70">
            <v>0</v>
          </cell>
          <cell r="AEN70">
            <v>0</v>
          </cell>
          <cell r="AEO70">
            <v>0</v>
          </cell>
          <cell r="AEP70">
            <v>0</v>
          </cell>
          <cell r="AEQ70">
            <v>0</v>
          </cell>
          <cell r="AER70">
            <v>0</v>
          </cell>
          <cell r="AES70">
            <v>0</v>
          </cell>
          <cell r="AET70">
            <v>0</v>
          </cell>
          <cell r="AEU70">
            <v>0</v>
          </cell>
          <cell r="AEV70">
            <v>0</v>
          </cell>
          <cell r="AEW70">
            <v>0</v>
          </cell>
          <cell r="AEX70">
            <v>0</v>
          </cell>
          <cell r="AEY70">
            <v>0</v>
          </cell>
          <cell r="AEZ70">
            <v>0</v>
          </cell>
          <cell r="AFA70">
            <v>0</v>
          </cell>
          <cell r="AFB70">
            <v>0</v>
          </cell>
          <cell r="AFC70">
            <v>0</v>
          </cell>
          <cell r="AFD70">
            <v>0</v>
          </cell>
          <cell r="AFE70">
            <v>0</v>
          </cell>
          <cell r="AFF70">
            <v>0</v>
          </cell>
          <cell r="AFG70">
            <v>0</v>
          </cell>
          <cell r="AFH70">
            <v>0</v>
          </cell>
          <cell r="AFI70">
            <v>0</v>
          </cell>
          <cell r="AFJ70">
            <v>0</v>
          </cell>
          <cell r="AFK70">
            <v>0</v>
          </cell>
          <cell r="AFL70">
            <v>0</v>
          </cell>
          <cell r="AFM70">
            <v>0</v>
          </cell>
          <cell r="AFN70">
            <v>0</v>
          </cell>
          <cell r="AFO70">
            <v>0</v>
          </cell>
          <cell r="AFP70">
            <v>0</v>
          </cell>
          <cell r="AFQ70">
            <v>0</v>
          </cell>
          <cell r="AFR70">
            <v>0</v>
          </cell>
          <cell r="AFS70">
            <v>0</v>
          </cell>
          <cell r="AFT70">
            <v>0</v>
          </cell>
          <cell r="AFU70">
            <v>0</v>
          </cell>
          <cell r="AFV70">
            <v>0</v>
          </cell>
          <cell r="AFW70">
            <v>20833.369999999995</v>
          </cell>
          <cell r="AFX70">
            <v>20716.892918797148</v>
          </cell>
          <cell r="AFY70">
            <v>-116.47708120284733</v>
          </cell>
          <cell r="AFZ70">
            <v>-116.47708120284733</v>
          </cell>
          <cell r="AGA70">
            <v>0</v>
          </cell>
          <cell r="AGB70">
            <v>25000.043999999994</v>
          </cell>
          <cell r="AGC70">
            <v>24860.271502556578</v>
          </cell>
          <cell r="AGD70">
            <v>-139.7724974434168</v>
          </cell>
          <cell r="AGE70">
            <v>-139.7724974434168</v>
          </cell>
          <cell r="AGF70">
            <v>0</v>
          </cell>
          <cell r="AGG70">
            <v>1541.6693799999996</v>
          </cell>
          <cell r="AGH70">
            <v>1533.0500759909889</v>
          </cell>
          <cell r="AGI70">
            <v>-8.6193040090106479</v>
          </cell>
          <cell r="AGJ70">
            <v>-8.6193040090106479</v>
          </cell>
          <cell r="AGK70">
            <v>0</v>
          </cell>
          <cell r="AGL70">
            <v>26541.713379999994</v>
          </cell>
          <cell r="AGM70">
            <v>26393.321578547566</v>
          </cell>
          <cell r="AGN70">
            <v>-148.3918014524279</v>
          </cell>
          <cell r="AGO70">
            <v>-148.3918014524279</v>
          </cell>
          <cell r="AGP70">
            <v>0</v>
          </cell>
          <cell r="AGQ70">
            <v>5.8084772370486662E-2</v>
          </cell>
          <cell r="AGR70">
            <v>7.0000000000000007E-2</v>
          </cell>
          <cell r="AGS70">
            <v>0.05</v>
          </cell>
          <cell r="AGT70">
            <v>6.1666666666666668E-2</v>
          </cell>
          <cell r="AGV70">
            <v>4884.579999999999</v>
          </cell>
          <cell r="AGW70">
            <v>1040.6412116199094</v>
          </cell>
          <cell r="AGX70">
            <v>-3843.9387883800896</v>
          </cell>
          <cell r="AGZ70">
            <v>-148.3918014524279</v>
          </cell>
          <cell r="AHA70">
            <v>-2199.9316071631583</v>
          </cell>
          <cell r="AHC70">
            <v>-489.25537288745181</v>
          </cell>
          <cell r="AHD70">
            <v>33459.069479385311</v>
          </cell>
          <cell r="AHE70">
            <v>-542.1272147957352</v>
          </cell>
          <cell r="AHF70">
            <v>3960.7339465315963</v>
          </cell>
          <cell r="AHG70">
            <v>34040.097429618138</v>
          </cell>
        </row>
        <row r="71">
          <cell r="C71" t="str">
            <v>Текстильникiв, ВУЛ, 34</v>
          </cell>
          <cell r="D71">
            <v>5</v>
          </cell>
          <cell r="E71">
            <v>2907.66</v>
          </cell>
          <cell r="F71">
            <v>21273.770000000004</v>
          </cell>
          <cell r="G71">
            <v>21135.242259855582</v>
          </cell>
          <cell r="H71">
            <v>-138.52774014442184</v>
          </cell>
          <cell r="I71">
            <v>-138.52774014442184</v>
          </cell>
          <cell r="J71">
            <v>0</v>
          </cell>
          <cell r="K71">
            <v>3560.83</v>
          </cell>
          <cell r="L71">
            <v>225.34</v>
          </cell>
          <cell r="M71">
            <v>225.34</v>
          </cell>
          <cell r="N71">
            <v>225.34</v>
          </cell>
          <cell r="O71">
            <v>225.34</v>
          </cell>
          <cell r="P71">
            <v>225.34</v>
          </cell>
          <cell r="Q71">
            <v>225.34</v>
          </cell>
          <cell r="R71">
            <v>225.34</v>
          </cell>
          <cell r="S71">
            <v>396.69</v>
          </cell>
          <cell r="T71">
            <v>396.69</v>
          </cell>
          <cell r="U71">
            <v>396.69</v>
          </cell>
          <cell r="V71">
            <v>396.69</v>
          </cell>
          <cell r="W71">
            <v>396.69</v>
          </cell>
          <cell r="X71">
            <v>2218.7026184528713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2218.7026184528713</v>
          </cell>
          <cell r="AH71">
            <v>0</v>
          </cell>
          <cell r="AI71">
            <v>0</v>
          </cell>
          <cell r="AJ71">
            <v>0</v>
          </cell>
          <cell r="AL71">
            <v>0</v>
          </cell>
          <cell r="AM71">
            <v>0</v>
          </cell>
          <cell r="AN71">
            <v>1168.94</v>
          </cell>
          <cell r="AO71">
            <v>88.97</v>
          </cell>
          <cell r="AP71">
            <v>88.97</v>
          </cell>
          <cell r="AQ71">
            <v>88.97</v>
          </cell>
          <cell r="AR71">
            <v>88.97</v>
          </cell>
          <cell r="AS71">
            <v>88.97</v>
          </cell>
          <cell r="AT71">
            <v>88.97</v>
          </cell>
          <cell r="AU71">
            <v>88.97</v>
          </cell>
          <cell r="AV71">
            <v>109.23</v>
          </cell>
          <cell r="AW71">
            <v>109.23</v>
          </cell>
          <cell r="AX71">
            <v>109.23</v>
          </cell>
          <cell r="AY71">
            <v>109.23</v>
          </cell>
          <cell r="AZ71">
            <v>109.23</v>
          </cell>
          <cell r="BA71">
            <v>668.37328734954917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668.37328734954917</v>
          </cell>
          <cell r="BK71">
            <v>0</v>
          </cell>
          <cell r="BL71">
            <v>0</v>
          </cell>
          <cell r="BM71">
            <v>0</v>
          </cell>
          <cell r="BO71">
            <v>0</v>
          </cell>
          <cell r="BP71">
            <v>0</v>
          </cell>
          <cell r="BQ71">
            <v>1821.1499999999999</v>
          </cell>
          <cell r="BR71">
            <v>138.69999999999999</v>
          </cell>
          <cell r="BS71">
            <v>138.69999999999999</v>
          </cell>
          <cell r="BT71">
            <v>138.69999999999999</v>
          </cell>
          <cell r="BU71">
            <v>138.69999999999999</v>
          </cell>
          <cell r="BV71">
            <v>138.69999999999999</v>
          </cell>
          <cell r="BW71">
            <v>138.69999999999999</v>
          </cell>
          <cell r="BX71">
            <v>138.69999999999999</v>
          </cell>
          <cell r="BY71">
            <v>170.05</v>
          </cell>
          <cell r="BZ71">
            <v>170.05</v>
          </cell>
          <cell r="CA71">
            <v>170.05</v>
          </cell>
          <cell r="CB71">
            <v>170.05</v>
          </cell>
          <cell r="CC71">
            <v>170.05</v>
          </cell>
          <cell r="CD71">
            <v>1665.9100000000003</v>
          </cell>
          <cell r="CE71">
            <v>125.73</v>
          </cell>
          <cell r="CF71">
            <v>125.73</v>
          </cell>
          <cell r="CG71">
            <v>125.73</v>
          </cell>
          <cell r="CH71">
            <v>125.73</v>
          </cell>
          <cell r="CI71">
            <v>125.73</v>
          </cell>
          <cell r="CJ71">
            <v>125.73</v>
          </cell>
          <cell r="CK71">
            <v>125.73</v>
          </cell>
          <cell r="CL71">
            <v>157.16</v>
          </cell>
          <cell r="CM71">
            <v>157.16</v>
          </cell>
          <cell r="CN71">
            <v>157.16</v>
          </cell>
          <cell r="CO71">
            <v>157.16</v>
          </cell>
          <cell r="CP71">
            <v>157.16</v>
          </cell>
          <cell r="CR71">
            <v>0</v>
          </cell>
          <cell r="CS71">
            <v>0</v>
          </cell>
          <cell r="CT71">
            <v>365.71999999999997</v>
          </cell>
          <cell r="CU71">
            <v>27.91</v>
          </cell>
          <cell r="CV71">
            <v>27.91</v>
          </cell>
          <cell r="CW71">
            <v>27.91</v>
          </cell>
          <cell r="CX71">
            <v>27.91</v>
          </cell>
          <cell r="CY71">
            <v>27.91</v>
          </cell>
          <cell r="CZ71">
            <v>27.91</v>
          </cell>
          <cell r="DA71">
            <v>27.91</v>
          </cell>
          <cell r="DB71">
            <v>34.07</v>
          </cell>
          <cell r="DC71">
            <v>34.07</v>
          </cell>
          <cell r="DD71">
            <v>34.07</v>
          </cell>
          <cell r="DE71">
            <v>34.07</v>
          </cell>
          <cell r="DF71">
            <v>34.07</v>
          </cell>
          <cell r="DG71">
            <v>333.78000000000003</v>
          </cell>
          <cell r="DH71">
            <v>25.19</v>
          </cell>
          <cell r="DI71">
            <v>25.19</v>
          </cell>
          <cell r="DJ71">
            <v>25.19</v>
          </cell>
          <cell r="DK71">
            <v>25.19</v>
          </cell>
          <cell r="DL71">
            <v>25.19</v>
          </cell>
          <cell r="DM71">
            <v>25.19</v>
          </cell>
          <cell r="DN71">
            <v>25.19</v>
          </cell>
          <cell r="DO71">
            <v>31.49</v>
          </cell>
          <cell r="DP71">
            <v>31.49</v>
          </cell>
          <cell r="DQ71">
            <v>31.49</v>
          </cell>
          <cell r="DR71">
            <v>31.49</v>
          </cell>
          <cell r="DS71">
            <v>31.49</v>
          </cell>
          <cell r="DT71">
            <v>-31.939999999999941</v>
          </cell>
          <cell r="DU71">
            <v>-31.939999999999941</v>
          </cell>
          <cell r="DV71">
            <v>0</v>
          </cell>
          <cell r="DW71">
            <v>1029.0199999999998</v>
          </cell>
          <cell r="DX71">
            <v>81.709999999999994</v>
          </cell>
          <cell r="DY71">
            <v>81.709999999999994</v>
          </cell>
          <cell r="DZ71">
            <v>81.709999999999994</v>
          </cell>
          <cell r="EA71">
            <v>81.709999999999994</v>
          </cell>
          <cell r="EB71">
            <v>81.709999999999994</v>
          </cell>
          <cell r="EC71">
            <v>81.709999999999994</v>
          </cell>
          <cell r="ED71">
            <v>81.709999999999994</v>
          </cell>
          <cell r="EE71">
            <v>91.41</v>
          </cell>
          <cell r="EF71">
            <v>91.41</v>
          </cell>
          <cell r="EG71">
            <v>91.41</v>
          </cell>
          <cell r="EH71">
            <v>91.41</v>
          </cell>
          <cell r="EI71">
            <v>91.41</v>
          </cell>
          <cell r="EK71">
            <v>558.11095161905166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558.11095161905166</v>
          </cell>
          <cell r="EU71">
            <v>0</v>
          </cell>
          <cell r="EV71">
            <v>0</v>
          </cell>
          <cell r="EW71">
            <v>0</v>
          </cell>
          <cell r="EX71">
            <v>-470.90904838094809</v>
          </cell>
          <cell r="EY71">
            <v>-470.90904838094809</v>
          </cell>
          <cell r="EZ71">
            <v>0</v>
          </cell>
          <cell r="FA71">
            <v>4873.6500000000015</v>
          </cell>
          <cell r="FB71">
            <v>368.4</v>
          </cell>
          <cell r="FC71">
            <v>368.4</v>
          </cell>
          <cell r="FD71">
            <v>368.4</v>
          </cell>
          <cell r="FE71">
            <v>368.4</v>
          </cell>
          <cell r="FF71">
            <v>368.4</v>
          </cell>
          <cell r="FG71">
            <v>368.4</v>
          </cell>
          <cell r="FH71">
            <v>368.4</v>
          </cell>
          <cell r="FI71">
            <v>458.97</v>
          </cell>
          <cell r="FJ71">
            <v>458.97</v>
          </cell>
          <cell r="FK71">
            <v>458.97</v>
          </cell>
          <cell r="FL71">
            <v>458.97</v>
          </cell>
          <cell r="FM71">
            <v>458.97</v>
          </cell>
          <cell r="FN71">
            <v>5126.447192595977</v>
          </cell>
          <cell r="FO71">
            <v>0</v>
          </cell>
          <cell r="FP71">
            <v>0</v>
          </cell>
          <cell r="FQ71">
            <v>2432.4967086153429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2693.9504839806341</v>
          </cell>
          <cell r="FX71">
            <v>0</v>
          </cell>
          <cell r="FY71">
            <v>0</v>
          </cell>
          <cell r="FZ71">
            <v>0</v>
          </cell>
          <cell r="GA71">
            <v>252.7971925959755</v>
          </cell>
          <cell r="GB71">
            <v>0</v>
          </cell>
          <cell r="GC71">
            <v>252.7971925959755</v>
          </cell>
          <cell r="GD71">
            <v>806.76000000000022</v>
          </cell>
          <cell r="GE71">
            <v>47.98</v>
          </cell>
          <cell r="GF71">
            <v>47.98</v>
          </cell>
          <cell r="GG71">
            <v>47.98</v>
          </cell>
          <cell r="GH71">
            <v>47.98</v>
          </cell>
          <cell r="GI71">
            <v>47.98</v>
          </cell>
          <cell r="GJ71">
            <v>47.98</v>
          </cell>
          <cell r="GK71">
            <v>47.98</v>
          </cell>
          <cell r="GL71">
            <v>94.18</v>
          </cell>
          <cell r="GM71">
            <v>94.18</v>
          </cell>
          <cell r="GN71">
            <v>94.18</v>
          </cell>
          <cell r="GO71">
            <v>94.18</v>
          </cell>
          <cell r="GP71">
            <v>94.18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V71">
            <v>-806.76000000000022</v>
          </cell>
          <cell r="GW71">
            <v>-806.76000000000022</v>
          </cell>
          <cell r="GX71">
            <v>0</v>
          </cell>
          <cell r="GY71">
            <v>7647.7000000000007</v>
          </cell>
          <cell r="GZ71">
            <v>421.9</v>
          </cell>
          <cell r="HA71">
            <v>421.9</v>
          </cell>
          <cell r="HB71">
            <v>421.9</v>
          </cell>
          <cell r="HC71">
            <v>421.9</v>
          </cell>
          <cell r="HD71">
            <v>421.9</v>
          </cell>
          <cell r="HE71">
            <v>421.9</v>
          </cell>
          <cell r="HF71">
            <v>421.9</v>
          </cell>
          <cell r="HG71">
            <v>938.88</v>
          </cell>
          <cell r="HH71">
            <v>938.88</v>
          </cell>
          <cell r="HI71">
            <v>938.88</v>
          </cell>
          <cell r="HJ71">
            <v>938.88</v>
          </cell>
          <cell r="HK71">
            <v>938.88</v>
          </cell>
          <cell r="HL71">
            <v>10563.918209838132</v>
          </cell>
          <cell r="HM71">
            <v>783.17195535592555</v>
          </cell>
          <cell r="HN71">
            <v>829.64009890368015</v>
          </cell>
          <cell r="HO71">
            <v>909.70540841735613</v>
          </cell>
          <cell r="HP71">
            <v>842.23402349721152</v>
          </cell>
          <cell r="HQ71">
            <v>878.73113175813944</v>
          </cell>
          <cell r="HR71">
            <v>732.6611228151005</v>
          </cell>
          <cell r="HS71">
            <v>972.32404196361801</v>
          </cell>
          <cell r="HT71">
            <v>619.83842884853186</v>
          </cell>
          <cell r="HU71">
            <v>636.12109780488231</v>
          </cell>
          <cell r="HV71">
            <v>1160.8277223705547</v>
          </cell>
          <cell r="HW71">
            <v>1030.8123258943106</v>
          </cell>
          <cell r="HX71">
            <v>1167.8508522088209</v>
          </cell>
          <cell r="HY71">
            <v>2916.2182098381309</v>
          </cell>
          <cell r="HZ71">
            <v>0</v>
          </cell>
          <cell r="IA71">
            <v>2916.2182098381309</v>
          </cell>
          <cell r="IB71">
            <v>0</v>
          </cell>
          <cell r="IC71">
            <v>0</v>
          </cell>
          <cell r="ID71">
            <v>0</v>
          </cell>
          <cell r="IE71">
            <v>0</v>
          </cell>
          <cell r="IF71">
            <v>0</v>
          </cell>
          <cell r="IG71">
            <v>0</v>
          </cell>
          <cell r="IH71">
            <v>0</v>
          </cell>
          <cell r="II71">
            <v>0</v>
          </cell>
          <cell r="IJ71">
            <v>0</v>
          </cell>
          <cell r="IK71">
            <v>0</v>
          </cell>
          <cell r="IL71">
            <v>0</v>
          </cell>
          <cell r="IM71">
            <v>0</v>
          </cell>
          <cell r="IN71">
            <v>0</v>
          </cell>
          <cell r="IO71">
            <v>0</v>
          </cell>
          <cell r="IP71">
            <v>0</v>
          </cell>
          <cell r="IQ71">
            <v>0</v>
          </cell>
          <cell r="IR71">
            <v>0</v>
          </cell>
          <cell r="IS71">
            <v>0</v>
          </cell>
          <cell r="IT71">
            <v>0</v>
          </cell>
          <cell r="IU71">
            <v>0</v>
          </cell>
          <cell r="IV71">
            <v>0</v>
          </cell>
          <cell r="IW71">
            <v>0</v>
          </cell>
          <cell r="IX71">
            <v>0</v>
          </cell>
          <cell r="IY71">
            <v>0</v>
          </cell>
          <cell r="IZ71">
            <v>0</v>
          </cell>
          <cell r="JA71">
            <v>0</v>
          </cell>
          <cell r="JB71">
            <v>0</v>
          </cell>
          <cell r="JC71">
            <v>0</v>
          </cell>
          <cell r="JD71">
            <v>0</v>
          </cell>
          <cell r="JE71">
            <v>0</v>
          </cell>
          <cell r="JF71">
            <v>0</v>
          </cell>
          <cell r="JG71">
            <v>0</v>
          </cell>
          <cell r="JH71">
            <v>0</v>
          </cell>
          <cell r="JI71">
            <v>0</v>
          </cell>
          <cell r="JJ71">
            <v>0</v>
          </cell>
          <cell r="JK71">
            <v>0</v>
          </cell>
          <cell r="JL71">
            <v>0</v>
          </cell>
          <cell r="JM71">
            <v>0</v>
          </cell>
          <cell r="JN71">
            <v>0</v>
          </cell>
          <cell r="JO71">
            <v>0</v>
          </cell>
          <cell r="JP71">
            <v>0</v>
          </cell>
          <cell r="JQ71">
            <v>0</v>
          </cell>
          <cell r="JR71">
            <v>0</v>
          </cell>
          <cell r="JS71">
            <v>0</v>
          </cell>
          <cell r="JT71">
            <v>0</v>
          </cell>
          <cell r="JU71">
            <v>0</v>
          </cell>
          <cell r="JV71">
            <v>0</v>
          </cell>
          <cell r="JW71">
            <v>0</v>
          </cell>
          <cell r="JX71">
            <v>0</v>
          </cell>
          <cell r="JY71">
            <v>0</v>
          </cell>
          <cell r="JZ71">
            <v>0</v>
          </cell>
          <cell r="KA71">
            <v>0</v>
          </cell>
          <cell r="KB71">
            <v>0</v>
          </cell>
          <cell r="KC71">
            <v>0</v>
          </cell>
          <cell r="KD71">
            <v>0</v>
          </cell>
          <cell r="KE71">
            <v>0</v>
          </cell>
          <cell r="KF71">
            <v>0</v>
          </cell>
          <cell r="KG71">
            <v>0</v>
          </cell>
          <cell r="KH71">
            <v>1531.19</v>
          </cell>
          <cell r="KI71">
            <v>70.37</v>
          </cell>
          <cell r="KJ71">
            <v>70.37</v>
          </cell>
          <cell r="KK71">
            <v>70.37</v>
          </cell>
          <cell r="KL71">
            <v>70.37</v>
          </cell>
          <cell r="KM71">
            <v>70.37</v>
          </cell>
          <cell r="KN71">
            <v>70.37</v>
          </cell>
          <cell r="KO71">
            <v>70.37</v>
          </cell>
          <cell r="KP71">
            <v>207.72</v>
          </cell>
          <cell r="KQ71">
            <v>207.72</v>
          </cell>
          <cell r="KR71">
            <v>207.72</v>
          </cell>
          <cell r="KS71">
            <v>207.72</v>
          </cell>
          <cell r="KT71">
            <v>207.72</v>
          </cell>
          <cell r="KU71">
            <v>1647.8206279804022</v>
          </cell>
          <cell r="KV71">
            <v>85.143205890918807</v>
          </cell>
          <cell r="KW71">
            <v>91.69611704407032</v>
          </cell>
          <cell r="KX71">
            <v>81.37919455837276</v>
          </cell>
          <cell r="KY71">
            <v>89.224726365840553</v>
          </cell>
          <cell r="KZ71">
            <v>88.878821447698371</v>
          </cell>
          <cell r="LA71">
            <v>90.843843591464775</v>
          </cell>
          <cell r="LB71">
            <v>80.385998059716925</v>
          </cell>
          <cell r="LC71">
            <v>157.80423628036954</v>
          </cell>
          <cell r="LD71">
            <v>203.4008464735353</v>
          </cell>
          <cell r="LE71">
            <v>196.40746758518608</v>
          </cell>
          <cell r="LF71">
            <v>239.29832720377493</v>
          </cell>
          <cell r="LG71">
            <v>243.35784347945349</v>
          </cell>
          <cell r="LH71">
            <v>116.6306279804021</v>
          </cell>
          <cell r="LI71">
            <v>0</v>
          </cell>
          <cell r="LJ71">
            <v>116.6306279804021</v>
          </cell>
          <cell r="LK71">
            <v>0</v>
          </cell>
          <cell r="LX71">
            <v>0</v>
          </cell>
          <cell r="MJ71">
            <v>0</v>
          </cell>
          <cell r="ML71">
            <v>0</v>
          </cell>
          <cell r="MM71">
            <v>0</v>
          </cell>
          <cell r="MN71">
            <v>50374.770000000011</v>
          </cell>
          <cell r="MO71">
            <v>4751.41</v>
          </cell>
          <cell r="MP71">
            <v>4751.41</v>
          </cell>
          <cell r="MQ71">
            <v>4751.41</v>
          </cell>
          <cell r="MR71">
            <v>4751.41</v>
          </cell>
          <cell r="MS71">
            <v>4751.41</v>
          </cell>
          <cell r="MT71">
            <v>4751.41</v>
          </cell>
          <cell r="MU71">
            <v>4751.41</v>
          </cell>
          <cell r="MV71">
            <v>3422.98</v>
          </cell>
          <cell r="MW71">
            <v>3422.98</v>
          </cell>
          <cell r="MX71">
            <v>3422.98</v>
          </cell>
          <cell r="MY71">
            <v>3422.98</v>
          </cell>
          <cell r="MZ71">
            <v>3422.98</v>
          </cell>
          <cell r="NA71">
            <v>33302.409362503466</v>
          </cell>
          <cell r="NB71">
            <v>290.22183710706668</v>
          </cell>
          <cell r="NC71">
            <v>106.58752539639701</v>
          </cell>
          <cell r="ND71">
            <v>0</v>
          </cell>
          <cell r="NE71">
            <v>0</v>
          </cell>
          <cell r="NF71">
            <v>0</v>
          </cell>
          <cell r="NG71">
            <v>0</v>
          </cell>
          <cell r="NH71">
            <v>0</v>
          </cell>
          <cell r="NI71">
            <v>32905.599999999999</v>
          </cell>
          <cell r="NJ71">
            <v>0</v>
          </cell>
          <cell r="NK71">
            <v>0</v>
          </cell>
          <cell r="NL71">
            <v>0</v>
          </cell>
          <cell r="NM71">
            <v>0</v>
          </cell>
          <cell r="NN71">
            <v>-17072.360637496546</v>
          </cell>
          <cell r="NO71">
            <v>-17072.360637496546</v>
          </cell>
          <cell r="NP71">
            <v>0</v>
          </cell>
          <cell r="NQ71">
            <v>14144.210000000001</v>
          </cell>
          <cell r="NR71">
            <v>5511.91</v>
          </cell>
          <cell r="NS71">
            <v>-8632.3000000000011</v>
          </cell>
          <cell r="NT71">
            <v>-8632.3000000000011</v>
          </cell>
          <cell r="NU71">
            <v>0</v>
          </cell>
          <cell r="NV71">
            <v>3052.5100000000007</v>
          </cell>
          <cell r="NW71">
            <v>314.02999999999997</v>
          </cell>
          <cell r="NX71">
            <v>314.02999999999997</v>
          </cell>
          <cell r="NY71">
            <v>314.02999999999997</v>
          </cell>
          <cell r="NZ71">
            <v>314.02999999999997</v>
          </cell>
          <cell r="OA71">
            <v>314.02999999999997</v>
          </cell>
          <cell r="OB71">
            <v>314.02999999999997</v>
          </cell>
          <cell r="OC71">
            <v>314.02999999999997</v>
          </cell>
          <cell r="OD71">
            <v>170.86</v>
          </cell>
          <cell r="OE71">
            <v>170.86</v>
          </cell>
          <cell r="OF71">
            <v>170.86</v>
          </cell>
          <cell r="OG71">
            <v>170.86</v>
          </cell>
          <cell r="OH71">
            <v>170.86</v>
          </cell>
          <cell r="OI71">
            <v>107.18</v>
          </cell>
          <cell r="OJ71">
            <v>107.18</v>
          </cell>
          <cell r="OK71">
            <v>0</v>
          </cell>
          <cell r="OL71">
            <v>0</v>
          </cell>
          <cell r="OM71">
            <v>0</v>
          </cell>
          <cell r="ON71">
            <v>0</v>
          </cell>
          <cell r="OO71">
            <v>0</v>
          </cell>
          <cell r="OP71">
            <v>0</v>
          </cell>
          <cell r="OQ71">
            <v>0</v>
          </cell>
          <cell r="OR71">
            <v>0</v>
          </cell>
          <cell r="OS71">
            <v>0</v>
          </cell>
          <cell r="OT71">
            <v>0</v>
          </cell>
          <cell r="OU71">
            <v>0</v>
          </cell>
          <cell r="OV71">
            <v>-2945.3300000000008</v>
          </cell>
          <cell r="OW71">
            <v>-2945.3300000000008</v>
          </cell>
          <cell r="OX71">
            <v>0</v>
          </cell>
          <cell r="OY71">
            <v>2430.5899999999997</v>
          </cell>
          <cell r="OZ71">
            <v>251.22</v>
          </cell>
          <cell r="PA71">
            <v>251.22</v>
          </cell>
          <cell r="PB71">
            <v>251.22</v>
          </cell>
          <cell r="PC71">
            <v>251.22</v>
          </cell>
          <cell r="PD71">
            <v>251.22</v>
          </cell>
          <cell r="PE71">
            <v>251.22</v>
          </cell>
          <cell r="PF71">
            <v>251.22</v>
          </cell>
          <cell r="PG71">
            <v>134.41</v>
          </cell>
          <cell r="PH71">
            <v>134.41</v>
          </cell>
          <cell r="PI71">
            <v>134.41</v>
          </cell>
          <cell r="PJ71">
            <v>134.41</v>
          </cell>
          <cell r="PK71">
            <v>134.41</v>
          </cell>
          <cell r="PL71">
            <v>0</v>
          </cell>
          <cell r="PM71">
            <v>0</v>
          </cell>
          <cell r="PN71">
            <v>0</v>
          </cell>
          <cell r="PO71">
            <v>0</v>
          </cell>
          <cell r="PP71">
            <v>0</v>
          </cell>
          <cell r="PQ71">
            <v>0</v>
          </cell>
          <cell r="PR71">
            <v>0</v>
          </cell>
          <cell r="PS71">
            <v>0</v>
          </cell>
          <cell r="PT71">
            <v>0</v>
          </cell>
          <cell r="PU71">
            <v>0</v>
          </cell>
          <cell r="PV71">
            <v>0</v>
          </cell>
          <cell r="PW71">
            <v>0</v>
          </cell>
          <cell r="PX71">
            <v>0</v>
          </cell>
          <cell r="PY71">
            <v>-2430.5899999999997</v>
          </cell>
          <cell r="PZ71">
            <v>-2430.5899999999997</v>
          </cell>
          <cell r="QA71">
            <v>0</v>
          </cell>
          <cell r="QB71">
            <v>1324.75</v>
          </cell>
          <cell r="QC71">
            <v>135.5</v>
          </cell>
          <cell r="QD71">
            <v>135.5</v>
          </cell>
          <cell r="QE71">
            <v>135.5</v>
          </cell>
          <cell r="QF71">
            <v>135.5</v>
          </cell>
          <cell r="QG71">
            <v>135.5</v>
          </cell>
          <cell r="QH71">
            <v>135.5</v>
          </cell>
          <cell r="QI71">
            <v>135.5</v>
          </cell>
          <cell r="QJ71">
            <v>75.25</v>
          </cell>
          <cell r="QK71">
            <v>75.25</v>
          </cell>
          <cell r="QL71">
            <v>75.25</v>
          </cell>
          <cell r="QM71">
            <v>75.25</v>
          </cell>
          <cell r="QN71">
            <v>75.25</v>
          </cell>
          <cell r="QO71">
            <v>0</v>
          </cell>
          <cell r="QP71">
            <v>0</v>
          </cell>
          <cell r="QQ71">
            <v>0</v>
          </cell>
          <cell r="QR71">
            <v>0</v>
          </cell>
          <cell r="QS71">
            <v>0</v>
          </cell>
          <cell r="QT71">
            <v>0</v>
          </cell>
          <cell r="QU71">
            <v>0</v>
          </cell>
          <cell r="QV71">
            <v>0</v>
          </cell>
          <cell r="QW71">
            <v>0</v>
          </cell>
          <cell r="QX71">
            <v>0</v>
          </cell>
          <cell r="QY71">
            <v>0</v>
          </cell>
          <cell r="QZ71">
            <v>0</v>
          </cell>
          <cell r="RA71">
            <v>0</v>
          </cell>
          <cell r="RB71">
            <v>-1324.75</v>
          </cell>
          <cell r="RC71">
            <v>-1324.75</v>
          </cell>
          <cell r="RD71">
            <v>0</v>
          </cell>
          <cell r="RE71">
            <v>5604.0600000000013</v>
          </cell>
          <cell r="RF71">
            <v>576.88</v>
          </cell>
          <cell r="RG71">
            <v>576.88</v>
          </cell>
          <cell r="RH71">
            <v>576.88</v>
          </cell>
          <cell r="RI71">
            <v>576.88</v>
          </cell>
          <cell r="RJ71">
            <v>576.88</v>
          </cell>
          <cell r="RK71">
            <v>576.88</v>
          </cell>
          <cell r="RL71">
            <v>576.88</v>
          </cell>
          <cell r="RM71">
            <v>313.18</v>
          </cell>
          <cell r="RN71">
            <v>313.18</v>
          </cell>
          <cell r="RO71">
            <v>313.18</v>
          </cell>
          <cell r="RP71">
            <v>313.18</v>
          </cell>
          <cell r="RQ71">
            <v>313.18</v>
          </cell>
          <cell r="RR71">
            <v>1400.73</v>
          </cell>
          <cell r="RS71">
            <v>0</v>
          </cell>
          <cell r="RT71">
            <v>0</v>
          </cell>
          <cell r="RU71">
            <v>0</v>
          </cell>
          <cell r="RV71">
            <v>0</v>
          </cell>
          <cell r="RW71">
            <v>0</v>
          </cell>
          <cell r="RX71">
            <v>598.9</v>
          </cell>
          <cell r="RY71">
            <v>0</v>
          </cell>
          <cell r="RZ71">
            <v>0</v>
          </cell>
          <cell r="SA71">
            <v>0</v>
          </cell>
          <cell r="SB71">
            <v>801.83</v>
          </cell>
          <cell r="SC71">
            <v>0</v>
          </cell>
          <cell r="SD71">
            <v>0</v>
          </cell>
          <cell r="SE71">
            <v>-4203.3300000000017</v>
          </cell>
          <cell r="SF71">
            <v>-4203.3300000000017</v>
          </cell>
          <cell r="SG71">
            <v>0</v>
          </cell>
          <cell r="SH71">
            <v>0</v>
          </cell>
          <cell r="SI71">
            <v>0</v>
          </cell>
          <cell r="SJ71">
            <v>0</v>
          </cell>
          <cell r="SK71">
            <v>0</v>
          </cell>
          <cell r="SL71">
            <v>0</v>
          </cell>
          <cell r="SM71">
            <v>0</v>
          </cell>
          <cell r="SN71">
            <v>0</v>
          </cell>
          <cell r="SO71">
            <v>0</v>
          </cell>
          <cell r="SP71">
            <v>0</v>
          </cell>
          <cell r="SQ71">
            <v>0</v>
          </cell>
          <cell r="SR71">
            <v>0</v>
          </cell>
          <cell r="SS71">
            <v>0</v>
          </cell>
          <cell r="ST71">
            <v>0</v>
          </cell>
          <cell r="SU71">
            <v>534.45000000000005</v>
          </cell>
          <cell r="SV71">
            <v>0</v>
          </cell>
          <cell r="SW71">
            <v>0</v>
          </cell>
          <cell r="SX71">
            <v>0</v>
          </cell>
          <cell r="SY71">
            <v>0</v>
          </cell>
          <cell r="SZ71">
            <v>0</v>
          </cell>
          <cell r="TA71">
            <v>0</v>
          </cell>
          <cell r="TB71">
            <v>0</v>
          </cell>
          <cell r="TC71">
            <v>534.45000000000005</v>
          </cell>
          <cell r="TD71">
            <v>0</v>
          </cell>
          <cell r="TE71">
            <v>0</v>
          </cell>
          <cell r="TF71">
            <v>0</v>
          </cell>
          <cell r="TG71">
            <v>0</v>
          </cell>
          <cell r="TH71">
            <v>534.45000000000005</v>
          </cell>
          <cell r="TI71">
            <v>0</v>
          </cell>
          <cell r="TJ71">
            <v>534.45000000000005</v>
          </cell>
          <cell r="TK71">
            <v>1672.9599999999998</v>
          </cell>
          <cell r="TL71">
            <v>156.43</v>
          </cell>
          <cell r="TM71">
            <v>156.43</v>
          </cell>
          <cell r="TN71">
            <v>156.43</v>
          </cell>
          <cell r="TO71">
            <v>156.43</v>
          </cell>
          <cell r="TP71">
            <v>156.43</v>
          </cell>
          <cell r="TQ71">
            <v>156.43</v>
          </cell>
          <cell r="TR71">
            <v>156.43</v>
          </cell>
          <cell r="TS71">
            <v>115.59</v>
          </cell>
          <cell r="TT71">
            <v>115.59</v>
          </cell>
          <cell r="TU71">
            <v>115.59</v>
          </cell>
          <cell r="TV71">
            <v>115.59</v>
          </cell>
          <cell r="TW71">
            <v>115.59</v>
          </cell>
          <cell r="TX71">
            <v>3469.55</v>
          </cell>
          <cell r="TY71">
            <v>253.19</v>
          </cell>
          <cell r="TZ71">
            <v>0</v>
          </cell>
          <cell r="UA71">
            <v>0</v>
          </cell>
          <cell r="UB71">
            <v>0</v>
          </cell>
          <cell r="UC71">
            <v>0</v>
          </cell>
          <cell r="UD71">
            <v>2445.0500000000002</v>
          </cell>
          <cell r="UE71">
            <v>771.31</v>
          </cell>
          <cell r="UF71">
            <v>0</v>
          </cell>
          <cell r="UG71">
            <v>0</v>
          </cell>
          <cell r="UH71">
            <v>0</v>
          </cell>
          <cell r="UI71">
            <v>0</v>
          </cell>
          <cell r="UJ71">
            <v>0</v>
          </cell>
          <cell r="UK71">
            <v>1796.5900000000004</v>
          </cell>
          <cell r="UL71">
            <v>0</v>
          </cell>
          <cell r="UM71">
            <v>1796.5900000000004</v>
          </cell>
          <cell r="UN71">
            <v>59.339999999999996</v>
          </cell>
          <cell r="UO71">
            <v>5.82</v>
          </cell>
          <cell r="UP71">
            <v>5.82</v>
          </cell>
          <cell r="UQ71">
            <v>5.82</v>
          </cell>
          <cell r="UR71">
            <v>5.82</v>
          </cell>
          <cell r="US71">
            <v>5.82</v>
          </cell>
          <cell r="UT71">
            <v>5.82</v>
          </cell>
          <cell r="UU71">
            <v>5.82</v>
          </cell>
          <cell r="UV71">
            <v>3.72</v>
          </cell>
          <cell r="UW71">
            <v>3.72</v>
          </cell>
          <cell r="UX71">
            <v>3.72</v>
          </cell>
          <cell r="UY71">
            <v>3.72</v>
          </cell>
          <cell r="UZ71">
            <v>3.72</v>
          </cell>
          <cell r="VA71">
            <v>0</v>
          </cell>
          <cell r="VH71">
            <v>0</v>
          </cell>
          <cell r="VN71">
            <v>-59.339999999999996</v>
          </cell>
          <cell r="VO71">
            <v>-59.339999999999996</v>
          </cell>
          <cell r="VP71">
            <v>0</v>
          </cell>
          <cell r="VQ71">
            <v>0</v>
          </cell>
          <cell r="WD71">
            <v>0</v>
          </cell>
          <cell r="WQ71">
            <v>0</v>
          </cell>
          <cell r="WR71">
            <v>0</v>
          </cell>
          <cell r="WS71">
            <v>0</v>
          </cell>
          <cell r="WT71">
            <v>26848.42</v>
          </cell>
          <cell r="WU71">
            <v>1673.36</v>
          </cell>
          <cell r="WV71">
            <v>1673.36</v>
          </cell>
          <cell r="WW71">
            <v>1673.36</v>
          </cell>
          <cell r="WX71">
            <v>1673.36</v>
          </cell>
          <cell r="WY71">
            <v>1673.36</v>
          </cell>
          <cell r="WZ71">
            <v>1673.36</v>
          </cell>
          <cell r="XA71">
            <v>1673.36</v>
          </cell>
          <cell r="XB71">
            <v>3026.98</v>
          </cell>
          <cell r="XC71">
            <v>3026.98</v>
          </cell>
          <cell r="XD71">
            <v>3026.98</v>
          </cell>
          <cell r="XE71">
            <v>3026.98</v>
          </cell>
          <cell r="XF71">
            <v>3026.98</v>
          </cell>
          <cell r="XG71">
            <v>33914.136468355828</v>
          </cell>
          <cell r="XH71">
            <v>2936.9470703146617</v>
          </cell>
          <cell r="XI71">
            <v>3238.0976462563535</v>
          </cell>
          <cell r="XJ71">
            <v>3075.8116832324167</v>
          </cell>
          <cell r="XK71">
            <v>101.7118927562852</v>
          </cell>
          <cell r="XL71">
            <v>2401.2532944521481</v>
          </cell>
          <cell r="XM71">
            <v>2314.9908977570412</v>
          </cell>
          <cell r="XN71">
            <v>2910.4274439487035</v>
          </cell>
          <cell r="XO71">
            <v>3709.4626989467934</v>
          </cell>
          <cell r="XP71">
            <v>4108.4383716418997</v>
          </cell>
          <cell r="XQ71">
            <v>3044.8135670294196</v>
          </cell>
          <cell r="XR71">
            <v>3044.1394947385588</v>
          </cell>
          <cell r="XS71">
            <v>3028.0424072815426</v>
          </cell>
          <cell r="XT71">
            <v>7065.7164683558294</v>
          </cell>
          <cell r="XU71">
            <v>0</v>
          </cell>
          <cell r="XV71">
            <v>7065.7164683558294</v>
          </cell>
          <cell r="XW71">
            <v>7924.1100000000006</v>
          </cell>
          <cell r="XX71">
            <v>473.08</v>
          </cell>
          <cell r="XY71">
            <v>473.08</v>
          </cell>
          <cell r="XZ71">
            <v>473.08</v>
          </cell>
          <cell r="YA71">
            <v>473.08</v>
          </cell>
          <cell r="YB71">
            <v>473.08</v>
          </cell>
          <cell r="YC71">
            <v>473.08</v>
          </cell>
          <cell r="YD71">
            <v>473.08</v>
          </cell>
          <cell r="YE71">
            <v>922.51</v>
          </cell>
          <cell r="YF71">
            <v>922.51</v>
          </cell>
          <cell r="YG71">
            <v>922.51</v>
          </cell>
          <cell r="YH71">
            <v>922.51</v>
          </cell>
          <cell r="YI71">
            <v>922.51</v>
          </cell>
          <cell r="YJ71">
            <v>8851.2473036168049</v>
          </cell>
          <cell r="YK71">
            <v>1475.1940872673099</v>
          </cell>
          <cell r="YL71">
            <v>538.13252134547588</v>
          </cell>
          <cell r="YM71">
            <v>554.12858103930193</v>
          </cell>
          <cell r="YN71">
            <v>594.13931737515816</v>
          </cell>
          <cell r="YO71">
            <v>535.76253304175373</v>
          </cell>
          <cell r="YP71">
            <v>575.87596807369744</v>
          </cell>
          <cell r="YQ71">
            <v>602.81715843536529</v>
          </cell>
          <cell r="YR71">
            <v>907.0661501033826</v>
          </cell>
          <cell r="YS71">
            <v>699.76659833691485</v>
          </cell>
          <cell r="YT71">
            <v>759.06241094523318</v>
          </cell>
          <cell r="YU71">
            <v>771.11901926798225</v>
          </cell>
          <cell r="YV71">
            <v>838.18295838522909</v>
          </cell>
          <cell r="YW71">
            <v>927.13730361680427</v>
          </cell>
          <cell r="YX71">
            <v>0</v>
          </cell>
          <cell r="YY71">
            <v>927.13730361680427</v>
          </cell>
          <cell r="YZ71">
            <v>4466.43</v>
          </cell>
          <cell r="ZA71">
            <v>121.54</v>
          </cell>
          <cell r="ZB71">
            <v>121.54</v>
          </cell>
          <cell r="ZC71">
            <v>121.54</v>
          </cell>
          <cell r="ZD71">
            <v>121.54</v>
          </cell>
          <cell r="ZE71">
            <v>121.54</v>
          </cell>
          <cell r="ZF71">
            <v>121.54</v>
          </cell>
          <cell r="ZG71">
            <v>121.54</v>
          </cell>
          <cell r="ZH71">
            <v>723.13</v>
          </cell>
          <cell r="ZI71">
            <v>723.13</v>
          </cell>
          <cell r="ZJ71">
            <v>723.13</v>
          </cell>
          <cell r="ZK71">
            <v>723.13</v>
          </cell>
          <cell r="ZL71">
            <v>723.13</v>
          </cell>
          <cell r="ZM71">
            <v>4678.0204635242389</v>
          </cell>
          <cell r="ZN71">
            <v>0</v>
          </cell>
          <cell r="ZO71">
            <v>25.01528396683338</v>
          </cell>
          <cell r="ZP71">
            <v>84.431918617020585</v>
          </cell>
          <cell r="ZQ71">
            <v>4482.9285255649747</v>
          </cell>
          <cell r="ZR71">
            <v>85.644735375410036</v>
          </cell>
          <cell r="ZS71">
            <v>0</v>
          </cell>
          <cell r="ZZ71">
            <v>211.59046352423866</v>
          </cell>
          <cell r="AAA71">
            <v>0</v>
          </cell>
          <cell r="AAB71">
            <v>211.59046352423866</v>
          </cell>
          <cell r="AAC71">
            <v>11.189999999999998</v>
          </cell>
          <cell r="AAD71">
            <v>0.87</v>
          </cell>
          <cell r="AAE71">
            <v>0.87</v>
          </cell>
          <cell r="AAF71">
            <v>0.87</v>
          </cell>
          <cell r="AAG71">
            <v>0.87</v>
          </cell>
          <cell r="AAH71">
            <v>0.87</v>
          </cell>
          <cell r="AAI71">
            <v>0.87</v>
          </cell>
          <cell r="AAJ71">
            <v>0.87</v>
          </cell>
          <cell r="AAK71">
            <v>1.02</v>
          </cell>
          <cell r="AAL71">
            <v>1.02</v>
          </cell>
          <cell r="AAM71">
            <v>1.02</v>
          </cell>
          <cell r="AAN71">
            <v>1.02</v>
          </cell>
          <cell r="AAO71">
            <v>1.02</v>
          </cell>
          <cell r="AAP71">
            <v>6.1110013299516792</v>
          </cell>
          <cell r="AAQ71">
            <v>0.8728032662483316</v>
          </cell>
          <cell r="AAR71">
            <v>0.87071412885059785</v>
          </cell>
          <cell r="AAS71">
            <v>0.87364428915870251</v>
          </cell>
          <cell r="AAT71">
            <v>0.8772296840449999</v>
          </cell>
          <cell r="AAU71">
            <v>0.88407912962599999</v>
          </cell>
          <cell r="AAV71">
            <v>0.87406613608599992</v>
          </cell>
          <cell r="AAW71">
            <v>0.85846469593704722</v>
          </cell>
          <cell r="AAX71">
            <v>0</v>
          </cell>
          <cell r="AAY71">
            <v>0</v>
          </cell>
          <cell r="AAZ71">
            <v>0</v>
          </cell>
          <cell r="ABA71">
            <v>0</v>
          </cell>
          <cell r="ABB71">
            <v>0</v>
          </cell>
          <cell r="ABC71">
            <v>-5.0789986700483185</v>
          </cell>
          <cell r="ABD71">
            <v>-5.0789986700483185</v>
          </cell>
          <cell r="ABE71">
            <v>0</v>
          </cell>
          <cell r="ABF71">
            <v>1.1500000000000001</v>
          </cell>
          <cell r="ABG71">
            <v>0</v>
          </cell>
          <cell r="ABH71">
            <v>0</v>
          </cell>
          <cell r="ABI71">
            <v>0</v>
          </cell>
          <cell r="ABJ71">
            <v>0</v>
          </cell>
          <cell r="ABK71">
            <v>0</v>
          </cell>
          <cell r="ABL71">
            <v>0</v>
          </cell>
          <cell r="ABM71">
            <v>0</v>
          </cell>
          <cell r="ABN71">
            <v>0.23</v>
          </cell>
          <cell r="ABO71">
            <v>0.23</v>
          </cell>
          <cell r="ABP71">
            <v>0.23</v>
          </cell>
          <cell r="ABQ71">
            <v>0.23</v>
          </cell>
          <cell r="ABR71">
            <v>0.23</v>
          </cell>
          <cell r="ABS71">
            <v>0</v>
          </cell>
          <cell r="ABT71">
            <v>0</v>
          </cell>
          <cell r="ABU71">
            <v>0</v>
          </cell>
          <cell r="ABV71">
            <v>0</v>
          </cell>
          <cell r="ABW71">
            <v>0</v>
          </cell>
          <cell r="ABX71">
            <v>0</v>
          </cell>
          <cell r="ABY71">
            <v>0</v>
          </cell>
          <cell r="ACB71">
            <v>0</v>
          </cell>
          <cell r="ACC71">
            <v>0</v>
          </cell>
          <cell r="ACD71">
            <v>0</v>
          </cell>
          <cell r="ACE71">
            <v>0</v>
          </cell>
          <cell r="ACF71">
            <v>-1.1500000000000001</v>
          </cell>
          <cell r="ACG71">
            <v>-1.1500000000000001</v>
          </cell>
          <cell r="ACH71">
            <v>0</v>
          </cell>
          <cell r="ACI71">
            <v>3435.4300000000003</v>
          </cell>
          <cell r="ACJ71">
            <v>1403.1950525962704</v>
          </cell>
          <cell r="ACK71">
            <v>-2032.2349474037298</v>
          </cell>
          <cell r="ACL71">
            <v>-2032.2349474037298</v>
          </cell>
          <cell r="ACM71">
            <v>0</v>
          </cell>
          <cell r="ACN71">
            <v>3435.4300000000003</v>
          </cell>
          <cell r="ACO71">
            <v>288.44</v>
          </cell>
          <cell r="ACP71">
            <v>288.44</v>
          </cell>
          <cell r="ACQ71">
            <v>288.44</v>
          </cell>
          <cell r="ACR71">
            <v>288.44</v>
          </cell>
          <cell r="ACS71">
            <v>288.44</v>
          </cell>
          <cell r="ACT71">
            <v>288.44</v>
          </cell>
          <cell r="ACU71">
            <v>288.44</v>
          </cell>
          <cell r="ACV71">
            <v>283.27</v>
          </cell>
          <cell r="ACW71">
            <v>283.27</v>
          </cell>
          <cell r="ACX71">
            <v>283.27</v>
          </cell>
          <cell r="ACY71">
            <v>283.27</v>
          </cell>
          <cell r="ACZ71">
            <v>283.27</v>
          </cell>
          <cell r="ADA71">
            <v>1403.1950525962704</v>
          </cell>
          <cell r="ADB71">
            <v>0</v>
          </cell>
          <cell r="ADC71">
            <v>264.24786481237811</v>
          </cell>
          <cell r="ADD71">
            <v>80.488054825753252</v>
          </cell>
          <cell r="ADE71">
            <v>74.479677999999993</v>
          </cell>
          <cell r="ADF71">
            <v>36.732085599999998</v>
          </cell>
          <cell r="ADG71">
            <v>94.737551999999994</v>
          </cell>
          <cell r="ADH71">
            <v>133.36673041830412</v>
          </cell>
          <cell r="ADI71">
            <v>131.43546083726517</v>
          </cell>
          <cell r="ADJ71">
            <v>84.268475199999997</v>
          </cell>
          <cell r="ADK71">
            <v>137.92514399999999</v>
          </cell>
          <cell r="ADL71">
            <v>211.20187367999998</v>
          </cell>
          <cell r="ADM71">
            <v>154.31213322256991</v>
          </cell>
          <cell r="ADN71">
            <v>-2032.2349474037298</v>
          </cell>
          <cell r="ADO71">
            <v>-2032.2349474037298</v>
          </cell>
          <cell r="ADP71">
            <v>0</v>
          </cell>
          <cell r="ADQ71">
            <v>0</v>
          </cell>
          <cell r="ADR71">
            <v>0</v>
          </cell>
          <cell r="ADS71">
            <v>0</v>
          </cell>
          <cell r="ADT71">
            <v>0</v>
          </cell>
          <cell r="ADU71">
            <v>0</v>
          </cell>
          <cell r="ADV71">
            <v>0</v>
          </cell>
          <cell r="ADW71">
            <v>0</v>
          </cell>
          <cell r="ADX71">
            <v>0</v>
          </cell>
          <cell r="ADY71">
            <v>0</v>
          </cell>
          <cell r="ADZ71">
            <v>0</v>
          </cell>
          <cell r="AEA71">
            <v>0</v>
          </cell>
          <cell r="AEB71">
            <v>0</v>
          </cell>
          <cell r="AEC71">
            <v>0</v>
          </cell>
          <cell r="AED71">
            <v>0</v>
          </cell>
          <cell r="AEE71">
            <v>0</v>
          </cell>
          <cell r="AEF71">
            <v>0</v>
          </cell>
          <cell r="AEG71">
            <v>0</v>
          </cell>
          <cell r="AEH71">
            <v>0</v>
          </cell>
          <cell r="AEI71">
            <v>0</v>
          </cell>
          <cell r="AEJ71">
            <v>0</v>
          </cell>
          <cell r="AEK71">
            <v>0</v>
          </cell>
          <cell r="AEL71">
            <v>0</v>
          </cell>
          <cell r="AEM71">
            <v>0</v>
          </cell>
          <cell r="AEN71">
            <v>0</v>
          </cell>
          <cell r="AEO71">
            <v>0</v>
          </cell>
          <cell r="AEP71">
            <v>0</v>
          </cell>
          <cell r="AEQ71">
            <v>0</v>
          </cell>
          <cell r="AER71">
            <v>0</v>
          </cell>
          <cell r="AES71">
            <v>0</v>
          </cell>
          <cell r="AET71">
            <v>0</v>
          </cell>
          <cell r="AEU71">
            <v>0</v>
          </cell>
          <cell r="AEV71">
            <v>0</v>
          </cell>
          <cell r="AEW71">
            <v>0</v>
          </cell>
          <cell r="AEX71">
            <v>0</v>
          </cell>
          <cell r="AEY71">
            <v>0</v>
          </cell>
          <cell r="AEZ71">
            <v>0</v>
          </cell>
          <cell r="AFA71">
            <v>0</v>
          </cell>
          <cell r="AFB71">
            <v>0</v>
          </cell>
          <cell r="AFC71">
            <v>0</v>
          </cell>
          <cell r="AFD71">
            <v>0</v>
          </cell>
          <cell r="AFE71">
            <v>0</v>
          </cell>
          <cell r="AFF71">
            <v>0</v>
          </cell>
          <cell r="AFG71">
            <v>0</v>
          </cell>
          <cell r="AFH71">
            <v>0</v>
          </cell>
          <cell r="AFI71">
            <v>0</v>
          </cell>
          <cell r="AFJ71">
            <v>0</v>
          </cell>
          <cell r="AFK71">
            <v>0</v>
          </cell>
          <cell r="AFL71">
            <v>0</v>
          </cell>
          <cell r="AFM71">
            <v>0</v>
          </cell>
          <cell r="AFN71">
            <v>0</v>
          </cell>
          <cell r="AFO71">
            <v>0</v>
          </cell>
          <cell r="AFP71">
            <v>0</v>
          </cell>
          <cell r="AFQ71">
            <v>0</v>
          </cell>
          <cell r="AFR71">
            <v>0</v>
          </cell>
          <cell r="AFS71">
            <v>0</v>
          </cell>
          <cell r="AFT71">
            <v>0</v>
          </cell>
          <cell r="AFU71">
            <v>0</v>
          </cell>
          <cell r="AFV71">
            <v>0</v>
          </cell>
          <cell r="AFW71">
            <v>130010.67000000001</v>
          </cell>
          <cell r="AFX71">
            <v>110450.09253976254</v>
          </cell>
          <cell r="AFY71">
            <v>-19560.577460237473</v>
          </cell>
          <cell r="AFZ71">
            <v>-19560.577460237473</v>
          </cell>
          <cell r="AGA71">
            <v>0</v>
          </cell>
          <cell r="AGB71">
            <v>156012.804</v>
          </cell>
          <cell r="AGC71">
            <v>132540.11104771504</v>
          </cell>
          <cell r="AGD71">
            <v>-23472.692952284968</v>
          </cell>
          <cell r="AGE71">
            <v>-23472.692952284968</v>
          </cell>
          <cell r="AGF71">
            <v>0</v>
          </cell>
          <cell r="AGG71">
            <v>9620.7895800000006</v>
          </cell>
          <cell r="AGH71">
            <v>8173.3068479424273</v>
          </cell>
          <cell r="AGI71">
            <v>-1447.4827320575732</v>
          </cell>
          <cell r="AGJ71">
            <v>-1447.4827320575732</v>
          </cell>
          <cell r="AGK71">
            <v>0</v>
          </cell>
          <cell r="AGL71">
            <v>165633.59358000002</v>
          </cell>
          <cell r="AGM71">
            <v>140713.41789565748</v>
          </cell>
          <cell r="AGN71">
            <v>-24920.175684342539</v>
          </cell>
          <cell r="AGO71">
            <v>-24920.175684342539</v>
          </cell>
          <cell r="AGP71">
            <v>0</v>
          </cell>
          <cell r="AGQ71">
            <v>5.8084772370486655E-2</v>
          </cell>
          <cell r="AGR71">
            <v>7.0000000000000007E-2</v>
          </cell>
          <cell r="AGS71">
            <v>0.05</v>
          </cell>
          <cell r="AGT71">
            <v>6.1666666666666668E-2</v>
          </cell>
          <cell r="AGV71">
            <v>64518.98000000001</v>
          </cell>
          <cell r="AGW71">
            <v>38814.319362503462</v>
          </cell>
          <cell r="AGX71">
            <v>-25704.660637496549</v>
          </cell>
          <cell r="AGZ71">
            <v>-24920.175684342539</v>
          </cell>
          <cell r="AHA71">
            <v>-45336.066494735031</v>
          </cell>
          <cell r="AHC71">
            <v>-22128.977200587629</v>
          </cell>
          <cell r="AHD71">
            <v>112268.05864544385</v>
          </cell>
          <cell r="AHE71">
            <v>-60434.58494537769</v>
          </cell>
          <cell r="AHF71">
            <v>-40109.415222667682</v>
          </cell>
          <cell r="AHG71">
            <v>-80661.160902266725</v>
          </cell>
        </row>
        <row r="72">
          <cell r="C72" t="str">
            <v>Текстильникiв, ВУЛ, 39</v>
          </cell>
          <cell r="D72">
            <v>5</v>
          </cell>
          <cell r="E72">
            <v>2664.2</v>
          </cell>
          <cell r="F72">
            <v>27712.49</v>
          </cell>
          <cell r="G72">
            <v>30102.365108466023</v>
          </cell>
          <cell r="H72">
            <v>2389.8751084660216</v>
          </cell>
          <cell r="I72">
            <v>0</v>
          </cell>
          <cell r="J72">
            <v>2389.8751084660216</v>
          </cell>
          <cell r="K72">
            <v>10279.06</v>
          </cell>
          <cell r="L72">
            <v>723.33</v>
          </cell>
          <cell r="M72">
            <v>723.33</v>
          </cell>
          <cell r="N72">
            <v>723.33</v>
          </cell>
          <cell r="O72">
            <v>723.33</v>
          </cell>
          <cell r="P72">
            <v>723.33</v>
          </cell>
          <cell r="Q72">
            <v>723.33</v>
          </cell>
          <cell r="R72">
            <v>723.33</v>
          </cell>
          <cell r="S72">
            <v>1043.1500000000001</v>
          </cell>
          <cell r="T72">
            <v>1043.1500000000001</v>
          </cell>
          <cell r="U72">
            <v>1043.1500000000001</v>
          </cell>
          <cell r="V72">
            <v>1043.1500000000001</v>
          </cell>
          <cell r="W72">
            <v>1043.1500000000001</v>
          </cell>
          <cell r="X72">
            <v>11324.626517593697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5150.0251548238339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6174.6013627698621</v>
          </cell>
          <cell r="AJ72">
            <v>0</v>
          </cell>
          <cell r="AL72">
            <v>0</v>
          </cell>
          <cell r="AM72">
            <v>0</v>
          </cell>
          <cell r="AN72">
            <v>3109.6899999999996</v>
          </cell>
          <cell r="AO72">
            <v>282.67</v>
          </cell>
          <cell r="AP72">
            <v>282.67</v>
          </cell>
          <cell r="AQ72">
            <v>282.67</v>
          </cell>
          <cell r="AR72">
            <v>282.67</v>
          </cell>
          <cell r="AS72">
            <v>282.67</v>
          </cell>
          <cell r="AT72">
            <v>282.67</v>
          </cell>
          <cell r="AU72">
            <v>282.67</v>
          </cell>
          <cell r="AV72">
            <v>226.2</v>
          </cell>
          <cell r="AW72">
            <v>226.2</v>
          </cell>
          <cell r="AX72">
            <v>226.2</v>
          </cell>
          <cell r="AY72">
            <v>226.2</v>
          </cell>
          <cell r="AZ72">
            <v>226.2</v>
          </cell>
          <cell r="BA72">
            <v>2497.8687123473592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1136.2646284820246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1361.6040838653348</v>
          </cell>
          <cell r="BM72">
            <v>0</v>
          </cell>
          <cell r="BO72">
            <v>0</v>
          </cell>
          <cell r="BP72">
            <v>0</v>
          </cell>
          <cell r="BQ72">
            <v>1525.52</v>
          </cell>
          <cell r="BR72">
            <v>116.16</v>
          </cell>
          <cell r="BS72">
            <v>116.16</v>
          </cell>
          <cell r="BT72">
            <v>116.16</v>
          </cell>
          <cell r="BU72">
            <v>116.16</v>
          </cell>
          <cell r="BV72">
            <v>116.16</v>
          </cell>
          <cell r="BW72">
            <v>116.16</v>
          </cell>
          <cell r="BX72">
            <v>116.16</v>
          </cell>
          <cell r="BY72">
            <v>142.47999999999999</v>
          </cell>
          <cell r="BZ72">
            <v>142.47999999999999</v>
          </cell>
          <cell r="CA72">
            <v>142.47999999999999</v>
          </cell>
          <cell r="CB72">
            <v>142.47999999999999</v>
          </cell>
          <cell r="CC72">
            <v>142.47999999999999</v>
          </cell>
          <cell r="CD72">
            <v>1395.8500000000004</v>
          </cell>
          <cell r="CE72">
            <v>105.35</v>
          </cell>
          <cell r="CF72">
            <v>105.35</v>
          </cell>
          <cell r="CG72">
            <v>105.35</v>
          </cell>
          <cell r="CH72">
            <v>105.35</v>
          </cell>
          <cell r="CI72">
            <v>105.35</v>
          </cell>
          <cell r="CJ72">
            <v>105.35</v>
          </cell>
          <cell r="CK72">
            <v>105.35</v>
          </cell>
          <cell r="CL72">
            <v>131.68</v>
          </cell>
          <cell r="CM72">
            <v>131.68</v>
          </cell>
          <cell r="CN72">
            <v>131.68</v>
          </cell>
          <cell r="CO72">
            <v>131.68</v>
          </cell>
          <cell r="CP72">
            <v>131.68</v>
          </cell>
          <cell r="CR72">
            <v>0</v>
          </cell>
          <cell r="CS72">
            <v>0</v>
          </cell>
          <cell r="CT72">
            <v>300.97000000000003</v>
          </cell>
          <cell r="CU72">
            <v>22.91</v>
          </cell>
          <cell r="CV72">
            <v>22.91</v>
          </cell>
          <cell r="CW72">
            <v>22.91</v>
          </cell>
          <cell r="CX72">
            <v>22.91</v>
          </cell>
          <cell r="CY72">
            <v>22.91</v>
          </cell>
          <cell r="CZ72">
            <v>22.91</v>
          </cell>
          <cell r="DA72">
            <v>22.91</v>
          </cell>
          <cell r="DB72">
            <v>28.12</v>
          </cell>
          <cell r="DC72">
            <v>28.12</v>
          </cell>
          <cell r="DD72">
            <v>28.12</v>
          </cell>
          <cell r="DE72">
            <v>28.12</v>
          </cell>
          <cell r="DF72">
            <v>28.12</v>
          </cell>
          <cell r="DG72">
            <v>275.48</v>
          </cell>
          <cell r="DH72">
            <v>20.79</v>
          </cell>
          <cell r="DI72">
            <v>20.79</v>
          </cell>
          <cell r="DJ72">
            <v>20.79</v>
          </cell>
          <cell r="DK72">
            <v>20.79</v>
          </cell>
          <cell r="DL72">
            <v>20.79</v>
          </cell>
          <cell r="DM72">
            <v>20.79</v>
          </cell>
          <cell r="DN72">
            <v>20.79</v>
          </cell>
          <cell r="DO72">
            <v>25.99</v>
          </cell>
          <cell r="DP72">
            <v>25.99</v>
          </cell>
          <cell r="DQ72">
            <v>25.99</v>
          </cell>
          <cell r="DR72">
            <v>25.99</v>
          </cell>
          <cell r="DS72">
            <v>25.99</v>
          </cell>
          <cell r="DT72">
            <v>-25.490000000000009</v>
          </cell>
          <cell r="DU72">
            <v>-25.490000000000009</v>
          </cell>
          <cell r="DV72">
            <v>0</v>
          </cell>
          <cell r="DW72">
            <v>737.77</v>
          </cell>
          <cell r="DX72">
            <v>58.61</v>
          </cell>
          <cell r="DY72">
            <v>58.61</v>
          </cell>
          <cell r="DZ72">
            <v>58.61</v>
          </cell>
          <cell r="EA72">
            <v>58.61</v>
          </cell>
          <cell r="EB72">
            <v>58.61</v>
          </cell>
          <cell r="EC72">
            <v>58.61</v>
          </cell>
          <cell r="ED72">
            <v>58.61</v>
          </cell>
          <cell r="EE72">
            <v>65.5</v>
          </cell>
          <cell r="EF72">
            <v>65.5</v>
          </cell>
          <cell r="EG72">
            <v>65.5</v>
          </cell>
          <cell r="EH72">
            <v>65.5</v>
          </cell>
          <cell r="EI72">
            <v>65.5</v>
          </cell>
          <cell r="EK72">
            <v>721.52295628092565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328.35120288496165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393.17175339596395</v>
          </cell>
          <cell r="EW72">
            <v>0</v>
          </cell>
          <cell r="EX72">
            <v>-16.247043719074327</v>
          </cell>
          <cell r="EY72">
            <v>-16.247043719074327</v>
          </cell>
          <cell r="EZ72">
            <v>0</v>
          </cell>
          <cell r="FA72">
            <v>3820.15</v>
          </cell>
          <cell r="FB72">
            <v>288.8</v>
          </cell>
          <cell r="FC72">
            <v>288.8</v>
          </cell>
          <cell r="FD72">
            <v>288.8</v>
          </cell>
          <cell r="FE72">
            <v>288.8</v>
          </cell>
          <cell r="FF72">
            <v>288.8</v>
          </cell>
          <cell r="FG72">
            <v>288.8</v>
          </cell>
          <cell r="FH72">
            <v>288.8</v>
          </cell>
          <cell r="FI72">
            <v>359.71</v>
          </cell>
          <cell r="FJ72">
            <v>359.71</v>
          </cell>
          <cell r="FK72">
            <v>359.71</v>
          </cell>
          <cell r="FL72">
            <v>359.71</v>
          </cell>
          <cell r="FM72">
            <v>359.71</v>
          </cell>
          <cell r="FN72">
            <v>3965.0998408226283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1835.4770722333533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2129.622768589275</v>
          </cell>
          <cell r="FZ72">
            <v>0</v>
          </cell>
          <cell r="GA72">
            <v>144.94984082262818</v>
          </cell>
          <cell r="GB72">
            <v>0</v>
          </cell>
          <cell r="GC72">
            <v>144.94984082262818</v>
          </cell>
          <cell r="GD72">
            <v>839.57</v>
          </cell>
          <cell r="GE72">
            <v>43.96</v>
          </cell>
          <cell r="GF72">
            <v>43.96</v>
          </cell>
          <cell r="GG72">
            <v>43.96</v>
          </cell>
          <cell r="GH72">
            <v>43.96</v>
          </cell>
          <cell r="GI72">
            <v>43.96</v>
          </cell>
          <cell r="GJ72">
            <v>43.96</v>
          </cell>
          <cell r="GK72">
            <v>43.96</v>
          </cell>
          <cell r="GL72">
            <v>106.37</v>
          </cell>
          <cell r="GM72">
            <v>106.37</v>
          </cell>
          <cell r="GN72">
            <v>106.37</v>
          </cell>
          <cell r="GO72">
            <v>106.37</v>
          </cell>
          <cell r="GP72">
            <v>106.37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V72">
            <v>-839.57</v>
          </cell>
          <cell r="GW72">
            <v>-839.57</v>
          </cell>
          <cell r="GX72">
            <v>0</v>
          </cell>
          <cell r="GY72">
            <v>7099.7600000000011</v>
          </cell>
          <cell r="GZ72">
            <v>400.43</v>
          </cell>
          <cell r="HA72">
            <v>400.43</v>
          </cell>
          <cell r="HB72">
            <v>400.43</v>
          </cell>
          <cell r="HC72">
            <v>400.43</v>
          </cell>
          <cell r="HD72">
            <v>400.43</v>
          </cell>
          <cell r="HE72">
            <v>400.43</v>
          </cell>
          <cell r="HF72">
            <v>400.43</v>
          </cell>
          <cell r="HG72">
            <v>859.35</v>
          </cell>
          <cell r="HH72">
            <v>859.35</v>
          </cell>
          <cell r="HI72">
            <v>859.35</v>
          </cell>
          <cell r="HJ72">
            <v>859.35</v>
          </cell>
          <cell r="HK72">
            <v>859.35</v>
          </cell>
          <cell r="HL72">
            <v>9921.9170814214103</v>
          </cell>
          <cell r="HM72">
            <v>752.51790995479905</v>
          </cell>
          <cell r="HN72">
            <v>797.14164967581485</v>
          </cell>
          <cell r="HO72">
            <v>866.21696114070915</v>
          </cell>
          <cell r="HP72">
            <v>807.8546120996308</v>
          </cell>
          <cell r="HQ72">
            <v>840.6672849781952</v>
          </cell>
          <cell r="HR72">
            <v>708.08717701766864</v>
          </cell>
          <cell r="HS72">
            <v>923.90872196671114</v>
          </cell>
          <cell r="HT72">
            <v>566.86372828997526</v>
          </cell>
          <cell r="HU72">
            <v>582.46183716480925</v>
          </cell>
          <cell r="HV72">
            <v>1063.0338173445293</v>
          </cell>
          <cell r="HW72">
            <v>943.85271946411308</v>
          </cell>
          <cell r="HX72">
            <v>1069.3106623244541</v>
          </cell>
          <cell r="HY72">
            <v>2822.1570814214092</v>
          </cell>
          <cell r="HZ72">
            <v>0</v>
          </cell>
          <cell r="IA72">
            <v>2822.1570814214092</v>
          </cell>
          <cell r="IB72">
            <v>0</v>
          </cell>
          <cell r="IC72">
            <v>0</v>
          </cell>
          <cell r="ID72">
            <v>0</v>
          </cell>
          <cell r="IE72">
            <v>0</v>
          </cell>
          <cell r="IF72">
            <v>0</v>
          </cell>
          <cell r="IG72">
            <v>0</v>
          </cell>
          <cell r="IH72">
            <v>0</v>
          </cell>
          <cell r="II72">
            <v>0</v>
          </cell>
          <cell r="IJ72">
            <v>0</v>
          </cell>
          <cell r="IK72">
            <v>0</v>
          </cell>
          <cell r="IL72">
            <v>0</v>
          </cell>
          <cell r="IM72">
            <v>0</v>
          </cell>
          <cell r="IN72">
            <v>0</v>
          </cell>
          <cell r="IO72">
            <v>0</v>
          </cell>
          <cell r="IP72">
            <v>0</v>
          </cell>
          <cell r="IQ72">
            <v>0</v>
          </cell>
          <cell r="IR72">
            <v>0</v>
          </cell>
          <cell r="IS72">
            <v>0</v>
          </cell>
          <cell r="IT72">
            <v>0</v>
          </cell>
          <cell r="IU72">
            <v>0</v>
          </cell>
          <cell r="IV72">
            <v>0</v>
          </cell>
          <cell r="IW72">
            <v>0</v>
          </cell>
          <cell r="IX72">
            <v>0</v>
          </cell>
          <cell r="IY72">
            <v>0</v>
          </cell>
          <cell r="IZ72">
            <v>0</v>
          </cell>
          <cell r="JA72">
            <v>0</v>
          </cell>
          <cell r="JB72">
            <v>0</v>
          </cell>
          <cell r="JC72">
            <v>0</v>
          </cell>
          <cell r="JD72">
            <v>0</v>
          </cell>
          <cell r="JE72">
            <v>0</v>
          </cell>
          <cell r="JF72">
            <v>0</v>
          </cell>
          <cell r="JG72">
            <v>0</v>
          </cell>
          <cell r="JH72">
            <v>0</v>
          </cell>
          <cell r="JI72">
            <v>0</v>
          </cell>
          <cell r="JJ72">
            <v>0</v>
          </cell>
          <cell r="JK72">
            <v>0</v>
          </cell>
          <cell r="JL72">
            <v>0</v>
          </cell>
          <cell r="JM72">
            <v>0</v>
          </cell>
          <cell r="JN72">
            <v>0</v>
          </cell>
          <cell r="JO72">
            <v>0</v>
          </cell>
          <cell r="JP72">
            <v>0</v>
          </cell>
          <cell r="JQ72">
            <v>0</v>
          </cell>
          <cell r="JR72">
            <v>0</v>
          </cell>
          <cell r="JS72">
            <v>0</v>
          </cell>
          <cell r="JT72">
            <v>0</v>
          </cell>
          <cell r="JU72">
            <v>0</v>
          </cell>
          <cell r="JV72">
            <v>0</v>
          </cell>
          <cell r="JW72">
            <v>0</v>
          </cell>
          <cell r="JX72">
            <v>0</v>
          </cell>
          <cell r="JY72">
            <v>0</v>
          </cell>
          <cell r="JZ72">
            <v>0</v>
          </cell>
          <cell r="KA72">
            <v>0</v>
          </cell>
          <cell r="KB72">
            <v>0</v>
          </cell>
          <cell r="KC72">
            <v>0</v>
          </cell>
          <cell r="KD72">
            <v>0</v>
          </cell>
          <cell r="KE72">
            <v>0</v>
          </cell>
          <cell r="KF72">
            <v>0</v>
          </cell>
          <cell r="KG72">
            <v>0</v>
          </cell>
          <cell r="KH72">
            <v>2090.06</v>
          </cell>
          <cell r="KI72">
            <v>98.58</v>
          </cell>
          <cell r="KJ72">
            <v>98.58</v>
          </cell>
          <cell r="KK72">
            <v>98.58</v>
          </cell>
          <cell r="KL72">
            <v>98.58</v>
          </cell>
          <cell r="KM72">
            <v>98.58</v>
          </cell>
          <cell r="KN72">
            <v>98.58</v>
          </cell>
          <cell r="KO72">
            <v>98.58</v>
          </cell>
          <cell r="KP72">
            <v>280</v>
          </cell>
          <cell r="KQ72">
            <v>280</v>
          </cell>
          <cell r="KR72">
            <v>280</v>
          </cell>
          <cell r="KS72">
            <v>280</v>
          </cell>
          <cell r="KT72">
            <v>280</v>
          </cell>
          <cell r="KU72">
            <v>2251.7508731163389</v>
          </cell>
          <cell r="KV72">
            <v>119.06977292770502</v>
          </cell>
          <cell r="KW72">
            <v>128.23378824585967</v>
          </cell>
          <cell r="KX72">
            <v>113.80593572573552</v>
          </cell>
          <cell r="KY72">
            <v>124.77763547602541</v>
          </cell>
          <cell r="KZ72">
            <v>124.2938996379536</v>
          </cell>
          <cell r="LA72">
            <v>127.04191385714958</v>
          </cell>
          <cell r="LB72">
            <v>112.4169854233585</v>
          </cell>
          <cell r="LC72">
            <v>212.6941259343221</v>
          </cell>
          <cell r="LD72">
            <v>274.15084838487024</v>
          </cell>
          <cell r="LE72">
            <v>264.72492519645704</v>
          </cell>
          <cell r="LF72">
            <v>322.53474141038527</v>
          </cell>
          <cell r="LG72">
            <v>328.00630089651685</v>
          </cell>
          <cell r="LH72">
            <v>161.69087311633893</v>
          </cell>
          <cell r="LI72">
            <v>0</v>
          </cell>
          <cell r="LJ72">
            <v>161.69087311633893</v>
          </cell>
          <cell r="LK72">
            <v>0</v>
          </cell>
          <cell r="LX72">
            <v>0</v>
          </cell>
          <cell r="MJ72">
            <v>0</v>
          </cell>
          <cell r="ML72">
            <v>0</v>
          </cell>
          <cell r="MM72">
            <v>0</v>
          </cell>
          <cell r="MN72">
            <v>21749.371999999999</v>
          </cell>
          <cell r="MO72">
            <v>1803.93</v>
          </cell>
          <cell r="MP72">
            <v>1803.93</v>
          </cell>
          <cell r="MQ72">
            <v>1803.93</v>
          </cell>
          <cell r="MR72">
            <v>1803.93</v>
          </cell>
          <cell r="MS72">
            <v>1803.93</v>
          </cell>
          <cell r="MT72">
            <v>1803.93</v>
          </cell>
          <cell r="MU72">
            <v>1803.93</v>
          </cell>
          <cell r="MV72">
            <v>1824.3724</v>
          </cell>
          <cell r="MW72">
            <v>1824.3724</v>
          </cell>
          <cell r="MX72">
            <v>1824.3724</v>
          </cell>
          <cell r="MY72">
            <v>1824.3724</v>
          </cell>
          <cell r="MZ72">
            <v>1824.3724</v>
          </cell>
          <cell r="NA72">
            <v>57139.267379376783</v>
          </cell>
          <cell r="NB72">
            <v>0</v>
          </cell>
          <cell r="NC72">
            <v>7606.2761308632062</v>
          </cell>
          <cell r="ND72">
            <v>10876.240009404391</v>
          </cell>
          <cell r="NE72">
            <v>29035.711239109183</v>
          </cell>
          <cell r="NF72">
            <v>0</v>
          </cell>
          <cell r="NG72">
            <v>9621.0400000000009</v>
          </cell>
          <cell r="NH72">
            <v>0</v>
          </cell>
          <cell r="NI72">
            <v>0</v>
          </cell>
          <cell r="NJ72">
            <v>0</v>
          </cell>
          <cell r="NK72">
            <v>0</v>
          </cell>
          <cell r="NL72">
            <v>0</v>
          </cell>
          <cell r="NM72">
            <v>0</v>
          </cell>
          <cell r="NN72">
            <v>35389.895379376787</v>
          </cell>
          <cell r="NO72">
            <v>0</v>
          </cell>
          <cell r="NP72">
            <v>35389.895379376787</v>
          </cell>
          <cell r="NQ72">
            <v>16803.87</v>
          </cell>
          <cell r="NR72">
            <v>4285.66</v>
          </cell>
          <cell r="NS72">
            <v>-12518.21</v>
          </cell>
          <cell r="NT72">
            <v>-12518.21</v>
          </cell>
          <cell r="NU72">
            <v>0</v>
          </cell>
          <cell r="NV72">
            <v>5198.590000000002</v>
          </cell>
          <cell r="NW72">
            <v>534.97</v>
          </cell>
          <cell r="NX72">
            <v>534.97</v>
          </cell>
          <cell r="NY72">
            <v>534.97</v>
          </cell>
          <cell r="NZ72">
            <v>534.97</v>
          </cell>
          <cell r="OA72">
            <v>534.97</v>
          </cell>
          <cell r="OB72">
            <v>534.97</v>
          </cell>
          <cell r="OC72">
            <v>534.97</v>
          </cell>
          <cell r="OD72">
            <v>290.76</v>
          </cell>
          <cell r="OE72">
            <v>290.76</v>
          </cell>
          <cell r="OF72">
            <v>290.76</v>
          </cell>
          <cell r="OG72">
            <v>290.76</v>
          </cell>
          <cell r="OH72">
            <v>290.76</v>
          </cell>
          <cell r="OI72">
            <v>0</v>
          </cell>
          <cell r="OJ72">
            <v>0</v>
          </cell>
          <cell r="OK72">
            <v>0</v>
          </cell>
          <cell r="OL72">
            <v>0</v>
          </cell>
          <cell r="OM72">
            <v>0</v>
          </cell>
          <cell r="ON72">
            <v>0</v>
          </cell>
          <cell r="OO72">
            <v>0</v>
          </cell>
          <cell r="OP72">
            <v>0</v>
          </cell>
          <cell r="OQ72">
            <v>0</v>
          </cell>
          <cell r="OR72">
            <v>0</v>
          </cell>
          <cell r="OS72">
            <v>0</v>
          </cell>
          <cell r="OT72">
            <v>0</v>
          </cell>
          <cell r="OU72">
            <v>0</v>
          </cell>
          <cell r="OV72">
            <v>-5198.590000000002</v>
          </cell>
          <cell r="OW72">
            <v>-5198.590000000002</v>
          </cell>
          <cell r="OX72">
            <v>0</v>
          </cell>
          <cell r="OY72">
            <v>5035.6599999999989</v>
          </cell>
          <cell r="OZ72">
            <v>520.58000000000004</v>
          </cell>
          <cell r="PA72">
            <v>520.58000000000004</v>
          </cell>
          <cell r="PB72">
            <v>520.58000000000004</v>
          </cell>
          <cell r="PC72">
            <v>520.58000000000004</v>
          </cell>
          <cell r="PD72">
            <v>520.58000000000004</v>
          </cell>
          <cell r="PE72">
            <v>520.58000000000004</v>
          </cell>
          <cell r="PF72">
            <v>520.58000000000004</v>
          </cell>
          <cell r="PG72">
            <v>278.32</v>
          </cell>
          <cell r="PH72">
            <v>278.32</v>
          </cell>
          <cell r="PI72">
            <v>278.32</v>
          </cell>
          <cell r="PJ72">
            <v>278.32</v>
          </cell>
          <cell r="PK72">
            <v>278.32</v>
          </cell>
          <cell r="PL72">
            <v>1656.42</v>
          </cell>
          <cell r="PM72">
            <v>0</v>
          </cell>
          <cell r="PN72">
            <v>841.12</v>
          </cell>
          <cell r="PO72">
            <v>815.3</v>
          </cell>
          <cell r="PP72">
            <v>0</v>
          </cell>
          <cell r="PQ72">
            <v>0</v>
          </cell>
          <cell r="PR72">
            <v>0</v>
          </cell>
          <cell r="PS72">
            <v>0</v>
          </cell>
          <cell r="PT72">
            <v>0</v>
          </cell>
          <cell r="PU72">
            <v>0</v>
          </cell>
          <cell r="PV72">
            <v>0</v>
          </cell>
          <cell r="PW72">
            <v>0</v>
          </cell>
          <cell r="PX72">
            <v>0</v>
          </cell>
          <cell r="PY72">
            <v>-3379.2399999999989</v>
          </cell>
          <cell r="PZ72">
            <v>-3379.2399999999989</v>
          </cell>
          <cell r="QA72">
            <v>0</v>
          </cell>
          <cell r="QB72">
            <v>1007.95</v>
          </cell>
          <cell r="QC72">
            <v>103.1</v>
          </cell>
          <cell r="QD72">
            <v>103.1</v>
          </cell>
          <cell r="QE72">
            <v>103.1</v>
          </cell>
          <cell r="QF72">
            <v>103.1</v>
          </cell>
          <cell r="QG72">
            <v>103.1</v>
          </cell>
          <cell r="QH72">
            <v>103.1</v>
          </cell>
          <cell r="QI72">
            <v>103.1</v>
          </cell>
          <cell r="QJ72">
            <v>57.25</v>
          </cell>
          <cell r="QK72">
            <v>57.25</v>
          </cell>
          <cell r="QL72">
            <v>57.25</v>
          </cell>
          <cell r="QM72">
            <v>57.25</v>
          </cell>
          <cell r="QN72">
            <v>57.25</v>
          </cell>
          <cell r="QO72">
            <v>0</v>
          </cell>
          <cell r="QP72">
            <v>0</v>
          </cell>
          <cell r="QQ72">
            <v>0</v>
          </cell>
          <cell r="QR72">
            <v>0</v>
          </cell>
          <cell r="QS72">
            <v>0</v>
          </cell>
          <cell r="QT72">
            <v>0</v>
          </cell>
          <cell r="QU72">
            <v>0</v>
          </cell>
          <cell r="QV72">
            <v>0</v>
          </cell>
          <cell r="QW72">
            <v>0</v>
          </cell>
          <cell r="QX72">
            <v>0</v>
          </cell>
          <cell r="QY72">
            <v>0</v>
          </cell>
          <cell r="QZ72">
            <v>0</v>
          </cell>
          <cell r="RA72">
            <v>0</v>
          </cell>
          <cell r="RB72">
            <v>-1007.95</v>
          </cell>
          <cell r="RC72">
            <v>-1007.95</v>
          </cell>
          <cell r="RD72">
            <v>0</v>
          </cell>
          <cell r="RE72">
            <v>4377.8599999999988</v>
          </cell>
          <cell r="RF72">
            <v>450.78</v>
          </cell>
          <cell r="RG72">
            <v>450.78</v>
          </cell>
          <cell r="RH72">
            <v>450.78</v>
          </cell>
          <cell r="RI72">
            <v>450.78</v>
          </cell>
          <cell r="RJ72">
            <v>450.78</v>
          </cell>
          <cell r="RK72">
            <v>450.78</v>
          </cell>
          <cell r="RL72">
            <v>450.78</v>
          </cell>
          <cell r="RM72">
            <v>244.48</v>
          </cell>
          <cell r="RN72">
            <v>244.48</v>
          </cell>
          <cell r="RO72">
            <v>244.48</v>
          </cell>
          <cell r="RP72">
            <v>244.48</v>
          </cell>
          <cell r="RQ72">
            <v>244.48</v>
          </cell>
          <cell r="RR72">
            <v>0</v>
          </cell>
          <cell r="RS72">
            <v>0</v>
          </cell>
          <cell r="RT72">
            <v>0</v>
          </cell>
          <cell r="RU72">
            <v>0</v>
          </cell>
          <cell r="RV72">
            <v>0</v>
          </cell>
          <cell r="RW72">
            <v>0</v>
          </cell>
          <cell r="RX72">
            <v>0</v>
          </cell>
          <cell r="RY72">
            <v>0</v>
          </cell>
          <cell r="RZ72">
            <v>0</v>
          </cell>
          <cell r="SA72">
            <v>0</v>
          </cell>
          <cell r="SB72">
            <v>0</v>
          </cell>
          <cell r="SC72">
            <v>0</v>
          </cell>
          <cell r="SD72">
            <v>0</v>
          </cell>
          <cell r="SE72">
            <v>-4377.8599999999988</v>
          </cell>
          <cell r="SF72">
            <v>-4377.8599999999988</v>
          </cell>
          <cell r="SG72">
            <v>0</v>
          </cell>
          <cell r="SH72">
            <v>0</v>
          </cell>
          <cell r="SI72">
            <v>0</v>
          </cell>
          <cell r="SJ72">
            <v>0</v>
          </cell>
          <cell r="SK72">
            <v>0</v>
          </cell>
          <cell r="SL72">
            <v>0</v>
          </cell>
          <cell r="SM72">
            <v>0</v>
          </cell>
          <cell r="SN72">
            <v>0</v>
          </cell>
          <cell r="SO72">
            <v>0</v>
          </cell>
          <cell r="SP72">
            <v>0</v>
          </cell>
          <cell r="SQ72">
            <v>0</v>
          </cell>
          <cell r="SR72">
            <v>0</v>
          </cell>
          <cell r="SS72">
            <v>0</v>
          </cell>
          <cell r="ST72">
            <v>0</v>
          </cell>
          <cell r="SU72">
            <v>1625.5</v>
          </cell>
          <cell r="SV72">
            <v>0</v>
          </cell>
          <cell r="SW72">
            <v>1312.86</v>
          </cell>
          <cell r="SX72">
            <v>0</v>
          </cell>
          <cell r="SY72">
            <v>0</v>
          </cell>
          <cell r="SZ72">
            <v>0</v>
          </cell>
          <cell r="TA72">
            <v>0</v>
          </cell>
          <cell r="TB72">
            <v>0</v>
          </cell>
          <cell r="TC72">
            <v>0</v>
          </cell>
          <cell r="TD72">
            <v>0</v>
          </cell>
          <cell r="TE72">
            <v>312.64</v>
          </cell>
          <cell r="TF72">
            <v>0</v>
          </cell>
          <cell r="TG72">
            <v>0</v>
          </cell>
          <cell r="TH72">
            <v>1625.5</v>
          </cell>
          <cell r="TI72">
            <v>0</v>
          </cell>
          <cell r="TJ72">
            <v>1625.5</v>
          </cell>
          <cell r="TK72">
            <v>1137.3999999999999</v>
          </cell>
          <cell r="TL72">
            <v>106.3</v>
          </cell>
          <cell r="TM72">
            <v>106.3</v>
          </cell>
          <cell r="TN72">
            <v>106.3</v>
          </cell>
          <cell r="TO72">
            <v>106.3</v>
          </cell>
          <cell r="TP72">
            <v>106.3</v>
          </cell>
          <cell r="TQ72">
            <v>106.3</v>
          </cell>
          <cell r="TR72">
            <v>106.3</v>
          </cell>
          <cell r="TS72">
            <v>78.66</v>
          </cell>
          <cell r="TT72">
            <v>78.66</v>
          </cell>
          <cell r="TU72">
            <v>78.66</v>
          </cell>
          <cell r="TV72">
            <v>78.66</v>
          </cell>
          <cell r="TW72">
            <v>78.66</v>
          </cell>
          <cell r="TX72">
            <v>1003.74</v>
          </cell>
          <cell r="TY72">
            <v>0</v>
          </cell>
          <cell r="TZ72">
            <v>0</v>
          </cell>
          <cell r="UA72">
            <v>1003.74</v>
          </cell>
          <cell r="UB72">
            <v>0</v>
          </cell>
          <cell r="UC72">
            <v>0</v>
          </cell>
          <cell r="UD72">
            <v>0</v>
          </cell>
          <cell r="UE72">
            <v>0</v>
          </cell>
          <cell r="UF72">
            <v>0</v>
          </cell>
          <cell r="UG72">
            <v>0</v>
          </cell>
          <cell r="UH72">
            <v>0</v>
          </cell>
          <cell r="UI72">
            <v>0</v>
          </cell>
          <cell r="UJ72">
            <v>0</v>
          </cell>
          <cell r="UK72">
            <v>-133.65999999999985</v>
          </cell>
          <cell r="UL72">
            <v>-133.65999999999985</v>
          </cell>
          <cell r="UM72">
            <v>0</v>
          </cell>
          <cell r="UN72">
            <v>46.41</v>
          </cell>
          <cell r="UO72">
            <v>4.53</v>
          </cell>
          <cell r="UP72">
            <v>4.53</v>
          </cell>
          <cell r="UQ72">
            <v>4.53</v>
          </cell>
          <cell r="UR72">
            <v>4.53</v>
          </cell>
          <cell r="US72">
            <v>4.53</v>
          </cell>
          <cell r="UT72">
            <v>4.53</v>
          </cell>
          <cell r="UU72">
            <v>4.53</v>
          </cell>
          <cell r="UV72">
            <v>2.94</v>
          </cell>
          <cell r="UW72">
            <v>2.94</v>
          </cell>
          <cell r="UX72">
            <v>2.94</v>
          </cell>
          <cell r="UY72">
            <v>2.94</v>
          </cell>
          <cell r="UZ72">
            <v>2.94</v>
          </cell>
          <cell r="VA72">
            <v>0</v>
          </cell>
          <cell r="VH72">
            <v>0</v>
          </cell>
          <cell r="VN72">
            <v>-46.41</v>
          </cell>
          <cell r="VO72">
            <v>-46.41</v>
          </cell>
          <cell r="VP72">
            <v>0</v>
          </cell>
          <cell r="VQ72">
            <v>0</v>
          </cell>
          <cell r="WD72">
            <v>0</v>
          </cell>
          <cell r="WQ72">
            <v>0</v>
          </cell>
          <cell r="WR72">
            <v>0</v>
          </cell>
          <cell r="WS72">
            <v>0</v>
          </cell>
          <cell r="WT72">
            <v>30545.489999999994</v>
          </cell>
          <cell r="WU72">
            <v>2151.87</v>
          </cell>
          <cell r="WV72">
            <v>2151.87</v>
          </cell>
          <cell r="WW72">
            <v>2151.87</v>
          </cell>
          <cell r="WX72">
            <v>2151.87</v>
          </cell>
          <cell r="WY72">
            <v>2151.87</v>
          </cell>
          <cell r="WZ72">
            <v>2151.87</v>
          </cell>
          <cell r="XA72">
            <v>2151.87</v>
          </cell>
          <cell r="XB72">
            <v>3096.48</v>
          </cell>
          <cell r="XC72">
            <v>3096.48</v>
          </cell>
          <cell r="XD72">
            <v>3096.48</v>
          </cell>
          <cell r="XE72">
            <v>3096.48</v>
          </cell>
          <cell r="XF72">
            <v>3096.48</v>
          </cell>
          <cell r="XG72">
            <v>32522.903499863016</v>
          </cell>
          <cell r="XH72">
            <v>2435.4022912507912</v>
          </cell>
          <cell r="XI72">
            <v>2971.9562569987029</v>
          </cell>
          <cell r="XJ72">
            <v>2836.1455834666044</v>
          </cell>
          <cell r="XK72">
            <v>336.82938980797763</v>
          </cell>
          <cell r="XL72">
            <v>2238.398198888664</v>
          </cell>
          <cell r="XM72">
            <v>1908.3789544099875</v>
          </cell>
          <cell r="XN72">
            <v>3266.5470527906623</v>
          </cell>
          <cell r="XO72">
            <v>3526.1478397912815</v>
          </cell>
          <cell r="XP72">
            <v>4019.5992747281402</v>
          </cell>
          <cell r="XQ72">
            <v>3421.7812534201607</v>
          </cell>
          <cell r="XR72">
            <v>2866.8748042550533</v>
          </cell>
          <cell r="XS72">
            <v>2694.8426000549871</v>
          </cell>
          <cell r="XT72">
            <v>1977.4134998630216</v>
          </cell>
          <cell r="XU72">
            <v>0</v>
          </cell>
          <cell r="XV72">
            <v>1977.4134998630216</v>
          </cell>
          <cell r="XW72">
            <v>9806.9</v>
          </cell>
          <cell r="XX72">
            <v>588.45000000000005</v>
          </cell>
          <cell r="XY72">
            <v>588.45000000000005</v>
          </cell>
          <cell r="XZ72">
            <v>588.45000000000005</v>
          </cell>
          <cell r="YA72">
            <v>588.45000000000005</v>
          </cell>
          <cell r="YB72">
            <v>588.45000000000005</v>
          </cell>
          <cell r="YC72">
            <v>588.45000000000005</v>
          </cell>
          <cell r="YD72">
            <v>588.45000000000005</v>
          </cell>
          <cell r="YE72">
            <v>1137.55</v>
          </cell>
          <cell r="YF72">
            <v>1137.55</v>
          </cell>
          <cell r="YG72">
            <v>1137.55</v>
          </cell>
          <cell r="YH72">
            <v>1137.55</v>
          </cell>
          <cell r="YI72">
            <v>1137.55</v>
          </cell>
          <cell r="YJ72">
            <v>7846.7628545386815</v>
          </cell>
          <cell r="YK72">
            <v>621.36090841989289</v>
          </cell>
          <cell r="YL72">
            <v>545.0704432717713</v>
          </cell>
          <cell r="YM72">
            <v>561.24878296451129</v>
          </cell>
          <cell r="YN72">
            <v>601.7693841754915</v>
          </cell>
          <cell r="YO72">
            <v>542.64674286190791</v>
          </cell>
          <cell r="YP72">
            <v>583.25929572728637</v>
          </cell>
          <cell r="YQ72">
            <v>610.56080821744968</v>
          </cell>
          <cell r="YR72">
            <v>624.05524012158514</v>
          </cell>
          <cell r="YS72">
            <v>724.95993334842376</v>
          </cell>
          <cell r="YT72">
            <v>780.42104148295812</v>
          </cell>
          <cell r="YU72">
            <v>791.29235590570283</v>
          </cell>
          <cell r="YV72">
            <v>860.11791804170116</v>
          </cell>
          <cell r="YW72">
            <v>-1960.1371454613181</v>
          </cell>
          <cell r="YX72">
            <v>-1960.1371454613181</v>
          </cell>
          <cell r="YY72">
            <v>0</v>
          </cell>
          <cell r="YZ72">
            <v>3512.0600000000004</v>
          </cell>
          <cell r="ZA72">
            <v>88.98</v>
          </cell>
          <cell r="ZB72">
            <v>88.98</v>
          </cell>
          <cell r="ZC72">
            <v>88.98</v>
          </cell>
          <cell r="ZD72">
            <v>88.98</v>
          </cell>
          <cell r="ZE72">
            <v>88.98</v>
          </cell>
          <cell r="ZF72">
            <v>88.98</v>
          </cell>
          <cell r="ZG72">
            <v>88.98</v>
          </cell>
          <cell r="ZH72">
            <v>577.84</v>
          </cell>
          <cell r="ZI72">
            <v>577.84</v>
          </cell>
          <cell r="ZJ72">
            <v>577.84</v>
          </cell>
          <cell r="ZK72">
            <v>577.84</v>
          </cell>
          <cell r="ZL72">
            <v>577.84</v>
          </cell>
          <cell r="ZM72">
            <v>3499.4265256585409</v>
          </cell>
          <cell r="ZN72">
            <v>0</v>
          </cell>
          <cell r="ZO72">
            <v>84.555239812757904</v>
          </cell>
          <cell r="ZP72">
            <v>285.46350759253045</v>
          </cell>
          <cell r="ZQ72">
            <v>3059.9577638711348</v>
          </cell>
          <cell r="ZR72">
            <v>69.450014382117942</v>
          </cell>
          <cell r="ZS72">
            <v>0</v>
          </cell>
          <cell r="ZZ72">
            <v>-12.633474341459532</v>
          </cell>
          <cell r="AAA72">
            <v>-12.633474341459532</v>
          </cell>
          <cell r="AAB72">
            <v>0</v>
          </cell>
          <cell r="AAC72">
            <v>591.46</v>
          </cell>
          <cell r="AAD72">
            <v>42.63</v>
          </cell>
          <cell r="AAE72">
            <v>42.63</v>
          </cell>
          <cell r="AAF72">
            <v>42.63</v>
          </cell>
          <cell r="AAG72">
            <v>42.63</v>
          </cell>
          <cell r="AAH72">
            <v>42.63</v>
          </cell>
          <cell r="AAI72">
            <v>42.63</v>
          </cell>
          <cell r="AAJ72">
            <v>42.63</v>
          </cell>
          <cell r="AAK72">
            <v>58.61</v>
          </cell>
          <cell r="AAL72">
            <v>58.61</v>
          </cell>
          <cell r="AAM72">
            <v>58.61</v>
          </cell>
          <cell r="AAN72">
            <v>58.61</v>
          </cell>
          <cell r="AAO72">
            <v>58.61</v>
          </cell>
          <cell r="AAP72">
            <v>356.93799360432433</v>
          </cell>
          <cell r="AAQ72">
            <v>50.273468135903897</v>
          </cell>
          <cell r="AAR72">
            <v>50.153133821794434</v>
          </cell>
          <cell r="AAS72">
            <v>50.321911055541264</v>
          </cell>
          <cell r="AAT72">
            <v>50.528429800992001</v>
          </cell>
          <cell r="AAU72">
            <v>50.922957866457601</v>
          </cell>
          <cell r="AAV72">
            <v>50.346209438553601</v>
          </cell>
          <cell r="AAW72">
            <v>49.447566485973923</v>
          </cell>
          <cell r="AAX72">
            <v>1.0058832</v>
          </cell>
          <cell r="AAY72">
            <v>0.96736769999999994</v>
          </cell>
          <cell r="AAZ72">
            <v>0.98517959999999993</v>
          </cell>
          <cell r="ABA72">
            <v>0.98385965999999991</v>
          </cell>
          <cell r="ABB72">
            <v>1.0020268391075968</v>
          </cell>
          <cell r="ABC72">
            <v>-234.5220063956757</v>
          </cell>
          <cell r="ABD72">
            <v>-234.5220063956757</v>
          </cell>
          <cell r="ABE72">
            <v>0</v>
          </cell>
          <cell r="ABF72">
            <v>85.759999999999991</v>
          </cell>
          <cell r="ABG72">
            <v>2.93</v>
          </cell>
          <cell r="ABH72">
            <v>2.93</v>
          </cell>
          <cell r="ABI72">
            <v>2.93</v>
          </cell>
          <cell r="ABJ72">
            <v>2.93</v>
          </cell>
          <cell r="ABK72">
            <v>2.93</v>
          </cell>
          <cell r="ABL72">
            <v>2.93</v>
          </cell>
          <cell r="ABM72">
            <v>2.93</v>
          </cell>
          <cell r="ABN72">
            <v>13.05</v>
          </cell>
          <cell r="ABO72">
            <v>13.05</v>
          </cell>
          <cell r="ABP72">
            <v>13.05</v>
          </cell>
          <cell r="ABQ72">
            <v>13.05</v>
          </cell>
          <cell r="ABR72">
            <v>13.05</v>
          </cell>
          <cell r="ABS72">
            <v>0</v>
          </cell>
          <cell r="ABT72">
            <v>0</v>
          </cell>
          <cell r="ABU72">
            <v>0</v>
          </cell>
          <cell r="ABV72">
            <v>0</v>
          </cell>
          <cell r="ABW72">
            <v>0</v>
          </cell>
          <cell r="ABX72">
            <v>0</v>
          </cell>
          <cell r="ABY72">
            <v>0</v>
          </cell>
          <cell r="ACB72">
            <v>0</v>
          </cell>
          <cell r="ACC72">
            <v>0</v>
          </cell>
          <cell r="ACD72">
            <v>0</v>
          </cell>
          <cell r="ACE72">
            <v>0</v>
          </cell>
          <cell r="ACF72">
            <v>-85.759999999999991</v>
          </cell>
          <cell r="ACG72">
            <v>-85.759999999999991</v>
          </cell>
          <cell r="ACH72">
            <v>0</v>
          </cell>
          <cell r="ACI72">
            <v>1671.5599999999997</v>
          </cell>
          <cell r="ACJ72">
            <v>1739.4206490327661</v>
          </cell>
          <cell r="ACK72">
            <v>67.860649032766332</v>
          </cell>
          <cell r="ACL72">
            <v>0</v>
          </cell>
          <cell r="ACM72">
            <v>67.860649032766332</v>
          </cell>
          <cell r="ACN72">
            <v>1671.5599999999997</v>
          </cell>
          <cell r="ACO72">
            <v>140.33000000000001</v>
          </cell>
          <cell r="ACP72">
            <v>140.33000000000001</v>
          </cell>
          <cell r="ACQ72">
            <v>140.33000000000001</v>
          </cell>
          <cell r="ACR72">
            <v>140.33000000000001</v>
          </cell>
          <cell r="ACS72">
            <v>140.33000000000001</v>
          </cell>
          <cell r="ACT72">
            <v>140.33000000000001</v>
          </cell>
          <cell r="ACU72">
            <v>140.33000000000001</v>
          </cell>
          <cell r="ACV72">
            <v>137.85</v>
          </cell>
          <cell r="ACW72">
            <v>137.85</v>
          </cell>
          <cell r="ACX72">
            <v>137.85</v>
          </cell>
          <cell r="ACY72">
            <v>137.85</v>
          </cell>
          <cell r="ACZ72">
            <v>137.85</v>
          </cell>
          <cell r="ADA72">
            <v>1739.4206490327661</v>
          </cell>
          <cell r="ADB72">
            <v>0</v>
          </cell>
          <cell r="ADC72">
            <v>314.58079144330725</v>
          </cell>
          <cell r="ADD72">
            <v>170.44529257218338</v>
          </cell>
          <cell r="ADE72">
            <v>282.07197199999996</v>
          </cell>
          <cell r="ADF72">
            <v>225.18365519999998</v>
          </cell>
          <cell r="ADG72">
            <v>108.94818479999999</v>
          </cell>
          <cell r="ADH72">
            <v>100.80043578127638</v>
          </cell>
          <cell r="ADI72">
            <v>111.09425856483128</v>
          </cell>
          <cell r="ADJ72">
            <v>91.792446199999986</v>
          </cell>
          <cell r="ADK72">
            <v>101.14510559999999</v>
          </cell>
          <cell r="ADL72">
            <v>108.66183355999999</v>
          </cell>
          <cell r="ADM72">
            <v>124.69667331116761</v>
          </cell>
          <cell r="ADN72">
            <v>67.860649032766332</v>
          </cell>
          <cell r="ADO72">
            <v>0</v>
          </cell>
          <cell r="ADP72">
            <v>67.860649032766332</v>
          </cell>
          <cell r="ADQ72">
            <v>0</v>
          </cell>
          <cell r="ADR72">
            <v>0</v>
          </cell>
          <cell r="ADS72">
            <v>0</v>
          </cell>
          <cell r="ADT72">
            <v>0</v>
          </cell>
          <cell r="ADU72">
            <v>0</v>
          </cell>
          <cell r="ADV72">
            <v>0</v>
          </cell>
          <cell r="ADW72">
            <v>0</v>
          </cell>
          <cell r="ADX72">
            <v>0</v>
          </cell>
          <cell r="ADY72">
            <v>0</v>
          </cell>
          <cell r="ADZ72">
            <v>0</v>
          </cell>
          <cell r="AEA72">
            <v>0</v>
          </cell>
          <cell r="AEB72">
            <v>0</v>
          </cell>
          <cell r="AEC72">
            <v>0</v>
          </cell>
          <cell r="AED72">
            <v>0</v>
          </cell>
          <cell r="AEE72">
            <v>0</v>
          </cell>
          <cell r="AEF72">
            <v>0</v>
          </cell>
          <cell r="AEG72">
            <v>0</v>
          </cell>
          <cell r="AEH72">
            <v>0</v>
          </cell>
          <cell r="AEI72">
            <v>0</v>
          </cell>
          <cell r="AEJ72">
            <v>0</v>
          </cell>
          <cell r="AEK72">
            <v>0</v>
          </cell>
          <cell r="AEL72">
            <v>0</v>
          </cell>
          <cell r="AEM72">
            <v>0</v>
          </cell>
          <cell r="AEN72">
            <v>0</v>
          </cell>
          <cell r="AEO72">
            <v>0</v>
          </cell>
          <cell r="AEP72">
            <v>0</v>
          </cell>
          <cell r="AEQ72">
            <v>0</v>
          </cell>
          <cell r="AER72">
            <v>0</v>
          </cell>
          <cell r="AES72">
            <v>0</v>
          </cell>
          <cell r="AET72">
            <v>0</v>
          </cell>
          <cell r="AEU72">
            <v>0</v>
          </cell>
          <cell r="AEV72">
            <v>0</v>
          </cell>
          <cell r="AEW72">
            <v>0</v>
          </cell>
          <cell r="AEX72">
            <v>0</v>
          </cell>
          <cell r="AEY72">
            <v>0</v>
          </cell>
          <cell r="AEZ72">
            <v>0</v>
          </cell>
          <cell r="AFA72">
            <v>0</v>
          </cell>
          <cell r="AFB72">
            <v>0</v>
          </cell>
          <cell r="AFC72">
            <v>0</v>
          </cell>
          <cell r="AFD72">
            <v>0</v>
          </cell>
          <cell r="AFE72">
            <v>0</v>
          </cell>
          <cell r="AFF72">
            <v>0</v>
          </cell>
          <cell r="AFG72">
            <v>0</v>
          </cell>
          <cell r="AFH72">
            <v>0</v>
          </cell>
          <cell r="AFI72">
            <v>0</v>
          </cell>
          <cell r="AFJ72">
            <v>0</v>
          </cell>
          <cell r="AFK72">
            <v>0</v>
          </cell>
          <cell r="AFL72">
            <v>0</v>
          </cell>
          <cell r="AFM72">
            <v>0</v>
          </cell>
          <cell r="AFN72">
            <v>0</v>
          </cell>
          <cell r="AFO72">
            <v>0</v>
          </cell>
          <cell r="AFP72">
            <v>0</v>
          </cell>
          <cell r="AFQ72">
            <v>0</v>
          </cell>
          <cell r="AFR72">
            <v>0</v>
          </cell>
          <cell r="AFS72">
            <v>0</v>
          </cell>
          <cell r="AFT72">
            <v>0</v>
          </cell>
          <cell r="AFU72">
            <v>0</v>
          </cell>
          <cell r="AFV72">
            <v>0</v>
          </cell>
          <cell r="AFW72">
            <v>114569.02199999998</v>
          </cell>
          <cell r="AFX72">
            <v>139744.4948836565</v>
          </cell>
          <cell r="AFY72">
            <v>25175.472883656519</v>
          </cell>
          <cell r="AFZ72">
            <v>0</v>
          </cell>
          <cell r="AGA72">
            <v>25175.472883656519</v>
          </cell>
          <cell r="AGB72">
            <v>137482.82639999996</v>
          </cell>
          <cell r="AGC72">
            <v>167693.39386038779</v>
          </cell>
          <cell r="AGD72">
            <v>30210.567460387829</v>
          </cell>
          <cell r="AGE72">
            <v>0</v>
          </cell>
          <cell r="AGF72">
            <v>30210.567460387829</v>
          </cell>
          <cell r="AGG72">
            <v>8478.1076279999979</v>
          </cell>
          <cell r="AGH72">
            <v>10341.09262139058</v>
          </cell>
          <cell r="AGI72">
            <v>1862.9849933905825</v>
          </cell>
          <cell r="AGJ72">
            <v>0</v>
          </cell>
          <cell r="AGK72">
            <v>1862.9849933905825</v>
          </cell>
          <cell r="AGL72">
            <v>145960.93402799996</v>
          </cell>
          <cell r="AGM72">
            <v>178034.48648177838</v>
          </cell>
          <cell r="AGN72">
            <v>32073.552453778422</v>
          </cell>
          <cell r="AGO72">
            <v>0</v>
          </cell>
          <cell r="AGP72">
            <v>32073.552453778422</v>
          </cell>
          <cell r="AGQ72">
            <v>5.8084772370486655E-2</v>
          </cell>
          <cell r="AGR72">
            <v>7.0000000000000007E-2</v>
          </cell>
          <cell r="AGS72">
            <v>0.05</v>
          </cell>
          <cell r="AGT72">
            <v>6.1666666666666668E-2</v>
          </cell>
          <cell r="AGV72">
            <v>38553.241999999998</v>
          </cell>
          <cell r="AGW72">
            <v>61424.927379376779</v>
          </cell>
          <cell r="AGX72">
            <v>22871.68537937678</v>
          </cell>
          <cell r="AGZ72">
            <v>32073.552453778422</v>
          </cell>
          <cell r="AHA72">
            <v>-29417.084952533231</v>
          </cell>
          <cell r="AHC72">
            <v>99766.768469231843</v>
          </cell>
          <cell r="AHD72">
            <v>26716.407764639676</v>
          </cell>
          <cell r="AHE72">
            <v>-36868.044248533639</v>
          </cell>
          <cell r="AHF72">
            <v>-49422.252024380694</v>
          </cell>
          <cell r="AHG72">
            <v>42849.347462202379</v>
          </cell>
        </row>
        <row r="73">
          <cell r="C73" t="str">
            <v>Текстильникiв, ВУЛ, 41</v>
          </cell>
          <cell r="D73">
            <v>5</v>
          </cell>
          <cell r="E73">
            <v>3716.3</v>
          </cell>
          <cell r="F73">
            <v>37864.25</v>
          </cell>
          <cell r="G73">
            <v>31041.112244259384</v>
          </cell>
          <cell r="H73">
            <v>-6823.1377557406158</v>
          </cell>
          <cell r="I73">
            <v>-6823.1377557406158</v>
          </cell>
          <cell r="J73">
            <v>0</v>
          </cell>
          <cell r="K73">
            <v>13335.12</v>
          </cell>
          <cell r="L73">
            <v>817.21</v>
          </cell>
          <cell r="M73">
            <v>817.21</v>
          </cell>
          <cell r="N73">
            <v>817.21</v>
          </cell>
          <cell r="O73">
            <v>817.21</v>
          </cell>
          <cell r="P73">
            <v>817.21</v>
          </cell>
          <cell r="Q73">
            <v>817.21</v>
          </cell>
          <cell r="R73">
            <v>817.21</v>
          </cell>
          <cell r="S73">
            <v>1522.93</v>
          </cell>
          <cell r="T73">
            <v>1522.93</v>
          </cell>
          <cell r="U73">
            <v>1522.93</v>
          </cell>
          <cell r="V73">
            <v>1522.93</v>
          </cell>
          <cell r="W73">
            <v>1522.93</v>
          </cell>
          <cell r="X73">
            <v>8091.4886558113676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8091.4886558113676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L73">
            <v>0</v>
          </cell>
          <cell r="AM73">
            <v>0</v>
          </cell>
          <cell r="AN73">
            <v>3250.4999999999995</v>
          </cell>
          <cell r="AO73">
            <v>229.3</v>
          </cell>
          <cell r="AP73">
            <v>229.3</v>
          </cell>
          <cell r="AQ73">
            <v>229.3</v>
          </cell>
          <cell r="AR73">
            <v>229.3</v>
          </cell>
          <cell r="AS73">
            <v>229.3</v>
          </cell>
          <cell r="AT73">
            <v>229.3</v>
          </cell>
          <cell r="AU73">
            <v>229.3</v>
          </cell>
          <cell r="AV73">
            <v>329.08</v>
          </cell>
          <cell r="AW73">
            <v>329.08</v>
          </cell>
          <cell r="AX73">
            <v>329.08</v>
          </cell>
          <cell r="AY73">
            <v>329.08</v>
          </cell>
          <cell r="AZ73">
            <v>329.08</v>
          </cell>
          <cell r="BA73">
            <v>1772.6560532402141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1772.6560532402141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O73">
            <v>0</v>
          </cell>
          <cell r="BP73">
            <v>0</v>
          </cell>
          <cell r="BQ73">
            <v>2031.3499999999997</v>
          </cell>
          <cell r="BR73">
            <v>154.6</v>
          </cell>
          <cell r="BS73">
            <v>154.6</v>
          </cell>
          <cell r="BT73">
            <v>154.6</v>
          </cell>
          <cell r="BU73">
            <v>154.6</v>
          </cell>
          <cell r="BV73">
            <v>154.6</v>
          </cell>
          <cell r="BW73">
            <v>154.6</v>
          </cell>
          <cell r="BX73">
            <v>154.6</v>
          </cell>
          <cell r="BY73">
            <v>189.83</v>
          </cell>
          <cell r="BZ73">
            <v>189.83</v>
          </cell>
          <cell r="CA73">
            <v>189.83</v>
          </cell>
          <cell r="CB73">
            <v>189.83</v>
          </cell>
          <cell r="CC73">
            <v>189.83</v>
          </cell>
          <cell r="CD73">
            <v>1859.6500000000003</v>
          </cell>
          <cell r="CE73">
            <v>140.35</v>
          </cell>
          <cell r="CF73">
            <v>140.35</v>
          </cell>
          <cell r="CG73">
            <v>140.35</v>
          </cell>
          <cell r="CH73">
            <v>140.35</v>
          </cell>
          <cell r="CI73">
            <v>140.35</v>
          </cell>
          <cell r="CJ73">
            <v>140.35</v>
          </cell>
          <cell r="CK73">
            <v>140.35</v>
          </cell>
          <cell r="CL73">
            <v>175.44</v>
          </cell>
          <cell r="CM73">
            <v>175.44</v>
          </cell>
          <cell r="CN73">
            <v>175.44</v>
          </cell>
          <cell r="CO73">
            <v>175.44</v>
          </cell>
          <cell r="CP73">
            <v>175.44</v>
          </cell>
          <cell r="CR73">
            <v>0</v>
          </cell>
          <cell r="CS73">
            <v>0</v>
          </cell>
          <cell r="CT73">
            <v>449.97999999999996</v>
          </cell>
          <cell r="CU73">
            <v>34.19</v>
          </cell>
          <cell r="CV73">
            <v>34.19</v>
          </cell>
          <cell r="CW73">
            <v>34.19</v>
          </cell>
          <cell r="CX73">
            <v>34.19</v>
          </cell>
          <cell r="CY73">
            <v>34.19</v>
          </cell>
          <cell r="CZ73">
            <v>34.19</v>
          </cell>
          <cell r="DA73">
            <v>34.19</v>
          </cell>
          <cell r="DB73">
            <v>42.13</v>
          </cell>
          <cell r="DC73">
            <v>42.13</v>
          </cell>
          <cell r="DD73">
            <v>42.13</v>
          </cell>
          <cell r="DE73">
            <v>42.13</v>
          </cell>
          <cell r="DF73">
            <v>42.13</v>
          </cell>
          <cell r="DG73">
            <v>412.75</v>
          </cell>
          <cell r="DH73">
            <v>31.15</v>
          </cell>
          <cell r="DI73">
            <v>31.15</v>
          </cell>
          <cell r="DJ73">
            <v>31.15</v>
          </cell>
          <cell r="DK73">
            <v>31.15</v>
          </cell>
          <cell r="DL73">
            <v>31.15</v>
          </cell>
          <cell r="DM73">
            <v>31.15</v>
          </cell>
          <cell r="DN73">
            <v>31.15</v>
          </cell>
          <cell r="DO73">
            <v>38.94</v>
          </cell>
          <cell r="DP73">
            <v>38.94</v>
          </cell>
          <cell r="DQ73">
            <v>38.94</v>
          </cell>
          <cell r="DR73">
            <v>38.94</v>
          </cell>
          <cell r="DS73">
            <v>38.94</v>
          </cell>
          <cell r="DT73">
            <v>-37.229999999999961</v>
          </cell>
          <cell r="DU73">
            <v>-37.229999999999961</v>
          </cell>
          <cell r="DV73">
            <v>0</v>
          </cell>
          <cell r="DW73">
            <v>1952.9500000000003</v>
          </cell>
          <cell r="DX73">
            <v>140.1</v>
          </cell>
          <cell r="DY73">
            <v>140.1</v>
          </cell>
          <cell r="DZ73">
            <v>140.1</v>
          </cell>
          <cell r="EA73">
            <v>140.1</v>
          </cell>
          <cell r="EB73">
            <v>140.1</v>
          </cell>
          <cell r="EC73">
            <v>140.1</v>
          </cell>
          <cell r="ED73">
            <v>140.1</v>
          </cell>
          <cell r="EE73">
            <v>194.45</v>
          </cell>
          <cell r="EF73">
            <v>194.45</v>
          </cell>
          <cell r="EG73">
            <v>194.45</v>
          </cell>
          <cell r="EH73">
            <v>194.45</v>
          </cell>
          <cell r="EI73">
            <v>194.45</v>
          </cell>
          <cell r="EK73">
            <v>1044.5027273190997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1044.5027273190997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-908.4472726809006</v>
          </cell>
          <cell r="EY73">
            <v>-908.4472726809006</v>
          </cell>
          <cell r="EZ73">
            <v>0</v>
          </cell>
          <cell r="FA73">
            <v>8002.2200000000021</v>
          </cell>
          <cell r="FB73">
            <v>605.01</v>
          </cell>
          <cell r="FC73">
            <v>605.01</v>
          </cell>
          <cell r="FD73">
            <v>605.01</v>
          </cell>
          <cell r="FE73">
            <v>605.01</v>
          </cell>
          <cell r="FF73">
            <v>605.01</v>
          </cell>
          <cell r="FG73">
            <v>605.01</v>
          </cell>
          <cell r="FH73">
            <v>605.01</v>
          </cell>
          <cell r="FI73">
            <v>753.43</v>
          </cell>
          <cell r="FJ73">
            <v>753.43</v>
          </cell>
          <cell r="FK73">
            <v>753.43</v>
          </cell>
          <cell r="FL73">
            <v>753.43</v>
          </cell>
          <cell r="FM73">
            <v>753.43</v>
          </cell>
          <cell r="FN73">
            <v>4315.0962255977583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4071.1370170651394</v>
          </cell>
          <cell r="FU73">
            <v>243.95920853261879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-3687.1237744022437</v>
          </cell>
          <cell r="GB73">
            <v>-3687.1237744022437</v>
          </cell>
          <cell r="GC73">
            <v>0</v>
          </cell>
          <cell r="GD73">
            <v>906.6400000000001</v>
          </cell>
          <cell r="GE73">
            <v>61.32</v>
          </cell>
          <cell r="GF73">
            <v>61.32</v>
          </cell>
          <cell r="GG73">
            <v>61.32</v>
          </cell>
          <cell r="GH73">
            <v>61.32</v>
          </cell>
          <cell r="GI73">
            <v>61.32</v>
          </cell>
          <cell r="GJ73">
            <v>61.32</v>
          </cell>
          <cell r="GK73">
            <v>61.32</v>
          </cell>
          <cell r="GL73">
            <v>95.48</v>
          </cell>
          <cell r="GM73">
            <v>95.48</v>
          </cell>
          <cell r="GN73">
            <v>95.48</v>
          </cell>
          <cell r="GO73">
            <v>95.48</v>
          </cell>
          <cell r="GP73">
            <v>95.48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V73">
            <v>-906.6400000000001</v>
          </cell>
          <cell r="GW73">
            <v>-906.6400000000001</v>
          </cell>
          <cell r="GX73">
            <v>0</v>
          </cell>
          <cell r="GY73">
            <v>7935.4899999999989</v>
          </cell>
          <cell r="GZ73">
            <v>618.02</v>
          </cell>
          <cell r="HA73">
            <v>618.02</v>
          </cell>
          <cell r="HB73">
            <v>618.02</v>
          </cell>
          <cell r="HC73">
            <v>618.02</v>
          </cell>
          <cell r="HD73">
            <v>618.02</v>
          </cell>
          <cell r="HE73">
            <v>618.02</v>
          </cell>
          <cell r="HF73">
            <v>618.02</v>
          </cell>
          <cell r="HG73">
            <v>721.87</v>
          </cell>
          <cell r="HH73">
            <v>721.87</v>
          </cell>
          <cell r="HI73">
            <v>721.87</v>
          </cell>
          <cell r="HJ73">
            <v>721.87</v>
          </cell>
          <cell r="HK73">
            <v>721.87</v>
          </cell>
          <cell r="HL73">
            <v>13544.968582290945</v>
          </cell>
          <cell r="HM73">
            <v>1008.0626412258977</v>
          </cell>
          <cell r="HN73">
            <v>1068.0520602607419</v>
          </cell>
          <cell r="HO73">
            <v>1169.1650586367707</v>
          </cell>
          <cell r="HP73">
            <v>1083.7741606180143</v>
          </cell>
          <cell r="HQ73">
            <v>1130.0924048262909</v>
          </cell>
          <cell r="HR73">
            <v>943.9716437155015</v>
          </cell>
          <cell r="HS73">
            <v>1249.6383901480649</v>
          </cell>
          <cell r="HT73">
            <v>790.09504512935825</v>
          </cell>
          <cell r="HU73">
            <v>812.0917605053271</v>
          </cell>
          <cell r="HV73">
            <v>1482.5716331550464</v>
          </cell>
          <cell r="HW73">
            <v>1316.2895738195791</v>
          </cell>
          <cell r="HX73">
            <v>1491.1642102503529</v>
          </cell>
          <cell r="HY73">
            <v>5609.4785822909462</v>
          </cell>
          <cell r="HZ73">
            <v>0</v>
          </cell>
          <cell r="IA73">
            <v>5609.4785822909462</v>
          </cell>
          <cell r="IB73">
            <v>0</v>
          </cell>
          <cell r="IC73">
            <v>0</v>
          </cell>
          <cell r="ID73">
            <v>0</v>
          </cell>
          <cell r="IE73">
            <v>0</v>
          </cell>
          <cell r="IF73">
            <v>0</v>
          </cell>
          <cell r="IG73">
            <v>0</v>
          </cell>
          <cell r="IH73">
            <v>0</v>
          </cell>
          <cell r="II73">
            <v>0</v>
          </cell>
          <cell r="IJ73">
            <v>0</v>
          </cell>
          <cell r="IK73">
            <v>0</v>
          </cell>
          <cell r="IL73">
            <v>0</v>
          </cell>
          <cell r="IM73">
            <v>0</v>
          </cell>
          <cell r="IN73">
            <v>0</v>
          </cell>
          <cell r="IO73">
            <v>0</v>
          </cell>
          <cell r="IP73">
            <v>0</v>
          </cell>
          <cell r="IQ73">
            <v>0</v>
          </cell>
          <cell r="IR73">
            <v>0</v>
          </cell>
          <cell r="IS73">
            <v>0</v>
          </cell>
          <cell r="IT73">
            <v>0</v>
          </cell>
          <cell r="IU73">
            <v>0</v>
          </cell>
          <cell r="IV73">
            <v>0</v>
          </cell>
          <cell r="IW73">
            <v>0</v>
          </cell>
          <cell r="IX73">
            <v>0</v>
          </cell>
          <cell r="IY73">
            <v>0</v>
          </cell>
          <cell r="IZ73">
            <v>0</v>
          </cell>
          <cell r="JA73">
            <v>0</v>
          </cell>
          <cell r="JB73">
            <v>0</v>
          </cell>
          <cell r="JC73">
            <v>0</v>
          </cell>
          <cell r="JD73">
            <v>0</v>
          </cell>
          <cell r="JE73">
            <v>0</v>
          </cell>
          <cell r="JF73">
            <v>0</v>
          </cell>
          <cell r="JG73">
            <v>0</v>
          </cell>
          <cell r="JH73">
            <v>0</v>
          </cell>
          <cell r="JI73">
            <v>0</v>
          </cell>
          <cell r="JJ73">
            <v>0</v>
          </cell>
          <cell r="JK73">
            <v>0</v>
          </cell>
          <cell r="JL73">
            <v>0</v>
          </cell>
          <cell r="JM73">
            <v>0</v>
          </cell>
          <cell r="JN73">
            <v>0</v>
          </cell>
          <cell r="JO73">
            <v>0</v>
          </cell>
          <cell r="JP73">
            <v>0</v>
          </cell>
          <cell r="JQ73">
            <v>0</v>
          </cell>
          <cell r="JR73">
            <v>0</v>
          </cell>
          <cell r="JS73">
            <v>0</v>
          </cell>
          <cell r="JT73">
            <v>0</v>
          </cell>
          <cell r="JU73">
            <v>0</v>
          </cell>
          <cell r="JV73">
            <v>0</v>
          </cell>
          <cell r="JW73">
            <v>0</v>
          </cell>
          <cell r="JX73">
            <v>0</v>
          </cell>
          <cell r="JY73">
            <v>0</v>
          </cell>
          <cell r="JZ73">
            <v>0</v>
          </cell>
          <cell r="KA73">
            <v>0</v>
          </cell>
          <cell r="KB73">
            <v>0</v>
          </cell>
          <cell r="KC73">
            <v>0</v>
          </cell>
          <cell r="KD73">
            <v>0</v>
          </cell>
          <cell r="KE73">
            <v>0</v>
          </cell>
          <cell r="KF73">
            <v>0</v>
          </cell>
          <cell r="KG73">
            <v>0</v>
          </cell>
          <cell r="KH73">
            <v>2132.5099999999998</v>
          </cell>
          <cell r="KI73">
            <v>99.23</v>
          </cell>
          <cell r="KJ73">
            <v>99.23</v>
          </cell>
          <cell r="KK73">
            <v>99.23</v>
          </cell>
          <cell r="KL73">
            <v>99.23</v>
          </cell>
          <cell r="KM73">
            <v>99.23</v>
          </cell>
          <cell r="KN73">
            <v>99.23</v>
          </cell>
          <cell r="KO73">
            <v>99.23</v>
          </cell>
          <cell r="KP73">
            <v>287.58</v>
          </cell>
          <cell r="KQ73">
            <v>287.58</v>
          </cell>
          <cell r="KR73">
            <v>287.58</v>
          </cell>
          <cell r="KS73">
            <v>287.58</v>
          </cell>
          <cell r="KT73">
            <v>287.58</v>
          </cell>
          <cell r="KU73">
            <v>2295.3278684049178</v>
          </cell>
          <cell r="KV73">
            <v>119.84218163432188</v>
          </cell>
          <cell r="KW73">
            <v>129.06564415763421</v>
          </cell>
          <cell r="KX73">
            <v>114.54419778383662</v>
          </cell>
          <cell r="KY73">
            <v>125.58707123510143</v>
          </cell>
          <cell r="KZ73">
            <v>125.10019739009601</v>
          </cell>
          <cell r="LA73">
            <v>127.86603804883769</v>
          </cell>
          <cell r="LB73">
            <v>113.14623732480744</v>
          </cell>
          <cell r="LC73">
            <v>218.46847518232204</v>
          </cell>
          <cell r="LD73">
            <v>281.5936620415979</v>
          </cell>
          <cell r="LE73">
            <v>271.91183816840726</v>
          </cell>
          <cell r="LF73">
            <v>331.29111036667706</v>
          </cell>
          <cell r="LG73">
            <v>336.91121507127832</v>
          </cell>
          <cell r="LH73">
            <v>162.81786840491804</v>
          </cell>
          <cell r="LI73">
            <v>0</v>
          </cell>
          <cell r="LJ73">
            <v>162.81786840491804</v>
          </cell>
          <cell r="LK73">
            <v>0</v>
          </cell>
          <cell r="LX73">
            <v>0</v>
          </cell>
          <cell r="MJ73">
            <v>0</v>
          </cell>
          <cell r="ML73">
            <v>0</v>
          </cell>
          <cell r="MM73">
            <v>0</v>
          </cell>
          <cell r="MN73">
            <v>18200.1675</v>
          </cell>
          <cell r="MO73">
            <v>1778.99</v>
          </cell>
          <cell r="MP73">
            <v>1778.99</v>
          </cell>
          <cell r="MQ73">
            <v>1778.99</v>
          </cell>
          <cell r="MR73">
            <v>1778.99</v>
          </cell>
          <cell r="MS73">
            <v>1778.99</v>
          </cell>
          <cell r="MT73">
            <v>1778.99</v>
          </cell>
          <cell r="MU73">
            <v>1778.99</v>
          </cell>
          <cell r="MV73">
            <v>1149.4475</v>
          </cell>
          <cell r="MW73">
            <v>1149.4475</v>
          </cell>
          <cell r="MX73">
            <v>1149.4475</v>
          </cell>
          <cell r="MY73">
            <v>1149.4475</v>
          </cell>
          <cell r="MZ73">
            <v>1149.4475</v>
          </cell>
          <cell r="NA73">
            <v>1733.0370948669033</v>
          </cell>
          <cell r="NB73">
            <v>0</v>
          </cell>
          <cell r="NC73">
            <v>0</v>
          </cell>
          <cell r="ND73">
            <v>0</v>
          </cell>
          <cell r="NE73">
            <v>0</v>
          </cell>
          <cell r="NF73">
            <v>0</v>
          </cell>
          <cell r="NG73">
            <v>144.15314558352804</v>
          </cell>
          <cell r="NH73">
            <v>1588.8839492833754</v>
          </cell>
          <cell r="NI73">
            <v>0</v>
          </cell>
          <cell r="NJ73">
            <v>0</v>
          </cell>
          <cell r="NK73">
            <v>0</v>
          </cell>
          <cell r="NL73">
            <v>0</v>
          </cell>
          <cell r="NM73">
            <v>0</v>
          </cell>
          <cell r="NN73">
            <v>-16467.130405133095</v>
          </cell>
          <cell r="NO73">
            <v>-16467.130405133095</v>
          </cell>
          <cell r="NP73">
            <v>0</v>
          </cell>
          <cell r="NQ73">
            <v>26095.620000000003</v>
          </cell>
          <cell r="NR73">
            <v>2605.54</v>
          </cell>
          <cell r="NS73">
            <v>-23490.080000000002</v>
          </cell>
          <cell r="NT73">
            <v>-23490.080000000002</v>
          </cell>
          <cell r="NU73">
            <v>0</v>
          </cell>
          <cell r="NV73">
            <v>7446.5499999999993</v>
          </cell>
          <cell r="NW73">
            <v>766.3</v>
          </cell>
          <cell r="NX73">
            <v>766.3</v>
          </cell>
          <cell r="NY73">
            <v>766.3</v>
          </cell>
          <cell r="NZ73">
            <v>766.3</v>
          </cell>
          <cell r="OA73">
            <v>766.3</v>
          </cell>
          <cell r="OB73">
            <v>766.3</v>
          </cell>
          <cell r="OC73">
            <v>766.3</v>
          </cell>
          <cell r="OD73">
            <v>416.49</v>
          </cell>
          <cell r="OE73">
            <v>416.49</v>
          </cell>
          <cell r="OF73">
            <v>416.49</v>
          </cell>
          <cell r="OG73">
            <v>416.49</v>
          </cell>
          <cell r="OH73">
            <v>416.49</v>
          </cell>
          <cell r="OI73">
            <v>0</v>
          </cell>
          <cell r="OJ73">
            <v>0</v>
          </cell>
          <cell r="OK73">
            <v>0</v>
          </cell>
          <cell r="OL73">
            <v>0</v>
          </cell>
          <cell r="OM73">
            <v>0</v>
          </cell>
          <cell r="ON73">
            <v>0</v>
          </cell>
          <cell r="OO73">
            <v>0</v>
          </cell>
          <cell r="OP73">
            <v>0</v>
          </cell>
          <cell r="OQ73">
            <v>0</v>
          </cell>
          <cell r="OR73">
            <v>0</v>
          </cell>
          <cell r="OS73">
            <v>0</v>
          </cell>
          <cell r="OT73">
            <v>0</v>
          </cell>
          <cell r="OU73">
            <v>0</v>
          </cell>
          <cell r="OV73">
            <v>-7446.5499999999993</v>
          </cell>
          <cell r="OW73">
            <v>-7446.5499999999993</v>
          </cell>
          <cell r="OX73">
            <v>0</v>
          </cell>
          <cell r="OY73">
            <v>7326.26</v>
          </cell>
          <cell r="OZ73">
            <v>757.38</v>
          </cell>
          <cell r="PA73">
            <v>757.38</v>
          </cell>
          <cell r="PB73">
            <v>757.38</v>
          </cell>
          <cell r="PC73">
            <v>757.38</v>
          </cell>
          <cell r="PD73">
            <v>757.38</v>
          </cell>
          <cell r="PE73">
            <v>757.38</v>
          </cell>
          <cell r="PF73">
            <v>757.38</v>
          </cell>
          <cell r="PG73">
            <v>404.92</v>
          </cell>
          <cell r="PH73">
            <v>404.92</v>
          </cell>
          <cell r="PI73">
            <v>404.92</v>
          </cell>
          <cell r="PJ73">
            <v>404.92</v>
          </cell>
          <cell r="PK73">
            <v>404.92</v>
          </cell>
          <cell r="PL73">
            <v>0</v>
          </cell>
          <cell r="PM73">
            <v>0</v>
          </cell>
          <cell r="PN73">
            <v>0</v>
          </cell>
          <cell r="PO73">
            <v>0</v>
          </cell>
          <cell r="PP73">
            <v>0</v>
          </cell>
          <cell r="PQ73">
            <v>0</v>
          </cell>
          <cell r="PR73">
            <v>0</v>
          </cell>
          <cell r="PS73">
            <v>0</v>
          </cell>
          <cell r="PT73">
            <v>0</v>
          </cell>
          <cell r="PU73">
            <v>0</v>
          </cell>
          <cell r="PV73">
            <v>0</v>
          </cell>
          <cell r="PW73">
            <v>0</v>
          </cell>
          <cell r="PX73">
            <v>0</v>
          </cell>
          <cell r="PY73">
            <v>-7326.26</v>
          </cell>
          <cell r="PZ73">
            <v>-7326.26</v>
          </cell>
          <cell r="QA73">
            <v>0</v>
          </cell>
          <cell r="QB73">
            <v>1772.6700000000005</v>
          </cell>
          <cell r="QC73">
            <v>181.36</v>
          </cell>
          <cell r="QD73">
            <v>181.36</v>
          </cell>
          <cell r="QE73">
            <v>181.36</v>
          </cell>
          <cell r="QF73">
            <v>181.36</v>
          </cell>
          <cell r="QG73">
            <v>181.36</v>
          </cell>
          <cell r="QH73">
            <v>181.36</v>
          </cell>
          <cell r="QI73">
            <v>181.36</v>
          </cell>
          <cell r="QJ73">
            <v>100.63</v>
          </cell>
          <cell r="QK73">
            <v>100.63</v>
          </cell>
          <cell r="QL73">
            <v>100.63</v>
          </cell>
          <cell r="QM73">
            <v>100.63</v>
          </cell>
          <cell r="QN73">
            <v>100.63</v>
          </cell>
          <cell r="QO73">
            <v>0</v>
          </cell>
          <cell r="QP73">
            <v>0</v>
          </cell>
          <cell r="QQ73">
            <v>0</v>
          </cell>
          <cell r="QR73">
            <v>0</v>
          </cell>
          <cell r="QS73">
            <v>0</v>
          </cell>
          <cell r="QT73">
            <v>0</v>
          </cell>
          <cell r="QU73">
            <v>0</v>
          </cell>
          <cell r="QV73">
            <v>0</v>
          </cell>
          <cell r="QW73">
            <v>0</v>
          </cell>
          <cell r="QX73">
            <v>0</v>
          </cell>
          <cell r="QY73">
            <v>0</v>
          </cell>
          <cell r="QZ73">
            <v>0</v>
          </cell>
          <cell r="RA73">
            <v>0</v>
          </cell>
          <cell r="RB73">
            <v>-1772.6700000000005</v>
          </cell>
          <cell r="RC73">
            <v>-1772.6700000000005</v>
          </cell>
          <cell r="RD73">
            <v>0</v>
          </cell>
          <cell r="RE73">
            <v>6546.3399999999983</v>
          </cell>
          <cell r="RF73">
            <v>673.77</v>
          </cell>
          <cell r="RG73">
            <v>673.77</v>
          </cell>
          <cell r="RH73">
            <v>673.77</v>
          </cell>
          <cell r="RI73">
            <v>673.77</v>
          </cell>
          <cell r="RJ73">
            <v>673.77</v>
          </cell>
          <cell r="RK73">
            <v>673.77</v>
          </cell>
          <cell r="RL73">
            <v>673.77</v>
          </cell>
          <cell r="RM73">
            <v>365.99</v>
          </cell>
          <cell r="RN73">
            <v>365.99</v>
          </cell>
          <cell r="RO73">
            <v>365.99</v>
          </cell>
          <cell r="RP73">
            <v>365.99</v>
          </cell>
          <cell r="RQ73">
            <v>365.99</v>
          </cell>
          <cell r="RR73">
            <v>0</v>
          </cell>
          <cell r="RS73">
            <v>0</v>
          </cell>
          <cell r="RT73">
            <v>0</v>
          </cell>
          <cell r="RU73">
            <v>0</v>
          </cell>
          <cell r="RV73">
            <v>0</v>
          </cell>
          <cell r="RW73">
            <v>0</v>
          </cell>
          <cell r="RX73">
            <v>0</v>
          </cell>
          <cell r="RY73">
            <v>0</v>
          </cell>
          <cell r="RZ73">
            <v>0</v>
          </cell>
          <cell r="SA73">
            <v>0</v>
          </cell>
          <cell r="SB73">
            <v>0</v>
          </cell>
          <cell r="SC73">
            <v>0</v>
          </cell>
          <cell r="SD73">
            <v>0</v>
          </cell>
          <cell r="SE73">
            <v>-6546.3399999999983</v>
          </cell>
          <cell r="SF73">
            <v>-6546.3399999999983</v>
          </cell>
          <cell r="SG73">
            <v>0</v>
          </cell>
          <cell r="SH73">
            <v>0</v>
          </cell>
          <cell r="SI73">
            <v>0</v>
          </cell>
          <cell r="SJ73">
            <v>0</v>
          </cell>
          <cell r="SK73">
            <v>0</v>
          </cell>
          <cell r="SL73">
            <v>0</v>
          </cell>
          <cell r="SM73">
            <v>0</v>
          </cell>
          <cell r="SN73">
            <v>0</v>
          </cell>
          <cell r="SO73">
            <v>0</v>
          </cell>
          <cell r="SP73">
            <v>0</v>
          </cell>
          <cell r="SQ73">
            <v>0</v>
          </cell>
          <cell r="SR73">
            <v>0</v>
          </cell>
          <cell r="SS73">
            <v>0</v>
          </cell>
          <cell r="ST73">
            <v>0</v>
          </cell>
          <cell r="SU73">
            <v>0</v>
          </cell>
          <cell r="SV73">
            <v>0</v>
          </cell>
          <cell r="SW73">
            <v>0</v>
          </cell>
          <cell r="SX73">
            <v>0</v>
          </cell>
          <cell r="SY73">
            <v>0</v>
          </cell>
          <cell r="SZ73">
            <v>0</v>
          </cell>
          <cell r="TA73">
            <v>0</v>
          </cell>
          <cell r="TB73">
            <v>0</v>
          </cell>
          <cell r="TC73">
            <v>0</v>
          </cell>
          <cell r="TD73">
            <v>0</v>
          </cell>
          <cell r="TE73">
            <v>0</v>
          </cell>
          <cell r="TF73">
            <v>0</v>
          </cell>
          <cell r="TG73">
            <v>0</v>
          </cell>
          <cell r="TH73">
            <v>0</v>
          </cell>
          <cell r="TI73">
            <v>0</v>
          </cell>
          <cell r="TJ73">
            <v>0</v>
          </cell>
          <cell r="TK73">
            <v>2961.3700000000008</v>
          </cell>
          <cell r="TL73">
            <v>276.86</v>
          </cell>
          <cell r="TM73">
            <v>276.86</v>
          </cell>
          <cell r="TN73">
            <v>276.86</v>
          </cell>
          <cell r="TO73">
            <v>276.86</v>
          </cell>
          <cell r="TP73">
            <v>276.86</v>
          </cell>
          <cell r="TQ73">
            <v>276.86</v>
          </cell>
          <cell r="TR73">
            <v>276.86</v>
          </cell>
          <cell r="TS73">
            <v>204.67</v>
          </cell>
          <cell r="TT73">
            <v>204.67</v>
          </cell>
          <cell r="TU73">
            <v>204.67</v>
          </cell>
          <cell r="TV73">
            <v>204.67</v>
          </cell>
          <cell r="TW73">
            <v>204.67</v>
          </cell>
          <cell r="TX73">
            <v>2605.54</v>
          </cell>
          <cell r="TY73">
            <v>0</v>
          </cell>
          <cell r="TZ73">
            <v>0</v>
          </cell>
          <cell r="UA73">
            <v>0</v>
          </cell>
          <cell r="UB73">
            <v>0</v>
          </cell>
          <cell r="UC73">
            <v>0</v>
          </cell>
          <cell r="UD73">
            <v>0</v>
          </cell>
          <cell r="UE73">
            <v>1810.18</v>
          </cell>
          <cell r="UF73">
            <v>0</v>
          </cell>
          <cell r="UG73">
            <v>0</v>
          </cell>
          <cell r="UH73">
            <v>0</v>
          </cell>
          <cell r="UI73">
            <v>795.36</v>
          </cell>
          <cell r="UJ73">
            <v>0</v>
          </cell>
          <cell r="UK73">
            <v>-355.83000000000084</v>
          </cell>
          <cell r="UL73">
            <v>-355.83000000000084</v>
          </cell>
          <cell r="UM73">
            <v>0</v>
          </cell>
          <cell r="UN73">
            <v>42.429999999999993</v>
          </cell>
          <cell r="UO73">
            <v>4.09</v>
          </cell>
          <cell r="UP73">
            <v>4.09</v>
          </cell>
          <cell r="UQ73">
            <v>4.09</v>
          </cell>
          <cell r="UR73">
            <v>4.09</v>
          </cell>
          <cell r="US73">
            <v>4.09</v>
          </cell>
          <cell r="UT73">
            <v>4.09</v>
          </cell>
          <cell r="UU73">
            <v>4.09</v>
          </cell>
          <cell r="UV73">
            <v>2.76</v>
          </cell>
          <cell r="UW73">
            <v>2.76</v>
          </cell>
          <cell r="UX73">
            <v>2.76</v>
          </cell>
          <cell r="UY73">
            <v>2.76</v>
          </cell>
          <cell r="UZ73">
            <v>2.76</v>
          </cell>
          <cell r="VA73">
            <v>0</v>
          </cell>
          <cell r="VH73">
            <v>0</v>
          </cell>
          <cell r="VN73">
            <v>-42.429999999999993</v>
          </cell>
          <cell r="VO73">
            <v>-42.429999999999993</v>
          </cell>
          <cell r="VP73">
            <v>0</v>
          </cell>
          <cell r="VQ73">
            <v>0</v>
          </cell>
          <cell r="WD73">
            <v>0</v>
          </cell>
          <cell r="WQ73">
            <v>0</v>
          </cell>
          <cell r="WR73">
            <v>0</v>
          </cell>
          <cell r="WS73">
            <v>0</v>
          </cell>
          <cell r="WT73">
            <v>36578.939999999995</v>
          </cell>
          <cell r="WU73">
            <v>2098.2199999999998</v>
          </cell>
          <cell r="WV73">
            <v>2098.2199999999998</v>
          </cell>
          <cell r="WW73">
            <v>2098.2199999999998</v>
          </cell>
          <cell r="WX73">
            <v>2098.2199999999998</v>
          </cell>
          <cell r="WY73">
            <v>2098.2199999999998</v>
          </cell>
          <cell r="WZ73">
            <v>2098.2199999999998</v>
          </cell>
          <cell r="XA73">
            <v>2098.2199999999998</v>
          </cell>
          <cell r="XB73">
            <v>4378.28</v>
          </cell>
          <cell r="XC73">
            <v>4378.28</v>
          </cell>
          <cell r="XD73">
            <v>4378.28</v>
          </cell>
          <cell r="XE73">
            <v>4378.28</v>
          </cell>
          <cell r="XF73">
            <v>4378.28</v>
          </cell>
          <cell r="XG73">
            <v>47721.128302296682</v>
          </cell>
          <cell r="XH73">
            <v>3742.905863698782</v>
          </cell>
          <cell r="XI73">
            <v>4270.2352591715126</v>
          </cell>
          <cell r="XJ73">
            <v>4063.8021304251633</v>
          </cell>
          <cell r="XK73">
            <v>272.33752705580673</v>
          </cell>
          <cell r="XL73">
            <v>3203.7837586468181</v>
          </cell>
          <cell r="XM73">
            <v>2949.6796034342497</v>
          </cell>
          <cell r="XN73">
            <v>4455.8290978588539</v>
          </cell>
          <cell r="XO73">
            <v>4493.1584523032752</v>
          </cell>
          <cell r="XP73">
            <v>5373.3606087304852</v>
          </cell>
          <cell r="XQ73">
            <v>4836.0978422749649</v>
          </cell>
          <cell r="XR73">
            <v>5831.151533822338</v>
          </cell>
          <cell r="XS73">
            <v>4228.7866248744249</v>
          </cell>
          <cell r="XT73">
            <v>11142.188302296687</v>
          </cell>
          <cell r="XU73">
            <v>0</v>
          </cell>
          <cell r="XV73">
            <v>11142.188302296687</v>
          </cell>
          <cell r="XW73">
            <v>9263.7900000000009</v>
          </cell>
          <cell r="XX73">
            <v>497.77</v>
          </cell>
          <cell r="XY73">
            <v>497.77</v>
          </cell>
          <cell r="XZ73">
            <v>497.77</v>
          </cell>
          <cell r="YA73">
            <v>497.77</v>
          </cell>
          <cell r="YB73">
            <v>497.77</v>
          </cell>
          <cell r="YC73">
            <v>497.77</v>
          </cell>
          <cell r="YD73">
            <v>497.77</v>
          </cell>
          <cell r="YE73">
            <v>1155.8800000000001</v>
          </cell>
          <cell r="YF73">
            <v>1155.8800000000001</v>
          </cell>
          <cell r="YG73">
            <v>1155.8800000000001</v>
          </cell>
          <cell r="YH73">
            <v>1155.8800000000001</v>
          </cell>
          <cell r="YI73">
            <v>1155.8800000000001</v>
          </cell>
          <cell r="YJ73">
            <v>9212.0156964037033</v>
          </cell>
          <cell r="YK73">
            <v>750.16065936395478</v>
          </cell>
          <cell r="YL73">
            <v>658.056207887867</v>
          </cell>
          <cell r="YM73">
            <v>677.62100041729593</v>
          </cell>
          <cell r="YN73">
            <v>726.54919043432028</v>
          </cell>
          <cell r="YO73">
            <v>655.16191737474844</v>
          </cell>
          <cell r="YP73">
            <v>704.19961802744808</v>
          </cell>
          <cell r="YQ73">
            <v>737.15587510219757</v>
          </cell>
          <cell r="YR73">
            <v>753.44827321458524</v>
          </cell>
          <cell r="YS73">
            <v>800.7812538524098</v>
          </cell>
          <cell r="YT73">
            <v>879.30083396074167</v>
          </cell>
          <cell r="YU73">
            <v>895.82915772558783</v>
          </cell>
          <cell r="YV73">
            <v>973.75170904254537</v>
          </cell>
          <cell r="YW73">
            <v>-51.774303596297614</v>
          </cell>
          <cell r="YX73">
            <v>-51.774303596297614</v>
          </cell>
          <cell r="YY73">
            <v>0</v>
          </cell>
          <cell r="YZ73">
            <v>1638.7199999999998</v>
          </cell>
          <cell r="ZA73">
            <v>150.51</v>
          </cell>
          <cell r="ZB73">
            <v>150.51</v>
          </cell>
          <cell r="ZC73">
            <v>150.51</v>
          </cell>
          <cell r="ZD73">
            <v>150.51</v>
          </cell>
          <cell r="ZE73">
            <v>150.51</v>
          </cell>
          <cell r="ZF73">
            <v>150.51</v>
          </cell>
          <cell r="ZG73">
            <v>150.51</v>
          </cell>
          <cell r="ZH73">
            <v>117.03</v>
          </cell>
          <cell r="ZI73">
            <v>117.03</v>
          </cell>
          <cell r="ZJ73">
            <v>117.03</v>
          </cell>
          <cell r="ZK73">
            <v>117.03</v>
          </cell>
          <cell r="ZL73">
            <v>117.03</v>
          </cell>
          <cell r="ZM73">
            <v>5455.781054923099</v>
          </cell>
          <cell r="ZN73">
            <v>0</v>
          </cell>
          <cell r="ZO73">
            <v>68.557093089783081</v>
          </cell>
          <cell r="ZP73">
            <v>231.51339985002525</v>
          </cell>
          <cell r="ZQ73">
            <v>5046.6440736611194</v>
          </cell>
          <cell r="ZR73">
            <v>109.06648832217125</v>
          </cell>
          <cell r="ZS73">
            <v>0</v>
          </cell>
          <cell r="ZZ73">
            <v>3817.0610549230992</v>
          </cell>
          <cell r="AAA73">
            <v>0</v>
          </cell>
          <cell r="AAB73">
            <v>3817.0610549230992</v>
          </cell>
          <cell r="AAC73">
            <v>1159.8900000000001</v>
          </cell>
          <cell r="AAD73">
            <v>83.62</v>
          </cell>
          <cell r="AAE73">
            <v>83.62</v>
          </cell>
          <cell r="AAF73">
            <v>83.62</v>
          </cell>
          <cell r="AAG73">
            <v>83.62</v>
          </cell>
          <cell r="AAH73">
            <v>83.62</v>
          </cell>
          <cell r="AAI73">
            <v>83.62</v>
          </cell>
          <cell r="AAJ73">
            <v>83.62</v>
          </cell>
          <cell r="AAK73">
            <v>114.91</v>
          </cell>
          <cell r="AAL73">
            <v>114.91</v>
          </cell>
          <cell r="AAM73">
            <v>114.91</v>
          </cell>
          <cell r="AAN73">
            <v>114.91</v>
          </cell>
          <cell r="AAO73">
            <v>114.91</v>
          </cell>
          <cell r="AAP73">
            <v>1071.8896304463738</v>
          </cell>
          <cell r="AAQ73">
            <v>112.41706069278511</v>
          </cell>
          <cell r="AAR73">
            <v>112.147979795957</v>
          </cell>
          <cell r="AAS73">
            <v>112.52538444364089</v>
          </cell>
          <cell r="AAT73">
            <v>112.98718330499599</v>
          </cell>
          <cell r="AAU73">
            <v>113.8693918958288</v>
          </cell>
          <cell r="AAV73">
            <v>112.57971832787679</v>
          </cell>
          <cell r="AAW73">
            <v>110.57025283669168</v>
          </cell>
          <cell r="AAX73">
            <v>57.938872319999994</v>
          </cell>
          <cell r="AAY73">
            <v>55.720379519999994</v>
          </cell>
          <cell r="AAZ73">
            <v>56.746344959999995</v>
          </cell>
          <cell r="ABA73">
            <v>56.670316415999999</v>
          </cell>
          <cell r="ABB73">
            <v>57.716745932597583</v>
          </cell>
          <cell r="ABC73">
            <v>-88.000369553626342</v>
          </cell>
          <cell r="ABD73">
            <v>-88.000369553626342</v>
          </cell>
          <cell r="ABE73">
            <v>0</v>
          </cell>
          <cell r="ABF73">
            <v>166.54</v>
          </cell>
          <cell r="ABG73">
            <v>5.57</v>
          </cell>
          <cell r="ABH73">
            <v>5.57</v>
          </cell>
          <cell r="ABI73">
            <v>5.57</v>
          </cell>
          <cell r="ABJ73">
            <v>5.57</v>
          </cell>
          <cell r="ABK73">
            <v>5.57</v>
          </cell>
          <cell r="ABL73">
            <v>5.57</v>
          </cell>
          <cell r="ABM73">
            <v>5.57</v>
          </cell>
          <cell r="ABN73">
            <v>25.51</v>
          </cell>
          <cell r="ABO73">
            <v>25.51</v>
          </cell>
          <cell r="ABP73">
            <v>25.51</v>
          </cell>
          <cell r="ABQ73">
            <v>25.51</v>
          </cell>
          <cell r="ABR73">
            <v>25.51</v>
          </cell>
          <cell r="ABS73">
            <v>0</v>
          </cell>
          <cell r="ABT73">
            <v>0</v>
          </cell>
          <cell r="ABU73">
            <v>0</v>
          </cell>
          <cell r="ABV73">
            <v>0</v>
          </cell>
          <cell r="ABW73">
            <v>0</v>
          </cell>
          <cell r="ABX73">
            <v>0</v>
          </cell>
          <cell r="ABY73">
            <v>0</v>
          </cell>
          <cell r="ACB73">
            <v>0</v>
          </cell>
          <cell r="ACC73">
            <v>0</v>
          </cell>
          <cell r="ACD73">
            <v>0</v>
          </cell>
          <cell r="ACE73">
            <v>0</v>
          </cell>
          <cell r="ACF73">
            <v>-166.54</v>
          </cell>
          <cell r="ACG73">
            <v>-166.54</v>
          </cell>
          <cell r="ACH73">
            <v>0</v>
          </cell>
          <cell r="ACI73">
            <v>7951.4299999999994</v>
          </cell>
          <cell r="ACJ73">
            <v>12669.528349377053</v>
          </cell>
          <cell r="ACK73">
            <v>4718.0983493770536</v>
          </cell>
          <cell r="ACL73">
            <v>0</v>
          </cell>
          <cell r="ACM73">
            <v>4718.0983493770536</v>
          </cell>
          <cell r="ACN73">
            <v>7951.4299999999994</v>
          </cell>
          <cell r="ACO73">
            <v>521.33999999999992</v>
          </cell>
          <cell r="ACP73">
            <v>521.33999999999992</v>
          </cell>
          <cell r="ACQ73">
            <v>521.33999999999992</v>
          </cell>
          <cell r="ACR73">
            <v>521.33999999999992</v>
          </cell>
          <cell r="ACS73">
            <v>521.33999999999992</v>
          </cell>
          <cell r="ACT73">
            <v>521.33999999999992</v>
          </cell>
          <cell r="ACU73">
            <v>521.33999999999992</v>
          </cell>
          <cell r="ACV73">
            <v>860.41</v>
          </cell>
          <cell r="ACW73">
            <v>860.41</v>
          </cell>
          <cell r="ACX73">
            <v>860.41</v>
          </cell>
          <cell r="ACY73">
            <v>860.41</v>
          </cell>
          <cell r="ACZ73">
            <v>860.41</v>
          </cell>
          <cell r="ADA73">
            <v>12669.528349377053</v>
          </cell>
          <cell r="ADB73">
            <v>0</v>
          </cell>
          <cell r="ADC73">
            <v>2051.0667602103631</v>
          </cell>
          <cell r="ADD73">
            <v>1559.2587876047885</v>
          </cell>
          <cell r="ADE73">
            <v>1164.7353900000001</v>
          </cell>
          <cell r="ADF73">
            <v>1084.3950487999998</v>
          </cell>
          <cell r="ADG73">
            <v>797.37439600000005</v>
          </cell>
          <cell r="ADH73">
            <v>1415.8584287431588</v>
          </cell>
          <cell r="ADI73">
            <v>1315.9193162397619</v>
          </cell>
          <cell r="ADJ73">
            <v>865.256665</v>
          </cell>
          <cell r="ADK73">
            <v>893.44843279999998</v>
          </cell>
          <cell r="ADL73">
            <v>710.12803903999986</v>
          </cell>
          <cell r="ADM73">
            <v>812.08708493897916</v>
          </cell>
          <cell r="ADN73">
            <v>4718.0983493770536</v>
          </cell>
          <cell r="ADO73">
            <v>0</v>
          </cell>
          <cell r="ADP73">
            <v>4718.0983493770536</v>
          </cell>
          <cell r="ADQ73">
            <v>0</v>
          </cell>
          <cell r="ADR73">
            <v>0</v>
          </cell>
          <cell r="ADS73">
            <v>0</v>
          </cell>
          <cell r="ADT73">
            <v>0</v>
          </cell>
          <cell r="ADU73">
            <v>0</v>
          </cell>
          <cell r="ADV73">
            <v>0</v>
          </cell>
          <cell r="ADW73">
            <v>0</v>
          </cell>
          <cell r="ADX73">
            <v>0</v>
          </cell>
          <cell r="ADY73">
            <v>0</v>
          </cell>
          <cell r="ADZ73">
            <v>0</v>
          </cell>
          <cell r="AEA73">
            <v>0</v>
          </cell>
          <cell r="AEB73">
            <v>0</v>
          </cell>
          <cell r="AEC73">
            <v>0</v>
          </cell>
          <cell r="AED73">
            <v>0</v>
          </cell>
          <cell r="AEE73">
            <v>0</v>
          </cell>
          <cell r="AEF73">
            <v>0</v>
          </cell>
          <cell r="AEG73">
            <v>0</v>
          </cell>
          <cell r="AEH73">
            <v>0</v>
          </cell>
          <cell r="AEI73">
            <v>0</v>
          </cell>
          <cell r="AEJ73">
            <v>0</v>
          </cell>
          <cell r="AEK73">
            <v>0</v>
          </cell>
          <cell r="AEL73">
            <v>0</v>
          </cell>
          <cell r="AEM73">
            <v>0</v>
          </cell>
          <cell r="AEN73">
            <v>0</v>
          </cell>
          <cell r="AEO73">
            <v>0</v>
          </cell>
          <cell r="AEP73">
            <v>0</v>
          </cell>
          <cell r="AEQ73">
            <v>0</v>
          </cell>
          <cell r="AER73">
            <v>0</v>
          </cell>
          <cell r="AES73">
            <v>0</v>
          </cell>
          <cell r="AET73">
            <v>0</v>
          </cell>
          <cell r="AEU73">
            <v>0</v>
          </cell>
          <cell r="AEV73">
            <v>0</v>
          </cell>
          <cell r="AEW73">
            <v>0</v>
          </cell>
          <cell r="AEX73">
            <v>0</v>
          </cell>
          <cell r="AEY73">
            <v>0</v>
          </cell>
          <cell r="AEZ73">
            <v>0</v>
          </cell>
          <cell r="AFA73">
            <v>0</v>
          </cell>
          <cell r="AFB73">
            <v>0</v>
          </cell>
          <cell r="AFC73">
            <v>0</v>
          </cell>
          <cell r="AFD73">
            <v>0</v>
          </cell>
          <cell r="AFE73">
            <v>0</v>
          </cell>
          <cell r="AFF73">
            <v>0</v>
          </cell>
          <cell r="AFG73">
            <v>0</v>
          </cell>
          <cell r="AFH73">
            <v>0</v>
          </cell>
          <cell r="AFI73">
            <v>0</v>
          </cell>
          <cell r="AFJ73">
            <v>0</v>
          </cell>
          <cell r="AFK73">
            <v>0</v>
          </cell>
          <cell r="AFL73">
            <v>0</v>
          </cell>
          <cell r="AFM73">
            <v>0</v>
          </cell>
          <cell r="AFN73">
            <v>0</v>
          </cell>
          <cell r="AFO73">
            <v>0</v>
          </cell>
          <cell r="AFP73">
            <v>0</v>
          </cell>
          <cell r="AFQ73">
            <v>0</v>
          </cell>
          <cell r="AFR73">
            <v>0</v>
          </cell>
          <cell r="AFS73">
            <v>0</v>
          </cell>
          <cell r="AFT73">
            <v>0</v>
          </cell>
          <cell r="AFU73">
            <v>0</v>
          </cell>
          <cell r="AFV73">
            <v>0</v>
          </cell>
          <cell r="AFW73">
            <v>141051.85750000004</v>
          </cell>
          <cell r="AFX73">
            <v>113805.3602409781</v>
          </cell>
          <cell r="AFY73">
            <v>-27246.49725902194</v>
          </cell>
          <cell r="AFZ73">
            <v>-27246.49725902194</v>
          </cell>
          <cell r="AGA73">
            <v>0</v>
          </cell>
          <cell r="AGB73">
            <v>169262.22900000005</v>
          </cell>
          <cell r="AGC73">
            <v>136566.43228917371</v>
          </cell>
          <cell r="AGD73">
            <v>-32695.79671082634</v>
          </cell>
          <cell r="AGE73">
            <v>-32695.79671082634</v>
          </cell>
          <cell r="AGF73">
            <v>0</v>
          </cell>
          <cell r="AGG73">
            <v>10437.837455000003</v>
          </cell>
          <cell r="AGH73">
            <v>8421.5966578323787</v>
          </cell>
          <cell r="AGI73">
            <v>-2016.2407971676239</v>
          </cell>
          <cell r="AGJ73">
            <v>-2016.2407971676239</v>
          </cell>
          <cell r="AGK73">
            <v>0</v>
          </cell>
          <cell r="AGL73">
            <v>179700.06645500005</v>
          </cell>
          <cell r="AGM73">
            <v>144988.0289470061</v>
          </cell>
          <cell r="AGN73">
            <v>-34712.037507993955</v>
          </cell>
          <cell r="AGO73">
            <v>-34712.037507993955</v>
          </cell>
          <cell r="AGP73">
            <v>0</v>
          </cell>
          <cell r="AGQ73">
            <v>5.8084772370486655E-2</v>
          </cell>
          <cell r="AGR73">
            <v>7.0000000000000007E-2</v>
          </cell>
          <cell r="AGS73">
            <v>0.05</v>
          </cell>
          <cell r="AGT73">
            <v>6.1666666666666668E-2</v>
          </cell>
          <cell r="AGV73">
            <v>44295.787500000006</v>
          </cell>
          <cell r="AGW73">
            <v>4338.5770948669033</v>
          </cell>
          <cell r="AGX73">
            <v>-39957.210405133104</v>
          </cell>
          <cell r="AGZ73">
            <v>-34712.037507993955</v>
          </cell>
          <cell r="AHA73">
            <v>-16694.819649584912</v>
          </cell>
          <cell r="AHC73">
            <v>-5097.266234606388</v>
          </cell>
          <cell r="AHD73">
            <v>84693.496415077359</v>
          </cell>
          <cell r="AHE73">
            <v>-44644.054877963237</v>
          </cell>
          <cell r="AHF73">
            <v>230369.71333771505</v>
          </cell>
          <cell r="AHG73">
            <v>213915.03148264391</v>
          </cell>
        </row>
        <row r="74">
          <cell r="C74" t="str">
            <v>Харкiвська, ВУЛ, 2</v>
          </cell>
          <cell r="D74">
            <v>10</v>
          </cell>
          <cell r="E74">
            <v>2377.5</v>
          </cell>
          <cell r="F74">
            <v>19595.689999999995</v>
          </cell>
          <cell r="G74">
            <v>15596.31832170983</v>
          </cell>
          <cell r="H74">
            <v>-3999.3716782901647</v>
          </cell>
          <cell r="I74">
            <v>-3999.3716782901647</v>
          </cell>
          <cell r="J74">
            <v>0</v>
          </cell>
          <cell r="K74">
            <v>5864.51</v>
          </cell>
          <cell r="L74">
            <v>369.23</v>
          </cell>
          <cell r="M74">
            <v>369.23</v>
          </cell>
          <cell r="N74">
            <v>369.23</v>
          </cell>
          <cell r="O74">
            <v>369.23</v>
          </cell>
          <cell r="P74">
            <v>369.23</v>
          </cell>
          <cell r="Q74">
            <v>369.23</v>
          </cell>
          <cell r="R74">
            <v>369.23</v>
          </cell>
          <cell r="S74">
            <v>655.98</v>
          </cell>
          <cell r="T74">
            <v>655.98</v>
          </cell>
          <cell r="U74">
            <v>655.98</v>
          </cell>
          <cell r="V74">
            <v>655.98</v>
          </cell>
          <cell r="W74">
            <v>655.98</v>
          </cell>
          <cell r="X74">
            <v>3625.9107379105772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3625.9107379105772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L74">
            <v>0</v>
          </cell>
          <cell r="AM74">
            <v>0</v>
          </cell>
          <cell r="AN74">
            <v>1280.06</v>
          </cell>
          <cell r="AO74">
            <v>97.48</v>
          </cell>
          <cell r="AP74">
            <v>97.48</v>
          </cell>
          <cell r="AQ74">
            <v>97.48</v>
          </cell>
          <cell r="AR74">
            <v>97.48</v>
          </cell>
          <cell r="AS74">
            <v>97.48</v>
          </cell>
          <cell r="AT74">
            <v>97.48</v>
          </cell>
          <cell r="AU74">
            <v>97.48</v>
          </cell>
          <cell r="AV74">
            <v>119.54</v>
          </cell>
          <cell r="AW74">
            <v>119.54</v>
          </cell>
          <cell r="AX74">
            <v>119.54</v>
          </cell>
          <cell r="AY74">
            <v>119.54</v>
          </cell>
          <cell r="AZ74">
            <v>119.54</v>
          </cell>
          <cell r="BA74">
            <v>676.21432471334253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676.21432471334253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O74">
            <v>0</v>
          </cell>
          <cell r="BP74">
            <v>0</v>
          </cell>
          <cell r="BQ74">
            <v>1164.46</v>
          </cell>
          <cell r="BR74">
            <v>88.68</v>
          </cell>
          <cell r="BS74">
            <v>88.68</v>
          </cell>
          <cell r="BT74">
            <v>88.68</v>
          </cell>
          <cell r="BU74">
            <v>88.68</v>
          </cell>
          <cell r="BV74">
            <v>88.68</v>
          </cell>
          <cell r="BW74">
            <v>88.68</v>
          </cell>
          <cell r="BX74">
            <v>88.68</v>
          </cell>
          <cell r="BY74">
            <v>108.74</v>
          </cell>
          <cell r="BZ74">
            <v>108.74</v>
          </cell>
          <cell r="CA74">
            <v>108.74</v>
          </cell>
          <cell r="CB74">
            <v>108.74</v>
          </cell>
          <cell r="CC74">
            <v>108.74</v>
          </cell>
          <cell r="CD74">
            <v>1066.77</v>
          </cell>
          <cell r="CE74">
            <v>80.61</v>
          </cell>
          <cell r="CF74">
            <v>80.61</v>
          </cell>
          <cell r="CG74">
            <v>80.61</v>
          </cell>
          <cell r="CH74">
            <v>80.61</v>
          </cell>
          <cell r="CI74">
            <v>80.61</v>
          </cell>
          <cell r="CJ74">
            <v>80.61</v>
          </cell>
          <cell r="CK74">
            <v>80.61</v>
          </cell>
          <cell r="CL74">
            <v>100.5</v>
          </cell>
          <cell r="CM74">
            <v>100.5</v>
          </cell>
          <cell r="CN74">
            <v>100.5</v>
          </cell>
          <cell r="CO74">
            <v>100.5</v>
          </cell>
          <cell r="CP74">
            <v>100.5</v>
          </cell>
          <cell r="CR74">
            <v>0</v>
          </cell>
          <cell r="CS74">
            <v>0</v>
          </cell>
          <cell r="CT74">
            <v>309.38000000000005</v>
          </cell>
          <cell r="CU74">
            <v>23.54</v>
          </cell>
          <cell r="CV74">
            <v>23.54</v>
          </cell>
          <cell r="CW74">
            <v>23.54</v>
          </cell>
          <cell r="CX74">
            <v>23.54</v>
          </cell>
          <cell r="CY74">
            <v>23.54</v>
          </cell>
          <cell r="CZ74">
            <v>23.54</v>
          </cell>
          <cell r="DA74">
            <v>23.54</v>
          </cell>
          <cell r="DB74">
            <v>28.92</v>
          </cell>
          <cell r="DC74">
            <v>28.92</v>
          </cell>
          <cell r="DD74">
            <v>28.92</v>
          </cell>
          <cell r="DE74">
            <v>28.92</v>
          </cell>
          <cell r="DF74">
            <v>28.92</v>
          </cell>
          <cell r="DG74">
            <v>283.31</v>
          </cell>
          <cell r="DH74">
            <v>21.38</v>
          </cell>
          <cell r="DI74">
            <v>21.38</v>
          </cell>
          <cell r="DJ74">
            <v>21.38</v>
          </cell>
          <cell r="DK74">
            <v>21.38</v>
          </cell>
          <cell r="DL74">
            <v>21.38</v>
          </cell>
          <cell r="DM74">
            <v>21.38</v>
          </cell>
          <cell r="DN74">
            <v>21.38</v>
          </cell>
          <cell r="DO74">
            <v>26.73</v>
          </cell>
          <cell r="DP74">
            <v>26.73</v>
          </cell>
          <cell r="DQ74">
            <v>26.73</v>
          </cell>
          <cell r="DR74">
            <v>26.73</v>
          </cell>
          <cell r="DS74">
            <v>26.73</v>
          </cell>
          <cell r="DT74">
            <v>-26.07000000000005</v>
          </cell>
          <cell r="DU74">
            <v>-26.07000000000005</v>
          </cell>
          <cell r="DV74">
            <v>0</v>
          </cell>
          <cell r="DW74">
            <v>721.8</v>
          </cell>
          <cell r="DX74">
            <v>57.3</v>
          </cell>
          <cell r="DY74">
            <v>57.3</v>
          </cell>
          <cell r="DZ74">
            <v>57.3</v>
          </cell>
          <cell r="EA74">
            <v>57.3</v>
          </cell>
          <cell r="EB74">
            <v>57.3</v>
          </cell>
          <cell r="EC74">
            <v>57.3</v>
          </cell>
          <cell r="ED74">
            <v>57.3</v>
          </cell>
          <cell r="EE74">
            <v>64.14</v>
          </cell>
          <cell r="EF74">
            <v>64.14</v>
          </cell>
          <cell r="EG74">
            <v>64.14</v>
          </cell>
          <cell r="EH74">
            <v>64.14</v>
          </cell>
          <cell r="EI74">
            <v>64.14</v>
          </cell>
          <cell r="EK74">
            <v>361.73283034706378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361.73283034706378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-360.06716965293617</v>
          </cell>
          <cell r="EY74">
            <v>-360.06716965293617</v>
          </cell>
          <cell r="EZ74">
            <v>0</v>
          </cell>
          <cell r="FA74">
            <v>3367.0100000000007</v>
          </cell>
          <cell r="FB74">
            <v>254.63</v>
          </cell>
          <cell r="FC74">
            <v>254.63</v>
          </cell>
          <cell r="FD74">
            <v>254.63</v>
          </cell>
          <cell r="FE74">
            <v>254.63</v>
          </cell>
          <cell r="FF74">
            <v>254.63</v>
          </cell>
          <cell r="FG74">
            <v>254.63</v>
          </cell>
          <cell r="FH74">
            <v>254.63</v>
          </cell>
          <cell r="FI74">
            <v>316.92</v>
          </cell>
          <cell r="FJ74">
            <v>316.92</v>
          </cell>
          <cell r="FK74">
            <v>316.92</v>
          </cell>
          <cell r="FL74">
            <v>316.92</v>
          </cell>
          <cell r="FM74">
            <v>316.92</v>
          </cell>
          <cell r="FN74">
            <v>1804.0837182321218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1804.0837182321218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-1562.9262817678789</v>
          </cell>
          <cell r="GB74">
            <v>-1562.9262817678789</v>
          </cell>
          <cell r="GC74">
            <v>0</v>
          </cell>
          <cell r="GD74">
            <v>629.95999999999981</v>
          </cell>
          <cell r="GE74">
            <v>39.229999999999997</v>
          </cell>
          <cell r="GF74">
            <v>39.229999999999997</v>
          </cell>
          <cell r="GG74">
            <v>39.229999999999997</v>
          </cell>
          <cell r="GH74">
            <v>39.229999999999997</v>
          </cell>
          <cell r="GI74">
            <v>39.229999999999997</v>
          </cell>
          <cell r="GJ74">
            <v>39.229999999999997</v>
          </cell>
          <cell r="GK74">
            <v>39.229999999999997</v>
          </cell>
          <cell r="GL74">
            <v>71.069999999999993</v>
          </cell>
          <cell r="GM74">
            <v>71.069999999999993</v>
          </cell>
          <cell r="GN74">
            <v>71.069999999999993</v>
          </cell>
          <cell r="GO74">
            <v>71.069999999999993</v>
          </cell>
          <cell r="GP74">
            <v>71.069999999999993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V74">
            <v>-629.95999999999981</v>
          </cell>
          <cell r="GW74">
            <v>-629.95999999999981</v>
          </cell>
          <cell r="GX74">
            <v>0</v>
          </cell>
          <cell r="GY74">
            <v>6258.51</v>
          </cell>
          <cell r="GZ74">
            <v>344.98</v>
          </cell>
          <cell r="HA74">
            <v>344.98</v>
          </cell>
          <cell r="HB74">
            <v>344.98</v>
          </cell>
          <cell r="HC74">
            <v>344.98</v>
          </cell>
          <cell r="HD74">
            <v>344.98</v>
          </cell>
          <cell r="HE74">
            <v>344.98</v>
          </cell>
          <cell r="HF74">
            <v>344.98</v>
          </cell>
          <cell r="HG74">
            <v>768.73</v>
          </cell>
          <cell r="HH74">
            <v>768.73</v>
          </cell>
          <cell r="HI74">
            <v>768.73</v>
          </cell>
          <cell r="HJ74">
            <v>768.73</v>
          </cell>
          <cell r="HK74">
            <v>768.73</v>
          </cell>
          <cell r="HL74">
            <v>7778.2967105067228</v>
          </cell>
          <cell r="HM74">
            <v>664.11806955600969</v>
          </cell>
          <cell r="HN74">
            <v>703.63212758503857</v>
          </cell>
          <cell r="HO74">
            <v>765.94192521546177</v>
          </cell>
          <cell r="HP74">
            <v>713.22425248083505</v>
          </cell>
          <cell r="HQ74">
            <v>742.49941903006584</v>
          </cell>
          <cell r="HR74">
            <v>624.13913015308253</v>
          </cell>
          <cell r="HS74">
            <v>817.61941930550097</v>
          </cell>
          <cell r="HT74">
            <v>504.29567669424534</v>
          </cell>
          <cell r="HU74">
            <v>518.79256504473858</v>
          </cell>
          <cell r="HV74">
            <v>561.55560938760345</v>
          </cell>
          <cell r="HW74">
            <v>511.06648561218435</v>
          </cell>
          <cell r="HX74">
            <v>651.41203044195822</v>
          </cell>
          <cell r="HY74">
            <v>1519.7867105067226</v>
          </cell>
          <cell r="HZ74">
            <v>0</v>
          </cell>
          <cell r="IA74">
            <v>1519.7867105067226</v>
          </cell>
          <cell r="IB74">
            <v>16229.639999999998</v>
          </cell>
          <cell r="IC74">
            <v>1163.1199999999999</v>
          </cell>
          <cell r="ID74">
            <v>1163.1199999999999</v>
          </cell>
          <cell r="IE74">
            <v>1163.1199999999999</v>
          </cell>
          <cell r="IF74">
            <v>1163.1199999999999</v>
          </cell>
          <cell r="IG74">
            <v>1163.1199999999999</v>
          </cell>
          <cell r="IH74">
            <v>1163.1199999999999</v>
          </cell>
          <cell r="II74">
            <v>1163.1199999999999</v>
          </cell>
          <cell r="IJ74">
            <v>1617.56</v>
          </cell>
          <cell r="IK74">
            <v>1617.56</v>
          </cell>
          <cell r="IL74">
            <v>1617.56</v>
          </cell>
          <cell r="IM74">
            <v>1617.56</v>
          </cell>
          <cell r="IN74">
            <v>1617.56</v>
          </cell>
          <cell r="IO74">
            <v>14170.530704435654</v>
          </cell>
          <cell r="IP74">
            <v>1188.4209560245549</v>
          </cell>
          <cell r="IQ74">
            <v>1185.5763577519642</v>
          </cell>
          <cell r="IR74">
            <v>1189.5661044100298</v>
          </cell>
          <cell r="IS74">
            <v>1194.4480275000001</v>
          </cell>
          <cell r="IT74">
            <v>1203.7743270000001</v>
          </cell>
          <cell r="IU74">
            <v>1190.1404970000001</v>
          </cell>
          <cell r="IV74">
            <v>1168.8973610790317</v>
          </cell>
          <cell r="IW74">
            <v>1670.8185638666669</v>
          </cell>
          <cell r="IX74">
            <v>1009.5630964669868</v>
          </cell>
          <cell r="IY74">
            <v>1197.4715942900903</v>
          </cell>
          <cell r="IZ74">
            <v>930.71890011306709</v>
          </cell>
          <cell r="JA74">
            <v>1041.134918933262</v>
          </cell>
          <cell r="JB74">
            <v>-2059.1092955643435</v>
          </cell>
          <cell r="JC74">
            <v>-2059.1092955643435</v>
          </cell>
          <cell r="JD74">
            <v>0</v>
          </cell>
          <cell r="JE74">
            <v>1468.58</v>
          </cell>
          <cell r="JF74">
            <v>118.54</v>
          </cell>
          <cell r="JG74">
            <v>118.54</v>
          </cell>
          <cell r="JH74">
            <v>118.54</v>
          </cell>
          <cell r="JI74">
            <v>118.54</v>
          </cell>
          <cell r="JJ74">
            <v>118.54</v>
          </cell>
          <cell r="JK74">
            <v>118.54</v>
          </cell>
          <cell r="JL74">
            <v>118.54</v>
          </cell>
          <cell r="JM74">
            <v>127.76</v>
          </cell>
          <cell r="JN74">
            <v>127.76</v>
          </cell>
          <cell r="JO74">
            <v>127.76</v>
          </cell>
          <cell r="JP74">
            <v>127.76</v>
          </cell>
          <cell r="JQ74">
            <v>127.76</v>
          </cell>
          <cell r="JR74">
            <v>1219.8459991841964</v>
          </cell>
          <cell r="JS74">
            <v>106.38070931635104</v>
          </cell>
          <cell r="JT74">
            <v>106.12607699905286</v>
          </cell>
          <cell r="JU74">
            <v>106.48321651037328</v>
          </cell>
          <cell r="JV74">
            <v>106.9202186</v>
          </cell>
          <cell r="JW74">
            <v>107.75505607999999</v>
          </cell>
          <cell r="JX74">
            <v>106.53463287999999</v>
          </cell>
          <cell r="JY74">
            <v>104.63306773515787</v>
          </cell>
          <cell r="JZ74">
            <v>131.96628760000002</v>
          </cell>
          <cell r="KA74">
            <v>85.714597689112594</v>
          </cell>
          <cell r="KB74">
            <v>100.485446854144</v>
          </cell>
          <cell r="KC74">
            <v>68.186462169205257</v>
          </cell>
          <cell r="KD74">
            <v>88.660226750799623</v>
          </cell>
          <cell r="KE74">
            <v>-248.73400081580348</v>
          </cell>
          <cell r="KF74">
            <v>-248.73400081580348</v>
          </cell>
          <cell r="KG74">
            <v>0</v>
          </cell>
          <cell r="KH74">
            <v>1562.47</v>
          </cell>
          <cell r="KI74">
            <v>82.26</v>
          </cell>
          <cell r="KJ74">
            <v>82.26</v>
          </cell>
          <cell r="KK74">
            <v>82.26</v>
          </cell>
          <cell r="KL74">
            <v>82.26</v>
          </cell>
          <cell r="KM74">
            <v>82.26</v>
          </cell>
          <cell r="KN74">
            <v>82.26</v>
          </cell>
          <cell r="KO74">
            <v>82.26</v>
          </cell>
          <cell r="KP74">
            <v>197.33</v>
          </cell>
          <cell r="KQ74">
            <v>197.33</v>
          </cell>
          <cell r="KR74">
            <v>197.33</v>
          </cell>
          <cell r="KS74">
            <v>197.33</v>
          </cell>
          <cell r="KT74">
            <v>197.33</v>
          </cell>
          <cell r="KU74">
            <v>1698.119285436813</v>
          </cell>
          <cell r="KV74">
            <v>99.403058936152945</v>
          </cell>
          <cell r="KW74">
            <v>107.05345695375411</v>
          </cell>
          <cell r="KX74">
            <v>95.008647938700392</v>
          </cell>
          <cell r="KY74">
            <v>104.16815576416694</v>
          </cell>
          <cell r="KZ74">
            <v>103.76431841032753</v>
          </cell>
          <cell r="LA74">
            <v>106.05844405339883</v>
          </cell>
          <cell r="LB74">
            <v>93.849110086466453</v>
          </cell>
          <cell r="LC74">
            <v>149.9987932561836</v>
          </cell>
          <cell r="LD74">
            <v>193.34006638522618</v>
          </cell>
          <cell r="LE74">
            <v>186.69259975973011</v>
          </cell>
          <cell r="LF74">
            <v>227.46195637622938</v>
          </cell>
          <cell r="LG74">
            <v>231.32067751647659</v>
          </cell>
          <cell r="LH74">
            <v>135.64928543681299</v>
          </cell>
          <cell r="LI74">
            <v>0</v>
          </cell>
          <cell r="LJ74">
            <v>135.64928543681299</v>
          </cell>
          <cell r="LK74">
            <v>0</v>
          </cell>
          <cell r="LX74">
            <v>0</v>
          </cell>
          <cell r="MJ74">
            <v>0</v>
          </cell>
          <cell r="ML74">
            <v>0</v>
          </cell>
          <cell r="MM74">
            <v>0</v>
          </cell>
          <cell r="MN74">
            <v>31368.300000000003</v>
          </cell>
          <cell r="MO74">
            <v>2030.15</v>
          </cell>
          <cell r="MP74">
            <v>2030.15</v>
          </cell>
          <cell r="MQ74">
            <v>2030.15</v>
          </cell>
          <cell r="MR74">
            <v>2030.15</v>
          </cell>
          <cell r="MS74">
            <v>2030.15</v>
          </cell>
          <cell r="MT74">
            <v>2030.15</v>
          </cell>
          <cell r="MU74">
            <v>2030.15</v>
          </cell>
          <cell r="MV74">
            <v>3431.4500000000003</v>
          </cell>
          <cell r="MW74">
            <v>3431.4500000000003</v>
          </cell>
          <cell r="MX74">
            <v>3431.4500000000003</v>
          </cell>
          <cell r="MY74">
            <v>3431.4500000000003</v>
          </cell>
          <cell r="MZ74">
            <v>3431.4500000000003</v>
          </cell>
          <cell r="NA74">
            <v>13809.055323224648</v>
          </cell>
          <cell r="NB74">
            <v>0</v>
          </cell>
          <cell r="NC74">
            <v>0</v>
          </cell>
          <cell r="ND74">
            <v>0</v>
          </cell>
          <cell r="NE74">
            <v>451.28719999999998</v>
          </cell>
          <cell r="NF74">
            <v>0</v>
          </cell>
          <cell r="NG74">
            <v>13357.768123224647</v>
          </cell>
          <cell r="NH74">
            <v>0</v>
          </cell>
          <cell r="NI74">
            <v>0</v>
          </cell>
          <cell r="NJ74">
            <v>0</v>
          </cell>
          <cell r="NK74">
            <v>0</v>
          </cell>
          <cell r="NL74">
            <v>0</v>
          </cell>
          <cell r="NM74">
            <v>0</v>
          </cell>
          <cell r="NN74">
            <v>-17559.244676775357</v>
          </cell>
          <cell r="NO74">
            <v>-17559.244676775357</v>
          </cell>
          <cell r="NP74">
            <v>0</v>
          </cell>
          <cell r="NQ74">
            <v>16669.080000000002</v>
          </cell>
          <cell r="NR74">
            <v>0</v>
          </cell>
          <cell r="NS74">
            <v>-16669.080000000002</v>
          </cell>
          <cell r="NT74">
            <v>-16669.080000000002</v>
          </cell>
          <cell r="NU74">
            <v>0</v>
          </cell>
          <cell r="NV74">
            <v>4669.1999999999989</v>
          </cell>
          <cell r="NW74">
            <v>524</v>
          </cell>
          <cell r="NX74">
            <v>524</v>
          </cell>
          <cell r="NY74">
            <v>524</v>
          </cell>
          <cell r="NZ74">
            <v>524</v>
          </cell>
          <cell r="OA74">
            <v>524</v>
          </cell>
          <cell r="OB74">
            <v>524</v>
          </cell>
          <cell r="OC74">
            <v>524</v>
          </cell>
          <cell r="OD74">
            <v>200.24</v>
          </cell>
          <cell r="OE74">
            <v>200.24</v>
          </cell>
          <cell r="OF74">
            <v>200.24</v>
          </cell>
          <cell r="OG74">
            <v>200.24</v>
          </cell>
          <cell r="OH74">
            <v>200.24</v>
          </cell>
          <cell r="OI74">
            <v>0</v>
          </cell>
          <cell r="OJ74">
            <v>0</v>
          </cell>
          <cell r="OK74">
            <v>0</v>
          </cell>
          <cell r="OL74">
            <v>0</v>
          </cell>
          <cell r="OM74">
            <v>0</v>
          </cell>
          <cell r="ON74">
            <v>0</v>
          </cell>
          <cell r="OO74">
            <v>0</v>
          </cell>
          <cell r="OP74">
            <v>0</v>
          </cell>
          <cell r="OQ74">
            <v>0</v>
          </cell>
          <cell r="OR74">
            <v>0</v>
          </cell>
          <cell r="OS74">
            <v>0</v>
          </cell>
          <cell r="OT74">
            <v>0</v>
          </cell>
          <cell r="OU74">
            <v>0</v>
          </cell>
          <cell r="OV74">
            <v>-4669.1999999999989</v>
          </cell>
          <cell r="OW74">
            <v>-4669.1999999999989</v>
          </cell>
          <cell r="OX74">
            <v>0</v>
          </cell>
          <cell r="OY74">
            <v>3742.13</v>
          </cell>
          <cell r="OZ74">
            <v>428.19</v>
          </cell>
          <cell r="PA74">
            <v>428.19</v>
          </cell>
          <cell r="PB74">
            <v>428.19</v>
          </cell>
          <cell r="PC74">
            <v>428.19</v>
          </cell>
          <cell r="PD74">
            <v>428.19</v>
          </cell>
          <cell r="PE74">
            <v>428.19</v>
          </cell>
          <cell r="PF74">
            <v>428.19</v>
          </cell>
          <cell r="PG74">
            <v>148.96</v>
          </cell>
          <cell r="PH74">
            <v>148.96</v>
          </cell>
          <cell r="PI74">
            <v>148.96</v>
          </cell>
          <cell r="PJ74">
            <v>148.96</v>
          </cell>
          <cell r="PK74">
            <v>148.96</v>
          </cell>
          <cell r="PL74">
            <v>0</v>
          </cell>
          <cell r="PM74">
            <v>0</v>
          </cell>
          <cell r="PN74">
            <v>0</v>
          </cell>
          <cell r="PO74">
            <v>0</v>
          </cell>
          <cell r="PP74">
            <v>0</v>
          </cell>
          <cell r="PQ74">
            <v>0</v>
          </cell>
          <cell r="PR74">
            <v>0</v>
          </cell>
          <cell r="PS74">
            <v>0</v>
          </cell>
          <cell r="PT74">
            <v>0</v>
          </cell>
          <cell r="PU74">
            <v>0</v>
          </cell>
          <cell r="PV74">
            <v>0</v>
          </cell>
          <cell r="PW74">
            <v>0</v>
          </cell>
          <cell r="PX74">
            <v>0</v>
          </cell>
          <cell r="PY74">
            <v>-3742.13</v>
          </cell>
          <cell r="PZ74">
            <v>-3742.13</v>
          </cell>
          <cell r="QA74">
            <v>0</v>
          </cell>
          <cell r="QB74">
            <v>757.27000000000021</v>
          </cell>
          <cell r="QC74">
            <v>77.510000000000005</v>
          </cell>
          <cell r="QD74">
            <v>77.510000000000005</v>
          </cell>
          <cell r="QE74">
            <v>77.510000000000005</v>
          </cell>
          <cell r="QF74">
            <v>77.510000000000005</v>
          </cell>
          <cell r="QG74">
            <v>77.510000000000005</v>
          </cell>
          <cell r="QH74">
            <v>77.510000000000005</v>
          </cell>
          <cell r="QI74">
            <v>77.510000000000005</v>
          </cell>
          <cell r="QJ74">
            <v>42.94</v>
          </cell>
          <cell r="QK74">
            <v>42.94</v>
          </cell>
          <cell r="QL74">
            <v>42.94</v>
          </cell>
          <cell r="QM74">
            <v>42.94</v>
          </cell>
          <cell r="QN74">
            <v>42.94</v>
          </cell>
          <cell r="QO74">
            <v>0</v>
          </cell>
          <cell r="QP74">
            <v>0</v>
          </cell>
          <cell r="QQ74">
            <v>0</v>
          </cell>
          <cell r="QR74">
            <v>0</v>
          </cell>
          <cell r="QS74">
            <v>0</v>
          </cell>
          <cell r="QT74">
            <v>0</v>
          </cell>
          <cell r="QU74">
            <v>0</v>
          </cell>
          <cell r="QV74">
            <v>0</v>
          </cell>
          <cell r="QW74">
            <v>0</v>
          </cell>
          <cell r="QX74">
            <v>0</v>
          </cell>
          <cell r="QY74">
            <v>0</v>
          </cell>
          <cell r="QZ74">
            <v>0</v>
          </cell>
          <cell r="RA74">
            <v>0</v>
          </cell>
          <cell r="RB74">
            <v>-757.27000000000021</v>
          </cell>
          <cell r="RC74">
            <v>-757.27000000000021</v>
          </cell>
          <cell r="RD74">
            <v>0</v>
          </cell>
          <cell r="RE74">
            <v>4730.9700000000012</v>
          </cell>
          <cell r="RF74">
            <v>486.91</v>
          </cell>
          <cell r="RG74">
            <v>486.91</v>
          </cell>
          <cell r="RH74">
            <v>486.91</v>
          </cell>
          <cell r="RI74">
            <v>486.91</v>
          </cell>
          <cell r="RJ74">
            <v>486.91</v>
          </cell>
          <cell r="RK74">
            <v>486.91</v>
          </cell>
          <cell r="RL74">
            <v>486.91</v>
          </cell>
          <cell r="RM74">
            <v>264.52</v>
          </cell>
          <cell r="RN74">
            <v>264.52</v>
          </cell>
          <cell r="RO74">
            <v>264.52</v>
          </cell>
          <cell r="RP74">
            <v>264.52</v>
          </cell>
          <cell r="RQ74">
            <v>264.52</v>
          </cell>
          <cell r="RR74">
            <v>0</v>
          </cell>
          <cell r="RS74">
            <v>0</v>
          </cell>
          <cell r="RT74">
            <v>0</v>
          </cell>
          <cell r="RU74">
            <v>0</v>
          </cell>
          <cell r="RV74">
            <v>0</v>
          </cell>
          <cell r="RW74">
            <v>0</v>
          </cell>
          <cell r="RX74">
            <v>0</v>
          </cell>
          <cell r="RY74">
            <v>0</v>
          </cell>
          <cell r="RZ74">
            <v>0</v>
          </cell>
          <cell r="SA74">
            <v>0</v>
          </cell>
          <cell r="SB74">
            <v>0</v>
          </cell>
          <cell r="SC74">
            <v>0</v>
          </cell>
          <cell r="SD74">
            <v>0</v>
          </cell>
          <cell r="SE74">
            <v>-4730.9700000000012</v>
          </cell>
          <cell r="SF74">
            <v>-4730.9700000000012</v>
          </cell>
          <cell r="SG74">
            <v>0</v>
          </cell>
          <cell r="SH74">
            <v>2109.4900000000002</v>
          </cell>
          <cell r="SI74">
            <v>218.02</v>
          </cell>
          <cell r="SJ74">
            <v>218.02</v>
          </cell>
          <cell r="SK74">
            <v>218.02</v>
          </cell>
          <cell r="SL74">
            <v>218.02</v>
          </cell>
          <cell r="SM74">
            <v>218.02</v>
          </cell>
          <cell r="SN74">
            <v>218.02</v>
          </cell>
          <cell r="SO74">
            <v>218.02</v>
          </cell>
          <cell r="SP74">
            <v>116.67</v>
          </cell>
          <cell r="SQ74">
            <v>116.67</v>
          </cell>
          <cell r="SR74">
            <v>116.67</v>
          </cell>
          <cell r="SS74">
            <v>116.67</v>
          </cell>
          <cell r="ST74">
            <v>116.67</v>
          </cell>
          <cell r="SU74">
            <v>0</v>
          </cell>
          <cell r="SV74">
            <v>0</v>
          </cell>
          <cell r="SW74">
            <v>0</v>
          </cell>
          <cell r="SX74">
            <v>0</v>
          </cell>
          <cell r="SY74">
            <v>0</v>
          </cell>
          <cell r="SZ74">
            <v>0</v>
          </cell>
          <cell r="TA74">
            <v>0</v>
          </cell>
          <cell r="TB74">
            <v>0</v>
          </cell>
          <cell r="TC74">
            <v>0</v>
          </cell>
          <cell r="TD74">
            <v>0</v>
          </cell>
          <cell r="TE74">
            <v>0</v>
          </cell>
          <cell r="TF74">
            <v>0</v>
          </cell>
          <cell r="TG74">
            <v>0</v>
          </cell>
          <cell r="TH74">
            <v>-2109.4900000000002</v>
          </cell>
          <cell r="TI74">
            <v>-2109.4900000000002</v>
          </cell>
          <cell r="TJ74">
            <v>0</v>
          </cell>
          <cell r="TK74">
            <v>630.57000000000005</v>
          </cell>
          <cell r="TL74">
            <v>58.96</v>
          </cell>
          <cell r="TM74">
            <v>58.96</v>
          </cell>
          <cell r="TN74">
            <v>58.96</v>
          </cell>
          <cell r="TO74">
            <v>58.96</v>
          </cell>
          <cell r="TP74">
            <v>58.96</v>
          </cell>
          <cell r="TQ74">
            <v>58.96</v>
          </cell>
          <cell r="TR74">
            <v>58.96</v>
          </cell>
          <cell r="TS74">
            <v>43.57</v>
          </cell>
          <cell r="TT74">
            <v>43.57</v>
          </cell>
          <cell r="TU74">
            <v>43.57</v>
          </cell>
          <cell r="TV74">
            <v>43.57</v>
          </cell>
          <cell r="TW74">
            <v>43.57</v>
          </cell>
          <cell r="TX74">
            <v>0</v>
          </cell>
          <cell r="TY74">
            <v>0</v>
          </cell>
          <cell r="TZ74">
            <v>0</v>
          </cell>
          <cell r="UA74">
            <v>0</v>
          </cell>
          <cell r="UB74">
            <v>0</v>
          </cell>
          <cell r="UC74">
            <v>0</v>
          </cell>
          <cell r="UD74">
            <v>0</v>
          </cell>
          <cell r="UE74">
            <v>0</v>
          </cell>
          <cell r="UF74">
            <v>0</v>
          </cell>
          <cell r="UG74">
            <v>0</v>
          </cell>
          <cell r="UH74">
            <v>0</v>
          </cell>
          <cell r="UI74">
            <v>0</v>
          </cell>
          <cell r="UJ74">
            <v>0</v>
          </cell>
          <cell r="UK74">
            <v>-630.57000000000005</v>
          </cell>
          <cell r="UL74">
            <v>-630.57000000000005</v>
          </cell>
          <cell r="UM74">
            <v>0</v>
          </cell>
          <cell r="UN74">
            <v>29.449999999999996</v>
          </cell>
          <cell r="UO74">
            <v>2.85</v>
          </cell>
          <cell r="UP74">
            <v>2.85</v>
          </cell>
          <cell r="UQ74">
            <v>2.85</v>
          </cell>
          <cell r="UR74">
            <v>2.85</v>
          </cell>
          <cell r="US74">
            <v>2.85</v>
          </cell>
          <cell r="UT74">
            <v>2.85</v>
          </cell>
          <cell r="UU74">
            <v>2.85</v>
          </cell>
          <cell r="UV74">
            <v>1.9</v>
          </cell>
          <cell r="UW74">
            <v>1.9</v>
          </cell>
          <cell r="UX74">
            <v>1.9</v>
          </cell>
          <cell r="UY74">
            <v>1.9</v>
          </cell>
          <cell r="UZ74">
            <v>1.9</v>
          </cell>
          <cell r="VA74">
            <v>0</v>
          </cell>
          <cell r="VH74">
            <v>0</v>
          </cell>
          <cell r="VN74">
            <v>-29.449999999999996</v>
          </cell>
          <cell r="VO74">
            <v>-29.449999999999996</v>
          </cell>
          <cell r="VP74">
            <v>0</v>
          </cell>
          <cell r="VQ74">
            <v>0</v>
          </cell>
          <cell r="WD74">
            <v>0</v>
          </cell>
          <cell r="WQ74">
            <v>0</v>
          </cell>
          <cell r="WR74">
            <v>0</v>
          </cell>
          <cell r="WS74">
            <v>0</v>
          </cell>
          <cell r="WT74">
            <v>27715.760000000002</v>
          </cell>
          <cell r="WU74">
            <v>1915.08</v>
          </cell>
          <cell r="WV74">
            <v>1915.08</v>
          </cell>
          <cell r="WW74">
            <v>1915.08</v>
          </cell>
          <cell r="WX74">
            <v>1915.08</v>
          </cell>
          <cell r="WY74">
            <v>1915.08</v>
          </cell>
          <cell r="WZ74">
            <v>1915.08</v>
          </cell>
          <cell r="XA74">
            <v>1915.08</v>
          </cell>
          <cell r="XB74">
            <v>2862.04</v>
          </cell>
          <cell r="XC74">
            <v>2862.04</v>
          </cell>
          <cell r="XD74">
            <v>2862.04</v>
          </cell>
          <cell r="XE74">
            <v>2862.04</v>
          </cell>
          <cell r="XF74">
            <v>2862.04</v>
          </cell>
          <cell r="XG74">
            <v>25576.929940273742</v>
          </cell>
          <cell r="XH74">
            <v>2121.3896625179609</v>
          </cell>
          <cell r="XI74">
            <v>2329.6526133880907</v>
          </cell>
          <cell r="XJ74">
            <v>1862.5914412027087</v>
          </cell>
          <cell r="XK74">
            <v>3.8844873096635801</v>
          </cell>
          <cell r="XL74">
            <v>1718.2868451791696</v>
          </cell>
          <cell r="XM74">
            <v>1893.946695336072</v>
          </cell>
          <cell r="XN74">
            <v>2076.2743524986763</v>
          </cell>
          <cell r="XO74">
            <v>2590.7233766173313</v>
          </cell>
          <cell r="XP74">
            <v>2784.9397642929289</v>
          </cell>
          <cell r="XQ74">
            <v>2674.3775657908004</v>
          </cell>
          <cell r="XR74">
            <v>2497.8804952936684</v>
          </cell>
          <cell r="XS74">
            <v>3022.9826408466679</v>
          </cell>
          <cell r="XT74">
            <v>-2138.8300597262605</v>
          </cell>
          <cell r="XU74">
            <v>-2138.8300597262605</v>
          </cell>
          <cell r="XV74">
            <v>0</v>
          </cell>
          <cell r="XW74">
            <v>15556.519999999997</v>
          </cell>
          <cell r="XX74">
            <v>944.11</v>
          </cell>
          <cell r="XY74">
            <v>944.11</v>
          </cell>
          <cell r="XZ74">
            <v>944.11</v>
          </cell>
          <cell r="YA74">
            <v>944.11</v>
          </cell>
          <cell r="YB74">
            <v>944.11</v>
          </cell>
          <cell r="YC74">
            <v>944.11</v>
          </cell>
          <cell r="YD74">
            <v>944.11</v>
          </cell>
          <cell r="YE74">
            <v>1789.55</v>
          </cell>
          <cell r="YF74">
            <v>1789.55</v>
          </cell>
          <cell r="YG74">
            <v>1789.55</v>
          </cell>
          <cell r="YH74">
            <v>1789.55</v>
          </cell>
          <cell r="YI74">
            <v>1789.55</v>
          </cell>
          <cell r="YJ74">
            <v>15766.765595897199</v>
          </cell>
          <cell r="YK74">
            <v>1150.3552549588219</v>
          </cell>
          <cell r="YL74">
            <v>1083.9308777373831</v>
          </cell>
          <cell r="YM74">
            <v>1128.892142180325</v>
          </cell>
          <cell r="YN74">
            <v>1124.2204211951057</v>
          </cell>
          <cell r="YO74">
            <v>1078.8039121353904</v>
          </cell>
          <cell r="YP74">
            <v>1080.9144507041756</v>
          </cell>
          <cell r="YQ74">
            <v>1213.8232883655228</v>
          </cell>
          <cell r="YR74">
            <v>1240.6508467152369</v>
          </cell>
          <cell r="YS74">
            <v>1559.6942737537008</v>
          </cell>
          <cell r="YT74">
            <v>1644.1184159684046</v>
          </cell>
          <cell r="YU74">
            <v>1658.5487779783532</v>
          </cell>
          <cell r="YV74">
            <v>1802.8129342047785</v>
          </cell>
          <cell r="YW74">
            <v>210.24559589720229</v>
          </cell>
          <cell r="YX74">
            <v>0</v>
          </cell>
          <cell r="YY74">
            <v>210.24559589720229</v>
          </cell>
          <cell r="YZ74">
            <v>530.8900000000001</v>
          </cell>
          <cell r="ZA74">
            <v>19.97</v>
          </cell>
          <cell r="ZB74">
            <v>19.97</v>
          </cell>
          <cell r="ZC74">
            <v>19.97</v>
          </cell>
          <cell r="ZD74">
            <v>19.97</v>
          </cell>
          <cell r="ZE74">
            <v>19.97</v>
          </cell>
          <cell r="ZF74">
            <v>19.97</v>
          </cell>
          <cell r="ZG74">
            <v>19.97</v>
          </cell>
          <cell r="ZH74">
            <v>78.22</v>
          </cell>
          <cell r="ZI74">
            <v>78.22</v>
          </cell>
          <cell r="ZJ74">
            <v>78.22</v>
          </cell>
          <cell r="ZK74">
            <v>78.22</v>
          </cell>
          <cell r="ZL74">
            <v>78.22</v>
          </cell>
          <cell r="ZM74">
            <v>2819.9057526434044</v>
          </cell>
          <cell r="ZN74">
            <v>0</v>
          </cell>
          <cell r="ZO74">
            <v>107.66864619713972</v>
          </cell>
          <cell r="ZP74">
            <v>363.5562885498066</v>
          </cell>
          <cell r="ZQ74">
            <v>2274.1410340593052</v>
          </cell>
          <cell r="ZR74">
            <v>74.539783837152598</v>
          </cell>
          <cell r="ZS74">
            <v>0</v>
          </cell>
          <cell r="ZZ74">
            <v>2289.0157526434041</v>
          </cell>
          <cell r="AAA74">
            <v>0</v>
          </cell>
          <cell r="AAB74">
            <v>2289.0157526434041</v>
          </cell>
          <cell r="AAC74">
            <v>419.3300000000001</v>
          </cell>
          <cell r="AAD74">
            <v>30.19</v>
          </cell>
          <cell r="AAE74">
            <v>30.19</v>
          </cell>
          <cell r="AAF74">
            <v>30.19</v>
          </cell>
          <cell r="AAG74">
            <v>30.19</v>
          </cell>
          <cell r="AAH74">
            <v>30.19</v>
          </cell>
          <cell r="AAI74">
            <v>30.19</v>
          </cell>
          <cell r="AAJ74">
            <v>30.19</v>
          </cell>
          <cell r="AAK74">
            <v>41.6</v>
          </cell>
          <cell r="AAL74">
            <v>41.6</v>
          </cell>
          <cell r="AAM74">
            <v>41.6</v>
          </cell>
          <cell r="AAN74">
            <v>41.6</v>
          </cell>
          <cell r="AAO74">
            <v>41.6</v>
          </cell>
          <cell r="AAP74">
            <v>881.26808268312573</v>
          </cell>
          <cell r="AAQ74">
            <v>34.912130649933268</v>
          </cell>
          <cell r="AAR74">
            <v>34.828565154023913</v>
          </cell>
          <cell r="AAS74">
            <v>34.945771566348107</v>
          </cell>
          <cell r="AAT74">
            <v>35.089187361800001</v>
          </cell>
          <cell r="AAU74">
            <v>35.363165185040003</v>
          </cell>
          <cell r="AAV74">
            <v>34.962645443440003</v>
          </cell>
          <cell r="AAW74">
            <v>34.338587837481889</v>
          </cell>
          <cell r="AAX74">
            <v>129.55775616</v>
          </cell>
          <cell r="AAY74">
            <v>124.59695976</v>
          </cell>
          <cell r="AAZ74">
            <v>126.89113248000001</v>
          </cell>
          <cell r="ABA74">
            <v>126.72112420800001</v>
          </cell>
          <cell r="ABB74">
            <v>129.06105687705849</v>
          </cell>
          <cell r="ABC74">
            <v>461.93808268312563</v>
          </cell>
          <cell r="ABD74">
            <v>0</v>
          </cell>
          <cell r="ABE74">
            <v>461.93808268312563</v>
          </cell>
          <cell r="ABF74">
            <v>58.5</v>
          </cell>
          <cell r="ABG74">
            <v>1.9</v>
          </cell>
          <cell r="ABH74">
            <v>1.9</v>
          </cell>
          <cell r="ABI74">
            <v>1.9</v>
          </cell>
          <cell r="ABJ74">
            <v>1.9</v>
          </cell>
          <cell r="ABK74">
            <v>1.9</v>
          </cell>
          <cell r="ABL74">
            <v>1.9</v>
          </cell>
          <cell r="ABM74">
            <v>1.9</v>
          </cell>
          <cell r="ABN74">
            <v>9.0399999999999991</v>
          </cell>
          <cell r="ABO74">
            <v>9.0399999999999991</v>
          </cell>
          <cell r="ABP74">
            <v>9.0399999999999991</v>
          </cell>
          <cell r="ABQ74">
            <v>9.0399999999999991</v>
          </cell>
          <cell r="ABR74">
            <v>9.0399999999999991</v>
          </cell>
          <cell r="ABS74">
            <v>0</v>
          </cell>
          <cell r="ABT74">
            <v>0</v>
          </cell>
          <cell r="ABU74">
            <v>0</v>
          </cell>
          <cell r="ABV74">
            <v>0</v>
          </cell>
          <cell r="ABW74">
            <v>0</v>
          </cell>
          <cell r="ABX74">
            <v>0</v>
          </cell>
          <cell r="ABY74">
            <v>0</v>
          </cell>
          <cell r="ACB74">
            <v>0</v>
          </cell>
          <cell r="ACC74">
            <v>0</v>
          </cell>
          <cell r="ACD74">
            <v>0</v>
          </cell>
          <cell r="ACE74">
            <v>0</v>
          </cell>
          <cell r="ACF74">
            <v>-58.5</v>
          </cell>
          <cell r="ACG74">
            <v>-58.5</v>
          </cell>
          <cell r="ACH74">
            <v>0</v>
          </cell>
          <cell r="ACI74">
            <v>13890.75</v>
          </cell>
          <cell r="ACJ74">
            <v>11613.239303146864</v>
          </cell>
          <cell r="ACK74">
            <v>-2277.5106968531363</v>
          </cell>
          <cell r="ACL74">
            <v>-2277.5106968531363</v>
          </cell>
          <cell r="ACM74">
            <v>0</v>
          </cell>
          <cell r="ACN74">
            <v>7697.86</v>
          </cell>
          <cell r="ACO74">
            <v>885.38</v>
          </cell>
          <cell r="ACP74">
            <v>885.38</v>
          </cell>
          <cell r="ACQ74">
            <v>885.38</v>
          </cell>
          <cell r="ACR74">
            <v>885.38</v>
          </cell>
          <cell r="ACS74">
            <v>885.38</v>
          </cell>
          <cell r="ACT74">
            <v>885.38</v>
          </cell>
          <cell r="ACU74">
            <v>885.38</v>
          </cell>
          <cell r="ACV74">
            <v>300.04000000000002</v>
          </cell>
          <cell r="ACW74">
            <v>300.04000000000002</v>
          </cell>
          <cell r="ACX74">
            <v>300.04000000000002</v>
          </cell>
          <cell r="ACY74">
            <v>300.04000000000002</v>
          </cell>
          <cell r="ACZ74">
            <v>300.04000000000002</v>
          </cell>
          <cell r="ADA74">
            <v>3654.6467311779106</v>
          </cell>
          <cell r="ADB74">
            <v>0</v>
          </cell>
          <cell r="ADC74">
            <v>419.96535657681511</v>
          </cell>
          <cell r="ADD74">
            <v>321.95221930301301</v>
          </cell>
          <cell r="ADE74">
            <v>204.422946</v>
          </cell>
          <cell r="ADF74">
            <v>290.6625904</v>
          </cell>
          <cell r="ADG74">
            <v>271.58098239999998</v>
          </cell>
          <cell r="ADH74">
            <v>530.36536980302333</v>
          </cell>
          <cell r="ADI74">
            <v>25.035325873764794</v>
          </cell>
          <cell r="ADJ74">
            <v>257.31980819999995</v>
          </cell>
          <cell r="ADK74">
            <v>467.41298799999998</v>
          </cell>
          <cell r="ADL74">
            <v>460.66495635999996</v>
          </cell>
          <cell r="ADM74">
            <v>405.26418826129475</v>
          </cell>
          <cell r="ADN74">
            <v>-4043.213268822089</v>
          </cell>
          <cell r="ADO74">
            <v>-4043.213268822089</v>
          </cell>
          <cell r="ADP74">
            <v>0</v>
          </cell>
          <cell r="ADQ74">
            <v>6192.89</v>
          </cell>
          <cell r="ADR74">
            <v>487.67</v>
          </cell>
          <cell r="ADS74">
            <v>487.67</v>
          </cell>
          <cell r="ADT74">
            <v>487.67</v>
          </cell>
          <cell r="ADU74">
            <v>487.67</v>
          </cell>
          <cell r="ADV74">
            <v>487.67</v>
          </cell>
          <cell r="ADW74">
            <v>487.67</v>
          </cell>
          <cell r="ADX74">
            <v>487.67</v>
          </cell>
          <cell r="ADY74">
            <v>555.84</v>
          </cell>
          <cell r="ADZ74">
            <v>555.84</v>
          </cell>
          <cell r="AEA74">
            <v>555.84</v>
          </cell>
          <cell r="AEB74">
            <v>555.84</v>
          </cell>
          <cell r="AEC74">
            <v>555.84</v>
          </cell>
          <cell r="AED74">
            <v>7958.592571968954</v>
          </cell>
          <cell r="AEE74">
            <v>0</v>
          </cell>
          <cell r="AEF74">
            <v>679.49450951754363</v>
          </cell>
          <cell r="AEG74">
            <v>497.13210333553485</v>
          </cell>
          <cell r="AEH74">
            <v>324.85816999999997</v>
          </cell>
          <cell r="AEI74">
            <v>448.77026319999999</v>
          </cell>
          <cell r="AEJ74">
            <v>407.3714736</v>
          </cell>
          <cell r="AEK74">
            <v>1194.097470024351</v>
          </cell>
          <cell r="AEL74">
            <v>1234.5545071500264</v>
          </cell>
          <cell r="AEM74">
            <v>0</v>
          </cell>
          <cell r="AEN74">
            <v>778.51081279999994</v>
          </cell>
          <cell r="AEO74">
            <v>1539.6310501599999</v>
          </cell>
          <cell r="AEP74">
            <v>854.17221218149814</v>
          </cell>
          <cell r="AEQ74">
            <v>1765.7025719689536</v>
          </cell>
          <cell r="AER74">
            <v>0</v>
          </cell>
          <cell r="AES74">
            <v>1765.7025719689536</v>
          </cell>
          <cell r="AET74">
            <v>0</v>
          </cell>
          <cell r="AEU74">
            <v>0</v>
          </cell>
          <cell r="AEV74">
            <v>0</v>
          </cell>
          <cell r="AEW74">
            <v>0</v>
          </cell>
          <cell r="AEX74">
            <v>0</v>
          </cell>
          <cell r="AEY74">
            <v>0</v>
          </cell>
          <cell r="AEZ74">
            <v>0</v>
          </cell>
          <cell r="AFA74">
            <v>0</v>
          </cell>
          <cell r="AFB74">
            <v>0</v>
          </cell>
          <cell r="AFC74">
            <v>0</v>
          </cell>
          <cell r="AFD74">
            <v>0</v>
          </cell>
          <cell r="AFE74">
            <v>0</v>
          </cell>
          <cell r="AFF74">
            <v>0</v>
          </cell>
          <cell r="AFG74">
            <v>0</v>
          </cell>
          <cell r="AFH74">
            <v>0</v>
          </cell>
          <cell r="AFI74">
            <v>0</v>
          </cell>
          <cell r="AFJ74">
            <v>0</v>
          </cell>
          <cell r="AFK74">
            <v>0</v>
          </cell>
          <cell r="AFL74">
            <v>0</v>
          </cell>
          <cell r="AFM74">
            <v>0</v>
          </cell>
          <cell r="AFN74">
            <v>0</v>
          </cell>
          <cell r="AFO74">
            <v>0</v>
          </cell>
          <cell r="AFP74">
            <v>0</v>
          </cell>
          <cell r="AFQ74">
            <v>0</v>
          </cell>
          <cell r="AFR74">
            <v>0</v>
          </cell>
          <cell r="AFS74">
            <v>0</v>
          </cell>
          <cell r="AFT74">
            <v>0</v>
          </cell>
          <cell r="AFU74">
            <v>0</v>
          </cell>
          <cell r="AFV74">
            <v>0</v>
          </cell>
          <cell r="AFW74">
            <v>145065.50999999998</v>
          </cell>
          <cell r="AFX74">
            <v>103151.97830863547</v>
          </cell>
          <cell r="AFY74">
            <v>-41913.531691364507</v>
          </cell>
          <cell r="AFZ74">
            <v>-41913.531691364507</v>
          </cell>
          <cell r="AGA74">
            <v>0</v>
          </cell>
          <cell r="AGB74">
            <v>174078.61199999996</v>
          </cell>
          <cell r="AGC74">
            <v>123782.37397036256</v>
          </cell>
          <cell r="AGD74">
            <v>-50296.238029637403</v>
          </cell>
          <cell r="AGE74">
            <v>-50296.238029637403</v>
          </cell>
          <cell r="AGF74">
            <v>0</v>
          </cell>
          <cell r="AGG74">
            <v>9284.1926399999993</v>
          </cell>
          <cell r="AGH74">
            <v>6601.7266117526706</v>
          </cell>
          <cell r="AGI74">
            <v>-2682.4660282473287</v>
          </cell>
          <cell r="AGJ74">
            <v>-2682.4660282473287</v>
          </cell>
          <cell r="AGK74">
            <v>0</v>
          </cell>
          <cell r="AGL74">
            <v>183362.80463999996</v>
          </cell>
          <cell r="AGM74">
            <v>130384.10058211524</v>
          </cell>
          <cell r="AGN74">
            <v>-52978.704057884723</v>
          </cell>
          <cell r="AGO74">
            <v>-52978.704057884723</v>
          </cell>
          <cell r="AGP74">
            <v>0</v>
          </cell>
          <cell r="AGQ74">
            <v>5.8084772370486655E-2</v>
          </cell>
          <cell r="AGR74">
            <v>7.0000000000000007E-2</v>
          </cell>
          <cell r="AGS74">
            <v>0.03</v>
          </cell>
          <cell r="AGT74">
            <v>5.3333333333333337E-2</v>
          </cell>
          <cell r="AGV74">
            <v>48037.380000000005</v>
          </cell>
          <cell r="AGW74">
            <v>13809.055323224648</v>
          </cell>
          <cell r="AGX74">
            <v>-34228.324676775359</v>
          </cell>
          <cell r="AGZ74">
            <v>-52978.704057884723</v>
          </cell>
          <cell r="AHA74">
            <v>-48801.231878603896</v>
          </cell>
          <cell r="AHC74">
            <v>7887.2402959190949</v>
          </cell>
          <cell r="AHD74">
            <v>85026.287846516905</v>
          </cell>
          <cell r="AHE74">
            <v>-86428.747462572646</v>
          </cell>
          <cell r="AHF74">
            <v>15882.747858042509</v>
          </cell>
          <cell r="AHG74">
            <v>-79412.407398582756</v>
          </cell>
        </row>
        <row r="75">
          <cell r="C75" t="str">
            <v>Харкiвська, ВУЛ, 6</v>
          </cell>
          <cell r="D75">
            <v>9</v>
          </cell>
          <cell r="E75">
            <v>2136</v>
          </cell>
          <cell r="F75">
            <v>20145.399999999998</v>
          </cell>
          <cell r="G75">
            <v>34561.267688433079</v>
          </cell>
          <cell r="H75">
            <v>14415.867688433082</v>
          </cell>
          <cell r="I75">
            <v>0</v>
          </cell>
          <cell r="J75">
            <v>14415.867688433082</v>
          </cell>
          <cell r="K75">
            <v>8006.85</v>
          </cell>
          <cell r="L75">
            <v>504.1</v>
          </cell>
          <cell r="M75">
            <v>504.1</v>
          </cell>
          <cell r="N75">
            <v>504.1</v>
          </cell>
          <cell r="O75">
            <v>504.1</v>
          </cell>
          <cell r="P75">
            <v>504.1</v>
          </cell>
          <cell r="Q75">
            <v>504.1</v>
          </cell>
          <cell r="R75">
            <v>504.1</v>
          </cell>
          <cell r="S75">
            <v>895.63</v>
          </cell>
          <cell r="T75">
            <v>895.63</v>
          </cell>
          <cell r="U75">
            <v>895.63</v>
          </cell>
          <cell r="V75">
            <v>895.63</v>
          </cell>
          <cell r="W75">
            <v>895.63</v>
          </cell>
          <cell r="X75">
            <v>15415.332112383147</v>
          </cell>
          <cell r="Y75">
            <v>10217.964210629061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5197.3679017540853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L75">
            <v>0</v>
          </cell>
          <cell r="AM75">
            <v>0</v>
          </cell>
          <cell r="AN75">
            <v>1387.3100000000002</v>
          </cell>
          <cell r="AO75">
            <v>105.73</v>
          </cell>
          <cell r="AP75">
            <v>105.73</v>
          </cell>
          <cell r="AQ75">
            <v>105.73</v>
          </cell>
          <cell r="AR75">
            <v>105.73</v>
          </cell>
          <cell r="AS75">
            <v>105.73</v>
          </cell>
          <cell r="AT75">
            <v>105.73</v>
          </cell>
          <cell r="AU75">
            <v>105.73</v>
          </cell>
          <cell r="AV75">
            <v>129.44</v>
          </cell>
          <cell r="AW75">
            <v>129.44</v>
          </cell>
          <cell r="AX75">
            <v>129.44</v>
          </cell>
          <cell r="AY75">
            <v>129.44</v>
          </cell>
          <cell r="AZ75">
            <v>129.44</v>
          </cell>
          <cell r="BA75">
            <v>2524.1744617555701</v>
          </cell>
          <cell r="BB75">
            <v>1754.5978880568039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769.57657369876631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O75">
            <v>0</v>
          </cell>
          <cell r="BP75">
            <v>0</v>
          </cell>
          <cell r="BQ75">
            <v>1007.7600000000002</v>
          </cell>
          <cell r="BR75">
            <v>76.680000000000007</v>
          </cell>
          <cell r="BS75">
            <v>76.680000000000007</v>
          </cell>
          <cell r="BT75">
            <v>76.680000000000007</v>
          </cell>
          <cell r="BU75">
            <v>76.680000000000007</v>
          </cell>
          <cell r="BV75">
            <v>76.680000000000007</v>
          </cell>
          <cell r="BW75">
            <v>76.680000000000007</v>
          </cell>
          <cell r="BX75">
            <v>76.680000000000007</v>
          </cell>
          <cell r="BY75">
            <v>94.2</v>
          </cell>
          <cell r="BZ75">
            <v>94.2</v>
          </cell>
          <cell r="CA75">
            <v>94.2</v>
          </cell>
          <cell r="CB75">
            <v>94.2</v>
          </cell>
          <cell r="CC75">
            <v>94.2</v>
          </cell>
          <cell r="CD75">
            <v>922.2</v>
          </cell>
          <cell r="CE75">
            <v>69.599999999999994</v>
          </cell>
          <cell r="CF75">
            <v>69.599999999999994</v>
          </cell>
          <cell r="CG75">
            <v>69.599999999999994</v>
          </cell>
          <cell r="CH75">
            <v>69.599999999999994</v>
          </cell>
          <cell r="CI75">
            <v>69.599999999999994</v>
          </cell>
          <cell r="CJ75">
            <v>69.599999999999994</v>
          </cell>
          <cell r="CK75">
            <v>69.599999999999994</v>
          </cell>
          <cell r="CL75">
            <v>87</v>
          </cell>
          <cell r="CM75">
            <v>87</v>
          </cell>
          <cell r="CN75">
            <v>87</v>
          </cell>
          <cell r="CO75">
            <v>87</v>
          </cell>
          <cell r="CP75">
            <v>87</v>
          </cell>
          <cell r="CR75">
            <v>0</v>
          </cell>
          <cell r="CS75">
            <v>0</v>
          </cell>
          <cell r="CT75">
            <v>265.92999999999995</v>
          </cell>
          <cell r="CU75">
            <v>20.29</v>
          </cell>
          <cell r="CV75">
            <v>20.29</v>
          </cell>
          <cell r="CW75">
            <v>20.29</v>
          </cell>
          <cell r="CX75">
            <v>20.29</v>
          </cell>
          <cell r="CY75">
            <v>20.29</v>
          </cell>
          <cell r="CZ75">
            <v>20.29</v>
          </cell>
          <cell r="DA75">
            <v>20.29</v>
          </cell>
          <cell r="DB75">
            <v>24.78</v>
          </cell>
          <cell r="DC75">
            <v>24.78</v>
          </cell>
          <cell r="DD75">
            <v>24.78</v>
          </cell>
          <cell r="DE75">
            <v>24.78</v>
          </cell>
          <cell r="DF75">
            <v>24.78</v>
          </cell>
          <cell r="DG75">
            <v>242.91000000000008</v>
          </cell>
          <cell r="DH75">
            <v>18.329999999999998</v>
          </cell>
          <cell r="DI75">
            <v>18.329999999999998</v>
          </cell>
          <cell r="DJ75">
            <v>18.329999999999998</v>
          </cell>
          <cell r="DK75">
            <v>18.329999999999998</v>
          </cell>
          <cell r="DL75">
            <v>18.329999999999998</v>
          </cell>
          <cell r="DM75">
            <v>18.329999999999998</v>
          </cell>
          <cell r="DN75">
            <v>18.329999999999998</v>
          </cell>
          <cell r="DO75">
            <v>22.92</v>
          </cell>
          <cell r="DP75">
            <v>22.92</v>
          </cell>
          <cell r="DQ75">
            <v>22.92</v>
          </cell>
          <cell r="DR75">
            <v>22.92</v>
          </cell>
          <cell r="DS75">
            <v>22.92</v>
          </cell>
          <cell r="DT75">
            <v>-23.019999999999868</v>
          </cell>
          <cell r="DU75">
            <v>-23.019999999999868</v>
          </cell>
          <cell r="DV75">
            <v>0</v>
          </cell>
          <cell r="DW75">
            <v>338.97</v>
          </cell>
          <cell r="DX75">
            <v>26.91</v>
          </cell>
          <cell r="DY75">
            <v>26.91</v>
          </cell>
          <cell r="DZ75">
            <v>26.91</v>
          </cell>
          <cell r="EA75">
            <v>26.91</v>
          </cell>
          <cell r="EB75">
            <v>26.91</v>
          </cell>
          <cell r="EC75">
            <v>26.91</v>
          </cell>
          <cell r="ED75">
            <v>26.91</v>
          </cell>
          <cell r="EE75">
            <v>30.12</v>
          </cell>
          <cell r="EF75">
            <v>30.12</v>
          </cell>
          <cell r="EG75">
            <v>30.12</v>
          </cell>
          <cell r="EH75">
            <v>30.12</v>
          </cell>
          <cell r="EI75">
            <v>30.12</v>
          </cell>
          <cell r="EK75">
            <v>602.23869423336316</v>
          </cell>
          <cell r="EL75">
            <v>424.37731112810309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177.8613831052601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263.26869423336314</v>
          </cell>
          <cell r="EY75">
            <v>0</v>
          </cell>
          <cell r="EZ75">
            <v>263.26869423336314</v>
          </cell>
          <cell r="FA75">
            <v>3110.3900000000003</v>
          </cell>
          <cell r="FB75">
            <v>235.17</v>
          </cell>
          <cell r="FC75">
            <v>235.17</v>
          </cell>
          <cell r="FD75">
            <v>235.17</v>
          </cell>
          <cell r="FE75">
            <v>235.17</v>
          </cell>
          <cell r="FF75">
            <v>235.17</v>
          </cell>
          <cell r="FG75">
            <v>235.17</v>
          </cell>
          <cell r="FH75">
            <v>235.17</v>
          </cell>
          <cell r="FI75">
            <v>292.83999999999997</v>
          </cell>
          <cell r="FJ75">
            <v>292.83999999999997</v>
          </cell>
          <cell r="FK75">
            <v>292.83999999999997</v>
          </cell>
          <cell r="FL75">
            <v>292.83999999999997</v>
          </cell>
          <cell r="FM75">
            <v>292.83999999999997</v>
          </cell>
          <cell r="FN75">
            <v>7893.2280198346771</v>
          </cell>
          <cell r="FO75">
            <v>0</v>
          </cell>
          <cell r="FP75">
            <v>6193.0765945293833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1700.151425305294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4782.8380198346767</v>
          </cell>
          <cell r="GB75">
            <v>0</v>
          </cell>
          <cell r="GC75">
            <v>4782.8380198346767</v>
          </cell>
          <cell r="GD75">
            <v>405.83</v>
          </cell>
          <cell r="GE75">
            <v>35.24</v>
          </cell>
          <cell r="GF75">
            <v>35.24</v>
          </cell>
          <cell r="GG75">
            <v>35.24</v>
          </cell>
          <cell r="GH75">
            <v>35.24</v>
          </cell>
          <cell r="GI75">
            <v>35.24</v>
          </cell>
          <cell r="GJ75">
            <v>35.24</v>
          </cell>
          <cell r="GK75">
            <v>35.24</v>
          </cell>
          <cell r="GL75">
            <v>31.83</v>
          </cell>
          <cell r="GM75">
            <v>31.83</v>
          </cell>
          <cell r="GN75">
            <v>31.83</v>
          </cell>
          <cell r="GO75">
            <v>31.83</v>
          </cell>
          <cell r="GP75">
            <v>31.83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V75">
            <v>-405.83</v>
          </cell>
          <cell r="GW75">
            <v>-405.83</v>
          </cell>
          <cell r="GX75">
            <v>0</v>
          </cell>
          <cell r="GY75">
            <v>5622.36</v>
          </cell>
          <cell r="GZ75">
            <v>309.93</v>
          </cell>
          <cell r="HA75">
            <v>309.93</v>
          </cell>
          <cell r="HB75">
            <v>309.93</v>
          </cell>
          <cell r="HC75">
            <v>309.93</v>
          </cell>
          <cell r="HD75">
            <v>309.93</v>
          </cell>
          <cell r="HE75">
            <v>309.93</v>
          </cell>
          <cell r="HF75">
            <v>309.93</v>
          </cell>
          <cell r="HG75">
            <v>690.57</v>
          </cell>
          <cell r="HH75">
            <v>690.57</v>
          </cell>
          <cell r="HI75">
            <v>690.57</v>
          </cell>
          <cell r="HJ75">
            <v>690.57</v>
          </cell>
          <cell r="HK75">
            <v>690.57</v>
          </cell>
          <cell r="HL75">
            <v>6961.184400226326</v>
          </cell>
          <cell r="HM75">
            <v>593.12871272274754</v>
          </cell>
          <cell r="HN75">
            <v>628.46981278000089</v>
          </cell>
          <cell r="HO75">
            <v>684.79264784594113</v>
          </cell>
          <cell r="HP75">
            <v>637.11735470750477</v>
          </cell>
          <cell r="HQ75">
            <v>663.42992121844964</v>
          </cell>
          <cell r="HR75">
            <v>557.04751703719808</v>
          </cell>
          <cell r="HS75">
            <v>731.28676981491185</v>
          </cell>
          <cell r="HT75">
            <v>452.55464590310021</v>
          </cell>
          <cell r="HU75">
            <v>465.76669439416264</v>
          </cell>
          <cell r="HV75">
            <v>504.0991750119037</v>
          </cell>
          <cell r="HW75">
            <v>458.74503243544649</v>
          </cell>
          <cell r="HX75">
            <v>584.7461163549591</v>
          </cell>
          <cell r="HY75">
            <v>1338.8244002263264</v>
          </cell>
          <cell r="HZ75">
            <v>0</v>
          </cell>
          <cell r="IA75">
            <v>1338.8244002263264</v>
          </cell>
          <cell r="IB75">
            <v>16976.739999999998</v>
          </cell>
          <cell r="IC75">
            <v>1292.47</v>
          </cell>
          <cell r="ID75">
            <v>1292.47</v>
          </cell>
          <cell r="IE75">
            <v>1292.47</v>
          </cell>
          <cell r="IF75">
            <v>1292.47</v>
          </cell>
          <cell r="IG75">
            <v>1292.47</v>
          </cell>
          <cell r="IH75">
            <v>1292.47</v>
          </cell>
          <cell r="II75">
            <v>1292.47</v>
          </cell>
          <cell r="IJ75">
            <v>1585.89</v>
          </cell>
          <cell r="IK75">
            <v>1585.89</v>
          </cell>
          <cell r="IL75">
            <v>1585.89</v>
          </cell>
          <cell r="IM75">
            <v>1585.89</v>
          </cell>
          <cell r="IN75">
            <v>1585.89</v>
          </cell>
          <cell r="IO75">
            <v>14980.350540232163</v>
          </cell>
          <cell r="IP75">
            <v>1320.4677289161721</v>
          </cell>
          <cell r="IQ75">
            <v>1317.3070641688491</v>
          </cell>
          <cell r="IR75">
            <v>1321.7401160111442</v>
          </cell>
          <cell r="IS75">
            <v>1327.164475</v>
          </cell>
          <cell r="IT75">
            <v>1337.52703</v>
          </cell>
          <cell r="IU75">
            <v>1322.37833</v>
          </cell>
          <cell r="IV75">
            <v>1298.7748456433687</v>
          </cell>
          <cell r="IW75">
            <v>1638.05285</v>
          </cell>
          <cell r="IX75">
            <v>989.76498297665626</v>
          </cell>
          <cell r="IY75">
            <v>1173.9884869853875</v>
          </cell>
          <cell r="IZ75">
            <v>912.46696670096196</v>
          </cell>
          <cell r="JA75">
            <v>1020.7176638296222</v>
          </cell>
          <cell r="JB75">
            <v>-1996.3894597678354</v>
          </cell>
          <cell r="JC75">
            <v>-1996.3894597678354</v>
          </cell>
          <cell r="JD75">
            <v>0</v>
          </cell>
          <cell r="JE75">
            <v>1367.9800000000002</v>
          </cell>
          <cell r="JF75">
            <v>104.19</v>
          </cell>
          <cell r="JG75">
            <v>104.19</v>
          </cell>
          <cell r="JH75">
            <v>104.19</v>
          </cell>
          <cell r="JI75">
            <v>104.19</v>
          </cell>
          <cell r="JJ75">
            <v>104.19</v>
          </cell>
          <cell r="JK75">
            <v>104.19</v>
          </cell>
          <cell r="JL75">
            <v>104.19</v>
          </cell>
          <cell r="JM75">
            <v>127.73</v>
          </cell>
          <cell r="JN75">
            <v>127.73</v>
          </cell>
          <cell r="JO75">
            <v>127.73</v>
          </cell>
          <cell r="JP75">
            <v>127.73</v>
          </cell>
          <cell r="JQ75">
            <v>127.73</v>
          </cell>
          <cell r="JR75">
            <v>1178.3180708461014</v>
          </cell>
          <cell r="JS75">
            <v>106.38070931635104</v>
          </cell>
          <cell r="JT75">
            <v>106.12607699905286</v>
          </cell>
          <cell r="JU75">
            <v>106.48321651037328</v>
          </cell>
          <cell r="JV75">
            <v>106.9202186</v>
          </cell>
          <cell r="JW75">
            <v>107.75505607999999</v>
          </cell>
          <cell r="JX75">
            <v>106.53463287999999</v>
          </cell>
          <cell r="JY75">
            <v>104.63306773515787</v>
          </cell>
          <cell r="JZ75">
            <v>131.96628760000002</v>
          </cell>
          <cell r="KA75">
            <v>75.338315616911089</v>
          </cell>
          <cell r="KB75">
            <v>88.321062153984002</v>
          </cell>
          <cell r="KC75">
            <v>59.932069288084143</v>
          </cell>
          <cell r="KD75">
            <v>77.92735806618704</v>
          </cell>
          <cell r="KE75">
            <v>-189.66192915389888</v>
          </cell>
          <cell r="KF75">
            <v>-189.66192915389888</v>
          </cell>
          <cell r="KG75">
            <v>0</v>
          </cell>
          <cell r="KH75">
            <v>1376.9099999999999</v>
          </cell>
          <cell r="KI75">
            <v>71.13</v>
          </cell>
          <cell r="KJ75">
            <v>71.13</v>
          </cell>
          <cell r="KK75">
            <v>71.13</v>
          </cell>
          <cell r="KL75">
            <v>71.13</v>
          </cell>
          <cell r="KM75">
            <v>71.13</v>
          </cell>
          <cell r="KN75">
            <v>71.13</v>
          </cell>
          <cell r="KO75">
            <v>71.13</v>
          </cell>
          <cell r="KP75">
            <v>175.8</v>
          </cell>
          <cell r="KQ75">
            <v>175.8</v>
          </cell>
          <cell r="KR75">
            <v>175.8</v>
          </cell>
          <cell r="KS75">
            <v>175.8</v>
          </cell>
          <cell r="KT75">
            <v>175.8</v>
          </cell>
          <cell r="KU75">
            <v>1492.9009982711029</v>
          </cell>
          <cell r="KV75">
            <v>85.856198543180511</v>
          </cell>
          <cell r="KW75">
            <v>92.463984039554504</v>
          </cell>
          <cell r="KX75">
            <v>82.060667227389146</v>
          </cell>
          <cell r="KY75">
            <v>89.971897835756849</v>
          </cell>
          <cell r="KZ75">
            <v>89.623096295829825</v>
          </cell>
          <cell r="LA75">
            <v>91.60457361456146</v>
          </cell>
          <cell r="LB75">
            <v>81.05915366105441</v>
          </cell>
          <cell r="LC75">
            <v>133.53182635999781</v>
          </cell>
          <cell r="LD75">
            <v>172.11506581182564</v>
          </cell>
          <cell r="LE75">
            <v>166.19736247634881</v>
          </cell>
          <cell r="LF75">
            <v>202.49103211424628</v>
          </cell>
          <cell r="LG75">
            <v>205.9261402913576</v>
          </cell>
          <cell r="LH75">
            <v>115.99099827110308</v>
          </cell>
          <cell r="LI75">
            <v>0</v>
          </cell>
          <cell r="LJ75">
            <v>115.99099827110308</v>
          </cell>
          <cell r="LK75">
            <v>0</v>
          </cell>
          <cell r="LX75">
            <v>0</v>
          </cell>
          <cell r="MJ75">
            <v>0</v>
          </cell>
          <cell r="ML75">
            <v>0</v>
          </cell>
          <cell r="MM75">
            <v>0</v>
          </cell>
          <cell r="MN75">
            <v>17020.66</v>
          </cell>
          <cell r="MO75">
            <v>653.83000000000004</v>
          </cell>
          <cell r="MP75">
            <v>653.83000000000004</v>
          </cell>
          <cell r="MQ75">
            <v>653.83000000000004</v>
          </cell>
          <cell r="MR75">
            <v>653.83000000000004</v>
          </cell>
          <cell r="MS75">
            <v>653.83000000000004</v>
          </cell>
          <cell r="MT75">
            <v>653.83000000000004</v>
          </cell>
          <cell r="MU75">
            <v>653.83000000000004</v>
          </cell>
          <cell r="MV75">
            <v>2488.77</v>
          </cell>
          <cell r="MW75">
            <v>2488.77</v>
          </cell>
          <cell r="MX75">
            <v>2488.77</v>
          </cell>
          <cell r="MY75">
            <v>2488.77</v>
          </cell>
          <cell r="MZ75">
            <v>2488.77</v>
          </cell>
          <cell r="NA75">
            <v>10277.070003806644</v>
          </cell>
          <cell r="NB75">
            <v>0</v>
          </cell>
          <cell r="NC75">
            <v>0</v>
          </cell>
          <cell r="ND75">
            <v>0</v>
          </cell>
          <cell r="NE75">
            <v>0</v>
          </cell>
          <cell r="NF75">
            <v>0</v>
          </cell>
          <cell r="NG75">
            <v>5025.4100453835563</v>
          </cell>
          <cell r="NH75">
            <v>-82.086214261896373</v>
          </cell>
          <cell r="NI75">
            <v>0</v>
          </cell>
          <cell r="NJ75">
            <v>457.34381158823152</v>
          </cell>
          <cell r="NK75">
            <v>1633.2703066157615</v>
          </cell>
          <cell r="NL75">
            <v>3243.1320544809919</v>
          </cell>
          <cell r="NM75">
            <v>0</v>
          </cell>
          <cell r="NN75">
            <v>-6743.5899961933555</v>
          </cell>
          <cell r="NO75">
            <v>-6743.5899961933555</v>
          </cell>
          <cell r="NP75">
            <v>0</v>
          </cell>
          <cell r="NQ75">
            <v>11751.230000000001</v>
          </cell>
          <cell r="NR75">
            <v>0</v>
          </cell>
          <cell r="NS75">
            <v>-11751.230000000001</v>
          </cell>
          <cell r="NT75">
            <v>-11751.230000000001</v>
          </cell>
          <cell r="NU75">
            <v>0</v>
          </cell>
          <cell r="NV75">
            <v>3118.37</v>
          </cell>
          <cell r="NW75">
            <v>373.16</v>
          </cell>
          <cell r="NX75">
            <v>373.16</v>
          </cell>
          <cell r="NY75">
            <v>373.16</v>
          </cell>
          <cell r="NZ75">
            <v>373.16</v>
          </cell>
          <cell r="OA75">
            <v>373.16</v>
          </cell>
          <cell r="OB75">
            <v>373.16</v>
          </cell>
          <cell r="OC75">
            <v>373.16</v>
          </cell>
          <cell r="OD75">
            <v>101.25</v>
          </cell>
          <cell r="OE75">
            <v>101.25</v>
          </cell>
          <cell r="OF75">
            <v>101.25</v>
          </cell>
          <cell r="OG75">
            <v>101.25</v>
          </cell>
          <cell r="OH75">
            <v>101.25</v>
          </cell>
          <cell r="OI75">
            <v>0</v>
          </cell>
          <cell r="OJ75">
            <v>0</v>
          </cell>
          <cell r="OK75">
            <v>0</v>
          </cell>
          <cell r="OL75">
            <v>0</v>
          </cell>
          <cell r="OM75">
            <v>0</v>
          </cell>
          <cell r="ON75">
            <v>0</v>
          </cell>
          <cell r="OO75">
            <v>0</v>
          </cell>
          <cell r="OP75">
            <v>0</v>
          </cell>
          <cell r="OQ75">
            <v>0</v>
          </cell>
          <cell r="OR75">
            <v>0</v>
          </cell>
          <cell r="OS75">
            <v>0</v>
          </cell>
          <cell r="OT75">
            <v>0</v>
          </cell>
          <cell r="OU75">
            <v>0</v>
          </cell>
          <cell r="OV75">
            <v>-3118.37</v>
          </cell>
          <cell r="OW75">
            <v>-3118.37</v>
          </cell>
          <cell r="OX75">
            <v>0</v>
          </cell>
          <cell r="OY75">
            <v>2109.31</v>
          </cell>
          <cell r="OZ75">
            <v>250.98</v>
          </cell>
          <cell r="PA75">
            <v>250.98</v>
          </cell>
          <cell r="PB75">
            <v>250.98</v>
          </cell>
          <cell r="PC75">
            <v>250.98</v>
          </cell>
          <cell r="PD75">
            <v>250.98</v>
          </cell>
          <cell r="PE75">
            <v>250.98</v>
          </cell>
          <cell r="PF75">
            <v>250.98</v>
          </cell>
          <cell r="PG75">
            <v>70.489999999999995</v>
          </cell>
          <cell r="PH75">
            <v>70.489999999999995</v>
          </cell>
          <cell r="PI75">
            <v>70.489999999999995</v>
          </cell>
          <cell r="PJ75">
            <v>70.489999999999995</v>
          </cell>
          <cell r="PK75">
            <v>70.489999999999995</v>
          </cell>
          <cell r="PL75">
            <v>0</v>
          </cell>
          <cell r="PM75">
            <v>0</v>
          </cell>
          <cell r="PN75">
            <v>0</v>
          </cell>
          <cell r="PO75">
            <v>0</v>
          </cell>
          <cell r="PP75">
            <v>0</v>
          </cell>
          <cell r="PQ75">
            <v>0</v>
          </cell>
          <cell r="PR75">
            <v>0</v>
          </cell>
          <cell r="PS75">
            <v>0</v>
          </cell>
          <cell r="PT75">
            <v>0</v>
          </cell>
          <cell r="PU75">
            <v>0</v>
          </cell>
          <cell r="PV75">
            <v>0</v>
          </cell>
          <cell r="PW75">
            <v>0</v>
          </cell>
          <cell r="PX75">
            <v>0</v>
          </cell>
          <cell r="PY75">
            <v>-2109.31</v>
          </cell>
          <cell r="PZ75">
            <v>-2109.31</v>
          </cell>
          <cell r="QA75">
            <v>0</v>
          </cell>
          <cell r="QB75">
            <v>883.45000000000027</v>
          </cell>
          <cell r="QC75">
            <v>90.35</v>
          </cell>
          <cell r="QD75">
            <v>90.35</v>
          </cell>
          <cell r="QE75">
            <v>90.35</v>
          </cell>
          <cell r="QF75">
            <v>90.35</v>
          </cell>
          <cell r="QG75">
            <v>90.35</v>
          </cell>
          <cell r="QH75">
            <v>90.35</v>
          </cell>
          <cell r="QI75">
            <v>90.35</v>
          </cell>
          <cell r="QJ75">
            <v>50.2</v>
          </cell>
          <cell r="QK75">
            <v>50.2</v>
          </cell>
          <cell r="QL75">
            <v>50.2</v>
          </cell>
          <cell r="QM75">
            <v>50.2</v>
          </cell>
          <cell r="QN75">
            <v>50.2</v>
          </cell>
          <cell r="QO75">
            <v>0</v>
          </cell>
          <cell r="QP75">
            <v>0</v>
          </cell>
          <cell r="QQ75">
            <v>0</v>
          </cell>
          <cell r="QR75">
            <v>0</v>
          </cell>
          <cell r="QS75">
            <v>0</v>
          </cell>
          <cell r="QT75">
            <v>0</v>
          </cell>
          <cell r="QU75">
            <v>0</v>
          </cell>
          <cell r="QV75">
            <v>0</v>
          </cell>
          <cell r="QW75">
            <v>0</v>
          </cell>
          <cell r="QX75">
            <v>0</v>
          </cell>
          <cell r="QY75">
            <v>0</v>
          </cell>
          <cell r="QZ75">
            <v>0</v>
          </cell>
          <cell r="RA75">
            <v>0</v>
          </cell>
          <cell r="RB75">
            <v>-883.45000000000027</v>
          </cell>
          <cell r="RC75">
            <v>-883.45000000000027</v>
          </cell>
          <cell r="RD75">
            <v>0</v>
          </cell>
          <cell r="RE75">
            <v>2963.07</v>
          </cell>
          <cell r="RF75">
            <v>329.16</v>
          </cell>
          <cell r="RG75">
            <v>329.16</v>
          </cell>
          <cell r="RH75">
            <v>329.16</v>
          </cell>
          <cell r="RI75">
            <v>329.16</v>
          </cell>
          <cell r="RJ75">
            <v>329.16</v>
          </cell>
          <cell r="RK75">
            <v>329.16</v>
          </cell>
          <cell r="RL75">
            <v>329.16</v>
          </cell>
          <cell r="RM75">
            <v>131.79</v>
          </cell>
          <cell r="RN75">
            <v>131.79</v>
          </cell>
          <cell r="RO75">
            <v>131.79</v>
          </cell>
          <cell r="RP75">
            <v>131.79</v>
          </cell>
          <cell r="RQ75">
            <v>131.79</v>
          </cell>
          <cell r="RR75">
            <v>0</v>
          </cell>
          <cell r="RS75">
            <v>0</v>
          </cell>
          <cell r="RT75">
            <v>0</v>
          </cell>
          <cell r="RU75">
            <v>0</v>
          </cell>
          <cell r="RV75">
            <v>0</v>
          </cell>
          <cell r="RW75">
            <v>0</v>
          </cell>
          <cell r="RX75">
            <v>0</v>
          </cell>
          <cell r="RY75">
            <v>0</v>
          </cell>
          <cell r="RZ75">
            <v>0</v>
          </cell>
          <cell r="SA75">
            <v>0</v>
          </cell>
          <cell r="SB75">
            <v>0</v>
          </cell>
          <cell r="SC75">
            <v>0</v>
          </cell>
          <cell r="SD75">
            <v>0</v>
          </cell>
          <cell r="SE75">
            <v>-2963.07</v>
          </cell>
          <cell r="SF75">
            <v>-2963.07</v>
          </cell>
          <cell r="SG75">
            <v>0</v>
          </cell>
          <cell r="SH75">
            <v>814.69000000000028</v>
          </cell>
          <cell r="SI75">
            <v>77.319999999999993</v>
          </cell>
          <cell r="SJ75">
            <v>77.319999999999993</v>
          </cell>
          <cell r="SK75">
            <v>77.319999999999993</v>
          </cell>
          <cell r="SL75">
            <v>77.319999999999993</v>
          </cell>
          <cell r="SM75">
            <v>77.319999999999993</v>
          </cell>
          <cell r="SN75">
            <v>77.319999999999993</v>
          </cell>
          <cell r="SO75">
            <v>77.319999999999993</v>
          </cell>
          <cell r="SP75">
            <v>54.69</v>
          </cell>
          <cell r="SQ75">
            <v>54.69</v>
          </cell>
          <cell r="SR75">
            <v>54.69</v>
          </cell>
          <cell r="SS75">
            <v>54.69</v>
          </cell>
          <cell r="ST75">
            <v>54.69</v>
          </cell>
          <cell r="SU75">
            <v>0</v>
          </cell>
          <cell r="SV75">
            <v>0</v>
          </cell>
          <cell r="SW75">
            <v>0</v>
          </cell>
          <cell r="SX75">
            <v>0</v>
          </cell>
          <cell r="SY75">
            <v>0</v>
          </cell>
          <cell r="SZ75">
            <v>0</v>
          </cell>
          <cell r="TA75">
            <v>0</v>
          </cell>
          <cell r="TB75">
            <v>0</v>
          </cell>
          <cell r="TC75">
            <v>0</v>
          </cell>
          <cell r="TD75">
            <v>0</v>
          </cell>
          <cell r="TE75">
            <v>0</v>
          </cell>
          <cell r="TF75">
            <v>0</v>
          </cell>
          <cell r="TG75">
            <v>0</v>
          </cell>
          <cell r="TH75">
            <v>-814.69000000000028</v>
          </cell>
          <cell r="TI75">
            <v>-814.69000000000028</v>
          </cell>
          <cell r="TJ75">
            <v>0</v>
          </cell>
          <cell r="TK75">
            <v>1862.3400000000004</v>
          </cell>
          <cell r="TL75">
            <v>237.52</v>
          </cell>
          <cell r="TM75">
            <v>237.52</v>
          </cell>
          <cell r="TN75">
            <v>237.52</v>
          </cell>
          <cell r="TO75">
            <v>237.52</v>
          </cell>
          <cell r="TP75">
            <v>237.52</v>
          </cell>
          <cell r="TQ75">
            <v>237.52</v>
          </cell>
          <cell r="TR75">
            <v>237.52</v>
          </cell>
          <cell r="TS75">
            <v>39.94</v>
          </cell>
          <cell r="TT75">
            <v>39.94</v>
          </cell>
          <cell r="TU75">
            <v>39.94</v>
          </cell>
          <cell r="TV75">
            <v>39.94</v>
          </cell>
          <cell r="TW75">
            <v>39.94</v>
          </cell>
          <cell r="TX75">
            <v>0</v>
          </cell>
          <cell r="TY75">
            <v>0</v>
          </cell>
          <cell r="TZ75">
            <v>0</v>
          </cell>
          <cell r="UA75">
            <v>0</v>
          </cell>
          <cell r="UB75">
            <v>0</v>
          </cell>
          <cell r="UC75">
            <v>0</v>
          </cell>
          <cell r="UD75">
            <v>0</v>
          </cell>
          <cell r="UE75">
            <v>0</v>
          </cell>
          <cell r="UF75">
            <v>0</v>
          </cell>
          <cell r="UG75">
            <v>0</v>
          </cell>
          <cell r="UH75">
            <v>0</v>
          </cell>
          <cell r="UI75">
            <v>0</v>
          </cell>
          <cell r="UJ75">
            <v>0</v>
          </cell>
          <cell r="UK75">
            <v>-1862.3400000000004</v>
          </cell>
          <cell r="UL75">
            <v>-1862.3400000000004</v>
          </cell>
          <cell r="UM75">
            <v>0</v>
          </cell>
          <cell r="UN75">
            <v>0</v>
          </cell>
          <cell r="UO75">
            <v>0</v>
          </cell>
          <cell r="UP75">
            <v>0</v>
          </cell>
          <cell r="UQ75">
            <v>0</v>
          </cell>
          <cell r="UR75">
            <v>0</v>
          </cell>
          <cell r="US75">
            <v>0</v>
          </cell>
          <cell r="UT75">
            <v>0</v>
          </cell>
          <cell r="UU75">
            <v>0</v>
          </cell>
          <cell r="UV75">
            <v>0</v>
          </cell>
          <cell r="UW75">
            <v>0</v>
          </cell>
          <cell r="UX75">
            <v>0</v>
          </cell>
          <cell r="UY75">
            <v>0</v>
          </cell>
          <cell r="UZ75">
            <v>0</v>
          </cell>
          <cell r="VA75">
            <v>0</v>
          </cell>
          <cell r="VH75">
            <v>0</v>
          </cell>
          <cell r="VN75">
            <v>0</v>
          </cell>
          <cell r="VO75">
            <v>0</v>
          </cell>
          <cell r="VP75">
            <v>0</v>
          </cell>
          <cell r="VQ75">
            <v>0</v>
          </cell>
          <cell r="WD75">
            <v>0</v>
          </cell>
          <cell r="WQ75">
            <v>0</v>
          </cell>
          <cell r="WR75">
            <v>0</v>
          </cell>
          <cell r="WS75">
            <v>0</v>
          </cell>
          <cell r="WT75">
            <v>22769.139999999996</v>
          </cell>
          <cell r="WU75">
            <v>1578.72</v>
          </cell>
          <cell r="WV75">
            <v>1578.72</v>
          </cell>
          <cell r="WW75">
            <v>1578.72</v>
          </cell>
          <cell r="WX75">
            <v>1578.72</v>
          </cell>
          <cell r="WY75">
            <v>1578.72</v>
          </cell>
          <cell r="WZ75">
            <v>1578.72</v>
          </cell>
          <cell r="XA75">
            <v>1578.72</v>
          </cell>
          <cell r="XB75">
            <v>2343.62</v>
          </cell>
          <cell r="XC75">
            <v>2343.62</v>
          </cell>
          <cell r="XD75">
            <v>2343.62</v>
          </cell>
          <cell r="XE75">
            <v>2343.62</v>
          </cell>
          <cell r="XF75">
            <v>2343.62</v>
          </cell>
          <cell r="XG75">
            <v>23109.276908054628</v>
          </cell>
          <cell r="XH75">
            <v>2107.6269062777769</v>
          </cell>
          <cell r="XI75">
            <v>2274.8278136491399</v>
          </cell>
          <cell r="XJ75">
            <v>1850.1922802652068</v>
          </cell>
          <cell r="XK75">
            <v>3.2022253929402882</v>
          </cell>
          <cell r="XL75">
            <v>1706.7949508602837</v>
          </cell>
          <cell r="XM75">
            <v>1788.3015615827471</v>
          </cell>
          <cell r="XN75">
            <v>2015.8305902517109</v>
          </cell>
          <cell r="XO75">
            <v>2526.2618201012892</v>
          </cell>
          <cell r="XP75">
            <v>2245.1377784479891</v>
          </cell>
          <cell r="XQ75">
            <v>2145.7752668153112</v>
          </cell>
          <cell r="XR75">
            <v>2004.1730998488893</v>
          </cell>
          <cell r="XS75">
            <v>2441.1526145613407</v>
          </cell>
          <cell r="XT75">
            <v>340.13690805463193</v>
          </cell>
          <cell r="XU75">
            <v>0</v>
          </cell>
          <cell r="XV75">
            <v>340.13690805463193</v>
          </cell>
          <cell r="XW75">
            <v>10684.28</v>
          </cell>
          <cell r="XX75">
            <v>702.74</v>
          </cell>
          <cell r="XY75">
            <v>702.74</v>
          </cell>
          <cell r="XZ75">
            <v>702.74</v>
          </cell>
          <cell r="YA75">
            <v>702.74</v>
          </cell>
          <cell r="YB75">
            <v>702.74</v>
          </cell>
          <cell r="YC75">
            <v>702.74</v>
          </cell>
          <cell r="YD75">
            <v>702.74</v>
          </cell>
          <cell r="YE75">
            <v>1153.02</v>
          </cell>
          <cell r="YF75">
            <v>1153.02</v>
          </cell>
          <cell r="YG75">
            <v>1153.02</v>
          </cell>
          <cell r="YH75">
            <v>1153.02</v>
          </cell>
          <cell r="YI75">
            <v>1153.02</v>
          </cell>
          <cell r="YJ75">
            <v>11156.812767479805</v>
          </cell>
          <cell r="YK75">
            <v>883.60207638794134</v>
          </cell>
          <cell r="YL75">
            <v>849.45186391360289</v>
          </cell>
          <cell r="YM75">
            <v>887.39484758325659</v>
          </cell>
          <cell r="YN75">
            <v>863.54691716442244</v>
          </cell>
          <cell r="YO75">
            <v>845.37658106792901</v>
          </cell>
          <cell r="YP75">
            <v>830.28232188825643</v>
          </cell>
          <cell r="YQ75">
            <v>951.18243824856313</v>
          </cell>
          <cell r="YR75">
            <v>972.20518728289585</v>
          </cell>
          <cell r="YS75">
            <v>944.33982663350866</v>
          </cell>
          <cell r="YT75">
            <v>1003.4835336957603</v>
          </cell>
          <cell r="YU75">
            <v>1023.4212014171532</v>
          </cell>
          <cell r="YV75">
            <v>1102.5259721965153</v>
          </cell>
          <cell r="YW75">
            <v>472.53276747980453</v>
          </cell>
          <cell r="YX75">
            <v>0</v>
          </cell>
          <cell r="YY75">
            <v>472.53276747980453</v>
          </cell>
          <cell r="YZ75">
            <v>720.48</v>
          </cell>
          <cell r="ZA75">
            <v>44.64</v>
          </cell>
          <cell r="ZB75">
            <v>44.64</v>
          </cell>
          <cell r="ZC75">
            <v>44.64</v>
          </cell>
          <cell r="ZD75">
            <v>44.64</v>
          </cell>
          <cell r="ZE75">
            <v>44.64</v>
          </cell>
          <cell r="ZF75">
            <v>44.64</v>
          </cell>
          <cell r="ZG75">
            <v>44.64</v>
          </cell>
          <cell r="ZH75">
            <v>81.599999999999994</v>
          </cell>
          <cell r="ZI75">
            <v>81.599999999999994</v>
          </cell>
          <cell r="ZJ75">
            <v>81.599999999999994</v>
          </cell>
          <cell r="ZK75">
            <v>81.599999999999994</v>
          </cell>
          <cell r="ZL75">
            <v>81.599999999999994</v>
          </cell>
          <cell r="ZM75">
            <v>2656.1171084815073</v>
          </cell>
          <cell r="ZN75">
            <v>0</v>
          </cell>
          <cell r="ZO75">
            <v>73.591474925684238</v>
          </cell>
          <cell r="ZP75">
            <v>248.46272536579565</v>
          </cell>
          <cell r="ZQ75">
            <v>2260.0078643009733</v>
          </cell>
          <cell r="ZR75">
            <v>74.055043889054062</v>
          </cell>
          <cell r="ZS75">
            <v>0</v>
          </cell>
          <cell r="ZZ75">
            <v>1935.6371084815073</v>
          </cell>
          <cell r="AAA75">
            <v>0</v>
          </cell>
          <cell r="AAB75">
            <v>1935.6371084815073</v>
          </cell>
          <cell r="AAC75">
            <v>418.04</v>
          </cell>
          <cell r="AAD75">
            <v>30.12</v>
          </cell>
          <cell r="AAE75">
            <v>30.12</v>
          </cell>
          <cell r="AAF75">
            <v>30.12</v>
          </cell>
          <cell r="AAG75">
            <v>30.12</v>
          </cell>
          <cell r="AAH75">
            <v>30.12</v>
          </cell>
          <cell r="AAI75">
            <v>30.12</v>
          </cell>
          <cell r="AAJ75">
            <v>30.12</v>
          </cell>
          <cell r="AAK75">
            <v>41.44</v>
          </cell>
          <cell r="AAL75">
            <v>41.44</v>
          </cell>
          <cell r="AAM75">
            <v>41.44</v>
          </cell>
          <cell r="AAN75">
            <v>41.44</v>
          </cell>
          <cell r="AAO75">
            <v>41.44</v>
          </cell>
          <cell r="AAP75">
            <v>442.21273316237108</v>
          </cell>
          <cell r="AAQ75">
            <v>34.912130649933268</v>
          </cell>
          <cell r="AAR75">
            <v>34.828565154023913</v>
          </cell>
          <cell r="AAS75">
            <v>34.945771566348107</v>
          </cell>
          <cell r="AAT75">
            <v>35.089187361800001</v>
          </cell>
          <cell r="AAU75">
            <v>35.363165185040003</v>
          </cell>
          <cell r="AAV75">
            <v>34.962645443440003</v>
          </cell>
          <cell r="AAW75">
            <v>34.338587837481889</v>
          </cell>
          <cell r="AAX75">
            <v>40.235328000000003</v>
          </cell>
          <cell r="AAY75">
            <v>38.694707999999999</v>
          </cell>
          <cell r="AAZ75">
            <v>39.407184000000001</v>
          </cell>
          <cell r="ABA75">
            <v>39.354386400000003</v>
          </cell>
          <cell r="ABB75">
            <v>40.081073564303878</v>
          </cell>
          <cell r="ABC75">
            <v>24.17273316237106</v>
          </cell>
          <cell r="ABD75">
            <v>0</v>
          </cell>
          <cell r="ABE75">
            <v>24.17273316237106</v>
          </cell>
          <cell r="ABF75">
            <v>58.29</v>
          </cell>
          <cell r="ABG75">
            <v>1.92</v>
          </cell>
          <cell r="ABH75">
            <v>1.92</v>
          </cell>
          <cell r="ABI75">
            <v>1.92</v>
          </cell>
          <cell r="ABJ75">
            <v>1.92</v>
          </cell>
          <cell r="ABK75">
            <v>1.92</v>
          </cell>
          <cell r="ABL75">
            <v>1.92</v>
          </cell>
          <cell r="ABM75">
            <v>1.92</v>
          </cell>
          <cell r="ABN75">
            <v>8.9700000000000006</v>
          </cell>
          <cell r="ABO75">
            <v>8.9700000000000006</v>
          </cell>
          <cell r="ABP75">
            <v>8.9700000000000006</v>
          </cell>
          <cell r="ABQ75">
            <v>8.9700000000000006</v>
          </cell>
          <cell r="ABR75">
            <v>8.9700000000000006</v>
          </cell>
          <cell r="ABS75">
            <v>0</v>
          </cell>
          <cell r="ABT75">
            <v>0</v>
          </cell>
          <cell r="ABU75">
            <v>0</v>
          </cell>
          <cell r="ABV75">
            <v>0</v>
          </cell>
          <cell r="ABW75">
            <v>0</v>
          </cell>
          <cell r="ABX75">
            <v>0</v>
          </cell>
          <cell r="ABY75">
            <v>0</v>
          </cell>
          <cell r="ACB75">
            <v>0</v>
          </cell>
          <cell r="ACC75">
            <v>0</v>
          </cell>
          <cell r="ACD75">
            <v>0</v>
          </cell>
          <cell r="ACE75">
            <v>0</v>
          </cell>
          <cell r="ACF75">
            <v>-58.29</v>
          </cell>
          <cell r="ACG75">
            <v>-58.29</v>
          </cell>
          <cell r="ACH75">
            <v>0</v>
          </cell>
          <cell r="ACI75">
            <v>12401.999999999996</v>
          </cell>
          <cell r="ACJ75">
            <v>2970.4810841848666</v>
          </cell>
          <cell r="ACK75">
            <v>-9431.5189158151297</v>
          </cell>
          <cell r="ACL75">
            <v>-9431.5189158151297</v>
          </cell>
          <cell r="ACM75">
            <v>0</v>
          </cell>
          <cell r="ACN75">
            <v>4149.9399999999996</v>
          </cell>
          <cell r="ACO75">
            <v>321.27</v>
          </cell>
          <cell r="ACP75">
            <v>321.27</v>
          </cell>
          <cell r="ACQ75">
            <v>321.27</v>
          </cell>
          <cell r="ACR75">
            <v>321.27</v>
          </cell>
          <cell r="ACS75">
            <v>321.27</v>
          </cell>
          <cell r="ACT75">
            <v>321.27</v>
          </cell>
          <cell r="ACU75">
            <v>321.27</v>
          </cell>
          <cell r="ACV75">
            <v>380.21</v>
          </cell>
          <cell r="ACW75">
            <v>380.21</v>
          </cell>
          <cell r="ACX75">
            <v>380.21</v>
          </cell>
          <cell r="ACY75">
            <v>380.21</v>
          </cell>
          <cell r="ACZ75">
            <v>380.21</v>
          </cell>
          <cell r="ADA75">
            <v>2970.4810841848666</v>
          </cell>
          <cell r="ADB75">
            <v>0</v>
          </cell>
          <cell r="ADC75">
            <v>545.79767315413801</v>
          </cell>
          <cell r="ADD75">
            <v>265.13712177895189</v>
          </cell>
          <cell r="ADE75">
            <v>0</v>
          </cell>
          <cell r="ADF75">
            <v>284.27440159999998</v>
          </cell>
          <cell r="ADG75">
            <v>271.58098239999998</v>
          </cell>
          <cell r="ADH75">
            <v>251.22570148564265</v>
          </cell>
          <cell r="ADI75">
            <v>288.68860148185036</v>
          </cell>
          <cell r="ADJ75">
            <v>373.94135869999997</v>
          </cell>
          <cell r="ADK75">
            <v>221.44648119999999</v>
          </cell>
          <cell r="ADL75">
            <v>211.20187367999998</v>
          </cell>
          <cell r="ADM75">
            <v>257.18688870428321</v>
          </cell>
          <cell r="ADN75">
            <v>-1179.458915815133</v>
          </cell>
          <cell r="ADO75">
            <v>-1179.458915815133</v>
          </cell>
          <cell r="ADP75">
            <v>0</v>
          </cell>
          <cell r="ADQ75">
            <v>8252.0599999999977</v>
          </cell>
          <cell r="ADR75">
            <v>1099.83</v>
          </cell>
          <cell r="ADS75">
            <v>1099.83</v>
          </cell>
          <cell r="ADT75">
            <v>1099.83</v>
          </cell>
          <cell r="ADU75">
            <v>1099.83</v>
          </cell>
          <cell r="ADV75">
            <v>1099.83</v>
          </cell>
          <cell r="ADW75">
            <v>1099.83</v>
          </cell>
          <cell r="ADX75">
            <v>1099.83</v>
          </cell>
          <cell r="ADY75">
            <v>110.65</v>
          </cell>
          <cell r="ADZ75">
            <v>110.65</v>
          </cell>
          <cell r="AEA75">
            <v>110.65</v>
          </cell>
          <cell r="AEB75">
            <v>110.65</v>
          </cell>
          <cell r="AEC75">
            <v>110.65</v>
          </cell>
          <cell r="AED75">
            <v>0</v>
          </cell>
          <cell r="AEE75">
            <v>0</v>
          </cell>
          <cell r="AEF75">
            <v>0</v>
          </cell>
          <cell r="AEG75">
            <v>0</v>
          </cell>
          <cell r="AEH75">
            <v>0</v>
          </cell>
          <cell r="AEI75">
            <v>0</v>
          </cell>
          <cell r="AEJ75">
            <v>0</v>
          </cell>
          <cell r="AEK75">
            <v>0</v>
          </cell>
          <cell r="AEL75">
            <v>0</v>
          </cell>
          <cell r="AEM75">
            <v>0</v>
          </cell>
          <cell r="AEN75">
            <v>0</v>
          </cell>
          <cell r="AEO75">
            <v>0</v>
          </cell>
          <cell r="AEP75">
            <v>0</v>
          </cell>
          <cell r="AEQ75">
            <v>-8252.0599999999977</v>
          </cell>
          <cell r="AER75">
            <v>-8252.0599999999977</v>
          </cell>
          <cell r="AES75">
            <v>0</v>
          </cell>
          <cell r="AET75">
            <v>0</v>
          </cell>
          <cell r="AEU75">
            <v>0</v>
          </cell>
          <cell r="AEV75">
            <v>0</v>
          </cell>
          <cell r="AEW75">
            <v>0</v>
          </cell>
          <cell r="AEX75">
            <v>0</v>
          </cell>
          <cell r="AEY75">
            <v>0</v>
          </cell>
          <cell r="AEZ75">
            <v>0</v>
          </cell>
          <cell r="AFA75">
            <v>0</v>
          </cell>
          <cell r="AFB75">
            <v>0</v>
          </cell>
          <cell r="AFC75">
            <v>0</v>
          </cell>
          <cell r="AFD75">
            <v>0</v>
          </cell>
          <cell r="AFE75">
            <v>0</v>
          </cell>
          <cell r="AFF75">
            <v>0</v>
          </cell>
          <cell r="AFG75">
            <v>0</v>
          </cell>
          <cell r="AFH75">
            <v>0</v>
          </cell>
          <cell r="AFI75">
            <v>0</v>
          </cell>
          <cell r="AFJ75">
            <v>0</v>
          </cell>
          <cell r="AFK75">
            <v>0</v>
          </cell>
          <cell r="AFL75">
            <v>0</v>
          </cell>
          <cell r="AFM75">
            <v>0</v>
          </cell>
          <cell r="AFN75">
            <v>0</v>
          </cell>
          <cell r="AFO75">
            <v>0</v>
          </cell>
          <cell r="AFP75">
            <v>0</v>
          </cell>
          <cell r="AFQ75">
            <v>0</v>
          </cell>
          <cell r="AFR75">
            <v>0</v>
          </cell>
          <cell r="AFS75">
            <v>0</v>
          </cell>
          <cell r="AFT75">
            <v>0</v>
          </cell>
          <cell r="AFU75">
            <v>0</v>
          </cell>
          <cell r="AFV75">
            <v>0</v>
          </cell>
          <cell r="AFW75">
            <v>115691.14999999998</v>
          </cell>
          <cell r="AFX75">
            <v>102824.80790295228</v>
          </cell>
          <cell r="AFY75">
            <v>-12866.342097047702</v>
          </cell>
          <cell r="AFZ75">
            <v>-12866.342097047702</v>
          </cell>
          <cell r="AGA75">
            <v>0</v>
          </cell>
          <cell r="AGB75">
            <v>138829.37999999998</v>
          </cell>
          <cell r="AGC75">
            <v>123389.76948354272</v>
          </cell>
          <cell r="AGD75">
            <v>-15439.610516457251</v>
          </cell>
          <cell r="AGE75">
            <v>-15439.610516457251</v>
          </cell>
          <cell r="AGF75">
            <v>0</v>
          </cell>
          <cell r="AGG75">
            <v>7404.2335999999996</v>
          </cell>
          <cell r="AGH75">
            <v>6580.7877057889455</v>
          </cell>
          <cell r="AGI75">
            <v>-823.44589421105411</v>
          </cell>
          <cell r="AGJ75">
            <v>-823.44589421105411</v>
          </cell>
          <cell r="AGK75">
            <v>0</v>
          </cell>
          <cell r="AGL75">
            <v>146233.61359999998</v>
          </cell>
          <cell r="AGM75">
            <v>129970.55718933167</v>
          </cell>
          <cell r="AGN75">
            <v>-16263.056410668316</v>
          </cell>
          <cell r="AGO75">
            <v>-16263.056410668316</v>
          </cell>
          <cell r="AGP75">
            <v>0</v>
          </cell>
          <cell r="AGQ75">
            <v>5.0632911392405069E-2</v>
          </cell>
          <cell r="AGR75">
            <v>7.0000000000000007E-2</v>
          </cell>
          <cell r="AGS75">
            <v>0.03</v>
          </cell>
          <cell r="AGT75">
            <v>5.3333333333333337E-2</v>
          </cell>
          <cell r="AGV75">
            <v>28771.89</v>
          </cell>
          <cell r="AGW75">
            <v>10277.070003806644</v>
          </cell>
          <cell r="AGX75">
            <v>-18494.819996193357</v>
          </cell>
          <cell r="AGZ75">
            <v>-16263.056410668316</v>
          </cell>
          <cell r="AHA75">
            <v>-8583.9418721661787</v>
          </cell>
          <cell r="AHC75">
            <v>2957.4444949295139</v>
          </cell>
          <cell r="AHD75">
            <v>-9628.3625538879714</v>
          </cell>
          <cell r="AHE75">
            <v>-41970.725201690686</v>
          </cell>
          <cell r="AHF75">
            <v>135933.59825051308</v>
          </cell>
          <cell r="AHG75">
            <v>62444.956707029443</v>
          </cell>
        </row>
        <row r="76">
          <cell r="C76" t="str">
            <v>Харкiвська, ВУЛ, 8</v>
          </cell>
          <cell r="D76">
            <v>9</v>
          </cell>
          <cell r="E76">
            <v>2001.1</v>
          </cell>
          <cell r="F76">
            <v>17697.16</v>
          </cell>
          <cell r="G76">
            <v>24407.170642683061</v>
          </cell>
          <cell r="H76">
            <v>6710.0106426830607</v>
          </cell>
          <cell r="I76">
            <v>0</v>
          </cell>
          <cell r="J76">
            <v>6710.0106426830607</v>
          </cell>
          <cell r="K76">
            <v>6483.5399999999991</v>
          </cell>
          <cell r="L76">
            <v>408.22</v>
          </cell>
          <cell r="M76">
            <v>408.22</v>
          </cell>
          <cell r="N76">
            <v>408.22</v>
          </cell>
          <cell r="O76">
            <v>408.22</v>
          </cell>
          <cell r="P76">
            <v>408.22</v>
          </cell>
          <cell r="Q76">
            <v>408.22</v>
          </cell>
          <cell r="R76">
            <v>408.22</v>
          </cell>
          <cell r="S76">
            <v>725.2</v>
          </cell>
          <cell r="T76">
            <v>725.2</v>
          </cell>
          <cell r="U76">
            <v>725.2</v>
          </cell>
          <cell r="V76">
            <v>725.2</v>
          </cell>
          <cell r="W76">
            <v>725.2</v>
          </cell>
          <cell r="X76">
            <v>10187.864745086674</v>
          </cell>
          <cell r="Y76">
            <v>0</v>
          </cell>
          <cell r="Z76">
            <v>2219.5775316642203</v>
          </cell>
          <cell r="AA76">
            <v>3762.0334836981729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4206.2537297242798</v>
          </cell>
          <cell r="AH76">
            <v>0</v>
          </cell>
          <cell r="AI76">
            <v>0</v>
          </cell>
          <cell r="AJ76">
            <v>0</v>
          </cell>
          <cell r="AL76">
            <v>0</v>
          </cell>
          <cell r="AM76">
            <v>0</v>
          </cell>
          <cell r="AN76">
            <v>1386.97</v>
          </cell>
          <cell r="AO76">
            <v>105.66</v>
          </cell>
          <cell r="AP76">
            <v>105.66</v>
          </cell>
          <cell r="AQ76">
            <v>105.66</v>
          </cell>
          <cell r="AR76">
            <v>105.66</v>
          </cell>
          <cell r="AS76">
            <v>105.66</v>
          </cell>
          <cell r="AT76">
            <v>105.66</v>
          </cell>
          <cell r="AU76">
            <v>105.66</v>
          </cell>
          <cell r="AV76">
            <v>129.47</v>
          </cell>
          <cell r="AW76">
            <v>129.47</v>
          </cell>
          <cell r="AX76">
            <v>129.47</v>
          </cell>
          <cell r="AY76">
            <v>129.47</v>
          </cell>
          <cell r="AZ76">
            <v>129.47</v>
          </cell>
          <cell r="BA76">
            <v>1843.4049362885121</v>
          </cell>
          <cell r="BB76">
            <v>0</v>
          </cell>
          <cell r="BC76">
            <v>401.69760252249546</v>
          </cell>
          <cell r="BD76">
            <v>680.66423514491078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761.04309862110597</v>
          </cell>
          <cell r="BK76">
            <v>0</v>
          </cell>
          <cell r="BL76">
            <v>0</v>
          </cell>
          <cell r="BM76">
            <v>0</v>
          </cell>
          <cell r="BO76">
            <v>0</v>
          </cell>
          <cell r="BP76">
            <v>0</v>
          </cell>
          <cell r="BQ76">
            <v>867.4799999999999</v>
          </cell>
          <cell r="BR76">
            <v>66.040000000000006</v>
          </cell>
          <cell r="BS76">
            <v>66.040000000000006</v>
          </cell>
          <cell r="BT76">
            <v>66.040000000000006</v>
          </cell>
          <cell r="BU76">
            <v>66.040000000000006</v>
          </cell>
          <cell r="BV76">
            <v>66.040000000000006</v>
          </cell>
          <cell r="BW76">
            <v>66.040000000000006</v>
          </cell>
          <cell r="BX76">
            <v>66.040000000000006</v>
          </cell>
          <cell r="BY76">
            <v>81.040000000000006</v>
          </cell>
          <cell r="BZ76">
            <v>81.040000000000006</v>
          </cell>
          <cell r="CA76">
            <v>81.040000000000006</v>
          </cell>
          <cell r="CB76">
            <v>81.040000000000006</v>
          </cell>
          <cell r="CC76">
            <v>81.040000000000006</v>
          </cell>
          <cell r="CD76">
            <v>794.7600000000001</v>
          </cell>
          <cell r="CE76">
            <v>59.98</v>
          </cell>
          <cell r="CF76">
            <v>59.98</v>
          </cell>
          <cell r="CG76">
            <v>59.98</v>
          </cell>
          <cell r="CH76">
            <v>59.98</v>
          </cell>
          <cell r="CI76">
            <v>59.98</v>
          </cell>
          <cell r="CJ76">
            <v>59.98</v>
          </cell>
          <cell r="CK76">
            <v>59.98</v>
          </cell>
          <cell r="CL76">
            <v>74.98</v>
          </cell>
          <cell r="CM76">
            <v>74.98</v>
          </cell>
          <cell r="CN76">
            <v>74.98</v>
          </cell>
          <cell r="CO76">
            <v>74.98</v>
          </cell>
          <cell r="CP76">
            <v>74.98</v>
          </cell>
          <cell r="CR76">
            <v>0</v>
          </cell>
          <cell r="CS76">
            <v>0</v>
          </cell>
          <cell r="CT76">
            <v>228.97000000000003</v>
          </cell>
          <cell r="CU76">
            <v>17.41</v>
          </cell>
          <cell r="CV76">
            <v>17.41</v>
          </cell>
          <cell r="CW76">
            <v>17.41</v>
          </cell>
          <cell r="CX76">
            <v>17.41</v>
          </cell>
          <cell r="CY76">
            <v>17.41</v>
          </cell>
          <cell r="CZ76">
            <v>17.41</v>
          </cell>
          <cell r="DA76">
            <v>17.41</v>
          </cell>
          <cell r="DB76">
            <v>21.42</v>
          </cell>
          <cell r="DC76">
            <v>21.42</v>
          </cell>
          <cell r="DD76">
            <v>21.42</v>
          </cell>
          <cell r="DE76">
            <v>21.42</v>
          </cell>
          <cell r="DF76">
            <v>21.42</v>
          </cell>
          <cell r="DG76">
            <v>210.11999999999998</v>
          </cell>
          <cell r="DH76">
            <v>15.86</v>
          </cell>
          <cell r="DI76">
            <v>15.86</v>
          </cell>
          <cell r="DJ76">
            <v>15.86</v>
          </cell>
          <cell r="DK76">
            <v>15.86</v>
          </cell>
          <cell r="DL76">
            <v>15.86</v>
          </cell>
          <cell r="DM76">
            <v>15.86</v>
          </cell>
          <cell r="DN76">
            <v>15.86</v>
          </cell>
          <cell r="DO76">
            <v>19.82</v>
          </cell>
          <cell r="DP76">
            <v>19.82</v>
          </cell>
          <cell r="DQ76">
            <v>19.82</v>
          </cell>
          <cell r="DR76">
            <v>19.82</v>
          </cell>
          <cell r="DS76">
            <v>19.82</v>
          </cell>
          <cell r="DT76">
            <v>-18.850000000000051</v>
          </cell>
          <cell r="DU76">
            <v>-18.850000000000051</v>
          </cell>
          <cell r="DV76">
            <v>0</v>
          </cell>
          <cell r="DW76">
            <v>337.77</v>
          </cell>
          <cell r="DX76">
            <v>26.81</v>
          </cell>
          <cell r="DY76">
            <v>26.81</v>
          </cell>
          <cell r="DZ76">
            <v>26.81</v>
          </cell>
          <cell r="EA76">
            <v>26.81</v>
          </cell>
          <cell r="EB76">
            <v>26.81</v>
          </cell>
          <cell r="EC76">
            <v>26.81</v>
          </cell>
          <cell r="ED76">
            <v>26.81</v>
          </cell>
          <cell r="EE76">
            <v>30.02</v>
          </cell>
          <cell r="EF76">
            <v>30.02</v>
          </cell>
          <cell r="EG76">
            <v>30.02</v>
          </cell>
          <cell r="EH76">
            <v>30.02</v>
          </cell>
          <cell r="EI76">
            <v>30.02</v>
          </cell>
          <cell r="EK76">
            <v>424.04895339008004</v>
          </cell>
          <cell r="EL76">
            <v>0</v>
          </cell>
          <cell r="EM76">
            <v>92.841911713406006</v>
          </cell>
          <cell r="EN76">
            <v>156.37538644552279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174.83165523115125</v>
          </cell>
          <cell r="EU76">
            <v>0</v>
          </cell>
          <cell r="EV76">
            <v>0</v>
          </cell>
          <cell r="EW76">
            <v>0</v>
          </cell>
          <cell r="EX76">
            <v>86.278953390080062</v>
          </cell>
          <cell r="EY76">
            <v>0</v>
          </cell>
          <cell r="EZ76">
            <v>86.278953390080062</v>
          </cell>
          <cell r="FA76">
            <v>2871.5899999999992</v>
          </cell>
          <cell r="FB76">
            <v>217.12</v>
          </cell>
          <cell r="FC76">
            <v>217.12</v>
          </cell>
          <cell r="FD76">
            <v>217.12</v>
          </cell>
          <cell r="FE76">
            <v>217.12</v>
          </cell>
          <cell r="FF76">
            <v>217.12</v>
          </cell>
          <cell r="FG76">
            <v>217.12</v>
          </cell>
          <cell r="FH76">
            <v>217.12</v>
          </cell>
          <cell r="FI76">
            <v>270.35000000000002</v>
          </cell>
          <cell r="FJ76">
            <v>270.35000000000002</v>
          </cell>
          <cell r="FK76">
            <v>270.35000000000002</v>
          </cell>
          <cell r="FL76">
            <v>270.35000000000002</v>
          </cell>
          <cell r="FM76">
            <v>270.35000000000002</v>
          </cell>
          <cell r="FN76">
            <v>4192.5213093888233</v>
          </cell>
          <cell r="FO76">
            <v>0</v>
          </cell>
          <cell r="FP76">
            <v>1172.7464496733005</v>
          </cell>
          <cell r="FQ76">
            <v>1433.2897645919338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1586.4850951235894</v>
          </cell>
          <cell r="FX76">
            <v>0</v>
          </cell>
          <cell r="FY76">
            <v>0</v>
          </cell>
          <cell r="FZ76">
            <v>0</v>
          </cell>
          <cell r="GA76">
            <v>1320.931309388824</v>
          </cell>
          <cell r="GB76">
            <v>0</v>
          </cell>
          <cell r="GC76">
            <v>1320.931309388824</v>
          </cell>
          <cell r="GD76">
            <v>390.24</v>
          </cell>
          <cell r="GE76">
            <v>33.020000000000003</v>
          </cell>
          <cell r="GF76">
            <v>33.020000000000003</v>
          </cell>
          <cell r="GG76">
            <v>33.020000000000003</v>
          </cell>
          <cell r="GH76">
            <v>33.020000000000003</v>
          </cell>
          <cell r="GI76">
            <v>33.020000000000003</v>
          </cell>
          <cell r="GJ76">
            <v>33.020000000000003</v>
          </cell>
          <cell r="GK76">
            <v>33.020000000000003</v>
          </cell>
          <cell r="GL76">
            <v>31.82</v>
          </cell>
          <cell r="GM76">
            <v>31.82</v>
          </cell>
          <cell r="GN76">
            <v>31.82</v>
          </cell>
          <cell r="GO76">
            <v>31.82</v>
          </cell>
          <cell r="GP76">
            <v>31.82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V76">
            <v>-390.24</v>
          </cell>
          <cell r="GW76">
            <v>-390.24</v>
          </cell>
          <cell r="GX76">
            <v>0</v>
          </cell>
          <cell r="GY76">
            <v>5130.6000000000004</v>
          </cell>
          <cell r="GZ76">
            <v>272.55</v>
          </cell>
          <cell r="HA76">
            <v>272.55</v>
          </cell>
          <cell r="HB76">
            <v>272.55</v>
          </cell>
          <cell r="HC76">
            <v>272.55</v>
          </cell>
          <cell r="HD76">
            <v>272.55</v>
          </cell>
          <cell r="HE76">
            <v>272.55</v>
          </cell>
          <cell r="HF76">
            <v>272.55</v>
          </cell>
          <cell r="HG76">
            <v>644.54999999999995</v>
          </cell>
          <cell r="HH76">
            <v>644.54999999999995</v>
          </cell>
          <cell r="HI76">
            <v>644.54999999999995</v>
          </cell>
          <cell r="HJ76">
            <v>644.54999999999995</v>
          </cell>
          <cell r="HK76">
            <v>644.54999999999995</v>
          </cell>
          <cell r="HL76">
            <v>6754.45069852897</v>
          </cell>
          <cell r="HM76">
            <v>589.30804432476407</v>
          </cell>
          <cell r="HN76">
            <v>624.33850656779953</v>
          </cell>
          <cell r="HO76">
            <v>673.07086577055748</v>
          </cell>
          <cell r="HP76">
            <v>631.70012867812136</v>
          </cell>
          <cell r="HQ76">
            <v>655.80040889320742</v>
          </cell>
          <cell r="HR76">
            <v>557.26337758406157</v>
          </cell>
          <cell r="HS76">
            <v>716.83075802784538</v>
          </cell>
          <cell r="HT76">
            <v>423.01123836724429</v>
          </cell>
          <cell r="HU76">
            <v>435.73885372875594</v>
          </cell>
          <cell r="HV76">
            <v>471.4885801143223</v>
          </cell>
          <cell r="HW76">
            <v>429.01079173572236</v>
          </cell>
          <cell r="HX76">
            <v>546.88914473656894</v>
          </cell>
          <cell r="HY76">
            <v>1623.8506985289696</v>
          </cell>
          <cell r="HZ76">
            <v>0</v>
          </cell>
          <cell r="IA76">
            <v>1623.8506985289696</v>
          </cell>
          <cell r="IB76">
            <v>16998.870000000003</v>
          </cell>
          <cell r="IC76">
            <v>1295.71</v>
          </cell>
          <cell r="ID76">
            <v>1295.71</v>
          </cell>
          <cell r="IE76">
            <v>1295.71</v>
          </cell>
          <cell r="IF76">
            <v>1295.71</v>
          </cell>
          <cell r="IG76">
            <v>1295.71</v>
          </cell>
          <cell r="IH76">
            <v>1295.71</v>
          </cell>
          <cell r="II76">
            <v>1295.71</v>
          </cell>
          <cell r="IJ76">
            <v>1585.78</v>
          </cell>
          <cell r="IK76">
            <v>1585.78</v>
          </cell>
          <cell r="IL76">
            <v>1585.78</v>
          </cell>
          <cell r="IM76">
            <v>1585.78</v>
          </cell>
          <cell r="IN76">
            <v>1585.78</v>
          </cell>
          <cell r="IO76">
            <v>14980.350540232163</v>
          </cell>
          <cell r="IP76">
            <v>1320.4677289161721</v>
          </cell>
          <cell r="IQ76">
            <v>1317.3070641688491</v>
          </cell>
          <cell r="IR76">
            <v>1321.7401160111442</v>
          </cell>
          <cell r="IS76">
            <v>1327.164475</v>
          </cell>
          <cell r="IT76">
            <v>1337.52703</v>
          </cell>
          <cell r="IU76">
            <v>1322.37833</v>
          </cell>
          <cell r="IV76">
            <v>1298.7748456433687</v>
          </cell>
          <cell r="IW76">
            <v>1638.05285</v>
          </cell>
          <cell r="IX76">
            <v>989.76498297665626</v>
          </cell>
          <cell r="IY76">
            <v>1173.9884869853875</v>
          </cell>
          <cell r="IZ76">
            <v>912.46696670096196</v>
          </cell>
          <cell r="JA76">
            <v>1020.7176638296222</v>
          </cell>
          <cell r="JB76">
            <v>-2018.5194597678401</v>
          </cell>
          <cell r="JC76">
            <v>-2018.5194597678401</v>
          </cell>
          <cell r="JD76">
            <v>0</v>
          </cell>
          <cell r="JE76">
            <v>1367.64</v>
          </cell>
          <cell r="JF76">
            <v>104.12</v>
          </cell>
          <cell r="JG76">
            <v>104.12</v>
          </cell>
          <cell r="JH76">
            <v>104.12</v>
          </cell>
          <cell r="JI76">
            <v>104.12</v>
          </cell>
          <cell r="JJ76">
            <v>104.12</v>
          </cell>
          <cell r="JK76">
            <v>104.12</v>
          </cell>
          <cell r="JL76">
            <v>104.12</v>
          </cell>
          <cell r="JM76">
            <v>127.76</v>
          </cell>
          <cell r="JN76">
            <v>127.76</v>
          </cell>
          <cell r="JO76">
            <v>127.76</v>
          </cell>
          <cell r="JP76">
            <v>127.76</v>
          </cell>
          <cell r="JQ76">
            <v>127.76</v>
          </cell>
          <cell r="JR76">
            <v>1178.1154955859154</v>
          </cell>
          <cell r="JS76">
            <v>106.38070931635104</v>
          </cell>
          <cell r="JT76">
            <v>106.12607699905286</v>
          </cell>
          <cell r="JU76">
            <v>106.48321651037328</v>
          </cell>
          <cell r="JV76">
            <v>106.9202186</v>
          </cell>
          <cell r="JW76">
            <v>107.75505607999999</v>
          </cell>
          <cell r="JX76">
            <v>106.53463287999999</v>
          </cell>
          <cell r="JY76">
            <v>104.63306773515787</v>
          </cell>
          <cell r="JZ76">
            <v>131.96628760000002</v>
          </cell>
          <cell r="KA76">
            <v>75.287699606802789</v>
          </cell>
          <cell r="KB76">
            <v>88.261723692031993</v>
          </cell>
          <cell r="KC76">
            <v>59.891803956956728</v>
          </cell>
          <cell r="KD76">
            <v>77.875002609188925</v>
          </cell>
          <cell r="KE76">
            <v>-189.52450441408473</v>
          </cell>
          <cell r="KF76">
            <v>-189.52450441408473</v>
          </cell>
          <cell r="KG76">
            <v>0</v>
          </cell>
          <cell r="KH76">
            <v>1929.25</v>
          </cell>
          <cell r="KI76">
            <v>98.65</v>
          </cell>
          <cell r="KJ76">
            <v>98.65</v>
          </cell>
          <cell r="KK76">
            <v>98.65</v>
          </cell>
          <cell r="KL76">
            <v>98.65</v>
          </cell>
          <cell r="KM76">
            <v>98.65</v>
          </cell>
          <cell r="KN76">
            <v>98.65</v>
          </cell>
          <cell r="KO76">
            <v>98.65</v>
          </cell>
          <cell r="KP76">
            <v>247.74</v>
          </cell>
          <cell r="KQ76">
            <v>247.74</v>
          </cell>
          <cell r="KR76">
            <v>247.74</v>
          </cell>
          <cell r="KS76">
            <v>247.74</v>
          </cell>
          <cell r="KT76">
            <v>247.74</v>
          </cell>
          <cell r="KU76">
            <v>2091.3556685116882</v>
          </cell>
          <cell r="KV76">
            <v>119.24802109077045</v>
          </cell>
          <cell r="KW76">
            <v>128.42575499473074</v>
          </cell>
          <cell r="KX76">
            <v>113.97630389298965</v>
          </cell>
          <cell r="KY76">
            <v>124.96442834350449</v>
          </cell>
          <cell r="KZ76">
            <v>124.47996834998648</v>
          </cell>
          <cell r="LA76">
            <v>127.23209636292378</v>
          </cell>
          <cell r="LB76">
            <v>112.58527432369289</v>
          </cell>
          <cell r="LC76">
            <v>188.16992752929926</v>
          </cell>
          <cell r="LD76">
            <v>242.54052642998943</v>
          </cell>
          <cell r="LE76">
            <v>234.20143725454056</v>
          </cell>
          <cell r="LF76">
            <v>285.34562790706485</v>
          </cell>
          <cell r="LG76">
            <v>290.1863020321959</v>
          </cell>
          <cell r="LH76">
            <v>162.10566851168824</v>
          </cell>
          <cell r="LI76">
            <v>0</v>
          </cell>
          <cell r="LJ76">
            <v>162.10566851168824</v>
          </cell>
          <cell r="LK76">
            <v>0</v>
          </cell>
          <cell r="LX76">
            <v>0</v>
          </cell>
          <cell r="MJ76">
            <v>0</v>
          </cell>
          <cell r="ML76">
            <v>0</v>
          </cell>
          <cell r="MM76">
            <v>0</v>
          </cell>
          <cell r="MN76">
            <v>15010.390150000003</v>
          </cell>
          <cell r="MO76">
            <v>398.22</v>
          </cell>
          <cell r="MP76">
            <v>398.22</v>
          </cell>
          <cell r="MQ76">
            <v>398.22</v>
          </cell>
          <cell r="MR76">
            <v>398.22</v>
          </cell>
          <cell r="MS76">
            <v>398.22</v>
          </cell>
          <cell r="MT76">
            <v>398.22</v>
          </cell>
          <cell r="MU76">
            <v>398.22</v>
          </cell>
          <cell r="MV76">
            <v>2444.5700300000003</v>
          </cell>
          <cell r="MW76">
            <v>2444.5700300000003</v>
          </cell>
          <cell r="MX76">
            <v>2444.5700300000003</v>
          </cell>
          <cell r="MY76">
            <v>2444.5700300000003</v>
          </cell>
          <cell r="MZ76">
            <v>2444.5700300000003</v>
          </cell>
          <cell r="NA76">
            <v>3608.655558282092</v>
          </cell>
          <cell r="NB76">
            <v>0</v>
          </cell>
          <cell r="NC76">
            <v>0</v>
          </cell>
          <cell r="ND76">
            <v>989.91360000000009</v>
          </cell>
          <cell r="NE76">
            <v>0</v>
          </cell>
          <cell r="NF76">
            <v>0</v>
          </cell>
          <cell r="NG76">
            <v>0</v>
          </cell>
          <cell r="NH76">
            <v>0</v>
          </cell>
          <cell r="NI76">
            <v>0</v>
          </cell>
          <cell r="NJ76">
            <v>0</v>
          </cell>
          <cell r="NK76">
            <v>979.52548607159474</v>
          </cell>
          <cell r="NL76">
            <v>0</v>
          </cell>
          <cell r="NM76">
            <v>1639.2164722104972</v>
          </cell>
          <cell r="NN76">
            <v>-11401.734591717912</v>
          </cell>
          <cell r="NO76">
            <v>-11401.734591717912</v>
          </cell>
          <cell r="NP76">
            <v>0</v>
          </cell>
          <cell r="NQ76">
            <v>10333.84</v>
          </cell>
          <cell r="NR76">
            <v>160.16</v>
          </cell>
          <cell r="NS76">
            <v>-10173.68</v>
          </cell>
          <cell r="NT76">
            <v>-10173.68</v>
          </cell>
          <cell r="NU76">
            <v>0</v>
          </cell>
          <cell r="NV76">
            <v>3014.6499999999996</v>
          </cell>
          <cell r="NW76">
            <v>371.2</v>
          </cell>
          <cell r="NX76">
            <v>371.2</v>
          </cell>
          <cell r="NY76">
            <v>371.2</v>
          </cell>
          <cell r="NZ76">
            <v>371.2</v>
          </cell>
          <cell r="OA76">
            <v>371.2</v>
          </cell>
          <cell r="OB76">
            <v>371.2</v>
          </cell>
          <cell r="OC76">
            <v>371.2</v>
          </cell>
          <cell r="OD76">
            <v>83.25</v>
          </cell>
          <cell r="OE76">
            <v>83.25</v>
          </cell>
          <cell r="OF76">
            <v>83.25</v>
          </cell>
          <cell r="OG76">
            <v>83.25</v>
          </cell>
          <cell r="OH76">
            <v>83.25</v>
          </cell>
          <cell r="OI76">
            <v>0</v>
          </cell>
          <cell r="OJ76">
            <v>0</v>
          </cell>
          <cell r="OK76">
            <v>0</v>
          </cell>
          <cell r="OL76">
            <v>0</v>
          </cell>
          <cell r="OM76">
            <v>0</v>
          </cell>
          <cell r="ON76">
            <v>0</v>
          </cell>
          <cell r="OO76">
            <v>0</v>
          </cell>
          <cell r="OP76">
            <v>0</v>
          </cell>
          <cell r="OQ76">
            <v>0</v>
          </cell>
          <cell r="OR76">
            <v>0</v>
          </cell>
          <cell r="OS76">
            <v>0</v>
          </cell>
          <cell r="OT76">
            <v>0</v>
          </cell>
          <cell r="OU76">
            <v>0</v>
          </cell>
          <cell r="OV76">
            <v>-3014.6499999999996</v>
          </cell>
          <cell r="OW76">
            <v>-3014.6499999999996</v>
          </cell>
          <cell r="OX76">
            <v>0</v>
          </cell>
          <cell r="OY76">
            <v>2226.1999999999998</v>
          </cell>
          <cell r="OZ76">
            <v>274.14999999999998</v>
          </cell>
          <cell r="PA76">
            <v>274.14999999999998</v>
          </cell>
          <cell r="PB76">
            <v>274.14999999999998</v>
          </cell>
          <cell r="PC76">
            <v>274.14999999999998</v>
          </cell>
          <cell r="PD76">
            <v>274.14999999999998</v>
          </cell>
          <cell r="PE76">
            <v>274.14999999999998</v>
          </cell>
          <cell r="PF76">
            <v>274.14999999999998</v>
          </cell>
          <cell r="PG76">
            <v>61.43</v>
          </cell>
          <cell r="PH76">
            <v>61.43</v>
          </cell>
          <cell r="PI76">
            <v>61.43</v>
          </cell>
          <cell r="PJ76">
            <v>61.43</v>
          </cell>
          <cell r="PK76">
            <v>61.43</v>
          </cell>
          <cell r="PL76">
            <v>0</v>
          </cell>
          <cell r="PM76">
            <v>0</v>
          </cell>
          <cell r="PN76">
            <v>0</v>
          </cell>
          <cell r="PO76">
            <v>0</v>
          </cell>
          <cell r="PP76">
            <v>0</v>
          </cell>
          <cell r="PQ76">
            <v>0</v>
          </cell>
          <cell r="PR76">
            <v>0</v>
          </cell>
          <cell r="PS76">
            <v>0</v>
          </cell>
          <cell r="PT76">
            <v>0</v>
          </cell>
          <cell r="PU76">
            <v>0</v>
          </cell>
          <cell r="PV76">
            <v>0</v>
          </cell>
          <cell r="PW76">
            <v>0</v>
          </cell>
          <cell r="PX76">
            <v>0</v>
          </cell>
          <cell r="PY76">
            <v>-2226.1999999999998</v>
          </cell>
          <cell r="PZ76">
            <v>-2226.1999999999998</v>
          </cell>
          <cell r="QA76">
            <v>0</v>
          </cell>
          <cell r="QB76">
            <v>686.38000000000011</v>
          </cell>
          <cell r="QC76">
            <v>69.040000000000006</v>
          </cell>
          <cell r="QD76">
            <v>69.040000000000006</v>
          </cell>
          <cell r="QE76">
            <v>69.040000000000006</v>
          </cell>
          <cell r="QF76">
            <v>69.040000000000006</v>
          </cell>
          <cell r="QG76">
            <v>69.040000000000006</v>
          </cell>
          <cell r="QH76">
            <v>69.040000000000006</v>
          </cell>
          <cell r="QI76">
            <v>69.040000000000006</v>
          </cell>
          <cell r="QJ76">
            <v>40.619999999999997</v>
          </cell>
          <cell r="QK76">
            <v>40.619999999999997</v>
          </cell>
          <cell r="QL76">
            <v>40.619999999999997</v>
          </cell>
          <cell r="QM76">
            <v>40.619999999999997</v>
          </cell>
          <cell r="QN76">
            <v>40.619999999999997</v>
          </cell>
          <cell r="QO76">
            <v>0</v>
          </cell>
          <cell r="QP76">
            <v>0</v>
          </cell>
          <cell r="QQ76">
            <v>0</v>
          </cell>
          <cell r="QR76">
            <v>0</v>
          </cell>
          <cell r="QS76">
            <v>0</v>
          </cell>
          <cell r="QT76">
            <v>0</v>
          </cell>
          <cell r="QU76">
            <v>0</v>
          </cell>
          <cell r="QV76">
            <v>0</v>
          </cell>
          <cell r="QW76">
            <v>0</v>
          </cell>
          <cell r="QX76">
            <v>0</v>
          </cell>
          <cell r="QY76">
            <v>0</v>
          </cell>
          <cell r="QZ76">
            <v>0</v>
          </cell>
          <cell r="RA76">
            <v>0</v>
          </cell>
          <cell r="RB76">
            <v>-686.38000000000011</v>
          </cell>
          <cell r="RC76">
            <v>-686.38000000000011</v>
          </cell>
          <cell r="RD76">
            <v>0</v>
          </cell>
          <cell r="RE76">
            <v>2977.82</v>
          </cell>
          <cell r="RF76">
            <v>299.76</v>
          </cell>
          <cell r="RG76">
            <v>299.76</v>
          </cell>
          <cell r="RH76">
            <v>299.76</v>
          </cell>
          <cell r="RI76">
            <v>299.76</v>
          </cell>
          <cell r="RJ76">
            <v>299.76</v>
          </cell>
          <cell r="RK76">
            <v>299.76</v>
          </cell>
          <cell r="RL76">
            <v>299.76</v>
          </cell>
          <cell r="RM76">
            <v>175.9</v>
          </cell>
          <cell r="RN76">
            <v>175.9</v>
          </cell>
          <cell r="RO76">
            <v>175.9</v>
          </cell>
          <cell r="RP76">
            <v>175.9</v>
          </cell>
          <cell r="RQ76">
            <v>175.9</v>
          </cell>
          <cell r="RR76">
            <v>0</v>
          </cell>
          <cell r="RS76">
            <v>0</v>
          </cell>
          <cell r="RT76">
            <v>0</v>
          </cell>
          <cell r="RU76">
            <v>0</v>
          </cell>
          <cell r="RV76">
            <v>0</v>
          </cell>
          <cell r="RW76">
            <v>0</v>
          </cell>
          <cell r="RX76">
            <v>0</v>
          </cell>
          <cell r="RY76">
            <v>0</v>
          </cell>
          <cell r="RZ76">
            <v>0</v>
          </cell>
          <cell r="SA76">
            <v>0</v>
          </cell>
          <cell r="SB76">
            <v>0</v>
          </cell>
          <cell r="SC76">
            <v>0</v>
          </cell>
          <cell r="SD76">
            <v>0</v>
          </cell>
          <cell r="SE76">
            <v>-2977.82</v>
          </cell>
          <cell r="SF76">
            <v>-2977.82</v>
          </cell>
          <cell r="SG76">
            <v>0</v>
          </cell>
          <cell r="SH76">
            <v>895.1</v>
          </cell>
          <cell r="SI76">
            <v>88.85</v>
          </cell>
          <cell r="SJ76">
            <v>88.85</v>
          </cell>
          <cell r="SK76">
            <v>88.85</v>
          </cell>
          <cell r="SL76">
            <v>88.85</v>
          </cell>
          <cell r="SM76">
            <v>88.85</v>
          </cell>
          <cell r="SN76">
            <v>88.85</v>
          </cell>
          <cell r="SO76">
            <v>88.85</v>
          </cell>
          <cell r="SP76">
            <v>54.63</v>
          </cell>
          <cell r="SQ76">
            <v>54.63</v>
          </cell>
          <cell r="SR76">
            <v>54.63</v>
          </cell>
          <cell r="SS76">
            <v>54.63</v>
          </cell>
          <cell r="ST76">
            <v>54.63</v>
          </cell>
          <cell r="SU76">
            <v>0</v>
          </cell>
          <cell r="SV76">
            <v>0</v>
          </cell>
          <cell r="SW76">
            <v>0</v>
          </cell>
          <cell r="SX76">
            <v>0</v>
          </cell>
          <cell r="SY76">
            <v>0</v>
          </cell>
          <cell r="SZ76">
            <v>0</v>
          </cell>
          <cell r="TA76">
            <v>0</v>
          </cell>
          <cell r="TB76">
            <v>0</v>
          </cell>
          <cell r="TC76">
            <v>0</v>
          </cell>
          <cell r="TD76">
            <v>0</v>
          </cell>
          <cell r="TE76">
            <v>0</v>
          </cell>
          <cell r="TF76">
            <v>0</v>
          </cell>
          <cell r="TG76">
            <v>0</v>
          </cell>
          <cell r="TH76">
            <v>-895.1</v>
          </cell>
          <cell r="TI76">
            <v>-895.1</v>
          </cell>
          <cell r="TJ76">
            <v>0</v>
          </cell>
          <cell r="TK76">
            <v>457.84000000000003</v>
          </cell>
          <cell r="TL76">
            <v>42.82</v>
          </cell>
          <cell r="TM76">
            <v>42.82</v>
          </cell>
          <cell r="TN76">
            <v>42.82</v>
          </cell>
          <cell r="TO76">
            <v>42.82</v>
          </cell>
          <cell r="TP76">
            <v>42.82</v>
          </cell>
          <cell r="TQ76">
            <v>42.82</v>
          </cell>
          <cell r="TR76">
            <v>42.82</v>
          </cell>
          <cell r="TS76">
            <v>31.62</v>
          </cell>
          <cell r="TT76">
            <v>31.62</v>
          </cell>
          <cell r="TU76">
            <v>31.62</v>
          </cell>
          <cell r="TV76">
            <v>31.62</v>
          </cell>
          <cell r="TW76">
            <v>31.62</v>
          </cell>
          <cell r="TX76">
            <v>160.16</v>
          </cell>
          <cell r="TY76">
            <v>0</v>
          </cell>
          <cell r="TZ76">
            <v>0</v>
          </cell>
          <cell r="UA76">
            <v>0</v>
          </cell>
          <cell r="UB76">
            <v>160.16</v>
          </cell>
          <cell r="UC76">
            <v>0</v>
          </cell>
          <cell r="UD76">
            <v>0</v>
          </cell>
          <cell r="UE76">
            <v>0</v>
          </cell>
          <cell r="UF76">
            <v>0</v>
          </cell>
          <cell r="UG76">
            <v>0</v>
          </cell>
          <cell r="UH76">
            <v>0</v>
          </cell>
          <cell r="UI76">
            <v>0</v>
          </cell>
          <cell r="UJ76">
            <v>0</v>
          </cell>
          <cell r="UK76">
            <v>-297.68000000000006</v>
          </cell>
          <cell r="UL76">
            <v>-297.68000000000006</v>
          </cell>
          <cell r="UM76">
            <v>0</v>
          </cell>
          <cell r="UN76">
            <v>75.850000000000009</v>
          </cell>
          <cell r="UO76">
            <v>7.4</v>
          </cell>
          <cell r="UP76">
            <v>7.4</v>
          </cell>
          <cell r="UQ76">
            <v>7.4</v>
          </cell>
          <cell r="UR76">
            <v>7.4</v>
          </cell>
          <cell r="US76">
            <v>7.4</v>
          </cell>
          <cell r="UT76">
            <v>7.4</v>
          </cell>
          <cell r="UU76">
            <v>7.4</v>
          </cell>
          <cell r="UV76">
            <v>4.8099999999999996</v>
          </cell>
          <cell r="UW76">
            <v>4.8099999999999996</v>
          </cell>
          <cell r="UX76">
            <v>4.8099999999999996</v>
          </cell>
          <cell r="UY76">
            <v>4.8099999999999996</v>
          </cell>
          <cell r="UZ76">
            <v>4.8099999999999996</v>
          </cell>
          <cell r="VA76">
            <v>0</v>
          </cell>
          <cell r="VH76">
            <v>0</v>
          </cell>
          <cell r="VN76">
            <v>-75.850000000000009</v>
          </cell>
          <cell r="VO76">
            <v>-75.850000000000009</v>
          </cell>
          <cell r="VP76">
            <v>0</v>
          </cell>
          <cell r="VQ76">
            <v>0</v>
          </cell>
          <cell r="WD76">
            <v>0</v>
          </cell>
          <cell r="WQ76">
            <v>0</v>
          </cell>
          <cell r="WR76">
            <v>0</v>
          </cell>
          <cell r="WS76">
            <v>0</v>
          </cell>
          <cell r="WT76">
            <v>20189.12</v>
          </cell>
          <cell r="WU76">
            <v>1468.81</v>
          </cell>
          <cell r="WV76">
            <v>1468.81</v>
          </cell>
          <cell r="WW76">
            <v>1468.81</v>
          </cell>
          <cell r="WX76">
            <v>1468.81</v>
          </cell>
          <cell r="WY76">
            <v>1468.81</v>
          </cell>
          <cell r="WZ76">
            <v>1468.81</v>
          </cell>
          <cell r="XA76">
            <v>1468.81</v>
          </cell>
          <cell r="XB76">
            <v>1981.49</v>
          </cell>
          <cell r="XC76">
            <v>1981.49</v>
          </cell>
          <cell r="XD76">
            <v>1981.49</v>
          </cell>
          <cell r="XE76">
            <v>1981.49</v>
          </cell>
          <cell r="XF76">
            <v>1981.49</v>
          </cell>
          <cell r="XG76">
            <v>20805.685984071137</v>
          </cell>
          <cell r="XH76">
            <v>1935.7823836076877</v>
          </cell>
          <cell r="XI76">
            <v>2136.2883798245334</v>
          </cell>
          <cell r="XJ76">
            <v>1699.3305876251707</v>
          </cell>
          <cell r="XK76">
            <v>2.9792874476820614</v>
          </cell>
          <cell r="XL76">
            <v>1567.6260171529002</v>
          </cell>
          <cell r="XM76">
            <v>1644.6711551047708</v>
          </cell>
          <cell r="XN76">
            <v>1855.3198268496699</v>
          </cell>
          <cell r="XO76">
            <v>2358.3082139220655</v>
          </cell>
          <cell r="XP76">
            <v>1976.7380143291839</v>
          </cell>
          <cell r="XQ76">
            <v>1820.3633795286894</v>
          </cell>
          <cell r="XR76">
            <v>1700.247353394449</v>
          </cell>
          <cell r="XS76">
            <v>2108.0313852843342</v>
          </cell>
          <cell r="XT76">
            <v>616.56598407113779</v>
          </cell>
          <cell r="XU76">
            <v>0</v>
          </cell>
          <cell r="XV76">
            <v>616.56598407113779</v>
          </cell>
          <cell r="XW76">
            <v>9374.2299999999977</v>
          </cell>
          <cell r="XX76">
            <v>629.49</v>
          </cell>
          <cell r="XY76">
            <v>629.49</v>
          </cell>
          <cell r="XZ76">
            <v>629.49</v>
          </cell>
          <cell r="YA76">
            <v>629.49</v>
          </cell>
          <cell r="YB76">
            <v>629.49</v>
          </cell>
          <cell r="YC76">
            <v>629.49</v>
          </cell>
          <cell r="YD76">
            <v>629.49</v>
          </cell>
          <cell r="YE76">
            <v>993.56</v>
          </cell>
          <cell r="YF76">
            <v>993.56</v>
          </cell>
          <cell r="YG76">
            <v>993.56</v>
          </cell>
          <cell r="YH76">
            <v>993.56</v>
          </cell>
          <cell r="YI76">
            <v>993.56</v>
          </cell>
          <cell r="YJ76">
            <v>10594.548082115754</v>
          </cell>
          <cell r="YK76">
            <v>822.45655339094174</v>
          </cell>
          <cell r="YL76">
            <v>789.74024077745412</v>
          </cell>
          <cell r="YM76">
            <v>824.85498481342438</v>
          </cell>
          <cell r="YN76">
            <v>803.75761558110241</v>
          </cell>
          <cell r="YO76">
            <v>785.7645858418158</v>
          </cell>
          <cell r="YP76">
            <v>772.79615737772519</v>
          </cell>
          <cell r="YQ76">
            <v>884.30996105695226</v>
          </cell>
          <cell r="YR76">
            <v>903.85471465237413</v>
          </cell>
          <cell r="YS76">
            <v>934.85612868377382</v>
          </cell>
          <cell r="YT76">
            <v>988.77311800601478</v>
          </cell>
          <cell r="YU76">
            <v>998.27226770883487</v>
          </cell>
          <cell r="YV76">
            <v>1085.1117542253407</v>
          </cell>
          <cell r="YW76">
            <v>1220.3180821157566</v>
          </cell>
          <cell r="YX76">
            <v>0</v>
          </cell>
          <cell r="YY76">
            <v>1220.3180821157566</v>
          </cell>
          <cell r="YZ76">
            <v>688.99</v>
          </cell>
          <cell r="ZA76">
            <v>31.82</v>
          </cell>
          <cell r="ZB76">
            <v>31.82</v>
          </cell>
          <cell r="ZC76">
            <v>31.82</v>
          </cell>
          <cell r="ZD76">
            <v>31.82</v>
          </cell>
          <cell r="ZE76">
            <v>31.82</v>
          </cell>
          <cell r="ZF76">
            <v>31.82</v>
          </cell>
          <cell r="ZG76">
            <v>31.82</v>
          </cell>
          <cell r="ZH76">
            <v>93.25</v>
          </cell>
          <cell r="ZI76">
            <v>93.25</v>
          </cell>
          <cell r="ZJ76">
            <v>93.25</v>
          </cell>
          <cell r="ZK76">
            <v>93.25</v>
          </cell>
          <cell r="ZL76">
            <v>93.25</v>
          </cell>
          <cell r="ZM76">
            <v>2466.5856643316129</v>
          </cell>
          <cell r="ZN76">
            <v>0</v>
          </cell>
          <cell r="ZO76">
            <v>73.121599287666797</v>
          </cell>
          <cell r="ZP76">
            <v>246.88918055663919</v>
          </cell>
          <cell r="ZQ76">
            <v>2078.5570563154802</v>
          </cell>
          <cell r="ZR76">
            <v>68.017828171826807</v>
          </cell>
          <cell r="ZS76">
            <v>0</v>
          </cell>
          <cell r="ZZ76">
            <v>1777.5956643316129</v>
          </cell>
          <cell r="AAA76">
            <v>0</v>
          </cell>
          <cell r="AAB76">
            <v>1777.5956643316129</v>
          </cell>
          <cell r="AAC76">
            <v>418.64000000000004</v>
          </cell>
          <cell r="AAD76">
            <v>30.22</v>
          </cell>
          <cell r="AAE76">
            <v>30.22</v>
          </cell>
          <cell r="AAF76">
            <v>30.22</v>
          </cell>
          <cell r="AAG76">
            <v>30.22</v>
          </cell>
          <cell r="AAH76">
            <v>30.22</v>
          </cell>
          <cell r="AAI76">
            <v>30.22</v>
          </cell>
          <cell r="AAJ76">
            <v>30.22</v>
          </cell>
          <cell r="AAK76">
            <v>41.42</v>
          </cell>
          <cell r="AAL76">
            <v>41.42</v>
          </cell>
          <cell r="AAM76">
            <v>41.42</v>
          </cell>
          <cell r="AAN76">
            <v>41.42</v>
          </cell>
          <cell r="AAO76">
            <v>41.42</v>
          </cell>
          <cell r="AAP76">
            <v>442.21273316237108</v>
          </cell>
          <cell r="AAQ76">
            <v>34.912130649933268</v>
          </cell>
          <cell r="AAR76">
            <v>34.828565154023913</v>
          </cell>
          <cell r="AAS76">
            <v>34.945771566348107</v>
          </cell>
          <cell r="AAT76">
            <v>35.089187361800001</v>
          </cell>
          <cell r="AAU76">
            <v>35.363165185040003</v>
          </cell>
          <cell r="AAV76">
            <v>34.962645443440003</v>
          </cell>
          <cell r="AAW76">
            <v>34.338587837481889</v>
          </cell>
          <cell r="AAX76">
            <v>40.235328000000003</v>
          </cell>
          <cell r="AAY76">
            <v>38.694707999999999</v>
          </cell>
          <cell r="AAZ76">
            <v>39.407184000000001</v>
          </cell>
          <cell r="ABA76">
            <v>39.354386400000003</v>
          </cell>
          <cell r="ABB76">
            <v>40.081073564303878</v>
          </cell>
          <cell r="ABC76">
            <v>23.572733162371037</v>
          </cell>
          <cell r="ABD76">
            <v>0</v>
          </cell>
          <cell r="ABE76">
            <v>23.572733162371037</v>
          </cell>
          <cell r="ABF76">
            <v>59</v>
          </cell>
          <cell r="ABG76">
            <v>2</v>
          </cell>
          <cell r="ABH76">
            <v>2</v>
          </cell>
          <cell r="ABI76">
            <v>2</v>
          </cell>
          <cell r="ABJ76">
            <v>2</v>
          </cell>
          <cell r="ABK76">
            <v>2</v>
          </cell>
          <cell r="ABL76">
            <v>2</v>
          </cell>
          <cell r="ABM76">
            <v>2</v>
          </cell>
          <cell r="ABN76">
            <v>9</v>
          </cell>
          <cell r="ABO76">
            <v>9</v>
          </cell>
          <cell r="ABP76">
            <v>9</v>
          </cell>
          <cell r="ABQ76">
            <v>9</v>
          </cell>
          <cell r="ABR76">
            <v>9</v>
          </cell>
          <cell r="ABS76">
            <v>0</v>
          </cell>
          <cell r="ABT76">
            <v>0</v>
          </cell>
          <cell r="ABU76">
            <v>0</v>
          </cell>
          <cell r="ABV76">
            <v>0</v>
          </cell>
          <cell r="ABW76">
            <v>0</v>
          </cell>
          <cell r="ABX76">
            <v>0</v>
          </cell>
          <cell r="ABY76">
            <v>0</v>
          </cell>
          <cell r="ACB76">
            <v>0</v>
          </cell>
          <cell r="ACC76">
            <v>0</v>
          </cell>
          <cell r="ACD76">
            <v>0</v>
          </cell>
          <cell r="ACE76">
            <v>0</v>
          </cell>
          <cell r="ACF76">
            <v>-59</v>
          </cell>
          <cell r="ACG76">
            <v>-59</v>
          </cell>
          <cell r="ACH76">
            <v>0</v>
          </cell>
          <cell r="ACI76">
            <v>12137.350000000006</v>
          </cell>
          <cell r="ACJ76">
            <v>3617.7993233314201</v>
          </cell>
          <cell r="ACK76">
            <v>-8519.5506766685867</v>
          </cell>
          <cell r="ACL76">
            <v>-8519.5506766685867</v>
          </cell>
          <cell r="ACM76">
            <v>0</v>
          </cell>
          <cell r="ACN76">
            <v>2994.6099999999997</v>
          </cell>
          <cell r="ACO76">
            <v>160.53</v>
          </cell>
          <cell r="ACP76">
            <v>160.53</v>
          </cell>
          <cell r="ACQ76">
            <v>160.53</v>
          </cell>
          <cell r="ACR76">
            <v>160.53</v>
          </cell>
          <cell r="ACS76">
            <v>160.53</v>
          </cell>
          <cell r="ACT76">
            <v>160.53</v>
          </cell>
          <cell r="ACU76">
            <v>160.53</v>
          </cell>
          <cell r="ACV76">
            <v>374.18</v>
          </cell>
          <cell r="ACW76">
            <v>374.18</v>
          </cell>
          <cell r="ACX76">
            <v>374.18</v>
          </cell>
          <cell r="ACY76">
            <v>374.18</v>
          </cell>
          <cell r="ACZ76">
            <v>374.18</v>
          </cell>
          <cell r="ADA76">
            <v>3617.7993233314201</v>
          </cell>
          <cell r="ADB76">
            <v>0</v>
          </cell>
          <cell r="ADC76">
            <v>545.79767315413801</v>
          </cell>
          <cell r="ADD76">
            <v>263.55892462550577</v>
          </cell>
          <cell r="ADE76">
            <v>646.54699199999993</v>
          </cell>
          <cell r="ADF76">
            <v>285.8714488</v>
          </cell>
          <cell r="ADG76">
            <v>271.58098239999998</v>
          </cell>
          <cell r="ADH76">
            <v>251.22570148564265</v>
          </cell>
          <cell r="ADI76">
            <v>288.68860148185036</v>
          </cell>
          <cell r="ADJ76">
            <v>374.69375579999996</v>
          </cell>
          <cell r="ADK76">
            <v>221.44648119999999</v>
          </cell>
          <cell r="ADL76">
            <v>211.20187367999998</v>
          </cell>
          <cell r="ADM76">
            <v>257.18688870428321</v>
          </cell>
          <cell r="ADN76">
            <v>623.18932333142038</v>
          </cell>
          <cell r="ADO76">
            <v>0</v>
          </cell>
          <cell r="ADP76">
            <v>623.18932333142038</v>
          </cell>
          <cell r="ADQ76">
            <v>9142.7400000000052</v>
          </cell>
          <cell r="ADR76">
            <v>1226.02</v>
          </cell>
          <cell r="ADS76">
            <v>1226.02</v>
          </cell>
          <cell r="ADT76">
            <v>1226.02</v>
          </cell>
          <cell r="ADU76">
            <v>1226.02</v>
          </cell>
          <cell r="ADV76">
            <v>1226.02</v>
          </cell>
          <cell r="ADW76">
            <v>1226.02</v>
          </cell>
          <cell r="ADX76">
            <v>1226.02</v>
          </cell>
          <cell r="ADY76">
            <v>112.12</v>
          </cell>
          <cell r="ADZ76">
            <v>112.12</v>
          </cell>
          <cell r="AEA76">
            <v>112.12</v>
          </cell>
          <cell r="AEB76">
            <v>112.12</v>
          </cell>
          <cell r="AEC76">
            <v>112.12</v>
          </cell>
          <cell r="AED76">
            <v>0</v>
          </cell>
          <cell r="AEE76">
            <v>0</v>
          </cell>
          <cell r="AEF76">
            <v>0</v>
          </cell>
          <cell r="AEG76">
            <v>0</v>
          </cell>
          <cell r="AEH76">
            <v>0</v>
          </cell>
          <cell r="AEI76">
            <v>0</v>
          </cell>
          <cell r="AEJ76">
            <v>0</v>
          </cell>
          <cell r="AEK76">
            <v>0</v>
          </cell>
          <cell r="AEL76">
            <v>0</v>
          </cell>
          <cell r="AEM76">
            <v>0</v>
          </cell>
          <cell r="AEN76">
            <v>0</v>
          </cell>
          <cell r="AEO76">
            <v>0</v>
          </cell>
          <cell r="AEP76">
            <v>0</v>
          </cell>
          <cell r="AEQ76">
            <v>-9142.7400000000052</v>
          </cell>
          <cell r="AER76">
            <v>-9142.7400000000052</v>
          </cell>
          <cell r="AES76">
            <v>0</v>
          </cell>
          <cell r="AET76">
            <v>0</v>
          </cell>
          <cell r="AEU76">
            <v>0</v>
          </cell>
          <cell r="AEV76">
            <v>0</v>
          </cell>
          <cell r="AEW76">
            <v>0</v>
          </cell>
          <cell r="AEX76">
            <v>0</v>
          </cell>
          <cell r="AEY76">
            <v>0</v>
          </cell>
          <cell r="AEZ76">
            <v>0</v>
          </cell>
          <cell r="AFA76">
            <v>0</v>
          </cell>
          <cell r="AFB76">
            <v>0</v>
          </cell>
          <cell r="AFC76">
            <v>0</v>
          </cell>
          <cell r="AFD76">
            <v>0</v>
          </cell>
          <cell r="AFE76">
            <v>0</v>
          </cell>
          <cell r="AFF76">
            <v>0</v>
          </cell>
          <cell r="AFG76">
            <v>0</v>
          </cell>
          <cell r="AFH76">
            <v>0</v>
          </cell>
          <cell r="AFI76">
            <v>0</v>
          </cell>
          <cell r="AFJ76">
            <v>0</v>
          </cell>
          <cell r="AFK76">
            <v>0</v>
          </cell>
          <cell r="AFL76">
            <v>0</v>
          </cell>
          <cell r="AFM76">
            <v>0</v>
          </cell>
          <cell r="AFN76">
            <v>0</v>
          </cell>
          <cell r="AFO76">
            <v>0</v>
          </cell>
          <cell r="AFP76">
            <v>0</v>
          </cell>
          <cell r="AFQ76">
            <v>0</v>
          </cell>
          <cell r="AFR76">
            <v>0</v>
          </cell>
          <cell r="AFS76">
            <v>0</v>
          </cell>
          <cell r="AFT76">
            <v>0</v>
          </cell>
          <cell r="AFU76">
            <v>0</v>
          </cell>
          <cell r="AFV76">
            <v>0</v>
          </cell>
          <cell r="AFW76">
            <v>106204.48015</v>
          </cell>
          <cell r="AFX76">
            <v>84352.639692307217</v>
          </cell>
          <cell r="AFY76">
            <v>-21851.840457692786</v>
          </cell>
          <cell r="AFZ76">
            <v>-21851.840457692786</v>
          </cell>
          <cell r="AGA76">
            <v>0</v>
          </cell>
          <cell r="AGB76">
            <v>127445.37617999999</v>
          </cell>
          <cell r="AGC76">
            <v>101223.16763076866</v>
          </cell>
          <cell r="AGD76">
            <v>-26222.208549231334</v>
          </cell>
          <cell r="AGE76">
            <v>-26222.208549231334</v>
          </cell>
          <cell r="AGF76">
            <v>0</v>
          </cell>
          <cell r="AGG76">
            <v>6797.0867295999997</v>
          </cell>
          <cell r="AGH76">
            <v>5398.5689403076622</v>
          </cell>
          <cell r="AGI76">
            <v>-1398.5177892923375</v>
          </cell>
          <cell r="AGJ76">
            <v>-1398.5177892923375</v>
          </cell>
          <cell r="AGK76">
            <v>0</v>
          </cell>
          <cell r="AGL76">
            <v>134242.4629096</v>
          </cell>
          <cell r="AGM76">
            <v>106621.73657107633</v>
          </cell>
          <cell r="AGN76">
            <v>-27620.726338523673</v>
          </cell>
          <cell r="AGO76">
            <v>-27620.726338523673</v>
          </cell>
          <cell r="AGP76">
            <v>0</v>
          </cell>
          <cell r="AGQ76">
            <v>5.0632911392405069E-2</v>
          </cell>
          <cell r="AGR76">
            <v>7.0000000000000007E-2</v>
          </cell>
          <cell r="AGS76">
            <v>0.03</v>
          </cell>
          <cell r="AGT76">
            <v>5.3333333333333337E-2</v>
          </cell>
          <cell r="AGV76">
            <v>25344.230150000003</v>
          </cell>
          <cell r="AGW76">
            <v>3768.8155582820918</v>
          </cell>
          <cell r="AGX76">
            <v>-21575.414591717912</v>
          </cell>
          <cell r="AGZ76">
            <v>-27620.726338523673</v>
          </cell>
          <cell r="AHA76">
            <v>-33164.325463013243</v>
          </cell>
          <cell r="AHC76">
            <v>-10699.27807635584</v>
          </cell>
          <cell r="AHD76">
            <v>14488.048147380934</v>
          </cell>
          <cell r="AHE76">
            <v>-45657.66323261545</v>
          </cell>
          <cell r="AHF76">
            <v>88635.808028490195</v>
          </cell>
          <cell r="AHG76">
            <v>-14018.136934637078</v>
          </cell>
        </row>
        <row r="77">
          <cell r="C77" t="str">
            <v>Харкiвська, ВУЛ, 10</v>
          </cell>
          <cell r="D77">
            <v>9</v>
          </cell>
          <cell r="E77">
            <v>2009</v>
          </cell>
          <cell r="F77">
            <v>19112.419999999998</v>
          </cell>
          <cell r="G77">
            <v>20344.522498225422</v>
          </cell>
          <cell r="H77">
            <v>1232.1024982254239</v>
          </cell>
          <cell r="I77">
            <v>0</v>
          </cell>
          <cell r="J77">
            <v>1232.1024982254239</v>
          </cell>
          <cell r="K77">
            <v>6929.1600000000008</v>
          </cell>
          <cell r="L77">
            <v>507.88</v>
          </cell>
          <cell r="M77">
            <v>507.88</v>
          </cell>
          <cell r="N77">
            <v>507.88</v>
          </cell>
          <cell r="O77">
            <v>507.88</v>
          </cell>
          <cell r="P77">
            <v>507.88</v>
          </cell>
          <cell r="Q77">
            <v>507.88</v>
          </cell>
          <cell r="R77">
            <v>507.88</v>
          </cell>
          <cell r="S77">
            <v>674.8</v>
          </cell>
          <cell r="T77">
            <v>674.8</v>
          </cell>
          <cell r="U77">
            <v>674.8</v>
          </cell>
          <cell r="V77">
            <v>674.8</v>
          </cell>
          <cell r="W77">
            <v>674.8</v>
          </cell>
          <cell r="X77">
            <v>7654.3011446162054</v>
          </cell>
          <cell r="Y77">
            <v>0</v>
          </cell>
          <cell r="Z77">
            <v>0</v>
          </cell>
          <cell r="AA77">
            <v>0</v>
          </cell>
          <cell r="AB77">
            <v>3650.7687672229104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4003.5323773932951</v>
          </cell>
          <cell r="AI77">
            <v>0</v>
          </cell>
          <cell r="AJ77">
            <v>0</v>
          </cell>
          <cell r="AL77">
            <v>0</v>
          </cell>
          <cell r="AM77">
            <v>0</v>
          </cell>
          <cell r="AN77">
            <v>1636.6299999999994</v>
          </cell>
          <cell r="AO77">
            <v>176.59</v>
          </cell>
          <cell r="AP77">
            <v>176.59</v>
          </cell>
          <cell r="AQ77">
            <v>176.59</v>
          </cell>
          <cell r="AR77">
            <v>176.59</v>
          </cell>
          <cell r="AS77">
            <v>176.59</v>
          </cell>
          <cell r="AT77">
            <v>176.59</v>
          </cell>
          <cell r="AU77">
            <v>176.59</v>
          </cell>
          <cell r="AV77">
            <v>80.099999999999994</v>
          </cell>
          <cell r="AW77">
            <v>80.099999999999994</v>
          </cell>
          <cell r="AX77">
            <v>80.099999999999994</v>
          </cell>
          <cell r="AY77">
            <v>80.099999999999994</v>
          </cell>
          <cell r="AZ77">
            <v>80.099999999999994</v>
          </cell>
          <cell r="BA77">
            <v>938.91110455621606</v>
          </cell>
          <cell r="BB77">
            <v>0</v>
          </cell>
          <cell r="BC77">
            <v>0</v>
          </cell>
          <cell r="BD77">
            <v>0</v>
          </cell>
          <cell r="BE77">
            <v>447.81310754655902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491.09799700965698</v>
          </cell>
          <cell r="BL77">
            <v>0</v>
          </cell>
          <cell r="BM77">
            <v>0</v>
          </cell>
          <cell r="BO77">
            <v>0</v>
          </cell>
          <cell r="BP77">
            <v>0</v>
          </cell>
          <cell r="BQ77">
            <v>992.03</v>
          </cell>
          <cell r="BR77">
            <v>75.540000000000006</v>
          </cell>
          <cell r="BS77">
            <v>75.540000000000006</v>
          </cell>
          <cell r="BT77">
            <v>75.540000000000006</v>
          </cell>
          <cell r="BU77">
            <v>75.540000000000006</v>
          </cell>
          <cell r="BV77">
            <v>75.540000000000006</v>
          </cell>
          <cell r="BW77">
            <v>75.540000000000006</v>
          </cell>
          <cell r="BX77">
            <v>75.540000000000006</v>
          </cell>
          <cell r="BY77">
            <v>92.65</v>
          </cell>
          <cell r="BZ77">
            <v>92.65</v>
          </cell>
          <cell r="CA77">
            <v>92.65</v>
          </cell>
          <cell r="CB77">
            <v>92.65</v>
          </cell>
          <cell r="CC77">
            <v>92.65</v>
          </cell>
          <cell r="CD77">
            <v>907.65</v>
          </cell>
          <cell r="CE77">
            <v>68.5</v>
          </cell>
          <cell r="CF77">
            <v>68.5</v>
          </cell>
          <cell r="CG77">
            <v>68.5</v>
          </cell>
          <cell r="CH77">
            <v>68.5</v>
          </cell>
          <cell r="CI77">
            <v>68.5</v>
          </cell>
          <cell r="CJ77">
            <v>68.5</v>
          </cell>
          <cell r="CK77">
            <v>68.5</v>
          </cell>
          <cell r="CL77">
            <v>85.63</v>
          </cell>
          <cell r="CM77">
            <v>85.63</v>
          </cell>
          <cell r="CN77">
            <v>85.63</v>
          </cell>
          <cell r="CO77">
            <v>85.63</v>
          </cell>
          <cell r="CP77">
            <v>85.63</v>
          </cell>
          <cell r="CR77">
            <v>0</v>
          </cell>
          <cell r="CS77">
            <v>0</v>
          </cell>
          <cell r="CT77">
            <v>242.66</v>
          </cell>
          <cell r="CU77">
            <v>18.48</v>
          </cell>
          <cell r="CV77">
            <v>18.48</v>
          </cell>
          <cell r="CW77">
            <v>18.48</v>
          </cell>
          <cell r="CX77">
            <v>18.48</v>
          </cell>
          <cell r="CY77">
            <v>18.48</v>
          </cell>
          <cell r="CZ77">
            <v>18.48</v>
          </cell>
          <cell r="DA77">
            <v>18.48</v>
          </cell>
          <cell r="DB77">
            <v>22.66</v>
          </cell>
          <cell r="DC77">
            <v>22.66</v>
          </cell>
          <cell r="DD77">
            <v>22.66</v>
          </cell>
          <cell r="DE77">
            <v>22.66</v>
          </cell>
          <cell r="DF77">
            <v>22.66</v>
          </cell>
          <cell r="DG77">
            <v>221.95</v>
          </cell>
          <cell r="DH77">
            <v>16.75</v>
          </cell>
          <cell r="DI77">
            <v>16.75</v>
          </cell>
          <cell r="DJ77">
            <v>16.75</v>
          </cell>
          <cell r="DK77">
            <v>16.75</v>
          </cell>
          <cell r="DL77">
            <v>16.75</v>
          </cell>
          <cell r="DM77">
            <v>16.75</v>
          </cell>
          <cell r="DN77">
            <v>16.75</v>
          </cell>
          <cell r="DO77">
            <v>20.94</v>
          </cell>
          <cell r="DP77">
            <v>20.94</v>
          </cell>
          <cell r="DQ77">
            <v>20.94</v>
          </cell>
          <cell r="DR77">
            <v>20.94</v>
          </cell>
          <cell r="DS77">
            <v>20.94</v>
          </cell>
          <cell r="DT77">
            <v>-20.710000000000008</v>
          </cell>
          <cell r="DU77">
            <v>-20.710000000000008</v>
          </cell>
          <cell r="DV77">
            <v>0</v>
          </cell>
          <cell r="DW77">
            <v>361.12999999999988</v>
          </cell>
          <cell r="DX77">
            <v>30.14</v>
          </cell>
          <cell r="DY77">
            <v>30.14</v>
          </cell>
          <cell r="DZ77">
            <v>30.14</v>
          </cell>
          <cell r="EA77">
            <v>30.14</v>
          </cell>
          <cell r="EB77">
            <v>30.14</v>
          </cell>
          <cell r="EC77">
            <v>30.14</v>
          </cell>
          <cell r="ED77">
            <v>30.14</v>
          </cell>
          <cell r="EE77">
            <v>30.03</v>
          </cell>
          <cell r="EF77">
            <v>30.03</v>
          </cell>
          <cell r="EG77">
            <v>30.03</v>
          </cell>
          <cell r="EH77">
            <v>30.03</v>
          </cell>
          <cell r="EI77">
            <v>30.03</v>
          </cell>
          <cell r="EK77">
            <v>348.73592167122695</v>
          </cell>
          <cell r="EL77">
            <v>0</v>
          </cell>
          <cell r="EM77">
            <v>0</v>
          </cell>
          <cell r="EN77">
            <v>0</v>
          </cell>
          <cell r="EO77">
            <v>166.32722814642253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182.40869352480442</v>
          </cell>
          <cell r="EV77">
            <v>0</v>
          </cell>
          <cell r="EW77">
            <v>0</v>
          </cell>
          <cell r="EX77">
            <v>-12.394078328772935</v>
          </cell>
          <cell r="EY77">
            <v>-12.394078328772935</v>
          </cell>
          <cell r="EZ77">
            <v>0</v>
          </cell>
          <cell r="FA77">
            <v>3132.84</v>
          </cell>
          <cell r="FB77">
            <v>238.47</v>
          </cell>
          <cell r="FC77">
            <v>238.47</v>
          </cell>
          <cell r="FD77">
            <v>238.47</v>
          </cell>
          <cell r="FE77">
            <v>238.47</v>
          </cell>
          <cell r="FF77">
            <v>238.47</v>
          </cell>
          <cell r="FG77">
            <v>238.47</v>
          </cell>
          <cell r="FH77">
            <v>238.47</v>
          </cell>
          <cell r="FI77">
            <v>292.70999999999998</v>
          </cell>
          <cell r="FJ77">
            <v>292.70999999999998</v>
          </cell>
          <cell r="FK77">
            <v>292.70999999999998</v>
          </cell>
          <cell r="FL77">
            <v>292.70999999999998</v>
          </cell>
          <cell r="FM77">
            <v>292.70999999999998</v>
          </cell>
          <cell r="FN77">
            <v>3421.4761980834282</v>
          </cell>
          <cell r="FO77">
            <v>0</v>
          </cell>
          <cell r="FP77">
            <v>0</v>
          </cell>
          <cell r="FQ77">
            <v>0</v>
          </cell>
          <cell r="FR77">
            <v>1639.0537989138925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1782.422399169536</v>
          </cell>
          <cell r="FY77">
            <v>0</v>
          </cell>
          <cell r="FZ77">
            <v>0</v>
          </cell>
          <cell r="GA77">
            <v>288.6361980834281</v>
          </cell>
          <cell r="GB77">
            <v>0</v>
          </cell>
          <cell r="GC77">
            <v>288.6361980834281</v>
          </cell>
          <cell r="GD77">
            <v>528.20000000000005</v>
          </cell>
          <cell r="GE77">
            <v>33.15</v>
          </cell>
          <cell r="GF77">
            <v>33.15</v>
          </cell>
          <cell r="GG77">
            <v>33.15</v>
          </cell>
          <cell r="GH77">
            <v>33.15</v>
          </cell>
          <cell r="GI77">
            <v>33.15</v>
          </cell>
          <cell r="GJ77">
            <v>33.15</v>
          </cell>
          <cell r="GK77">
            <v>33.15</v>
          </cell>
          <cell r="GL77">
            <v>59.23</v>
          </cell>
          <cell r="GM77">
            <v>59.23</v>
          </cell>
          <cell r="GN77">
            <v>59.23</v>
          </cell>
          <cell r="GO77">
            <v>59.23</v>
          </cell>
          <cell r="GP77">
            <v>59.23</v>
          </cell>
          <cell r="GQ77">
            <v>0</v>
          </cell>
          <cell r="GR77">
            <v>0</v>
          </cell>
          <cell r="GS77">
            <v>0</v>
          </cell>
          <cell r="GT77">
            <v>0</v>
          </cell>
          <cell r="GV77">
            <v>-528.20000000000005</v>
          </cell>
          <cell r="GW77">
            <v>-528.20000000000005</v>
          </cell>
          <cell r="GX77">
            <v>0</v>
          </cell>
          <cell r="GY77">
            <v>5289.7699999999986</v>
          </cell>
          <cell r="GZ77">
            <v>291.70999999999998</v>
          </cell>
          <cell r="HA77">
            <v>291.70999999999998</v>
          </cell>
          <cell r="HB77">
            <v>291.70999999999998</v>
          </cell>
          <cell r="HC77">
            <v>291.70999999999998</v>
          </cell>
          <cell r="HD77">
            <v>291.70999999999998</v>
          </cell>
          <cell r="HE77">
            <v>291.70999999999998</v>
          </cell>
          <cell r="HF77">
            <v>291.70999999999998</v>
          </cell>
          <cell r="HG77">
            <v>649.55999999999995</v>
          </cell>
          <cell r="HH77">
            <v>649.55999999999995</v>
          </cell>
          <cell r="HI77">
            <v>649.55999999999995</v>
          </cell>
          <cell r="HJ77">
            <v>649.55999999999995</v>
          </cell>
          <cell r="HK77">
            <v>649.55999999999995</v>
          </cell>
          <cell r="HL77">
            <v>6851.4981292983466</v>
          </cell>
          <cell r="HM77">
            <v>600.83365734008771</v>
          </cell>
          <cell r="HN77">
            <v>636.42249253213981</v>
          </cell>
          <cell r="HO77">
            <v>684.44541140228034</v>
          </cell>
          <cell r="HP77">
            <v>643.72982222913902</v>
          </cell>
          <cell r="HQ77">
            <v>667.89068188166766</v>
          </cell>
          <cell r="HR77">
            <v>569.09037419693232</v>
          </cell>
          <cell r="HS77">
            <v>728.21692032654119</v>
          </cell>
          <cell r="HT77">
            <v>426.02190640876341</v>
          </cell>
          <cell r="HU77">
            <v>438.31208184203774</v>
          </cell>
          <cell r="HV77">
            <v>474.42847522915474</v>
          </cell>
          <cell r="HW77">
            <v>431.76627881787817</v>
          </cell>
          <cell r="HX77">
            <v>550.34002709172444</v>
          </cell>
          <cell r="HY77">
            <v>1561.728129298348</v>
          </cell>
          <cell r="HZ77">
            <v>0</v>
          </cell>
          <cell r="IA77">
            <v>1561.728129298348</v>
          </cell>
          <cell r="IB77">
            <v>16975.300000000003</v>
          </cell>
          <cell r="IC77">
            <v>1292.3499999999999</v>
          </cell>
          <cell r="ID77">
            <v>1292.3499999999999</v>
          </cell>
          <cell r="IE77">
            <v>1292.3499999999999</v>
          </cell>
          <cell r="IF77">
            <v>1292.3499999999999</v>
          </cell>
          <cell r="IG77">
            <v>1292.3499999999999</v>
          </cell>
          <cell r="IH77">
            <v>1292.3499999999999</v>
          </cell>
          <cell r="II77">
            <v>1292.3499999999999</v>
          </cell>
          <cell r="IJ77">
            <v>1585.77</v>
          </cell>
          <cell r="IK77">
            <v>1585.77</v>
          </cell>
          <cell r="IL77">
            <v>1585.77</v>
          </cell>
          <cell r="IM77">
            <v>1585.77</v>
          </cell>
          <cell r="IN77">
            <v>1585.77</v>
          </cell>
          <cell r="IO77">
            <v>14980.350540232163</v>
          </cell>
          <cell r="IP77">
            <v>1320.4677289161721</v>
          </cell>
          <cell r="IQ77">
            <v>1317.3070641688491</v>
          </cell>
          <cell r="IR77">
            <v>1321.7401160111442</v>
          </cell>
          <cell r="IS77">
            <v>1327.164475</v>
          </cell>
          <cell r="IT77">
            <v>1337.52703</v>
          </cell>
          <cell r="IU77">
            <v>1322.37833</v>
          </cell>
          <cell r="IV77">
            <v>1298.7748456433687</v>
          </cell>
          <cell r="IW77">
            <v>1638.05285</v>
          </cell>
          <cell r="IX77">
            <v>989.76498297665626</v>
          </cell>
          <cell r="IY77">
            <v>1173.9884869853875</v>
          </cell>
          <cell r="IZ77">
            <v>912.46696670096196</v>
          </cell>
          <cell r="JA77">
            <v>1020.7176638296222</v>
          </cell>
          <cell r="JB77">
            <v>-1994.9494597678404</v>
          </cell>
          <cell r="JC77">
            <v>-1994.9494597678404</v>
          </cell>
          <cell r="JD77">
            <v>0</v>
          </cell>
          <cell r="JE77">
            <v>1367.63</v>
          </cell>
          <cell r="JF77">
            <v>104.14</v>
          </cell>
          <cell r="JG77">
            <v>104.14</v>
          </cell>
          <cell r="JH77">
            <v>104.14</v>
          </cell>
          <cell r="JI77">
            <v>104.14</v>
          </cell>
          <cell r="JJ77">
            <v>104.14</v>
          </cell>
          <cell r="JK77">
            <v>104.14</v>
          </cell>
          <cell r="JL77">
            <v>104.14</v>
          </cell>
          <cell r="JM77">
            <v>127.73</v>
          </cell>
          <cell r="JN77">
            <v>127.73</v>
          </cell>
          <cell r="JO77">
            <v>127.73</v>
          </cell>
          <cell r="JP77">
            <v>127.73</v>
          </cell>
          <cell r="JQ77">
            <v>127.73</v>
          </cell>
          <cell r="JR77">
            <v>1177.9930469078231</v>
          </cell>
          <cell r="JS77">
            <v>106.38070931635104</v>
          </cell>
          <cell r="JT77">
            <v>106.12607699905286</v>
          </cell>
          <cell r="JU77">
            <v>106.48321651037328</v>
          </cell>
          <cell r="JV77">
            <v>106.87494220000001</v>
          </cell>
          <cell r="JW77">
            <v>107.70942616000001</v>
          </cell>
          <cell r="JX77">
            <v>106.48951976000001</v>
          </cell>
          <cell r="JY77">
            <v>104.58875985129798</v>
          </cell>
          <cell r="JZ77">
            <v>131.96628760000002</v>
          </cell>
          <cell r="KA77">
            <v>75.302161323976591</v>
          </cell>
          <cell r="KB77">
            <v>88.278677538304009</v>
          </cell>
          <cell r="KC77">
            <v>59.903308337278851</v>
          </cell>
          <cell r="KD77">
            <v>77.889961311188387</v>
          </cell>
          <cell r="KE77">
            <v>-189.63695309217701</v>
          </cell>
          <cell r="KF77">
            <v>-189.63695309217701</v>
          </cell>
          <cell r="KG77">
            <v>0</v>
          </cell>
          <cell r="KH77">
            <v>2064.66</v>
          </cell>
          <cell r="KI77">
            <v>106.68</v>
          </cell>
          <cell r="KJ77">
            <v>106.68</v>
          </cell>
          <cell r="KK77">
            <v>106.68</v>
          </cell>
          <cell r="KL77">
            <v>106.68</v>
          </cell>
          <cell r="KM77">
            <v>106.68</v>
          </cell>
          <cell r="KN77">
            <v>106.68</v>
          </cell>
          <cell r="KO77">
            <v>106.68</v>
          </cell>
          <cell r="KP77">
            <v>263.58</v>
          </cell>
          <cell r="KQ77">
            <v>263.58</v>
          </cell>
          <cell r="KR77">
            <v>263.58</v>
          </cell>
          <cell r="KS77">
            <v>263.58</v>
          </cell>
          <cell r="KT77">
            <v>263.58</v>
          </cell>
          <cell r="KU77">
            <v>2239.2961698499571</v>
          </cell>
          <cell r="KV77">
            <v>128.78429781477075</v>
          </cell>
          <cell r="KW77">
            <v>138.69597605933177</v>
          </cell>
          <cell r="KX77">
            <v>123.09100084108371</v>
          </cell>
          <cell r="KY77">
            <v>134.95784675363529</v>
          </cell>
          <cell r="KZ77">
            <v>134.43464444374473</v>
          </cell>
          <cell r="LA77">
            <v>137.4068604218422</v>
          </cell>
          <cell r="LB77">
            <v>121.58873049158161</v>
          </cell>
          <cell r="LC77">
            <v>200.28934659050833</v>
          </cell>
          <cell r="LD77">
            <v>258.16178067463278</v>
          </cell>
          <cell r="LE77">
            <v>249.28559762008723</v>
          </cell>
          <cell r="LF77">
            <v>303.72382089090974</v>
          </cell>
          <cell r="LG77">
            <v>308.87626724782882</v>
          </cell>
          <cell r="LH77">
            <v>174.63616984995724</v>
          </cell>
          <cell r="LI77">
            <v>0</v>
          </cell>
          <cell r="LJ77">
            <v>174.63616984995724</v>
          </cell>
          <cell r="LK77">
            <v>0</v>
          </cell>
          <cell r="LX77">
            <v>0</v>
          </cell>
          <cell r="MJ77">
            <v>0</v>
          </cell>
          <cell r="ML77">
            <v>0</v>
          </cell>
          <cell r="MM77">
            <v>0</v>
          </cell>
          <cell r="MN77">
            <v>19707.450000000004</v>
          </cell>
          <cell r="MO77">
            <v>1005.1</v>
          </cell>
          <cell r="MP77">
            <v>1005.1</v>
          </cell>
          <cell r="MQ77">
            <v>1005.1</v>
          </cell>
          <cell r="MR77">
            <v>1005.1</v>
          </cell>
          <cell r="MS77">
            <v>1005.1</v>
          </cell>
          <cell r="MT77">
            <v>1005.1</v>
          </cell>
          <cell r="MU77">
            <v>1005.1</v>
          </cell>
          <cell r="MV77">
            <v>2534.3500000000004</v>
          </cell>
          <cell r="MW77">
            <v>2534.3500000000004</v>
          </cell>
          <cell r="MX77">
            <v>2534.3500000000004</v>
          </cell>
          <cell r="MY77">
            <v>2534.3500000000004</v>
          </cell>
          <cell r="MZ77">
            <v>2534.3500000000004</v>
          </cell>
          <cell r="NA77">
            <v>4328.7394972191914</v>
          </cell>
          <cell r="NB77">
            <v>0</v>
          </cell>
          <cell r="NC77">
            <v>0</v>
          </cell>
          <cell r="ND77">
            <v>0</v>
          </cell>
          <cell r="NE77">
            <v>1658.384</v>
          </cell>
          <cell r="NF77">
            <v>0</v>
          </cell>
          <cell r="NG77">
            <v>0</v>
          </cell>
          <cell r="NH77">
            <v>1092.1664000000001</v>
          </cell>
          <cell r="NI77">
            <v>451.28719999999998</v>
          </cell>
          <cell r="NJ77">
            <v>589.59693013411629</v>
          </cell>
          <cell r="NK77">
            <v>0</v>
          </cell>
          <cell r="NL77">
            <v>0</v>
          </cell>
          <cell r="NM77">
            <v>537.30496708507519</v>
          </cell>
          <cell r="NN77">
            <v>-15378.710502780814</v>
          </cell>
          <cell r="NO77">
            <v>-15378.710502780814</v>
          </cell>
          <cell r="NP77">
            <v>0</v>
          </cell>
          <cell r="NQ77">
            <v>15759.539999999997</v>
          </cell>
          <cell r="NR77">
            <v>4979.1400000000003</v>
          </cell>
          <cell r="NS77">
            <v>-10780.399999999998</v>
          </cell>
          <cell r="NT77">
            <v>-10780.399999999998</v>
          </cell>
          <cell r="NU77">
            <v>0</v>
          </cell>
          <cell r="NV77">
            <v>4935.6699999999983</v>
          </cell>
          <cell r="NW77">
            <v>560.11</v>
          </cell>
          <cell r="NX77">
            <v>560.11</v>
          </cell>
          <cell r="NY77">
            <v>560.11</v>
          </cell>
          <cell r="NZ77">
            <v>560.11</v>
          </cell>
          <cell r="OA77">
            <v>560.11</v>
          </cell>
          <cell r="OB77">
            <v>560.11</v>
          </cell>
          <cell r="OC77">
            <v>560.11</v>
          </cell>
          <cell r="OD77">
            <v>202.98</v>
          </cell>
          <cell r="OE77">
            <v>202.98</v>
          </cell>
          <cell r="OF77">
            <v>202.98</v>
          </cell>
          <cell r="OG77">
            <v>202.98</v>
          </cell>
          <cell r="OH77">
            <v>202.98</v>
          </cell>
          <cell r="OI77">
            <v>1426.16</v>
          </cell>
          <cell r="OJ77">
            <v>0</v>
          </cell>
          <cell r="OK77">
            <v>0</v>
          </cell>
          <cell r="OL77">
            <v>0</v>
          </cell>
          <cell r="OM77">
            <v>0</v>
          </cell>
          <cell r="ON77">
            <v>0</v>
          </cell>
          <cell r="OO77">
            <v>0</v>
          </cell>
          <cell r="OP77">
            <v>0</v>
          </cell>
          <cell r="OQ77">
            <v>0</v>
          </cell>
          <cell r="OR77">
            <v>1426.16</v>
          </cell>
          <cell r="OS77">
            <v>0</v>
          </cell>
          <cell r="OT77">
            <v>0</v>
          </cell>
          <cell r="OU77">
            <v>0</v>
          </cell>
          <cell r="OV77">
            <v>-3509.5099999999984</v>
          </cell>
          <cell r="OW77">
            <v>-3509.5099999999984</v>
          </cell>
          <cell r="OX77">
            <v>0</v>
          </cell>
          <cell r="OY77">
            <v>3634.0499999999993</v>
          </cell>
          <cell r="OZ77">
            <v>447.4</v>
          </cell>
          <cell r="PA77">
            <v>447.4</v>
          </cell>
          <cell r="PB77">
            <v>447.4</v>
          </cell>
          <cell r="PC77">
            <v>447.4</v>
          </cell>
          <cell r="PD77">
            <v>447.4</v>
          </cell>
          <cell r="PE77">
            <v>447.4</v>
          </cell>
          <cell r="PF77">
            <v>447.4</v>
          </cell>
          <cell r="PG77">
            <v>100.45</v>
          </cell>
          <cell r="PH77">
            <v>100.45</v>
          </cell>
          <cell r="PI77">
            <v>100.45</v>
          </cell>
          <cell r="PJ77">
            <v>100.45</v>
          </cell>
          <cell r="PK77">
            <v>100.45</v>
          </cell>
          <cell r="PL77">
            <v>0</v>
          </cell>
          <cell r="PM77">
            <v>0</v>
          </cell>
          <cell r="PN77">
            <v>0</v>
          </cell>
          <cell r="PO77">
            <v>0</v>
          </cell>
          <cell r="PP77">
            <v>0</v>
          </cell>
          <cell r="PQ77">
            <v>0</v>
          </cell>
          <cell r="PR77">
            <v>0</v>
          </cell>
          <cell r="PS77">
            <v>0</v>
          </cell>
          <cell r="PT77">
            <v>0</v>
          </cell>
          <cell r="PU77">
            <v>0</v>
          </cell>
          <cell r="PV77">
            <v>0</v>
          </cell>
          <cell r="PW77">
            <v>0</v>
          </cell>
          <cell r="PX77">
            <v>0</v>
          </cell>
          <cell r="PY77">
            <v>-3634.0499999999993</v>
          </cell>
          <cell r="PZ77">
            <v>-3634.0499999999993</v>
          </cell>
          <cell r="QA77">
            <v>0</v>
          </cell>
          <cell r="QB77">
            <v>973.8000000000003</v>
          </cell>
          <cell r="QC77">
            <v>112.1</v>
          </cell>
          <cell r="QD77">
            <v>112.1</v>
          </cell>
          <cell r="QE77">
            <v>112.1</v>
          </cell>
          <cell r="QF77">
            <v>112.1</v>
          </cell>
          <cell r="QG77">
            <v>112.1</v>
          </cell>
          <cell r="QH77">
            <v>112.1</v>
          </cell>
          <cell r="QI77">
            <v>112.1</v>
          </cell>
          <cell r="QJ77">
            <v>37.82</v>
          </cell>
          <cell r="QK77">
            <v>37.82</v>
          </cell>
          <cell r="QL77">
            <v>37.82</v>
          </cell>
          <cell r="QM77">
            <v>37.82</v>
          </cell>
          <cell r="QN77">
            <v>37.82</v>
          </cell>
          <cell r="QO77">
            <v>0</v>
          </cell>
          <cell r="QP77">
            <v>0</v>
          </cell>
          <cell r="QQ77">
            <v>0</v>
          </cell>
          <cell r="QR77">
            <v>0</v>
          </cell>
          <cell r="QS77">
            <v>0</v>
          </cell>
          <cell r="QT77">
            <v>0</v>
          </cell>
          <cell r="QU77">
            <v>0</v>
          </cell>
          <cell r="QV77">
            <v>0</v>
          </cell>
          <cell r="QW77">
            <v>0</v>
          </cell>
          <cell r="QX77">
            <v>0</v>
          </cell>
          <cell r="QY77">
            <v>0</v>
          </cell>
          <cell r="QZ77">
            <v>0</v>
          </cell>
          <cell r="RA77">
            <v>0</v>
          </cell>
          <cell r="RB77">
            <v>-973.8000000000003</v>
          </cell>
          <cell r="RC77">
            <v>-973.8000000000003</v>
          </cell>
          <cell r="RD77">
            <v>0</v>
          </cell>
          <cell r="RE77">
            <v>4354.66</v>
          </cell>
          <cell r="RF77">
            <v>465.08</v>
          </cell>
          <cell r="RG77">
            <v>465.08</v>
          </cell>
          <cell r="RH77">
            <v>465.08</v>
          </cell>
          <cell r="RI77">
            <v>465.08</v>
          </cell>
          <cell r="RJ77">
            <v>465.08</v>
          </cell>
          <cell r="RK77">
            <v>465.08</v>
          </cell>
          <cell r="RL77">
            <v>465.08</v>
          </cell>
          <cell r="RM77">
            <v>219.82</v>
          </cell>
          <cell r="RN77">
            <v>219.82</v>
          </cell>
          <cell r="RO77">
            <v>219.82</v>
          </cell>
          <cell r="RP77">
            <v>219.82</v>
          </cell>
          <cell r="RQ77">
            <v>219.82</v>
          </cell>
          <cell r="RR77">
            <v>0</v>
          </cell>
          <cell r="RS77">
            <v>0</v>
          </cell>
          <cell r="RT77">
            <v>0</v>
          </cell>
          <cell r="RU77">
            <v>0</v>
          </cell>
          <cell r="RV77">
            <v>0</v>
          </cell>
          <cell r="RW77">
            <v>0</v>
          </cell>
          <cell r="RX77">
            <v>0</v>
          </cell>
          <cell r="RY77">
            <v>0</v>
          </cell>
          <cell r="RZ77">
            <v>0</v>
          </cell>
          <cell r="SA77">
            <v>0</v>
          </cell>
          <cell r="SB77">
            <v>0</v>
          </cell>
          <cell r="SC77">
            <v>0</v>
          </cell>
          <cell r="SD77">
            <v>0</v>
          </cell>
          <cell r="SE77">
            <v>-4354.66</v>
          </cell>
          <cell r="SF77">
            <v>-4354.66</v>
          </cell>
          <cell r="SG77">
            <v>0</v>
          </cell>
          <cell r="SH77">
            <v>1098.5600000000002</v>
          </cell>
          <cell r="SI77">
            <v>117.93</v>
          </cell>
          <cell r="SJ77">
            <v>117.93</v>
          </cell>
          <cell r="SK77">
            <v>117.93</v>
          </cell>
          <cell r="SL77">
            <v>117.93</v>
          </cell>
          <cell r="SM77">
            <v>117.93</v>
          </cell>
          <cell r="SN77">
            <v>117.93</v>
          </cell>
          <cell r="SO77">
            <v>117.93</v>
          </cell>
          <cell r="SP77">
            <v>54.61</v>
          </cell>
          <cell r="SQ77">
            <v>54.61</v>
          </cell>
          <cell r="SR77">
            <v>54.61</v>
          </cell>
          <cell r="SS77">
            <v>54.61</v>
          </cell>
          <cell r="ST77">
            <v>54.61</v>
          </cell>
          <cell r="SU77">
            <v>3552.98</v>
          </cell>
          <cell r="SV77">
            <v>0</v>
          </cell>
          <cell r="SW77">
            <v>0</v>
          </cell>
          <cell r="SX77">
            <v>0</v>
          </cell>
          <cell r="SY77">
            <v>0</v>
          </cell>
          <cell r="SZ77">
            <v>0</v>
          </cell>
          <cell r="TA77">
            <v>0</v>
          </cell>
          <cell r="TB77">
            <v>0</v>
          </cell>
          <cell r="TC77">
            <v>0</v>
          </cell>
          <cell r="TD77">
            <v>0</v>
          </cell>
          <cell r="TE77">
            <v>0</v>
          </cell>
          <cell r="TF77">
            <v>0</v>
          </cell>
          <cell r="TG77">
            <v>3552.98</v>
          </cell>
          <cell r="TH77">
            <v>2454.42</v>
          </cell>
          <cell r="TI77">
            <v>0</v>
          </cell>
          <cell r="TJ77">
            <v>2454.42</v>
          </cell>
          <cell r="TK77">
            <v>717.46</v>
          </cell>
          <cell r="TL77">
            <v>73.930000000000007</v>
          </cell>
          <cell r="TM77">
            <v>73.930000000000007</v>
          </cell>
          <cell r="TN77">
            <v>73.930000000000007</v>
          </cell>
          <cell r="TO77">
            <v>73.930000000000007</v>
          </cell>
          <cell r="TP77">
            <v>73.930000000000007</v>
          </cell>
          <cell r="TQ77">
            <v>73.930000000000007</v>
          </cell>
          <cell r="TR77">
            <v>73.930000000000007</v>
          </cell>
          <cell r="TS77">
            <v>39.99</v>
          </cell>
          <cell r="TT77">
            <v>39.99</v>
          </cell>
          <cell r="TU77">
            <v>39.99</v>
          </cell>
          <cell r="TV77">
            <v>39.99</v>
          </cell>
          <cell r="TW77">
            <v>39.99</v>
          </cell>
          <cell r="TX77">
            <v>0</v>
          </cell>
          <cell r="TY77">
            <v>0</v>
          </cell>
          <cell r="TZ77">
            <v>0</v>
          </cell>
          <cell r="UA77">
            <v>0</v>
          </cell>
          <cell r="UB77">
            <v>0</v>
          </cell>
          <cell r="UC77">
            <v>0</v>
          </cell>
          <cell r="UD77">
            <v>0</v>
          </cell>
          <cell r="UE77">
            <v>0</v>
          </cell>
          <cell r="UF77">
            <v>0</v>
          </cell>
          <cell r="UG77">
            <v>0</v>
          </cell>
          <cell r="UH77">
            <v>0</v>
          </cell>
          <cell r="UI77">
            <v>0</v>
          </cell>
          <cell r="UJ77">
            <v>0</v>
          </cell>
          <cell r="UK77">
            <v>-717.46</v>
          </cell>
          <cell r="UL77">
            <v>-717.46</v>
          </cell>
          <cell r="UM77">
            <v>0</v>
          </cell>
          <cell r="UN77">
            <v>45.340000000000018</v>
          </cell>
          <cell r="UO77">
            <v>4.42</v>
          </cell>
          <cell r="UP77">
            <v>4.42</v>
          </cell>
          <cell r="UQ77">
            <v>4.42</v>
          </cell>
          <cell r="UR77">
            <v>4.42</v>
          </cell>
          <cell r="US77">
            <v>4.42</v>
          </cell>
          <cell r="UT77">
            <v>4.42</v>
          </cell>
          <cell r="UU77">
            <v>4.42</v>
          </cell>
          <cell r="UV77">
            <v>2.88</v>
          </cell>
          <cell r="UW77">
            <v>2.88</v>
          </cell>
          <cell r="UX77">
            <v>2.88</v>
          </cell>
          <cell r="UY77">
            <v>2.88</v>
          </cell>
          <cell r="UZ77">
            <v>2.88</v>
          </cell>
          <cell r="VA77">
            <v>0</v>
          </cell>
          <cell r="VH77">
            <v>0</v>
          </cell>
          <cell r="VN77">
            <v>-45.340000000000018</v>
          </cell>
          <cell r="VO77">
            <v>-45.340000000000018</v>
          </cell>
          <cell r="VP77">
            <v>0</v>
          </cell>
          <cell r="VQ77">
            <v>0</v>
          </cell>
          <cell r="WD77">
            <v>0</v>
          </cell>
          <cell r="WQ77">
            <v>0</v>
          </cell>
          <cell r="WR77">
            <v>0</v>
          </cell>
          <cell r="WS77">
            <v>0</v>
          </cell>
          <cell r="WT77">
            <v>20663.619999999995</v>
          </cell>
          <cell r="WU77">
            <v>1575.06</v>
          </cell>
          <cell r="WV77">
            <v>1575.06</v>
          </cell>
          <cell r="WW77">
            <v>1575.06</v>
          </cell>
          <cell r="WX77">
            <v>1575.06</v>
          </cell>
          <cell r="WY77">
            <v>1575.06</v>
          </cell>
          <cell r="WZ77">
            <v>1575.06</v>
          </cell>
          <cell r="XA77">
            <v>1575.06</v>
          </cell>
          <cell r="XB77">
            <v>1927.64</v>
          </cell>
          <cell r="XC77">
            <v>1927.64</v>
          </cell>
          <cell r="XD77">
            <v>1927.64</v>
          </cell>
          <cell r="XE77">
            <v>1927.64</v>
          </cell>
          <cell r="XF77">
            <v>1927.64</v>
          </cell>
          <cell r="XG77">
            <v>22871.829880044053</v>
          </cell>
          <cell r="XH77">
            <v>2250.2330692428332</v>
          </cell>
          <cell r="XI77">
            <v>2873.1618102569355</v>
          </cell>
          <cell r="XJ77">
            <v>1975.2766145358412</v>
          </cell>
          <cell r="XK77">
            <v>3.194801565448294</v>
          </cell>
          <cell r="XL77">
            <v>1822.1667784636229</v>
          </cell>
          <cell r="XM77">
            <v>1907.380916864752</v>
          </cell>
          <cell r="XN77">
            <v>2139.2783346807973</v>
          </cell>
          <cell r="XO77">
            <v>2533.3610497319614</v>
          </cell>
          <cell r="XP77">
            <v>1913.3929749915537</v>
          </cell>
          <cell r="XQ77">
            <v>1772.6788769308851</v>
          </cell>
          <cell r="XR77">
            <v>1655.694476492514</v>
          </cell>
          <cell r="XS77">
            <v>2026.0101762869101</v>
          </cell>
          <cell r="XT77">
            <v>2208.2098800440581</v>
          </cell>
          <cell r="XU77">
            <v>0</v>
          </cell>
          <cell r="XV77">
            <v>2208.2098800440581</v>
          </cell>
          <cell r="XW77">
            <v>11229.520000000002</v>
          </cell>
          <cell r="XX77">
            <v>715.81</v>
          </cell>
          <cell r="XY77">
            <v>715.81</v>
          </cell>
          <cell r="XZ77">
            <v>715.81</v>
          </cell>
          <cell r="YA77">
            <v>715.81</v>
          </cell>
          <cell r="YB77">
            <v>715.81</v>
          </cell>
          <cell r="YC77">
            <v>715.81</v>
          </cell>
          <cell r="YD77">
            <v>715.81</v>
          </cell>
          <cell r="YE77">
            <v>1243.77</v>
          </cell>
          <cell r="YF77">
            <v>1243.77</v>
          </cell>
          <cell r="YG77">
            <v>1243.77</v>
          </cell>
          <cell r="YH77">
            <v>1243.77</v>
          </cell>
          <cell r="YI77">
            <v>1243.77</v>
          </cell>
          <cell r="YJ77">
            <v>12533.950682871875</v>
          </cell>
          <cell r="YK77">
            <v>996.27268598164949</v>
          </cell>
          <cell r="YL77">
            <v>953.31596724299561</v>
          </cell>
          <cell r="YM77">
            <v>995.19561176301852</v>
          </cell>
          <cell r="YN77">
            <v>973.65540526698305</v>
          </cell>
          <cell r="YO77">
            <v>948.77127378081991</v>
          </cell>
          <cell r="YP77">
            <v>936.14933310010065</v>
          </cell>
          <cell r="YQ77">
            <v>1067.535105741033</v>
          </cell>
          <cell r="YR77">
            <v>1091.1294465434742</v>
          </cell>
          <cell r="YS77">
            <v>1070.692606442188</v>
          </cell>
          <cell r="YT77">
            <v>1127.6662334307789</v>
          </cell>
          <cell r="YU77">
            <v>1137.3180373302419</v>
          </cell>
          <cell r="YV77">
            <v>1236.2489762485916</v>
          </cell>
          <cell r="YW77">
            <v>1304.4306828718727</v>
          </cell>
          <cell r="YX77">
            <v>0</v>
          </cell>
          <cell r="YY77">
            <v>1304.4306828718727</v>
          </cell>
          <cell r="YZ77">
            <v>986.6400000000001</v>
          </cell>
          <cell r="ZA77">
            <v>37.770000000000003</v>
          </cell>
          <cell r="ZB77">
            <v>37.770000000000003</v>
          </cell>
          <cell r="ZC77">
            <v>37.770000000000003</v>
          </cell>
          <cell r="ZD77">
            <v>37.770000000000003</v>
          </cell>
          <cell r="ZE77">
            <v>37.770000000000003</v>
          </cell>
          <cell r="ZF77">
            <v>37.770000000000003</v>
          </cell>
          <cell r="ZG77">
            <v>37.770000000000003</v>
          </cell>
          <cell r="ZH77">
            <v>144.44999999999999</v>
          </cell>
          <cell r="ZI77">
            <v>144.44999999999999</v>
          </cell>
          <cell r="ZJ77">
            <v>144.44999999999999</v>
          </cell>
          <cell r="ZK77">
            <v>144.44999999999999</v>
          </cell>
          <cell r="ZL77">
            <v>144.44999999999999</v>
          </cell>
          <cell r="ZM77">
            <v>2783.6737893865134</v>
          </cell>
          <cell r="ZN77">
            <v>0</v>
          </cell>
          <cell r="ZO77">
            <v>67.147466175730742</v>
          </cell>
          <cell r="ZP77">
            <v>226.74780699943733</v>
          </cell>
          <cell r="ZQ77">
            <v>2410.6998037692701</v>
          </cell>
          <cell r="ZR77">
            <v>79.078712442075286</v>
          </cell>
          <cell r="ZS77">
            <v>0</v>
          </cell>
          <cell r="ZZ77">
            <v>1797.0337893865133</v>
          </cell>
          <cell r="AAA77">
            <v>0</v>
          </cell>
          <cell r="AAB77">
            <v>1797.0337893865133</v>
          </cell>
          <cell r="AAC77">
            <v>417.87999999999994</v>
          </cell>
          <cell r="AAD77">
            <v>30.14</v>
          </cell>
          <cell r="AAE77">
            <v>30.14</v>
          </cell>
          <cell r="AAF77">
            <v>30.14</v>
          </cell>
          <cell r="AAG77">
            <v>30.14</v>
          </cell>
          <cell r="AAH77">
            <v>30.14</v>
          </cell>
          <cell r="AAI77">
            <v>30.14</v>
          </cell>
          <cell r="AAJ77">
            <v>30.14</v>
          </cell>
          <cell r="AAK77">
            <v>41.38</v>
          </cell>
          <cell r="AAL77">
            <v>41.38</v>
          </cell>
          <cell r="AAM77">
            <v>41.38</v>
          </cell>
          <cell r="AAN77">
            <v>41.38</v>
          </cell>
          <cell r="AAO77">
            <v>41.38</v>
          </cell>
          <cell r="AAP77">
            <v>442.21273316237108</v>
          </cell>
          <cell r="AAQ77">
            <v>34.912130649933268</v>
          </cell>
          <cell r="AAR77">
            <v>34.828565154023913</v>
          </cell>
          <cell r="AAS77">
            <v>34.945771566348107</v>
          </cell>
          <cell r="AAT77">
            <v>35.089187361800001</v>
          </cell>
          <cell r="AAU77">
            <v>35.363165185040003</v>
          </cell>
          <cell r="AAV77">
            <v>34.962645443440003</v>
          </cell>
          <cell r="AAW77">
            <v>34.338587837481889</v>
          </cell>
          <cell r="AAX77">
            <v>40.235328000000003</v>
          </cell>
          <cell r="AAY77">
            <v>38.694707999999999</v>
          </cell>
          <cell r="AAZ77">
            <v>39.407184000000001</v>
          </cell>
          <cell r="ABA77">
            <v>39.354386400000003</v>
          </cell>
          <cell r="ABB77">
            <v>40.081073564303878</v>
          </cell>
          <cell r="ABC77">
            <v>24.332733162371142</v>
          </cell>
          <cell r="ABD77">
            <v>0</v>
          </cell>
          <cell r="ABE77">
            <v>24.332733162371142</v>
          </cell>
          <cell r="ABF77">
            <v>59.269999999999996</v>
          </cell>
          <cell r="ABG77">
            <v>2.0099999999999998</v>
          </cell>
          <cell r="ABH77">
            <v>2.0099999999999998</v>
          </cell>
          <cell r="ABI77">
            <v>2.0099999999999998</v>
          </cell>
          <cell r="ABJ77">
            <v>2.0099999999999998</v>
          </cell>
          <cell r="ABK77">
            <v>2.0099999999999998</v>
          </cell>
          <cell r="ABL77">
            <v>2.0099999999999998</v>
          </cell>
          <cell r="ABM77">
            <v>2.0099999999999998</v>
          </cell>
          <cell r="ABN77">
            <v>9.0399999999999991</v>
          </cell>
          <cell r="ABO77">
            <v>9.0399999999999991</v>
          </cell>
          <cell r="ABP77">
            <v>9.0399999999999991</v>
          </cell>
          <cell r="ABQ77">
            <v>9.0399999999999991</v>
          </cell>
          <cell r="ABR77">
            <v>9.0399999999999991</v>
          </cell>
          <cell r="ABS77">
            <v>0</v>
          </cell>
          <cell r="ABT77">
            <v>0</v>
          </cell>
          <cell r="ABU77">
            <v>0</v>
          </cell>
          <cell r="ABV77">
            <v>0</v>
          </cell>
          <cell r="ABW77">
            <v>0</v>
          </cell>
          <cell r="ABX77">
            <v>0</v>
          </cell>
          <cell r="ABY77">
            <v>0</v>
          </cell>
          <cell r="ACB77">
            <v>0</v>
          </cell>
          <cell r="ACC77">
            <v>0</v>
          </cell>
          <cell r="ACD77">
            <v>0</v>
          </cell>
          <cell r="ACE77">
            <v>0</v>
          </cell>
          <cell r="ACF77">
            <v>-59.269999999999996</v>
          </cell>
          <cell r="ACG77">
            <v>-59.269999999999996</v>
          </cell>
          <cell r="ACH77">
            <v>0</v>
          </cell>
          <cell r="ACI77">
            <v>18850.390000000003</v>
          </cell>
          <cell r="ACJ77">
            <v>12739.243002076157</v>
          </cell>
          <cell r="ACK77">
            <v>-6111.1469979238464</v>
          </cell>
          <cell r="ACL77">
            <v>-6111.1469979238464</v>
          </cell>
          <cell r="ACM77">
            <v>0</v>
          </cell>
          <cell r="ACN77">
            <v>4609.66</v>
          </cell>
          <cell r="ACO77">
            <v>385.73</v>
          </cell>
          <cell r="ACP77">
            <v>385.73</v>
          </cell>
          <cell r="ACQ77">
            <v>385.73</v>
          </cell>
          <cell r="ACR77">
            <v>385.73</v>
          </cell>
          <cell r="ACS77">
            <v>385.73</v>
          </cell>
          <cell r="ACT77">
            <v>385.73</v>
          </cell>
          <cell r="ACU77">
            <v>385.73</v>
          </cell>
          <cell r="ACV77">
            <v>381.91</v>
          </cell>
          <cell r="ACW77">
            <v>381.91</v>
          </cell>
          <cell r="ACX77">
            <v>381.91</v>
          </cell>
          <cell r="ACY77">
            <v>381.91</v>
          </cell>
          <cell r="ACZ77">
            <v>381.91</v>
          </cell>
          <cell r="ADA77">
            <v>5651.2432923163587</v>
          </cell>
          <cell r="ADB77">
            <v>0</v>
          </cell>
          <cell r="ADC77">
            <v>760.49906331419527</v>
          </cell>
          <cell r="ADD77">
            <v>563.41638378027278</v>
          </cell>
          <cell r="ADE77">
            <v>370.81371599999994</v>
          </cell>
          <cell r="ADF77">
            <v>503.06986799999999</v>
          </cell>
          <cell r="ADG77">
            <v>432.63482079999994</v>
          </cell>
          <cell r="ADH77">
            <v>398.54941531981581</v>
          </cell>
          <cell r="ADI77">
            <v>1142.2367429905187</v>
          </cell>
          <cell r="ADJ77">
            <v>457.45743679999998</v>
          </cell>
          <cell r="ADK77">
            <v>352.475368</v>
          </cell>
          <cell r="ADL77">
            <v>303.79399945999995</v>
          </cell>
          <cell r="ADM77">
            <v>366.29647785155487</v>
          </cell>
          <cell r="ADN77">
            <v>1041.5832923163589</v>
          </cell>
          <cell r="ADO77">
            <v>0</v>
          </cell>
          <cell r="ADP77">
            <v>1041.5832923163589</v>
          </cell>
          <cell r="ADQ77">
            <v>14240.730000000003</v>
          </cell>
          <cell r="ADR77">
            <v>1036.6400000000001</v>
          </cell>
          <cell r="ADS77">
            <v>1036.6400000000001</v>
          </cell>
          <cell r="ADT77">
            <v>1036.6400000000001</v>
          </cell>
          <cell r="ADU77">
            <v>1036.6400000000001</v>
          </cell>
          <cell r="ADV77">
            <v>1036.6400000000001</v>
          </cell>
          <cell r="ADW77">
            <v>1036.6400000000001</v>
          </cell>
          <cell r="ADX77">
            <v>1036.6400000000001</v>
          </cell>
          <cell r="ADY77">
            <v>1396.85</v>
          </cell>
          <cell r="ADZ77">
            <v>1396.85</v>
          </cell>
          <cell r="AEA77">
            <v>1396.85</v>
          </cell>
          <cell r="AEB77">
            <v>1396.85</v>
          </cell>
          <cell r="AEC77">
            <v>1396.85</v>
          </cell>
          <cell r="AED77">
            <v>7087.999709759797</v>
          </cell>
          <cell r="AEE77">
            <v>0</v>
          </cell>
          <cell r="AEF77">
            <v>1023.1740241693568</v>
          </cell>
          <cell r="AEG77">
            <v>765.42561942137911</v>
          </cell>
          <cell r="AEH77">
            <v>515.01904999999988</v>
          </cell>
          <cell r="AEI77">
            <v>667.56572959999994</v>
          </cell>
          <cell r="AEJ77">
            <v>615.79408799999999</v>
          </cell>
          <cell r="AEK77">
            <v>590.84563127178922</v>
          </cell>
          <cell r="AEL77">
            <v>671.25967499031856</v>
          </cell>
          <cell r="AEM77">
            <v>589.87932639999997</v>
          </cell>
          <cell r="AEN77">
            <v>516.45303919999992</v>
          </cell>
          <cell r="AEO77">
            <v>496.63049281999997</v>
          </cell>
          <cell r="AEP77">
            <v>635.95303388695481</v>
          </cell>
          <cell r="AEQ77">
            <v>-7152.7302902402062</v>
          </cell>
          <cell r="AER77">
            <v>-7152.7302902402062</v>
          </cell>
          <cell r="AES77">
            <v>0</v>
          </cell>
          <cell r="AET77">
            <v>0</v>
          </cell>
          <cell r="AEU77">
            <v>0</v>
          </cell>
          <cell r="AEV77">
            <v>0</v>
          </cell>
          <cell r="AEW77">
            <v>0</v>
          </cell>
          <cell r="AEX77">
            <v>0</v>
          </cell>
          <cell r="AEY77">
            <v>0</v>
          </cell>
          <cell r="AEZ77">
            <v>0</v>
          </cell>
          <cell r="AFA77">
            <v>0</v>
          </cell>
          <cell r="AFB77">
            <v>0</v>
          </cell>
          <cell r="AFC77">
            <v>0</v>
          </cell>
          <cell r="AFD77">
            <v>0</v>
          </cell>
          <cell r="AFE77">
            <v>0</v>
          </cell>
          <cell r="AFF77">
            <v>0</v>
          </cell>
          <cell r="AFG77">
            <v>0</v>
          </cell>
          <cell r="AFH77">
            <v>0</v>
          </cell>
          <cell r="AFI77">
            <v>0</v>
          </cell>
          <cell r="AFJ77">
            <v>0</v>
          </cell>
          <cell r="AFK77">
            <v>0</v>
          </cell>
          <cell r="AFL77">
            <v>0</v>
          </cell>
          <cell r="AFM77">
            <v>0</v>
          </cell>
          <cell r="AFN77">
            <v>0</v>
          </cell>
          <cell r="AFO77">
            <v>0</v>
          </cell>
          <cell r="AFP77">
            <v>0</v>
          </cell>
          <cell r="AFQ77">
            <v>0</v>
          </cell>
          <cell r="AFR77">
            <v>0</v>
          </cell>
          <cell r="AFS77">
            <v>0</v>
          </cell>
          <cell r="AFT77">
            <v>0</v>
          </cell>
          <cell r="AFU77">
            <v>0</v>
          </cell>
          <cell r="AFV77">
            <v>0</v>
          </cell>
          <cell r="AFW77">
            <v>127194.32</v>
          </cell>
          <cell r="AFX77">
            <v>99420.951839975518</v>
          </cell>
          <cell r="AFY77">
            <v>-27773.368160024489</v>
          </cell>
          <cell r="AFZ77">
            <v>-27773.368160024489</v>
          </cell>
          <cell r="AGA77">
            <v>0</v>
          </cell>
          <cell r="AGB77">
            <v>152633.18400000001</v>
          </cell>
          <cell r="AGC77">
            <v>119305.14220797061</v>
          </cell>
          <cell r="AGD77">
            <v>-33328.041792029398</v>
          </cell>
          <cell r="AGE77">
            <v>-33328.041792029398</v>
          </cell>
          <cell r="AGF77">
            <v>0</v>
          </cell>
          <cell r="AGG77">
            <v>8140.4364800000012</v>
          </cell>
          <cell r="AGH77">
            <v>6362.940917758433</v>
          </cell>
          <cell r="AGI77">
            <v>-1777.4955622415682</v>
          </cell>
          <cell r="AGJ77">
            <v>-1777.4955622415682</v>
          </cell>
          <cell r="AGK77">
            <v>0</v>
          </cell>
          <cell r="AGL77">
            <v>160773.62048000001</v>
          </cell>
          <cell r="AGM77">
            <v>125668.08312572904</v>
          </cell>
          <cell r="AGN77">
            <v>-35105.537354270971</v>
          </cell>
          <cell r="AGO77">
            <v>-35105.537354270971</v>
          </cell>
          <cell r="AGP77">
            <v>0</v>
          </cell>
          <cell r="AGQ77">
            <v>5.0632911392405063E-2</v>
          </cell>
          <cell r="AGR77">
            <v>7.0000000000000007E-2</v>
          </cell>
          <cell r="AGS77">
            <v>0.03</v>
          </cell>
          <cell r="AGT77">
            <v>5.3333333333333337E-2</v>
          </cell>
          <cell r="AGV77">
            <v>35466.990000000005</v>
          </cell>
          <cell r="AGW77">
            <v>9307.8794972191918</v>
          </cell>
          <cell r="AGX77">
            <v>-26159.110502780815</v>
          </cell>
          <cell r="AGZ77">
            <v>-35105.537354270971</v>
          </cell>
          <cell r="AHA77">
            <v>21589.041286545573</v>
          </cell>
          <cell r="AHC77">
            <v>-32687.662374011619</v>
          </cell>
          <cell r="AHD77">
            <v>-32429.483866383496</v>
          </cell>
          <cell r="AHE77">
            <v>-25970.466775025765</v>
          </cell>
          <cell r="AHF77">
            <v>72973.998287137278</v>
          </cell>
          <cell r="AHG77">
            <v>-31630.110796009001</v>
          </cell>
        </row>
        <row r="78">
          <cell r="C78" t="str">
            <v>Харкiвська, ВУЛ, 12</v>
          </cell>
          <cell r="D78">
            <v>9</v>
          </cell>
          <cell r="E78">
            <v>1999.1</v>
          </cell>
          <cell r="F78">
            <v>18422.040000000005</v>
          </cell>
          <cell r="G78">
            <v>20918.72441793247</v>
          </cell>
          <cell r="H78">
            <v>2496.6844179324653</v>
          </cell>
          <cell r="I78">
            <v>0</v>
          </cell>
          <cell r="J78">
            <v>2496.6844179324653</v>
          </cell>
          <cell r="K78">
            <v>6700.0200000000013</v>
          </cell>
          <cell r="L78">
            <v>421.81</v>
          </cell>
          <cell r="M78">
            <v>421.81</v>
          </cell>
          <cell r="N78">
            <v>421.81</v>
          </cell>
          <cell r="O78">
            <v>421.81</v>
          </cell>
          <cell r="P78">
            <v>421.81</v>
          </cell>
          <cell r="Q78">
            <v>421.81</v>
          </cell>
          <cell r="R78">
            <v>421.81</v>
          </cell>
          <cell r="S78">
            <v>749.47</v>
          </cell>
          <cell r="T78">
            <v>749.47</v>
          </cell>
          <cell r="U78">
            <v>749.47</v>
          </cell>
          <cell r="V78">
            <v>749.47</v>
          </cell>
          <cell r="W78">
            <v>749.47</v>
          </cell>
          <cell r="X78">
            <v>8152.0933180624179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3712.3951544367728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4439.6981636256451</v>
          </cell>
          <cell r="AJ78">
            <v>0</v>
          </cell>
          <cell r="AL78">
            <v>0</v>
          </cell>
          <cell r="AM78">
            <v>0</v>
          </cell>
          <cell r="AN78">
            <v>1386.15</v>
          </cell>
          <cell r="AO78">
            <v>105.55</v>
          </cell>
          <cell r="AP78">
            <v>105.55</v>
          </cell>
          <cell r="AQ78">
            <v>105.55</v>
          </cell>
          <cell r="AR78">
            <v>105.55</v>
          </cell>
          <cell r="AS78">
            <v>105.55</v>
          </cell>
          <cell r="AT78">
            <v>105.55</v>
          </cell>
          <cell r="AU78">
            <v>105.55</v>
          </cell>
          <cell r="AV78">
            <v>129.46</v>
          </cell>
          <cell r="AW78">
            <v>129.46</v>
          </cell>
          <cell r="AX78">
            <v>129.46</v>
          </cell>
          <cell r="AY78">
            <v>129.46</v>
          </cell>
          <cell r="AZ78">
            <v>129.46</v>
          </cell>
          <cell r="BA78">
            <v>1435.731636364261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653.15833631425176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782.57330005000927</v>
          </cell>
          <cell r="BM78">
            <v>0</v>
          </cell>
          <cell r="BO78">
            <v>0</v>
          </cell>
          <cell r="BP78">
            <v>0</v>
          </cell>
          <cell r="BQ78">
            <v>981.73999999999978</v>
          </cell>
          <cell r="BR78">
            <v>74.77</v>
          </cell>
          <cell r="BS78">
            <v>74.77</v>
          </cell>
          <cell r="BT78">
            <v>74.77</v>
          </cell>
          <cell r="BU78">
            <v>74.77</v>
          </cell>
          <cell r="BV78">
            <v>74.77</v>
          </cell>
          <cell r="BW78">
            <v>74.77</v>
          </cell>
          <cell r="BX78">
            <v>74.77</v>
          </cell>
          <cell r="BY78">
            <v>91.67</v>
          </cell>
          <cell r="BZ78">
            <v>91.67</v>
          </cell>
          <cell r="CA78">
            <v>91.67</v>
          </cell>
          <cell r="CB78">
            <v>91.67</v>
          </cell>
          <cell r="CC78">
            <v>91.67</v>
          </cell>
          <cell r="CD78">
            <v>898.06000000000006</v>
          </cell>
          <cell r="CE78">
            <v>67.78</v>
          </cell>
          <cell r="CF78">
            <v>67.78</v>
          </cell>
          <cell r="CG78">
            <v>67.78</v>
          </cell>
          <cell r="CH78">
            <v>67.78</v>
          </cell>
          <cell r="CI78">
            <v>67.78</v>
          </cell>
          <cell r="CJ78">
            <v>67.78</v>
          </cell>
          <cell r="CK78">
            <v>67.78</v>
          </cell>
          <cell r="CL78">
            <v>84.72</v>
          </cell>
          <cell r="CM78">
            <v>84.72</v>
          </cell>
          <cell r="CN78">
            <v>84.72</v>
          </cell>
          <cell r="CO78">
            <v>84.72</v>
          </cell>
          <cell r="CP78">
            <v>84.72</v>
          </cell>
          <cell r="CR78">
            <v>0</v>
          </cell>
          <cell r="CS78">
            <v>0</v>
          </cell>
          <cell r="CT78">
            <v>252.52999999999997</v>
          </cell>
          <cell r="CU78">
            <v>19.190000000000001</v>
          </cell>
          <cell r="CV78">
            <v>19.190000000000001</v>
          </cell>
          <cell r="CW78">
            <v>19.190000000000001</v>
          </cell>
          <cell r="CX78">
            <v>19.190000000000001</v>
          </cell>
          <cell r="CY78">
            <v>19.190000000000001</v>
          </cell>
          <cell r="CZ78">
            <v>19.190000000000001</v>
          </cell>
          <cell r="DA78">
            <v>19.190000000000001</v>
          </cell>
          <cell r="DB78">
            <v>23.64</v>
          </cell>
          <cell r="DC78">
            <v>23.64</v>
          </cell>
          <cell r="DD78">
            <v>23.64</v>
          </cell>
          <cell r="DE78">
            <v>23.64</v>
          </cell>
          <cell r="DF78">
            <v>23.64</v>
          </cell>
          <cell r="DG78">
            <v>231.60999999999999</v>
          </cell>
          <cell r="DH78">
            <v>17.48</v>
          </cell>
          <cell r="DI78">
            <v>17.48</v>
          </cell>
          <cell r="DJ78">
            <v>17.48</v>
          </cell>
          <cell r="DK78">
            <v>17.48</v>
          </cell>
          <cell r="DL78">
            <v>17.48</v>
          </cell>
          <cell r="DM78">
            <v>17.48</v>
          </cell>
          <cell r="DN78">
            <v>17.48</v>
          </cell>
          <cell r="DO78">
            <v>21.85</v>
          </cell>
          <cell r="DP78">
            <v>21.85</v>
          </cell>
          <cell r="DQ78">
            <v>21.85</v>
          </cell>
          <cell r="DR78">
            <v>21.85</v>
          </cell>
          <cell r="DS78">
            <v>21.85</v>
          </cell>
          <cell r="DT78">
            <v>-20.919999999999987</v>
          </cell>
          <cell r="DU78">
            <v>-20.919999999999987</v>
          </cell>
          <cell r="DV78">
            <v>0</v>
          </cell>
          <cell r="DW78">
            <v>337.67999999999995</v>
          </cell>
          <cell r="DX78">
            <v>26.79</v>
          </cell>
          <cell r="DY78">
            <v>26.79</v>
          </cell>
          <cell r="DZ78">
            <v>26.79</v>
          </cell>
          <cell r="EA78">
            <v>26.79</v>
          </cell>
          <cell r="EB78">
            <v>26.79</v>
          </cell>
          <cell r="EC78">
            <v>26.79</v>
          </cell>
          <cell r="ED78">
            <v>26.79</v>
          </cell>
          <cell r="EE78">
            <v>30.03</v>
          </cell>
          <cell r="EF78">
            <v>30.03</v>
          </cell>
          <cell r="EG78">
            <v>30.03</v>
          </cell>
          <cell r="EH78">
            <v>30.03</v>
          </cell>
          <cell r="EI78">
            <v>30.03</v>
          </cell>
          <cell r="EK78">
            <v>332.07846290945486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151.13286321181963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180.94559969763526</v>
          </cell>
          <cell r="EW78">
            <v>0</v>
          </cell>
          <cell r="EX78">
            <v>-5.6015370905450936</v>
          </cell>
          <cell r="EY78">
            <v>-5.6015370905450936</v>
          </cell>
          <cell r="EZ78">
            <v>0</v>
          </cell>
          <cell r="FA78">
            <v>2974.1500000000005</v>
          </cell>
          <cell r="FB78">
            <v>224.9</v>
          </cell>
          <cell r="FC78">
            <v>224.9</v>
          </cell>
          <cell r="FD78">
            <v>224.9</v>
          </cell>
          <cell r="FE78">
            <v>224.9</v>
          </cell>
          <cell r="FF78">
            <v>224.9</v>
          </cell>
          <cell r="FG78">
            <v>224.9</v>
          </cell>
          <cell r="FH78">
            <v>224.9</v>
          </cell>
          <cell r="FI78">
            <v>279.97000000000003</v>
          </cell>
          <cell r="FJ78">
            <v>279.97000000000003</v>
          </cell>
          <cell r="FK78">
            <v>279.97000000000003</v>
          </cell>
          <cell r="FL78">
            <v>279.97000000000003</v>
          </cell>
          <cell r="FM78">
            <v>279.97000000000003</v>
          </cell>
          <cell r="FN78">
            <v>3086.3385177082091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1428.9467784688784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1657.3917392393309</v>
          </cell>
          <cell r="FZ78">
            <v>0</v>
          </cell>
          <cell r="GA78">
            <v>112.18851770820856</v>
          </cell>
          <cell r="GB78">
            <v>0</v>
          </cell>
          <cell r="GC78">
            <v>112.18851770820856</v>
          </cell>
          <cell r="GD78">
            <v>527.08000000000004</v>
          </cell>
          <cell r="GE78">
            <v>32.99</v>
          </cell>
          <cell r="GF78">
            <v>32.99</v>
          </cell>
          <cell r="GG78">
            <v>32.99</v>
          </cell>
          <cell r="GH78">
            <v>32.99</v>
          </cell>
          <cell r="GI78">
            <v>32.99</v>
          </cell>
          <cell r="GJ78">
            <v>32.99</v>
          </cell>
          <cell r="GK78">
            <v>32.99</v>
          </cell>
          <cell r="GL78">
            <v>59.23</v>
          </cell>
          <cell r="GM78">
            <v>59.23</v>
          </cell>
          <cell r="GN78">
            <v>59.23</v>
          </cell>
          <cell r="GO78">
            <v>59.23</v>
          </cell>
          <cell r="GP78">
            <v>59.23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V78">
            <v>-527.08000000000004</v>
          </cell>
          <cell r="GW78">
            <v>-527.08000000000004</v>
          </cell>
          <cell r="GX78">
            <v>0</v>
          </cell>
          <cell r="GY78">
            <v>5262.6900000000005</v>
          </cell>
          <cell r="GZ78">
            <v>290.07</v>
          </cell>
          <cell r="HA78">
            <v>290.07</v>
          </cell>
          <cell r="HB78">
            <v>290.07</v>
          </cell>
          <cell r="HC78">
            <v>290.07</v>
          </cell>
          <cell r="HD78">
            <v>290.07</v>
          </cell>
          <cell r="HE78">
            <v>290.07</v>
          </cell>
          <cell r="HF78">
            <v>290.07</v>
          </cell>
          <cell r="HG78">
            <v>646.44000000000005</v>
          </cell>
          <cell r="HH78">
            <v>646.44000000000005</v>
          </cell>
          <cell r="HI78">
            <v>646.44000000000005</v>
          </cell>
          <cell r="HJ78">
            <v>646.44000000000005</v>
          </cell>
          <cell r="HK78">
            <v>646.44000000000005</v>
          </cell>
          <cell r="HL78">
            <v>6782.8124828881282</v>
          </cell>
          <cell r="HM78">
            <v>592.84570125676476</v>
          </cell>
          <cell r="HN78">
            <v>627.97730964867469</v>
          </cell>
          <cell r="HO78">
            <v>676.35625859240849</v>
          </cell>
          <cell r="HP78">
            <v>635.35321906930801</v>
          </cell>
          <cell r="HQ78">
            <v>659.47146977196724</v>
          </cell>
          <cell r="HR78">
            <v>560.99879662440367</v>
          </cell>
          <cell r="HS78">
            <v>719.89272035478768</v>
          </cell>
          <cell r="HT78">
            <v>424.02549234694482</v>
          </cell>
          <cell r="HU78">
            <v>436.23430708990696</v>
          </cell>
          <cell r="HV78">
            <v>472.18650411803134</v>
          </cell>
          <cell r="HW78">
            <v>429.72953779049698</v>
          </cell>
          <cell r="HX78">
            <v>547.74116622443444</v>
          </cell>
          <cell r="HY78">
            <v>1520.1224828881277</v>
          </cell>
          <cell r="HZ78">
            <v>0</v>
          </cell>
          <cell r="IA78">
            <v>1520.1224828881277</v>
          </cell>
          <cell r="IB78">
            <v>16975.849999999999</v>
          </cell>
          <cell r="IC78">
            <v>1292.4000000000001</v>
          </cell>
          <cell r="ID78">
            <v>1292.4000000000001</v>
          </cell>
          <cell r="IE78">
            <v>1292.4000000000001</v>
          </cell>
          <cell r="IF78">
            <v>1292.4000000000001</v>
          </cell>
          <cell r="IG78">
            <v>1292.4000000000001</v>
          </cell>
          <cell r="IH78">
            <v>1292.4000000000001</v>
          </cell>
          <cell r="II78">
            <v>1292.4000000000001</v>
          </cell>
          <cell r="IJ78">
            <v>1585.81</v>
          </cell>
          <cell r="IK78">
            <v>1585.81</v>
          </cell>
          <cell r="IL78">
            <v>1585.81</v>
          </cell>
          <cell r="IM78">
            <v>1585.81</v>
          </cell>
          <cell r="IN78">
            <v>1585.81</v>
          </cell>
          <cell r="IO78">
            <v>14980.350540232163</v>
          </cell>
          <cell r="IP78">
            <v>1320.4677289161721</v>
          </cell>
          <cell r="IQ78">
            <v>1317.3070641688491</v>
          </cell>
          <cell r="IR78">
            <v>1321.7401160111442</v>
          </cell>
          <cell r="IS78">
            <v>1327.164475</v>
          </cell>
          <cell r="IT78">
            <v>1337.52703</v>
          </cell>
          <cell r="IU78">
            <v>1322.37833</v>
          </cell>
          <cell r="IV78">
            <v>1298.7748456433687</v>
          </cell>
          <cell r="IW78">
            <v>1638.05285</v>
          </cell>
          <cell r="IX78">
            <v>989.76498297665626</v>
          </cell>
          <cell r="IY78">
            <v>1173.9884869853875</v>
          </cell>
          <cell r="IZ78">
            <v>912.46696670096196</v>
          </cell>
          <cell r="JA78">
            <v>1020.7176638296222</v>
          </cell>
          <cell r="JB78">
            <v>-1995.499459767836</v>
          </cell>
          <cell r="JC78">
            <v>-1995.499459767836</v>
          </cell>
          <cell r="JD78">
            <v>0</v>
          </cell>
          <cell r="JE78">
            <v>1367.99</v>
          </cell>
          <cell r="JF78">
            <v>104.17</v>
          </cell>
          <cell r="JG78">
            <v>104.17</v>
          </cell>
          <cell r="JH78">
            <v>104.17</v>
          </cell>
          <cell r="JI78">
            <v>104.17</v>
          </cell>
          <cell r="JJ78">
            <v>104.17</v>
          </cell>
          <cell r="JK78">
            <v>104.17</v>
          </cell>
          <cell r="JL78">
            <v>104.17</v>
          </cell>
          <cell r="JM78">
            <v>127.76</v>
          </cell>
          <cell r="JN78">
            <v>127.76</v>
          </cell>
          <cell r="JO78">
            <v>127.76</v>
          </cell>
          <cell r="JP78">
            <v>127.76</v>
          </cell>
          <cell r="JQ78">
            <v>127.76</v>
          </cell>
          <cell r="JR78">
            <v>1177.9447854765904</v>
          </cell>
          <cell r="JS78">
            <v>106.33566137677182</v>
          </cell>
          <cell r="JT78">
            <v>106.08113688598954</v>
          </cell>
          <cell r="JU78">
            <v>106.43812516313199</v>
          </cell>
          <cell r="JV78">
            <v>106.87494220000001</v>
          </cell>
          <cell r="JW78">
            <v>107.70942616000001</v>
          </cell>
          <cell r="JX78">
            <v>106.48951976000001</v>
          </cell>
          <cell r="JY78">
            <v>104.58875985129798</v>
          </cell>
          <cell r="JZ78">
            <v>131.96628760000002</v>
          </cell>
          <cell r="KA78">
            <v>75.323853899737287</v>
          </cell>
          <cell r="KB78">
            <v>88.304108307711999</v>
          </cell>
          <cell r="KC78">
            <v>59.920564907762021</v>
          </cell>
          <cell r="KD78">
            <v>77.912399364187564</v>
          </cell>
          <cell r="KE78">
            <v>-190.04521452340964</v>
          </cell>
          <cell r="KF78">
            <v>-190.04521452340964</v>
          </cell>
          <cell r="KG78">
            <v>0</v>
          </cell>
          <cell r="KH78">
            <v>1974.6</v>
          </cell>
          <cell r="KI78">
            <v>101.35</v>
          </cell>
          <cell r="KJ78">
            <v>101.35</v>
          </cell>
          <cell r="KK78">
            <v>101.35</v>
          </cell>
          <cell r="KL78">
            <v>101.35</v>
          </cell>
          <cell r="KM78">
            <v>101.35</v>
          </cell>
          <cell r="KN78">
            <v>101.35</v>
          </cell>
          <cell r="KO78">
            <v>101.35</v>
          </cell>
          <cell r="KP78">
            <v>253.03</v>
          </cell>
          <cell r="KQ78">
            <v>253.03</v>
          </cell>
          <cell r="KR78">
            <v>253.03</v>
          </cell>
          <cell r="KS78">
            <v>253.03</v>
          </cell>
          <cell r="KT78">
            <v>253.03</v>
          </cell>
          <cell r="KU78">
            <v>2140.706053995576</v>
          </cell>
          <cell r="KV78">
            <v>122.42677999877054</v>
          </cell>
          <cell r="KW78">
            <v>131.84916201626439</v>
          </cell>
          <cell r="KX78">
            <v>117.014536209021</v>
          </cell>
          <cell r="KY78">
            <v>128.2955678135481</v>
          </cell>
          <cell r="KZ78">
            <v>127.79819371457256</v>
          </cell>
          <cell r="LA78">
            <v>130.62368438256323</v>
          </cell>
          <cell r="LB78">
            <v>115.58642637965579</v>
          </cell>
          <cell r="LC78">
            <v>192.21532918269455</v>
          </cell>
          <cell r="LD78">
            <v>247.75482320694101</v>
          </cell>
          <cell r="LE78">
            <v>239.23645477268013</v>
          </cell>
          <cell r="LF78">
            <v>291.48017708865297</v>
          </cell>
          <cell r="LG78">
            <v>296.42491923021191</v>
          </cell>
          <cell r="LH78">
            <v>166.10605399557608</v>
          </cell>
          <cell r="LI78">
            <v>0</v>
          </cell>
          <cell r="LJ78">
            <v>166.10605399557608</v>
          </cell>
          <cell r="LK78">
            <v>0</v>
          </cell>
          <cell r="LX78">
            <v>0</v>
          </cell>
          <cell r="MJ78">
            <v>0</v>
          </cell>
          <cell r="ML78">
            <v>0</v>
          </cell>
          <cell r="MM78">
            <v>0</v>
          </cell>
          <cell r="MN78">
            <v>21335.479999999996</v>
          </cell>
          <cell r="MO78">
            <v>1244.8399999999999</v>
          </cell>
          <cell r="MP78">
            <v>1244.8399999999999</v>
          </cell>
          <cell r="MQ78">
            <v>1244.8399999999999</v>
          </cell>
          <cell r="MR78">
            <v>1244.8399999999999</v>
          </cell>
          <cell r="MS78">
            <v>1244.8399999999999</v>
          </cell>
          <cell r="MT78">
            <v>1244.8399999999999</v>
          </cell>
          <cell r="MU78">
            <v>1244.8399999999999</v>
          </cell>
          <cell r="MV78">
            <v>2524.3199999999997</v>
          </cell>
          <cell r="MW78">
            <v>2524.3199999999997</v>
          </cell>
          <cell r="MX78">
            <v>2524.3199999999997</v>
          </cell>
          <cell r="MY78">
            <v>2524.3199999999997</v>
          </cell>
          <cell r="MZ78">
            <v>2524.3199999999997</v>
          </cell>
          <cell r="NA78">
            <v>3115.7274669944827</v>
          </cell>
          <cell r="NB78">
            <v>0</v>
          </cell>
          <cell r="NC78">
            <v>0</v>
          </cell>
          <cell r="ND78">
            <v>0</v>
          </cell>
          <cell r="NE78">
            <v>0</v>
          </cell>
          <cell r="NF78">
            <v>0</v>
          </cell>
          <cell r="NG78">
            <v>544.32560000000001</v>
          </cell>
          <cell r="NH78">
            <v>0</v>
          </cell>
          <cell r="NI78">
            <v>0</v>
          </cell>
          <cell r="NJ78">
            <v>0</v>
          </cell>
          <cell r="NK78">
            <v>0</v>
          </cell>
          <cell r="NL78">
            <v>2322.2861146170499</v>
          </cell>
          <cell r="NM78">
            <v>249.11575237743281</v>
          </cell>
          <cell r="NN78">
            <v>-18219.752533005514</v>
          </cell>
          <cell r="NO78">
            <v>-18219.752533005514</v>
          </cell>
          <cell r="NP78">
            <v>0</v>
          </cell>
          <cell r="NQ78">
            <v>15922.42</v>
          </cell>
          <cell r="NR78">
            <v>0</v>
          </cell>
          <cell r="NS78">
            <v>-15922.42</v>
          </cell>
          <cell r="NT78">
            <v>-15922.42</v>
          </cell>
          <cell r="NU78">
            <v>0</v>
          </cell>
          <cell r="NV78">
            <v>5059.6499999999996</v>
          </cell>
          <cell r="NW78">
            <v>564.15</v>
          </cell>
          <cell r="NX78">
            <v>564.15</v>
          </cell>
          <cell r="NY78">
            <v>564.15</v>
          </cell>
          <cell r="NZ78">
            <v>564.15</v>
          </cell>
          <cell r="OA78">
            <v>564.15</v>
          </cell>
          <cell r="OB78">
            <v>564.15</v>
          </cell>
          <cell r="OC78">
            <v>564.15</v>
          </cell>
          <cell r="OD78">
            <v>222.12</v>
          </cell>
          <cell r="OE78">
            <v>222.12</v>
          </cell>
          <cell r="OF78">
            <v>222.12</v>
          </cell>
          <cell r="OG78">
            <v>222.12</v>
          </cell>
          <cell r="OH78">
            <v>222.12</v>
          </cell>
          <cell r="OI78">
            <v>0</v>
          </cell>
          <cell r="OJ78">
            <v>0</v>
          </cell>
          <cell r="OK78">
            <v>0</v>
          </cell>
          <cell r="OL78">
            <v>0</v>
          </cell>
          <cell r="OM78">
            <v>0</v>
          </cell>
          <cell r="ON78">
            <v>0</v>
          </cell>
          <cell r="OO78">
            <v>0</v>
          </cell>
          <cell r="OP78">
            <v>0</v>
          </cell>
          <cell r="OQ78">
            <v>0</v>
          </cell>
          <cell r="OR78">
            <v>0</v>
          </cell>
          <cell r="OS78">
            <v>0</v>
          </cell>
          <cell r="OT78">
            <v>0</v>
          </cell>
          <cell r="OU78">
            <v>0</v>
          </cell>
          <cell r="OV78">
            <v>-5059.6499999999996</v>
          </cell>
          <cell r="OW78">
            <v>-5059.6499999999996</v>
          </cell>
          <cell r="OX78">
            <v>0</v>
          </cell>
          <cell r="OY78">
            <v>4004.6299999999987</v>
          </cell>
          <cell r="OZ78">
            <v>456.99</v>
          </cell>
          <cell r="PA78">
            <v>456.99</v>
          </cell>
          <cell r="PB78">
            <v>456.99</v>
          </cell>
          <cell r="PC78">
            <v>456.99</v>
          </cell>
          <cell r="PD78">
            <v>456.99</v>
          </cell>
          <cell r="PE78">
            <v>456.99</v>
          </cell>
          <cell r="PF78">
            <v>456.99</v>
          </cell>
          <cell r="PG78">
            <v>161.13999999999999</v>
          </cell>
          <cell r="PH78">
            <v>161.13999999999999</v>
          </cell>
          <cell r="PI78">
            <v>161.13999999999999</v>
          </cell>
          <cell r="PJ78">
            <v>161.13999999999999</v>
          </cell>
          <cell r="PK78">
            <v>161.13999999999999</v>
          </cell>
          <cell r="PL78">
            <v>0</v>
          </cell>
          <cell r="PM78">
            <v>0</v>
          </cell>
          <cell r="PN78">
            <v>0</v>
          </cell>
          <cell r="PO78">
            <v>0</v>
          </cell>
          <cell r="PP78">
            <v>0</v>
          </cell>
          <cell r="PQ78">
            <v>0</v>
          </cell>
          <cell r="PR78">
            <v>0</v>
          </cell>
          <cell r="PS78">
            <v>0</v>
          </cell>
          <cell r="PT78">
            <v>0</v>
          </cell>
          <cell r="PU78">
            <v>0</v>
          </cell>
          <cell r="PV78">
            <v>0</v>
          </cell>
          <cell r="PW78">
            <v>0</v>
          </cell>
          <cell r="PX78">
            <v>0</v>
          </cell>
          <cell r="PY78">
            <v>-4004.6299999999987</v>
          </cell>
          <cell r="PZ78">
            <v>-4004.6299999999987</v>
          </cell>
          <cell r="QA78">
            <v>0</v>
          </cell>
          <cell r="QB78">
            <v>1133.53</v>
          </cell>
          <cell r="QC78">
            <v>134.13999999999999</v>
          </cell>
          <cell r="QD78">
            <v>134.13999999999999</v>
          </cell>
          <cell r="QE78">
            <v>134.13999999999999</v>
          </cell>
          <cell r="QF78">
            <v>134.13999999999999</v>
          </cell>
          <cell r="QG78">
            <v>134.13999999999999</v>
          </cell>
          <cell r="QH78">
            <v>134.13999999999999</v>
          </cell>
          <cell r="QI78">
            <v>134.13999999999999</v>
          </cell>
          <cell r="QJ78">
            <v>38.909999999999997</v>
          </cell>
          <cell r="QK78">
            <v>38.909999999999997</v>
          </cell>
          <cell r="QL78">
            <v>38.909999999999997</v>
          </cell>
          <cell r="QM78">
            <v>38.909999999999997</v>
          </cell>
          <cell r="QN78">
            <v>38.909999999999997</v>
          </cell>
          <cell r="QO78">
            <v>0</v>
          </cell>
          <cell r="QP78">
            <v>0</v>
          </cell>
          <cell r="QQ78">
            <v>0</v>
          </cell>
          <cell r="QR78">
            <v>0</v>
          </cell>
          <cell r="QS78">
            <v>0</v>
          </cell>
          <cell r="QT78">
            <v>0</v>
          </cell>
          <cell r="QU78">
            <v>0</v>
          </cell>
          <cell r="QV78">
            <v>0</v>
          </cell>
          <cell r="QW78">
            <v>0</v>
          </cell>
          <cell r="QX78">
            <v>0</v>
          </cell>
          <cell r="QY78">
            <v>0</v>
          </cell>
          <cell r="QZ78">
            <v>0</v>
          </cell>
          <cell r="RA78">
            <v>0</v>
          </cell>
          <cell r="RB78">
            <v>-1133.53</v>
          </cell>
          <cell r="RC78">
            <v>-1133.53</v>
          </cell>
          <cell r="RD78">
            <v>0</v>
          </cell>
          <cell r="RE78">
            <v>3829.7899999999995</v>
          </cell>
          <cell r="RF78">
            <v>394.02</v>
          </cell>
          <cell r="RG78">
            <v>394.02</v>
          </cell>
          <cell r="RH78">
            <v>394.02</v>
          </cell>
          <cell r="RI78">
            <v>394.02</v>
          </cell>
          <cell r="RJ78">
            <v>394.02</v>
          </cell>
          <cell r="RK78">
            <v>394.02</v>
          </cell>
          <cell r="RL78">
            <v>394.02</v>
          </cell>
          <cell r="RM78">
            <v>214.33</v>
          </cell>
          <cell r="RN78">
            <v>214.33</v>
          </cell>
          <cell r="RO78">
            <v>214.33</v>
          </cell>
          <cell r="RP78">
            <v>214.33</v>
          </cell>
          <cell r="RQ78">
            <v>214.33</v>
          </cell>
          <cell r="RR78">
            <v>0</v>
          </cell>
          <cell r="RS78">
            <v>0</v>
          </cell>
          <cell r="RT78">
            <v>0</v>
          </cell>
          <cell r="RU78">
            <v>0</v>
          </cell>
          <cell r="RV78">
            <v>0</v>
          </cell>
          <cell r="RW78">
            <v>0</v>
          </cell>
          <cell r="RX78">
            <v>0</v>
          </cell>
          <cell r="RY78">
            <v>0</v>
          </cell>
          <cell r="RZ78">
            <v>0</v>
          </cell>
          <cell r="SA78">
            <v>0</v>
          </cell>
          <cell r="SB78">
            <v>0</v>
          </cell>
          <cell r="SC78">
            <v>0</v>
          </cell>
          <cell r="SD78">
            <v>0</v>
          </cell>
          <cell r="SE78">
            <v>-3829.7899999999995</v>
          </cell>
          <cell r="SF78">
            <v>-3829.7899999999995</v>
          </cell>
          <cell r="SG78">
            <v>0</v>
          </cell>
          <cell r="SH78">
            <v>986.70000000000016</v>
          </cell>
          <cell r="SI78">
            <v>101.95</v>
          </cell>
          <cell r="SJ78">
            <v>101.95</v>
          </cell>
          <cell r="SK78">
            <v>101.95</v>
          </cell>
          <cell r="SL78">
            <v>101.95</v>
          </cell>
          <cell r="SM78">
            <v>101.95</v>
          </cell>
          <cell r="SN78">
            <v>101.95</v>
          </cell>
          <cell r="SO78">
            <v>101.95</v>
          </cell>
          <cell r="SP78">
            <v>54.61</v>
          </cell>
          <cell r="SQ78">
            <v>54.61</v>
          </cell>
          <cell r="SR78">
            <v>54.61</v>
          </cell>
          <cell r="SS78">
            <v>54.61</v>
          </cell>
          <cell r="ST78">
            <v>54.61</v>
          </cell>
          <cell r="SU78">
            <v>0</v>
          </cell>
          <cell r="SV78">
            <v>0</v>
          </cell>
          <cell r="SW78">
            <v>0</v>
          </cell>
          <cell r="SX78">
            <v>0</v>
          </cell>
          <cell r="SY78">
            <v>0</v>
          </cell>
          <cell r="SZ78">
            <v>0</v>
          </cell>
          <cell r="TA78">
            <v>0</v>
          </cell>
          <cell r="TB78">
            <v>0</v>
          </cell>
          <cell r="TC78">
            <v>0</v>
          </cell>
          <cell r="TD78">
            <v>0</v>
          </cell>
          <cell r="TE78">
            <v>0</v>
          </cell>
          <cell r="TF78">
            <v>0</v>
          </cell>
          <cell r="TG78">
            <v>0</v>
          </cell>
          <cell r="TH78">
            <v>-986.70000000000016</v>
          </cell>
          <cell r="TI78">
            <v>-986.70000000000016</v>
          </cell>
          <cell r="TJ78">
            <v>0</v>
          </cell>
          <cell r="TK78">
            <v>850.67000000000007</v>
          </cell>
          <cell r="TL78">
            <v>92.96</v>
          </cell>
          <cell r="TM78">
            <v>92.96</v>
          </cell>
          <cell r="TN78">
            <v>92.96</v>
          </cell>
          <cell r="TO78">
            <v>92.96</v>
          </cell>
          <cell r="TP78">
            <v>92.96</v>
          </cell>
          <cell r="TQ78">
            <v>92.96</v>
          </cell>
          <cell r="TR78">
            <v>92.96</v>
          </cell>
          <cell r="TS78">
            <v>39.99</v>
          </cell>
          <cell r="TT78">
            <v>39.99</v>
          </cell>
          <cell r="TU78">
            <v>39.99</v>
          </cell>
          <cell r="TV78">
            <v>39.99</v>
          </cell>
          <cell r="TW78">
            <v>39.99</v>
          </cell>
          <cell r="TX78">
            <v>0</v>
          </cell>
          <cell r="TY78">
            <v>0</v>
          </cell>
          <cell r="TZ78">
            <v>0</v>
          </cell>
          <cell r="UA78">
            <v>0</v>
          </cell>
          <cell r="UB78">
            <v>0</v>
          </cell>
          <cell r="UC78">
            <v>0</v>
          </cell>
          <cell r="UD78">
            <v>0</v>
          </cell>
          <cell r="UE78">
            <v>0</v>
          </cell>
          <cell r="UF78">
            <v>0</v>
          </cell>
          <cell r="UG78">
            <v>0</v>
          </cell>
          <cell r="UH78">
            <v>0</v>
          </cell>
          <cell r="UI78">
            <v>0</v>
          </cell>
          <cell r="UJ78">
            <v>0</v>
          </cell>
          <cell r="UK78">
            <v>-850.67000000000007</v>
          </cell>
          <cell r="UL78">
            <v>-850.67000000000007</v>
          </cell>
          <cell r="UM78">
            <v>0</v>
          </cell>
          <cell r="UN78">
            <v>57.449999999999996</v>
          </cell>
          <cell r="UO78">
            <v>5.6</v>
          </cell>
          <cell r="UP78">
            <v>5.6</v>
          </cell>
          <cell r="UQ78">
            <v>5.6</v>
          </cell>
          <cell r="UR78">
            <v>5.6</v>
          </cell>
          <cell r="US78">
            <v>5.6</v>
          </cell>
          <cell r="UT78">
            <v>5.6</v>
          </cell>
          <cell r="UU78">
            <v>5.6</v>
          </cell>
          <cell r="UV78">
            <v>3.65</v>
          </cell>
          <cell r="UW78">
            <v>3.65</v>
          </cell>
          <cell r="UX78">
            <v>3.65</v>
          </cell>
          <cell r="UY78">
            <v>3.65</v>
          </cell>
          <cell r="UZ78">
            <v>3.65</v>
          </cell>
          <cell r="VA78">
            <v>0</v>
          </cell>
          <cell r="VH78">
            <v>0</v>
          </cell>
          <cell r="VN78">
            <v>-57.449999999999996</v>
          </cell>
          <cell r="VO78">
            <v>-57.449999999999996</v>
          </cell>
          <cell r="VP78">
            <v>0</v>
          </cell>
          <cell r="VQ78">
            <v>0</v>
          </cell>
          <cell r="WD78">
            <v>0</v>
          </cell>
          <cell r="WQ78">
            <v>0</v>
          </cell>
          <cell r="WR78">
            <v>0</v>
          </cell>
          <cell r="WS78">
            <v>0</v>
          </cell>
          <cell r="WT78">
            <v>22479.379999999997</v>
          </cell>
          <cell r="WU78">
            <v>1677.44</v>
          </cell>
          <cell r="WV78">
            <v>1677.44</v>
          </cell>
          <cell r="WW78">
            <v>1677.44</v>
          </cell>
          <cell r="WX78">
            <v>1677.44</v>
          </cell>
          <cell r="WY78">
            <v>1677.44</v>
          </cell>
          <cell r="WZ78">
            <v>1677.44</v>
          </cell>
          <cell r="XA78">
            <v>1677.44</v>
          </cell>
          <cell r="XB78">
            <v>2147.46</v>
          </cell>
          <cell r="XC78">
            <v>2147.46</v>
          </cell>
          <cell r="XD78">
            <v>2147.46</v>
          </cell>
          <cell r="XE78">
            <v>2147.46</v>
          </cell>
          <cell r="XF78">
            <v>2147.46</v>
          </cell>
          <cell r="XG78">
            <v>22116.95285623056</v>
          </cell>
          <cell r="XH78">
            <v>2133.2385797356137</v>
          </cell>
          <cell r="XI78">
            <v>2286.3559928330119</v>
          </cell>
          <cell r="XJ78">
            <v>1872.7522777562272</v>
          </cell>
          <cell r="XK78">
            <v>3.4024658984074172</v>
          </cell>
          <cell r="XL78">
            <v>1727.6049667614102</v>
          </cell>
          <cell r="XM78">
            <v>1809.7882454131895</v>
          </cell>
          <cell r="XN78">
            <v>1992.5089094324771</v>
          </cell>
          <cell r="XO78">
            <v>2301.5581798722715</v>
          </cell>
          <cell r="XP78">
            <v>2022.7719844049632</v>
          </cell>
          <cell r="XQ78">
            <v>1975.4908707403986</v>
          </cell>
          <cell r="XR78">
            <v>1845.1236399146924</v>
          </cell>
          <cell r="XS78">
            <v>2146.3567434678989</v>
          </cell>
          <cell r="XT78">
            <v>-362.42714376943695</v>
          </cell>
          <cell r="XU78">
            <v>-362.42714376943695</v>
          </cell>
          <cell r="XV78">
            <v>0</v>
          </cell>
          <cell r="XW78">
            <v>9508.35</v>
          </cell>
          <cell r="XX78">
            <v>655.9</v>
          </cell>
          <cell r="XY78">
            <v>655.9</v>
          </cell>
          <cell r="XZ78">
            <v>655.9</v>
          </cell>
          <cell r="YA78">
            <v>655.9</v>
          </cell>
          <cell r="YB78">
            <v>655.9</v>
          </cell>
          <cell r="YC78">
            <v>655.9</v>
          </cell>
          <cell r="YD78">
            <v>655.9</v>
          </cell>
          <cell r="YE78">
            <v>983.41</v>
          </cell>
          <cell r="YF78">
            <v>983.41</v>
          </cell>
          <cell r="YG78">
            <v>983.41</v>
          </cell>
          <cell r="YH78">
            <v>983.41</v>
          </cell>
          <cell r="YI78">
            <v>983.41</v>
          </cell>
          <cell r="YJ78">
            <v>9661.4292641846914</v>
          </cell>
          <cell r="YK78">
            <v>759.3661982375487</v>
          </cell>
          <cell r="YL78">
            <v>741.37951285842462</v>
          </cell>
          <cell r="YM78">
            <v>776.21538885936684</v>
          </cell>
          <cell r="YN78">
            <v>742.10373175718644</v>
          </cell>
          <cell r="YO78">
            <v>737.75051098150414</v>
          </cell>
          <cell r="YP78">
            <v>713.51723599283991</v>
          </cell>
          <cell r="YQ78">
            <v>830.07967248721059</v>
          </cell>
          <cell r="YR78">
            <v>848.42584450583183</v>
          </cell>
          <cell r="YS78">
            <v>814.48797251767519</v>
          </cell>
          <cell r="YT78">
            <v>867.39358348674875</v>
          </cell>
          <cell r="YU78">
            <v>877.20761621384588</v>
          </cell>
          <cell r="YV78">
            <v>953.50199628650955</v>
          </cell>
          <cell r="YW78">
            <v>153.07926418469106</v>
          </cell>
          <cell r="YX78">
            <v>0</v>
          </cell>
          <cell r="YY78">
            <v>153.07926418469106</v>
          </cell>
          <cell r="YZ78">
            <v>812.15999999999985</v>
          </cell>
          <cell r="ZA78">
            <v>39.58</v>
          </cell>
          <cell r="ZB78">
            <v>39.58</v>
          </cell>
          <cell r="ZC78">
            <v>39.58</v>
          </cell>
          <cell r="ZD78">
            <v>39.58</v>
          </cell>
          <cell r="ZE78">
            <v>39.58</v>
          </cell>
          <cell r="ZF78">
            <v>39.58</v>
          </cell>
          <cell r="ZG78">
            <v>39.58</v>
          </cell>
          <cell r="ZH78">
            <v>107.02</v>
          </cell>
          <cell r="ZI78">
            <v>107.02</v>
          </cell>
          <cell r="ZJ78">
            <v>107.02</v>
          </cell>
          <cell r="ZK78">
            <v>107.02</v>
          </cell>
          <cell r="ZL78">
            <v>107.02</v>
          </cell>
          <cell r="ZM78">
            <v>2703.5870083615773</v>
          </cell>
          <cell r="ZN78">
            <v>0</v>
          </cell>
          <cell r="ZO78">
            <v>78.066481002040859</v>
          </cell>
          <cell r="ZP78">
            <v>263.61371395681584</v>
          </cell>
          <cell r="ZQ78">
            <v>2286.9483905194829</v>
          </cell>
          <cell r="ZR78">
            <v>74.958422883237716</v>
          </cell>
          <cell r="ZS78">
            <v>0</v>
          </cell>
          <cell r="ZZ78">
            <v>1891.4270083615775</v>
          </cell>
          <cell r="AAA78">
            <v>0</v>
          </cell>
          <cell r="AAB78">
            <v>1891.4270083615775</v>
          </cell>
          <cell r="AAC78">
            <v>418.83000000000004</v>
          </cell>
          <cell r="AAD78">
            <v>30.19</v>
          </cell>
          <cell r="AAE78">
            <v>30.19</v>
          </cell>
          <cell r="AAF78">
            <v>30.19</v>
          </cell>
          <cell r="AAG78">
            <v>30.19</v>
          </cell>
          <cell r="AAH78">
            <v>30.19</v>
          </cell>
          <cell r="AAI78">
            <v>30.19</v>
          </cell>
          <cell r="AAJ78">
            <v>30.19</v>
          </cell>
          <cell r="AAK78">
            <v>41.5</v>
          </cell>
          <cell r="AAL78">
            <v>41.5</v>
          </cell>
          <cell r="AAM78">
            <v>41.5</v>
          </cell>
          <cell r="AAN78">
            <v>41.5</v>
          </cell>
          <cell r="AAO78">
            <v>41.5</v>
          </cell>
          <cell r="AAP78">
            <v>442.21273316237108</v>
          </cell>
          <cell r="AAQ78">
            <v>34.912130649933268</v>
          </cell>
          <cell r="AAR78">
            <v>34.828565154023913</v>
          </cell>
          <cell r="AAS78">
            <v>34.945771566348107</v>
          </cell>
          <cell r="AAT78">
            <v>35.089187361800001</v>
          </cell>
          <cell r="AAU78">
            <v>35.363165185040003</v>
          </cell>
          <cell r="AAV78">
            <v>34.962645443440003</v>
          </cell>
          <cell r="AAW78">
            <v>34.338587837481889</v>
          </cell>
          <cell r="AAX78">
            <v>40.235328000000003</v>
          </cell>
          <cell r="AAY78">
            <v>38.694707999999999</v>
          </cell>
          <cell r="AAZ78">
            <v>39.407184000000001</v>
          </cell>
          <cell r="ABA78">
            <v>39.354386400000003</v>
          </cell>
          <cell r="ABB78">
            <v>40.081073564303878</v>
          </cell>
          <cell r="ABC78">
            <v>23.382733162371039</v>
          </cell>
          <cell r="ABD78">
            <v>0</v>
          </cell>
          <cell r="ABE78">
            <v>23.382733162371039</v>
          </cell>
          <cell r="ABF78">
            <v>59.25</v>
          </cell>
          <cell r="ABG78">
            <v>2</v>
          </cell>
          <cell r="ABH78">
            <v>2</v>
          </cell>
          <cell r="ABI78">
            <v>2</v>
          </cell>
          <cell r="ABJ78">
            <v>2</v>
          </cell>
          <cell r="ABK78">
            <v>2</v>
          </cell>
          <cell r="ABL78">
            <v>2</v>
          </cell>
          <cell r="ABM78">
            <v>2</v>
          </cell>
          <cell r="ABN78">
            <v>9.0500000000000007</v>
          </cell>
          <cell r="ABO78">
            <v>9.0500000000000007</v>
          </cell>
          <cell r="ABP78">
            <v>9.0500000000000007</v>
          </cell>
          <cell r="ABQ78">
            <v>9.0500000000000007</v>
          </cell>
          <cell r="ABR78">
            <v>9.0500000000000007</v>
          </cell>
          <cell r="ABS78">
            <v>0</v>
          </cell>
          <cell r="ABT78">
            <v>0</v>
          </cell>
          <cell r="ABU78">
            <v>0</v>
          </cell>
          <cell r="ABV78">
            <v>0</v>
          </cell>
          <cell r="ABW78">
            <v>0</v>
          </cell>
          <cell r="ABX78">
            <v>0</v>
          </cell>
          <cell r="ABY78">
            <v>0</v>
          </cell>
          <cell r="ACB78">
            <v>0</v>
          </cell>
          <cell r="ACC78">
            <v>0</v>
          </cell>
          <cell r="ACD78">
            <v>0</v>
          </cell>
          <cell r="ACE78">
            <v>0</v>
          </cell>
          <cell r="ACF78">
            <v>-59.25</v>
          </cell>
          <cell r="ACG78">
            <v>-59.25</v>
          </cell>
          <cell r="ACH78">
            <v>0</v>
          </cell>
          <cell r="ACI78">
            <v>17132.950000000004</v>
          </cell>
          <cell r="ACJ78">
            <v>12744.068279734975</v>
          </cell>
          <cell r="ACK78">
            <v>-4388.8817202650298</v>
          </cell>
          <cell r="ACL78">
            <v>-4388.8817202650298</v>
          </cell>
          <cell r="ACM78">
            <v>0</v>
          </cell>
          <cell r="ACN78">
            <v>4661.91</v>
          </cell>
          <cell r="ACO78">
            <v>386.83</v>
          </cell>
          <cell r="ACP78">
            <v>386.83</v>
          </cell>
          <cell r="ACQ78">
            <v>386.83</v>
          </cell>
          <cell r="ACR78">
            <v>386.83</v>
          </cell>
          <cell r="ACS78">
            <v>386.83</v>
          </cell>
          <cell r="ACT78">
            <v>386.83</v>
          </cell>
          <cell r="ACU78">
            <v>386.83</v>
          </cell>
          <cell r="ACV78">
            <v>390.82</v>
          </cell>
          <cell r="ACW78">
            <v>390.82</v>
          </cell>
          <cell r="ACX78">
            <v>390.82</v>
          </cell>
          <cell r="ACY78">
            <v>390.82</v>
          </cell>
          <cell r="ACZ78">
            <v>390.82</v>
          </cell>
          <cell r="ADA78">
            <v>5658.3497718018589</v>
          </cell>
          <cell r="ADB78">
            <v>0</v>
          </cell>
          <cell r="ADC78">
            <v>761.28551529280344</v>
          </cell>
          <cell r="ADD78">
            <v>566.57277808716503</v>
          </cell>
          <cell r="ADE78">
            <v>372.39839000000001</v>
          </cell>
          <cell r="ADF78">
            <v>503.06986799999999</v>
          </cell>
          <cell r="ADG78">
            <v>434.21377999999999</v>
          </cell>
          <cell r="ADH78">
            <v>398.54941531981581</v>
          </cell>
          <cell r="ADI78">
            <v>1142.2367429905187</v>
          </cell>
          <cell r="ADJ78">
            <v>457.45743679999998</v>
          </cell>
          <cell r="ADK78">
            <v>352.475368</v>
          </cell>
          <cell r="ADL78">
            <v>303.79399945999995</v>
          </cell>
          <cell r="ADM78">
            <v>366.29647785155487</v>
          </cell>
          <cell r="ADN78">
            <v>996.43977180185902</v>
          </cell>
          <cell r="ADO78">
            <v>0</v>
          </cell>
          <cell r="ADP78">
            <v>996.43977180185902</v>
          </cell>
          <cell r="ADQ78">
            <v>12471.040000000003</v>
          </cell>
          <cell r="ADR78">
            <v>789.72</v>
          </cell>
          <cell r="ADS78">
            <v>789.72</v>
          </cell>
          <cell r="ADT78">
            <v>789.72</v>
          </cell>
          <cell r="ADU78">
            <v>789.72</v>
          </cell>
          <cell r="ADV78">
            <v>789.72</v>
          </cell>
          <cell r="ADW78">
            <v>789.72</v>
          </cell>
          <cell r="ADX78">
            <v>789.72</v>
          </cell>
          <cell r="ADY78">
            <v>1388.6</v>
          </cell>
          <cell r="ADZ78">
            <v>1388.6</v>
          </cell>
          <cell r="AEA78">
            <v>1388.6</v>
          </cell>
          <cell r="AEB78">
            <v>1388.6</v>
          </cell>
          <cell r="AEC78">
            <v>1388.6</v>
          </cell>
          <cell r="AED78">
            <v>7085.7185079331157</v>
          </cell>
          <cell r="AEE78">
            <v>0</v>
          </cell>
          <cell r="AEF78">
            <v>1023.9604761479651</v>
          </cell>
          <cell r="AEG78">
            <v>765.42561942137911</v>
          </cell>
          <cell r="AEH78">
            <v>516.60372399999994</v>
          </cell>
          <cell r="AEI78">
            <v>667.56572959999994</v>
          </cell>
          <cell r="AEJ78">
            <v>615.79408799999999</v>
          </cell>
          <cell r="AEK78">
            <v>586.19330346649951</v>
          </cell>
          <cell r="AEL78">
            <v>671.25967499031856</v>
          </cell>
          <cell r="AEM78">
            <v>589.87932639999997</v>
          </cell>
          <cell r="AEN78">
            <v>516.45303919999992</v>
          </cell>
          <cell r="AEO78">
            <v>496.63049281999997</v>
          </cell>
          <cell r="AEP78">
            <v>635.95303388695481</v>
          </cell>
          <cell r="AEQ78">
            <v>-5385.321492066887</v>
          </cell>
          <cell r="AER78">
            <v>-5385.321492066887</v>
          </cell>
          <cell r="AES78">
            <v>0</v>
          </cell>
          <cell r="AET78">
            <v>0</v>
          </cell>
          <cell r="AEU78">
            <v>0</v>
          </cell>
          <cell r="AEV78">
            <v>0</v>
          </cell>
          <cell r="AEW78">
            <v>0</v>
          </cell>
          <cell r="AEX78">
            <v>0</v>
          </cell>
          <cell r="AEY78">
            <v>0</v>
          </cell>
          <cell r="AEZ78">
            <v>0</v>
          </cell>
          <cell r="AFA78">
            <v>0</v>
          </cell>
          <cell r="AFB78">
            <v>0</v>
          </cell>
          <cell r="AFC78">
            <v>0</v>
          </cell>
          <cell r="AFD78">
            <v>0</v>
          </cell>
          <cell r="AFE78">
            <v>0</v>
          </cell>
          <cell r="AFF78">
            <v>0</v>
          </cell>
          <cell r="AFG78">
            <v>0</v>
          </cell>
          <cell r="AFH78">
            <v>0</v>
          </cell>
          <cell r="AFI78">
            <v>0</v>
          </cell>
          <cell r="AFJ78">
            <v>0</v>
          </cell>
          <cell r="AFK78">
            <v>0</v>
          </cell>
          <cell r="AFL78">
            <v>0</v>
          </cell>
          <cell r="AFM78">
            <v>0</v>
          </cell>
          <cell r="AFN78">
            <v>0</v>
          </cell>
          <cell r="AFO78">
            <v>0</v>
          </cell>
          <cell r="AFP78">
            <v>0</v>
          </cell>
          <cell r="AFQ78">
            <v>0</v>
          </cell>
          <cell r="AFR78">
            <v>0</v>
          </cell>
          <cell r="AFS78">
            <v>0</v>
          </cell>
          <cell r="AFT78">
            <v>0</v>
          </cell>
          <cell r="AFU78">
            <v>0</v>
          </cell>
          <cell r="AFV78">
            <v>0</v>
          </cell>
          <cell r="AFW78">
            <v>126409.29999999999</v>
          </cell>
          <cell r="AFX78">
            <v>90001.703406305445</v>
          </cell>
          <cell r="AFY78">
            <v>-36407.596593694543</v>
          </cell>
          <cell r="AFZ78">
            <v>-36407.596593694543</v>
          </cell>
          <cell r="AGA78">
            <v>0</v>
          </cell>
          <cell r="AGB78">
            <v>151691.15999999997</v>
          </cell>
          <cell r="AGC78">
            <v>108002.04408756654</v>
          </cell>
          <cell r="AGD78">
            <v>-43689.115912433437</v>
          </cell>
          <cell r="AGE78">
            <v>-43689.115912433437</v>
          </cell>
          <cell r="AGF78">
            <v>0</v>
          </cell>
          <cell r="AGG78">
            <v>8090.1951999999992</v>
          </cell>
          <cell r="AGH78">
            <v>5760.109018003549</v>
          </cell>
          <cell r="AGI78">
            <v>-2330.0861819964503</v>
          </cell>
          <cell r="AGJ78">
            <v>-2330.0861819964503</v>
          </cell>
          <cell r="AGK78">
            <v>0</v>
          </cell>
          <cell r="AGL78">
            <v>159781.35519999996</v>
          </cell>
          <cell r="AGM78">
            <v>113762.15310557009</v>
          </cell>
          <cell r="AGN78">
            <v>-46019.202094429871</v>
          </cell>
          <cell r="AGO78">
            <v>-46019.202094429871</v>
          </cell>
          <cell r="AGP78">
            <v>0</v>
          </cell>
          <cell r="AGQ78">
            <v>5.0632911392405069E-2</v>
          </cell>
          <cell r="AGR78">
            <v>7.0000000000000007E-2</v>
          </cell>
          <cell r="AGS78">
            <v>0.03</v>
          </cell>
          <cell r="AGT78">
            <v>5.3333333333333337E-2</v>
          </cell>
          <cell r="AGV78">
            <v>37257.899999999994</v>
          </cell>
          <cell r="AGW78">
            <v>3115.7274669944827</v>
          </cell>
          <cell r="AGX78">
            <v>-34142.172533005512</v>
          </cell>
          <cell r="AGZ78">
            <v>-46019.202094429871</v>
          </cell>
          <cell r="AHA78">
            <v>-56875.831761359936</v>
          </cell>
          <cell r="AHC78">
            <v>-12206.913207635866</v>
          </cell>
          <cell r="AHD78">
            <v>88214.535877866612</v>
          </cell>
          <cell r="AHE78">
            <v>-78421.850858754595</v>
          </cell>
          <cell r="AHF78">
            <v>-31517.062930339278</v>
          </cell>
          <cell r="AHG78">
            <v>-136826.32497465293</v>
          </cell>
        </row>
        <row r="79">
          <cell r="C79" t="str">
            <v>Народного руху вул. 2</v>
          </cell>
          <cell r="D79">
            <v>9</v>
          </cell>
          <cell r="E79">
            <v>4031.6</v>
          </cell>
          <cell r="F79">
            <v>35039.829999999987</v>
          </cell>
          <cell r="G79">
            <v>38788.77830546139</v>
          </cell>
          <cell r="H79">
            <v>3748.9483054614029</v>
          </cell>
          <cell r="I79">
            <v>0</v>
          </cell>
          <cell r="J79">
            <v>3748.9483054614029</v>
          </cell>
          <cell r="K79">
            <v>13993.649999999998</v>
          </cell>
          <cell r="L79">
            <v>880.9</v>
          </cell>
          <cell r="M79">
            <v>880.9</v>
          </cell>
          <cell r="N79">
            <v>880.9</v>
          </cell>
          <cell r="O79">
            <v>880.9</v>
          </cell>
          <cell r="P79">
            <v>880.9</v>
          </cell>
          <cell r="Q79">
            <v>880.9</v>
          </cell>
          <cell r="R79">
            <v>880.9</v>
          </cell>
          <cell r="S79">
            <v>1565.47</v>
          </cell>
          <cell r="T79">
            <v>1565.47</v>
          </cell>
          <cell r="U79">
            <v>1565.47</v>
          </cell>
          <cell r="V79">
            <v>1565.47</v>
          </cell>
          <cell r="W79">
            <v>1565.47</v>
          </cell>
          <cell r="X79">
            <v>18271.51744007926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8363.7041391536168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9907.8133009256435</v>
          </cell>
          <cell r="AL79">
            <v>0</v>
          </cell>
          <cell r="AM79">
            <v>0</v>
          </cell>
          <cell r="AN79">
            <v>2508.85</v>
          </cell>
          <cell r="AO79">
            <v>191.1</v>
          </cell>
          <cell r="AP79">
            <v>191.1</v>
          </cell>
          <cell r="AQ79">
            <v>191.1</v>
          </cell>
          <cell r="AR79">
            <v>191.1</v>
          </cell>
          <cell r="AS79">
            <v>191.1</v>
          </cell>
          <cell r="AT79">
            <v>191.1</v>
          </cell>
          <cell r="AU79">
            <v>191.1</v>
          </cell>
          <cell r="AV79">
            <v>234.23</v>
          </cell>
          <cell r="AW79">
            <v>234.23</v>
          </cell>
          <cell r="AX79">
            <v>234.23</v>
          </cell>
          <cell r="AY79">
            <v>234.23</v>
          </cell>
          <cell r="AZ79">
            <v>234.23</v>
          </cell>
          <cell r="BA79">
            <v>2741.8383457390373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1255.0568866600463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1486.7814590789912</v>
          </cell>
          <cell r="BO79">
            <v>0</v>
          </cell>
          <cell r="BP79">
            <v>0</v>
          </cell>
          <cell r="BQ79">
            <v>672.84999999999991</v>
          </cell>
          <cell r="BR79">
            <v>51.2</v>
          </cell>
          <cell r="BS79">
            <v>51.2</v>
          </cell>
          <cell r="BT79">
            <v>51.2</v>
          </cell>
          <cell r="BU79">
            <v>51.2</v>
          </cell>
          <cell r="BV79">
            <v>51.2</v>
          </cell>
          <cell r="BW79">
            <v>51.2</v>
          </cell>
          <cell r="BX79">
            <v>51.2</v>
          </cell>
          <cell r="BY79">
            <v>62.89</v>
          </cell>
          <cell r="BZ79">
            <v>62.89</v>
          </cell>
          <cell r="CA79">
            <v>62.89</v>
          </cell>
          <cell r="CB79">
            <v>62.89</v>
          </cell>
          <cell r="CC79">
            <v>62.89</v>
          </cell>
          <cell r="CD79">
            <v>615.08999999999992</v>
          </cell>
          <cell r="CE79">
            <v>46.42</v>
          </cell>
          <cell r="CF79">
            <v>46.42</v>
          </cell>
          <cell r="CG79">
            <v>46.42</v>
          </cell>
          <cell r="CH79">
            <v>46.42</v>
          </cell>
          <cell r="CI79">
            <v>46.42</v>
          </cell>
          <cell r="CJ79">
            <v>46.42</v>
          </cell>
          <cell r="CK79">
            <v>46.42</v>
          </cell>
          <cell r="CL79">
            <v>58.03</v>
          </cell>
          <cell r="CM79">
            <v>58.03</v>
          </cell>
          <cell r="CN79">
            <v>58.03</v>
          </cell>
          <cell r="CO79">
            <v>58.03</v>
          </cell>
          <cell r="CP79">
            <v>58.03</v>
          </cell>
          <cell r="CR79">
            <v>0</v>
          </cell>
          <cell r="CS79">
            <v>0</v>
          </cell>
          <cell r="CT79">
            <v>42.760000000000005</v>
          </cell>
          <cell r="CU79">
            <v>3.23</v>
          </cell>
          <cell r="CV79">
            <v>3.23</v>
          </cell>
          <cell r="CW79">
            <v>3.23</v>
          </cell>
          <cell r="CX79">
            <v>3.23</v>
          </cell>
          <cell r="CY79">
            <v>3.23</v>
          </cell>
          <cell r="CZ79">
            <v>3.23</v>
          </cell>
          <cell r="DA79">
            <v>3.23</v>
          </cell>
          <cell r="DB79">
            <v>4.03</v>
          </cell>
          <cell r="DC79">
            <v>4.03</v>
          </cell>
          <cell r="DD79">
            <v>4.03</v>
          </cell>
          <cell r="DE79">
            <v>4.03</v>
          </cell>
          <cell r="DF79">
            <v>4.03</v>
          </cell>
          <cell r="DG79">
            <v>40.110000000000007</v>
          </cell>
          <cell r="DH79">
            <v>3.03</v>
          </cell>
          <cell r="DI79">
            <v>3.03</v>
          </cell>
          <cell r="DJ79">
            <v>3.03</v>
          </cell>
          <cell r="DK79">
            <v>3.03</v>
          </cell>
          <cell r="DL79">
            <v>3.03</v>
          </cell>
          <cell r="DM79">
            <v>3.03</v>
          </cell>
          <cell r="DN79">
            <v>3.03</v>
          </cell>
          <cell r="DO79">
            <v>3.78</v>
          </cell>
          <cell r="DP79">
            <v>3.78</v>
          </cell>
          <cell r="DQ79">
            <v>3.78</v>
          </cell>
          <cell r="DR79">
            <v>3.78</v>
          </cell>
          <cell r="DS79">
            <v>3.78</v>
          </cell>
          <cell r="DT79">
            <v>-2.6499999999999986</v>
          </cell>
          <cell r="DU79">
            <v>-2.6499999999999986</v>
          </cell>
          <cell r="DV79">
            <v>0</v>
          </cell>
          <cell r="DW79">
            <v>675.69</v>
          </cell>
          <cell r="DX79">
            <v>53.62</v>
          </cell>
          <cell r="DY79">
            <v>53.62</v>
          </cell>
          <cell r="DZ79">
            <v>53.62</v>
          </cell>
          <cell r="EA79">
            <v>53.62</v>
          </cell>
          <cell r="EB79">
            <v>53.62</v>
          </cell>
          <cell r="EC79">
            <v>53.62</v>
          </cell>
          <cell r="ED79">
            <v>53.62</v>
          </cell>
          <cell r="EE79">
            <v>60.07</v>
          </cell>
          <cell r="EF79">
            <v>60.07</v>
          </cell>
          <cell r="EG79">
            <v>60.07</v>
          </cell>
          <cell r="EH79">
            <v>60.07</v>
          </cell>
          <cell r="EI79">
            <v>60.07</v>
          </cell>
          <cell r="EK79">
            <v>700.94844743422163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320.85516128116421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380.09328615305742</v>
          </cell>
          <cell r="EX79">
            <v>25.25844743422158</v>
          </cell>
          <cell r="EY79">
            <v>0</v>
          </cell>
          <cell r="EZ79">
            <v>25.25844743422158</v>
          </cell>
          <cell r="FA79">
            <v>5619.2599999999993</v>
          </cell>
          <cell r="FB79">
            <v>424.93</v>
          </cell>
          <cell r="FC79">
            <v>424.93</v>
          </cell>
          <cell r="FD79">
            <v>424.93</v>
          </cell>
          <cell r="FE79">
            <v>424.93</v>
          </cell>
          <cell r="FF79">
            <v>424.93</v>
          </cell>
          <cell r="FG79">
            <v>424.93</v>
          </cell>
          <cell r="FH79">
            <v>424.93</v>
          </cell>
          <cell r="FI79">
            <v>528.95000000000005</v>
          </cell>
          <cell r="FJ79">
            <v>528.95000000000005</v>
          </cell>
          <cell r="FK79">
            <v>528.95000000000005</v>
          </cell>
          <cell r="FL79">
            <v>528.95000000000005</v>
          </cell>
          <cell r="FM79">
            <v>528.95000000000005</v>
          </cell>
          <cell r="FN79">
            <v>2858.0743573939708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2858.0743573939708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-2761.1856426060285</v>
          </cell>
          <cell r="GB79">
            <v>-2761.1856426060285</v>
          </cell>
          <cell r="GC79">
            <v>0</v>
          </cell>
          <cell r="GD79">
            <v>909.1400000000001</v>
          </cell>
          <cell r="GE79">
            <v>66.52</v>
          </cell>
          <cell r="GF79">
            <v>66.52</v>
          </cell>
          <cell r="GG79">
            <v>66.52</v>
          </cell>
          <cell r="GH79">
            <v>66.52</v>
          </cell>
          <cell r="GI79">
            <v>66.52</v>
          </cell>
          <cell r="GJ79">
            <v>66.52</v>
          </cell>
          <cell r="GK79">
            <v>66.52</v>
          </cell>
          <cell r="GL79">
            <v>88.7</v>
          </cell>
          <cell r="GM79">
            <v>88.7</v>
          </cell>
          <cell r="GN79">
            <v>88.7</v>
          </cell>
          <cell r="GO79">
            <v>88.7</v>
          </cell>
          <cell r="GP79">
            <v>88.7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V79">
            <v>-909.1400000000001</v>
          </cell>
          <cell r="GW79">
            <v>-909.1400000000001</v>
          </cell>
          <cell r="GX79">
            <v>0</v>
          </cell>
          <cell r="GY79">
            <v>10617.63</v>
          </cell>
          <cell r="GZ79">
            <v>585.79</v>
          </cell>
          <cell r="HA79">
            <v>585.79</v>
          </cell>
          <cell r="HB79">
            <v>585.79</v>
          </cell>
          <cell r="HC79">
            <v>585.79</v>
          </cell>
          <cell r="HD79">
            <v>585.79</v>
          </cell>
          <cell r="HE79">
            <v>585.79</v>
          </cell>
          <cell r="HF79">
            <v>585.79</v>
          </cell>
          <cell r="HG79">
            <v>1303.42</v>
          </cell>
          <cell r="HH79">
            <v>1303.42</v>
          </cell>
          <cell r="HI79">
            <v>1303.42</v>
          </cell>
          <cell r="HJ79">
            <v>1303.42</v>
          </cell>
          <cell r="HK79">
            <v>1303.42</v>
          </cell>
          <cell r="HL79">
            <v>13561.199714814904</v>
          </cell>
          <cell r="HM79">
            <v>1189.611432057025</v>
          </cell>
          <cell r="HN79">
            <v>1261.3151281968971</v>
          </cell>
          <cell r="HO79">
            <v>1357.3162438579329</v>
          </cell>
          <cell r="HP79">
            <v>1274.9720966513298</v>
          </cell>
          <cell r="HQ79">
            <v>1322.3935008143892</v>
          </cell>
          <cell r="HR79">
            <v>1125.6720641858851</v>
          </cell>
          <cell r="HS79">
            <v>1447.53616985451</v>
          </cell>
          <cell r="HT79">
            <v>837.03916487186768</v>
          </cell>
          <cell r="HU79">
            <v>868.20982791871245</v>
          </cell>
          <cell r="HV79">
            <v>937.67785611472982</v>
          </cell>
          <cell r="HW79">
            <v>852.28765859812597</v>
          </cell>
          <cell r="HX79">
            <v>1087.1685716935001</v>
          </cell>
          <cell r="HY79">
            <v>2943.5697148149047</v>
          </cell>
          <cell r="HZ79">
            <v>0</v>
          </cell>
          <cell r="IA79">
            <v>2943.5697148149047</v>
          </cell>
          <cell r="IB79">
            <v>31778.76</v>
          </cell>
          <cell r="IC79">
            <v>2274.48</v>
          </cell>
          <cell r="ID79">
            <v>2274.48</v>
          </cell>
          <cell r="IE79">
            <v>2274.48</v>
          </cell>
          <cell r="IF79">
            <v>2274.48</v>
          </cell>
          <cell r="IG79">
            <v>2274.48</v>
          </cell>
          <cell r="IH79">
            <v>2274.48</v>
          </cell>
          <cell r="II79">
            <v>2274.48</v>
          </cell>
          <cell r="IJ79">
            <v>3171.48</v>
          </cell>
          <cell r="IK79">
            <v>3171.48</v>
          </cell>
          <cell r="IL79">
            <v>3171.48</v>
          </cell>
          <cell r="IM79">
            <v>3171.48</v>
          </cell>
          <cell r="IN79">
            <v>3171.48</v>
          </cell>
          <cell r="IO79">
            <v>27741.814778926837</v>
          </cell>
          <cell r="IP79">
            <v>2324.0232028924625</v>
          </cell>
          <cell r="IQ79">
            <v>2318.4604329371746</v>
          </cell>
          <cell r="IR79">
            <v>2326.2626041796143</v>
          </cell>
          <cell r="IS79">
            <v>2335.8094760000004</v>
          </cell>
          <cell r="IT79">
            <v>2354.0475728000006</v>
          </cell>
          <cell r="IU79">
            <v>2327.3858608000005</v>
          </cell>
          <cell r="IV79">
            <v>2285.8437283323292</v>
          </cell>
          <cell r="IW79">
            <v>3276.1057000000001</v>
          </cell>
          <cell r="IX79">
            <v>1979.5299659533125</v>
          </cell>
          <cell r="IY79">
            <v>2347.9769739707749</v>
          </cell>
          <cell r="IZ79">
            <v>1824.9339334019239</v>
          </cell>
          <cell r="JA79">
            <v>2041.4353276592444</v>
          </cell>
          <cell r="JB79">
            <v>-4036.9452210731615</v>
          </cell>
          <cell r="JC79">
            <v>-4036.9452210731615</v>
          </cell>
          <cell r="JD79">
            <v>0</v>
          </cell>
          <cell r="JE79">
            <v>2736.2400000000002</v>
          </cell>
          <cell r="JF79">
            <v>208.27</v>
          </cell>
          <cell r="JG79">
            <v>208.27</v>
          </cell>
          <cell r="JH79">
            <v>208.27</v>
          </cell>
          <cell r="JI79">
            <v>208.27</v>
          </cell>
          <cell r="JJ79">
            <v>208.27</v>
          </cell>
          <cell r="JK79">
            <v>208.27</v>
          </cell>
          <cell r="JL79">
            <v>208.27</v>
          </cell>
          <cell r="JM79">
            <v>255.67</v>
          </cell>
          <cell r="JN79">
            <v>255.67</v>
          </cell>
          <cell r="JO79">
            <v>255.67</v>
          </cell>
          <cell r="JP79">
            <v>255.67</v>
          </cell>
          <cell r="JQ79">
            <v>255.67</v>
          </cell>
          <cell r="JR79">
            <v>2356.317809140482</v>
          </cell>
          <cell r="JS79">
            <v>212.76141863270209</v>
          </cell>
          <cell r="JT79">
            <v>212.25215399810571</v>
          </cell>
          <cell r="JU79">
            <v>212.96643302074656</v>
          </cell>
          <cell r="JV79">
            <v>213.8404372</v>
          </cell>
          <cell r="JW79">
            <v>215.51011215999998</v>
          </cell>
          <cell r="JX79">
            <v>213.06926575999998</v>
          </cell>
          <cell r="JY79">
            <v>209.26613547031573</v>
          </cell>
          <cell r="JZ79">
            <v>263.93257520000003</v>
          </cell>
          <cell r="KA79">
            <v>150.59709178936629</v>
          </cell>
          <cell r="KB79">
            <v>176.548878153472</v>
          </cell>
          <cell r="KC79">
            <v>119.80086448439663</v>
          </cell>
          <cell r="KD79">
            <v>155.77244327137703</v>
          </cell>
          <cell r="KE79">
            <v>-379.9221908595182</v>
          </cell>
          <cell r="KF79">
            <v>-379.9221908595182</v>
          </cell>
          <cell r="KG79">
            <v>0</v>
          </cell>
          <cell r="KH79">
            <v>4129.54</v>
          </cell>
          <cell r="KI79">
            <v>213.27</v>
          </cell>
          <cell r="KJ79">
            <v>213.27</v>
          </cell>
          <cell r="KK79">
            <v>213.27</v>
          </cell>
          <cell r="KL79">
            <v>213.27</v>
          </cell>
          <cell r="KM79">
            <v>213.27</v>
          </cell>
          <cell r="KN79">
            <v>213.27</v>
          </cell>
          <cell r="KO79">
            <v>213.27</v>
          </cell>
          <cell r="KP79">
            <v>527.33000000000004</v>
          </cell>
          <cell r="KQ79">
            <v>527.33000000000004</v>
          </cell>
          <cell r="KR79">
            <v>527.33000000000004</v>
          </cell>
          <cell r="KS79">
            <v>527.33000000000004</v>
          </cell>
          <cell r="KT79">
            <v>527.33000000000004</v>
          </cell>
          <cell r="KU79">
            <v>4478.5923396999142</v>
          </cell>
          <cell r="KV79">
            <v>257.56859562954151</v>
          </cell>
          <cell r="KW79">
            <v>277.39195211866354</v>
          </cell>
          <cell r="KX79">
            <v>246.18200168216742</v>
          </cell>
          <cell r="KY79">
            <v>269.91569350727059</v>
          </cell>
          <cell r="KZ79">
            <v>268.86928888748946</v>
          </cell>
          <cell r="LA79">
            <v>274.81372084368439</v>
          </cell>
          <cell r="LB79">
            <v>243.17746098316323</v>
          </cell>
          <cell r="LC79">
            <v>400.57869318101666</v>
          </cell>
          <cell r="LD79">
            <v>516.32356134926556</v>
          </cell>
          <cell r="LE79">
            <v>498.57119524017446</v>
          </cell>
          <cell r="LF79">
            <v>607.44764178181947</v>
          </cell>
          <cell r="LG79">
            <v>617.75253449565764</v>
          </cell>
          <cell r="LH79">
            <v>349.05233969991423</v>
          </cell>
          <cell r="LI79">
            <v>0</v>
          </cell>
          <cell r="LJ79">
            <v>349.05233969991423</v>
          </cell>
          <cell r="LK79">
            <v>0</v>
          </cell>
          <cell r="LX79">
            <v>0</v>
          </cell>
          <cell r="MJ79">
            <v>0</v>
          </cell>
          <cell r="ML79">
            <v>0</v>
          </cell>
          <cell r="MM79">
            <v>0</v>
          </cell>
          <cell r="MN79">
            <v>42923.979999999996</v>
          </cell>
          <cell r="MO79">
            <v>2639.89</v>
          </cell>
          <cell r="MP79">
            <v>2639.89</v>
          </cell>
          <cell r="MQ79">
            <v>2639.89</v>
          </cell>
          <cell r="MR79">
            <v>2639.89</v>
          </cell>
          <cell r="MS79">
            <v>2639.89</v>
          </cell>
          <cell r="MT79">
            <v>2639.89</v>
          </cell>
          <cell r="MU79">
            <v>2639.89</v>
          </cell>
          <cell r="MV79">
            <v>4888.95</v>
          </cell>
          <cell r="MW79">
            <v>4888.95</v>
          </cell>
          <cell r="MX79">
            <v>4888.95</v>
          </cell>
          <cell r="MY79">
            <v>4888.95</v>
          </cell>
          <cell r="MZ79">
            <v>4888.95</v>
          </cell>
          <cell r="NA79">
            <v>45341.343899097425</v>
          </cell>
          <cell r="NB79">
            <v>0</v>
          </cell>
          <cell r="NC79">
            <v>2634.0183999999999</v>
          </cell>
          <cell r="ND79">
            <v>451.28719999999998</v>
          </cell>
          <cell r="NE79">
            <v>0</v>
          </cell>
          <cell r="NF79">
            <v>0</v>
          </cell>
          <cell r="NG79">
            <v>2753.5334700614176</v>
          </cell>
          <cell r="NH79">
            <v>36187.812677574584</v>
          </cell>
          <cell r="NI79">
            <v>721.42909702145187</v>
          </cell>
          <cell r="NJ79">
            <v>0</v>
          </cell>
          <cell r="NK79">
            <v>1633.2703066157615</v>
          </cell>
          <cell r="NL79">
            <v>959.99274782420787</v>
          </cell>
          <cell r="NM79">
            <v>0</v>
          </cell>
          <cell r="NN79">
            <v>2417.3638990974287</v>
          </cell>
          <cell r="NO79">
            <v>0</v>
          </cell>
          <cell r="NP79">
            <v>2417.3638990974287</v>
          </cell>
          <cell r="NQ79">
            <v>21648.82</v>
          </cell>
          <cell r="NR79">
            <v>5415.3</v>
          </cell>
          <cell r="NS79">
            <v>-16233.52</v>
          </cell>
          <cell r="NT79">
            <v>-16233.52</v>
          </cell>
          <cell r="NU79">
            <v>0</v>
          </cell>
          <cell r="NV79">
            <v>6028.449999999998</v>
          </cell>
          <cell r="NW79">
            <v>721.25</v>
          </cell>
          <cell r="NX79">
            <v>721.25</v>
          </cell>
          <cell r="NY79">
            <v>721.25</v>
          </cell>
          <cell r="NZ79">
            <v>721.25</v>
          </cell>
          <cell r="OA79">
            <v>721.25</v>
          </cell>
          <cell r="OB79">
            <v>721.25</v>
          </cell>
          <cell r="OC79">
            <v>721.25</v>
          </cell>
          <cell r="OD79">
            <v>195.94</v>
          </cell>
          <cell r="OE79">
            <v>195.94</v>
          </cell>
          <cell r="OF79">
            <v>195.94</v>
          </cell>
          <cell r="OG79">
            <v>195.94</v>
          </cell>
          <cell r="OH79">
            <v>195.94</v>
          </cell>
          <cell r="OI79">
            <v>4787.79</v>
          </cell>
          <cell r="OJ79">
            <v>0</v>
          </cell>
          <cell r="OK79">
            <v>0</v>
          </cell>
          <cell r="OL79">
            <v>1702.65</v>
          </cell>
          <cell r="OM79">
            <v>0</v>
          </cell>
          <cell r="ON79">
            <v>0</v>
          </cell>
          <cell r="OO79">
            <v>3085.14</v>
          </cell>
          <cell r="OP79">
            <v>0</v>
          </cell>
          <cell r="OQ79">
            <v>0</v>
          </cell>
          <cell r="OR79">
            <v>0</v>
          </cell>
          <cell r="OS79">
            <v>0</v>
          </cell>
          <cell r="OT79">
            <v>0</v>
          </cell>
          <cell r="OU79">
            <v>0</v>
          </cell>
          <cell r="OV79">
            <v>-1240.659999999998</v>
          </cell>
          <cell r="OW79">
            <v>-1240.659999999998</v>
          </cell>
          <cell r="OX79">
            <v>0</v>
          </cell>
          <cell r="OY79">
            <v>4571.8500000000004</v>
          </cell>
          <cell r="OZ79">
            <v>542.25</v>
          </cell>
          <cell r="PA79">
            <v>542.25</v>
          </cell>
          <cell r="PB79">
            <v>542.25</v>
          </cell>
          <cell r="PC79">
            <v>542.25</v>
          </cell>
          <cell r="PD79">
            <v>542.25</v>
          </cell>
          <cell r="PE79">
            <v>542.25</v>
          </cell>
          <cell r="PF79">
            <v>542.25</v>
          </cell>
          <cell r="PG79">
            <v>155.22</v>
          </cell>
          <cell r="PH79">
            <v>155.22</v>
          </cell>
          <cell r="PI79">
            <v>155.22</v>
          </cell>
          <cell r="PJ79">
            <v>155.22</v>
          </cell>
          <cell r="PK79">
            <v>155.22</v>
          </cell>
          <cell r="PL79">
            <v>0</v>
          </cell>
          <cell r="PM79">
            <v>0</v>
          </cell>
          <cell r="PN79">
            <v>0</v>
          </cell>
          <cell r="PO79">
            <v>0</v>
          </cell>
          <cell r="PP79">
            <v>0</v>
          </cell>
          <cell r="PQ79">
            <v>0</v>
          </cell>
          <cell r="PR79">
            <v>0</v>
          </cell>
          <cell r="PS79">
            <v>0</v>
          </cell>
          <cell r="PT79">
            <v>0</v>
          </cell>
          <cell r="PU79">
            <v>0</v>
          </cell>
          <cell r="PV79">
            <v>0</v>
          </cell>
          <cell r="PW79">
            <v>0</v>
          </cell>
          <cell r="PX79">
            <v>0</v>
          </cell>
          <cell r="PY79">
            <v>-4571.8500000000004</v>
          </cell>
          <cell r="PZ79">
            <v>-4571.8500000000004</v>
          </cell>
          <cell r="QA79">
            <v>0</v>
          </cell>
          <cell r="QB79">
            <v>1693.2700000000002</v>
          </cell>
          <cell r="QC79">
            <v>173.36</v>
          </cell>
          <cell r="QD79">
            <v>173.36</v>
          </cell>
          <cell r="QE79">
            <v>173.36</v>
          </cell>
          <cell r="QF79">
            <v>173.36</v>
          </cell>
          <cell r="QG79">
            <v>173.36</v>
          </cell>
          <cell r="QH79">
            <v>173.36</v>
          </cell>
          <cell r="QI79">
            <v>173.36</v>
          </cell>
          <cell r="QJ79">
            <v>95.95</v>
          </cell>
          <cell r="QK79">
            <v>95.95</v>
          </cell>
          <cell r="QL79">
            <v>95.95</v>
          </cell>
          <cell r="QM79">
            <v>95.95</v>
          </cell>
          <cell r="QN79">
            <v>95.95</v>
          </cell>
          <cell r="QO79">
            <v>0</v>
          </cell>
          <cell r="QP79">
            <v>0</v>
          </cell>
          <cell r="QQ79">
            <v>0</v>
          </cell>
          <cell r="QR79">
            <v>0</v>
          </cell>
          <cell r="QS79">
            <v>0</v>
          </cell>
          <cell r="QT79">
            <v>0</v>
          </cell>
          <cell r="QU79">
            <v>0</v>
          </cell>
          <cell r="QV79">
            <v>0</v>
          </cell>
          <cell r="QW79">
            <v>0</v>
          </cell>
          <cell r="QX79">
            <v>0</v>
          </cell>
          <cell r="QY79">
            <v>0</v>
          </cell>
          <cell r="QZ79">
            <v>0</v>
          </cell>
          <cell r="RA79">
            <v>0</v>
          </cell>
          <cell r="RB79">
            <v>-1693.2700000000002</v>
          </cell>
          <cell r="RC79">
            <v>-1693.2700000000002</v>
          </cell>
          <cell r="RD79">
            <v>0</v>
          </cell>
          <cell r="RE79">
            <v>6170.77</v>
          </cell>
          <cell r="RF79">
            <v>734.96</v>
          </cell>
          <cell r="RG79">
            <v>734.96</v>
          </cell>
          <cell r="RH79">
            <v>734.96</v>
          </cell>
          <cell r="RI79">
            <v>734.96</v>
          </cell>
          <cell r="RJ79">
            <v>734.96</v>
          </cell>
          <cell r="RK79">
            <v>734.96</v>
          </cell>
          <cell r="RL79">
            <v>734.96</v>
          </cell>
          <cell r="RM79">
            <v>205.21</v>
          </cell>
          <cell r="RN79">
            <v>205.21</v>
          </cell>
          <cell r="RO79">
            <v>205.21</v>
          </cell>
          <cell r="RP79">
            <v>205.21</v>
          </cell>
          <cell r="RQ79">
            <v>205.21</v>
          </cell>
          <cell r="RR79">
            <v>0</v>
          </cell>
          <cell r="RS79">
            <v>0</v>
          </cell>
          <cell r="RT79">
            <v>0</v>
          </cell>
          <cell r="RU79">
            <v>0</v>
          </cell>
          <cell r="RV79">
            <v>0</v>
          </cell>
          <cell r="RW79">
            <v>0</v>
          </cell>
          <cell r="RX79">
            <v>0</v>
          </cell>
          <cell r="RY79">
            <v>0</v>
          </cell>
          <cell r="RZ79">
            <v>0</v>
          </cell>
          <cell r="SA79">
            <v>0</v>
          </cell>
          <cell r="SB79">
            <v>0</v>
          </cell>
          <cell r="SC79">
            <v>0</v>
          </cell>
          <cell r="SD79">
            <v>0</v>
          </cell>
          <cell r="SE79">
            <v>-6170.77</v>
          </cell>
          <cell r="SF79">
            <v>-6170.77</v>
          </cell>
          <cell r="SG79">
            <v>0</v>
          </cell>
          <cell r="SH79">
            <v>1898.02</v>
          </cell>
          <cell r="SI79">
            <v>193.11</v>
          </cell>
          <cell r="SJ79">
            <v>193.11</v>
          </cell>
          <cell r="SK79">
            <v>193.11</v>
          </cell>
          <cell r="SL79">
            <v>193.11</v>
          </cell>
          <cell r="SM79">
            <v>193.11</v>
          </cell>
          <cell r="SN79">
            <v>193.11</v>
          </cell>
          <cell r="SO79">
            <v>193.11</v>
          </cell>
          <cell r="SP79">
            <v>109.25</v>
          </cell>
          <cell r="SQ79">
            <v>109.25</v>
          </cell>
          <cell r="SR79">
            <v>109.25</v>
          </cell>
          <cell r="SS79">
            <v>109.25</v>
          </cell>
          <cell r="ST79">
            <v>109.25</v>
          </cell>
          <cell r="SU79">
            <v>0</v>
          </cell>
          <cell r="SV79">
            <v>0</v>
          </cell>
          <cell r="SW79">
            <v>0</v>
          </cell>
          <cell r="SX79">
            <v>0</v>
          </cell>
          <cell r="SY79">
            <v>0</v>
          </cell>
          <cell r="SZ79">
            <v>0</v>
          </cell>
          <cell r="TA79">
            <v>0</v>
          </cell>
          <cell r="TB79">
            <v>0</v>
          </cell>
          <cell r="TC79">
            <v>0</v>
          </cell>
          <cell r="TD79">
            <v>0</v>
          </cell>
          <cell r="TE79">
            <v>0</v>
          </cell>
          <cell r="TF79">
            <v>0</v>
          </cell>
          <cell r="TG79">
            <v>0</v>
          </cell>
          <cell r="TH79">
            <v>-1898.02</v>
          </cell>
          <cell r="TI79">
            <v>-1898.02</v>
          </cell>
          <cell r="TJ79">
            <v>0</v>
          </cell>
          <cell r="TK79">
            <v>1249</v>
          </cell>
          <cell r="TL79">
            <v>114.5</v>
          </cell>
          <cell r="TM79">
            <v>114.5</v>
          </cell>
          <cell r="TN79">
            <v>114.5</v>
          </cell>
          <cell r="TO79">
            <v>114.5</v>
          </cell>
          <cell r="TP79">
            <v>114.5</v>
          </cell>
          <cell r="TQ79">
            <v>114.5</v>
          </cell>
          <cell r="TR79">
            <v>114.5</v>
          </cell>
          <cell r="TS79">
            <v>89.5</v>
          </cell>
          <cell r="TT79">
            <v>89.5</v>
          </cell>
          <cell r="TU79">
            <v>89.5</v>
          </cell>
          <cell r="TV79">
            <v>89.5</v>
          </cell>
          <cell r="TW79">
            <v>89.5</v>
          </cell>
          <cell r="TX79">
            <v>627.51</v>
          </cell>
          <cell r="TY79">
            <v>0</v>
          </cell>
          <cell r="TZ79">
            <v>253.75</v>
          </cell>
          <cell r="UA79">
            <v>0</v>
          </cell>
          <cell r="UB79">
            <v>0</v>
          </cell>
          <cell r="UC79">
            <v>0</v>
          </cell>
          <cell r="UD79">
            <v>373.76</v>
          </cell>
          <cell r="UE79">
            <v>0</v>
          </cell>
          <cell r="UF79">
            <v>0</v>
          </cell>
          <cell r="UG79">
            <v>0</v>
          </cell>
          <cell r="UH79">
            <v>0</v>
          </cell>
          <cell r="UI79">
            <v>0</v>
          </cell>
          <cell r="UJ79">
            <v>0</v>
          </cell>
          <cell r="UK79">
            <v>-621.49</v>
          </cell>
          <cell r="UL79">
            <v>-621.49</v>
          </cell>
          <cell r="UM79">
            <v>0</v>
          </cell>
          <cell r="UN79">
            <v>37.459999999999994</v>
          </cell>
          <cell r="UO79">
            <v>3.63</v>
          </cell>
          <cell r="UP79">
            <v>3.63</v>
          </cell>
          <cell r="UQ79">
            <v>3.63</v>
          </cell>
          <cell r="UR79">
            <v>3.63</v>
          </cell>
          <cell r="US79">
            <v>3.63</v>
          </cell>
          <cell r="UT79">
            <v>3.63</v>
          </cell>
          <cell r="UU79">
            <v>3.63</v>
          </cell>
          <cell r="UV79">
            <v>2.41</v>
          </cell>
          <cell r="UW79">
            <v>2.41</v>
          </cell>
          <cell r="UX79">
            <v>2.41</v>
          </cell>
          <cell r="UY79">
            <v>2.41</v>
          </cell>
          <cell r="UZ79">
            <v>2.41</v>
          </cell>
          <cell r="VA79">
            <v>0</v>
          </cell>
          <cell r="VH79">
            <v>0</v>
          </cell>
          <cell r="VN79">
            <v>-37.459999999999994</v>
          </cell>
          <cell r="VO79">
            <v>-37.459999999999994</v>
          </cell>
          <cell r="VP79">
            <v>0</v>
          </cell>
          <cell r="VQ79">
            <v>0</v>
          </cell>
          <cell r="WD79">
            <v>0</v>
          </cell>
          <cell r="WQ79">
            <v>0</v>
          </cell>
          <cell r="WR79">
            <v>0</v>
          </cell>
          <cell r="WS79">
            <v>0</v>
          </cell>
          <cell r="WT79">
            <v>49059.350000000006</v>
          </cell>
          <cell r="WU79">
            <v>3540.15</v>
          </cell>
          <cell r="WV79">
            <v>3540.15</v>
          </cell>
          <cell r="WW79">
            <v>3540.15</v>
          </cell>
          <cell r="WX79">
            <v>3540.15</v>
          </cell>
          <cell r="WY79">
            <v>3540.15</v>
          </cell>
          <cell r="WZ79">
            <v>3540.15</v>
          </cell>
          <cell r="XA79">
            <v>3540.15</v>
          </cell>
          <cell r="XB79">
            <v>4855.66</v>
          </cell>
          <cell r="XC79">
            <v>4855.66</v>
          </cell>
          <cell r="XD79">
            <v>4855.66</v>
          </cell>
          <cell r="XE79">
            <v>4855.66</v>
          </cell>
          <cell r="XF79">
            <v>4855.66</v>
          </cell>
          <cell r="XG79">
            <v>52124.906479418591</v>
          </cell>
          <cell r="XH79">
            <v>4961.1801742868874</v>
          </cell>
          <cell r="XI79">
            <v>4680.9217509573473</v>
          </cell>
          <cell r="XJ79">
            <v>4452.9242102435983</v>
          </cell>
          <cell r="XK79">
            <v>105.49843016715413</v>
          </cell>
          <cell r="XL79">
            <v>4116.5201400765673</v>
          </cell>
          <cell r="XM79">
            <v>4146.2947700965224</v>
          </cell>
          <cell r="XN79">
            <v>7073.3851751960328</v>
          </cell>
          <cell r="XO79">
            <v>4688.3356312122196</v>
          </cell>
          <cell r="XP79">
            <v>4977.8249409338696</v>
          </cell>
          <cell r="XQ79">
            <v>3984.7321955055986</v>
          </cell>
          <cell r="XR79">
            <v>4888.5920190010174</v>
          </cell>
          <cell r="XS79">
            <v>4048.6970417417861</v>
          </cell>
          <cell r="XT79">
            <v>3065.5564794185848</v>
          </cell>
          <cell r="XU79">
            <v>0</v>
          </cell>
          <cell r="XV79">
            <v>3065.5564794185848</v>
          </cell>
          <cell r="XW79">
            <v>29666.149999999994</v>
          </cell>
          <cell r="XX79">
            <v>2073.0500000000002</v>
          </cell>
          <cell r="XY79">
            <v>2073.0500000000002</v>
          </cell>
          <cell r="XZ79">
            <v>2073.0500000000002</v>
          </cell>
          <cell r="YA79">
            <v>2073.0500000000002</v>
          </cell>
          <cell r="YB79">
            <v>2073.0500000000002</v>
          </cell>
          <cell r="YC79">
            <v>2073.0500000000002</v>
          </cell>
          <cell r="YD79">
            <v>2073.0500000000002</v>
          </cell>
          <cell r="YE79">
            <v>3030.96</v>
          </cell>
          <cell r="YF79">
            <v>3030.96</v>
          </cell>
          <cell r="YG79">
            <v>3030.96</v>
          </cell>
          <cell r="YH79">
            <v>3030.96</v>
          </cell>
          <cell r="YI79">
            <v>3030.96</v>
          </cell>
          <cell r="YJ79">
            <v>29254.499918983296</v>
          </cell>
          <cell r="YK79">
            <v>2301.3847183985267</v>
          </cell>
          <cell r="YL79">
            <v>2193.8164076646121</v>
          </cell>
          <cell r="YM79">
            <v>2581.6174171438179</v>
          </cell>
          <cell r="YN79">
            <v>2476.4350892567659</v>
          </cell>
          <cell r="YO79">
            <v>2183.3688005086192</v>
          </cell>
          <cell r="YP79">
            <v>2162.4422129706304</v>
          </cell>
          <cell r="YQ79">
            <v>2456.6419682473493</v>
          </cell>
          <cell r="YR79">
            <v>2510.9379323956873</v>
          </cell>
          <cell r="YS79">
            <v>2507.6538324290927</v>
          </cell>
          <cell r="YT79">
            <v>2327.5697864037825</v>
          </cell>
          <cell r="YU79">
            <v>2660.6143226618024</v>
          </cell>
          <cell r="YV79">
            <v>2892.017430902607</v>
          </cell>
          <cell r="YW79">
            <v>-411.6500810166981</v>
          </cell>
          <cell r="YX79">
            <v>-411.6500810166981</v>
          </cell>
          <cell r="YY79">
            <v>0</v>
          </cell>
          <cell r="YZ79">
            <v>1143.78</v>
          </cell>
          <cell r="ZA79">
            <v>74.989999999999995</v>
          </cell>
          <cell r="ZB79">
            <v>74.989999999999995</v>
          </cell>
          <cell r="ZC79">
            <v>74.989999999999995</v>
          </cell>
          <cell r="ZD79">
            <v>74.989999999999995</v>
          </cell>
          <cell r="ZE79">
            <v>74.989999999999995</v>
          </cell>
          <cell r="ZF79">
            <v>74.989999999999995</v>
          </cell>
          <cell r="ZG79">
            <v>74.989999999999995</v>
          </cell>
          <cell r="ZH79">
            <v>123.77</v>
          </cell>
          <cell r="ZI79">
            <v>123.77</v>
          </cell>
          <cell r="ZJ79">
            <v>123.77</v>
          </cell>
          <cell r="ZK79">
            <v>123.77</v>
          </cell>
          <cell r="ZL79">
            <v>123.77</v>
          </cell>
          <cell r="ZM79">
            <v>5770.7685024431785</v>
          </cell>
          <cell r="ZN79">
            <v>0</v>
          </cell>
          <cell r="ZO79">
            <v>74.016600502938104</v>
          </cell>
          <cell r="ZP79">
            <v>249.87891569403638</v>
          </cell>
          <cell r="ZQ79">
            <v>5272.5208403687611</v>
          </cell>
          <cell r="ZR79">
            <v>174.35214587744267</v>
          </cell>
          <cell r="ZS79">
            <v>0</v>
          </cell>
          <cell r="ZZ79">
            <v>4626.9885024431787</v>
          </cell>
          <cell r="AAA79">
            <v>0</v>
          </cell>
          <cell r="AAB79">
            <v>4626.9885024431787</v>
          </cell>
          <cell r="AAC79">
            <v>984.51999999999975</v>
          </cell>
          <cell r="AAD79">
            <v>70.959999999999994</v>
          </cell>
          <cell r="AAE79">
            <v>70.959999999999994</v>
          </cell>
          <cell r="AAF79">
            <v>70.959999999999994</v>
          </cell>
          <cell r="AAG79">
            <v>70.959999999999994</v>
          </cell>
          <cell r="AAH79">
            <v>70.959999999999994</v>
          </cell>
          <cell r="AAI79">
            <v>70.959999999999994</v>
          </cell>
          <cell r="AAJ79">
            <v>70.959999999999994</v>
          </cell>
          <cell r="AAK79">
            <v>97.56</v>
          </cell>
          <cell r="AAL79">
            <v>97.56</v>
          </cell>
          <cell r="AAM79">
            <v>97.56</v>
          </cell>
          <cell r="AAN79">
            <v>97.56</v>
          </cell>
          <cell r="AAO79">
            <v>97.56</v>
          </cell>
          <cell r="AAP79">
            <v>872.42722679096926</v>
          </cell>
          <cell r="AAQ79">
            <v>96.357480593815808</v>
          </cell>
          <cell r="AAR79">
            <v>96.126839825106003</v>
          </cell>
          <cell r="AAS79">
            <v>96.450329523120757</v>
          </cell>
          <cell r="AAT79">
            <v>96.846157118568001</v>
          </cell>
          <cell r="AAU79">
            <v>97.602335910710394</v>
          </cell>
          <cell r="AAV79">
            <v>96.4969014238944</v>
          </cell>
          <cell r="AAW79">
            <v>94.774502431450017</v>
          </cell>
          <cell r="AAX79">
            <v>40.235328000000003</v>
          </cell>
          <cell r="AAY79">
            <v>38.694707999999999</v>
          </cell>
          <cell r="AAZ79">
            <v>39.407184000000001</v>
          </cell>
          <cell r="ABA79">
            <v>39.354386400000003</v>
          </cell>
          <cell r="ABB79">
            <v>40.081073564303878</v>
          </cell>
          <cell r="ABC79">
            <v>-112.0927732090305</v>
          </cell>
          <cell r="ABD79">
            <v>-112.0927732090305</v>
          </cell>
          <cell r="ABE79">
            <v>0</v>
          </cell>
          <cell r="ABF79">
            <v>140.73000000000002</v>
          </cell>
          <cell r="ABG79">
            <v>4.84</v>
          </cell>
          <cell r="ABH79">
            <v>4.84</v>
          </cell>
          <cell r="ABI79">
            <v>4.84</v>
          </cell>
          <cell r="ABJ79">
            <v>4.84</v>
          </cell>
          <cell r="ABK79">
            <v>4.84</v>
          </cell>
          <cell r="ABL79">
            <v>4.84</v>
          </cell>
          <cell r="ABM79">
            <v>4.84</v>
          </cell>
          <cell r="ABN79">
            <v>21.37</v>
          </cell>
          <cell r="ABO79">
            <v>21.37</v>
          </cell>
          <cell r="ABP79">
            <v>21.37</v>
          </cell>
          <cell r="ABQ79">
            <v>21.37</v>
          </cell>
          <cell r="ABR79">
            <v>21.37</v>
          </cell>
          <cell r="ABS79">
            <v>0</v>
          </cell>
          <cell r="ABT79">
            <v>0</v>
          </cell>
          <cell r="ABU79">
            <v>0</v>
          </cell>
          <cell r="ABV79">
            <v>0</v>
          </cell>
          <cell r="ABW79">
            <v>0</v>
          </cell>
          <cell r="ABX79">
            <v>0</v>
          </cell>
          <cell r="ABY79">
            <v>0</v>
          </cell>
          <cell r="ACB79">
            <v>0</v>
          </cell>
          <cell r="ACC79">
            <v>0</v>
          </cell>
          <cell r="ACD79">
            <v>0</v>
          </cell>
          <cell r="ACE79">
            <v>0</v>
          </cell>
          <cell r="ACF79">
            <v>-140.73000000000002</v>
          </cell>
          <cell r="ACG79">
            <v>-140.73000000000002</v>
          </cell>
          <cell r="ACH79">
            <v>0</v>
          </cell>
          <cell r="ACI79">
            <v>17893.39</v>
          </cell>
          <cell r="ACJ79">
            <v>15568.149359712752</v>
          </cell>
          <cell r="ACK79">
            <v>-2325.2406402872475</v>
          </cell>
          <cell r="ACL79">
            <v>-2325.2406402872475</v>
          </cell>
          <cell r="ACM79">
            <v>0</v>
          </cell>
          <cell r="ACN79">
            <v>7479.8799999999992</v>
          </cell>
          <cell r="ACO79">
            <v>680.94</v>
          </cell>
          <cell r="ACP79">
            <v>680.94</v>
          </cell>
          <cell r="ACQ79">
            <v>680.94</v>
          </cell>
          <cell r="ACR79">
            <v>680.94</v>
          </cell>
          <cell r="ACS79">
            <v>680.94</v>
          </cell>
          <cell r="ACT79">
            <v>680.94</v>
          </cell>
          <cell r="ACU79">
            <v>680.94</v>
          </cell>
          <cell r="ACV79">
            <v>542.66</v>
          </cell>
          <cell r="ACW79">
            <v>542.66</v>
          </cell>
          <cell r="ACX79">
            <v>542.66</v>
          </cell>
          <cell r="ACY79">
            <v>542.66</v>
          </cell>
          <cell r="ACZ79">
            <v>542.66</v>
          </cell>
          <cell r="ADA79">
            <v>6152.5535474708786</v>
          </cell>
          <cell r="ADB79">
            <v>0</v>
          </cell>
          <cell r="ADC79">
            <v>1165.5218322974533</v>
          </cell>
          <cell r="ADD79">
            <v>531.85244071134991</v>
          </cell>
          <cell r="ADE79">
            <v>562.55926999999997</v>
          </cell>
          <cell r="ADF79">
            <v>547.78718960000003</v>
          </cell>
          <cell r="ADG79">
            <v>604.74137359999986</v>
          </cell>
          <cell r="ADH79">
            <v>471.43588426935412</v>
          </cell>
          <cell r="ADI79">
            <v>450.63586572776632</v>
          </cell>
          <cell r="ADJ79">
            <v>409.30402239999995</v>
          </cell>
          <cell r="ADK79">
            <v>396.91791439999997</v>
          </cell>
          <cell r="ADL79">
            <v>495.86526863999995</v>
          </cell>
          <cell r="ADM79">
            <v>515.93248582495596</v>
          </cell>
          <cell r="ADN79">
            <v>-1327.3264525291206</v>
          </cell>
          <cell r="ADO79">
            <v>-1327.3264525291206</v>
          </cell>
          <cell r="ADP79">
            <v>0</v>
          </cell>
          <cell r="ADQ79">
            <v>10413.509999999998</v>
          </cell>
          <cell r="ADR79">
            <v>1052.1300000000001</v>
          </cell>
          <cell r="ADS79">
            <v>1052.1300000000001</v>
          </cell>
          <cell r="ADT79">
            <v>1052.1300000000001</v>
          </cell>
          <cell r="ADU79">
            <v>1052.1300000000001</v>
          </cell>
          <cell r="ADV79">
            <v>1052.1300000000001</v>
          </cell>
          <cell r="ADW79">
            <v>1052.1300000000001</v>
          </cell>
          <cell r="ADX79">
            <v>1052.1300000000001</v>
          </cell>
          <cell r="ADY79">
            <v>609.72</v>
          </cell>
          <cell r="ADZ79">
            <v>609.72</v>
          </cell>
          <cell r="AEA79">
            <v>609.72</v>
          </cell>
          <cell r="AEB79">
            <v>609.72</v>
          </cell>
          <cell r="AEC79">
            <v>609.72</v>
          </cell>
          <cell r="AED79">
            <v>9415.5958122418724</v>
          </cell>
          <cell r="AEE79">
            <v>0</v>
          </cell>
          <cell r="AEF79">
            <v>1390.4470981794179</v>
          </cell>
          <cell r="AEG79">
            <v>744.90905642657913</v>
          </cell>
          <cell r="AEH79">
            <v>824.03048000000001</v>
          </cell>
          <cell r="AEI79">
            <v>779.35903359999998</v>
          </cell>
          <cell r="AEJ79">
            <v>738.95290559999989</v>
          </cell>
          <cell r="AEK79">
            <v>780.04029535356949</v>
          </cell>
          <cell r="AEL79">
            <v>901.27173145553263</v>
          </cell>
          <cell r="AEM79">
            <v>788.51216079999995</v>
          </cell>
          <cell r="AEN79">
            <v>750.92578400000002</v>
          </cell>
          <cell r="AEO79">
            <v>873.88601355999992</v>
          </cell>
          <cell r="AEP79">
            <v>843.26125326677106</v>
          </cell>
          <cell r="AEQ79">
            <v>-997.91418775812599</v>
          </cell>
          <cell r="AER79">
            <v>-997.91418775812599</v>
          </cell>
          <cell r="AES79">
            <v>0</v>
          </cell>
          <cell r="AET79">
            <v>0</v>
          </cell>
          <cell r="AEU79">
            <v>0</v>
          </cell>
          <cell r="AEV79">
            <v>0</v>
          </cell>
          <cell r="AEW79">
            <v>0</v>
          </cell>
          <cell r="AEX79">
            <v>0</v>
          </cell>
          <cell r="AEY79">
            <v>0</v>
          </cell>
          <cell r="AEZ79">
            <v>0</v>
          </cell>
          <cell r="AFA79">
            <v>0</v>
          </cell>
          <cell r="AFB79">
            <v>0</v>
          </cell>
          <cell r="AFC79">
            <v>0</v>
          </cell>
          <cell r="AFD79">
            <v>0</v>
          </cell>
          <cell r="AFE79">
            <v>0</v>
          </cell>
          <cell r="AFF79">
            <v>0</v>
          </cell>
          <cell r="AFG79">
            <v>0</v>
          </cell>
          <cell r="AFH79">
            <v>0</v>
          </cell>
          <cell r="AFI79">
            <v>0</v>
          </cell>
          <cell r="AFJ79">
            <v>0</v>
          </cell>
          <cell r="AFK79">
            <v>0</v>
          </cell>
          <cell r="AFL79">
            <v>0</v>
          </cell>
          <cell r="AFM79">
            <v>0</v>
          </cell>
          <cell r="AFN79">
            <v>0</v>
          </cell>
          <cell r="AFO79">
            <v>0</v>
          </cell>
          <cell r="AFP79">
            <v>0</v>
          </cell>
          <cell r="AFQ79">
            <v>0</v>
          </cell>
          <cell r="AFR79">
            <v>0</v>
          </cell>
          <cell r="AFS79">
            <v>0</v>
          </cell>
          <cell r="AFT79">
            <v>0</v>
          </cell>
          <cell r="AFU79">
            <v>0</v>
          </cell>
          <cell r="AFV79">
            <v>0</v>
          </cell>
          <cell r="AFW79">
            <v>237145.08999999997</v>
          </cell>
          <cell r="AFX79">
            <v>227712.89861967484</v>
          </cell>
          <cell r="AFY79">
            <v>-9432.1913803251227</v>
          </cell>
          <cell r="AFZ79">
            <v>-9432.1913803251227</v>
          </cell>
          <cell r="AGA79">
            <v>0</v>
          </cell>
          <cell r="AGB79">
            <v>284574.10799999995</v>
          </cell>
          <cell r="AGC79">
            <v>273255.47834360978</v>
          </cell>
          <cell r="AGD79">
            <v>-11318.629656390171</v>
          </cell>
          <cell r="AGE79">
            <v>-11318.629656390171</v>
          </cell>
          <cell r="AGF79">
            <v>0</v>
          </cell>
          <cell r="AGG79">
            <v>15177.285759999999</v>
          </cell>
          <cell r="AGH79">
            <v>14573.625511659189</v>
          </cell>
          <cell r="AGI79">
            <v>-603.66024834080963</v>
          </cell>
          <cell r="AGJ79">
            <v>-603.66024834080963</v>
          </cell>
          <cell r="AGK79">
            <v>0</v>
          </cell>
          <cell r="AGL79">
            <v>299751.39375999995</v>
          </cell>
          <cell r="AGM79">
            <v>287829.10385526897</v>
          </cell>
          <cell r="AGN79">
            <v>-11922.289904730977</v>
          </cell>
          <cell r="AGO79">
            <v>-11922.289904730977</v>
          </cell>
          <cell r="AGP79">
            <v>0</v>
          </cell>
          <cell r="AGQ79">
            <v>5.0632911392405069E-2</v>
          </cell>
          <cell r="AGR79">
            <v>7.0000000000000007E-2</v>
          </cell>
          <cell r="AGS79">
            <v>0.03</v>
          </cell>
          <cell r="AGT79">
            <v>5.3333333333333337E-2</v>
          </cell>
          <cell r="AGV79">
            <v>64572.799999999996</v>
          </cell>
          <cell r="AGW79">
            <v>50756.643899097427</v>
          </cell>
          <cell r="AGX79">
            <v>-13816.156100902568</v>
          </cell>
          <cell r="AGZ79">
            <v>-11922.289904730977</v>
          </cell>
          <cell r="AHA79">
            <v>-19351.587831489858</v>
          </cell>
          <cell r="AHC79">
            <v>60108.748941059341</v>
          </cell>
          <cell r="AHD79">
            <v>21359.688099591993</v>
          </cell>
          <cell r="AHE79">
            <v>-14940.374832597619</v>
          </cell>
          <cell r="AHF79">
            <v>7709.2752794416156</v>
          </cell>
          <cell r="AHG79">
            <v>42963.459751274495</v>
          </cell>
        </row>
        <row r="80">
          <cell r="C80" t="str">
            <v>Народного руху вул. 4</v>
          </cell>
          <cell r="D80">
            <v>9</v>
          </cell>
          <cell r="E80">
            <v>4456.2</v>
          </cell>
          <cell r="F80">
            <v>35517.78</v>
          </cell>
          <cell r="G80">
            <v>28876.988499785082</v>
          </cell>
          <cell r="H80">
            <v>-6640.7915002149166</v>
          </cell>
          <cell r="I80">
            <v>-6640.7915002149166</v>
          </cell>
          <cell r="J80">
            <v>0</v>
          </cell>
          <cell r="K80">
            <v>13323.259999999998</v>
          </cell>
          <cell r="L80">
            <v>785.18</v>
          </cell>
          <cell r="M80">
            <v>785.18</v>
          </cell>
          <cell r="N80">
            <v>785.18</v>
          </cell>
          <cell r="O80">
            <v>785.18</v>
          </cell>
          <cell r="P80">
            <v>785.18</v>
          </cell>
          <cell r="Q80">
            <v>785.18</v>
          </cell>
          <cell r="R80">
            <v>785.18</v>
          </cell>
          <cell r="S80">
            <v>1565.4</v>
          </cell>
          <cell r="T80">
            <v>1565.4</v>
          </cell>
          <cell r="U80">
            <v>1565.4</v>
          </cell>
          <cell r="V80">
            <v>1565.4</v>
          </cell>
          <cell r="W80">
            <v>1565.4</v>
          </cell>
          <cell r="X80">
            <v>8698.7527972094103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8698.7527972094103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L80">
            <v>0</v>
          </cell>
          <cell r="AM80">
            <v>0</v>
          </cell>
          <cell r="AN80">
            <v>2692.3300000000008</v>
          </cell>
          <cell r="AO80">
            <v>199.64</v>
          </cell>
          <cell r="AP80">
            <v>199.64</v>
          </cell>
          <cell r="AQ80">
            <v>199.64</v>
          </cell>
          <cell r="AR80">
            <v>199.64</v>
          </cell>
          <cell r="AS80">
            <v>199.64</v>
          </cell>
          <cell r="AT80">
            <v>199.64</v>
          </cell>
          <cell r="AU80">
            <v>199.64</v>
          </cell>
          <cell r="AV80">
            <v>258.97000000000003</v>
          </cell>
          <cell r="AW80">
            <v>258.97000000000003</v>
          </cell>
          <cell r="AX80">
            <v>258.97000000000003</v>
          </cell>
          <cell r="AY80">
            <v>258.97000000000003</v>
          </cell>
          <cell r="AZ80">
            <v>258.97000000000003</v>
          </cell>
          <cell r="BA80">
            <v>1442.8079171321947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1442.8079171321947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O80">
            <v>0</v>
          </cell>
          <cell r="BP80">
            <v>0</v>
          </cell>
          <cell r="BQ80">
            <v>573.1400000000001</v>
          </cell>
          <cell r="BR80">
            <v>43.67</v>
          </cell>
          <cell r="BS80">
            <v>43.67</v>
          </cell>
          <cell r="BT80">
            <v>43.67</v>
          </cell>
          <cell r="BU80">
            <v>43.67</v>
          </cell>
          <cell r="BV80">
            <v>43.67</v>
          </cell>
          <cell r="BW80">
            <v>43.67</v>
          </cell>
          <cell r="BX80">
            <v>43.67</v>
          </cell>
          <cell r="BY80">
            <v>53.49</v>
          </cell>
          <cell r="BZ80">
            <v>53.49</v>
          </cell>
          <cell r="CA80">
            <v>53.49</v>
          </cell>
          <cell r="CB80">
            <v>53.49</v>
          </cell>
          <cell r="CC80">
            <v>53.49</v>
          </cell>
          <cell r="CD80">
            <v>525.88</v>
          </cell>
          <cell r="CE80">
            <v>39.69</v>
          </cell>
          <cell r="CF80">
            <v>39.69</v>
          </cell>
          <cell r="CG80">
            <v>39.69</v>
          </cell>
          <cell r="CH80">
            <v>39.69</v>
          </cell>
          <cell r="CI80">
            <v>39.69</v>
          </cell>
          <cell r="CJ80">
            <v>39.69</v>
          </cell>
          <cell r="CK80">
            <v>39.69</v>
          </cell>
          <cell r="CL80">
            <v>49.61</v>
          </cell>
          <cell r="CM80">
            <v>49.61</v>
          </cell>
          <cell r="CN80">
            <v>49.61</v>
          </cell>
          <cell r="CO80">
            <v>49.61</v>
          </cell>
          <cell r="CP80">
            <v>49.61</v>
          </cell>
          <cell r="CR80">
            <v>0</v>
          </cell>
          <cell r="CS80">
            <v>0</v>
          </cell>
          <cell r="CT80">
            <v>52.619999999999976</v>
          </cell>
          <cell r="CU80">
            <v>4.01</v>
          </cell>
          <cell r="CV80">
            <v>4.01</v>
          </cell>
          <cell r="CW80">
            <v>4.01</v>
          </cell>
          <cell r="CX80">
            <v>4.01</v>
          </cell>
          <cell r="CY80">
            <v>4.01</v>
          </cell>
          <cell r="CZ80">
            <v>4.01</v>
          </cell>
          <cell r="DA80">
            <v>4.01</v>
          </cell>
          <cell r="DB80">
            <v>4.91</v>
          </cell>
          <cell r="DC80">
            <v>4.91</v>
          </cell>
          <cell r="DD80">
            <v>4.91</v>
          </cell>
          <cell r="DE80">
            <v>4.91</v>
          </cell>
          <cell r="DF80">
            <v>4.91</v>
          </cell>
          <cell r="DG80">
            <v>48.999999999999993</v>
          </cell>
          <cell r="DH80">
            <v>3.7</v>
          </cell>
          <cell r="DI80">
            <v>3.7</v>
          </cell>
          <cell r="DJ80">
            <v>3.7</v>
          </cell>
          <cell r="DK80">
            <v>3.7</v>
          </cell>
          <cell r="DL80">
            <v>3.7</v>
          </cell>
          <cell r="DM80">
            <v>3.7</v>
          </cell>
          <cell r="DN80">
            <v>3.7</v>
          </cell>
          <cell r="DO80">
            <v>4.62</v>
          </cell>
          <cell r="DP80">
            <v>4.62</v>
          </cell>
          <cell r="DQ80">
            <v>4.62</v>
          </cell>
          <cell r="DR80">
            <v>4.62</v>
          </cell>
          <cell r="DS80">
            <v>4.62</v>
          </cell>
          <cell r="DT80">
            <v>-3.6199999999999832</v>
          </cell>
          <cell r="DU80">
            <v>-3.6199999999999832</v>
          </cell>
          <cell r="DV80">
            <v>0</v>
          </cell>
          <cell r="DW80">
            <v>746.89</v>
          </cell>
          <cell r="DX80">
            <v>63.72</v>
          </cell>
          <cell r="DY80">
            <v>63.72</v>
          </cell>
          <cell r="DZ80">
            <v>63.72</v>
          </cell>
          <cell r="EA80">
            <v>63.72</v>
          </cell>
          <cell r="EB80">
            <v>63.72</v>
          </cell>
          <cell r="EC80">
            <v>63.72</v>
          </cell>
          <cell r="ED80">
            <v>63.72</v>
          </cell>
          <cell r="EE80">
            <v>60.17</v>
          </cell>
          <cell r="EF80">
            <v>60.17</v>
          </cell>
          <cell r="EG80">
            <v>60.17</v>
          </cell>
          <cell r="EH80">
            <v>60.17</v>
          </cell>
          <cell r="EI80">
            <v>60.17</v>
          </cell>
          <cell r="EK80">
            <v>333.70806537418827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333.70806537418827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-413.18193462581172</v>
          </cell>
          <cell r="EY80">
            <v>-413.18193462581172</v>
          </cell>
          <cell r="EZ80">
            <v>0</v>
          </cell>
          <cell r="FA80">
            <v>5897.5499999999993</v>
          </cell>
          <cell r="FB80">
            <v>463</v>
          </cell>
          <cell r="FC80">
            <v>463</v>
          </cell>
          <cell r="FD80">
            <v>463</v>
          </cell>
          <cell r="FE80">
            <v>463</v>
          </cell>
          <cell r="FF80">
            <v>463</v>
          </cell>
          <cell r="FG80">
            <v>463</v>
          </cell>
          <cell r="FH80">
            <v>463</v>
          </cell>
          <cell r="FI80">
            <v>531.30999999999995</v>
          </cell>
          <cell r="FJ80">
            <v>531.30999999999995</v>
          </cell>
          <cell r="FK80">
            <v>531.30999999999995</v>
          </cell>
          <cell r="FL80">
            <v>531.30999999999995</v>
          </cell>
          <cell r="FM80">
            <v>531.30999999999995</v>
          </cell>
          <cell r="FN80">
            <v>3022.7275900814129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3022.7275900814129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-2874.8224099185863</v>
          </cell>
          <cell r="GB80">
            <v>-2874.8224099185863</v>
          </cell>
          <cell r="GC80">
            <v>0</v>
          </cell>
          <cell r="GD80">
            <v>958.2600000000001</v>
          </cell>
          <cell r="GE80">
            <v>73.53</v>
          </cell>
          <cell r="GF80">
            <v>73.53</v>
          </cell>
          <cell r="GG80">
            <v>73.53</v>
          </cell>
          <cell r="GH80">
            <v>73.53</v>
          </cell>
          <cell r="GI80">
            <v>73.53</v>
          </cell>
          <cell r="GJ80">
            <v>73.53</v>
          </cell>
          <cell r="GK80">
            <v>73.53</v>
          </cell>
          <cell r="GL80">
            <v>88.71</v>
          </cell>
          <cell r="GM80">
            <v>88.71</v>
          </cell>
          <cell r="GN80">
            <v>88.71</v>
          </cell>
          <cell r="GO80">
            <v>88.71</v>
          </cell>
          <cell r="GP80">
            <v>88.71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V80">
            <v>-958.2600000000001</v>
          </cell>
          <cell r="GW80">
            <v>-958.2600000000001</v>
          </cell>
          <cell r="GX80">
            <v>0</v>
          </cell>
          <cell r="GY80">
            <v>11273.73</v>
          </cell>
          <cell r="GZ80">
            <v>585.99</v>
          </cell>
          <cell r="HA80">
            <v>585.99</v>
          </cell>
          <cell r="HB80">
            <v>585.99</v>
          </cell>
          <cell r="HC80">
            <v>585.99</v>
          </cell>
          <cell r="HD80">
            <v>585.99</v>
          </cell>
          <cell r="HE80">
            <v>585.99</v>
          </cell>
          <cell r="HF80">
            <v>585.99</v>
          </cell>
          <cell r="HG80">
            <v>1434.36</v>
          </cell>
          <cell r="HH80">
            <v>1434.36</v>
          </cell>
          <cell r="HI80">
            <v>1434.36</v>
          </cell>
          <cell r="HJ80">
            <v>1434.36</v>
          </cell>
          <cell r="HK80">
            <v>1434.36</v>
          </cell>
          <cell r="HL80">
            <v>14804.112129987876</v>
          </cell>
          <cell r="HM80">
            <v>1289.3908417694799</v>
          </cell>
          <cell r="HN80">
            <v>1367.3461171967858</v>
          </cell>
          <cell r="HO80">
            <v>1476.2168737779316</v>
          </cell>
          <cell r="HP80">
            <v>1382.8252923799885</v>
          </cell>
          <cell r="HQ80">
            <v>1435.4858009283294</v>
          </cell>
          <cell r="HR80">
            <v>1217.463198456762</v>
          </cell>
          <cell r="HS80">
            <v>1576.1074986997683</v>
          </cell>
          <cell r="HT80">
            <v>923.76321066903176</v>
          </cell>
          <cell r="HU80">
            <v>958.82890733150418</v>
          </cell>
          <cell r="HV80">
            <v>1035.3529393375347</v>
          </cell>
          <cell r="HW80">
            <v>940.9670084789276</v>
          </cell>
          <cell r="HX80">
            <v>1200.3644409618346</v>
          </cell>
          <cell r="HY80">
            <v>3530.3821299878764</v>
          </cell>
          <cell r="HZ80">
            <v>0</v>
          </cell>
          <cell r="IA80">
            <v>3530.3821299878764</v>
          </cell>
          <cell r="IB80">
            <v>31780.420000000002</v>
          </cell>
          <cell r="IC80">
            <v>2274.56</v>
          </cell>
          <cell r="ID80">
            <v>2274.56</v>
          </cell>
          <cell r="IE80">
            <v>2274.56</v>
          </cell>
          <cell r="IF80">
            <v>2274.56</v>
          </cell>
          <cell r="IG80">
            <v>2274.56</v>
          </cell>
          <cell r="IH80">
            <v>2274.56</v>
          </cell>
          <cell r="II80">
            <v>2274.56</v>
          </cell>
          <cell r="IJ80">
            <v>3171.7</v>
          </cell>
          <cell r="IK80">
            <v>3171.7</v>
          </cell>
          <cell r="IL80">
            <v>3171.7</v>
          </cell>
          <cell r="IM80">
            <v>3171.7</v>
          </cell>
          <cell r="IN80">
            <v>3171.7</v>
          </cell>
          <cell r="IO80">
            <v>27741.814778926837</v>
          </cell>
          <cell r="IP80">
            <v>2324.0232028924629</v>
          </cell>
          <cell r="IQ80">
            <v>2318.460432937175</v>
          </cell>
          <cell r="IR80">
            <v>2326.2626041796143</v>
          </cell>
          <cell r="IS80">
            <v>2335.8094760000004</v>
          </cell>
          <cell r="IT80">
            <v>2354.0475728000006</v>
          </cell>
          <cell r="IU80">
            <v>2327.3858608000005</v>
          </cell>
          <cell r="IV80">
            <v>2285.8437283323292</v>
          </cell>
          <cell r="IW80">
            <v>3276.1057000000001</v>
          </cell>
          <cell r="IX80">
            <v>1979.5299659533125</v>
          </cell>
          <cell r="IY80">
            <v>2347.9769739707749</v>
          </cell>
          <cell r="IZ80">
            <v>1824.9339334019239</v>
          </cell>
          <cell r="JA80">
            <v>2041.4353276592444</v>
          </cell>
          <cell r="JB80">
            <v>-4038.605221073165</v>
          </cell>
          <cell r="JC80">
            <v>-4038.605221073165</v>
          </cell>
          <cell r="JD80">
            <v>0</v>
          </cell>
          <cell r="JE80">
            <v>2734.14</v>
          </cell>
          <cell r="JF80">
            <v>208.12</v>
          </cell>
          <cell r="JG80">
            <v>208.12</v>
          </cell>
          <cell r="JH80">
            <v>208.12</v>
          </cell>
          <cell r="JI80">
            <v>208.12</v>
          </cell>
          <cell r="JJ80">
            <v>208.12</v>
          </cell>
          <cell r="JK80">
            <v>208.12</v>
          </cell>
          <cell r="JL80">
            <v>208.12</v>
          </cell>
          <cell r="JM80">
            <v>255.46</v>
          </cell>
          <cell r="JN80">
            <v>255.46</v>
          </cell>
          <cell r="JO80">
            <v>255.46</v>
          </cell>
          <cell r="JP80">
            <v>255.46</v>
          </cell>
          <cell r="JQ80">
            <v>255.46</v>
          </cell>
          <cell r="JR80">
            <v>2356.3345566394291</v>
          </cell>
          <cell r="JS80">
            <v>212.76141863270209</v>
          </cell>
          <cell r="JT80">
            <v>212.25215399810571</v>
          </cell>
          <cell r="JU80">
            <v>213.05661571522921</v>
          </cell>
          <cell r="JV80">
            <v>213.93099000000001</v>
          </cell>
          <cell r="JW80">
            <v>215.601372</v>
          </cell>
          <cell r="JX80">
            <v>213.159492</v>
          </cell>
          <cell r="JY80">
            <v>209.35475123803556</v>
          </cell>
          <cell r="JZ80">
            <v>263.93257520000003</v>
          </cell>
          <cell r="KA80">
            <v>150.4886289105628</v>
          </cell>
          <cell r="KB80">
            <v>176.421724306432</v>
          </cell>
          <cell r="KC80">
            <v>119.71458163198072</v>
          </cell>
          <cell r="KD80">
            <v>155.66025300638111</v>
          </cell>
          <cell r="KE80">
            <v>-377.80544336057073</v>
          </cell>
          <cell r="KF80">
            <v>-377.80544336057073</v>
          </cell>
          <cell r="KG80">
            <v>0</v>
          </cell>
          <cell r="KH80">
            <v>4130.6500000000005</v>
          </cell>
          <cell r="KI80">
            <v>213.45</v>
          </cell>
          <cell r="KJ80">
            <v>213.45</v>
          </cell>
          <cell r="KK80">
            <v>213.45</v>
          </cell>
          <cell r="KL80">
            <v>213.45</v>
          </cell>
          <cell r="KM80">
            <v>213.45</v>
          </cell>
          <cell r="KN80">
            <v>213.45</v>
          </cell>
          <cell r="KO80">
            <v>213.45</v>
          </cell>
          <cell r="KP80">
            <v>527.29999999999995</v>
          </cell>
          <cell r="KQ80">
            <v>527.29999999999995</v>
          </cell>
          <cell r="KR80">
            <v>527.29999999999995</v>
          </cell>
          <cell r="KS80">
            <v>527.29999999999995</v>
          </cell>
          <cell r="KT80">
            <v>527.29999999999995</v>
          </cell>
          <cell r="KU80">
            <v>4478.5923396999142</v>
          </cell>
          <cell r="KV80">
            <v>257.56859562954151</v>
          </cell>
          <cell r="KW80">
            <v>277.39195211866354</v>
          </cell>
          <cell r="KX80">
            <v>246.18200168216742</v>
          </cell>
          <cell r="KY80">
            <v>269.91569350727059</v>
          </cell>
          <cell r="KZ80">
            <v>268.86928888748946</v>
          </cell>
          <cell r="LA80">
            <v>274.81372084368439</v>
          </cell>
          <cell r="LB80">
            <v>243.17746098316323</v>
          </cell>
          <cell r="LC80">
            <v>400.57869318101666</v>
          </cell>
          <cell r="LD80">
            <v>516.32356134926556</v>
          </cell>
          <cell r="LE80">
            <v>498.57119524017446</v>
          </cell>
          <cell r="LF80">
            <v>607.44764178181947</v>
          </cell>
          <cell r="LG80">
            <v>617.75253449565764</v>
          </cell>
          <cell r="LH80">
            <v>347.94233969991365</v>
          </cell>
          <cell r="LI80">
            <v>0</v>
          </cell>
          <cell r="LJ80">
            <v>347.94233969991365</v>
          </cell>
          <cell r="LK80">
            <v>0</v>
          </cell>
          <cell r="LX80">
            <v>0</v>
          </cell>
          <cell r="MJ80">
            <v>0</v>
          </cell>
          <cell r="ML80">
            <v>0</v>
          </cell>
          <cell r="MM80">
            <v>0</v>
          </cell>
          <cell r="MN80">
            <v>40154.690600000002</v>
          </cell>
          <cell r="MO80">
            <v>2421.5</v>
          </cell>
          <cell r="MP80">
            <v>2421.5</v>
          </cell>
          <cell r="MQ80">
            <v>2421.5</v>
          </cell>
          <cell r="MR80">
            <v>2421.5</v>
          </cell>
          <cell r="MS80">
            <v>2421.5</v>
          </cell>
          <cell r="MT80">
            <v>2421.5</v>
          </cell>
          <cell r="MU80">
            <v>2421.5</v>
          </cell>
          <cell r="MV80">
            <v>4640.8381200000003</v>
          </cell>
          <cell r="MW80">
            <v>4640.8381200000003</v>
          </cell>
          <cell r="MX80">
            <v>4640.8381200000003</v>
          </cell>
          <cell r="MY80">
            <v>4640.8381200000003</v>
          </cell>
          <cell r="MZ80">
            <v>4640.8381200000003</v>
          </cell>
          <cell r="NA80">
            <v>13603.550862766018</v>
          </cell>
          <cell r="NB80">
            <v>0</v>
          </cell>
          <cell r="NC80">
            <v>449.7792</v>
          </cell>
          <cell r="ND80">
            <v>3241.0768000000003</v>
          </cell>
          <cell r="NE80">
            <v>2860.1976</v>
          </cell>
          <cell r="NF80">
            <v>305.56609633810501</v>
          </cell>
          <cell r="NG80">
            <v>0</v>
          </cell>
          <cell r="NH80">
            <v>4390.0676640955589</v>
          </cell>
          <cell r="NI80">
            <v>0</v>
          </cell>
          <cell r="NJ80">
            <v>972.24078017113197</v>
          </cell>
          <cell r="NK80">
            <v>689.07</v>
          </cell>
          <cell r="NL80">
            <v>0</v>
          </cell>
          <cell r="NM80">
            <v>695.55272216122103</v>
          </cell>
          <cell r="NN80">
            <v>-26551.139737233985</v>
          </cell>
          <cell r="NO80">
            <v>-26551.139737233985</v>
          </cell>
          <cell r="NP80">
            <v>0</v>
          </cell>
          <cell r="NQ80">
            <v>24442.270000000004</v>
          </cell>
          <cell r="NR80">
            <v>12739.22</v>
          </cell>
          <cell r="NS80">
            <v>-11703.050000000005</v>
          </cell>
          <cell r="NT80">
            <v>-11703.050000000005</v>
          </cell>
          <cell r="NU80">
            <v>0</v>
          </cell>
          <cell r="NV80">
            <v>6508.9600000000019</v>
          </cell>
          <cell r="NW80">
            <v>790.08</v>
          </cell>
          <cell r="NX80">
            <v>790.08</v>
          </cell>
          <cell r="NY80">
            <v>790.08</v>
          </cell>
          <cell r="NZ80">
            <v>790.08</v>
          </cell>
          <cell r="OA80">
            <v>790.08</v>
          </cell>
          <cell r="OB80">
            <v>790.08</v>
          </cell>
          <cell r="OC80">
            <v>790.08</v>
          </cell>
          <cell r="OD80">
            <v>195.68</v>
          </cell>
          <cell r="OE80">
            <v>195.68</v>
          </cell>
          <cell r="OF80">
            <v>195.68</v>
          </cell>
          <cell r="OG80">
            <v>195.68</v>
          </cell>
          <cell r="OH80">
            <v>195.68</v>
          </cell>
          <cell r="OI80">
            <v>1169.6500000000001</v>
          </cell>
          <cell r="OJ80">
            <v>0</v>
          </cell>
          <cell r="OK80">
            <v>0</v>
          </cell>
          <cell r="OL80">
            <v>0</v>
          </cell>
          <cell r="OM80">
            <v>0</v>
          </cell>
          <cell r="ON80">
            <v>0</v>
          </cell>
          <cell r="OO80">
            <v>0</v>
          </cell>
          <cell r="OP80">
            <v>0</v>
          </cell>
          <cell r="OQ80">
            <v>0</v>
          </cell>
          <cell r="OR80">
            <v>1169.6500000000001</v>
          </cell>
          <cell r="OS80">
            <v>0</v>
          </cell>
          <cell r="OT80">
            <v>0</v>
          </cell>
          <cell r="OU80">
            <v>0</v>
          </cell>
          <cell r="OV80">
            <v>-5339.3100000000013</v>
          </cell>
          <cell r="OW80">
            <v>-5339.3100000000013</v>
          </cell>
          <cell r="OX80">
            <v>0</v>
          </cell>
          <cell r="OY80">
            <v>5689.8900000000012</v>
          </cell>
          <cell r="OZ80">
            <v>690.27</v>
          </cell>
          <cell r="PA80">
            <v>690.27</v>
          </cell>
          <cell r="PB80">
            <v>690.27</v>
          </cell>
          <cell r="PC80">
            <v>690.27</v>
          </cell>
          <cell r="PD80">
            <v>690.27</v>
          </cell>
          <cell r="PE80">
            <v>690.27</v>
          </cell>
          <cell r="PF80">
            <v>690.27</v>
          </cell>
          <cell r="PG80">
            <v>171.6</v>
          </cell>
          <cell r="PH80">
            <v>171.6</v>
          </cell>
          <cell r="PI80">
            <v>171.6</v>
          </cell>
          <cell r="PJ80">
            <v>171.6</v>
          </cell>
          <cell r="PK80">
            <v>171.6</v>
          </cell>
          <cell r="PL80">
            <v>3892.4399999999996</v>
          </cell>
          <cell r="PM80">
            <v>0</v>
          </cell>
          <cell r="PN80">
            <v>0</v>
          </cell>
          <cell r="PO80">
            <v>0</v>
          </cell>
          <cell r="PP80">
            <v>0</v>
          </cell>
          <cell r="PQ80">
            <v>0</v>
          </cell>
          <cell r="PR80">
            <v>0</v>
          </cell>
          <cell r="PS80">
            <v>2061.89</v>
          </cell>
          <cell r="PT80">
            <v>0</v>
          </cell>
          <cell r="PU80">
            <v>1830.55</v>
          </cell>
          <cell r="PV80">
            <v>0</v>
          </cell>
          <cell r="PW80">
            <v>0</v>
          </cell>
          <cell r="PX80">
            <v>0</v>
          </cell>
          <cell r="PY80">
            <v>-1797.4500000000016</v>
          </cell>
          <cell r="PZ80">
            <v>-1797.4500000000016</v>
          </cell>
          <cell r="QA80">
            <v>0</v>
          </cell>
          <cell r="QB80">
            <v>2201.8899999999994</v>
          </cell>
          <cell r="QC80">
            <v>241.97</v>
          </cell>
          <cell r="QD80">
            <v>241.97</v>
          </cell>
          <cell r="QE80">
            <v>241.97</v>
          </cell>
          <cell r="QF80">
            <v>241.97</v>
          </cell>
          <cell r="QG80">
            <v>241.97</v>
          </cell>
          <cell r="QH80">
            <v>241.97</v>
          </cell>
          <cell r="QI80">
            <v>241.97</v>
          </cell>
          <cell r="QJ80">
            <v>101.62</v>
          </cell>
          <cell r="QK80">
            <v>101.62</v>
          </cell>
          <cell r="QL80">
            <v>101.62</v>
          </cell>
          <cell r="QM80">
            <v>101.62</v>
          </cell>
          <cell r="QN80">
            <v>101.62</v>
          </cell>
          <cell r="QO80">
            <v>7013.98</v>
          </cell>
          <cell r="QP80">
            <v>0</v>
          </cell>
          <cell r="QQ80">
            <v>0</v>
          </cell>
          <cell r="QR80">
            <v>0</v>
          </cell>
          <cell r="QS80">
            <v>3919.07</v>
          </cell>
          <cell r="QT80">
            <v>3094.91</v>
          </cell>
          <cell r="QU80">
            <v>0</v>
          </cell>
          <cell r="QV80">
            <v>0</v>
          </cell>
          <cell r="QW80">
            <v>0</v>
          </cell>
          <cell r="QX80">
            <v>0</v>
          </cell>
          <cell r="QY80">
            <v>0</v>
          </cell>
          <cell r="QZ80">
            <v>0</v>
          </cell>
          <cell r="RA80">
            <v>0</v>
          </cell>
          <cell r="RB80">
            <v>4812.09</v>
          </cell>
          <cell r="RC80">
            <v>0</v>
          </cell>
          <cell r="RD80">
            <v>4812.09</v>
          </cell>
          <cell r="RE80">
            <v>6734.4600000000009</v>
          </cell>
          <cell r="RF80">
            <v>815.93</v>
          </cell>
          <cell r="RG80">
            <v>815.93</v>
          </cell>
          <cell r="RH80">
            <v>815.93</v>
          </cell>
          <cell r="RI80">
            <v>815.93</v>
          </cell>
          <cell r="RJ80">
            <v>815.93</v>
          </cell>
          <cell r="RK80">
            <v>815.93</v>
          </cell>
          <cell r="RL80">
            <v>815.93</v>
          </cell>
          <cell r="RM80">
            <v>204.59</v>
          </cell>
          <cell r="RN80">
            <v>204.59</v>
          </cell>
          <cell r="RO80">
            <v>204.59</v>
          </cell>
          <cell r="RP80">
            <v>204.59</v>
          </cell>
          <cell r="RQ80">
            <v>204.59</v>
          </cell>
          <cell r="RR80">
            <v>0</v>
          </cell>
          <cell r="RS80">
            <v>0</v>
          </cell>
          <cell r="RT80">
            <v>0</v>
          </cell>
          <cell r="RU80">
            <v>0</v>
          </cell>
          <cell r="RV80">
            <v>0</v>
          </cell>
          <cell r="RW80">
            <v>0</v>
          </cell>
          <cell r="RX80">
            <v>0</v>
          </cell>
          <cell r="RY80">
            <v>0</v>
          </cell>
          <cell r="RZ80">
            <v>0</v>
          </cell>
          <cell r="SA80">
            <v>0</v>
          </cell>
          <cell r="SB80">
            <v>0</v>
          </cell>
          <cell r="SC80">
            <v>0</v>
          </cell>
          <cell r="SD80">
            <v>0</v>
          </cell>
          <cell r="SE80">
            <v>-6734.4600000000009</v>
          </cell>
          <cell r="SF80">
            <v>-6734.4600000000009</v>
          </cell>
          <cell r="SG80">
            <v>0</v>
          </cell>
          <cell r="SH80">
            <v>1974.63</v>
          </cell>
          <cell r="SI80">
            <v>204.09</v>
          </cell>
          <cell r="SJ80">
            <v>204.09</v>
          </cell>
          <cell r="SK80">
            <v>204.09</v>
          </cell>
          <cell r="SL80">
            <v>204.09</v>
          </cell>
          <cell r="SM80">
            <v>204.09</v>
          </cell>
          <cell r="SN80">
            <v>204.09</v>
          </cell>
          <cell r="SO80">
            <v>204.09</v>
          </cell>
          <cell r="SP80">
            <v>109.2</v>
          </cell>
          <cell r="SQ80">
            <v>109.2</v>
          </cell>
          <cell r="SR80">
            <v>109.2</v>
          </cell>
          <cell r="SS80">
            <v>109.2</v>
          </cell>
          <cell r="ST80">
            <v>109.2</v>
          </cell>
          <cell r="SU80">
            <v>0</v>
          </cell>
          <cell r="SV80">
            <v>0</v>
          </cell>
          <cell r="SW80">
            <v>0</v>
          </cell>
          <cell r="SX80">
            <v>0</v>
          </cell>
          <cell r="SY80">
            <v>0</v>
          </cell>
          <cell r="SZ80">
            <v>0</v>
          </cell>
          <cell r="TA80">
            <v>0</v>
          </cell>
          <cell r="TB80">
            <v>0</v>
          </cell>
          <cell r="TC80">
            <v>0</v>
          </cell>
          <cell r="TD80">
            <v>0</v>
          </cell>
          <cell r="TE80">
            <v>0</v>
          </cell>
          <cell r="TF80">
            <v>0</v>
          </cell>
          <cell r="TG80">
            <v>0</v>
          </cell>
          <cell r="TH80">
            <v>-1974.63</v>
          </cell>
          <cell r="TI80">
            <v>-1974.63</v>
          </cell>
          <cell r="TJ80">
            <v>0</v>
          </cell>
          <cell r="TK80">
            <v>1296.4199999999998</v>
          </cell>
          <cell r="TL80">
            <v>121.21</v>
          </cell>
          <cell r="TM80">
            <v>121.21</v>
          </cell>
          <cell r="TN80">
            <v>121.21</v>
          </cell>
          <cell r="TO80">
            <v>121.21</v>
          </cell>
          <cell r="TP80">
            <v>121.21</v>
          </cell>
          <cell r="TQ80">
            <v>121.21</v>
          </cell>
          <cell r="TR80">
            <v>121.21</v>
          </cell>
          <cell r="TS80">
            <v>89.59</v>
          </cell>
          <cell r="TT80">
            <v>89.59</v>
          </cell>
          <cell r="TU80">
            <v>89.59</v>
          </cell>
          <cell r="TV80">
            <v>89.59</v>
          </cell>
          <cell r="TW80">
            <v>89.59</v>
          </cell>
          <cell r="TX80">
            <v>663.15</v>
          </cell>
          <cell r="TY80">
            <v>0</v>
          </cell>
          <cell r="TZ80">
            <v>0</v>
          </cell>
          <cell r="UA80">
            <v>0</v>
          </cell>
          <cell r="UB80">
            <v>0</v>
          </cell>
          <cell r="UC80">
            <v>0</v>
          </cell>
          <cell r="UD80">
            <v>0</v>
          </cell>
          <cell r="UE80">
            <v>663.15</v>
          </cell>
          <cell r="UF80">
            <v>0</v>
          </cell>
          <cell r="UG80">
            <v>0</v>
          </cell>
          <cell r="UH80">
            <v>0</v>
          </cell>
          <cell r="UI80">
            <v>0</v>
          </cell>
          <cell r="UJ80">
            <v>0</v>
          </cell>
          <cell r="UK80">
            <v>-633.26999999999987</v>
          </cell>
          <cell r="UL80">
            <v>-633.26999999999987</v>
          </cell>
          <cell r="UM80">
            <v>0</v>
          </cell>
          <cell r="UN80">
            <v>36.019999999999996</v>
          </cell>
          <cell r="UO80">
            <v>3.56</v>
          </cell>
          <cell r="UP80">
            <v>3.56</v>
          </cell>
          <cell r="UQ80">
            <v>3.56</v>
          </cell>
          <cell r="UR80">
            <v>3.56</v>
          </cell>
          <cell r="US80">
            <v>3.56</v>
          </cell>
          <cell r="UT80">
            <v>3.56</v>
          </cell>
          <cell r="UU80">
            <v>3.56</v>
          </cell>
          <cell r="UV80">
            <v>2.2200000000000002</v>
          </cell>
          <cell r="UW80">
            <v>2.2200000000000002</v>
          </cell>
          <cell r="UX80">
            <v>2.2200000000000002</v>
          </cell>
          <cell r="UY80">
            <v>2.2200000000000002</v>
          </cell>
          <cell r="UZ80">
            <v>2.2200000000000002</v>
          </cell>
          <cell r="VA80">
            <v>0</v>
          </cell>
          <cell r="VH80">
            <v>0</v>
          </cell>
          <cell r="VN80">
            <v>-36.019999999999996</v>
          </cell>
          <cell r="VO80">
            <v>-36.019999999999996</v>
          </cell>
          <cell r="VP80">
            <v>0</v>
          </cell>
          <cell r="VQ80">
            <v>0</v>
          </cell>
          <cell r="WD80">
            <v>0</v>
          </cell>
          <cell r="WQ80">
            <v>0</v>
          </cell>
          <cell r="WR80">
            <v>0</v>
          </cell>
          <cell r="WS80">
            <v>0</v>
          </cell>
          <cell r="WT80">
            <v>52170.849999999991</v>
          </cell>
          <cell r="WU80">
            <v>3387.6</v>
          </cell>
          <cell r="WV80">
            <v>3387.6</v>
          </cell>
          <cell r="WW80">
            <v>3387.6</v>
          </cell>
          <cell r="WX80">
            <v>3387.6</v>
          </cell>
          <cell r="WY80">
            <v>3387.6</v>
          </cell>
          <cell r="WZ80">
            <v>3387.6</v>
          </cell>
          <cell r="XA80">
            <v>3387.6</v>
          </cell>
          <cell r="XB80">
            <v>5691.53</v>
          </cell>
          <cell r="XC80">
            <v>5691.53</v>
          </cell>
          <cell r="XD80">
            <v>5691.53</v>
          </cell>
          <cell r="XE80">
            <v>5691.53</v>
          </cell>
          <cell r="XF80">
            <v>5691.53</v>
          </cell>
          <cell r="XG80">
            <v>50660.615231493182</v>
          </cell>
          <cell r="XH80">
            <v>4291.318552279743</v>
          </cell>
          <cell r="XI80">
            <v>4062.2911939542291</v>
          </cell>
          <cell r="XJ80">
            <v>3865.2341340293942</v>
          </cell>
          <cell r="XK80">
            <v>105.189002603246</v>
          </cell>
          <cell r="XL80">
            <v>3574.4368571850682</v>
          </cell>
          <cell r="XM80">
            <v>3586.8015650956449</v>
          </cell>
          <cell r="XN80">
            <v>4784.8256727599864</v>
          </cell>
          <cell r="XO80">
            <v>4820.5035584279794</v>
          </cell>
          <cell r="XP80">
            <v>5654.9712546421042</v>
          </cell>
          <cell r="XQ80">
            <v>4681.2608789953556</v>
          </cell>
          <cell r="XR80">
            <v>5381.4354916902339</v>
          </cell>
          <cell r="XS80">
            <v>5852.3470698302008</v>
          </cell>
          <cell r="XT80">
            <v>-1510.2347685068089</v>
          </cell>
          <cell r="XU80">
            <v>-1510.2347685068089</v>
          </cell>
          <cell r="XV80">
            <v>0</v>
          </cell>
          <cell r="XW80">
            <v>29457.17</v>
          </cell>
          <cell r="XX80">
            <v>1692.76</v>
          </cell>
          <cell r="XY80">
            <v>1692.76</v>
          </cell>
          <cell r="XZ80">
            <v>1692.76</v>
          </cell>
          <cell r="YA80">
            <v>1692.76</v>
          </cell>
          <cell r="YB80">
            <v>1692.76</v>
          </cell>
          <cell r="YC80">
            <v>1692.76</v>
          </cell>
          <cell r="YD80">
            <v>1692.76</v>
          </cell>
          <cell r="YE80">
            <v>3521.57</v>
          </cell>
          <cell r="YF80">
            <v>3521.57</v>
          </cell>
          <cell r="YG80">
            <v>3521.57</v>
          </cell>
          <cell r="YH80">
            <v>3521.57</v>
          </cell>
          <cell r="YI80">
            <v>3521.57</v>
          </cell>
          <cell r="YJ80">
            <v>27443.583144730546</v>
          </cell>
          <cell r="YK80">
            <v>2117.2739409266442</v>
          </cell>
          <cell r="YL80">
            <v>2008.6762550150443</v>
          </cell>
          <cell r="YM80">
            <v>2094.1783706970027</v>
          </cell>
          <cell r="YN80">
            <v>2050.5743190953913</v>
          </cell>
          <cell r="YO80">
            <v>1853.3871380782293</v>
          </cell>
          <cell r="YP80">
            <v>1987.506884283679</v>
          </cell>
          <cell r="YQ80">
            <v>2080.5183016753695</v>
          </cell>
          <cell r="YR80">
            <v>2320.4770519468934</v>
          </cell>
          <cell r="YS80">
            <v>2895.0858186453547</v>
          </cell>
          <cell r="YT80">
            <v>2586.5524842131304</v>
          </cell>
          <cell r="YU80">
            <v>2611.1293003111546</v>
          </cell>
          <cell r="YV80">
            <v>2838.2232798426498</v>
          </cell>
          <cell r="YW80">
            <v>-2013.5868552694519</v>
          </cell>
          <cell r="YX80">
            <v>-2013.5868552694519</v>
          </cell>
          <cell r="YY80">
            <v>0</v>
          </cell>
          <cell r="YZ80">
            <v>4281.04</v>
          </cell>
          <cell r="ZA80">
            <v>120.32</v>
          </cell>
          <cell r="ZB80">
            <v>120.32</v>
          </cell>
          <cell r="ZC80">
            <v>120.32</v>
          </cell>
          <cell r="ZD80">
            <v>120.32</v>
          </cell>
          <cell r="ZE80">
            <v>120.32</v>
          </cell>
          <cell r="ZF80">
            <v>120.32</v>
          </cell>
          <cell r="ZG80">
            <v>120.32</v>
          </cell>
          <cell r="ZH80">
            <v>687.76</v>
          </cell>
          <cell r="ZI80">
            <v>687.76</v>
          </cell>
          <cell r="ZJ80">
            <v>687.76</v>
          </cell>
          <cell r="ZK80">
            <v>687.76</v>
          </cell>
          <cell r="ZL80">
            <v>687.76</v>
          </cell>
          <cell r="ZM80">
            <v>5469.0676349192481</v>
          </cell>
          <cell r="ZN80">
            <v>0</v>
          </cell>
          <cell r="ZO80">
            <v>172.13110872705653</v>
          </cell>
          <cell r="ZP80">
            <v>581.17753565613691</v>
          </cell>
          <cell r="ZQ80">
            <v>4564.9607994094004</v>
          </cell>
          <cell r="ZR80">
            <v>150.79819112665453</v>
          </cell>
          <cell r="ZS80">
            <v>0</v>
          </cell>
          <cell r="ZZ80">
            <v>1188.0276349192482</v>
          </cell>
          <cell r="AAA80">
            <v>0</v>
          </cell>
          <cell r="AAB80">
            <v>1188.0276349192482</v>
          </cell>
          <cell r="AAC80">
            <v>984.05000000000007</v>
          </cell>
          <cell r="AAD80">
            <v>70.849999999999994</v>
          </cell>
          <cell r="AAE80">
            <v>70.849999999999994</v>
          </cell>
          <cell r="AAF80">
            <v>70.849999999999994</v>
          </cell>
          <cell r="AAG80">
            <v>70.849999999999994</v>
          </cell>
          <cell r="AAH80">
            <v>70.849999999999994</v>
          </cell>
          <cell r="AAI80">
            <v>70.849999999999994</v>
          </cell>
          <cell r="AAJ80">
            <v>70.849999999999994</v>
          </cell>
          <cell r="AAK80">
            <v>97.62</v>
          </cell>
          <cell r="AAL80">
            <v>97.62</v>
          </cell>
          <cell r="AAM80">
            <v>97.62</v>
          </cell>
          <cell r="AAN80">
            <v>97.62</v>
          </cell>
          <cell r="AAO80">
            <v>97.62</v>
          </cell>
          <cell r="AAP80">
            <v>1220.5071435281441</v>
          </cell>
          <cell r="AAQ80">
            <v>96.357480593815808</v>
          </cell>
          <cell r="AAR80">
            <v>96.126839825106003</v>
          </cell>
          <cell r="AAS80">
            <v>96.450329523120757</v>
          </cell>
          <cell r="AAT80">
            <v>96.846157118568001</v>
          </cell>
          <cell r="AAU80">
            <v>97.602335910710394</v>
          </cell>
          <cell r="AAV80">
            <v>96.4969014238944</v>
          </cell>
          <cell r="AAW80">
            <v>94.774502431450017</v>
          </cell>
          <cell r="AAX80">
            <v>111.04950528000001</v>
          </cell>
          <cell r="AAY80">
            <v>106.79739408</v>
          </cell>
          <cell r="AAZ80">
            <v>108.76382784</v>
          </cell>
          <cell r="ABA80">
            <v>108.61810646399999</v>
          </cell>
          <cell r="ABB80">
            <v>110.62376303747871</v>
          </cell>
          <cell r="ABC80">
            <v>236.457143528144</v>
          </cell>
          <cell r="ABD80">
            <v>0</v>
          </cell>
          <cell r="ABE80">
            <v>236.457143528144</v>
          </cell>
          <cell r="ABF80">
            <v>141.25</v>
          </cell>
          <cell r="ABG80">
            <v>4.9000000000000004</v>
          </cell>
          <cell r="ABH80">
            <v>4.9000000000000004</v>
          </cell>
          <cell r="ABI80">
            <v>4.9000000000000004</v>
          </cell>
          <cell r="ABJ80">
            <v>4.9000000000000004</v>
          </cell>
          <cell r="ABK80">
            <v>4.9000000000000004</v>
          </cell>
          <cell r="ABL80">
            <v>4.9000000000000004</v>
          </cell>
          <cell r="ABM80">
            <v>4.9000000000000004</v>
          </cell>
          <cell r="ABN80">
            <v>21.39</v>
          </cell>
          <cell r="ABO80">
            <v>21.39</v>
          </cell>
          <cell r="ABP80">
            <v>21.39</v>
          </cell>
          <cell r="ABQ80">
            <v>21.39</v>
          </cell>
          <cell r="ABR80">
            <v>21.39</v>
          </cell>
          <cell r="ABS80">
            <v>0</v>
          </cell>
          <cell r="ABT80">
            <v>0</v>
          </cell>
          <cell r="ABU80">
            <v>0</v>
          </cell>
          <cell r="ABV80">
            <v>0</v>
          </cell>
          <cell r="ABW80">
            <v>0</v>
          </cell>
          <cell r="ABX80">
            <v>0</v>
          </cell>
          <cell r="ABY80">
            <v>0</v>
          </cell>
          <cell r="ACB80">
            <v>0</v>
          </cell>
          <cell r="ACC80">
            <v>0</v>
          </cell>
          <cell r="ACD80">
            <v>0</v>
          </cell>
          <cell r="ACE80">
            <v>0</v>
          </cell>
          <cell r="ACF80">
            <v>-141.25</v>
          </cell>
          <cell r="ACG80">
            <v>-141.25</v>
          </cell>
          <cell r="ACH80">
            <v>0</v>
          </cell>
          <cell r="ACI80">
            <v>32627.530000000006</v>
          </cell>
          <cell r="ACJ80">
            <v>18979.931624635414</v>
          </cell>
          <cell r="ACK80">
            <v>-13647.598375364592</v>
          </cell>
          <cell r="ACL80">
            <v>-13647.598375364592</v>
          </cell>
          <cell r="ACM80">
            <v>0</v>
          </cell>
          <cell r="ACN80">
            <v>17634.260000000006</v>
          </cell>
          <cell r="ACO80">
            <v>1480.5800000000002</v>
          </cell>
          <cell r="ACP80">
            <v>1480.5800000000002</v>
          </cell>
          <cell r="ACQ80">
            <v>1480.5800000000002</v>
          </cell>
          <cell r="ACR80">
            <v>1480.5800000000002</v>
          </cell>
          <cell r="ACS80">
            <v>1480.5800000000002</v>
          </cell>
          <cell r="ACT80">
            <v>1480.5800000000002</v>
          </cell>
          <cell r="ACU80">
            <v>1480.5800000000002</v>
          </cell>
          <cell r="ACV80">
            <v>1454.04</v>
          </cell>
          <cell r="ACW80">
            <v>1454.04</v>
          </cell>
          <cell r="ACX80">
            <v>1454.04</v>
          </cell>
          <cell r="ACY80">
            <v>1454.04</v>
          </cell>
          <cell r="ACZ80">
            <v>1454.04</v>
          </cell>
          <cell r="ADA80">
            <v>15725.042719239615</v>
          </cell>
          <cell r="ADB80">
            <v>0</v>
          </cell>
          <cell r="ADC80">
            <v>2120.2745343278907</v>
          </cell>
          <cell r="ADD80">
            <v>1167.8658935501453</v>
          </cell>
          <cell r="ADE80">
            <v>1275.66257</v>
          </cell>
          <cell r="ADF80">
            <v>907.12280959999998</v>
          </cell>
          <cell r="ADG80">
            <v>754.74249759999998</v>
          </cell>
          <cell r="ADH80">
            <v>1518.2096404595318</v>
          </cell>
          <cell r="ADI80">
            <v>1699.2727436817854</v>
          </cell>
          <cell r="ADJ80">
            <v>1086.4614124</v>
          </cell>
          <cell r="ADK80">
            <v>1224.4687783999998</v>
          </cell>
          <cell r="ADL80">
            <v>1553.4050854</v>
          </cell>
          <cell r="ADM80">
            <v>2417.5567538202617</v>
          </cell>
          <cell r="ADN80">
            <v>-1909.2172807603911</v>
          </cell>
          <cell r="ADO80">
            <v>-1909.2172807603911</v>
          </cell>
          <cell r="ADP80">
            <v>0</v>
          </cell>
          <cell r="ADQ80">
            <v>14993.269999999999</v>
          </cell>
          <cell r="ADR80">
            <v>2111.66</v>
          </cell>
          <cell r="ADS80">
            <v>2111.66</v>
          </cell>
          <cell r="ADT80">
            <v>2111.66</v>
          </cell>
          <cell r="ADU80">
            <v>2111.66</v>
          </cell>
          <cell r="ADV80">
            <v>2111.66</v>
          </cell>
          <cell r="ADW80">
            <v>2111.66</v>
          </cell>
          <cell r="ADX80">
            <v>2111.66</v>
          </cell>
          <cell r="ADY80">
            <v>42.33</v>
          </cell>
          <cell r="ADZ80">
            <v>42.33</v>
          </cell>
          <cell r="AEA80">
            <v>42.33</v>
          </cell>
          <cell r="AEB80">
            <v>42.33</v>
          </cell>
          <cell r="AEC80">
            <v>42.33</v>
          </cell>
          <cell r="AED80">
            <v>3254.8889053957973</v>
          </cell>
          <cell r="AEE80">
            <v>0</v>
          </cell>
          <cell r="AEF80">
            <v>0</v>
          </cell>
          <cell r="AEG80">
            <v>0</v>
          </cell>
          <cell r="AEH80">
            <v>215.51566399999996</v>
          </cell>
          <cell r="AEI80">
            <v>0</v>
          </cell>
          <cell r="AEJ80">
            <v>0</v>
          </cell>
          <cell r="AEK80">
            <v>0</v>
          </cell>
          <cell r="AEL80">
            <v>133.00016870437548</v>
          </cell>
          <cell r="AEM80">
            <v>689.1957435999999</v>
          </cell>
          <cell r="AEN80">
            <v>669.70319919999997</v>
          </cell>
          <cell r="AEO80">
            <v>861.64242667999997</v>
          </cell>
          <cell r="AEP80">
            <v>685.83170321142188</v>
          </cell>
          <cell r="AEQ80">
            <v>-11738.381094604201</v>
          </cell>
          <cell r="AER80">
            <v>-11738.381094604201</v>
          </cell>
          <cell r="AES80">
            <v>0</v>
          </cell>
          <cell r="AET80">
            <v>0</v>
          </cell>
          <cell r="AEU80">
            <v>0</v>
          </cell>
          <cell r="AEV80">
            <v>0</v>
          </cell>
          <cell r="AEW80">
            <v>0</v>
          </cell>
          <cell r="AEX80">
            <v>0</v>
          </cell>
          <cell r="AEY80">
            <v>0</v>
          </cell>
          <cell r="AEZ80">
            <v>0</v>
          </cell>
          <cell r="AFA80">
            <v>0</v>
          </cell>
          <cell r="AFB80">
            <v>0</v>
          </cell>
          <cell r="AFC80">
            <v>0</v>
          </cell>
          <cell r="AFD80">
            <v>0</v>
          </cell>
          <cell r="AFE80">
            <v>0</v>
          </cell>
          <cell r="AFF80">
            <v>0</v>
          </cell>
          <cell r="AFG80">
            <v>0</v>
          </cell>
          <cell r="AFH80">
            <v>0</v>
          </cell>
          <cell r="AFI80">
            <v>0</v>
          </cell>
          <cell r="AFJ80">
            <v>0</v>
          </cell>
          <cell r="AFK80">
            <v>0</v>
          </cell>
          <cell r="AFL80">
            <v>0</v>
          </cell>
          <cell r="AFM80">
            <v>0</v>
          </cell>
          <cell r="AFN80">
            <v>0</v>
          </cell>
          <cell r="AFO80">
            <v>0</v>
          </cell>
          <cell r="AFP80">
            <v>0</v>
          </cell>
          <cell r="AFQ80">
            <v>0</v>
          </cell>
          <cell r="AFR80">
            <v>0</v>
          </cell>
          <cell r="AFS80">
            <v>0</v>
          </cell>
          <cell r="AFT80">
            <v>0</v>
          </cell>
          <cell r="AFU80">
            <v>0</v>
          </cell>
          <cell r="AFV80">
            <v>0</v>
          </cell>
          <cell r="AFW80">
            <v>258421.84059999994</v>
          </cell>
          <cell r="AFX80">
            <v>193570.20581712382</v>
          </cell>
          <cell r="AFY80">
            <v>-64851.634782876121</v>
          </cell>
          <cell r="AFZ80">
            <v>-64851.634782876121</v>
          </cell>
          <cell r="AGA80">
            <v>0</v>
          </cell>
          <cell r="AGB80">
            <v>310106.20871999994</v>
          </cell>
          <cell r="AGC80">
            <v>232284.24698054857</v>
          </cell>
          <cell r="AGD80">
            <v>-77821.961739451363</v>
          </cell>
          <cell r="AGE80">
            <v>-77821.961739451363</v>
          </cell>
          <cell r="AGF80">
            <v>0</v>
          </cell>
          <cell r="AGG80">
            <v>16538.997798399996</v>
          </cell>
          <cell r="AGH80">
            <v>12388.493172295925</v>
          </cell>
          <cell r="AGI80">
            <v>-4150.5046261040716</v>
          </cell>
          <cell r="AGJ80">
            <v>-4150.5046261040716</v>
          </cell>
          <cell r="AGK80">
            <v>0</v>
          </cell>
          <cell r="AGL80">
            <v>326645.20651839994</v>
          </cell>
          <cell r="AGM80">
            <v>244672.74015284449</v>
          </cell>
          <cell r="AGN80">
            <v>-81972.466365555447</v>
          </cell>
          <cell r="AGO80">
            <v>-81972.466365555447</v>
          </cell>
          <cell r="AGP80">
            <v>0</v>
          </cell>
          <cell r="AGQ80">
            <v>5.0632911392405069E-2</v>
          </cell>
          <cell r="AGR80">
            <v>7.0000000000000007E-2</v>
          </cell>
          <cell r="AGS80">
            <v>0.03</v>
          </cell>
          <cell r="AGT80">
            <v>5.3333333333333337E-2</v>
          </cell>
          <cell r="AGV80">
            <v>64596.960600000006</v>
          </cell>
          <cell r="AGW80">
            <v>26342.770862766018</v>
          </cell>
          <cell r="AGX80">
            <v>-38254.189737233988</v>
          </cell>
          <cell r="AGZ80">
            <v>-81972.466365555447</v>
          </cell>
          <cell r="AHA80">
            <v>-11167.352256578219</v>
          </cell>
          <cell r="AHC80">
            <v>-61979.389636838285</v>
          </cell>
          <cell r="AHD80">
            <v>81175.272699463181</v>
          </cell>
          <cell r="AHE80">
            <v>-49951.392525592819</v>
          </cell>
          <cell r="AHF80">
            <v>198979.94912224129</v>
          </cell>
          <cell r="AHG80">
            <v>75084.621037139703</v>
          </cell>
        </row>
        <row r="81">
          <cell r="C81" t="str">
            <v>Народного руху вул. 11</v>
          </cell>
          <cell r="D81">
            <v>1</v>
          </cell>
          <cell r="E81">
            <v>245.4</v>
          </cell>
          <cell r="F81">
            <v>886.69</v>
          </cell>
          <cell r="G81">
            <v>872.63299700064454</v>
          </cell>
          <cell r="H81">
            <v>-14.057002999355518</v>
          </cell>
          <cell r="I81">
            <v>-14.057002999355518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275.25</v>
          </cell>
          <cell r="GE81">
            <v>4.05</v>
          </cell>
          <cell r="GF81">
            <v>4.05</v>
          </cell>
          <cell r="GG81">
            <v>4.05</v>
          </cell>
          <cell r="GH81">
            <v>4.05</v>
          </cell>
          <cell r="GI81">
            <v>4.05</v>
          </cell>
          <cell r="GJ81">
            <v>4.05</v>
          </cell>
          <cell r="GK81">
            <v>4.05</v>
          </cell>
          <cell r="GL81">
            <v>49.38</v>
          </cell>
          <cell r="GM81">
            <v>49.38</v>
          </cell>
          <cell r="GN81">
            <v>49.38</v>
          </cell>
          <cell r="GO81">
            <v>49.38</v>
          </cell>
          <cell r="GP81">
            <v>49.38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V81">
            <v>-275.25</v>
          </cell>
          <cell r="GW81">
            <v>-275.25</v>
          </cell>
          <cell r="GX81">
            <v>0</v>
          </cell>
          <cell r="GY81">
            <v>611.44000000000005</v>
          </cell>
          <cell r="GZ81">
            <v>33.520000000000003</v>
          </cell>
          <cell r="HA81">
            <v>33.520000000000003</v>
          </cell>
          <cell r="HB81">
            <v>33.520000000000003</v>
          </cell>
          <cell r="HC81">
            <v>33.520000000000003</v>
          </cell>
          <cell r="HD81">
            <v>33.520000000000003</v>
          </cell>
          <cell r="HE81">
            <v>33.520000000000003</v>
          </cell>
          <cell r="HF81">
            <v>33.520000000000003</v>
          </cell>
          <cell r="HG81">
            <v>75.36</v>
          </cell>
          <cell r="HH81">
            <v>75.36</v>
          </cell>
          <cell r="HI81">
            <v>75.36</v>
          </cell>
          <cell r="HJ81">
            <v>75.36</v>
          </cell>
          <cell r="HK81">
            <v>75.36</v>
          </cell>
          <cell r="HL81">
            <v>872.63299700064454</v>
          </cell>
          <cell r="HM81">
            <v>79.370868054727495</v>
          </cell>
          <cell r="HN81">
            <v>84.14898203402376</v>
          </cell>
          <cell r="HO81">
            <v>89.12733368651979</v>
          </cell>
          <cell r="HP81">
            <v>84.809109295166152</v>
          </cell>
          <cell r="HQ81">
            <v>87.564063795731073</v>
          </cell>
          <cell r="HR81">
            <v>75.850678244895107</v>
          </cell>
          <cell r="HS81">
            <v>94.69367832616507</v>
          </cell>
          <cell r="HT81">
            <v>50.507217605183513</v>
          </cell>
          <cell r="HU81">
            <v>52.565559193082166</v>
          </cell>
          <cell r="HV81">
            <v>56.719557800996803</v>
          </cell>
          <cell r="HW81">
            <v>51.527448259726285</v>
          </cell>
          <cell r="HX81">
            <v>65.748500704427357</v>
          </cell>
          <cell r="HY81">
            <v>261.19299700064448</v>
          </cell>
          <cell r="HZ81">
            <v>0</v>
          </cell>
          <cell r="IA81">
            <v>261.19299700064448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0</v>
          </cell>
          <cell r="IK81">
            <v>0</v>
          </cell>
          <cell r="IL81">
            <v>0</v>
          </cell>
          <cell r="IM81">
            <v>0</v>
          </cell>
          <cell r="IN81">
            <v>0</v>
          </cell>
          <cell r="IO81">
            <v>0</v>
          </cell>
          <cell r="IP81">
            <v>0</v>
          </cell>
          <cell r="IQ81">
            <v>0</v>
          </cell>
          <cell r="IR81">
            <v>0</v>
          </cell>
          <cell r="IS81">
            <v>0</v>
          </cell>
          <cell r="IT81">
            <v>0</v>
          </cell>
          <cell r="IU81">
            <v>0</v>
          </cell>
          <cell r="IV81">
            <v>0</v>
          </cell>
          <cell r="IW81">
            <v>0</v>
          </cell>
          <cell r="IX81">
            <v>0</v>
          </cell>
          <cell r="IY81">
            <v>0</v>
          </cell>
          <cell r="IZ81">
            <v>0</v>
          </cell>
          <cell r="JA81">
            <v>0</v>
          </cell>
          <cell r="JB81">
            <v>0</v>
          </cell>
          <cell r="JC81">
            <v>0</v>
          </cell>
          <cell r="JD81">
            <v>0</v>
          </cell>
          <cell r="JE81">
            <v>0</v>
          </cell>
          <cell r="JF81">
            <v>0</v>
          </cell>
          <cell r="JG81">
            <v>0</v>
          </cell>
          <cell r="JH81">
            <v>0</v>
          </cell>
          <cell r="JI81">
            <v>0</v>
          </cell>
          <cell r="JJ81">
            <v>0</v>
          </cell>
          <cell r="JK81">
            <v>0</v>
          </cell>
          <cell r="JL81">
            <v>0</v>
          </cell>
          <cell r="JM81">
            <v>0</v>
          </cell>
          <cell r="JN81">
            <v>0</v>
          </cell>
          <cell r="JO81">
            <v>0</v>
          </cell>
          <cell r="JP81">
            <v>0</v>
          </cell>
          <cell r="JQ81">
            <v>0</v>
          </cell>
          <cell r="JR81">
            <v>0</v>
          </cell>
          <cell r="JS81">
            <v>0</v>
          </cell>
          <cell r="JT81">
            <v>0</v>
          </cell>
          <cell r="JU81">
            <v>0</v>
          </cell>
          <cell r="JV81">
            <v>0</v>
          </cell>
          <cell r="JW81">
            <v>0</v>
          </cell>
          <cell r="JX81">
            <v>0</v>
          </cell>
          <cell r="JY81">
            <v>0</v>
          </cell>
          <cell r="JZ81">
            <v>0</v>
          </cell>
          <cell r="KA81">
            <v>0</v>
          </cell>
          <cell r="KB81">
            <v>0</v>
          </cell>
          <cell r="KC81">
            <v>0</v>
          </cell>
          <cell r="KD81">
            <v>0</v>
          </cell>
          <cell r="KE81">
            <v>0</v>
          </cell>
          <cell r="KF81">
            <v>0</v>
          </cell>
          <cell r="KG81">
            <v>0</v>
          </cell>
          <cell r="KH81">
            <v>543.06000000000006</v>
          </cell>
          <cell r="KI81">
            <v>19.829999999999998</v>
          </cell>
          <cell r="KJ81">
            <v>19.829999999999998</v>
          </cell>
          <cell r="KK81">
            <v>19.829999999999998</v>
          </cell>
          <cell r="KL81">
            <v>19.829999999999998</v>
          </cell>
          <cell r="KM81">
            <v>19.829999999999998</v>
          </cell>
          <cell r="KN81">
            <v>19.829999999999998</v>
          </cell>
          <cell r="KO81">
            <v>19.829999999999998</v>
          </cell>
          <cell r="KP81">
            <v>80.849999999999994</v>
          </cell>
          <cell r="KQ81">
            <v>80.849999999999994</v>
          </cell>
          <cell r="KR81">
            <v>80.849999999999994</v>
          </cell>
          <cell r="KS81">
            <v>80.849999999999994</v>
          </cell>
          <cell r="KT81">
            <v>80.849999999999994</v>
          </cell>
          <cell r="KU81">
            <v>575.7477846170043</v>
          </cell>
          <cell r="KV81">
            <v>23.944669905122311</v>
          </cell>
          <cell r="KW81">
            <v>25.787533265010708</v>
          </cell>
          <cell r="KX81">
            <v>22.886123801133444</v>
          </cell>
          <cell r="KY81">
            <v>25.092508531356408</v>
          </cell>
          <cell r="KZ81">
            <v>24.995230316414823</v>
          </cell>
          <cell r="LA81">
            <v>25.547849942330977</v>
          </cell>
          <cell r="LB81">
            <v>22.606808944916903</v>
          </cell>
          <cell r="LC81">
            <v>61.419604355905982</v>
          </cell>
          <cell r="LD81">
            <v>79.16643944757638</v>
          </cell>
          <cell r="LE81">
            <v>76.444519082458882</v>
          </cell>
          <cell r="LF81">
            <v>93.138238404277473</v>
          </cell>
          <cell r="LG81">
            <v>94.718258620499995</v>
          </cell>
          <cell r="LH81">
            <v>32.68778461700424</v>
          </cell>
          <cell r="LI81">
            <v>0</v>
          </cell>
          <cell r="LJ81">
            <v>32.68778461700424</v>
          </cell>
          <cell r="LK81">
            <v>0</v>
          </cell>
          <cell r="LX81">
            <v>0</v>
          </cell>
          <cell r="MJ81">
            <v>0</v>
          </cell>
          <cell r="ML81">
            <v>0</v>
          </cell>
          <cell r="MM81">
            <v>0</v>
          </cell>
          <cell r="MN81">
            <v>4175.8500000000004</v>
          </cell>
          <cell r="MO81">
            <v>354.6</v>
          </cell>
          <cell r="MP81">
            <v>354.6</v>
          </cell>
          <cell r="MQ81">
            <v>354.6</v>
          </cell>
          <cell r="MR81">
            <v>354.6</v>
          </cell>
          <cell r="MS81">
            <v>354.6</v>
          </cell>
          <cell r="MT81">
            <v>354.6</v>
          </cell>
          <cell r="MU81">
            <v>354.6</v>
          </cell>
          <cell r="MV81">
            <v>338.73</v>
          </cell>
          <cell r="MW81">
            <v>338.73</v>
          </cell>
          <cell r="MX81">
            <v>338.73</v>
          </cell>
          <cell r="MY81">
            <v>338.73</v>
          </cell>
          <cell r="MZ81">
            <v>338.73</v>
          </cell>
          <cell r="NA81">
            <v>0</v>
          </cell>
          <cell r="NB81">
            <v>0</v>
          </cell>
          <cell r="NC81">
            <v>0</v>
          </cell>
          <cell r="ND81">
            <v>0</v>
          </cell>
          <cell r="NE81">
            <v>0</v>
          </cell>
          <cell r="NF81">
            <v>0</v>
          </cell>
          <cell r="NG81">
            <v>0</v>
          </cell>
          <cell r="NH81">
            <v>0</v>
          </cell>
          <cell r="NI81">
            <v>0</v>
          </cell>
          <cell r="NJ81">
            <v>0</v>
          </cell>
          <cell r="NK81">
            <v>0</v>
          </cell>
          <cell r="NL81">
            <v>0</v>
          </cell>
          <cell r="NM81">
            <v>0</v>
          </cell>
          <cell r="NN81">
            <v>-4175.8500000000004</v>
          </cell>
          <cell r="NO81">
            <v>-4175.8500000000004</v>
          </cell>
          <cell r="NP81">
            <v>0</v>
          </cell>
          <cell r="NQ81">
            <v>110.10999999999999</v>
          </cell>
          <cell r="NR81">
            <v>0</v>
          </cell>
          <cell r="NS81">
            <v>-110.10999999999999</v>
          </cell>
          <cell r="NT81">
            <v>-110.10999999999999</v>
          </cell>
          <cell r="NU81">
            <v>0</v>
          </cell>
          <cell r="NV81">
            <v>34.159999999999997</v>
          </cell>
          <cell r="NW81">
            <v>4.88</v>
          </cell>
          <cell r="NX81">
            <v>4.88</v>
          </cell>
          <cell r="NY81">
            <v>4.88</v>
          </cell>
          <cell r="NZ81">
            <v>4.88</v>
          </cell>
          <cell r="OA81">
            <v>4.88</v>
          </cell>
          <cell r="OB81">
            <v>4.88</v>
          </cell>
          <cell r="OC81">
            <v>4.88</v>
          </cell>
          <cell r="OD81">
            <v>0</v>
          </cell>
          <cell r="OE81">
            <v>0</v>
          </cell>
          <cell r="OF81">
            <v>0</v>
          </cell>
          <cell r="OG81">
            <v>0</v>
          </cell>
          <cell r="OH81">
            <v>0</v>
          </cell>
          <cell r="OI81">
            <v>0</v>
          </cell>
          <cell r="OJ81">
            <v>0</v>
          </cell>
          <cell r="OK81">
            <v>0</v>
          </cell>
          <cell r="OL81">
            <v>0</v>
          </cell>
          <cell r="OM81">
            <v>0</v>
          </cell>
          <cell r="ON81">
            <v>0</v>
          </cell>
          <cell r="OO81">
            <v>0</v>
          </cell>
          <cell r="OP81">
            <v>0</v>
          </cell>
          <cell r="OQ81">
            <v>0</v>
          </cell>
          <cell r="OR81">
            <v>0</v>
          </cell>
          <cell r="OS81">
            <v>0</v>
          </cell>
          <cell r="OT81">
            <v>0</v>
          </cell>
          <cell r="OU81">
            <v>0</v>
          </cell>
          <cell r="OV81">
            <v>-34.159999999999997</v>
          </cell>
          <cell r="OW81">
            <v>-34.159999999999997</v>
          </cell>
          <cell r="OX81">
            <v>0</v>
          </cell>
          <cell r="OY81">
            <v>0</v>
          </cell>
          <cell r="OZ81">
            <v>0</v>
          </cell>
          <cell r="PA81">
            <v>0</v>
          </cell>
          <cell r="PB81">
            <v>0</v>
          </cell>
          <cell r="PC81">
            <v>0</v>
          </cell>
          <cell r="PD81">
            <v>0</v>
          </cell>
          <cell r="PE81">
            <v>0</v>
          </cell>
          <cell r="PF81">
            <v>0</v>
          </cell>
          <cell r="PG81">
            <v>0</v>
          </cell>
          <cell r="PH81">
            <v>0</v>
          </cell>
          <cell r="PI81">
            <v>0</v>
          </cell>
          <cell r="PJ81">
            <v>0</v>
          </cell>
          <cell r="PK81">
            <v>0</v>
          </cell>
          <cell r="PL81">
            <v>0</v>
          </cell>
          <cell r="PM81">
            <v>0</v>
          </cell>
          <cell r="PN81">
            <v>0</v>
          </cell>
          <cell r="PO81">
            <v>0</v>
          </cell>
          <cell r="PP81">
            <v>0</v>
          </cell>
          <cell r="PQ81">
            <v>0</v>
          </cell>
          <cell r="PR81">
            <v>0</v>
          </cell>
          <cell r="PS81">
            <v>0</v>
          </cell>
          <cell r="PT81">
            <v>0</v>
          </cell>
          <cell r="PU81">
            <v>0</v>
          </cell>
          <cell r="PV81">
            <v>0</v>
          </cell>
          <cell r="PW81">
            <v>0</v>
          </cell>
          <cell r="PX81">
            <v>0</v>
          </cell>
          <cell r="PY81">
            <v>0</v>
          </cell>
          <cell r="PZ81">
            <v>0</v>
          </cell>
          <cell r="QA81">
            <v>0</v>
          </cell>
          <cell r="QB81">
            <v>75.949999999999989</v>
          </cell>
          <cell r="QC81">
            <v>10.85</v>
          </cell>
          <cell r="QD81">
            <v>10.85</v>
          </cell>
          <cell r="QE81">
            <v>10.85</v>
          </cell>
          <cell r="QF81">
            <v>10.85</v>
          </cell>
          <cell r="QG81">
            <v>10.85</v>
          </cell>
          <cell r="QH81">
            <v>10.85</v>
          </cell>
          <cell r="QI81">
            <v>10.85</v>
          </cell>
          <cell r="QJ81">
            <v>0</v>
          </cell>
          <cell r="QK81">
            <v>0</v>
          </cell>
          <cell r="QL81">
            <v>0</v>
          </cell>
          <cell r="QM81">
            <v>0</v>
          </cell>
          <cell r="QN81">
            <v>0</v>
          </cell>
          <cell r="QO81">
            <v>0</v>
          </cell>
          <cell r="QP81">
            <v>0</v>
          </cell>
          <cell r="QQ81">
            <v>0</v>
          </cell>
          <cell r="QR81">
            <v>0</v>
          </cell>
          <cell r="QS81">
            <v>0</v>
          </cell>
          <cell r="QT81">
            <v>0</v>
          </cell>
          <cell r="QU81">
            <v>0</v>
          </cell>
          <cell r="QV81">
            <v>0</v>
          </cell>
          <cell r="QW81">
            <v>0</v>
          </cell>
          <cell r="QX81">
            <v>0</v>
          </cell>
          <cell r="QY81">
            <v>0</v>
          </cell>
          <cell r="QZ81">
            <v>0</v>
          </cell>
          <cell r="RA81">
            <v>0</v>
          </cell>
          <cell r="RB81">
            <v>-75.949999999999989</v>
          </cell>
          <cell r="RC81">
            <v>-75.949999999999989</v>
          </cell>
          <cell r="RD81">
            <v>0</v>
          </cell>
          <cell r="RE81">
            <v>0</v>
          </cell>
          <cell r="RF81">
            <v>0</v>
          </cell>
          <cell r="RG81">
            <v>0</v>
          </cell>
          <cell r="RH81">
            <v>0</v>
          </cell>
          <cell r="RI81">
            <v>0</v>
          </cell>
          <cell r="RJ81">
            <v>0</v>
          </cell>
          <cell r="RK81">
            <v>0</v>
          </cell>
          <cell r="RL81">
            <v>0</v>
          </cell>
          <cell r="RM81">
            <v>0</v>
          </cell>
          <cell r="RN81">
            <v>0</v>
          </cell>
          <cell r="RO81">
            <v>0</v>
          </cell>
          <cell r="RP81">
            <v>0</v>
          </cell>
          <cell r="RQ81">
            <v>0</v>
          </cell>
          <cell r="RR81">
            <v>0</v>
          </cell>
          <cell r="RS81">
            <v>0</v>
          </cell>
          <cell r="RT81">
            <v>0</v>
          </cell>
          <cell r="RU81">
            <v>0</v>
          </cell>
          <cell r="RV81">
            <v>0</v>
          </cell>
          <cell r="RW81">
            <v>0</v>
          </cell>
          <cell r="RX81">
            <v>0</v>
          </cell>
          <cell r="RY81">
            <v>0</v>
          </cell>
          <cell r="RZ81">
            <v>0</v>
          </cell>
          <cell r="SA81">
            <v>0</v>
          </cell>
          <cell r="SB81">
            <v>0</v>
          </cell>
          <cell r="SC81">
            <v>0</v>
          </cell>
          <cell r="SD81">
            <v>0</v>
          </cell>
          <cell r="SE81">
            <v>0</v>
          </cell>
          <cell r="SF81">
            <v>0</v>
          </cell>
          <cell r="SG81">
            <v>0</v>
          </cell>
          <cell r="SH81">
            <v>0</v>
          </cell>
          <cell r="SI81">
            <v>0</v>
          </cell>
          <cell r="SJ81">
            <v>0</v>
          </cell>
          <cell r="SK81">
            <v>0</v>
          </cell>
          <cell r="SL81">
            <v>0</v>
          </cell>
          <cell r="SM81">
            <v>0</v>
          </cell>
          <cell r="SN81">
            <v>0</v>
          </cell>
          <cell r="SO81">
            <v>0</v>
          </cell>
          <cell r="SP81">
            <v>0</v>
          </cell>
          <cell r="SQ81">
            <v>0</v>
          </cell>
          <cell r="SR81">
            <v>0</v>
          </cell>
          <cell r="SS81">
            <v>0</v>
          </cell>
          <cell r="ST81">
            <v>0</v>
          </cell>
          <cell r="SU81">
            <v>0</v>
          </cell>
          <cell r="SV81">
            <v>0</v>
          </cell>
          <cell r="SW81">
            <v>0</v>
          </cell>
          <cell r="SX81">
            <v>0</v>
          </cell>
          <cell r="SY81">
            <v>0</v>
          </cell>
          <cell r="SZ81">
            <v>0</v>
          </cell>
          <cell r="TA81">
            <v>0</v>
          </cell>
          <cell r="TB81">
            <v>0</v>
          </cell>
          <cell r="TC81">
            <v>0</v>
          </cell>
          <cell r="TD81">
            <v>0</v>
          </cell>
          <cell r="TE81">
            <v>0</v>
          </cell>
          <cell r="TF81">
            <v>0</v>
          </cell>
          <cell r="TG81">
            <v>0</v>
          </cell>
          <cell r="TH81">
            <v>0</v>
          </cell>
          <cell r="TI81">
            <v>0</v>
          </cell>
          <cell r="TJ81">
            <v>0</v>
          </cell>
          <cell r="TK81">
            <v>0</v>
          </cell>
          <cell r="TL81">
            <v>0</v>
          </cell>
          <cell r="TM81">
            <v>0</v>
          </cell>
          <cell r="TN81">
            <v>0</v>
          </cell>
          <cell r="TO81">
            <v>0</v>
          </cell>
          <cell r="TP81">
            <v>0</v>
          </cell>
          <cell r="TQ81">
            <v>0</v>
          </cell>
          <cell r="TR81">
            <v>0</v>
          </cell>
          <cell r="TS81">
            <v>0</v>
          </cell>
          <cell r="TT81">
            <v>0</v>
          </cell>
          <cell r="TU81">
            <v>0</v>
          </cell>
          <cell r="TV81">
            <v>0</v>
          </cell>
          <cell r="TW81">
            <v>0</v>
          </cell>
          <cell r="TX81">
            <v>0</v>
          </cell>
          <cell r="TY81">
            <v>0</v>
          </cell>
          <cell r="TZ81">
            <v>0</v>
          </cell>
          <cell r="UA81">
            <v>0</v>
          </cell>
          <cell r="UB81">
            <v>0</v>
          </cell>
          <cell r="UC81">
            <v>0</v>
          </cell>
          <cell r="UD81">
            <v>0</v>
          </cell>
          <cell r="UE81">
            <v>0</v>
          </cell>
          <cell r="UF81">
            <v>0</v>
          </cell>
          <cell r="UG81">
            <v>0</v>
          </cell>
          <cell r="UH81">
            <v>0</v>
          </cell>
          <cell r="UI81">
            <v>0</v>
          </cell>
          <cell r="UJ81">
            <v>0</v>
          </cell>
          <cell r="UK81">
            <v>0</v>
          </cell>
          <cell r="UL81">
            <v>0</v>
          </cell>
          <cell r="UM81">
            <v>0</v>
          </cell>
          <cell r="UN81">
            <v>0</v>
          </cell>
          <cell r="UO81">
            <v>0</v>
          </cell>
          <cell r="UP81">
            <v>0</v>
          </cell>
          <cell r="UQ81">
            <v>0</v>
          </cell>
          <cell r="UR81">
            <v>0</v>
          </cell>
          <cell r="US81">
            <v>0</v>
          </cell>
          <cell r="UT81">
            <v>0</v>
          </cell>
          <cell r="UU81">
            <v>0</v>
          </cell>
          <cell r="UV81">
            <v>0</v>
          </cell>
          <cell r="UW81">
            <v>0</v>
          </cell>
          <cell r="UX81">
            <v>0</v>
          </cell>
          <cell r="UY81">
            <v>0</v>
          </cell>
          <cell r="UZ81">
            <v>0</v>
          </cell>
          <cell r="VA81">
            <v>0</v>
          </cell>
          <cell r="VH81">
            <v>0</v>
          </cell>
          <cell r="VN81">
            <v>0</v>
          </cell>
          <cell r="VO81">
            <v>0</v>
          </cell>
          <cell r="VP81">
            <v>0</v>
          </cell>
          <cell r="VQ81">
            <v>0</v>
          </cell>
          <cell r="WD81">
            <v>0</v>
          </cell>
          <cell r="WQ81">
            <v>0</v>
          </cell>
          <cell r="WR81">
            <v>0</v>
          </cell>
          <cell r="WS81">
            <v>0</v>
          </cell>
          <cell r="WT81">
            <v>0</v>
          </cell>
          <cell r="WU81">
            <v>0</v>
          </cell>
          <cell r="WV81">
            <v>0</v>
          </cell>
          <cell r="WW81">
            <v>0</v>
          </cell>
          <cell r="WX81">
            <v>0</v>
          </cell>
          <cell r="WY81">
            <v>0</v>
          </cell>
          <cell r="WZ81">
            <v>0</v>
          </cell>
          <cell r="XA81">
            <v>0</v>
          </cell>
          <cell r="XB81">
            <v>0</v>
          </cell>
          <cell r="XC81">
            <v>0</v>
          </cell>
          <cell r="XD81">
            <v>0</v>
          </cell>
          <cell r="XE81">
            <v>0</v>
          </cell>
          <cell r="XF81">
            <v>0</v>
          </cell>
          <cell r="XG81">
            <v>717.6635614879923</v>
          </cell>
          <cell r="XH81">
            <v>0</v>
          </cell>
          <cell r="XI81">
            <v>169.95227257724676</v>
          </cell>
          <cell r="XJ81">
            <v>170.52420242985571</v>
          </cell>
          <cell r="XK81">
            <v>171.22402570000003</v>
          </cell>
          <cell r="XL81">
            <v>172.56094996000002</v>
          </cell>
          <cell r="XM81">
            <v>0</v>
          </cell>
          <cell r="XN81">
            <v>0</v>
          </cell>
          <cell r="XO81">
            <v>6.78472202386045</v>
          </cell>
          <cell r="XP81">
            <v>6.5249334508829939</v>
          </cell>
          <cell r="XQ81">
            <v>6.6624829137527382</v>
          </cell>
          <cell r="XR81">
            <v>6.6535565436805415</v>
          </cell>
          <cell r="XS81">
            <v>6.7764158887131121</v>
          </cell>
          <cell r="XT81">
            <v>717.6635614879923</v>
          </cell>
          <cell r="XU81">
            <v>0</v>
          </cell>
          <cell r="XV81">
            <v>717.6635614879923</v>
          </cell>
          <cell r="XW81">
            <v>0</v>
          </cell>
          <cell r="XX81">
            <v>0</v>
          </cell>
          <cell r="XY81">
            <v>0</v>
          </cell>
          <cell r="XZ81">
            <v>0</v>
          </cell>
          <cell r="YA81">
            <v>0</v>
          </cell>
          <cell r="YB81">
            <v>0</v>
          </cell>
          <cell r="YC81">
            <v>0</v>
          </cell>
          <cell r="YD81">
            <v>0</v>
          </cell>
          <cell r="YE81">
            <v>0</v>
          </cell>
          <cell r="YF81">
            <v>0</v>
          </cell>
          <cell r="YG81">
            <v>0</v>
          </cell>
          <cell r="YH81">
            <v>0</v>
          </cell>
          <cell r="YI81">
            <v>0</v>
          </cell>
          <cell r="YJ81">
            <v>0</v>
          </cell>
          <cell r="YK81">
            <v>0</v>
          </cell>
          <cell r="YL81">
            <v>0</v>
          </cell>
          <cell r="YM81">
            <v>0</v>
          </cell>
          <cell r="YN81">
            <v>0</v>
          </cell>
          <cell r="YO81">
            <v>0</v>
          </cell>
          <cell r="YP81">
            <v>0</v>
          </cell>
          <cell r="YQ81">
            <v>0</v>
          </cell>
          <cell r="YR81">
            <v>0</v>
          </cell>
          <cell r="YS81">
            <v>0</v>
          </cell>
          <cell r="YT81">
            <v>0</v>
          </cell>
          <cell r="YU81">
            <v>0</v>
          </cell>
          <cell r="YV81">
            <v>0</v>
          </cell>
          <cell r="YW81">
            <v>0</v>
          </cell>
          <cell r="YX81">
            <v>0</v>
          </cell>
          <cell r="YY81">
            <v>0</v>
          </cell>
          <cell r="YZ81">
            <v>0</v>
          </cell>
          <cell r="ZA81">
            <v>0</v>
          </cell>
          <cell r="ZB81">
            <v>0</v>
          </cell>
          <cell r="ZC81">
            <v>0</v>
          </cell>
          <cell r="ZD81">
            <v>0</v>
          </cell>
          <cell r="ZE81">
            <v>0</v>
          </cell>
          <cell r="ZF81">
            <v>0</v>
          </cell>
          <cell r="ZG81">
            <v>0</v>
          </cell>
          <cell r="ZH81">
            <v>0</v>
          </cell>
          <cell r="ZI81">
            <v>0</v>
          </cell>
          <cell r="ZJ81">
            <v>0</v>
          </cell>
          <cell r="ZK81">
            <v>0</v>
          </cell>
          <cell r="ZL81">
            <v>0</v>
          </cell>
          <cell r="ZM81">
            <v>686.67515424072394</v>
          </cell>
          <cell r="ZN81">
            <v>0</v>
          </cell>
          <cell r="ZO81">
            <v>148.883452160384</v>
          </cell>
          <cell r="ZP81">
            <v>502.65764967923252</v>
          </cell>
          <cell r="ZQ81">
            <v>35.134052401107454</v>
          </cell>
          <cell r="ZR81">
            <v>0</v>
          </cell>
          <cell r="ZS81">
            <v>0</v>
          </cell>
          <cell r="ZZ81">
            <v>686.67515424072394</v>
          </cell>
          <cell r="AAA81">
            <v>0</v>
          </cell>
          <cell r="AAB81">
            <v>686.67515424072394</v>
          </cell>
          <cell r="AAC81">
            <v>0</v>
          </cell>
          <cell r="AAD81">
            <v>0</v>
          </cell>
          <cell r="AAE81">
            <v>0</v>
          </cell>
          <cell r="AAF81">
            <v>0</v>
          </cell>
          <cell r="AAG81">
            <v>0</v>
          </cell>
          <cell r="AAH81">
            <v>0</v>
          </cell>
          <cell r="AAI81">
            <v>0</v>
          </cell>
          <cell r="AAJ81">
            <v>0</v>
          </cell>
          <cell r="AAK81">
            <v>0</v>
          </cell>
          <cell r="AAL81">
            <v>0</v>
          </cell>
          <cell r="AAM81">
            <v>0</v>
          </cell>
          <cell r="AAN81">
            <v>0</v>
          </cell>
          <cell r="AAO81">
            <v>0</v>
          </cell>
          <cell r="AAP81">
            <v>545.85259670147877</v>
          </cell>
          <cell r="AAQ81">
            <v>0</v>
          </cell>
          <cell r="AAR81">
            <v>0</v>
          </cell>
          <cell r="AAS81">
            <v>0</v>
          </cell>
          <cell r="AAT81">
            <v>0</v>
          </cell>
          <cell r="AAU81">
            <v>0</v>
          </cell>
          <cell r="AAV81">
            <v>0</v>
          </cell>
          <cell r="AAW81">
            <v>0</v>
          </cell>
          <cell r="AAX81">
            <v>111.04950528000001</v>
          </cell>
          <cell r="AAY81">
            <v>106.79739408</v>
          </cell>
          <cell r="AAZ81">
            <v>108.76382784</v>
          </cell>
          <cell r="ABA81">
            <v>108.61810646399999</v>
          </cell>
          <cell r="ABB81">
            <v>110.62376303747871</v>
          </cell>
          <cell r="ABC81">
            <v>545.85259670147877</v>
          </cell>
          <cell r="ABD81">
            <v>0</v>
          </cell>
          <cell r="ABE81">
            <v>545.85259670147877</v>
          </cell>
          <cell r="ABF81">
            <v>0</v>
          </cell>
          <cell r="ABG81">
            <v>0</v>
          </cell>
          <cell r="ABH81">
            <v>0</v>
          </cell>
          <cell r="ABI81">
            <v>0</v>
          </cell>
          <cell r="ABJ81">
            <v>0</v>
          </cell>
          <cell r="ABK81">
            <v>0</v>
          </cell>
          <cell r="ABL81">
            <v>0</v>
          </cell>
          <cell r="ABM81">
            <v>0</v>
          </cell>
          <cell r="ABN81">
            <v>0</v>
          </cell>
          <cell r="ABO81">
            <v>0</v>
          </cell>
          <cell r="ABP81">
            <v>0</v>
          </cell>
          <cell r="ABQ81">
            <v>0</v>
          </cell>
          <cell r="ABR81">
            <v>0</v>
          </cell>
          <cell r="ABS81">
            <v>0</v>
          </cell>
          <cell r="ABT81">
            <v>0</v>
          </cell>
          <cell r="ABU81">
            <v>0</v>
          </cell>
          <cell r="ABV81">
            <v>0</v>
          </cell>
          <cell r="ABW81">
            <v>0</v>
          </cell>
          <cell r="ABX81">
            <v>0</v>
          </cell>
          <cell r="ABY81">
            <v>0</v>
          </cell>
          <cell r="ACB81">
            <v>0</v>
          </cell>
          <cell r="ACC81">
            <v>0</v>
          </cell>
          <cell r="ACD81">
            <v>0</v>
          </cell>
          <cell r="ACE81">
            <v>0</v>
          </cell>
          <cell r="ACF81">
            <v>0</v>
          </cell>
          <cell r="ACG81">
            <v>0</v>
          </cell>
          <cell r="ACH81">
            <v>0</v>
          </cell>
          <cell r="ACI81">
            <v>0</v>
          </cell>
          <cell r="ACJ81">
            <v>0</v>
          </cell>
          <cell r="ACK81">
            <v>0</v>
          </cell>
          <cell r="ACL81">
            <v>0</v>
          </cell>
          <cell r="ACM81">
            <v>0</v>
          </cell>
          <cell r="ACN81">
            <v>0</v>
          </cell>
          <cell r="ACO81">
            <v>0</v>
          </cell>
          <cell r="ACP81">
            <v>0</v>
          </cell>
          <cell r="ACQ81">
            <v>0</v>
          </cell>
          <cell r="ACR81">
            <v>0</v>
          </cell>
          <cell r="ACS81">
            <v>0</v>
          </cell>
          <cell r="ACT81">
            <v>0</v>
          </cell>
          <cell r="ACU81">
            <v>0</v>
          </cell>
          <cell r="ACV81">
            <v>0</v>
          </cell>
          <cell r="ACW81">
            <v>0</v>
          </cell>
          <cell r="ACX81">
            <v>0</v>
          </cell>
          <cell r="ACY81">
            <v>0</v>
          </cell>
          <cell r="ACZ81">
            <v>0</v>
          </cell>
          <cell r="ADA81">
            <v>0</v>
          </cell>
          <cell r="ADB81">
            <v>0</v>
          </cell>
          <cell r="ADC81">
            <v>0</v>
          </cell>
          <cell r="ADD81">
            <v>0</v>
          </cell>
          <cell r="ADE81">
            <v>0</v>
          </cell>
          <cell r="ADF81">
            <v>0</v>
          </cell>
          <cell r="ADG81">
            <v>0</v>
          </cell>
          <cell r="ADH81">
            <v>0</v>
          </cell>
          <cell r="ADI81">
            <v>0</v>
          </cell>
          <cell r="ADJ81">
            <v>0</v>
          </cell>
          <cell r="ADK81">
            <v>0</v>
          </cell>
          <cell r="ADL81">
            <v>0</v>
          </cell>
          <cell r="ADM81">
            <v>0</v>
          </cell>
          <cell r="ADN81">
            <v>0</v>
          </cell>
          <cell r="ADO81">
            <v>0</v>
          </cell>
          <cell r="ADP81">
            <v>0</v>
          </cell>
          <cell r="ADQ81">
            <v>0</v>
          </cell>
          <cell r="ADR81">
            <v>0</v>
          </cell>
          <cell r="ADS81">
            <v>0</v>
          </cell>
          <cell r="ADT81">
            <v>0</v>
          </cell>
          <cell r="ADU81">
            <v>0</v>
          </cell>
          <cell r="ADV81">
            <v>0</v>
          </cell>
          <cell r="ADW81">
            <v>0</v>
          </cell>
          <cell r="ADX81">
            <v>0</v>
          </cell>
          <cell r="ADY81">
            <v>0</v>
          </cell>
          <cell r="ADZ81">
            <v>0</v>
          </cell>
          <cell r="AEA81">
            <v>0</v>
          </cell>
          <cell r="AEB81">
            <v>0</v>
          </cell>
          <cell r="AEC81">
            <v>0</v>
          </cell>
          <cell r="AED81">
            <v>0</v>
          </cell>
          <cell r="AEE81">
            <v>0</v>
          </cell>
          <cell r="AEF81">
            <v>0</v>
          </cell>
          <cell r="AEG81">
            <v>0</v>
          </cell>
          <cell r="AEH81">
            <v>0</v>
          </cell>
          <cell r="AEI81">
            <v>0</v>
          </cell>
          <cell r="AEJ81">
            <v>0</v>
          </cell>
          <cell r="AEK81">
            <v>0</v>
          </cell>
          <cell r="AEL81">
            <v>0</v>
          </cell>
          <cell r="AEM81">
            <v>0</v>
          </cell>
          <cell r="AEN81">
            <v>0</v>
          </cell>
          <cell r="AEO81">
            <v>0</v>
          </cell>
          <cell r="AEP81">
            <v>0</v>
          </cell>
          <cell r="AEQ81">
            <v>0</v>
          </cell>
          <cell r="AER81">
            <v>0</v>
          </cell>
          <cell r="AES81">
            <v>0</v>
          </cell>
          <cell r="AET81">
            <v>0</v>
          </cell>
          <cell r="AEU81">
            <v>0</v>
          </cell>
          <cell r="AEV81">
            <v>0</v>
          </cell>
          <cell r="AEW81">
            <v>0</v>
          </cell>
          <cell r="AEX81">
            <v>0</v>
          </cell>
          <cell r="AEY81">
            <v>0</v>
          </cell>
          <cell r="AEZ81">
            <v>0</v>
          </cell>
          <cell r="AFA81">
            <v>0</v>
          </cell>
          <cell r="AFB81">
            <v>0</v>
          </cell>
          <cell r="AFC81">
            <v>0</v>
          </cell>
          <cell r="AFD81">
            <v>0</v>
          </cell>
          <cell r="AFE81">
            <v>0</v>
          </cell>
          <cell r="AFF81">
            <v>0</v>
          </cell>
          <cell r="AFG81">
            <v>0</v>
          </cell>
          <cell r="AFH81">
            <v>0</v>
          </cell>
          <cell r="AFI81">
            <v>0</v>
          </cell>
          <cell r="AFJ81">
            <v>0</v>
          </cell>
          <cell r="AFK81">
            <v>0</v>
          </cell>
          <cell r="AFL81">
            <v>0</v>
          </cell>
          <cell r="AFM81">
            <v>0</v>
          </cell>
          <cell r="AFN81">
            <v>0</v>
          </cell>
          <cell r="AFO81">
            <v>0</v>
          </cell>
          <cell r="AFP81">
            <v>0</v>
          </cell>
          <cell r="AFQ81">
            <v>0</v>
          </cell>
          <cell r="AFR81">
            <v>0</v>
          </cell>
          <cell r="AFS81">
            <v>0</v>
          </cell>
          <cell r="AFT81">
            <v>0</v>
          </cell>
          <cell r="AFU81">
            <v>0</v>
          </cell>
          <cell r="AFV81">
            <v>0</v>
          </cell>
          <cell r="AFW81">
            <v>5715.71</v>
          </cell>
          <cell r="AFX81">
            <v>3398.5720940478436</v>
          </cell>
          <cell r="AFY81">
            <v>-2317.1379059521564</v>
          </cell>
          <cell r="AFZ81">
            <v>-2317.1379059521564</v>
          </cell>
          <cell r="AGA81">
            <v>0</v>
          </cell>
          <cell r="AGB81">
            <v>6858.8519999999999</v>
          </cell>
          <cell r="AGC81">
            <v>4078.2865128574122</v>
          </cell>
          <cell r="AGD81">
            <v>-2780.5654871425877</v>
          </cell>
          <cell r="AGE81">
            <v>-2780.5654871425877</v>
          </cell>
          <cell r="AGF81">
            <v>0</v>
          </cell>
          <cell r="AGG81">
            <v>422.96253999999999</v>
          </cell>
          <cell r="AGH81">
            <v>251.49433495954042</v>
          </cell>
          <cell r="AGI81">
            <v>-171.46820504045957</v>
          </cell>
          <cell r="AGJ81">
            <v>-171.46820504045957</v>
          </cell>
          <cell r="AGK81">
            <v>0</v>
          </cell>
          <cell r="AGL81">
            <v>7281.8145399999994</v>
          </cell>
          <cell r="AGM81">
            <v>4329.7808478169527</v>
          </cell>
          <cell r="AGN81">
            <v>-2952.0336921830467</v>
          </cell>
          <cell r="AGO81">
            <v>-2952.0336921830467</v>
          </cell>
          <cell r="AGP81">
            <v>0</v>
          </cell>
          <cell r="AGQ81">
            <v>5.0632911392405063E-2</v>
          </cell>
          <cell r="AGR81">
            <v>7.0000000000000007E-2</v>
          </cell>
          <cell r="AGS81">
            <v>0.05</v>
          </cell>
          <cell r="AGT81">
            <v>6.1666666666666668E-2</v>
          </cell>
          <cell r="AGV81">
            <v>4285.96</v>
          </cell>
          <cell r="AGW81">
            <v>0</v>
          </cell>
          <cell r="AGX81">
            <v>-4285.96</v>
          </cell>
          <cell r="AGZ81">
            <v>-2952.0336921830467</v>
          </cell>
          <cell r="AHA81">
            <v>-4763.1824976183707</v>
          </cell>
          <cell r="AHC81">
            <v>-5838.1572552599337</v>
          </cell>
          <cell r="AHD81">
            <v>-3460.6795469025983</v>
          </cell>
          <cell r="AHE81">
            <v>-3948.7670098466369</v>
          </cell>
          <cell r="AHF81">
            <v>-6272.9839815247233</v>
          </cell>
          <cell r="AHG81">
            <v>-27235.80398333531</v>
          </cell>
        </row>
        <row r="82">
          <cell r="C82" t="str">
            <v>Народного руху вул. 12</v>
          </cell>
          <cell r="D82">
            <v>5</v>
          </cell>
          <cell r="E82">
            <v>5956</v>
          </cell>
          <cell r="F82">
            <v>64995.109999999993</v>
          </cell>
          <cell r="G82">
            <v>63927.955310508449</v>
          </cell>
          <cell r="H82">
            <v>-1067.1546894915446</v>
          </cell>
          <cell r="I82">
            <v>-1067.1546894915446</v>
          </cell>
          <cell r="J82">
            <v>0</v>
          </cell>
          <cell r="K82">
            <v>21969.489999999998</v>
          </cell>
          <cell r="L82">
            <v>1642.07</v>
          </cell>
          <cell r="M82">
            <v>1642.07</v>
          </cell>
          <cell r="N82">
            <v>1642.07</v>
          </cell>
          <cell r="O82">
            <v>1642.07</v>
          </cell>
          <cell r="P82">
            <v>1642.07</v>
          </cell>
          <cell r="Q82">
            <v>1642.07</v>
          </cell>
          <cell r="R82">
            <v>1642.07</v>
          </cell>
          <cell r="S82">
            <v>2095</v>
          </cell>
          <cell r="T82">
            <v>2095</v>
          </cell>
          <cell r="U82">
            <v>2095</v>
          </cell>
          <cell r="V82">
            <v>2095</v>
          </cell>
          <cell r="W82">
            <v>2095</v>
          </cell>
          <cell r="X82">
            <v>18684.199646209774</v>
          </cell>
          <cell r="Y82">
            <v>0</v>
          </cell>
          <cell r="Z82">
            <v>6508.0197333823289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12176.179912827445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L82">
            <v>0</v>
          </cell>
          <cell r="AM82">
            <v>0</v>
          </cell>
          <cell r="AN82">
            <v>4398.17</v>
          </cell>
          <cell r="AO82">
            <v>336.51</v>
          </cell>
          <cell r="AP82">
            <v>336.51</v>
          </cell>
          <cell r="AQ82">
            <v>336.51</v>
          </cell>
          <cell r="AR82">
            <v>336.51</v>
          </cell>
          <cell r="AS82">
            <v>336.51</v>
          </cell>
          <cell r="AT82">
            <v>336.51</v>
          </cell>
          <cell r="AU82">
            <v>336.51</v>
          </cell>
          <cell r="AV82">
            <v>408.52</v>
          </cell>
          <cell r="AW82">
            <v>408.52</v>
          </cell>
          <cell r="AX82">
            <v>408.52</v>
          </cell>
          <cell r="AY82">
            <v>408.52</v>
          </cell>
          <cell r="AZ82">
            <v>408.52</v>
          </cell>
          <cell r="BA82">
            <v>3695.5436744679332</v>
          </cell>
          <cell r="BB82">
            <v>0</v>
          </cell>
          <cell r="BC82">
            <v>1282.1378673700219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2413.4058070979113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O82">
            <v>0</v>
          </cell>
          <cell r="BP82">
            <v>0</v>
          </cell>
          <cell r="BQ82">
            <v>3694.84</v>
          </cell>
          <cell r="BR82">
            <v>281.12</v>
          </cell>
          <cell r="BS82">
            <v>281.12</v>
          </cell>
          <cell r="BT82">
            <v>281.12</v>
          </cell>
          <cell r="BU82">
            <v>281.12</v>
          </cell>
          <cell r="BV82">
            <v>281.12</v>
          </cell>
          <cell r="BW82">
            <v>281.12</v>
          </cell>
          <cell r="BX82">
            <v>281.12</v>
          </cell>
          <cell r="BY82">
            <v>345.4</v>
          </cell>
          <cell r="BZ82">
            <v>345.4</v>
          </cell>
          <cell r="CA82">
            <v>345.4</v>
          </cell>
          <cell r="CB82">
            <v>345.4</v>
          </cell>
          <cell r="CC82">
            <v>345.4</v>
          </cell>
          <cell r="CD82">
            <v>3422.0499999999993</v>
          </cell>
          <cell r="CE82">
            <v>255.22</v>
          </cell>
          <cell r="CF82">
            <v>255.22</v>
          </cell>
          <cell r="CG82">
            <v>255.22</v>
          </cell>
          <cell r="CH82">
            <v>255.22</v>
          </cell>
          <cell r="CI82">
            <v>276.58</v>
          </cell>
          <cell r="CJ82">
            <v>255.22</v>
          </cell>
          <cell r="CK82">
            <v>274.22000000000003</v>
          </cell>
          <cell r="CL82">
            <v>319.02999999999997</v>
          </cell>
          <cell r="CM82">
            <v>319.02999999999997</v>
          </cell>
          <cell r="CN82">
            <v>319.02999999999997</v>
          </cell>
          <cell r="CO82">
            <v>319.02999999999997</v>
          </cell>
          <cell r="CP82">
            <v>319.02999999999997</v>
          </cell>
          <cell r="CR82">
            <v>0</v>
          </cell>
          <cell r="CS82">
            <v>0</v>
          </cell>
          <cell r="CT82">
            <v>775.96999999999991</v>
          </cell>
          <cell r="CU82">
            <v>58.96</v>
          </cell>
          <cell r="CV82">
            <v>58.96</v>
          </cell>
          <cell r="CW82">
            <v>58.96</v>
          </cell>
          <cell r="CX82">
            <v>58.96</v>
          </cell>
          <cell r="CY82">
            <v>58.96</v>
          </cell>
          <cell r="CZ82">
            <v>58.96</v>
          </cell>
          <cell r="DA82">
            <v>58.96</v>
          </cell>
          <cell r="DB82">
            <v>72.650000000000006</v>
          </cell>
          <cell r="DC82">
            <v>72.650000000000006</v>
          </cell>
          <cell r="DD82">
            <v>72.650000000000006</v>
          </cell>
          <cell r="DE82">
            <v>72.650000000000006</v>
          </cell>
          <cell r="DF82">
            <v>72.650000000000006</v>
          </cell>
          <cell r="DG82">
            <v>710.76</v>
          </cell>
          <cell r="DH82">
            <v>53.63</v>
          </cell>
          <cell r="DI82">
            <v>53.63</v>
          </cell>
          <cell r="DJ82">
            <v>53.63</v>
          </cell>
          <cell r="DK82">
            <v>53.63</v>
          </cell>
          <cell r="DL82">
            <v>53.63</v>
          </cell>
          <cell r="DM82">
            <v>53.63</v>
          </cell>
          <cell r="DN82">
            <v>53.63</v>
          </cell>
          <cell r="DO82">
            <v>67.069999999999993</v>
          </cell>
          <cell r="DP82">
            <v>67.069999999999993</v>
          </cell>
          <cell r="DQ82">
            <v>67.069999999999993</v>
          </cell>
          <cell r="DR82">
            <v>67.069999999999993</v>
          </cell>
          <cell r="DS82">
            <v>67.069999999999993</v>
          </cell>
          <cell r="DT82">
            <v>-65.209999999999923</v>
          </cell>
          <cell r="DU82">
            <v>-65.209999999999923</v>
          </cell>
          <cell r="DV82">
            <v>0</v>
          </cell>
          <cell r="DW82">
            <v>1228.6600000000001</v>
          </cell>
          <cell r="DX82">
            <v>97.68</v>
          </cell>
          <cell r="DY82">
            <v>97.68</v>
          </cell>
          <cell r="DZ82">
            <v>97.68</v>
          </cell>
          <cell r="EA82">
            <v>97.68</v>
          </cell>
          <cell r="EB82">
            <v>97.68</v>
          </cell>
          <cell r="EC82">
            <v>97.68</v>
          </cell>
          <cell r="ED82">
            <v>97.68</v>
          </cell>
          <cell r="EE82">
            <v>108.98</v>
          </cell>
          <cell r="EF82">
            <v>108.98</v>
          </cell>
          <cell r="EG82">
            <v>108.98</v>
          </cell>
          <cell r="EH82">
            <v>108.98</v>
          </cell>
          <cell r="EI82">
            <v>108.98</v>
          </cell>
          <cell r="EK82">
            <v>984.30443924394103</v>
          </cell>
          <cell r="EL82">
            <v>0</v>
          </cell>
          <cell r="EM82">
            <v>341.49525517113642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642.80918407280467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-244.35556075605905</v>
          </cell>
          <cell r="EY82">
            <v>-244.35556075605905</v>
          </cell>
          <cell r="EZ82">
            <v>0</v>
          </cell>
          <cell r="FA82">
            <v>15744.169999999998</v>
          </cell>
          <cell r="FB82">
            <v>1190.01</v>
          </cell>
          <cell r="FC82">
            <v>1190.01</v>
          </cell>
          <cell r="FD82">
            <v>1190.01</v>
          </cell>
          <cell r="FE82">
            <v>1190.01</v>
          </cell>
          <cell r="FF82">
            <v>1190.01</v>
          </cell>
          <cell r="FG82">
            <v>1190.01</v>
          </cell>
          <cell r="FH82">
            <v>1190.01</v>
          </cell>
          <cell r="FI82">
            <v>1482.82</v>
          </cell>
          <cell r="FJ82">
            <v>1482.82</v>
          </cell>
          <cell r="FK82">
            <v>1482.82</v>
          </cell>
          <cell r="FL82">
            <v>1482.82</v>
          </cell>
          <cell r="FM82">
            <v>1482.82</v>
          </cell>
          <cell r="FN82">
            <v>12280.769547110154</v>
          </cell>
          <cell r="FO82">
            <v>3559.76129896564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8721.0082481445152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-3463.400452889844</v>
          </cell>
          <cell r="GB82">
            <v>-3463.400452889844</v>
          </cell>
          <cell r="GC82">
            <v>0</v>
          </cell>
          <cell r="GD82">
            <v>1503.74</v>
          </cell>
          <cell r="GE82">
            <v>98.27</v>
          </cell>
          <cell r="GF82">
            <v>98.27</v>
          </cell>
          <cell r="GG82">
            <v>98.27</v>
          </cell>
          <cell r="GH82">
            <v>98.27</v>
          </cell>
          <cell r="GI82">
            <v>98.27</v>
          </cell>
          <cell r="GJ82">
            <v>98.27</v>
          </cell>
          <cell r="GK82">
            <v>98.27</v>
          </cell>
          <cell r="GL82">
            <v>163.16999999999999</v>
          </cell>
          <cell r="GM82">
            <v>163.16999999999999</v>
          </cell>
          <cell r="GN82">
            <v>163.16999999999999</v>
          </cell>
          <cell r="GO82">
            <v>163.16999999999999</v>
          </cell>
          <cell r="GP82">
            <v>163.16999999999999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V82">
            <v>-1503.74</v>
          </cell>
          <cell r="GW82">
            <v>-1503.74</v>
          </cell>
          <cell r="GX82">
            <v>0</v>
          </cell>
          <cell r="GY82">
            <v>15680.07</v>
          </cell>
          <cell r="GZ82">
            <v>864.81</v>
          </cell>
          <cell r="HA82">
            <v>864.81</v>
          </cell>
          <cell r="HB82">
            <v>864.81</v>
          </cell>
          <cell r="HC82">
            <v>864.81</v>
          </cell>
          <cell r="HD82">
            <v>864.81</v>
          </cell>
          <cell r="HE82">
            <v>864.81</v>
          </cell>
          <cell r="HF82">
            <v>864.81</v>
          </cell>
          <cell r="HG82">
            <v>1925.28</v>
          </cell>
          <cell r="HH82">
            <v>1925.28</v>
          </cell>
          <cell r="HI82">
            <v>1925.28</v>
          </cell>
          <cell r="HJ82">
            <v>1925.28</v>
          </cell>
          <cell r="HK82">
            <v>1925.28</v>
          </cell>
          <cell r="HL82">
            <v>24150.328003476654</v>
          </cell>
          <cell r="HM82">
            <v>1639.8182830862504</v>
          </cell>
          <cell r="HN82">
            <v>3246.6780958987947</v>
          </cell>
          <cell r="HO82">
            <v>1896.8313455500979</v>
          </cell>
          <cell r="HP82">
            <v>3119.569084258454</v>
          </cell>
          <cell r="HQ82">
            <v>1839.312681535725</v>
          </cell>
          <cell r="HR82">
            <v>1538.1800650800155</v>
          </cell>
          <cell r="HS82">
            <v>2027.2268027341756</v>
          </cell>
          <cell r="HT82">
            <v>1271.0782396182369</v>
          </cell>
          <cell r="HU82">
            <v>1304.5044986004223</v>
          </cell>
          <cell r="HV82">
            <v>2125.0049162296459</v>
          </cell>
          <cell r="HW82">
            <v>1913.0557407252772</v>
          </cell>
          <cell r="HX82">
            <v>2229.068250159557</v>
          </cell>
          <cell r="HY82">
            <v>8470.2580034766543</v>
          </cell>
          <cell r="HZ82">
            <v>0</v>
          </cell>
          <cell r="IA82">
            <v>8470.2580034766543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0</v>
          </cell>
          <cell r="IK82">
            <v>0</v>
          </cell>
          <cell r="IL82">
            <v>0</v>
          </cell>
          <cell r="IM82">
            <v>0</v>
          </cell>
          <cell r="IN82">
            <v>0</v>
          </cell>
          <cell r="IO82">
            <v>0</v>
          </cell>
          <cell r="IP82">
            <v>0</v>
          </cell>
          <cell r="IQ82">
            <v>0</v>
          </cell>
          <cell r="IR82">
            <v>0</v>
          </cell>
          <cell r="IS82">
            <v>0</v>
          </cell>
          <cell r="IT82">
            <v>0</v>
          </cell>
          <cell r="IU82">
            <v>0</v>
          </cell>
          <cell r="IV82">
            <v>0</v>
          </cell>
          <cell r="IW82">
            <v>0</v>
          </cell>
          <cell r="IX82">
            <v>0</v>
          </cell>
          <cell r="IY82">
            <v>0</v>
          </cell>
          <cell r="IZ82">
            <v>0</v>
          </cell>
          <cell r="JA82">
            <v>0</v>
          </cell>
          <cell r="JB82">
            <v>0</v>
          </cell>
          <cell r="JC82">
            <v>0</v>
          </cell>
          <cell r="JD82">
            <v>0</v>
          </cell>
          <cell r="JE82">
            <v>0</v>
          </cell>
          <cell r="JF82">
            <v>0</v>
          </cell>
          <cell r="JG82">
            <v>0</v>
          </cell>
          <cell r="JH82">
            <v>0</v>
          </cell>
          <cell r="JI82">
            <v>0</v>
          </cell>
          <cell r="JJ82">
            <v>0</v>
          </cell>
          <cell r="JK82">
            <v>0</v>
          </cell>
          <cell r="JL82">
            <v>0</v>
          </cell>
          <cell r="JM82">
            <v>0</v>
          </cell>
          <cell r="JN82">
            <v>0</v>
          </cell>
          <cell r="JO82">
            <v>0</v>
          </cell>
          <cell r="JP82">
            <v>0</v>
          </cell>
          <cell r="JQ82">
            <v>0</v>
          </cell>
          <cell r="JR82">
            <v>0</v>
          </cell>
          <cell r="JS82">
            <v>0</v>
          </cell>
          <cell r="JT82">
            <v>0</v>
          </cell>
          <cell r="JU82">
            <v>0</v>
          </cell>
          <cell r="JV82">
            <v>0</v>
          </cell>
          <cell r="JW82">
            <v>0</v>
          </cell>
          <cell r="JX82">
            <v>0</v>
          </cell>
          <cell r="JY82">
            <v>0</v>
          </cell>
          <cell r="JZ82">
            <v>0</v>
          </cell>
          <cell r="KA82">
            <v>0</v>
          </cell>
          <cell r="KB82">
            <v>0</v>
          </cell>
          <cell r="KC82">
            <v>0</v>
          </cell>
          <cell r="KD82">
            <v>0</v>
          </cell>
          <cell r="KE82">
            <v>0</v>
          </cell>
          <cell r="KF82">
            <v>0</v>
          </cell>
          <cell r="KG82">
            <v>0</v>
          </cell>
          <cell r="KH82">
            <v>3943.0800000000004</v>
          </cell>
          <cell r="KI82">
            <v>177.49</v>
          </cell>
          <cell r="KJ82">
            <v>177.49</v>
          </cell>
          <cell r="KK82">
            <v>177.49</v>
          </cell>
          <cell r="KL82">
            <v>177.49</v>
          </cell>
          <cell r="KM82">
            <v>177.49</v>
          </cell>
          <cell r="KN82">
            <v>177.49</v>
          </cell>
          <cell r="KO82">
            <v>177.49</v>
          </cell>
          <cell r="KP82">
            <v>540.13</v>
          </cell>
          <cell r="KQ82">
            <v>540.13</v>
          </cell>
          <cell r="KR82">
            <v>540.13</v>
          </cell>
          <cell r="KS82">
            <v>540.13</v>
          </cell>
          <cell r="KT82">
            <v>540.13</v>
          </cell>
          <cell r="KU82">
            <v>4234.9406451365239</v>
          </cell>
          <cell r="KV82">
            <v>214.52166424924101</v>
          </cell>
          <cell r="KW82">
            <v>231.03198226630553</v>
          </cell>
          <cell r="KX82">
            <v>205.03808929030345</v>
          </cell>
          <cell r="KY82">
            <v>224.80521601107276</v>
          </cell>
          <cell r="KZ82">
            <v>223.93369493155257</v>
          </cell>
          <cell r="LA82">
            <v>228.88464569922081</v>
          </cell>
          <cell r="LB82">
            <v>202.53569155241308</v>
          </cell>
          <cell r="LC82">
            <v>410.21379919366763</v>
          </cell>
          <cell r="LD82">
            <v>528.74267483461927</v>
          </cell>
          <cell r="LE82">
            <v>510.56331165267278</v>
          </cell>
          <cell r="LF82">
            <v>622.05855974958536</v>
          </cell>
          <cell r="LG82">
            <v>632.61131570587008</v>
          </cell>
          <cell r="LH82">
            <v>291.86064513652354</v>
          </cell>
          <cell r="LI82">
            <v>0</v>
          </cell>
          <cell r="LJ82">
            <v>291.86064513652354</v>
          </cell>
          <cell r="LK82">
            <v>0</v>
          </cell>
          <cell r="LX82">
            <v>0</v>
          </cell>
          <cell r="MJ82">
            <v>0</v>
          </cell>
          <cell r="ML82">
            <v>0</v>
          </cell>
          <cell r="MM82">
            <v>0</v>
          </cell>
          <cell r="MN82">
            <v>86775.75</v>
          </cell>
          <cell r="MO82">
            <v>6578.4</v>
          </cell>
          <cell r="MP82">
            <v>6578.4</v>
          </cell>
          <cell r="MQ82">
            <v>6578.4</v>
          </cell>
          <cell r="MR82">
            <v>6578.4</v>
          </cell>
          <cell r="MS82">
            <v>6578.4</v>
          </cell>
          <cell r="MT82">
            <v>6578.4</v>
          </cell>
          <cell r="MU82">
            <v>6578.4</v>
          </cell>
          <cell r="MV82">
            <v>8145.39</v>
          </cell>
          <cell r="MW82">
            <v>8145.39</v>
          </cell>
          <cell r="MX82">
            <v>8145.39</v>
          </cell>
          <cell r="MY82">
            <v>8145.39</v>
          </cell>
          <cell r="MZ82">
            <v>8145.39</v>
          </cell>
          <cell r="NA82">
            <v>40213.923173760915</v>
          </cell>
          <cell r="NB82">
            <v>2230.4615847129353</v>
          </cell>
          <cell r="NC82">
            <v>2257.3564474025998</v>
          </cell>
          <cell r="ND82">
            <v>0</v>
          </cell>
          <cell r="NE82">
            <v>210.99476168193371</v>
          </cell>
          <cell r="NF82">
            <v>0</v>
          </cell>
          <cell r="NG82">
            <v>0</v>
          </cell>
          <cell r="NH82">
            <v>0</v>
          </cell>
          <cell r="NI82">
            <v>0</v>
          </cell>
          <cell r="NJ82">
            <v>0</v>
          </cell>
          <cell r="NK82">
            <v>2466.1583400086001</v>
          </cell>
          <cell r="NL82">
            <v>28524.360800000002</v>
          </cell>
          <cell r="NM82">
            <v>4524.5912399548488</v>
          </cell>
          <cell r="NN82">
            <v>-46561.826826239085</v>
          </cell>
          <cell r="NO82">
            <v>-46561.826826239085</v>
          </cell>
          <cell r="NP82">
            <v>0</v>
          </cell>
          <cell r="NQ82">
            <v>42998.659999999996</v>
          </cell>
          <cell r="NR82">
            <v>19779.260000000002</v>
          </cell>
          <cell r="NS82">
            <v>-23219.399999999994</v>
          </cell>
          <cell r="NT82">
            <v>-23219.399999999994</v>
          </cell>
          <cell r="NU82">
            <v>0</v>
          </cell>
          <cell r="NV82">
            <v>10165.9</v>
          </cell>
          <cell r="NW82">
            <v>1103.05</v>
          </cell>
          <cell r="NX82">
            <v>1103.05</v>
          </cell>
          <cell r="NY82">
            <v>1103.05</v>
          </cell>
          <cell r="NZ82">
            <v>1103.05</v>
          </cell>
          <cell r="OA82">
            <v>1103.05</v>
          </cell>
          <cell r="OB82">
            <v>1103.05</v>
          </cell>
          <cell r="OC82">
            <v>1103.05</v>
          </cell>
          <cell r="OD82">
            <v>488.91</v>
          </cell>
          <cell r="OE82">
            <v>488.91</v>
          </cell>
          <cell r="OF82">
            <v>488.91</v>
          </cell>
          <cell r="OG82">
            <v>488.91</v>
          </cell>
          <cell r="OH82">
            <v>488.91</v>
          </cell>
          <cell r="OI82">
            <v>13030.18</v>
          </cell>
          <cell r="OJ82">
            <v>0</v>
          </cell>
          <cell r="OK82">
            <v>0</v>
          </cell>
          <cell r="OL82">
            <v>0</v>
          </cell>
          <cell r="OM82">
            <v>0</v>
          </cell>
          <cell r="ON82">
            <v>0</v>
          </cell>
          <cell r="OO82">
            <v>0</v>
          </cell>
          <cell r="OP82">
            <v>0</v>
          </cell>
          <cell r="OQ82">
            <v>0</v>
          </cell>
          <cell r="OR82">
            <v>0</v>
          </cell>
          <cell r="OS82">
            <v>0</v>
          </cell>
          <cell r="OT82">
            <v>2542.15</v>
          </cell>
          <cell r="OU82">
            <v>10488.03</v>
          </cell>
          <cell r="OV82">
            <v>2864.2800000000007</v>
          </cell>
          <cell r="OW82">
            <v>0</v>
          </cell>
          <cell r="OX82">
            <v>2864.2800000000007</v>
          </cell>
          <cell r="OY82">
            <v>9096.1999999999989</v>
          </cell>
          <cell r="OZ82">
            <v>940.45</v>
          </cell>
          <cell r="PA82">
            <v>940.45</v>
          </cell>
          <cell r="PB82">
            <v>940.45</v>
          </cell>
          <cell r="PC82">
            <v>940.45</v>
          </cell>
          <cell r="PD82">
            <v>940.45</v>
          </cell>
          <cell r="PE82">
            <v>940.45</v>
          </cell>
          <cell r="PF82">
            <v>940.45</v>
          </cell>
          <cell r="PG82">
            <v>502.61</v>
          </cell>
          <cell r="PH82">
            <v>502.61</v>
          </cell>
          <cell r="PI82">
            <v>502.61</v>
          </cell>
          <cell r="PJ82">
            <v>502.61</v>
          </cell>
          <cell r="PK82">
            <v>502.61</v>
          </cell>
          <cell r="PL82">
            <v>6095.72</v>
          </cell>
          <cell r="PM82">
            <v>0</v>
          </cell>
          <cell r="PN82">
            <v>0</v>
          </cell>
          <cell r="PO82">
            <v>0</v>
          </cell>
          <cell r="PP82">
            <v>0</v>
          </cell>
          <cell r="PQ82">
            <v>0</v>
          </cell>
          <cell r="PR82">
            <v>2034.99</v>
          </cell>
          <cell r="PS82">
            <v>0</v>
          </cell>
          <cell r="PT82">
            <v>4060.73</v>
          </cell>
          <cell r="PU82">
            <v>0</v>
          </cell>
          <cell r="PV82">
            <v>0</v>
          </cell>
          <cell r="PW82">
            <v>0</v>
          </cell>
          <cell r="PX82">
            <v>0</v>
          </cell>
          <cell r="PY82">
            <v>-3000.4799999999987</v>
          </cell>
          <cell r="PZ82">
            <v>-3000.4799999999987</v>
          </cell>
          <cell r="QA82">
            <v>0</v>
          </cell>
          <cell r="QB82">
            <v>2654.4299999999989</v>
          </cell>
          <cell r="QC82">
            <v>271.58999999999997</v>
          </cell>
          <cell r="QD82">
            <v>271.58999999999997</v>
          </cell>
          <cell r="QE82">
            <v>271.58999999999997</v>
          </cell>
          <cell r="QF82">
            <v>271.58999999999997</v>
          </cell>
          <cell r="QG82">
            <v>271.58999999999997</v>
          </cell>
          <cell r="QH82">
            <v>271.58999999999997</v>
          </cell>
          <cell r="QI82">
            <v>271.58999999999997</v>
          </cell>
          <cell r="QJ82">
            <v>150.66</v>
          </cell>
          <cell r="QK82">
            <v>150.66</v>
          </cell>
          <cell r="QL82">
            <v>150.66</v>
          </cell>
          <cell r="QM82">
            <v>150.66</v>
          </cell>
          <cell r="QN82">
            <v>150.66</v>
          </cell>
          <cell r="QO82">
            <v>464.48</v>
          </cell>
          <cell r="QP82">
            <v>0</v>
          </cell>
          <cell r="QQ82">
            <v>0</v>
          </cell>
          <cell r="QR82">
            <v>0</v>
          </cell>
          <cell r="QS82">
            <v>0</v>
          </cell>
          <cell r="QT82">
            <v>0</v>
          </cell>
          <cell r="QU82">
            <v>464.48</v>
          </cell>
          <cell r="QV82">
            <v>0</v>
          </cell>
          <cell r="QW82">
            <v>0</v>
          </cell>
          <cell r="QX82">
            <v>0</v>
          </cell>
          <cell r="QY82">
            <v>0</v>
          </cell>
          <cell r="QZ82">
            <v>0</v>
          </cell>
          <cell r="RA82">
            <v>0</v>
          </cell>
          <cell r="RB82">
            <v>-2189.9499999999989</v>
          </cell>
          <cell r="RC82">
            <v>-2189.9499999999989</v>
          </cell>
          <cell r="RD82">
            <v>0</v>
          </cell>
          <cell r="RE82">
            <v>11239.1</v>
          </cell>
          <cell r="RF82">
            <v>1157.25</v>
          </cell>
          <cell r="RG82">
            <v>1157.25</v>
          </cell>
          <cell r="RH82">
            <v>1157.25</v>
          </cell>
          <cell r="RI82">
            <v>1157.25</v>
          </cell>
          <cell r="RJ82">
            <v>1157.25</v>
          </cell>
          <cell r="RK82">
            <v>1157.25</v>
          </cell>
          <cell r="RL82">
            <v>1157.25</v>
          </cell>
          <cell r="RM82">
            <v>627.66999999999996</v>
          </cell>
          <cell r="RN82">
            <v>627.66999999999996</v>
          </cell>
          <cell r="RO82">
            <v>627.66999999999996</v>
          </cell>
          <cell r="RP82">
            <v>627.66999999999996</v>
          </cell>
          <cell r="RQ82">
            <v>627.66999999999996</v>
          </cell>
          <cell r="RR82">
            <v>0</v>
          </cell>
          <cell r="RS82">
            <v>0</v>
          </cell>
          <cell r="RT82">
            <v>0</v>
          </cell>
          <cell r="RU82">
            <v>0</v>
          </cell>
          <cell r="RV82">
            <v>0</v>
          </cell>
          <cell r="RW82">
            <v>0</v>
          </cell>
          <cell r="RX82">
            <v>0</v>
          </cell>
          <cell r="RY82">
            <v>0</v>
          </cell>
          <cell r="RZ82">
            <v>0</v>
          </cell>
          <cell r="SA82">
            <v>0</v>
          </cell>
          <cell r="SB82">
            <v>0</v>
          </cell>
          <cell r="SC82">
            <v>0</v>
          </cell>
          <cell r="SD82">
            <v>0</v>
          </cell>
          <cell r="SE82">
            <v>-11239.1</v>
          </cell>
          <cell r="SF82">
            <v>-11239.1</v>
          </cell>
          <cell r="SG82">
            <v>0</v>
          </cell>
          <cell r="SH82">
            <v>3588.920000000001</v>
          </cell>
          <cell r="SI82">
            <v>371.06</v>
          </cell>
          <cell r="SJ82">
            <v>371.06</v>
          </cell>
          <cell r="SK82">
            <v>371.06</v>
          </cell>
          <cell r="SL82">
            <v>371.06</v>
          </cell>
          <cell r="SM82">
            <v>371.06</v>
          </cell>
          <cell r="SN82">
            <v>371.06</v>
          </cell>
          <cell r="SO82">
            <v>371.06</v>
          </cell>
          <cell r="SP82">
            <v>198.3</v>
          </cell>
          <cell r="SQ82">
            <v>198.3</v>
          </cell>
          <cell r="SR82">
            <v>198.3</v>
          </cell>
          <cell r="SS82">
            <v>198.3</v>
          </cell>
          <cell r="ST82">
            <v>198.3</v>
          </cell>
          <cell r="SU82">
            <v>0</v>
          </cell>
          <cell r="SV82">
            <v>0</v>
          </cell>
          <cell r="SW82">
            <v>0</v>
          </cell>
          <cell r="SX82">
            <v>0</v>
          </cell>
          <cell r="SY82">
            <v>0</v>
          </cell>
          <cell r="SZ82">
            <v>0</v>
          </cell>
          <cell r="TA82">
            <v>0</v>
          </cell>
          <cell r="TB82">
            <v>0</v>
          </cell>
          <cell r="TC82">
            <v>0</v>
          </cell>
          <cell r="TD82">
            <v>0</v>
          </cell>
          <cell r="TE82">
            <v>0</v>
          </cell>
          <cell r="TF82">
            <v>0</v>
          </cell>
          <cell r="TG82">
            <v>0</v>
          </cell>
          <cell r="TH82">
            <v>-3588.920000000001</v>
          </cell>
          <cell r="TI82">
            <v>-3588.920000000001</v>
          </cell>
          <cell r="TJ82">
            <v>0</v>
          </cell>
          <cell r="TK82">
            <v>6113.56</v>
          </cell>
          <cell r="TL82">
            <v>571.78</v>
          </cell>
          <cell r="TM82">
            <v>571.78</v>
          </cell>
          <cell r="TN82">
            <v>571.78</v>
          </cell>
          <cell r="TO82">
            <v>571.78</v>
          </cell>
          <cell r="TP82">
            <v>571.78</v>
          </cell>
          <cell r="TQ82">
            <v>571.78</v>
          </cell>
          <cell r="TR82">
            <v>571.78</v>
          </cell>
          <cell r="TS82">
            <v>422.22</v>
          </cell>
          <cell r="TT82">
            <v>422.22</v>
          </cell>
          <cell r="TU82">
            <v>422.22</v>
          </cell>
          <cell r="TV82">
            <v>422.22</v>
          </cell>
          <cell r="TW82">
            <v>422.22</v>
          </cell>
          <cell r="TX82">
            <v>188.88</v>
          </cell>
          <cell r="TY82">
            <v>0</v>
          </cell>
          <cell r="TZ82">
            <v>144.58000000000001</v>
          </cell>
          <cell r="UA82">
            <v>0</v>
          </cell>
          <cell r="UB82">
            <v>0</v>
          </cell>
          <cell r="UC82">
            <v>0</v>
          </cell>
          <cell r="UD82">
            <v>44.3</v>
          </cell>
          <cell r="UE82">
            <v>0</v>
          </cell>
          <cell r="UF82">
            <v>0</v>
          </cell>
          <cell r="UG82">
            <v>0</v>
          </cell>
          <cell r="UH82">
            <v>0</v>
          </cell>
          <cell r="UI82">
            <v>0</v>
          </cell>
          <cell r="UJ82">
            <v>0</v>
          </cell>
          <cell r="UK82">
            <v>-5924.68</v>
          </cell>
          <cell r="UL82">
            <v>-5924.68</v>
          </cell>
          <cell r="UM82">
            <v>0</v>
          </cell>
          <cell r="UN82">
            <v>140.55000000000004</v>
          </cell>
          <cell r="UO82">
            <v>13.7</v>
          </cell>
          <cell r="UP82">
            <v>13.7</v>
          </cell>
          <cell r="UQ82">
            <v>13.7</v>
          </cell>
          <cell r="UR82">
            <v>13.7</v>
          </cell>
          <cell r="US82">
            <v>13.7</v>
          </cell>
          <cell r="UT82">
            <v>13.7</v>
          </cell>
          <cell r="UU82">
            <v>13.7</v>
          </cell>
          <cell r="UV82">
            <v>8.93</v>
          </cell>
          <cell r="UW82">
            <v>8.93</v>
          </cell>
          <cell r="UX82">
            <v>8.93</v>
          </cell>
          <cell r="UY82">
            <v>8.93</v>
          </cell>
          <cell r="UZ82">
            <v>8.93</v>
          </cell>
          <cell r="VA82">
            <v>0</v>
          </cell>
          <cell r="VH82">
            <v>0</v>
          </cell>
          <cell r="VN82">
            <v>-140.55000000000004</v>
          </cell>
          <cell r="VO82">
            <v>-140.55000000000004</v>
          </cell>
          <cell r="VP82">
            <v>0</v>
          </cell>
          <cell r="VQ82">
            <v>0</v>
          </cell>
          <cell r="WD82">
            <v>0</v>
          </cell>
          <cell r="WQ82">
            <v>0</v>
          </cell>
          <cell r="WR82">
            <v>0</v>
          </cell>
          <cell r="WS82">
            <v>0</v>
          </cell>
          <cell r="WT82">
            <v>68828.62999999999</v>
          </cell>
          <cell r="WU82">
            <v>4724.8900000000003</v>
          </cell>
          <cell r="WV82">
            <v>4724.8900000000003</v>
          </cell>
          <cell r="WW82">
            <v>4724.8900000000003</v>
          </cell>
          <cell r="WX82">
            <v>4724.8900000000003</v>
          </cell>
          <cell r="WY82">
            <v>4724.8900000000003</v>
          </cell>
          <cell r="WZ82">
            <v>4724.8900000000003</v>
          </cell>
          <cell r="XA82">
            <v>4724.8900000000003</v>
          </cell>
          <cell r="XB82">
            <v>7150.88</v>
          </cell>
          <cell r="XC82">
            <v>7150.88</v>
          </cell>
          <cell r="XD82">
            <v>7150.88</v>
          </cell>
          <cell r="XE82">
            <v>7150.88</v>
          </cell>
          <cell r="XF82">
            <v>7150.88</v>
          </cell>
          <cell r="XG82">
            <v>80280.102821616063</v>
          </cell>
          <cell r="XH82">
            <v>5634.4037702514343</v>
          </cell>
          <cell r="XI82">
            <v>6793.9956580216203</v>
          </cell>
          <cell r="XJ82">
            <v>6424.0147771256898</v>
          </cell>
          <cell r="XK82">
            <v>715.56740256957642</v>
          </cell>
          <cell r="XL82">
            <v>5219.1642932671311</v>
          </cell>
          <cell r="XM82">
            <v>4596.658478779329</v>
          </cell>
          <cell r="XN82">
            <v>5149.2615281480121</v>
          </cell>
          <cell r="XO82">
            <v>7125.7408878538517</v>
          </cell>
          <cell r="XP82">
            <v>10564.098623087435</v>
          </cell>
          <cell r="XQ82">
            <v>9445.4216739796411</v>
          </cell>
          <cell r="XR82">
            <v>8795.7323657281813</v>
          </cell>
          <cell r="XS82">
            <v>9816.0433628041519</v>
          </cell>
          <cell r="XT82">
            <v>11451.472821616073</v>
          </cell>
          <cell r="XU82">
            <v>0</v>
          </cell>
          <cell r="XV82">
            <v>11451.472821616073</v>
          </cell>
          <cell r="XW82">
            <v>24891.649999999998</v>
          </cell>
          <cell r="XX82">
            <v>1603.95</v>
          </cell>
          <cell r="XY82">
            <v>1603.95</v>
          </cell>
          <cell r="XZ82">
            <v>1603.95</v>
          </cell>
          <cell r="YA82">
            <v>1603.95</v>
          </cell>
          <cell r="YB82">
            <v>1603.95</v>
          </cell>
          <cell r="YC82">
            <v>1603.95</v>
          </cell>
          <cell r="YD82">
            <v>1603.95</v>
          </cell>
          <cell r="YE82">
            <v>2732.8</v>
          </cell>
          <cell r="YF82">
            <v>2732.8</v>
          </cell>
          <cell r="YG82">
            <v>2732.8</v>
          </cell>
          <cell r="YH82">
            <v>2732.8</v>
          </cell>
          <cell r="YI82">
            <v>2732.8</v>
          </cell>
          <cell r="YJ82">
            <v>24460.323393969378</v>
          </cell>
          <cell r="YK82">
            <v>2968.8770455680637</v>
          </cell>
          <cell r="YL82">
            <v>1470.4527445295514</v>
          </cell>
          <cell r="YM82">
            <v>1514.1313476178461</v>
          </cell>
          <cell r="YN82">
            <v>1638.2072362014881</v>
          </cell>
          <cell r="YO82">
            <v>1463.9469500673988</v>
          </cell>
          <cell r="YP82">
            <v>1574.4415470888027</v>
          </cell>
          <cell r="YQ82">
            <v>1646.9481341640922</v>
          </cell>
          <cell r="YR82">
            <v>2459.3779569263443</v>
          </cell>
          <cell r="YS82">
            <v>2156.8052713827997</v>
          </cell>
          <cell r="YT82">
            <v>2638.6218982650289</v>
          </cell>
          <cell r="YU82">
            <v>2361.5612333839458</v>
          </cell>
          <cell r="YV82">
            <v>2566.9520287740152</v>
          </cell>
          <cell r="YW82">
            <v>-431.32660603061959</v>
          </cell>
          <cell r="YX82">
            <v>-431.32660603061959</v>
          </cell>
          <cell r="YY82">
            <v>0</v>
          </cell>
          <cell r="YZ82">
            <v>7410.7600000000011</v>
          </cell>
          <cell r="ZA82">
            <v>212.63</v>
          </cell>
          <cell r="ZB82">
            <v>212.63</v>
          </cell>
          <cell r="ZC82">
            <v>212.63</v>
          </cell>
          <cell r="ZD82">
            <v>212.63</v>
          </cell>
          <cell r="ZE82">
            <v>212.63</v>
          </cell>
          <cell r="ZF82">
            <v>212.63</v>
          </cell>
          <cell r="ZG82">
            <v>212.63</v>
          </cell>
          <cell r="ZH82">
            <v>1184.47</v>
          </cell>
          <cell r="ZI82">
            <v>1184.47</v>
          </cell>
          <cell r="ZJ82">
            <v>1184.47</v>
          </cell>
          <cell r="ZK82">
            <v>1184.47</v>
          </cell>
          <cell r="ZL82">
            <v>1184.47</v>
          </cell>
          <cell r="ZM82">
            <v>6969.9265119835954</v>
          </cell>
          <cell r="ZN82">
            <v>0</v>
          </cell>
          <cell r="ZO82">
            <v>0</v>
          </cell>
          <cell r="ZP82">
            <v>0</v>
          </cell>
          <cell r="ZQ82">
            <v>6798.8794112068244</v>
          </cell>
          <cell r="ZR82">
            <v>171.04710077677078</v>
          </cell>
          <cell r="ZS82">
            <v>0</v>
          </cell>
          <cell r="ZZ82">
            <v>-440.83348801640568</v>
          </cell>
          <cell r="AAA82">
            <v>-440.83348801640568</v>
          </cell>
          <cell r="AAB82">
            <v>0</v>
          </cell>
          <cell r="AAC82">
            <v>1544.9099999999999</v>
          </cell>
          <cell r="AAD82">
            <v>111.38</v>
          </cell>
          <cell r="AAE82">
            <v>111.38</v>
          </cell>
          <cell r="AAF82">
            <v>111.38</v>
          </cell>
          <cell r="AAG82">
            <v>111.38</v>
          </cell>
          <cell r="AAH82">
            <v>111.38</v>
          </cell>
          <cell r="AAI82">
            <v>111.38</v>
          </cell>
          <cell r="AAJ82">
            <v>111.38</v>
          </cell>
          <cell r="AAK82">
            <v>153.05000000000001</v>
          </cell>
          <cell r="AAL82">
            <v>153.05000000000001</v>
          </cell>
          <cell r="AAM82">
            <v>153.05000000000001</v>
          </cell>
          <cell r="AAN82">
            <v>153.05000000000001</v>
          </cell>
          <cell r="AAO82">
            <v>153.05000000000001</v>
          </cell>
          <cell r="AAP82">
            <v>1594.9713471173882</v>
          </cell>
          <cell r="AAQ82">
            <v>227.80165249081455</v>
          </cell>
          <cell r="AAR82">
            <v>227.25638763000603</v>
          </cell>
          <cell r="AAS82">
            <v>228.02115947042137</v>
          </cell>
          <cell r="AAT82">
            <v>228.956947535745</v>
          </cell>
          <cell r="AAU82">
            <v>230.74465283238601</v>
          </cell>
          <cell r="AAV82">
            <v>228.131261518446</v>
          </cell>
          <cell r="AAW82">
            <v>224.05928563956934</v>
          </cell>
          <cell r="AAX82">
            <v>0</v>
          </cell>
          <cell r="AAY82">
            <v>0</v>
          </cell>
          <cell r="AAZ82">
            <v>0</v>
          </cell>
          <cell r="ABA82">
            <v>0</v>
          </cell>
          <cell r="ABB82">
            <v>0</v>
          </cell>
          <cell r="ABC82">
            <v>50.061347117388323</v>
          </cell>
          <cell r="ABD82">
            <v>0</v>
          </cell>
          <cell r="ABE82">
            <v>50.061347117388323</v>
          </cell>
          <cell r="ABF82">
            <v>223.88</v>
          </cell>
          <cell r="ABG82">
            <v>7.74</v>
          </cell>
          <cell r="ABH82">
            <v>7.74</v>
          </cell>
          <cell r="ABI82">
            <v>7.74</v>
          </cell>
          <cell r="ABJ82">
            <v>7.74</v>
          </cell>
          <cell r="ABK82">
            <v>7.74</v>
          </cell>
          <cell r="ABL82">
            <v>7.74</v>
          </cell>
          <cell r="ABM82">
            <v>7.74</v>
          </cell>
          <cell r="ABN82">
            <v>33.94</v>
          </cell>
          <cell r="ABO82">
            <v>33.94</v>
          </cell>
          <cell r="ABP82">
            <v>33.94</v>
          </cell>
          <cell r="ABQ82">
            <v>33.94</v>
          </cell>
          <cell r="ABR82">
            <v>33.94</v>
          </cell>
          <cell r="ABS82">
            <v>1084.0152</v>
          </cell>
          <cell r="ABT82">
            <v>0</v>
          </cell>
          <cell r="ABU82">
            <v>0</v>
          </cell>
          <cell r="ABV82">
            <v>0</v>
          </cell>
          <cell r="ABW82">
            <v>0</v>
          </cell>
          <cell r="ABX82">
            <v>0</v>
          </cell>
          <cell r="ABY82">
            <v>0</v>
          </cell>
          <cell r="ACB82">
            <v>537.42650000000003</v>
          </cell>
          <cell r="ACC82">
            <v>0</v>
          </cell>
          <cell r="ACD82">
            <v>546.58870000000002</v>
          </cell>
          <cell r="ACE82">
            <v>0</v>
          </cell>
          <cell r="ACF82">
            <v>860.13520000000005</v>
          </cell>
          <cell r="ACG82">
            <v>0</v>
          </cell>
          <cell r="ACH82">
            <v>860.13520000000005</v>
          </cell>
          <cell r="ACI82">
            <v>15729.500000000002</v>
          </cell>
          <cell r="ACJ82">
            <v>2581.2110833442207</v>
          </cell>
          <cell r="ACK82">
            <v>-13148.288916655782</v>
          </cell>
          <cell r="ACL82">
            <v>-13148.288916655782</v>
          </cell>
          <cell r="ACM82">
            <v>0</v>
          </cell>
          <cell r="ACN82">
            <v>15729.500000000002</v>
          </cell>
          <cell r="ACO82">
            <v>1321.05</v>
          </cell>
          <cell r="ACP82">
            <v>1321.05</v>
          </cell>
          <cell r="ACQ82">
            <v>1321.05</v>
          </cell>
          <cell r="ACR82">
            <v>1321.05</v>
          </cell>
          <cell r="ACS82">
            <v>1321.05</v>
          </cell>
          <cell r="ACT82">
            <v>1321.05</v>
          </cell>
          <cell r="ACU82">
            <v>1321.05</v>
          </cell>
          <cell r="ACV82">
            <v>1296.43</v>
          </cell>
          <cell r="ACW82">
            <v>1296.43</v>
          </cell>
          <cell r="ACX82">
            <v>1296.43</v>
          </cell>
          <cell r="ACY82">
            <v>1296.43</v>
          </cell>
          <cell r="ACZ82">
            <v>1296.43</v>
          </cell>
          <cell r="ADA82">
            <v>2581.2110833442207</v>
          </cell>
          <cell r="ADB82">
            <v>0</v>
          </cell>
          <cell r="ADC82">
            <v>0</v>
          </cell>
          <cell r="ADD82">
            <v>0</v>
          </cell>
          <cell r="ADE82">
            <v>1236.0457200000001</v>
          </cell>
          <cell r="ADF82">
            <v>0</v>
          </cell>
          <cell r="ADG82">
            <v>0</v>
          </cell>
          <cell r="ADH82">
            <v>0</v>
          </cell>
          <cell r="ADI82">
            <v>0</v>
          </cell>
          <cell r="ADJ82">
            <v>0</v>
          </cell>
          <cell r="ADK82">
            <v>0</v>
          </cell>
          <cell r="ADL82">
            <v>0</v>
          </cell>
          <cell r="ADM82">
            <v>1345.1653633442206</v>
          </cell>
          <cell r="ADN82">
            <v>-13148.288916655782</v>
          </cell>
          <cell r="ADO82">
            <v>-13148.288916655782</v>
          </cell>
          <cell r="ADP82">
            <v>0</v>
          </cell>
          <cell r="ADQ82">
            <v>0</v>
          </cell>
          <cell r="ADR82">
            <v>0</v>
          </cell>
          <cell r="ADS82">
            <v>0</v>
          </cell>
          <cell r="ADT82">
            <v>0</v>
          </cell>
          <cell r="ADU82">
            <v>0</v>
          </cell>
          <cell r="ADV82">
            <v>0</v>
          </cell>
          <cell r="ADW82">
            <v>0</v>
          </cell>
          <cell r="ADX82">
            <v>0</v>
          </cell>
          <cell r="ADY82">
            <v>0</v>
          </cell>
          <cell r="ADZ82">
            <v>0</v>
          </cell>
          <cell r="AEA82">
            <v>0</v>
          </cell>
          <cell r="AEB82">
            <v>0</v>
          </cell>
          <cell r="AEC82">
            <v>0</v>
          </cell>
          <cell r="AED82">
            <v>0</v>
          </cell>
          <cell r="AEE82">
            <v>0</v>
          </cell>
          <cell r="AEF82">
            <v>0</v>
          </cell>
          <cell r="AEG82">
            <v>0</v>
          </cell>
          <cell r="AEH82">
            <v>0</v>
          </cell>
          <cell r="AEI82">
            <v>0</v>
          </cell>
          <cell r="AEJ82">
            <v>0</v>
          </cell>
          <cell r="AEK82">
            <v>0</v>
          </cell>
          <cell r="AEL82">
            <v>0</v>
          </cell>
          <cell r="AEM82">
            <v>0</v>
          </cell>
          <cell r="AEN82">
            <v>0</v>
          </cell>
          <cell r="AEO82">
            <v>0</v>
          </cell>
          <cell r="AEP82">
            <v>0</v>
          </cell>
          <cell r="AEQ82">
            <v>0</v>
          </cell>
          <cell r="AER82">
            <v>0</v>
          </cell>
          <cell r="AES82">
            <v>0</v>
          </cell>
          <cell r="AET82">
            <v>0</v>
          </cell>
          <cell r="AEU82">
            <v>0</v>
          </cell>
          <cell r="AEV82">
            <v>0</v>
          </cell>
          <cell r="AEW82">
            <v>0</v>
          </cell>
          <cell r="AEX82">
            <v>0</v>
          </cell>
          <cell r="AEY82">
            <v>0</v>
          </cell>
          <cell r="AEZ82">
            <v>0</v>
          </cell>
          <cell r="AFA82">
            <v>0</v>
          </cell>
          <cell r="AFB82">
            <v>0</v>
          </cell>
          <cell r="AFC82">
            <v>0</v>
          </cell>
          <cell r="AFD82">
            <v>0</v>
          </cell>
          <cell r="AFE82">
            <v>0</v>
          </cell>
          <cell r="AFF82">
            <v>0</v>
          </cell>
          <cell r="AFG82">
            <v>0</v>
          </cell>
          <cell r="AFH82">
            <v>0</v>
          </cell>
          <cell r="AFI82">
            <v>0</v>
          </cell>
          <cell r="AFJ82">
            <v>0</v>
          </cell>
          <cell r="AFK82">
            <v>0</v>
          </cell>
          <cell r="AFL82">
            <v>0</v>
          </cell>
          <cell r="AFM82">
            <v>0</v>
          </cell>
          <cell r="AFN82">
            <v>0</v>
          </cell>
          <cell r="AFO82">
            <v>0</v>
          </cell>
          <cell r="AFP82">
            <v>0</v>
          </cell>
          <cell r="AFQ82">
            <v>0</v>
          </cell>
          <cell r="AFR82">
            <v>0</v>
          </cell>
          <cell r="AFS82">
            <v>0</v>
          </cell>
          <cell r="AFT82">
            <v>0</v>
          </cell>
          <cell r="AFU82">
            <v>0</v>
          </cell>
          <cell r="AFV82">
            <v>0</v>
          </cell>
          <cell r="AFW82">
            <v>317341.93</v>
          </cell>
          <cell r="AFX82">
            <v>245126.62948743653</v>
          </cell>
          <cell r="AFY82">
            <v>-72215.300512563466</v>
          </cell>
          <cell r="AFZ82">
            <v>-72215.300512563466</v>
          </cell>
          <cell r="AGA82">
            <v>0</v>
          </cell>
          <cell r="AGB82">
            <v>380810.31599999999</v>
          </cell>
          <cell r="AGC82">
            <v>294151.95538492384</v>
          </cell>
          <cell r="AGD82">
            <v>-86658.360615076148</v>
          </cell>
          <cell r="AGE82">
            <v>-86658.360615076148</v>
          </cell>
          <cell r="AGF82">
            <v>0</v>
          </cell>
          <cell r="AGG82">
            <v>23483.302820000001</v>
          </cell>
          <cell r="AGH82">
            <v>18139.370582070303</v>
          </cell>
          <cell r="AGI82">
            <v>-5343.9322379296973</v>
          </cell>
          <cell r="AGJ82">
            <v>-5343.9322379296973</v>
          </cell>
          <cell r="AGK82">
            <v>0</v>
          </cell>
          <cell r="AGL82">
            <v>404293.61881999997</v>
          </cell>
          <cell r="AGM82">
            <v>312291.32596699416</v>
          </cell>
          <cell r="AGN82">
            <v>-92002.292853005813</v>
          </cell>
          <cell r="AGO82">
            <v>-92002.292853005813</v>
          </cell>
          <cell r="AGP82">
            <v>0</v>
          </cell>
          <cell r="AGQ82">
            <v>5.8084772370486662E-2</v>
          </cell>
          <cell r="AGR82">
            <v>7.0000000000000007E-2</v>
          </cell>
          <cell r="AGS82">
            <v>0.05</v>
          </cell>
          <cell r="AGT82">
            <v>6.1666666666666668E-2</v>
          </cell>
          <cell r="AGV82">
            <v>129774.41</v>
          </cell>
          <cell r="AGW82">
            <v>59993.183173760917</v>
          </cell>
          <cell r="AGX82">
            <v>-69781.226826239086</v>
          </cell>
          <cell r="AGZ82">
            <v>-92002.292853005813</v>
          </cell>
          <cell r="AHA82">
            <v>38881.163867519179</v>
          </cell>
          <cell r="AHC82">
            <v>-38361.387668491167</v>
          </cell>
          <cell r="AHD82">
            <v>173749.49277359451</v>
          </cell>
          <cell r="AHE82">
            <v>-93011.311313823913</v>
          </cell>
          <cell r="AHF82">
            <v>488671.44436869177</v>
          </cell>
          <cell r="AHG82">
            <v>477927.10917448456</v>
          </cell>
        </row>
        <row r="83">
          <cell r="C83" t="str">
            <v>Христини Алчевської вул. 1</v>
          </cell>
          <cell r="D83">
            <v>2</v>
          </cell>
          <cell r="E83">
            <v>244.6</v>
          </cell>
          <cell r="F83">
            <v>3666.48</v>
          </cell>
          <cell r="G83">
            <v>5914.7092365376266</v>
          </cell>
          <cell r="H83">
            <v>2248.2292365376265</v>
          </cell>
          <cell r="I83">
            <v>0</v>
          </cell>
          <cell r="J83">
            <v>2248.2292365376265</v>
          </cell>
          <cell r="K83">
            <v>1610.2600000000002</v>
          </cell>
          <cell r="L83">
            <v>101.68</v>
          </cell>
          <cell r="M83">
            <v>101.68</v>
          </cell>
          <cell r="N83">
            <v>101.68</v>
          </cell>
          <cell r="O83">
            <v>101.68</v>
          </cell>
          <cell r="P83">
            <v>101.68</v>
          </cell>
          <cell r="Q83">
            <v>101.68</v>
          </cell>
          <cell r="R83">
            <v>101.68</v>
          </cell>
          <cell r="S83">
            <v>179.7</v>
          </cell>
          <cell r="T83">
            <v>179.7</v>
          </cell>
          <cell r="U83">
            <v>179.7</v>
          </cell>
          <cell r="V83">
            <v>179.7</v>
          </cell>
          <cell r="W83">
            <v>179.7</v>
          </cell>
          <cell r="X83">
            <v>1996.721398516049</v>
          </cell>
          <cell r="Y83">
            <v>0</v>
          </cell>
          <cell r="Z83">
            <v>0</v>
          </cell>
          <cell r="AA83">
            <v>942.78654133527721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1053.9348571807718</v>
          </cell>
          <cell r="AH83">
            <v>0</v>
          </cell>
          <cell r="AI83">
            <v>0</v>
          </cell>
          <cell r="AJ83">
            <v>0</v>
          </cell>
          <cell r="AL83">
            <v>0</v>
          </cell>
          <cell r="AM83">
            <v>0</v>
          </cell>
          <cell r="AN83">
            <v>271.73</v>
          </cell>
          <cell r="AO83">
            <v>20.69</v>
          </cell>
          <cell r="AP83">
            <v>20.69</v>
          </cell>
          <cell r="AQ83">
            <v>20.69</v>
          </cell>
          <cell r="AR83">
            <v>20.69</v>
          </cell>
          <cell r="AS83">
            <v>20.69</v>
          </cell>
          <cell r="AT83">
            <v>20.69</v>
          </cell>
          <cell r="AU83">
            <v>20.69</v>
          </cell>
          <cell r="AV83">
            <v>25.38</v>
          </cell>
          <cell r="AW83">
            <v>25.38</v>
          </cell>
          <cell r="AX83">
            <v>25.38</v>
          </cell>
          <cell r="AY83">
            <v>25.38</v>
          </cell>
          <cell r="AZ83">
            <v>25.38</v>
          </cell>
          <cell r="BA83">
            <v>283.30437083752304</v>
          </cell>
          <cell r="BB83">
            <v>0</v>
          </cell>
          <cell r="BC83">
            <v>0</v>
          </cell>
          <cell r="BD83">
            <v>134.12451816204387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149.1798526754792</v>
          </cell>
          <cell r="BK83">
            <v>0</v>
          </cell>
          <cell r="BL83">
            <v>0</v>
          </cell>
          <cell r="BM83">
            <v>0</v>
          </cell>
          <cell r="BO83">
            <v>0</v>
          </cell>
          <cell r="BP83">
            <v>0</v>
          </cell>
          <cell r="BQ83">
            <v>92.139999999999972</v>
          </cell>
          <cell r="BR83">
            <v>7.02</v>
          </cell>
          <cell r="BS83">
            <v>7.02</v>
          </cell>
          <cell r="BT83">
            <v>7.02</v>
          </cell>
          <cell r="BU83">
            <v>7.02</v>
          </cell>
          <cell r="BV83">
            <v>7.02</v>
          </cell>
          <cell r="BW83">
            <v>7.02</v>
          </cell>
          <cell r="BX83">
            <v>7.02</v>
          </cell>
          <cell r="BY83">
            <v>8.6</v>
          </cell>
          <cell r="BZ83">
            <v>8.6</v>
          </cell>
          <cell r="CA83">
            <v>8.6</v>
          </cell>
          <cell r="CB83">
            <v>8.6</v>
          </cell>
          <cell r="CC83">
            <v>8.6</v>
          </cell>
          <cell r="CD83">
            <v>84.27000000000001</v>
          </cell>
          <cell r="CE83">
            <v>6.36</v>
          </cell>
          <cell r="CF83">
            <v>6.36</v>
          </cell>
          <cell r="CG83">
            <v>6.36</v>
          </cell>
          <cell r="CH83">
            <v>6.36</v>
          </cell>
          <cell r="CI83">
            <v>6.36</v>
          </cell>
          <cell r="CJ83">
            <v>6.36</v>
          </cell>
          <cell r="CK83">
            <v>6.36</v>
          </cell>
          <cell r="CL83">
            <v>7.95</v>
          </cell>
          <cell r="CM83">
            <v>7.95</v>
          </cell>
          <cell r="CN83">
            <v>7.95</v>
          </cell>
          <cell r="CO83">
            <v>7.95</v>
          </cell>
          <cell r="CP83">
            <v>7.95</v>
          </cell>
          <cell r="CR83">
            <v>0</v>
          </cell>
          <cell r="CS83">
            <v>0</v>
          </cell>
          <cell r="CT83">
            <v>25.120000000000005</v>
          </cell>
          <cell r="CU83">
            <v>1.91</v>
          </cell>
          <cell r="CV83">
            <v>1.91</v>
          </cell>
          <cell r="CW83">
            <v>1.91</v>
          </cell>
          <cell r="CX83">
            <v>1.91</v>
          </cell>
          <cell r="CY83">
            <v>1.91</v>
          </cell>
          <cell r="CZ83">
            <v>1.91</v>
          </cell>
          <cell r="DA83">
            <v>1.91</v>
          </cell>
          <cell r="DB83">
            <v>2.35</v>
          </cell>
          <cell r="DC83">
            <v>2.35</v>
          </cell>
          <cell r="DD83">
            <v>2.35</v>
          </cell>
          <cell r="DE83">
            <v>2.35</v>
          </cell>
          <cell r="DF83">
            <v>2.35</v>
          </cell>
          <cell r="DG83">
            <v>22.960000000000008</v>
          </cell>
          <cell r="DH83">
            <v>1.73</v>
          </cell>
          <cell r="DI83">
            <v>1.73</v>
          </cell>
          <cell r="DJ83">
            <v>1.73</v>
          </cell>
          <cell r="DK83">
            <v>1.73</v>
          </cell>
          <cell r="DL83">
            <v>1.73</v>
          </cell>
          <cell r="DM83">
            <v>1.73</v>
          </cell>
          <cell r="DN83">
            <v>1.73</v>
          </cell>
          <cell r="DO83">
            <v>2.17</v>
          </cell>
          <cell r="DP83">
            <v>2.17</v>
          </cell>
          <cell r="DQ83">
            <v>2.17</v>
          </cell>
          <cell r="DR83">
            <v>2.17</v>
          </cell>
          <cell r="DS83">
            <v>2.17</v>
          </cell>
          <cell r="DT83">
            <v>-2.1599999999999966</v>
          </cell>
          <cell r="DU83">
            <v>-2.1599999999999966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815.77999999999986</v>
          </cell>
          <cell r="FB83">
            <v>61.69</v>
          </cell>
          <cell r="FC83">
            <v>61.69</v>
          </cell>
          <cell r="FD83">
            <v>61.69</v>
          </cell>
          <cell r="FE83">
            <v>61.69</v>
          </cell>
          <cell r="FF83">
            <v>61.69</v>
          </cell>
          <cell r="FG83">
            <v>61.69</v>
          </cell>
          <cell r="FH83">
            <v>61.69</v>
          </cell>
          <cell r="FI83">
            <v>76.790000000000006</v>
          </cell>
          <cell r="FJ83">
            <v>76.790000000000006</v>
          </cell>
          <cell r="FK83">
            <v>76.790000000000006</v>
          </cell>
          <cell r="FL83">
            <v>76.790000000000006</v>
          </cell>
          <cell r="FM83">
            <v>76.790000000000006</v>
          </cell>
          <cell r="FN83">
            <v>1190.77474525662</v>
          </cell>
          <cell r="FO83">
            <v>0</v>
          </cell>
          <cell r="FP83">
            <v>333.01857314847069</v>
          </cell>
          <cell r="FQ83">
            <v>407.00367282772942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450.75249928041984</v>
          </cell>
          <cell r="FX83">
            <v>0</v>
          </cell>
          <cell r="FY83">
            <v>0</v>
          </cell>
          <cell r="FZ83">
            <v>0</v>
          </cell>
          <cell r="GA83">
            <v>374.99474525662015</v>
          </cell>
          <cell r="GB83">
            <v>0</v>
          </cell>
          <cell r="GC83">
            <v>374.99474525662015</v>
          </cell>
          <cell r="GD83">
            <v>207.57</v>
          </cell>
          <cell r="GE83">
            <v>4.0599999999999996</v>
          </cell>
          <cell r="GF83">
            <v>4.0599999999999996</v>
          </cell>
          <cell r="GG83">
            <v>4.0599999999999996</v>
          </cell>
          <cell r="GH83">
            <v>4.0599999999999996</v>
          </cell>
          <cell r="GI83">
            <v>4.0599999999999996</v>
          </cell>
          <cell r="GJ83">
            <v>4.0599999999999996</v>
          </cell>
          <cell r="GK83">
            <v>4.0599999999999996</v>
          </cell>
          <cell r="GL83">
            <v>35.83</v>
          </cell>
          <cell r="GM83">
            <v>35.83</v>
          </cell>
          <cell r="GN83">
            <v>35.83</v>
          </cell>
          <cell r="GO83">
            <v>35.83</v>
          </cell>
          <cell r="GP83">
            <v>35.83</v>
          </cell>
          <cell r="GQ83">
            <v>1232.51243804</v>
          </cell>
          <cell r="GR83">
            <v>0</v>
          </cell>
          <cell r="GS83">
            <v>1232.51243804</v>
          </cell>
          <cell r="GT83">
            <v>0</v>
          </cell>
          <cell r="GV83">
            <v>1024.9424380400001</v>
          </cell>
          <cell r="GW83">
            <v>0</v>
          </cell>
          <cell r="GX83">
            <v>1024.9424380400001</v>
          </cell>
          <cell r="GY83">
            <v>643.88000000000011</v>
          </cell>
          <cell r="GZ83">
            <v>35.49</v>
          </cell>
          <cell r="HA83">
            <v>35.49</v>
          </cell>
          <cell r="HB83">
            <v>35.49</v>
          </cell>
          <cell r="HC83">
            <v>35.49</v>
          </cell>
          <cell r="HD83">
            <v>35.49</v>
          </cell>
          <cell r="HE83">
            <v>35.49</v>
          </cell>
          <cell r="HF83">
            <v>35.49</v>
          </cell>
          <cell r="HG83">
            <v>79.09</v>
          </cell>
          <cell r="HH83">
            <v>79.09</v>
          </cell>
          <cell r="HI83">
            <v>79.09</v>
          </cell>
          <cell r="HJ83">
            <v>79.09</v>
          </cell>
          <cell r="HK83">
            <v>79.09</v>
          </cell>
          <cell r="HL83">
            <v>1104.1662838874347</v>
          </cell>
          <cell r="HM83">
            <v>70.917267467613257</v>
          </cell>
          <cell r="HN83">
            <v>75.148927800897781</v>
          </cell>
          <cell r="HO83">
            <v>81.21358346297643</v>
          </cell>
          <cell r="HP83">
            <v>76.058044142332903</v>
          </cell>
          <cell r="HQ83">
            <v>79.007277261827781</v>
          </cell>
          <cell r="HR83">
            <v>66.948838228286604</v>
          </cell>
          <cell r="HS83">
            <v>86.583513150904508</v>
          </cell>
          <cell r="HT83">
            <v>51.533167481308595</v>
          </cell>
          <cell r="HU83">
            <v>53.151708686927044</v>
          </cell>
          <cell r="HV83">
            <v>163.41859868261213</v>
          </cell>
          <cell r="HW83">
            <v>147.0711923707797</v>
          </cell>
          <cell r="HX83">
            <v>153.11416515096803</v>
          </cell>
          <cell r="HY83">
            <v>460.28628388743459</v>
          </cell>
          <cell r="HZ83">
            <v>0</v>
          </cell>
          <cell r="IA83">
            <v>460.28628388743459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0</v>
          </cell>
          <cell r="IK83">
            <v>0</v>
          </cell>
          <cell r="IL83">
            <v>0</v>
          </cell>
          <cell r="IM83">
            <v>0</v>
          </cell>
          <cell r="IN83">
            <v>0</v>
          </cell>
          <cell r="IO83">
            <v>0</v>
          </cell>
          <cell r="IP83">
            <v>0</v>
          </cell>
          <cell r="IQ83">
            <v>0</v>
          </cell>
          <cell r="IR83">
            <v>0</v>
          </cell>
          <cell r="IS83">
            <v>0</v>
          </cell>
          <cell r="IT83">
            <v>0</v>
          </cell>
          <cell r="IU83">
            <v>0</v>
          </cell>
          <cell r="IV83">
            <v>0</v>
          </cell>
          <cell r="IW83">
            <v>0</v>
          </cell>
          <cell r="IX83">
            <v>0</v>
          </cell>
          <cell r="IY83">
            <v>0</v>
          </cell>
          <cell r="IZ83">
            <v>0</v>
          </cell>
          <cell r="JA83">
            <v>0</v>
          </cell>
          <cell r="JB83">
            <v>0</v>
          </cell>
          <cell r="JC83">
            <v>0</v>
          </cell>
          <cell r="JD83">
            <v>0</v>
          </cell>
          <cell r="JE83">
            <v>0</v>
          </cell>
          <cell r="JF83">
            <v>0</v>
          </cell>
          <cell r="JG83">
            <v>0</v>
          </cell>
          <cell r="JH83">
            <v>0</v>
          </cell>
          <cell r="JI83">
            <v>0</v>
          </cell>
          <cell r="JJ83">
            <v>0</v>
          </cell>
          <cell r="JK83">
            <v>0</v>
          </cell>
          <cell r="JL83">
            <v>0</v>
          </cell>
          <cell r="JM83">
            <v>0</v>
          </cell>
          <cell r="JN83">
            <v>0</v>
          </cell>
          <cell r="JO83">
            <v>0</v>
          </cell>
          <cell r="JP83">
            <v>0</v>
          </cell>
          <cell r="JQ83">
            <v>0</v>
          </cell>
          <cell r="JR83">
            <v>0</v>
          </cell>
          <cell r="JS83">
            <v>0</v>
          </cell>
          <cell r="JT83">
            <v>0</v>
          </cell>
          <cell r="JU83">
            <v>0</v>
          </cell>
          <cell r="JV83">
            <v>0</v>
          </cell>
          <cell r="JW83">
            <v>0</v>
          </cell>
          <cell r="JX83">
            <v>0</v>
          </cell>
          <cell r="JY83">
            <v>0</v>
          </cell>
          <cell r="JZ83">
            <v>0</v>
          </cell>
          <cell r="KA83">
            <v>0</v>
          </cell>
          <cell r="KB83">
            <v>0</v>
          </cell>
          <cell r="KC83">
            <v>0</v>
          </cell>
          <cell r="KD83">
            <v>0</v>
          </cell>
          <cell r="KE83">
            <v>0</v>
          </cell>
          <cell r="KF83">
            <v>0</v>
          </cell>
          <cell r="KG83">
            <v>0</v>
          </cell>
          <cell r="KH83">
            <v>258.25</v>
          </cell>
          <cell r="KI83">
            <v>11.15</v>
          </cell>
          <cell r="KJ83">
            <v>11.15</v>
          </cell>
          <cell r="KK83">
            <v>11.15</v>
          </cell>
          <cell r="KL83">
            <v>11.15</v>
          </cell>
          <cell r="KM83">
            <v>11.15</v>
          </cell>
          <cell r="KN83">
            <v>11.15</v>
          </cell>
          <cell r="KO83">
            <v>11.15</v>
          </cell>
          <cell r="KP83">
            <v>36.04</v>
          </cell>
          <cell r="KQ83">
            <v>36.04</v>
          </cell>
          <cell r="KR83">
            <v>36.04</v>
          </cell>
          <cell r="KS83">
            <v>36.04</v>
          </cell>
          <cell r="KT83">
            <v>36.04</v>
          </cell>
          <cell r="KU83">
            <v>276.72013885057464</v>
          </cell>
          <cell r="KV83">
            <v>13.487444338617285</v>
          </cell>
          <cell r="KW83">
            <v>14.525483997909255</v>
          </cell>
          <cell r="KX83">
            <v>12.891191322226529</v>
          </cell>
          <cell r="KY83">
            <v>14.133993639250384</v>
          </cell>
          <cell r="KZ83">
            <v>14.07919921048676</v>
          </cell>
          <cell r="LA83">
            <v>14.390476270245985</v>
          </cell>
          <cell r="LB83">
            <v>12.733860125300588</v>
          </cell>
          <cell r="LC83">
            <v>27.377801231069316</v>
          </cell>
          <cell r="LD83">
            <v>35.288456610821825</v>
          </cell>
          <cell r="LE83">
            <v>34.075160050147687</v>
          </cell>
          <cell r="LF83">
            <v>41.516388859627369</v>
          </cell>
          <cell r="LG83">
            <v>42.220683194871683</v>
          </cell>
          <cell r="LH83">
            <v>18.470138850574642</v>
          </cell>
          <cell r="LI83">
            <v>0</v>
          </cell>
          <cell r="LJ83">
            <v>18.470138850574642</v>
          </cell>
          <cell r="LK83">
            <v>0</v>
          </cell>
          <cell r="LX83">
            <v>0</v>
          </cell>
          <cell r="MJ83">
            <v>0</v>
          </cell>
          <cell r="ML83">
            <v>0</v>
          </cell>
          <cell r="MM83">
            <v>0</v>
          </cell>
          <cell r="MN83">
            <v>2679.1099999999997</v>
          </cell>
          <cell r="MO83">
            <v>175.38</v>
          </cell>
          <cell r="MP83">
            <v>175.38</v>
          </cell>
          <cell r="MQ83">
            <v>175.38</v>
          </cell>
          <cell r="MR83">
            <v>175.38</v>
          </cell>
          <cell r="MS83">
            <v>175.38</v>
          </cell>
          <cell r="MT83">
            <v>175.38</v>
          </cell>
          <cell r="MU83">
            <v>175.38</v>
          </cell>
          <cell r="MV83">
            <v>290.29000000000002</v>
          </cell>
          <cell r="MW83">
            <v>290.29000000000002</v>
          </cell>
          <cell r="MX83">
            <v>290.29000000000002</v>
          </cell>
          <cell r="MY83">
            <v>290.29000000000002</v>
          </cell>
          <cell r="MZ83">
            <v>290.29000000000002</v>
          </cell>
          <cell r="NA83">
            <v>639.37202303804077</v>
          </cell>
          <cell r="NB83">
            <v>0</v>
          </cell>
          <cell r="NC83">
            <v>0</v>
          </cell>
          <cell r="ND83">
            <v>0</v>
          </cell>
          <cell r="NE83">
            <v>0</v>
          </cell>
          <cell r="NF83">
            <v>0</v>
          </cell>
          <cell r="NG83">
            <v>0</v>
          </cell>
          <cell r="NH83">
            <v>639.37202303804077</v>
          </cell>
          <cell r="NI83">
            <v>0</v>
          </cell>
          <cell r="NJ83">
            <v>0</v>
          </cell>
          <cell r="NK83">
            <v>0</v>
          </cell>
          <cell r="NL83">
            <v>0</v>
          </cell>
          <cell r="NM83">
            <v>0</v>
          </cell>
          <cell r="NN83">
            <v>-2039.7379769619588</v>
          </cell>
          <cell r="NO83">
            <v>-2039.7379769619588</v>
          </cell>
          <cell r="NP83">
            <v>0</v>
          </cell>
          <cell r="NQ83">
            <v>1897.3799999999999</v>
          </cell>
          <cell r="NR83">
            <v>0</v>
          </cell>
          <cell r="NS83">
            <v>-1897.3799999999999</v>
          </cell>
          <cell r="NT83">
            <v>-1897.3799999999999</v>
          </cell>
          <cell r="NU83">
            <v>0</v>
          </cell>
          <cell r="NV83">
            <v>901.51999999999975</v>
          </cell>
          <cell r="NW83">
            <v>94.46</v>
          </cell>
          <cell r="NX83">
            <v>94.46</v>
          </cell>
          <cell r="NY83">
            <v>94.46</v>
          </cell>
          <cell r="NZ83">
            <v>94.46</v>
          </cell>
          <cell r="OA83">
            <v>94.46</v>
          </cell>
          <cell r="OB83">
            <v>94.46</v>
          </cell>
          <cell r="OC83">
            <v>94.46</v>
          </cell>
          <cell r="OD83">
            <v>48.06</v>
          </cell>
          <cell r="OE83">
            <v>48.06</v>
          </cell>
          <cell r="OF83">
            <v>48.06</v>
          </cell>
          <cell r="OG83">
            <v>48.06</v>
          </cell>
          <cell r="OH83">
            <v>48.06</v>
          </cell>
          <cell r="OI83">
            <v>0</v>
          </cell>
          <cell r="OJ83">
            <v>0</v>
          </cell>
          <cell r="OK83">
            <v>0</v>
          </cell>
          <cell r="OL83">
            <v>0</v>
          </cell>
          <cell r="OM83">
            <v>0</v>
          </cell>
          <cell r="ON83">
            <v>0</v>
          </cell>
          <cell r="OO83">
            <v>0</v>
          </cell>
          <cell r="OP83">
            <v>0</v>
          </cell>
          <cell r="OQ83">
            <v>0</v>
          </cell>
          <cell r="OR83">
            <v>0</v>
          </cell>
          <cell r="OS83">
            <v>0</v>
          </cell>
          <cell r="OT83">
            <v>0</v>
          </cell>
          <cell r="OU83">
            <v>0</v>
          </cell>
          <cell r="OV83">
            <v>-901.51999999999975</v>
          </cell>
          <cell r="OW83">
            <v>-901.51999999999975</v>
          </cell>
          <cell r="OX83">
            <v>0</v>
          </cell>
          <cell r="OY83">
            <v>497.4</v>
          </cell>
          <cell r="OZ83">
            <v>55.6</v>
          </cell>
          <cell r="PA83">
            <v>55.6</v>
          </cell>
          <cell r="PB83">
            <v>55.6</v>
          </cell>
          <cell r="PC83">
            <v>55.6</v>
          </cell>
          <cell r="PD83">
            <v>55.6</v>
          </cell>
          <cell r="PE83">
            <v>55.6</v>
          </cell>
          <cell r="PF83">
            <v>55.6</v>
          </cell>
          <cell r="PG83">
            <v>21.64</v>
          </cell>
          <cell r="PH83">
            <v>21.64</v>
          </cell>
          <cell r="PI83">
            <v>21.64</v>
          </cell>
          <cell r="PJ83">
            <v>21.64</v>
          </cell>
          <cell r="PK83">
            <v>21.64</v>
          </cell>
          <cell r="PL83">
            <v>0</v>
          </cell>
          <cell r="PM83">
            <v>0</v>
          </cell>
          <cell r="PN83">
            <v>0</v>
          </cell>
          <cell r="PO83">
            <v>0</v>
          </cell>
          <cell r="PP83">
            <v>0</v>
          </cell>
          <cell r="PQ83">
            <v>0</v>
          </cell>
          <cell r="PR83">
            <v>0</v>
          </cell>
          <cell r="PS83">
            <v>0</v>
          </cell>
          <cell r="PT83">
            <v>0</v>
          </cell>
          <cell r="PU83">
            <v>0</v>
          </cell>
          <cell r="PV83">
            <v>0</v>
          </cell>
          <cell r="PW83">
            <v>0</v>
          </cell>
          <cell r="PX83">
            <v>0</v>
          </cell>
          <cell r="PY83">
            <v>-497.4</v>
          </cell>
          <cell r="PZ83">
            <v>-497.4</v>
          </cell>
          <cell r="QA83">
            <v>0</v>
          </cell>
          <cell r="QB83">
            <v>71.69</v>
          </cell>
          <cell r="QC83">
            <v>6.87</v>
          </cell>
          <cell r="QD83">
            <v>6.87</v>
          </cell>
          <cell r="QE83">
            <v>6.87</v>
          </cell>
          <cell r="QF83">
            <v>6.87</v>
          </cell>
          <cell r="QG83">
            <v>6.87</v>
          </cell>
          <cell r="QH83">
            <v>6.87</v>
          </cell>
          <cell r="QI83">
            <v>6.87</v>
          </cell>
          <cell r="QJ83">
            <v>4.72</v>
          </cell>
          <cell r="QK83">
            <v>4.72</v>
          </cell>
          <cell r="QL83">
            <v>4.72</v>
          </cell>
          <cell r="QM83">
            <v>4.72</v>
          </cell>
          <cell r="QN83">
            <v>4.72</v>
          </cell>
          <cell r="QO83">
            <v>0</v>
          </cell>
          <cell r="QP83">
            <v>0</v>
          </cell>
          <cell r="QQ83">
            <v>0</v>
          </cell>
          <cell r="QR83">
            <v>0</v>
          </cell>
          <cell r="QS83">
            <v>0</v>
          </cell>
          <cell r="QT83">
            <v>0</v>
          </cell>
          <cell r="QU83">
            <v>0</v>
          </cell>
          <cell r="QV83">
            <v>0</v>
          </cell>
          <cell r="QW83">
            <v>0</v>
          </cell>
          <cell r="QX83">
            <v>0</v>
          </cell>
          <cell r="QY83">
            <v>0</v>
          </cell>
          <cell r="QZ83">
            <v>0</v>
          </cell>
          <cell r="RA83">
            <v>0</v>
          </cell>
          <cell r="RB83">
            <v>-71.69</v>
          </cell>
          <cell r="RC83">
            <v>-71.69</v>
          </cell>
          <cell r="RD83">
            <v>0</v>
          </cell>
          <cell r="RE83">
            <v>331.39000000000004</v>
          </cell>
          <cell r="RF83">
            <v>31.77</v>
          </cell>
          <cell r="RG83">
            <v>31.77</v>
          </cell>
          <cell r="RH83">
            <v>31.77</v>
          </cell>
          <cell r="RI83">
            <v>31.77</v>
          </cell>
          <cell r="RJ83">
            <v>31.77</v>
          </cell>
          <cell r="RK83">
            <v>31.77</v>
          </cell>
          <cell r="RL83">
            <v>31.77</v>
          </cell>
          <cell r="RM83">
            <v>21.8</v>
          </cell>
          <cell r="RN83">
            <v>21.8</v>
          </cell>
          <cell r="RO83">
            <v>21.8</v>
          </cell>
          <cell r="RP83">
            <v>21.8</v>
          </cell>
          <cell r="RQ83">
            <v>21.8</v>
          </cell>
          <cell r="RR83">
            <v>0</v>
          </cell>
          <cell r="RS83">
            <v>0</v>
          </cell>
          <cell r="RT83">
            <v>0</v>
          </cell>
          <cell r="RU83">
            <v>0</v>
          </cell>
          <cell r="RV83">
            <v>0</v>
          </cell>
          <cell r="RW83">
            <v>0</v>
          </cell>
          <cell r="RX83">
            <v>0</v>
          </cell>
          <cell r="RY83">
            <v>0</v>
          </cell>
          <cell r="RZ83">
            <v>0</v>
          </cell>
          <cell r="SA83">
            <v>0</v>
          </cell>
          <cell r="SB83">
            <v>0</v>
          </cell>
          <cell r="SC83">
            <v>0</v>
          </cell>
          <cell r="SD83">
            <v>0</v>
          </cell>
          <cell r="SE83">
            <v>-331.39000000000004</v>
          </cell>
          <cell r="SF83">
            <v>-331.39000000000004</v>
          </cell>
          <cell r="SG83">
            <v>0</v>
          </cell>
          <cell r="SH83">
            <v>0</v>
          </cell>
          <cell r="SI83">
            <v>0</v>
          </cell>
          <cell r="SJ83">
            <v>0</v>
          </cell>
          <cell r="SK83">
            <v>0</v>
          </cell>
          <cell r="SL83">
            <v>0</v>
          </cell>
          <cell r="SM83">
            <v>0</v>
          </cell>
          <cell r="SN83">
            <v>0</v>
          </cell>
          <cell r="SO83">
            <v>0</v>
          </cell>
          <cell r="SP83">
            <v>0</v>
          </cell>
          <cell r="SQ83">
            <v>0</v>
          </cell>
          <cell r="SR83">
            <v>0</v>
          </cell>
          <cell r="SS83">
            <v>0</v>
          </cell>
          <cell r="ST83">
            <v>0</v>
          </cell>
          <cell r="SU83">
            <v>0</v>
          </cell>
          <cell r="SV83">
            <v>0</v>
          </cell>
          <cell r="SW83">
            <v>0</v>
          </cell>
          <cell r="SX83">
            <v>0</v>
          </cell>
          <cell r="SY83">
            <v>0</v>
          </cell>
          <cell r="SZ83">
            <v>0</v>
          </cell>
          <cell r="TA83">
            <v>0</v>
          </cell>
          <cell r="TB83">
            <v>0</v>
          </cell>
          <cell r="TC83">
            <v>0</v>
          </cell>
          <cell r="TD83">
            <v>0</v>
          </cell>
          <cell r="TE83">
            <v>0</v>
          </cell>
          <cell r="TF83">
            <v>0</v>
          </cell>
          <cell r="TG83">
            <v>0</v>
          </cell>
          <cell r="TH83">
            <v>0</v>
          </cell>
          <cell r="TI83">
            <v>0</v>
          </cell>
          <cell r="TJ83">
            <v>0</v>
          </cell>
          <cell r="TK83">
            <v>77.499999999999986</v>
          </cell>
          <cell r="TL83">
            <v>6.85</v>
          </cell>
          <cell r="TM83">
            <v>6.85</v>
          </cell>
          <cell r="TN83">
            <v>6.85</v>
          </cell>
          <cell r="TO83">
            <v>6.85</v>
          </cell>
          <cell r="TP83">
            <v>6.85</v>
          </cell>
          <cell r="TQ83">
            <v>6.85</v>
          </cell>
          <cell r="TR83">
            <v>6.85</v>
          </cell>
          <cell r="TS83">
            <v>5.91</v>
          </cell>
          <cell r="TT83">
            <v>5.91</v>
          </cell>
          <cell r="TU83">
            <v>5.91</v>
          </cell>
          <cell r="TV83">
            <v>5.91</v>
          </cell>
          <cell r="TW83">
            <v>5.91</v>
          </cell>
          <cell r="TX83">
            <v>0</v>
          </cell>
          <cell r="TY83">
            <v>0</v>
          </cell>
          <cell r="TZ83">
            <v>0</v>
          </cell>
          <cell r="UA83">
            <v>0</v>
          </cell>
          <cell r="UB83">
            <v>0</v>
          </cell>
          <cell r="UC83">
            <v>0</v>
          </cell>
          <cell r="UD83">
            <v>0</v>
          </cell>
          <cell r="UE83">
            <v>0</v>
          </cell>
          <cell r="UF83">
            <v>0</v>
          </cell>
          <cell r="UG83">
            <v>0</v>
          </cell>
          <cell r="UH83">
            <v>0</v>
          </cell>
          <cell r="UI83">
            <v>0</v>
          </cell>
          <cell r="UJ83">
            <v>0</v>
          </cell>
          <cell r="UK83">
            <v>-77.499999999999986</v>
          </cell>
          <cell r="UL83">
            <v>-77.499999999999986</v>
          </cell>
          <cell r="UM83">
            <v>0</v>
          </cell>
          <cell r="UN83">
            <v>17.880000000000003</v>
          </cell>
          <cell r="UO83">
            <v>1.74</v>
          </cell>
          <cell r="UP83">
            <v>1.74</v>
          </cell>
          <cell r="UQ83">
            <v>1.74</v>
          </cell>
          <cell r="UR83">
            <v>1.74</v>
          </cell>
          <cell r="US83">
            <v>1.74</v>
          </cell>
          <cell r="UT83">
            <v>1.74</v>
          </cell>
          <cell r="UU83">
            <v>1.74</v>
          </cell>
          <cell r="UV83">
            <v>1.1399999999999999</v>
          </cell>
          <cell r="UW83">
            <v>1.1399999999999999</v>
          </cell>
          <cell r="UX83">
            <v>1.1399999999999999</v>
          </cell>
          <cell r="UY83">
            <v>1.1399999999999999</v>
          </cell>
          <cell r="UZ83">
            <v>1.1399999999999999</v>
          </cell>
          <cell r="VA83">
            <v>0</v>
          </cell>
          <cell r="VH83">
            <v>0</v>
          </cell>
          <cell r="VN83">
            <v>-17.880000000000003</v>
          </cell>
          <cell r="VO83">
            <v>-17.880000000000003</v>
          </cell>
          <cell r="VP83">
            <v>0</v>
          </cell>
          <cell r="VQ83">
            <v>0</v>
          </cell>
          <cell r="WD83">
            <v>0</v>
          </cell>
          <cell r="WQ83">
            <v>0</v>
          </cell>
          <cell r="WR83">
            <v>0</v>
          </cell>
          <cell r="WS83">
            <v>0</v>
          </cell>
          <cell r="WT83">
            <v>2892.2900000000004</v>
          </cell>
          <cell r="WU83">
            <v>271.92</v>
          </cell>
          <cell r="WV83">
            <v>271.92</v>
          </cell>
          <cell r="WW83">
            <v>271.92</v>
          </cell>
          <cell r="WX83">
            <v>271.92</v>
          </cell>
          <cell r="WY83">
            <v>271.92</v>
          </cell>
          <cell r="WZ83">
            <v>271.92</v>
          </cell>
          <cell r="XA83">
            <v>271.92</v>
          </cell>
          <cell r="XB83">
            <v>197.77</v>
          </cell>
          <cell r="XC83">
            <v>197.77</v>
          </cell>
          <cell r="XD83">
            <v>197.77</v>
          </cell>
          <cell r="XE83">
            <v>197.77</v>
          </cell>
          <cell r="XF83">
            <v>197.77</v>
          </cell>
          <cell r="XG83">
            <v>6405.6188240899537</v>
          </cell>
          <cell r="XH83">
            <v>549.24191802007942</v>
          </cell>
          <cell r="XI83">
            <v>1136.1645631012625</v>
          </cell>
          <cell r="XJ83">
            <v>749.8896229600582</v>
          </cell>
          <cell r="XK83">
            <v>170.75686057202819</v>
          </cell>
          <cell r="XL83">
            <v>597.1618282781983</v>
          </cell>
          <cell r="XM83">
            <v>422.81438020861486</v>
          </cell>
          <cell r="XN83">
            <v>516.84936441585717</v>
          </cell>
          <cell r="XO83">
            <v>613.42419867276067</v>
          </cell>
          <cell r="XP83">
            <v>505.11578682142141</v>
          </cell>
          <cell r="XQ83">
            <v>389.92289799621744</v>
          </cell>
          <cell r="XR83">
            <v>368.96223761739736</v>
          </cell>
          <cell r="XS83">
            <v>385.31516542605863</v>
          </cell>
          <cell r="XT83">
            <v>3513.3288240899533</v>
          </cell>
          <cell r="XU83">
            <v>0</v>
          </cell>
          <cell r="XV83">
            <v>3513.3288240899533</v>
          </cell>
          <cell r="XW83">
            <v>672.07</v>
          </cell>
          <cell r="XX83">
            <v>48.16</v>
          </cell>
          <cell r="XY83">
            <v>48.16</v>
          </cell>
          <cell r="XZ83">
            <v>48.16</v>
          </cell>
          <cell r="YA83">
            <v>48.16</v>
          </cell>
          <cell r="YB83">
            <v>48.16</v>
          </cell>
          <cell r="YC83">
            <v>48.16</v>
          </cell>
          <cell r="YD83">
            <v>48.16</v>
          </cell>
          <cell r="YE83">
            <v>66.989999999999995</v>
          </cell>
          <cell r="YF83">
            <v>66.989999999999995</v>
          </cell>
          <cell r="YG83">
            <v>66.989999999999995</v>
          </cell>
          <cell r="YH83">
            <v>66.989999999999995</v>
          </cell>
          <cell r="YI83">
            <v>66.989999999999995</v>
          </cell>
          <cell r="YJ83">
            <v>2315.4301208612583</v>
          </cell>
          <cell r="YK83">
            <v>224.20025098899902</v>
          </cell>
          <cell r="YL83">
            <v>196.67302614672124</v>
          </cell>
          <cell r="YM83">
            <v>202.51759042689389</v>
          </cell>
          <cell r="YN83">
            <v>217.15022909887787</v>
          </cell>
          <cell r="YO83">
            <v>195.80534364266904</v>
          </cell>
          <cell r="YP83">
            <v>210.46022148664764</v>
          </cell>
          <cell r="YQ83">
            <v>220.31054731457476</v>
          </cell>
          <cell r="YR83">
            <v>225.1797849703276</v>
          </cell>
          <cell r="YS83">
            <v>164.81846564042786</v>
          </cell>
          <cell r="YT83">
            <v>147.47625847476749</v>
          </cell>
          <cell r="YU83">
            <v>148.9477004252696</v>
          </cell>
          <cell r="YV83">
            <v>161.89070224508228</v>
          </cell>
          <cell r="YW83">
            <v>1643.3601208612581</v>
          </cell>
          <cell r="YX83">
            <v>0</v>
          </cell>
          <cell r="YY83">
            <v>1643.3601208612581</v>
          </cell>
          <cell r="YZ83">
            <v>596.43000000000006</v>
          </cell>
          <cell r="ZA83">
            <v>10.74</v>
          </cell>
          <cell r="ZB83">
            <v>10.74</v>
          </cell>
          <cell r="ZC83">
            <v>10.74</v>
          </cell>
          <cell r="ZD83">
            <v>10.74</v>
          </cell>
          <cell r="ZE83">
            <v>10.74</v>
          </cell>
          <cell r="ZF83">
            <v>10.74</v>
          </cell>
          <cell r="ZG83">
            <v>10.74</v>
          </cell>
          <cell r="ZH83">
            <v>104.25</v>
          </cell>
          <cell r="ZI83">
            <v>104.25</v>
          </cell>
          <cell r="ZJ83">
            <v>104.25</v>
          </cell>
          <cell r="ZK83">
            <v>104.25</v>
          </cell>
          <cell r="ZL83">
            <v>104.25</v>
          </cell>
          <cell r="ZM83">
            <v>1486.4712738230403</v>
          </cell>
          <cell r="ZN83">
            <v>0</v>
          </cell>
          <cell r="ZO83">
            <v>168.8643542913162</v>
          </cell>
          <cell r="ZP83">
            <v>570.16272199204195</v>
          </cell>
          <cell r="ZQ83">
            <v>732.39522551462301</v>
          </cell>
          <cell r="ZR83">
            <v>15.048972025059186</v>
          </cell>
          <cell r="ZS83">
            <v>0</v>
          </cell>
          <cell r="ZZ83">
            <v>890.04127382304023</v>
          </cell>
          <cell r="AAA83">
            <v>0</v>
          </cell>
          <cell r="AAB83">
            <v>890.04127382304023</v>
          </cell>
          <cell r="AAC83">
            <v>0</v>
          </cell>
          <cell r="AAD83">
            <v>0</v>
          </cell>
          <cell r="AAE83">
            <v>0</v>
          </cell>
          <cell r="AAF83">
            <v>0</v>
          </cell>
          <cell r="AAG83">
            <v>0</v>
          </cell>
          <cell r="AAH83">
            <v>0</v>
          </cell>
          <cell r="AAI83">
            <v>0</v>
          </cell>
          <cell r="AAJ83">
            <v>0</v>
          </cell>
          <cell r="AAK83">
            <v>0</v>
          </cell>
          <cell r="AAL83">
            <v>0</v>
          </cell>
          <cell r="AAM83">
            <v>0</v>
          </cell>
          <cell r="AAN83">
            <v>0</v>
          </cell>
          <cell r="AAO83">
            <v>0</v>
          </cell>
          <cell r="AAP83">
            <v>1290.4667367670829</v>
          </cell>
          <cell r="AAQ83">
            <v>0</v>
          </cell>
          <cell r="AAR83">
            <v>0</v>
          </cell>
          <cell r="AAS83">
            <v>0</v>
          </cell>
          <cell r="AAT83">
            <v>0</v>
          </cell>
          <cell r="AAU83">
            <v>0</v>
          </cell>
          <cell r="AAV83">
            <v>0</v>
          </cell>
          <cell r="AAW83">
            <v>0</v>
          </cell>
          <cell r="AAX83">
            <v>262.53551519999996</v>
          </cell>
          <cell r="AAY83">
            <v>252.48296969999998</v>
          </cell>
          <cell r="AAZ83">
            <v>257.1318756</v>
          </cell>
          <cell r="ABA83">
            <v>256.78737125999999</v>
          </cell>
          <cell r="ABB83">
            <v>261.52900500708279</v>
          </cell>
          <cell r="ABC83">
            <v>1290.4667367670829</v>
          </cell>
          <cell r="ABD83">
            <v>0</v>
          </cell>
          <cell r="ABE83">
            <v>1290.4667367670829</v>
          </cell>
          <cell r="ABF83">
            <v>0</v>
          </cell>
          <cell r="ABG83">
            <v>0</v>
          </cell>
          <cell r="ABH83">
            <v>0</v>
          </cell>
          <cell r="ABI83">
            <v>0</v>
          </cell>
          <cell r="ABJ83">
            <v>0</v>
          </cell>
          <cell r="ABK83">
            <v>0</v>
          </cell>
          <cell r="ABL83">
            <v>0</v>
          </cell>
          <cell r="ABM83">
            <v>0</v>
          </cell>
          <cell r="ABN83">
            <v>0</v>
          </cell>
          <cell r="ABO83">
            <v>0</v>
          </cell>
          <cell r="ABP83">
            <v>0</v>
          </cell>
          <cell r="ABQ83">
            <v>0</v>
          </cell>
          <cell r="ABR83">
            <v>0</v>
          </cell>
          <cell r="ABS83">
            <v>0</v>
          </cell>
          <cell r="ABT83">
            <v>0</v>
          </cell>
          <cell r="ABU83">
            <v>0</v>
          </cell>
          <cell r="ABV83">
            <v>0</v>
          </cell>
          <cell r="ABW83">
            <v>0</v>
          </cell>
          <cell r="ABX83">
            <v>0</v>
          </cell>
          <cell r="ABY83">
            <v>0</v>
          </cell>
          <cell r="ACB83">
            <v>0</v>
          </cell>
          <cell r="ACC83">
            <v>0</v>
          </cell>
          <cell r="ACD83">
            <v>0</v>
          </cell>
          <cell r="ACE83">
            <v>0</v>
          </cell>
          <cell r="ACF83">
            <v>0</v>
          </cell>
          <cell r="ACG83">
            <v>0</v>
          </cell>
          <cell r="ACH83">
            <v>0</v>
          </cell>
          <cell r="ACI83">
            <v>33.630000000000003</v>
          </cell>
          <cell r="ACJ83">
            <v>93.687025599999998</v>
          </cell>
          <cell r="ACK83">
            <v>60.057025599999996</v>
          </cell>
          <cell r="ACL83">
            <v>0</v>
          </cell>
          <cell r="ACM83">
            <v>60.057025599999996</v>
          </cell>
          <cell r="ACN83">
            <v>33.630000000000003</v>
          </cell>
          <cell r="ACO83">
            <v>2.64</v>
          </cell>
          <cell r="ACP83">
            <v>2.64</v>
          </cell>
          <cell r="ACQ83">
            <v>2.64</v>
          </cell>
          <cell r="ACR83">
            <v>2.64</v>
          </cell>
          <cell r="ACS83">
            <v>2.64</v>
          </cell>
          <cell r="ACT83">
            <v>2.64</v>
          </cell>
          <cell r="ACU83">
            <v>2.64</v>
          </cell>
          <cell r="ACV83">
            <v>3.03</v>
          </cell>
          <cell r="ACW83">
            <v>3.03</v>
          </cell>
          <cell r="ACX83">
            <v>3.03</v>
          </cell>
          <cell r="ACY83">
            <v>3.03</v>
          </cell>
          <cell r="ACZ83">
            <v>3.03</v>
          </cell>
          <cell r="ADA83">
            <v>93.687025599999998</v>
          </cell>
          <cell r="ADB83">
            <v>0</v>
          </cell>
          <cell r="ADC83">
            <v>0</v>
          </cell>
          <cell r="ADD83">
            <v>0</v>
          </cell>
          <cell r="ADE83">
            <v>41.201523999999999</v>
          </cell>
          <cell r="ADF83">
            <v>33.5379912</v>
          </cell>
          <cell r="ADG83">
            <v>18.947510399999995</v>
          </cell>
          <cell r="ADH83">
            <v>0</v>
          </cell>
          <cell r="ADI83">
            <v>0</v>
          </cell>
          <cell r="ADJ83">
            <v>0</v>
          </cell>
          <cell r="ADK83">
            <v>0</v>
          </cell>
          <cell r="ADL83">
            <v>0</v>
          </cell>
          <cell r="ADM83">
            <v>0</v>
          </cell>
          <cell r="ADN83">
            <v>60.057025599999996</v>
          </cell>
          <cell r="ADO83">
            <v>0</v>
          </cell>
          <cell r="ADP83">
            <v>60.057025599999996</v>
          </cell>
          <cell r="ADQ83">
            <v>0</v>
          </cell>
          <cell r="ADR83">
            <v>0</v>
          </cell>
          <cell r="ADS83">
            <v>0</v>
          </cell>
          <cell r="ADT83">
            <v>0</v>
          </cell>
          <cell r="ADU83">
            <v>0</v>
          </cell>
          <cell r="ADV83">
            <v>0</v>
          </cell>
          <cell r="ADW83">
            <v>0</v>
          </cell>
          <cell r="ADX83">
            <v>0</v>
          </cell>
          <cell r="ADY83">
            <v>0</v>
          </cell>
          <cell r="ADZ83">
            <v>0</v>
          </cell>
          <cell r="AEA83">
            <v>0</v>
          </cell>
          <cell r="AEB83">
            <v>0</v>
          </cell>
          <cell r="AEC83">
            <v>0</v>
          </cell>
          <cell r="AED83">
            <v>0</v>
          </cell>
          <cell r="AEE83">
            <v>0</v>
          </cell>
          <cell r="AEF83">
            <v>0</v>
          </cell>
          <cell r="AEG83">
            <v>0</v>
          </cell>
          <cell r="AEH83">
            <v>0</v>
          </cell>
          <cell r="AEI83">
            <v>0</v>
          </cell>
          <cell r="AEJ83">
            <v>0</v>
          </cell>
          <cell r="AEK83">
            <v>0</v>
          </cell>
          <cell r="AEL83">
            <v>0</v>
          </cell>
          <cell r="AEM83">
            <v>0</v>
          </cell>
          <cell r="AEN83">
            <v>0</v>
          </cell>
          <cell r="AEO83">
            <v>0</v>
          </cell>
          <cell r="AEP83">
            <v>0</v>
          </cell>
          <cell r="AEQ83">
            <v>0</v>
          </cell>
          <cell r="AER83">
            <v>0</v>
          </cell>
          <cell r="AES83">
            <v>0</v>
          </cell>
          <cell r="AET83">
            <v>0</v>
          </cell>
          <cell r="AEU83">
            <v>0</v>
          </cell>
          <cell r="AEV83">
            <v>0</v>
          </cell>
          <cell r="AEW83">
            <v>0</v>
          </cell>
          <cell r="AEX83">
            <v>0</v>
          </cell>
          <cell r="AEY83">
            <v>0</v>
          </cell>
          <cell r="AEZ83">
            <v>0</v>
          </cell>
          <cell r="AFA83">
            <v>0</v>
          </cell>
          <cell r="AFB83">
            <v>0</v>
          </cell>
          <cell r="AFC83">
            <v>0</v>
          </cell>
          <cell r="AFD83">
            <v>0</v>
          </cell>
          <cell r="AFE83">
            <v>0</v>
          </cell>
          <cell r="AFF83">
            <v>0</v>
          </cell>
          <cell r="AFG83">
            <v>0</v>
          </cell>
          <cell r="AFH83">
            <v>0</v>
          </cell>
          <cell r="AFI83">
            <v>0</v>
          </cell>
          <cell r="AFJ83">
            <v>0</v>
          </cell>
          <cell r="AFK83">
            <v>0</v>
          </cell>
          <cell r="AFL83">
            <v>0</v>
          </cell>
          <cell r="AFM83">
            <v>0</v>
          </cell>
          <cell r="AFN83">
            <v>0</v>
          </cell>
          <cell r="AFO83">
            <v>0</v>
          </cell>
          <cell r="AFP83">
            <v>0</v>
          </cell>
          <cell r="AFQ83">
            <v>0</v>
          </cell>
          <cell r="AFR83">
            <v>0</v>
          </cell>
          <cell r="AFS83">
            <v>0</v>
          </cell>
          <cell r="AFT83">
            <v>0</v>
          </cell>
          <cell r="AFU83">
            <v>0</v>
          </cell>
          <cell r="AFV83">
            <v>0</v>
          </cell>
          <cell r="AFW83">
            <v>12695.64</v>
          </cell>
          <cell r="AFX83">
            <v>18422.475379567579</v>
          </cell>
          <cell r="AFY83">
            <v>5726.8353795675794</v>
          </cell>
          <cell r="AFZ83">
            <v>0</v>
          </cell>
          <cell r="AGA83">
            <v>5726.8353795675794</v>
          </cell>
          <cell r="AGB83">
            <v>15234.767999999998</v>
          </cell>
          <cell r="AGC83">
            <v>22106.970455481092</v>
          </cell>
          <cell r="AGD83">
            <v>6872.2024554810941</v>
          </cell>
          <cell r="AGE83">
            <v>0</v>
          </cell>
          <cell r="AGF83">
            <v>6872.2024554810941</v>
          </cell>
          <cell r="AGG83">
            <v>939.47735999999986</v>
          </cell>
          <cell r="AGH83">
            <v>1363.2631780880008</v>
          </cell>
          <cell r="AGI83">
            <v>423.78581808800095</v>
          </cell>
          <cell r="AGJ83">
            <v>0</v>
          </cell>
          <cell r="AGK83">
            <v>423.78581808800095</v>
          </cell>
          <cell r="AGL83">
            <v>16174.245359999997</v>
          </cell>
          <cell r="AGM83">
            <v>23470.233633569092</v>
          </cell>
          <cell r="AGN83">
            <v>7295.9882735690953</v>
          </cell>
          <cell r="AGO83">
            <v>0</v>
          </cell>
          <cell r="AGP83">
            <v>7295.9882735690953</v>
          </cell>
          <cell r="AGQ83">
            <v>5.8084772370486662E-2</v>
          </cell>
          <cell r="AGR83">
            <v>7.0000000000000007E-2</v>
          </cell>
          <cell r="AGS83">
            <v>0.05</v>
          </cell>
          <cell r="AGT83">
            <v>6.1666666666666668E-2</v>
          </cell>
          <cell r="AGV83">
            <v>4576.49</v>
          </cell>
          <cell r="AGW83">
            <v>639.37202303804077</v>
          </cell>
          <cell r="AGX83">
            <v>-3937.1179769619589</v>
          </cell>
          <cell r="AGZ83">
            <v>7295.9882735690953</v>
          </cell>
          <cell r="AHA83">
            <v>19829.249829859204</v>
          </cell>
          <cell r="AHC83">
            <v>-1923.1804993807345</v>
          </cell>
          <cell r="AHD83">
            <v>21850.319743491909</v>
          </cell>
          <cell r="AHE83">
            <v>-3602.5415317298502</v>
          </cell>
          <cell r="AHF83">
            <v>1696.8801818368956</v>
          </cell>
          <cell r="AHG83">
            <v>45146.715997646519</v>
          </cell>
        </row>
        <row r="84">
          <cell r="C84" t="str">
            <v>Христини Алчевської вул. 2</v>
          </cell>
          <cell r="D84">
            <v>2</v>
          </cell>
          <cell r="E84">
            <v>269</v>
          </cell>
          <cell r="F84">
            <v>3317.71</v>
          </cell>
          <cell r="G84">
            <v>4375.4876666386363</v>
          </cell>
          <cell r="H84">
            <v>1057.7776666386362</v>
          </cell>
          <cell r="I84">
            <v>0</v>
          </cell>
          <cell r="J84">
            <v>1057.7776666386362</v>
          </cell>
          <cell r="K84">
            <v>1383.0200000000002</v>
          </cell>
          <cell r="L84">
            <v>87.26</v>
          </cell>
          <cell r="M84">
            <v>87.26</v>
          </cell>
          <cell r="N84">
            <v>87.26</v>
          </cell>
          <cell r="O84">
            <v>87.26</v>
          </cell>
          <cell r="P84">
            <v>87.26</v>
          </cell>
          <cell r="Q84">
            <v>87.26</v>
          </cell>
          <cell r="R84">
            <v>87.26</v>
          </cell>
          <cell r="S84">
            <v>154.44</v>
          </cell>
          <cell r="T84">
            <v>154.44</v>
          </cell>
          <cell r="U84">
            <v>154.44</v>
          </cell>
          <cell r="V84">
            <v>154.44</v>
          </cell>
          <cell r="W84">
            <v>154.44</v>
          </cell>
          <cell r="X84">
            <v>931.26185821249146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931.26185821249146</v>
          </cell>
          <cell r="AI84">
            <v>0</v>
          </cell>
          <cell r="AJ84">
            <v>0</v>
          </cell>
          <cell r="AL84">
            <v>0</v>
          </cell>
          <cell r="AM84">
            <v>0</v>
          </cell>
          <cell r="AN84">
            <v>224.04999999999998</v>
          </cell>
          <cell r="AO84">
            <v>17.05</v>
          </cell>
          <cell r="AP84">
            <v>17.05</v>
          </cell>
          <cell r="AQ84">
            <v>17.05</v>
          </cell>
          <cell r="AR84">
            <v>17.05</v>
          </cell>
          <cell r="AS84">
            <v>17.05</v>
          </cell>
          <cell r="AT84">
            <v>17.05</v>
          </cell>
          <cell r="AU84">
            <v>17.05</v>
          </cell>
          <cell r="AV84">
            <v>20.94</v>
          </cell>
          <cell r="AW84">
            <v>20.94</v>
          </cell>
          <cell r="AX84">
            <v>20.94</v>
          </cell>
          <cell r="AY84">
            <v>20.94</v>
          </cell>
          <cell r="AZ84">
            <v>20.94</v>
          </cell>
          <cell r="BA84">
            <v>125.71659474011751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125.71659474011751</v>
          </cell>
          <cell r="BL84">
            <v>0</v>
          </cell>
          <cell r="BM84">
            <v>0</v>
          </cell>
          <cell r="BO84">
            <v>0</v>
          </cell>
          <cell r="BP84">
            <v>0</v>
          </cell>
          <cell r="BQ84">
            <v>107.74999999999997</v>
          </cell>
          <cell r="BR84">
            <v>8.1999999999999993</v>
          </cell>
          <cell r="BS84">
            <v>8.1999999999999993</v>
          </cell>
          <cell r="BT84">
            <v>8.1999999999999993</v>
          </cell>
          <cell r="BU84">
            <v>8.1999999999999993</v>
          </cell>
          <cell r="BV84">
            <v>8.1999999999999993</v>
          </cell>
          <cell r="BW84">
            <v>8.1999999999999993</v>
          </cell>
          <cell r="BX84">
            <v>8.1999999999999993</v>
          </cell>
          <cell r="BY84">
            <v>10.07</v>
          </cell>
          <cell r="BZ84">
            <v>10.07</v>
          </cell>
          <cell r="CA84">
            <v>10.07</v>
          </cell>
          <cell r="CB84">
            <v>10.07</v>
          </cell>
          <cell r="CC84">
            <v>10.07</v>
          </cell>
          <cell r="CD84">
            <v>98.700000000000017</v>
          </cell>
          <cell r="CE84">
            <v>7.45</v>
          </cell>
          <cell r="CF84">
            <v>7.45</v>
          </cell>
          <cell r="CG84">
            <v>7.45</v>
          </cell>
          <cell r="CH84">
            <v>7.45</v>
          </cell>
          <cell r="CI84">
            <v>7.45</v>
          </cell>
          <cell r="CJ84">
            <v>7.45</v>
          </cell>
          <cell r="CK84">
            <v>7.45</v>
          </cell>
          <cell r="CL84">
            <v>9.31</v>
          </cell>
          <cell r="CM84">
            <v>9.31</v>
          </cell>
          <cell r="CN84">
            <v>9.31</v>
          </cell>
          <cell r="CO84">
            <v>9.31</v>
          </cell>
          <cell r="CP84">
            <v>9.31</v>
          </cell>
          <cell r="CR84">
            <v>0</v>
          </cell>
          <cell r="CS84">
            <v>0</v>
          </cell>
          <cell r="CT84">
            <v>16.62</v>
          </cell>
          <cell r="CU84">
            <v>1.26</v>
          </cell>
          <cell r="CV84">
            <v>1.26</v>
          </cell>
          <cell r="CW84">
            <v>1.26</v>
          </cell>
          <cell r="CX84">
            <v>1.26</v>
          </cell>
          <cell r="CY84">
            <v>1.26</v>
          </cell>
          <cell r="CZ84">
            <v>1.26</v>
          </cell>
          <cell r="DA84">
            <v>1.26</v>
          </cell>
          <cell r="DB84">
            <v>1.56</v>
          </cell>
          <cell r="DC84">
            <v>1.56</v>
          </cell>
          <cell r="DD84">
            <v>1.56</v>
          </cell>
          <cell r="DE84">
            <v>1.56</v>
          </cell>
          <cell r="DF84">
            <v>1.56</v>
          </cell>
          <cell r="DG84">
            <v>15.249999999999998</v>
          </cell>
          <cell r="DH84">
            <v>1.1499999999999999</v>
          </cell>
          <cell r="DI84">
            <v>1.1499999999999999</v>
          </cell>
          <cell r="DJ84">
            <v>1.1499999999999999</v>
          </cell>
          <cell r="DK84">
            <v>1.1499999999999999</v>
          </cell>
          <cell r="DL84">
            <v>1.1499999999999999</v>
          </cell>
          <cell r="DM84">
            <v>1.1499999999999999</v>
          </cell>
          <cell r="DN84">
            <v>1.1499999999999999</v>
          </cell>
          <cell r="DO84">
            <v>1.44</v>
          </cell>
          <cell r="DP84">
            <v>1.44</v>
          </cell>
          <cell r="DQ84">
            <v>1.44</v>
          </cell>
          <cell r="DR84">
            <v>1.44</v>
          </cell>
          <cell r="DS84">
            <v>1.44</v>
          </cell>
          <cell r="DT84">
            <v>-1.3700000000000028</v>
          </cell>
          <cell r="DU84">
            <v>-1.3700000000000028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695.07000000000016</v>
          </cell>
          <cell r="FB84">
            <v>52.56</v>
          </cell>
          <cell r="FC84">
            <v>52.56</v>
          </cell>
          <cell r="FD84">
            <v>52.56</v>
          </cell>
          <cell r="FE84">
            <v>52.56</v>
          </cell>
          <cell r="FF84">
            <v>52.56</v>
          </cell>
          <cell r="FG84">
            <v>52.56</v>
          </cell>
          <cell r="FH84">
            <v>52.56</v>
          </cell>
          <cell r="FI84">
            <v>65.430000000000007</v>
          </cell>
          <cell r="FJ84">
            <v>65.430000000000007</v>
          </cell>
          <cell r="FK84">
            <v>65.430000000000007</v>
          </cell>
          <cell r="FL84">
            <v>65.430000000000007</v>
          </cell>
          <cell r="FM84">
            <v>65.430000000000007</v>
          </cell>
          <cell r="FN84">
            <v>764.59502824408855</v>
          </cell>
          <cell r="FO84">
            <v>0</v>
          </cell>
          <cell r="FP84">
            <v>0</v>
          </cell>
          <cell r="FQ84">
            <v>0</v>
          </cell>
          <cell r="FR84">
            <v>366.21388464672634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398.38114359736221</v>
          </cell>
          <cell r="FY84">
            <v>0</v>
          </cell>
          <cell r="FZ84">
            <v>0</v>
          </cell>
          <cell r="GA84">
            <v>69.525028244088389</v>
          </cell>
          <cell r="GB84">
            <v>0</v>
          </cell>
          <cell r="GC84">
            <v>69.525028244088389</v>
          </cell>
          <cell r="GD84">
            <v>210.22999999999996</v>
          </cell>
          <cell r="GE84">
            <v>4.4400000000000004</v>
          </cell>
          <cell r="GF84">
            <v>4.4400000000000004</v>
          </cell>
          <cell r="GG84">
            <v>4.4400000000000004</v>
          </cell>
          <cell r="GH84">
            <v>4.4400000000000004</v>
          </cell>
          <cell r="GI84">
            <v>4.4400000000000004</v>
          </cell>
          <cell r="GJ84">
            <v>4.4400000000000004</v>
          </cell>
          <cell r="GK84">
            <v>4.4400000000000004</v>
          </cell>
          <cell r="GL84">
            <v>35.83</v>
          </cell>
          <cell r="GM84">
            <v>35.83</v>
          </cell>
          <cell r="GN84">
            <v>35.83</v>
          </cell>
          <cell r="GO84">
            <v>35.83</v>
          </cell>
          <cell r="GP84">
            <v>35.83</v>
          </cell>
          <cell r="GQ84">
            <v>1233.1573498400001</v>
          </cell>
          <cell r="GR84">
            <v>0</v>
          </cell>
          <cell r="GS84">
            <v>1233.1573498400001</v>
          </cell>
          <cell r="GT84">
            <v>0</v>
          </cell>
          <cell r="GV84">
            <v>1022.92734984</v>
          </cell>
          <cell r="GW84">
            <v>0</v>
          </cell>
          <cell r="GX84">
            <v>1022.92734984</v>
          </cell>
          <cell r="GY84">
            <v>680.97</v>
          </cell>
          <cell r="GZ84">
            <v>35.159999999999997</v>
          </cell>
          <cell r="HA84">
            <v>35.159999999999997</v>
          </cell>
          <cell r="HB84">
            <v>35.159999999999997</v>
          </cell>
          <cell r="HC84">
            <v>35.159999999999997</v>
          </cell>
          <cell r="HD84">
            <v>35.159999999999997</v>
          </cell>
          <cell r="HE84">
            <v>35.159999999999997</v>
          </cell>
          <cell r="HF84">
            <v>35.159999999999997</v>
          </cell>
          <cell r="HG84">
            <v>86.97</v>
          </cell>
          <cell r="HH84">
            <v>86.97</v>
          </cell>
          <cell r="HI84">
            <v>86.97</v>
          </cell>
          <cell r="HJ84">
            <v>86.97</v>
          </cell>
          <cell r="HK84">
            <v>86.97</v>
          </cell>
          <cell r="HL84">
            <v>1206.8068356019385</v>
          </cell>
          <cell r="HM84">
            <v>76.759485057193018</v>
          </cell>
          <cell r="HN84">
            <v>81.34808417544437</v>
          </cell>
          <cell r="HO84">
            <v>88.155549586982985</v>
          </cell>
          <cell r="HP84">
            <v>82.369130573984549</v>
          </cell>
          <cell r="HQ84">
            <v>85.627018433424936</v>
          </cell>
          <cell r="HR84">
            <v>72.333401293970553</v>
          </cell>
          <cell r="HS84">
            <v>94.064404160699581</v>
          </cell>
          <cell r="HT84">
            <v>56.629193558453949</v>
          </cell>
          <cell r="HU84">
            <v>58.425433494658115</v>
          </cell>
          <cell r="HV84">
            <v>180.18536576859205</v>
          </cell>
          <cell r="HW84">
            <v>162.1550038938345</v>
          </cell>
          <cell r="HX84">
            <v>168.75476560469968</v>
          </cell>
          <cell r="HY84">
            <v>525.83683560193845</v>
          </cell>
          <cell r="HZ84">
            <v>0</v>
          </cell>
          <cell r="IA84">
            <v>525.83683560193845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0</v>
          </cell>
          <cell r="IK84">
            <v>0</v>
          </cell>
          <cell r="IL84">
            <v>0</v>
          </cell>
          <cell r="IM84">
            <v>0</v>
          </cell>
          <cell r="IN84">
            <v>0</v>
          </cell>
          <cell r="IO84">
            <v>0</v>
          </cell>
          <cell r="IP84">
            <v>0</v>
          </cell>
          <cell r="IQ84">
            <v>0</v>
          </cell>
          <cell r="IR84">
            <v>0</v>
          </cell>
          <cell r="IS84">
            <v>0</v>
          </cell>
          <cell r="IT84">
            <v>0</v>
          </cell>
          <cell r="IU84">
            <v>0</v>
          </cell>
          <cell r="IV84">
            <v>0</v>
          </cell>
          <cell r="IW84">
            <v>0</v>
          </cell>
          <cell r="IX84">
            <v>0</v>
          </cell>
          <cell r="IY84">
            <v>0</v>
          </cell>
          <cell r="IZ84">
            <v>0</v>
          </cell>
          <cell r="JA84">
            <v>0</v>
          </cell>
          <cell r="JB84">
            <v>0</v>
          </cell>
          <cell r="JC84">
            <v>0</v>
          </cell>
          <cell r="JD84">
            <v>0</v>
          </cell>
          <cell r="JE84">
            <v>0</v>
          </cell>
          <cell r="JF84">
            <v>0</v>
          </cell>
          <cell r="JG84">
            <v>0</v>
          </cell>
          <cell r="JH84">
            <v>0</v>
          </cell>
          <cell r="JI84">
            <v>0</v>
          </cell>
          <cell r="JJ84">
            <v>0</v>
          </cell>
          <cell r="JK84">
            <v>0</v>
          </cell>
          <cell r="JL84">
            <v>0</v>
          </cell>
          <cell r="JM84">
            <v>0</v>
          </cell>
          <cell r="JN84">
            <v>0</v>
          </cell>
          <cell r="JO84">
            <v>0</v>
          </cell>
          <cell r="JP84">
            <v>0</v>
          </cell>
          <cell r="JQ84">
            <v>0</v>
          </cell>
          <cell r="JR84">
            <v>0</v>
          </cell>
          <cell r="JS84">
            <v>0</v>
          </cell>
          <cell r="JT84">
            <v>0</v>
          </cell>
          <cell r="JU84">
            <v>0</v>
          </cell>
          <cell r="JV84">
            <v>0</v>
          </cell>
          <cell r="JW84">
            <v>0</v>
          </cell>
          <cell r="JX84">
            <v>0</v>
          </cell>
          <cell r="JY84">
            <v>0</v>
          </cell>
          <cell r="JZ84">
            <v>0</v>
          </cell>
          <cell r="KA84">
            <v>0</v>
          </cell>
          <cell r="KB84">
            <v>0</v>
          </cell>
          <cell r="KC84">
            <v>0</v>
          </cell>
          <cell r="KD84">
            <v>0</v>
          </cell>
          <cell r="KE84">
            <v>0</v>
          </cell>
          <cell r="KF84">
            <v>0</v>
          </cell>
          <cell r="KG84">
            <v>0</v>
          </cell>
          <cell r="KH84">
            <v>258.18</v>
          </cell>
          <cell r="KI84">
            <v>11.14</v>
          </cell>
          <cell r="KJ84">
            <v>11.14</v>
          </cell>
          <cell r="KK84">
            <v>11.14</v>
          </cell>
          <cell r="KL84">
            <v>11.14</v>
          </cell>
          <cell r="KM84">
            <v>11.14</v>
          </cell>
          <cell r="KN84">
            <v>11.14</v>
          </cell>
          <cell r="KO84">
            <v>11.14</v>
          </cell>
          <cell r="KP84">
            <v>36.04</v>
          </cell>
          <cell r="KQ84">
            <v>36.04</v>
          </cell>
          <cell r="KR84">
            <v>36.04</v>
          </cell>
          <cell r="KS84">
            <v>36.04</v>
          </cell>
          <cell r="KT84">
            <v>36.04</v>
          </cell>
          <cell r="KU84">
            <v>276.72013885057464</v>
          </cell>
          <cell r="KV84">
            <v>13.487444338617285</v>
          </cell>
          <cell r="KW84">
            <v>14.525483997909255</v>
          </cell>
          <cell r="KX84">
            <v>12.891191322226529</v>
          </cell>
          <cell r="KY84">
            <v>14.133993639250384</v>
          </cell>
          <cell r="KZ84">
            <v>14.07919921048676</v>
          </cell>
          <cell r="LA84">
            <v>14.390476270245985</v>
          </cell>
          <cell r="LB84">
            <v>12.733860125300588</v>
          </cell>
          <cell r="LC84">
            <v>27.377801231069316</v>
          </cell>
          <cell r="LD84">
            <v>35.288456610821825</v>
          </cell>
          <cell r="LE84">
            <v>34.075160050147687</v>
          </cell>
          <cell r="LF84">
            <v>41.516388859627369</v>
          </cell>
          <cell r="LG84">
            <v>42.220683194871683</v>
          </cell>
          <cell r="LH84">
            <v>18.540138850574635</v>
          </cell>
          <cell r="LI84">
            <v>0</v>
          </cell>
          <cell r="LJ84">
            <v>18.540138850574635</v>
          </cell>
          <cell r="LK84">
            <v>0</v>
          </cell>
          <cell r="LX84">
            <v>0</v>
          </cell>
          <cell r="MJ84">
            <v>0</v>
          </cell>
          <cell r="ML84">
            <v>0</v>
          </cell>
          <cell r="MM84">
            <v>0</v>
          </cell>
          <cell r="MN84">
            <v>3811.9300000000003</v>
          </cell>
          <cell r="MO84">
            <v>266.33999999999997</v>
          </cell>
          <cell r="MP84">
            <v>266.33999999999997</v>
          </cell>
          <cell r="MQ84">
            <v>266.33999999999997</v>
          </cell>
          <cell r="MR84">
            <v>266.33999999999997</v>
          </cell>
          <cell r="MS84">
            <v>266.33999999999997</v>
          </cell>
          <cell r="MT84">
            <v>266.33999999999997</v>
          </cell>
          <cell r="MU84">
            <v>266.33999999999997</v>
          </cell>
          <cell r="MV84">
            <v>389.51</v>
          </cell>
          <cell r="MW84">
            <v>389.51</v>
          </cell>
          <cell r="MX84">
            <v>389.51</v>
          </cell>
          <cell r="MY84">
            <v>389.51</v>
          </cell>
          <cell r="MZ84">
            <v>389.51</v>
          </cell>
          <cell r="NA84">
            <v>430.83353951617664</v>
          </cell>
          <cell r="NB84">
            <v>0</v>
          </cell>
          <cell r="NC84">
            <v>0</v>
          </cell>
          <cell r="ND84">
            <v>430.83353951617664</v>
          </cell>
          <cell r="NE84">
            <v>0</v>
          </cell>
          <cell r="NF84">
            <v>0</v>
          </cell>
          <cell r="NG84">
            <v>0</v>
          </cell>
          <cell r="NH84">
            <v>0</v>
          </cell>
          <cell r="NI84">
            <v>0</v>
          </cell>
          <cell r="NJ84">
            <v>0</v>
          </cell>
          <cell r="NK84">
            <v>0</v>
          </cell>
          <cell r="NL84">
            <v>0</v>
          </cell>
          <cell r="NM84">
            <v>0</v>
          </cell>
          <cell r="NN84">
            <v>-3381.0964604838236</v>
          </cell>
          <cell r="NO84">
            <v>-3381.0964604838236</v>
          </cell>
          <cell r="NP84">
            <v>0</v>
          </cell>
          <cell r="NQ84">
            <v>1763.36</v>
          </cell>
          <cell r="NR84">
            <v>160.16</v>
          </cell>
          <cell r="NS84">
            <v>-1603.1999999999998</v>
          </cell>
          <cell r="NT84">
            <v>-1603.1999999999998</v>
          </cell>
          <cell r="NU84">
            <v>0</v>
          </cell>
          <cell r="NV84">
            <v>787.21999999999991</v>
          </cell>
          <cell r="NW84">
            <v>85.41</v>
          </cell>
          <cell r="NX84">
            <v>85.41</v>
          </cell>
          <cell r="NY84">
            <v>85.41</v>
          </cell>
          <cell r="NZ84">
            <v>85.41</v>
          </cell>
          <cell r="OA84">
            <v>85.41</v>
          </cell>
          <cell r="OB84">
            <v>85.41</v>
          </cell>
          <cell r="OC84">
            <v>85.41</v>
          </cell>
          <cell r="OD84">
            <v>37.869999999999997</v>
          </cell>
          <cell r="OE84">
            <v>37.869999999999997</v>
          </cell>
          <cell r="OF84">
            <v>37.869999999999997</v>
          </cell>
          <cell r="OG84">
            <v>37.869999999999997</v>
          </cell>
          <cell r="OH84">
            <v>37.869999999999997</v>
          </cell>
          <cell r="OI84">
            <v>0</v>
          </cell>
          <cell r="OJ84">
            <v>0</v>
          </cell>
          <cell r="OK84">
            <v>0</v>
          </cell>
          <cell r="OL84">
            <v>0</v>
          </cell>
          <cell r="OM84">
            <v>0</v>
          </cell>
          <cell r="ON84">
            <v>0</v>
          </cell>
          <cell r="OO84">
            <v>0</v>
          </cell>
          <cell r="OP84">
            <v>0</v>
          </cell>
          <cell r="OQ84">
            <v>0</v>
          </cell>
          <cell r="OR84">
            <v>0</v>
          </cell>
          <cell r="OS84">
            <v>0</v>
          </cell>
          <cell r="OT84">
            <v>0</v>
          </cell>
          <cell r="OU84">
            <v>0</v>
          </cell>
          <cell r="OV84">
            <v>-787.21999999999991</v>
          </cell>
          <cell r="OW84">
            <v>-787.21999999999991</v>
          </cell>
          <cell r="OX84">
            <v>0</v>
          </cell>
          <cell r="OY84">
            <v>364.42</v>
          </cell>
          <cell r="OZ84">
            <v>39.11</v>
          </cell>
          <cell r="PA84">
            <v>39.11</v>
          </cell>
          <cell r="PB84">
            <v>39.11</v>
          </cell>
          <cell r="PC84">
            <v>39.11</v>
          </cell>
          <cell r="PD84">
            <v>39.11</v>
          </cell>
          <cell r="PE84">
            <v>39.11</v>
          </cell>
          <cell r="PF84">
            <v>39.11</v>
          </cell>
          <cell r="PG84">
            <v>18.13</v>
          </cell>
          <cell r="PH84">
            <v>18.13</v>
          </cell>
          <cell r="PI84">
            <v>18.13</v>
          </cell>
          <cell r="PJ84">
            <v>18.13</v>
          </cell>
          <cell r="PK84">
            <v>18.13</v>
          </cell>
          <cell r="PL84">
            <v>0</v>
          </cell>
          <cell r="PM84">
            <v>0</v>
          </cell>
          <cell r="PN84">
            <v>0</v>
          </cell>
          <cell r="PO84">
            <v>0</v>
          </cell>
          <cell r="PP84">
            <v>0</v>
          </cell>
          <cell r="PQ84">
            <v>0</v>
          </cell>
          <cell r="PR84">
            <v>0</v>
          </cell>
          <cell r="PS84">
            <v>0</v>
          </cell>
          <cell r="PT84">
            <v>0</v>
          </cell>
          <cell r="PU84">
            <v>0</v>
          </cell>
          <cell r="PV84">
            <v>0</v>
          </cell>
          <cell r="PW84">
            <v>0</v>
          </cell>
          <cell r="PX84">
            <v>0</v>
          </cell>
          <cell r="PY84">
            <v>-364.42</v>
          </cell>
          <cell r="PZ84">
            <v>-364.42</v>
          </cell>
          <cell r="QA84">
            <v>0</v>
          </cell>
          <cell r="QB84">
            <v>49.060000000000016</v>
          </cell>
          <cell r="QC84">
            <v>5.03</v>
          </cell>
          <cell r="QD84">
            <v>5.03</v>
          </cell>
          <cell r="QE84">
            <v>5.03</v>
          </cell>
          <cell r="QF84">
            <v>5.03</v>
          </cell>
          <cell r="QG84">
            <v>5.03</v>
          </cell>
          <cell r="QH84">
            <v>5.03</v>
          </cell>
          <cell r="QI84">
            <v>5.03</v>
          </cell>
          <cell r="QJ84">
            <v>2.77</v>
          </cell>
          <cell r="QK84">
            <v>2.77</v>
          </cell>
          <cell r="QL84">
            <v>2.77</v>
          </cell>
          <cell r="QM84">
            <v>2.77</v>
          </cell>
          <cell r="QN84">
            <v>2.77</v>
          </cell>
          <cell r="QO84">
            <v>0</v>
          </cell>
          <cell r="QP84">
            <v>0</v>
          </cell>
          <cell r="QQ84">
            <v>0</v>
          </cell>
          <cell r="QR84">
            <v>0</v>
          </cell>
          <cell r="QS84">
            <v>0</v>
          </cell>
          <cell r="QT84">
            <v>0</v>
          </cell>
          <cell r="QU84">
            <v>0</v>
          </cell>
          <cell r="QV84">
            <v>0</v>
          </cell>
          <cell r="QW84">
            <v>0</v>
          </cell>
          <cell r="QX84">
            <v>0</v>
          </cell>
          <cell r="QY84">
            <v>0</v>
          </cell>
          <cell r="QZ84">
            <v>0</v>
          </cell>
          <cell r="RA84">
            <v>0</v>
          </cell>
          <cell r="RB84">
            <v>-49.060000000000016</v>
          </cell>
          <cell r="RC84">
            <v>-49.060000000000016</v>
          </cell>
          <cell r="RD84">
            <v>0</v>
          </cell>
          <cell r="RE84">
            <v>459.43999999999994</v>
          </cell>
          <cell r="RF84">
            <v>47.32</v>
          </cell>
          <cell r="RG84">
            <v>47.32</v>
          </cell>
          <cell r="RH84">
            <v>47.32</v>
          </cell>
          <cell r="RI84">
            <v>47.32</v>
          </cell>
          <cell r="RJ84">
            <v>47.32</v>
          </cell>
          <cell r="RK84">
            <v>47.32</v>
          </cell>
          <cell r="RL84">
            <v>47.32</v>
          </cell>
          <cell r="RM84">
            <v>25.64</v>
          </cell>
          <cell r="RN84">
            <v>25.64</v>
          </cell>
          <cell r="RO84">
            <v>25.64</v>
          </cell>
          <cell r="RP84">
            <v>25.64</v>
          </cell>
          <cell r="RQ84">
            <v>25.64</v>
          </cell>
          <cell r="RR84">
            <v>0</v>
          </cell>
          <cell r="RS84">
            <v>0</v>
          </cell>
          <cell r="RT84">
            <v>0</v>
          </cell>
          <cell r="RU84">
            <v>0</v>
          </cell>
          <cell r="RV84">
            <v>0</v>
          </cell>
          <cell r="RW84">
            <v>0</v>
          </cell>
          <cell r="RX84">
            <v>0</v>
          </cell>
          <cell r="RY84">
            <v>0</v>
          </cell>
          <cell r="RZ84">
            <v>0</v>
          </cell>
          <cell r="SA84">
            <v>0</v>
          </cell>
          <cell r="SB84">
            <v>0</v>
          </cell>
          <cell r="SC84">
            <v>0</v>
          </cell>
          <cell r="SD84">
            <v>0</v>
          </cell>
          <cell r="SE84">
            <v>-459.43999999999994</v>
          </cell>
          <cell r="SF84">
            <v>-459.43999999999994</v>
          </cell>
          <cell r="SG84">
            <v>0</v>
          </cell>
          <cell r="SH84">
            <v>0</v>
          </cell>
          <cell r="SI84">
            <v>0</v>
          </cell>
          <cell r="SJ84">
            <v>0</v>
          </cell>
          <cell r="SK84">
            <v>0</v>
          </cell>
          <cell r="SL84">
            <v>0</v>
          </cell>
          <cell r="SM84">
            <v>0</v>
          </cell>
          <cell r="SN84">
            <v>0</v>
          </cell>
          <cell r="SO84">
            <v>0</v>
          </cell>
          <cell r="SP84">
            <v>0</v>
          </cell>
          <cell r="SQ84">
            <v>0</v>
          </cell>
          <cell r="SR84">
            <v>0</v>
          </cell>
          <cell r="SS84">
            <v>0</v>
          </cell>
          <cell r="ST84">
            <v>0</v>
          </cell>
          <cell r="SU84">
            <v>0</v>
          </cell>
          <cell r="SV84">
            <v>0</v>
          </cell>
          <cell r="SW84">
            <v>0</v>
          </cell>
          <cell r="SX84">
            <v>0</v>
          </cell>
          <cell r="SY84">
            <v>0</v>
          </cell>
          <cell r="SZ84">
            <v>0</v>
          </cell>
          <cell r="TA84">
            <v>0</v>
          </cell>
          <cell r="TB84">
            <v>0</v>
          </cell>
          <cell r="TC84">
            <v>0</v>
          </cell>
          <cell r="TD84">
            <v>0</v>
          </cell>
          <cell r="TE84">
            <v>0</v>
          </cell>
          <cell r="TF84">
            <v>0</v>
          </cell>
          <cell r="TG84">
            <v>0</v>
          </cell>
          <cell r="TH84">
            <v>0</v>
          </cell>
          <cell r="TI84">
            <v>0</v>
          </cell>
          <cell r="TJ84">
            <v>0</v>
          </cell>
          <cell r="TK84">
            <v>85.269999999999982</v>
          </cell>
          <cell r="TL84">
            <v>7.96</v>
          </cell>
          <cell r="TM84">
            <v>7.96</v>
          </cell>
          <cell r="TN84">
            <v>7.96</v>
          </cell>
          <cell r="TO84">
            <v>7.96</v>
          </cell>
          <cell r="TP84">
            <v>7.96</v>
          </cell>
          <cell r="TQ84">
            <v>7.96</v>
          </cell>
          <cell r="TR84">
            <v>7.96</v>
          </cell>
          <cell r="TS84">
            <v>5.91</v>
          </cell>
          <cell r="TT84">
            <v>5.91</v>
          </cell>
          <cell r="TU84">
            <v>5.91</v>
          </cell>
          <cell r="TV84">
            <v>5.91</v>
          </cell>
          <cell r="TW84">
            <v>5.91</v>
          </cell>
          <cell r="TX84">
            <v>160.16</v>
          </cell>
          <cell r="TY84">
            <v>0</v>
          </cell>
          <cell r="TZ84">
            <v>0</v>
          </cell>
          <cell r="UA84">
            <v>0</v>
          </cell>
          <cell r="UB84">
            <v>160.16</v>
          </cell>
          <cell r="UC84">
            <v>0</v>
          </cell>
          <cell r="UD84">
            <v>0</v>
          </cell>
          <cell r="UE84">
            <v>0</v>
          </cell>
          <cell r="UF84">
            <v>0</v>
          </cell>
          <cell r="UG84">
            <v>0</v>
          </cell>
          <cell r="UH84">
            <v>0</v>
          </cell>
          <cell r="UI84">
            <v>0</v>
          </cell>
          <cell r="UJ84">
            <v>0</v>
          </cell>
          <cell r="UK84">
            <v>74.890000000000015</v>
          </cell>
          <cell r="UL84">
            <v>0</v>
          </cell>
          <cell r="UM84">
            <v>74.890000000000015</v>
          </cell>
          <cell r="UN84">
            <v>17.950000000000003</v>
          </cell>
          <cell r="UO84">
            <v>1.75</v>
          </cell>
          <cell r="UP84">
            <v>1.75</v>
          </cell>
          <cell r="UQ84">
            <v>1.75</v>
          </cell>
          <cell r="UR84">
            <v>1.75</v>
          </cell>
          <cell r="US84">
            <v>1.75</v>
          </cell>
          <cell r="UT84">
            <v>1.75</v>
          </cell>
          <cell r="UU84">
            <v>1.75</v>
          </cell>
          <cell r="UV84">
            <v>1.1399999999999999</v>
          </cell>
          <cell r="UW84">
            <v>1.1399999999999999</v>
          </cell>
          <cell r="UX84">
            <v>1.1399999999999999</v>
          </cell>
          <cell r="UY84">
            <v>1.1399999999999999</v>
          </cell>
          <cell r="UZ84">
            <v>1.1399999999999999</v>
          </cell>
          <cell r="VA84">
            <v>0</v>
          </cell>
          <cell r="VH84">
            <v>0</v>
          </cell>
          <cell r="VN84">
            <v>-17.950000000000003</v>
          </cell>
          <cell r="VO84">
            <v>-17.950000000000003</v>
          </cell>
          <cell r="VP84">
            <v>0</v>
          </cell>
          <cell r="VQ84">
            <v>0</v>
          </cell>
          <cell r="WD84">
            <v>0</v>
          </cell>
          <cell r="WQ84">
            <v>0</v>
          </cell>
          <cell r="WR84">
            <v>0</v>
          </cell>
          <cell r="WS84">
            <v>0</v>
          </cell>
          <cell r="WT84">
            <v>3601.5000000000009</v>
          </cell>
          <cell r="WU84">
            <v>313.60000000000002</v>
          </cell>
          <cell r="WV84">
            <v>313.60000000000002</v>
          </cell>
          <cell r="WW84">
            <v>313.60000000000002</v>
          </cell>
          <cell r="WX84">
            <v>313.60000000000002</v>
          </cell>
          <cell r="WY84">
            <v>313.60000000000002</v>
          </cell>
          <cell r="WZ84">
            <v>313.60000000000002</v>
          </cell>
          <cell r="XA84">
            <v>313.60000000000002</v>
          </cell>
          <cell r="XB84">
            <v>281.26</v>
          </cell>
          <cell r="XC84">
            <v>281.26</v>
          </cell>
          <cell r="XD84">
            <v>281.26</v>
          </cell>
          <cell r="XE84">
            <v>281.26</v>
          </cell>
          <cell r="XF84">
            <v>281.26</v>
          </cell>
          <cell r="XG84">
            <v>10173.202753662437</v>
          </cell>
          <cell r="XH84">
            <v>1012.252507267934</v>
          </cell>
          <cell r="XI84">
            <v>1973.2939891615306</v>
          </cell>
          <cell r="XJ84">
            <v>1166.1456063476714</v>
          </cell>
          <cell r="XK84">
            <v>170.84140295723756</v>
          </cell>
          <cell r="XL84">
            <v>969.95155253624125</v>
          </cell>
          <cell r="XM84">
            <v>803.84776514851853</v>
          </cell>
          <cell r="XN84">
            <v>963.5443936705218</v>
          </cell>
          <cell r="XO84">
            <v>1073.9671541364589</v>
          </cell>
          <cell r="XP84">
            <v>621.40765876708519</v>
          </cell>
          <cell r="XQ84">
            <v>483.15703897749648</v>
          </cell>
          <cell r="XR84">
            <v>455.89019475486003</v>
          </cell>
          <cell r="XS84">
            <v>478.90348993688207</v>
          </cell>
          <cell r="XT84">
            <v>6571.7027536624364</v>
          </cell>
          <cell r="XU84">
            <v>0</v>
          </cell>
          <cell r="XV84">
            <v>6571.7027536624364</v>
          </cell>
          <cell r="XW84">
            <v>795.07999999999993</v>
          </cell>
          <cell r="XX84">
            <v>65.989999999999995</v>
          </cell>
          <cell r="XY84">
            <v>65.989999999999995</v>
          </cell>
          <cell r="XZ84">
            <v>65.989999999999995</v>
          </cell>
          <cell r="YA84">
            <v>65.989999999999995</v>
          </cell>
          <cell r="YB84">
            <v>65.989999999999995</v>
          </cell>
          <cell r="YC84">
            <v>65.989999999999995</v>
          </cell>
          <cell r="YD84">
            <v>65.989999999999995</v>
          </cell>
          <cell r="YE84">
            <v>66.63</v>
          </cell>
          <cell r="YF84">
            <v>66.63</v>
          </cell>
          <cell r="YG84">
            <v>66.63</v>
          </cell>
          <cell r="YH84">
            <v>66.63</v>
          </cell>
          <cell r="YI84">
            <v>66.63</v>
          </cell>
          <cell r="YJ84">
            <v>3162.389336355182</v>
          </cell>
          <cell r="YK84">
            <v>339.12686588412316</v>
          </cell>
          <cell r="YL84">
            <v>297.48899328554478</v>
          </cell>
          <cell r="YM84">
            <v>306.32741340016895</v>
          </cell>
          <cell r="YN84">
            <v>328.43634809023587</v>
          </cell>
          <cell r="YO84">
            <v>296.17449191230719</v>
          </cell>
          <cell r="YP84">
            <v>318.33228972901924</v>
          </cell>
          <cell r="YQ84">
            <v>333.24908167628541</v>
          </cell>
          <cell r="YR84">
            <v>340.61445295343214</v>
          </cell>
          <cell r="YS84">
            <v>139.28728897167639</v>
          </cell>
          <cell r="YT84">
            <v>148.89024446855419</v>
          </cell>
          <cell r="YU84">
            <v>150.67191723191237</v>
          </cell>
          <cell r="YV84">
            <v>163.78994875192308</v>
          </cell>
          <cell r="YW84">
            <v>2367.309336355182</v>
          </cell>
          <cell r="YX84">
            <v>0</v>
          </cell>
          <cell r="YY84">
            <v>2367.309336355182</v>
          </cell>
          <cell r="YZ84">
            <v>709.12000000000012</v>
          </cell>
          <cell r="ZA84">
            <v>16.059999999999999</v>
          </cell>
          <cell r="ZB84">
            <v>16.059999999999999</v>
          </cell>
          <cell r="ZC84">
            <v>16.059999999999999</v>
          </cell>
          <cell r="ZD84">
            <v>16.059999999999999</v>
          </cell>
          <cell r="ZE84">
            <v>16.059999999999999</v>
          </cell>
          <cell r="ZF84">
            <v>16.059999999999999</v>
          </cell>
          <cell r="ZG84">
            <v>16.059999999999999</v>
          </cell>
          <cell r="ZH84">
            <v>119.34</v>
          </cell>
          <cell r="ZI84">
            <v>119.34</v>
          </cell>
          <cell r="ZJ84">
            <v>119.34</v>
          </cell>
          <cell r="ZK84">
            <v>119.34</v>
          </cell>
          <cell r="ZL84">
            <v>119.34</v>
          </cell>
          <cell r="ZM84">
            <v>1329.870059329294</v>
          </cell>
          <cell r="ZN84">
            <v>0</v>
          </cell>
          <cell r="ZO84">
            <v>14.857020173503901</v>
          </cell>
          <cell r="ZP84">
            <v>50.128641777411055</v>
          </cell>
          <cell r="ZQ84">
            <v>1233.9932425040995</v>
          </cell>
          <cell r="ZR84">
            <v>30.891154874279614</v>
          </cell>
          <cell r="ZS84">
            <v>0</v>
          </cell>
          <cell r="ZZ84">
            <v>620.75005932929389</v>
          </cell>
          <cell r="AAA84">
            <v>0</v>
          </cell>
          <cell r="AAB84">
            <v>620.75005932929389</v>
          </cell>
          <cell r="AAC84">
            <v>0</v>
          </cell>
          <cell r="AAD84">
            <v>0</v>
          </cell>
          <cell r="AAE84">
            <v>0</v>
          </cell>
          <cell r="AAF84">
            <v>0</v>
          </cell>
          <cell r="AAG84">
            <v>0</v>
          </cell>
          <cell r="AAH84">
            <v>0</v>
          </cell>
          <cell r="AAI84">
            <v>0</v>
          </cell>
          <cell r="AAJ84">
            <v>0</v>
          </cell>
          <cell r="AAK84">
            <v>0</v>
          </cell>
          <cell r="AAL84">
            <v>0</v>
          </cell>
          <cell r="AAM84">
            <v>0</v>
          </cell>
          <cell r="AAN84">
            <v>0</v>
          </cell>
          <cell r="AAO84">
            <v>0</v>
          </cell>
          <cell r="AAP84">
            <v>0</v>
          </cell>
          <cell r="AAQ84">
            <v>0</v>
          </cell>
          <cell r="AAR84">
            <v>0</v>
          </cell>
          <cell r="AAS84">
            <v>0</v>
          </cell>
          <cell r="AAT84">
            <v>0</v>
          </cell>
          <cell r="AAU84">
            <v>0</v>
          </cell>
          <cell r="AAV84">
            <v>0</v>
          </cell>
          <cell r="AAW84">
            <v>0</v>
          </cell>
          <cell r="AAX84">
            <v>0</v>
          </cell>
          <cell r="AAY84">
            <v>0</v>
          </cell>
          <cell r="AAZ84">
            <v>0</v>
          </cell>
          <cell r="ABA84">
            <v>0</v>
          </cell>
          <cell r="ABB84">
            <v>0</v>
          </cell>
          <cell r="ABC84">
            <v>0</v>
          </cell>
          <cell r="ABD84">
            <v>0</v>
          </cell>
          <cell r="ABE84">
            <v>0</v>
          </cell>
          <cell r="ABF84">
            <v>0</v>
          </cell>
          <cell r="ABG84">
            <v>0</v>
          </cell>
          <cell r="ABH84">
            <v>0</v>
          </cell>
          <cell r="ABI84">
            <v>0</v>
          </cell>
          <cell r="ABJ84">
            <v>0</v>
          </cell>
          <cell r="ABK84">
            <v>0</v>
          </cell>
          <cell r="ABL84">
            <v>0</v>
          </cell>
          <cell r="ABM84">
            <v>0</v>
          </cell>
          <cell r="ABN84">
            <v>0</v>
          </cell>
          <cell r="ABO84">
            <v>0</v>
          </cell>
          <cell r="ABP84">
            <v>0</v>
          </cell>
          <cell r="ABQ84">
            <v>0</v>
          </cell>
          <cell r="ABR84">
            <v>0</v>
          </cell>
          <cell r="ABS84">
            <v>0</v>
          </cell>
          <cell r="ABT84">
            <v>0</v>
          </cell>
          <cell r="ABU84">
            <v>0</v>
          </cell>
          <cell r="ABV84">
            <v>0</v>
          </cell>
          <cell r="ABW84">
            <v>0</v>
          </cell>
          <cell r="ABX84">
            <v>0</v>
          </cell>
          <cell r="ABY84">
            <v>0</v>
          </cell>
          <cell r="ACB84">
            <v>0</v>
          </cell>
          <cell r="ACC84">
            <v>0</v>
          </cell>
          <cell r="ACD84">
            <v>0</v>
          </cell>
          <cell r="ACE84">
            <v>0</v>
          </cell>
          <cell r="ACF84">
            <v>0</v>
          </cell>
          <cell r="ACG84">
            <v>0</v>
          </cell>
          <cell r="ACH84">
            <v>0</v>
          </cell>
          <cell r="ACI84">
            <v>128.52999999999997</v>
          </cell>
          <cell r="ACJ84">
            <v>161.36416792590421</v>
          </cell>
          <cell r="ACK84">
            <v>32.834167925904239</v>
          </cell>
          <cell r="ACL84">
            <v>0</v>
          </cell>
          <cell r="ACM84">
            <v>32.834167925904239</v>
          </cell>
          <cell r="ACN84">
            <v>128.52999999999997</v>
          </cell>
          <cell r="ACO84">
            <v>10.79</v>
          </cell>
          <cell r="ACP84">
            <v>10.79</v>
          </cell>
          <cell r="ACQ84">
            <v>10.79</v>
          </cell>
          <cell r="ACR84">
            <v>10.79</v>
          </cell>
          <cell r="ACS84">
            <v>10.79</v>
          </cell>
          <cell r="ACT84">
            <v>10.79</v>
          </cell>
          <cell r="ACU84">
            <v>10.79</v>
          </cell>
          <cell r="ACV84">
            <v>10.6</v>
          </cell>
          <cell r="ACW84">
            <v>10.6</v>
          </cell>
          <cell r="ACX84">
            <v>10.6</v>
          </cell>
          <cell r="ACY84">
            <v>10.6</v>
          </cell>
          <cell r="ACZ84">
            <v>10.6</v>
          </cell>
          <cell r="ADA84">
            <v>161.36416792590421</v>
          </cell>
          <cell r="ADB84">
            <v>0</v>
          </cell>
          <cell r="ADC84">
            <v>39.322598930413406</v>
          </cell>
          <cell r="ADD84">
            <v>6.3127886137845692</v>
          </cell>
          <cell r="ADE84">
            <v>7.9233700000000002</v>
          </cell>
          <cell r="ADF84">
            <v>19.164566399999998</v>
          </cell>
          <cell r="ADG84">
            <v>20.526469599999999</v>
          </cell>
          <cell r="ADH84">
            <v>24.812414961544953</v>
          </cell>
          <cell r="ADI84">
            <v>17.211786538213296</v>
          </cell>
          <cell r="ADJ84">
            <v>4.5143825999999994</v>
          </cell>
          <cell r="ADK84">
            <v>6.1300063999999992</v>
          </cell>
          <cell r="ADL84">
            <v>7.6522417999999996</v>
          </cell>
          <cell r="ADM84">
            <v>7.7935420819479759</v>
          </cell>
          <cell r="ADN84">
            <v>32.834167925904239</v>
          </cell>
          <cell r="ADO84">
            <v>0</v>
          </cell>
          <cell r="ADP84">
            <v>32.834167925904239</v>
          </cell>
          <cell r="ADQ84">
            <v>0</v>
          </cell>
          <cell r="ADR84">
            <v>0</v>
          </cell>
          <cell r="ADS84">
            <v>0</v>
          </cell>
          <cell r="ADT84">
            <v>0</v>
          </cell>
          <cell r="ADU84">
            <v>0</v>
          </cell>
          <cell r="ADV84">
            <v>0</v>
          </cell>
          <cell r="ADW84">
            <v>0</v>
          </cell>
          <cell r="ADX84">
            <v>0</v>
          </cell>
          <cell r="ADY84">
            <v>0</v>
          </cell>
          <cell r="ADZ84">
            <v>0</v>
          </cell>
          <cell r="AEA84">
            <v>0</v>
          </cell>
          <cell r="AEB84">
            <v>0</v>
          </cell>
          <cell r="AEC84">
            <v>0</v>
          </cell>
          <cell r="AED84">
            <v>0</v>
          </cell>
          <cell r="AEE84">
            <v>0</v>
          </cell>
          <cell r="AEF84">
            <v>0</v>
          </cell>
          <cell r="AEG84">
            <v>0</v>
          </cell>
          <cell r="AEH84">
            <v>0</v>
          </cell>
          <cell r="AEI84">
            <v>0</v>
          </cell>
          <cell r="AEJ84">
            <v>0</v>
          </cell>
          <cell r="AEK84">
            <v>0</v>
          </cell>
          <cell r="AEL84">
            <v>0</v>
          </cell>
          <cell r="AEM84">
            <v>0</v>
          </cell>
          <cell r="AEN84">
            <v>0</v>
          </cell>
          <cell r="AEO84">
            <v>0</v>
          </cell>
          <cell r="AEP84">
            <v>0</v>
          </cell>
          <cell r="AEQ84">
            <v>0</v>
          </cell>
          <cell r="AER84">
            <v>0</v>
          </cell>
          <cell r="AES84">
            <v>0</v>
          </cell>
          <cell r="AET84">
            <v>0</v>
          </cell>
          <cell r="AEU84">
            <v>0</v>
          </cell>
          <cell r="AEV84">
            <v>0</v>
          </cell>
          <cell r="AEW84">
            <v>0</v>
          </cell>
          <cell r="AEX84">
            <v>0</v>
          </cell>
          <cell r="AEY84">
            <v>0</v>
          </cell>
          <cell r="AEZ84">
            <v>0</v>
          </cell>
          <cell r="AFA84">
            <v>0</v>
          </cell>
          <cell r="AFB84">
            <v>0</v>
          </cell>
          <cell r="AFC84">
            <v>0</v>
          </cell>
          <cell r="AFD84">
            <v>0</v>
          </cell>
          <cell r="AFE84">
            <v>0</v>
          </cell>
          <cell r="AFF84">
            <v>0</v>
          </cell>
          <cell r="AFG84">
            <v>0</v>
          </cell>
          <cell r="AFH84">
            <v>0</v>
          </cell>
          <cell r="AFI84">
            <v>0</v>
          </cell>
          <cell r="AFJ84">
            <v>0</v>
          </cell>
          <cell r="AFK84">
            <v>0</v>
          </cell>
          <cell r="AFL84">
            <v>0</v>
          </cell>
          <cell r="AFM84">
            <v>0</v>
          </cell>
          <cell r="AFN84">
            <v>0</v>
          </cell>
          <cell r="AFO84">
            <v>0</v>
          </cell>
          <cell r="AFP84">
            <v>0</v>
          </cell>
          <cell r="AFQ84">
            <v>0</v>
          </cell>
          <cell r="AFR84">
            <v>0</v>
          </cell>
          <cell r="AFS84">
            <v>0</v>
          </cell>
          <cell r="AFT84">
            <v>0</v>
          </cell>
          <cell r="AFU84">
            <v>0</v>
          </cell>
          <cell r="AFV84">
            <v>0</v>
          </cell>
          <cell r="AFW84">
            <v>14385.410000000002</v>
          </cell>
          <cell r="AFX84">
            <v>20070.027662278204</v>
          </cell>
          <cell r="AFY84">
            <v>5684.6176622782023</v>
          </cell>
          <cell r="AFZ84">
            <v>0</v>
          </cell>
          <cell r="AGA84">
            <v>5684.6176622782023</v>
          </cell>
          <cell r="AGB84">
            <v>17262.492000000002</v>
          </cell>
          <cell r="AGC84">
            <v>24084.033194733845</v>
          </cell>
          <cell r="AGD84">
            <v>6821.5411947338434</v>
          </cell>
          <cell r="AGE84">
            <v>0</v>
          </cell>
          <cell r="AGF84">
            <v>6821.5411947338434</v>
          </cell>
          <cell r="AGG84">
            <v>1064.5203400000003</v>
          </cell>
          <cell r="AGH84">
            <v>1485.1820470085872</v>
          </cell>
          <cell r="AGI84">
            <v>420.66170700858697</v>
          </cell>
          <cell r="AGJ84">
            <v>0</v>
          </cell>
          <cell r="AGK84">
            <v>420.66170700858697</v>
          </cell>
          <cell r="AGL84">
            <v>18327.012340000001</v>
          </cell>
          <cell r="AGM84">
            <v>25569.215241742433</v>
          </cell>
          <cell r="AGN84">
            <v>7242.202901742432</v>
          </cell>
          <cell r="AGO84">
            <v>0</v>
          </cell>
          <cell r="AGP84">
            <v>7242.202901742432</v>
          </cell>
          <cell r="AGQ84">
            <v>5.8084772370486655E-2</v>
          </cell>
          <cell r="AGR84">
            <v>7.0000000000000007E-2</v>
          </cell>
          <cell r="AGS84">
            <v>0.05</v>
          </cell>
          <cell r="AGT84">
            <v>6.1666666666666668E-2</v>
          </cell>
          <cell r="AGV84">
            <v>5575.29</v>
          </cell>
          <cell r="AGW84">
            <v>590.99353951617661</v>
          </cell>
          <cell r="AGX84">
            <v>-4984.2964604838235</v>
          </cell>
          <cell r="AGZ84">
            <v>7242.202901742432</v>
          </cell>
          <cell r="AHA84">
            <v>6748.5556769765317</v>
          </cell>
          <cell r="AHC84">
            <v>-1136.3882739108376</v>
          </cell>
          <cell r="AHD84">
            <v>11.429768780682934</v>
          </cell>
          <cell r="AHE84">
            <v>-4028.0374559494667</v>
          </cell>
          <cell r="AHF84">
            <v>18225.138520653039</v>
          </cell>
          <cell r="AHG84">
            <v>27062.901138292382</v>
          </cell>
        </row>
        <row r="85">
          <cell r="C85" t="str">
            <v>Христини Алчевської вул. 3</v>
          </cell>
          <cell r="D85">
            <v>2</v>
          </cell>
          <cell r="E85">
            <v>887.9</v>
          </cell>
          <cell r="F85">
            <v>9587.5199999999986</v>
          </cell>
          <cell r="G85">
            <v>13787.02909618113</v>
          </cell>
          <cell r="H85">
            <v>4199.5090961811311</v>
          </cell>
          <cell r="I85">
            <v>0</v>
          </cell>
          <cell r="J85">
            <v>4199.5090961811311</v>
          </cell>
          <cell r="K85">
            <v>3643.5799999999995</v>
          </cell>
          <cell r="L85">
            <v>232.54</v>
          </cell>
          <cell r="M85">
            <v>232.54</v>
          </cell>
          <cell r="N85">
            <v>232.54</v>
          </cell>
          <cell r="O85">
            <v>232.54</v>
          </cell>
          <cell r="P85">
            <v>232.54</v>
          </cell>
          <cell r="Q85">
            <v>232.54</v>
          </cell>
          <cell r="R85">
            <v>232.54</v>
          </cell>
          <cell r="S85">
            <v>403.16</v>
          </cell>
          <cell r="T85">
            <v>403.16</v>
          </cell>
          <cell r="U85">
            <v>403.16</v>
          </cell>
          <cell r="V85">
            <v>403.16</v>
          </cell>
          <cell r="W85">
            <v>403.16</v>
          </cell>
          <cell r="X85">
            <v>4431.998169845444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2015.5632113346394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2416.4349585108048</v>
          </cell>
          <cell r="AJ85">
            <v>0</v>
          </cell>
          <cell r="AL85">
            <v>0</v>
          </cell>
          <cell r="AM85">
            <v>0</v>
          </cell>
          <cell r="AN85">
            <v>475.96000000000004</v>
          </cell>
          <cell r="AO85">
            <v>36.229999999999997</v>
          </cell>
          <cell r="AP85">
            <v>36.229999999999997</v>
          </cell>
          <cell r="AQ85">
            <v>36.229999999999997</v>
          </cell>
          <cell r="AR85">
            <v>36.229999999999997</v>
          </cell>
          <cell r="AS85">
            <v>36.229999999999997</v>
          </cell>
          <cell r="AT85">
            <v>36.229999999999997</v>
          </cell>
          <cell r="AU85">
            <v>36.229999999999997</v>
          </cell>
          <cell r="AV85">
            <v>44.47</v>
          </cell>
          <cell r="AW85">
            <v>44.47</v>
          </cell>
          <cell r="AX85">
            <v>44.47</v>
          </cell>
          <cell r="AY85">
            <v>44.47</v>
          </cell>
          <cell r="AZ85">
            <v>44.47</v>
          </cell>
          <cell r="BA85">
            <v>495.2822833433583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225.28683279304897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269.99545055030933</v>
          </cell>
          <cell r="BM85">
            <v>0</v>
          </cell>
          <cell r="BO85">
            <v>0</v>
          </cell>
          <cell r="BP85">
            <v>0</v>
          </cell>
          <cell r="BQ85">
            <v>231.84</v>
          </cell>
          <cell r="BR85">
            <v>17.670000000000002</v>
          </cell>
          <cell r="BS85">
            <v>17.670000000000002</v>
          </cell>
          <cell r="BT85">
            <v>17.670000000000002</v>
          </cell>
          <cell r="BU85">
            <v>17.670000000000002</v>
          </cell>
          <cell r="BV85">
            <v>17.670000000000002</v>
          </cell>
          <cell r="BW85">
            <v>17.670000000000002</v>
          </cell>
          <cell r="BX85">
            <v>17.670000000000002</v>
          </cell>
          <cell r="BY85">
            <v>21.63</v>
          </cell>
          <cell r="BZ85">
            <v>21.63</v>
          </cell>
          <cell r="CA85">
            <v>21.63</v>
          </cell>
          <cell r="CB85">
            <v>21.63</v>
          </cell>
          <cell r="CC85">
            <v>21.63</v>
          </cell>
          <cell r="CD85">
            <v>211.88000000000002</v>
          </cell>
          <cell r="CE85">
            <v>15.99</v>
          </cell>
          <cell r="CF85">
            <v>15.99</v>
          </cell>
          <cell r="CG85">
            <v>15.99</v>
          </cell>
          <cell r="CH85">
            <v>15.99</v>
          </cell>
          <cell r="CI85">
            <v>15.99</v>
          </cell>
          <cell r="CJ85">
            <v>15.99</v>
          </cell>
          <cell r="CK85">
            <v>15.99</v>
          </cell>
          <cell r="CL85">
            <v>19.989999999999998</v>
          </cell>
          <cell r="CM85">
            <v>19.989999999999998</v>
          </cell>
          <cell r="CN85">
            <v>19.989999999999998</v>
          </cell>
          <cell r="CO85">
            <v>19.989999999999998</v>
          </cell>
          <cell r="CP85">
            <v>19.989999999999998</v>
          </cell>
          <cell r="CR85">
            <v>0</v>
          </cell>
          <cell r="CS85">
            <v>0</v>
          </cell>
          <cell r="CT85">
            <v>19.619999999999997</v>
          </cell>
          <cell r="CU85">
            <v>1.51</v>
          </cell>
          <cell r="CV85">
            <v>1.51</v>
          </cell>
          <cell r="CW85">
            <v>1.51</v>
          </cell>
          <cell r="CX85">
            <v>1.51</v>
          </cell>
          <cell r="CY85">
            <v>1.51</v>
          </cell>
          <cell r="CZ85">
            <v>1.51</v>
          </cell>
          <cell r="DA85">
            <v>1.51</v>
          </cell>
          <cell r="DB85">
            <v>1.81</v>
          </cell>
          <cell r="DC85">
            <v>1.81</v>
          </cell>
          <cell r="DD85">
            <v>1.81</v>
          </cell>
          <cell r="DE85">
            <v>1.81</v>
          </cell>
          <cell r="DF85">
            <v>1.81</v>
          </cell>
          <cell r="DG85">
            <v>17.66</v>
          </cell>
          <cell r="DH85">
            <v>1.33</v>
          </cell>
          <cell r="DI85">
            <v>1.33</v>
          </cell>
          <cell r="DJ85">
            <v>1.33</v>
          </cell>
          <cell r="DK85">
            <v>1.33</v>
          </cell>
          <cell r="DL85">
            <v>1.33</v>
          </cell>
          <cell r="DM85">
            <v>1.33</v>
          </cell>
          <cell r="DN85">
            <v>1.33</v>
          </cell>
          <cell r="DO85">
            <v>1.67</v>
          </cell>
          <cell r="DP85">
            <v>1.67</v>
          </cell>
          <cell r="DQ85">
            <v>1.67</v>
          </cell>
          <cell r="DR85">
            <v>1.67</v>
          </cell>
          <cell r="DS85">
            <v>1.67</v>
          </cell>
          <cell r="DT85">
            <v>-1.9599999999999973</v>
          </cell>
          <cell r="DU85">
            <v>-1.9599999999999973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2457.3500000000004</v>
          </cell>
          <cell r="FB85">
            <v>185.75</v>
          </cell>
          <cell r="FC85">
            <v>185.75</v>
          </cell>
          <cell r="FD85">
            <v>185.75</v>
          </cell>
          <cell r="FE85">
            <v>185.75</v>
          </cell>
          <cell r="FF85">
            <v>185.75</v>
          </cell>
          <cell r="FG85">
            <v>185.75</v>
          </cell>
          <cell r="FH85">
            <v>185.75</v>
          </cell>
          <cell r="FI85">
            <v>231.42</v>
          </cell>
          <cell r="FJ85">
            <v>231.42</v>
          </cell>
          <cell r="FK85">
            <v>231.42</v>
          </cell>
          <cell r="FL85">
            <v>231.42</v>
          </cell>
          <cell r="FM85">
            <v>231.42</v>
          </cell>
          <cell r="FN85">
            <v>2550.6515534382393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1180.5576858659254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1370.0938675723139</v>
          </cell>
          <cell r="FZ85">
            <v>0</v>
          </cell>
          <cell r="GA85">
            <v>93.301553438238898</v>
          </cell>
          <cell r="GB85">
            <v>0</v>
          </cell>
          <cell r="GC85">
            <v>93.301553438238898</v>
          </cell>
          <cell r="GD85">
            <v>420.65000000000003</v>
          </cell>
          <cell r="GE85">
            <v>14.65</v>
          </cell>
          <cell r="GF85">
            <v>14.65</v>
          </cell>
          <cell r="GG85">
            <v>14.65</v>
          </cell>
          <cell r="GH85">
            <v>14.65</v>
          </cell>
          <cell r="GI85">
            <v>14.65</v>
          </cell>
          <cell r="GJ85">
            <v>14.65</v>
          </cell>
          <cell r="GK85">
            <v>14.65</v>
          </cell>
          <cell r="GL85">
            <v>63.62</v>
          </cell>
          <cell r="GM85">
            <v>63.62</v>
          </cell>
          <cell r="GN85">
            <v>63.62</v>
          </cell>
          <cell r="GO85">
            <v>63.62</v>
          </cell>
          <cell r="GP85">
            <v>63.62</v>
          </cell>
          <cell r="GQ85">
            <v>2202.6317617199998</v>
          </cell>
          <cell r="GR85">
            <v>0</v>
          </cell>
          <cell r="GS85">
            <v>2202.6317617199998</v>
          </cell>
          <cell r="GT85">
            <v>0</v>
          </cell>
          <cell r="GV85">
            <v>1781.9817617199997</v>
          </cell>
          <cell r="GW85">
            <v>0</v>
          </cell>
          <cell r="GX85">
            <v>1781.9817617199997</v>
          </cell>
          <cell r="GY85">
            <v>2338.52</v>
          </cell>
          <cell r="GZ85">
            <v>129.01</v>
          </cell>
          <cell r="HA85">
            <v>129.01</v>
          </cell>
          <cell r="HB85">
            <v>129.01</v>
          </cell>
          <cell r="HC85">
            <v>129.01</v>
          </cell>
          <cell r="HD85">
            <v>129.01</v>
          </cell>
          <cell r="HE85">
            <v>129.01</v>
          </cell>
          <cell r="HF85">
            <v>129.01</v>
          </cell>
          <cell r="HG85">
            <v>287.08999999999997</v>
          </cell>
          <cell r="HH85">
            <v>287.08999999999997</v>
          </cell>
          <cell r="HI85">
            <v>287.08999999999997</v>
          </cell>
          <cell r="HJ85">
            <v>287.08999999999997</v>
          </cell>
          <cell r="HK85">
            <v>287.08999999999997</v>
          </cell>
          <cell r="HL85">
            <v>3876.9253278340884</v>
          </cell>
          <cell r="HM85">
            <v>239.37025216308541</v>
          </cell>
          <cell r="HN85">
            <v>253.85005413103747</v>
          </cell>
          <cell r="HO85">
            <v>277.74309387506389</v>
          </cell>
          <cell r="HP85">
            <v>257.37753535643304</v>
          </cell>
          <cell r="HQ85">
            <v>268.21327847091231</v>
          </cell>
          <cell r="HR85">
            <v>224.09647459915155</v>
          </cell>
          <cell r="HS85">
            <v>297.43637836013801</v>
          </cell>
          <cell r="HT85">
            <v>185.29218821648121</v>
          </cell>
          <cell r="HU85">
            <v>191.81267705391056</v>
          </cell>
          <cell r="HV85">
            <v>593.03804743094418</v>
          </cell>
          <cell r="HW85">
            <v>533.57445890211181</v>
          </cell>
          <cell r="HX85">
            <v>555.12088927481852</v>
          </cell>
          <cell r="HY85">
            <v>1538.4053278340884</v>
          </cell>
          <cell r="HZ85">
            <v>0</v>
          </cell>
          <cell r="IA85">
            <v>1538.4053278340884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0</v>
          </cell>
          <cell r="IK85">
            <v>0</v>
          </cell>
          <cell r="IL85">
            <v>0</v>
          </cell>
          <cell r="IM85">
            <v>0</v>
          </cell>
          <cell r="IN85">
            <v>0</v>
          </cell>
          <cell r="IO85">
            <v>0</v>
          </cell>
          <cell r="IP85">
            <v>0</v>
          </cell>
          <cell r="IQ85">
            <v>0</v>
          </cell>
          <cell r="IR85">
            <v>0</v>
          </cell>
          <cell r="IS85">
            <v>0</v>
          </cell>
          <cell r="IT85">
            <v>0</v>
          </cell>
          <cell r="IU85">
            <v>0</v>
          </cell>
          <cell r="IV85">
            <v>0</v>
          </cell>
          <cell r="IW85">
            <v>0</v>
          </cell>
          <cell r="IX85">
            <v>0</v>
          </cell>
          <cell r="IY85">
            <v>0</v>
          </cell>
          <cell r="IZ85">
            <v>0</v>
          </cell>
          <cell r="JA85">
            <v>0</v>
          </cell>
          <cell r="JB85">
            <v>0</v>
          </cell>
          <cell r="JC85">
            <v>0</v>
          </cell>
          <cell r="JD85">
            <v>0</v>
          </cell>
          <cell r="JE85">
            <v>0</v>
          </cell>
          <cell r="JF85">
            <v>0</v>
          </cell>
          <cell r="JG85">
            <v>0</v>
          </cell>
          <cell r="JH85">
            <v>0</v>
          </cell>
          <cell r="JI85">
            <v>0</v>
          </cell>
          <cell r="JJ85">
            <v>0</v>
          </cell>
          <cell r="JK85">
            <v>0</v>
          </cell>
          <cell r="JL85">
            <v>0</v>
          </cell>
          <cell r="JM85">
            <v>0</v>
          </cell>
          <cell r="JN85">
            <v>0</v>
          </cell>
          <cell r="JO85">
            <v>0</v>
          </cell>
          <cell r="JP85">
            <v>0</v>
          </cell>
          <cell r="JQ85">
            <v>0</v>
          </cell>
          <cell r="JR85">
            <v>0</v>
          </cell>
          <cell r="JS85">
            <v>0</v>
          </cell>
          <cell r="JT85">
            <v>0</v>
          </cell>
          <cell r="JU85">
            <v>0</v>
          </cell>
          <cell r="JV85">
            <v>0</v>
          </cell>
          <cell r="JW85">
            <v>0</v>
          </cell>
          <cell r="JX85">
            <v>0</v>
          </cell>
          <cell r="JY85">
            <v>0</v>
          </cell>
          <cell r="JZ85">
            <v>0</v>
          </cell>
          <cell r="KA85">
            <v>0</v>
          </cell>
          <cell r="KB85">
            <v>0</v>
          </cell>
          <cell r="KC85">
            <v>0</v>
          </cell>
          <cell r="KD85">
            <v>0</v>
          </cell>
          <cell r="KE85">
            <v>0</v>
          </cell>
          <cell r="KF85">
            <v>0</v>
          </cell>
          <cell r="KG85">
            <v>0</v>
          </cell>
          <cell r="KH85">
            <v>581.26</v>
          </cell>
          <cell r="KI85">
            <v>25.13</v>
          </cell>
          <cell r="KJ85">
            <v>25.13</v>
          </cell>
          <cell r="KK85">
            <v>25.13</v>
          </cell>
          <cell r="KL85">
            <v>25.13</v>
          </cell>
          <cell r="KM85">
            <v>25.13</v>
          </cell>
          <cell r="KN85">
            <v>25.13</v>
          </cell>
          <cell r="KO85">
            <v>25.13</v>
          </cell>
          <cell r="KP85">
            <v>81.069999999999993</v>
          </cell>
          <cell r="KQ85">
            <v>81.069999999999993</v>
          </cell>
          <cell r="KR85">
            <v>81.069999999999993</v>
          </cell>
          <cell r="KS85">
            <v>81.069999999999993</v>
          </cell>
          <cell r="KT85">
            <v>81.069999999999993</v>
          </cell>
          <cell r="KU85">
            <v>622.43132807334609</v>
          </cell>
          <cell r="KV85">
            <v>30.331895748300109</v>
          </cell>
          <cell r="KW85">
            <v>32.666341766223233</v>
          </cell>
          <cell r="KX85">
            <v>28.99098312773852</v>
          </cell>
          <cell r="KY85">
            <v>31.785919616023442</v>
          </cell>
          <cell r="KZ85">
            <v>31.66269249759247</v>
          </cell>
          <cell r="LA85">
            <v>32.36272306590562</v>
          </cell>
          <cell r="LB85">
            <v>28.637161206898462</v>
          </cell>
          <cell r="LC85">
            <v>61.587463345673406</v>
          </cell>
          <cell r="LD85">
            <v>79.382800309690566</v>
          </cell>
          <cell r="LE85">
            <v>76.653440971178341</v>
          </cell>
          <cell r="LF85">
            <v>93.392784013471996</v>
          </cell>
          <cell r="LG85">
            <v>94.977122404650018</v>
          </cell>
          <cell r="LH85">
            <v>41.171328073346103</v>
          </cell>
          <cell r="LI85">
            <v>0</v>
          </cell>
          <cell r="LJ85">
            <v>41.171328073346103</v>
          </cell>
          <cell r="LK85">
            <v>0</v>
          </cell>
          <cell r="LX85">
            <v>0</v>
          </cell>
          <cell r="MJ85">
            <v>0</v>
          </cell>
          <cell r="ML85">
            <v>0</v>
          </cell>
          <cell r="MM85">
            <v>0</v>
          </cell>
          <cell r="MN85">
            <v>5824.5799999999981</v>
          </cell>
          <cell r="MO85">
            <v>766.44</v>
          </cell>
          <cell r="MP85">
            <v>766.44</v>
          </cell>
          <cell r="MQ85">
            <v>766.44</v>
          </cell>
          <cell r="MR85">
            <v>766.44</v>
          </cell>
          <cell r="MS85">
            <v>766.44</v>
          </cell>
          <cell r="MT85">
            <v>766.44</v>
          </cell>
          <cell r="MU85">
            <v>766.44</v>
          </cell>
          <cell r="MV85">
            <v>91.9</v>
          </cell>
          <cell r="MW85">
            <v>91.9</v>
          </cell>
          <cell r="MX85">
            <v>91.9</v>
          </cell>
          <cell r="MY85">
            <v>91.9</v>
          </cell>
          <cell r="MZ85">
            <v>91.9</v>
          </cell>
          <cell r="NA85">
            <v>5331.1301772921715</v>
          </cell>
          <cell r="NB85">
            <v>0</v>
          </cell>
          <cell r="NC85">
            <v>0</v>
          </cell>
          <cell r="ND85">
            <v>869.95684228850575</v>
          </cell>
          <cell r="NE85">
            <v>0</v>
          </cell>
          <cell r="NF85">
            <v>0</v>
          </cell>
          <cell r="NG85">
            <v>0</v>
          </cell>
          <cell r="NH85">
            <v>0</v>
          </cell>
          <cell r="NI85">
            <v>0</v>
          </cell>
          <cell r="NJ85">
            <v>0</v>
          </cell>
          <cell r="NK85">
            <v>0</v>
          </cell>
          <cell r="NL85">
            <v>0</v>
          </cell>
          <cell r="NM85">
            <v>4461.1733350036657</v>
          </cell>
          <cell r="NN85">
            <v>-493.44982270782657</v>
          </cell>
          <cell r="NO85">
            <v>-493.44982270782657</v>
          </cell>
          <cell r="NP85">
            <v>0</v>
          </cell>
          <cell r="NQ85">
            <v>5609.35</v>
          </cell>
          <cell r="NR85">
            <v>0</v>
          </cell>
          <cell r="NS85">
            <v>-5609.35</v>
          </cell>
          <cell r="NT85">
            <v>-5609.35</v>
          </cell>
          <cell r="NU85">
            <v>0</v>
          </cell>
          <cell r="NV85">
            <v>2125.7999999999997</v>
          </cell>
          <cell r="NW85">
            <v>230.85</v>
          </cell>
          <cell r="NX85">
            <v>230.85</v>
          </cell>
          <cell r="NY85">
            <v>230.85</v>
          </cell>
          <cell r="NZ85">
            <v>230.85</v>
          </cell>
          <cell r="OA85">
            <v>230.85</v>
          </cell>
          <cell r="OB85">
            <v>230.85</v>
          </cell>
          <cell r="OC85">
            <v>230.85</v>
          </cell>
          <cell r="OD85">
            <v>101.97</v>
          </cell>
          <cell r="OE85">
            <v>101.97</v>
          </cell>
          <cell r="OF85">
            <v>101.97</v>
          </cell>
          <cell r="OG85">
            <v>101.97</v>
          </cell>
          <cell r="OH85">
            <v>101.97</v>
          </cell>
          <cell r="OI85">
            <v>0</v>
          </cell>
          <cell r="OJ85">
            <v>0</v>
          </cell>
          <cell r="OK85">
            <v>0</v>
          </cell>
          <cell r="OL85">
            <v>0</v>
          </cell>
          <cell r="OM85">
            <v>0</v>
          </cell>
          <cell r="ON85">
            <v>0</v>
          </cell>
          <cell r="OO85">
            <v>0</v>
          </cell>
          <cell r="OP85">
            <v>0</v>
          </cell>
          <cell r="OQ85">
            <v>0</v>
          </cell>
          <cell r="OR85">
            <v>0</v>
          </cell>
          <cell r="OS85">
            <v>0</v>
          </cell>
          <cell r="OT85">
            <v>0</v>
          </cell>
          <cell r="OU85">
            <v>0</v>
          </cell>
          <cell r="OV85">
            <v>-2125.7999999999997</v>
          </cell>
          <cell r="OW85">
            <v>-2125.7999999999997</v>
          </cell>
          <cell r="OX85">
            <v>0</v>
          </cell>
          <cell r="OY85">
            <v>903.57999999999993</v>
          </cell>
          <cell r="OZ85">
            <v>102.29</v>
          </cell>
          <cell r="PA85">
            <v>102.29</v>
          </cell>
          <cell r="PB85">
            <v>102.29</v>
          </cell>
          <cell r="PC85">
            <v>102.29</v>
          </cell>
          <cell r="PD85">
            <v>102.29</v>
          </cell>
          <cell r="PE85">
            <v>102.29</v>
          </cell>
          <cell r="PF85">
            <v>102.29</v>
          </cell>
          <cell r="PG85">
            <v>37.51</v>
          </cell>
          <cell r="PH85">
            <v>37.51</v>
          </cell>
          <cell r="PI85">
            <v>37.51</v>
          </cell>
          <cell r="PJ85">
            <v>37.51</v>
          </cell>
          <cell r="PK85">
            <v>37.51</v>
          </cell>
          <cell r="PL85">
            <v>0</v>
          </cell>
          <cell r="PM85">
            <v>0</v>
          </cell>
          <cell r="PN85">
            <v>0</v>
          </cell>
          <cell r="PO85">
            <v>0</v>
          </cell>
          <cell r="PP85">
            <v>0</v>
          </cell>
          <cell r="PQ85">
            <v>0</v>
          </cell>
          <cell r="PR85">
            <v>0</v>
          </cell>
          <cell r="PS85">
            <v>0</v>
          </cell>
          <cell r="PT85">
            <v>0</v>
          </cell>
          <cell r="PU85">
            <v>0</v>
          </cell>
          <cell r="PV85">
            <v>0</v>
          </cell>
          <cell r="PW85">
            <v>0</v>
          </cell>
          <cell r="PX85">
            <v>0</v>
          </cell>
          <cell r="PY85">
            <v>-903.57999999999993</v>
          </cell>
          <cell r="PZ85">
            <v>-903.57999999999993</v>
          </cell>
          <cell r="QA85">
            <v>0</v>
          </cell>
          <cell r="QB85">
            <v>315.89</v>
          </cell>
          <cell r="QC85">
            <v>32.32</v>
          </cell>
          <cell r="QD85">
            <v>32.32</v>
          </cell>
          <cell r="QE85">
            <v>32.32</v>
          </cell>
          <cell r="QF85">
            <v>32.32</v>
          </cell>
          <cell r="QG85">
            <v>32.32</v>
          </cell>
          <cell r="QH85">
            <v>32.32</v>
          </cell>
          <cell r="QI85">
            <v>32.32</v>
          </cell>
          <cell r="QJ85">
            <v>17.93</v>
          </cell>
          <cell r="QK85">
            <v>17.93</v>
          </cell>
          <cell r="QL85">
            <v>17.93</v>
          </cell>
          <cell r="QM85">
            <v>17.93</v>
          </cell>
          <cell r="QN85">
            <v>17.93</v>
          </cell>
          <cell r="QO85">
            <v>0</v>
          </cell>
          <cell r="QP85">
            <v>0</v>
          </cell>
          <cell r="QQ85">
            <v>0</v>
          </cell>
          <cell r="QR85">
            <v>0</v>
          </cell>
          <cell r="QS85">
            <v>0</v>
          </cell>
          <cell r="QT85">
            <v>0</v>
          </cell>
          <cell r="QU85">
            <v>0</v>
          </cell>
          <cell r="QV85">
            <v>0</v>
          </cell>
          <cell r="QW85">
            <v>0</v>
          </cell>
          <cell r="QX85">
            <v>0</v>
          </cell>
          <cell r="QY85">
            <v>0</v>
          </cell>
          <cell r="QZ85">
            <v>0</v>
          </cell>
          <cell r="RA85">
            <v>0</v>
          </cell>
          <cell r="RB85">
            <v>-315.89</v>
          </cell>
          <cell r="RC85">
            <v>-315.89</v>
          </cell>
          <cell r="RD85">
            <v>0</v>
          </cell>
          <cell r="RE85">
            <v>1512.2800000000004</v>
          </cell>
          <cell r="RF85">
            <v>152.54</v>
          </cell>
          <cell r="RG85">
            <v>152.54</v>
          </cell>
          <cell r="RH85">
            <v>152.54</v>
          </cell>
          <cell r="RI85">
            <v>152.54</v>
          </cell>
          <cell r="RJ85">
            <v>152.54</v>
          </cell>
          <cell r="RK85">
            <v>152.54</v>
          </cell>
          <cell r="RL85">
            <v>152.54</v>
          </cell>
          <cell r="RM85">
            <v>88.9</v>
          </cell>
          <cell r="RN85">
            <v>88.9</v>
          </cell>
          <cell r="RO85">
            <v>88.9</v>
          </cell>
          <cell r="RP85">
            <v>88.9</v>
          </cell>
          <cell r="RQ85">
            <v>88.9</v>
          </cell>
          <cell r="RR85">
            <v>0</v>
          </cell>
          <cell r="RS85">
            <v>0</v>
          </cell>
          <cell r="RT85">
            <v>0</v>
          </cell>
          <cell r="RU85">
            <v>0</v>
          </cell>
          <cell r="RV85">
            <v>0</v>
          </cell>
          <cell r="RW85">
            <v>0</v>
          </cell>
          <cell r="RX85">
            <v>0</v>
          </cell>
          <cell r="RY85">
            <v>0</v>
          </cell>
          <cell r="RZ85">
            <v>0</v>
          </cell>
          <cell r="SA85">
            <v>0</v>
          </cell>
          <cell r="SB85">
            <v>0</v>
          </cell>
          <cell r="SC85">
            <v>0</v>
          </cell>
          <cell r="SD85">
            <v>0</v>
          </cell>
          <cell r="SE85">
            <v>-1512.2800000000004</v>
          </cell>
          <cell r="SF85">
            <v>-1512.2800000000004</v>
          </cell>
          <cell r="SG85">
            <v>0</v>
          </cell>
          <cell r="SH85">
            <v>0</v>
          </cell>
          <cell r="SI85">
            <v>0</v>
          </cell>
          <cell r="SJ85">
            <v>0</v>
          </cell>
          <cell r="SK85">
            <v>0</v>
          </cell>
          <cell r="SL85">
            <v>0</v>
          </cell>
          <cell r="SM85">
            <v>0</v>
          </cell>
          <cell r="SN85">
            <v>0</v>
          </cell>
          <cell r="SO85">
            <v>0</v>
          </cell>
          <cell r="SP85">
            <v>0</v>
          </cell>
          <cell r="SQ85">
            <v>0</v>
          </cell>
          <cell r="SR85">
            <v>0</v>
          </cell>
          <cell r="SS85">
            <v>0</v>
          </cell>
          <cell r="ST85">
            <v>0</v>
          </cell>
          <cell r="SU85">
            <v>0</v>
          </cell>
          <cell r="SV85">
            <v>0</v>
          </cell>
          <cell r="SW85">
            <v>0</v>
          </cell>
          <cell r="SX85">
            <v>0</v>
          </cell>
          <cell r="SY85">
            <v>0</v>
          </cell>
          <cell r="SZ85">
            <v>0</v>
          </cell>
          <cell r="TA85">
            <v>0</v>
          </cell>
          <cell r="TB85">
            <v>0</v>
          </cell>
          <cell r="TC85">
            <v>0</v>
          </cell>
          <cell r="TD85">
            <v>0</v>
          </cell>
          <cell r="TE85">
            <v>0</v>
          </cell>
          <cell r="TF85">
            <v>0</v>
          </cell>
          <cell r="TG85">
            <v>0</v>
          </cell>
          <cell r="TH85">
            <v>0</v>
          </cell>
          <cell r="TI85">
            <v>0</v>
          </cell>
          <cell r="TJ85">
            <v>0</v>
          </cell>
          <cell r="TK85">
            <v>707.30000000000007</v>
          </cell>
          <cell r="TL85">
            <v>66.150000000000006</v>
          </cell>
          <cell r="TM85">
            <v>66.150000000000006</v>
          </cell>
          <cell r="TN85">
            <v>66.150000000000006</v>
          </cell>
          <cell r="TO85">
            <v>66.150000000000006</v>
          </cell>
          <cell r="TP85">
            <v>66.150000000000006</v>
          </cell>
          <cell r="TQ85">
            <v>66.150000000000006</v>
          </cell>
          <cell r="TR85">
            <v>66.150000000000006</v>
          </cell>
          <cell r="TS85">
            <v>48.85</v>
          </cell>
          <cell r="TT85">
            <v>48.85</v>
          </cell>
          <cell r="TU85">
            <v>48.85</v>
          </cell>
          <cell r="TV85">
            <v>48.85</v>
          </cell>
          <cell r="TW85">
            <v>48.85</v>
          </cell>
          <cell r="TX85">
            <v>0</v>
          </cell>
          <cell r="TY85">
            <v>0</v>
          </cell>
          <cell r="TZ85">
            <v>0</v>
          </cell>
          <cell r="UA85">
            <v>0</v>
          </cell>
          <cell r="UB85">
            <v>0</v>
          </cell>
          <cell r="UC85">
            <v>0</v>
          </cell>
          <cell r="UD85">
            <v>0</v>
          </cell>
          <cell r="UE85">
            <v>0</v>
          </cell>
          <cell r="UF85">
            <v>0</v>
          </cell>
          <cell r="UG85">
            <v>0</v>
          </cell>
          <cell r="UH85">
            <v>0</v>
          </cell>
          <cell r="UI85">
            <v>0</v>
          </cell>
          <cell r="UJ85">
            <v>0</v>
          </cell>
          <cell r="UK85">
            <v>-707.30000000000007</v>
          </cell>
          <cell r="UL85">
            <v>-707.30000000000007</v>
          </cell>
          <cell r="UM85">
            <v>0</v>
          </cell>
          <cell r="UN85">
            <v>44.500000000000014</v>
          </cell>
          <cell r="UO85">
            <v>4.3499999999999996</v>
          </cell>
          <cell r="UP85">
            <v>4.3499999999999996</v>
          </cell>
          <cell r="UQ85">
            <v>4.3499999999999996</v>
          </cell>
          <cell r="UR85">
            <v>4.3499999999999996</v>
          </cell>
          <cell r="US85">
            <v>4.3499999999999996</v>
          </cell>
          <cell r="UT85">
            <v>4.3499999999999996</v>
          </cell>
          <cell r="UU85">
            <v>4.3499999999999996</v>
          </cell>
          <cell r="UV85">
            <v>2.81</v>
          </cell>
          <cell r="UW85">
            <v>2.81</v>
          </cell>
          <cell r="UX85">
            <v>2.81</v>
          </cell>
          <cell r="UY85">
            <v>2.81</v>
          </cell>
          <cell r="UZ85">
            <v>2.81</v>
          </cell>
          <cell r="VA85">
            <v>0</v>
          </cell>
          <cell r="VH85">
            <v>0</v>
          </cell>
          <cell r="VN85">
            <v>-44.500000000000014</v>
          </cell>
          <cell r="VO85">
            <v>-44.500000000000014</v>
          </cell>
          <cell r="VP85">
            <v>0</v>
          </cell>
          <cell r="VQ85">
            <v>0</v>
          </cell>
          <cell r="WD85">
            <v>0</v>
          </cell>
          <cell r="WQ85">
            <v>0</v>
          </cell>
          <cell r="WR85">
            <v>0</v>
          </cell>
          <cell r="WS85">
            <v>0</v>
          </cell>
          <cell r="WT85">
            <v>16703.63</v>
          </cell>
          <cell r="WU85">
            <v>946.24</v>
          </cell>
          <cell r="WV85">
            <v>946.24</v>
          </cell>
          <cell r="WW85">
            <v>946.24</v>
          </cell>
          <cell r="WX85">
            <v>946.24</v>
          </cell>
          <cell r="WY85">
            <v>946.24</v>
          </cell>
          <cell r="WZ85">
            <v>946.24</v>
          </cell>
          <cell r="XA85">
            <v>946.24</v>
          </cell>
          <cell r="XB85">
            <v>2015.99</v>
          </cell>
          <cell r="XC85">
            <v>2015.99</v>
          </cell>
          <cell r="XD85">
            <v>2015.99</v>
          </cell>
          <cell r="XE85">
            <v>2015.99</v>
          </cell>
          <cell r="XF85">
            <v>2015.99</v>
          </cell>
          <cell r="XG85">
            <v>30463.599366253788</v>
          </cell>
          <cell r="XH85">
            <v>2414.837679745478</v>
          </cell>
          <cell r="XI85">
            <v>3527.6617956862838</v>
          </cell>
          <cell r="XJ85">
            <v>2645.7523196862448</v>
          </cell>
          <cell r="XK85">
            <v>172.11331069454232</v>
          </cell>
          <cell r="XL85">
            <v>2057.8867262721365</v>
          </cell>
          <cell r="XM85">
            <v>1884.875998421943</v>
          </cell>
          <cell r="XN85">
            <v>2881.6273445503375</v>
          </cell>
          <cell r="XO85">
            <v>3813.5614414495481</v>
          </cell>
          <cell r="XP85">
            <v>3455.5143262506444</v>
          </cell>
          <cell r="XQ85">
            <v>2587.8416069713899</v>
          </cell>
          <cell r="XR85">
            <v>2432.1484608727292</v>
          </cell>
          <cell r="XS85">
            <v>2589.778355652511</v>
          </cell>
          <cell r="XT85">
            <v>13759.969366253787</v>
          </cell>
          <cell r="XU85">
            <v>0</v>
          </cell>
          <cell r="XV85">
            <v>13759.969366253787</v>
          </cell>
          <cell r="XW85">
            <v>2080.6</v>
          </cell>
          <cell r="XX85">
            <v>221</v>
          </cell>
          <cell r="XY85">
            <v>221</v>
          </cell>
          <cell r="XZ85">
            <v>221</v>
          </cell>
          <cell r="YA85">
            <v>221</v>
          </cell>
          <cell r="YB85">
            <v>221</v>
          </cell>
          <cell r="YC85">
            <v>221</v>
          </cell>
          <cell r="YD85">
            <v>221</v>
          </cell>
          <cell r="YE85">
            <v>106.72</v>
          </cell>
          <cell r="YF85">
            <v>106.72</v>
          </cell>
          <cell r="YG85">
            <v>106.72</v>
          </cell>
          <cell r="YH85">
            <v>106.72</v>
          </cell>
          <cell r="YI85">
            <v>106.72</v>
          </cell>
          <cell r="YJ85">
            <v>5308.7106814137114</v>
          </cell>
          <cell r="YK85">
            <v>472.23117866766847</v>
          </cell>
          <cell r="YL85">
            <v>413.06794839212489</v>
          </cell>
          <cell r="YM85">
            <v>425.33002392086536</v>
          </cell>
          <cell r="YN85">
            <v>456.03756168680843</v>
          </cell>
          <cell r="YO85">
            <v>411.23287769628735</v>
          </cell>
          <cell r="YP85">
            <v>442.00892515319481</v>
          </cell>
          <cell r="YQ85">
            <v>462.71399959848304</v>
          </cell>
          <cell r="YR85">
            <v>472.94076567097562</v>
          </cell>
          <cell r="YS85">
            <v>390.06232483336396</v>
          </cell>
          <cell r="YT85">
            <v>434.96193710623612</v>
          </cell>
          <cell r="YU85">
            <v>444.72477777050472</v>
          </cell>
          <cell r="YV85">
            <v>483.39836091719792</v>
          </cell>
          <cell r="YW85">
            <v>3228.1106814137115</v>
          </cell>
          <cell r="YX85">
            <v>0</v>
          </cell>
          <cell r="YY85">
            <v>3228.1106814137115</v>
          </cell>
          <cell r="YZ85">
            <v>3684.8</v>
          </cell>
          <cell r="ZA85">
            <v>127.15</v>
          </cell>
          <cell r="ZB85">
            <v>127.15</v>
          </cell>
          <cell r="ZC85">
            <v>127.15</v>
          </cell>
          <cell r="ZD85">
            <v>127.15</v>
          </cell>
          <cell r="ZE85">
            <v>127.15</v>
          </cell>
          <cell r="ZF85">
            <v>127.15</v>
          </cell>
          <cell r="ZG85">
            <v>127.15</v>
          </cell>
          <cell r="ZH85">
            <v>558.95000000000005</v>
          </cell>
          <cell r="ZI85">
            <v>558.95000000000005</v>
          </cell>
          <cell r="ZJ85">
            <v>558.95000000000005</v>
          </cell>
          <cell r="ZK85">
            <v>558.95000000000005</v>
          </cell>
          <cell r="ZL85">
            <v>558.95000000000005</v>
          </cell>
          <cell r="ZM85">
            <v>3216.5731170159952</v>
          </cell>
          <cell r="ZN85">
            <v>0</v>
          </cell>
          <cell r="ZO85">
            <v>30.497166410370212</v>
          </cell>
          <cell r="ZP85">
            <v>102.93230973038797</v>
          </cell>
          <cell r="ZQ85">
            <v>3013.7597273951324</v>
          </cell>
          <cell r="ZR85">
            <v>69.383913480104496</v>
          </cell>
          <cell r="ZS85">
            <v>0</v>
          </cell>
          <cell r="ZZ85">
            <v>-468.22688298400499</v>
          </cell>
          <cell r="AAA85">
            <v>-468.22688298400499</v>
          </cell>
          <cell r="AAB85">
            <v>0</v>
          </cell>
          <cell r="AAC85">
            <v>0</v>
          </cell>
          <cell r="AAD85">
            <v>0</v>
          </cell>
          <cell r="AAE85">
            <v>0</v>
          </cell>
          <cell r="AAF85">
            <v>0</v>
          </cell>
          <cell r="AAG85">
            <v>0</v>
          </cell>
          <cell r="AAH85">
            <v>0</v>
          </cell>
          <cell r="AAI85">
            <v>0</v>
          </cell>
          <cell r="AAJ85">
            <v>0</v>
          </cell>
          <cell r="AAK85">
            <v>0</v>
          </cell>
          <cell r="AAL85">
            <v>0</v>
          </cell>
          <cell r="AAM85">
            <v>0</v>
          </cell>
          <cell r="AAN85">
            <v>0</v>
          </cell>
          <cell r="AAO85">
            <v>0</v>
          </cell>
          <cell r="AAP85">
            <v>0</v>
          </cell>
          <cell r="AAQ85">
            <v>0</v>
          </cell>
          <cell r="AAR85">
            <v>0</v>
          </cell>
          <cell r="AAS85">
            <v>0</v>
          </cell>
          <cell r="AAT85">
            <v>0</v>
          </cell>
          <cell r="AAU85">
            <v>0</v>
          </cell>
          <cell r="AAV85">
            <v>0</v>
          </cell>
          <cell r="AAW85">
            <v>0</v>
          </cell>
          <cell r="AAX85">
            <v>0</v>
          </cell>
          <cell r="AAY85">
            <v>0</v>
          </cell>
          <cell r="AAZ85">
            <v>0</v>
          </cell>
          <cell r="ABA85">
            <v>0</v>
          </cell>
          <cell r="ABB85">
            <v>0</v>
          </cell>
          <cell r="ABC85">
            <v>0</v>
          </cell>
          <cell r="ABD85">
            <v>0</v>
          </cell>
          <cell r="ABE85">
            <v>0</v>
          </cell>
          <cell r="ABF85">
            <v>0</v>
          </cell>
          <cell r="ABG85">
            <v>0</v>
          </cell>
          <cell r="ABH85">
            <v>0</v>
          </cell>
          <cell r="ABI85">
            <v>0</v>
          </cell>
          <cell r="ABJ85">
            <v>0</v>
          </cell>
          <cell r="ABK85">
            <v>0</v>
          </cell>
          <cell r="ABL85">
            <v>0</v>
          </cell>
          <cell r="ABM85">
            <v>0</v>
          </cell>
          <cell r="ABN85">
            <v>0</v>
          </cell>
          <cell r="ABO85">
            <v>0</v>
          </cell>
          <cell r="ABP85">
            <v>0</v>
          </cell>
          <cell r="ABQ85">
            <v>0</v>
          </cell>
          <cell r="ABR85">
            <v>0</v>
          </cell>
          <cell r="ABS85">
            <v>0</v>
          </cell>
          <cell r="ABT85">
            <v>0</v>
          </cell>
          <cell r="ABU85">
            <v>0</v>
          </cell>
          <cell r="ABV85">
            <v>0</v>
          </cell>
          <cell r="ABW85">
            <v>0</v>
          </cell>
          <cell r="ABX85">
            <v>0</v>
          </cell>
          <cell r="ABY85">
            <v>0</v>
          </cell>
          <cell r="ACB85">
            <v>0</v>
          </cell>
          <cell r="ACC85">
            <v>0</v>
          </cell>
          <cell r="ACD85">
            <v>0</v>
          </cell>
          <cell r="ACE85">
            <v>0</v>
          </cell>
          <cell r="ACF85">
            <v>0</v>
          </cell>
          <cell r="ACG85">
            <v>0</v>
          </cell>
          <cell r="ACH85">
            <v>0</v>
          </cell>
          <cell r="ACI85">
            <v>532.9</v>
          </cell>
          <cell r="ACJ85">
            <v>677.01921373196888</v>
          </cell>
          <cell r="ACK85">
            <v>144.1192137319689</v>
          </cell>
          <cell r="ACL85">
            <v>0</v>
          </cell>
          <cell r="ACM85">
            <v>144.1192137319689</v>
          </cell>
          <cell r="ACN85">
            <v>532.9</v>
          </cell>
          <cell r="ACO85">
            <v>44.75</v>
          </cell>
          <cell r="ACP85">
            <v>44.75</v>
          </cell>
          <cell r="ACQ85">
            <v>44.75</v>
          </cell>
          <cell r="ACR85">
            <v>44.75</v>
          </cell>
          <cell r="ACS85">
            <v>44.75</v>
          </cell>
          <cell r="ACT85">
            <v>44.75</v>
          </cell>
          <cell r="ACU85">
            <v>44.75</v>
          </cell>
          <cell r="ACV85">
            <v>43.93</v>
          </cell>
          <cell r="ACW85">
            <v>43.93</v>
          </cell>
          <cell r="ACX85">
            <v>43.93</v>
          </cell>
          <cell r="ACY85">
            <v>43.93</v>
          </cell>
          <cell r="ACZ85">
            <v>43.93</v>
          </cell>
          <cell r="ADA85">
            <v>677.01921373196888</v>
          </cell>
          <cell r="ADB85">
            <v>0</v>
          </cell>
          <cell r="ADC85">
            <v>121.1136047056733</v>
          </cell>
          <cell r="ADD85">
            <v>64.706083291291833</v>
          </cell>
          <cell r="ADE85">
            <v>109.34250599999999</v>
          </cell>
          <cell r="ADF85">
            <v>83.046454400000002</v>
          </cell>
          <cell r="ADG85">
            <v>50.526694399999997</v>
          </cell>
          <cell r="ADH85">
            <v>35.667846507220865</v>
          </cell>
          <cell r="ADI85">
            <v>39.117696677757493</v>
          </cell>
          <cell r="ADJ85">
            <v>30.095883999999998</v>
          </cell>
          <cell r="ADK85">
            <v>39.845041600000002</v>
          </cell>
          <cell r="ADL85">
            <v>47.443899160000001</v>
          </cell>
          <cell r="ADM85">
            <v>56.113502990025424</v>
          </cell>
          <cell r="ADN85">
            <v>144.1192137319689</v>
          </cell>
          <cell r="ADO85">
            <v>0</v>
          </cell>
          <cell r="ADP85">
            <v>144.1192137319689</v>
          </cell>
          <cell r="ADQ85">
            <v>0</v>
          </cell>
          <cell r="ADR85">
            <v>0</v>
          </cell>
          <cell r="ADS85">
            <v>0</v>
          </cell>
          <cell r="ADT85">
            <v>0</v>
          </cell>
          <cell r="ADU85">
            <v>0</v>
          </cell>
          <cell r="ADV85">
            <v>0</v>
          </cell>
          <cell r="ADW85">
            <v>0</v>
          </cell>
          <cell r="ADX85">
            <v>0</v>
          </cell>
          <cell r="ADY85">
            <v>0</v>
          </cell>
          <cell r="ADZ85">
            <v>0</v>
          </cell>
          <cell r="AEA85">
            <v>0</v>
          </cell>
          <cell r="AEB85">
            <v>0</v>
          </cell>
          <cell r="AEC85">
            <v>0</v>
          </cell>
          <cell r="AED85">
            <v>0</v>
          </cell>
          <cell r="AEE85">
            <v>0</v>
          </cell>
          <cell r="AEF85">
            <v>0</v>
          </cell>
          <cell r="AEG85">
            <v>0</v>
          </cell>
          <cell r="AEH85">
            <v>0</v>
          </cell>
          <cell r="AEI85">
            <v>0</v>
          </cell>
          <cell r="AEJ85">
            <v>0</v>
          </cell>
          <cell r="AEK85">
            <v>0</v>
          </cell>
          <cell r="AEL85">
            <v>0</v>
          </cell>
          <cell r="AEM85">
            <v>0</v>
          </cell>
          <cell r="AEN85">
            <v>0</v>
          </cell>
          <cell r="AEO85">
            <v>0</v>
          </cell>
          <cell r="AEP85">
            <v>0</v>
          </cell>
          <cell r="AEQ85">
            <v>0</v>
          </cell>
          <cell r="AER85">
            <v>0</v>
          </cell>
          <cell r="AES85">
            <v>0</v>
          </cell>
          <cell r="AET85">
            <v>0</v>
          </cell>
          <cell r="AEU85">
            <v>0</v>
          </cell>
          <cell r="AEV85">
            <v>0</v>
          </cell>
          <cell r="AEW85">
            <v>0</v>
          </cell>
          <cell r="AEX85">
            <v>0</v>
          </cell>
          <cell r="AEY85">
            <v>0</v>
          </cell>
          <cell r="AEZ85">
            <v>0</v>
          </cell>
          <cell r="AFA85">
            <v>0</v>
          </cell>
          <cell r="AFB85">
            <v>0</v>
          </cell>
          <cell r="AFC85">
            <v>0</v>
          </cell>
          <cell r="AFD85">
            <v>0</v>
          </cell>
          <cell r="AFE85">
            <v>0</v>
          </cell>
          <cell r="AFF85">
            <v>0</v>
          </cell>
          <cell r="AFG85">
            <v>0</v>
          </cell>
          <cell r="AFH85">
            <v>0</v>
          </cell>
          <cell r="AFI85">
            <v>0</v>
          </cell>
          <cell r="AFJ85">
            <v>0</v>
          </cell>
          <cell r="AFK85">
            <v>0</v>
          </cell>
          <cell r="AFL85">
            <v>0</v>
          </cell>
          <cell r="AFM85">
            <v>0</v>
          </cell>
          <cell r="AFN85">
            <v>0</v>
          </cell>
          <cell r="AFO85">
            <v>0</v>
          </cell>
          <cell r="AFP85">
            <v>0</v>
          </cell>
          <cell r="AFQ85">
            <v>0</v>
          </cell>
          <cell r="AFR85">
            <v>0</v>
          </cell>
          <cell r="AFS85">
            <v>0</v>
          </cell>
          <cell r="AFT85">
            <v>0</v>
          </cell>
          <cell r="AFU85">
            <v>0</v>
          </cell>
          <cell r="AFV85">
            <v>0</v>
          </cell>
          <cell r="AFW85">
            <v>44604.639999999999</v>
          </cell>
          <cell r="AFX85">
            <v>59406.49297996211</v>
          </cell>
          <cell r="AFY85">
            <v>14801.85297996211</v>
          </cell>
          <cell r="AFZ85">
            <v>0</v>
          </cell>
          <cell r="AGA85">
            <v>14801.85297996211</v>
          </cell>
          <cell r="AGB85">
            <v>53525.567999999999</v>
          </cell>
          <cell r="AGC85">
            <v>71287.791575954529</v>
          </cell>
          <cell r="AGD85">
            <v>17762.223575954529</v>
          </cell>
          <cell r="AGE85">
            <v>0</v>
          </cell>
          <cell r="AGF85">
            <v>17762.223575954529</v>
          </cell>
          <cell r="AGG85">
            <v>3300.7433599999999</v>
          </cell>
          <cell r="AGH85">
            <v>4396.0804805171956</v>
          </cell>
          <cell r="AGI85">
            <v>1095.3371205171957</v>
          </cell>
          <cell r="AGJ85">
            <v>0</v>
          </cell>
          <cell r="AGK85">
            <v>1095.3371205171957</v>
          </cell>
          <cell r="AGL85">
            <v>56826.31136</v>
          </cell>
          <cell r="AGM85">
            <v>75683.872056471722</v>
          </cell>
          <cell r="AGN85">
            <v>18857.560696471723</v>
          </cell>
          <cell r="AGO85">
            <v>0</v>
          </cell>
          <cell r="AGP85">
            <v>18857.560696471723</v>
          </cell>
          <cell r="AGQ85">
            <v>5.8084772370486669E-2</v>
          </cell>
          <cell r="AGR85">
            <v>7.0000000000000007E-2</v>
          </cell>
          <cell r="AGS85">
            <v>0.05</v>
          </cell>
          <cell r="AGT85">
            <v>6.1666666666666668E-2</v>
          </cell>
          <cell r="AGV85">
            <v>11433.929999999998</v>
          </cell>
          <cell r="AGW85">
            <v>5331.1301772921715</v>
          </cell>
          <cell r="AGX85">
            <v>-6102.7998227078269</v>
          </cell>
          <cell r="AGZ85">
            <v>18857.560696471723</v>
          </cell>
          <cell r="AHA85">
            <v>103538.18593011409</v>
          </cell>
          <cell r="AHC85">
            <v>34130.414185510839</v>
          </cell>
          <cell r="AHD85">
            <v>31449.087333124997</v>
          </cell>
          <cell r="AHE85">
            <v>30245.013699772098</v>
          </cell>
          <cell r="AHF85">
            <v>55219.929496829878</v>
          </cell>
          <cell r="AHG85">
            <v>273440.19134182361</v>
          </cell>
        </row>
        <row r="86">
          <cell r="C86" t="str">
            <v>Христини Алчевської вул. 4</v>
          </cell>
          <cell r="D86">
            <v>2</v>
          </cell>
          <cell r="E86">
            <v>992</v>
          </cell>
          <cell r="F86">
            <v>11268.78</v>
          </cell>
          <cell r="G86">
            <v>16240.292606936782</v>
          </cell>
          <cell r="H86">
            <v>4971.5126069367816</v>
          </cell>
          <cell r="I86">
            <v>0</v>
          </cell>
          <cell r="J86">
            <v>4971.5126069367816</v>
          </cell>
          <cell r="K86">
            <v>4124.3099999999995</v>
          </cell>
          <cell r="L86">
            <v>262.38</v>
          </cell>
          <cell r="M86">
            <v>262.38</v>
          </cell>
          <cell r="N86">
            <v>262.38</v>
          </cell>
          <cell r="O86">
            <v>262.38</v>
          </cell>
          <cell r="P86">
            <v>262.38</v>
          </cell>
          <cell r="Q86">
            <v>262.38</v>
          </cell>
          <cell r="R86">
            <v>262.38</v>
          </cell>
          <cell r="S86">
            <v>457.53</v>
          </cell>
          <cell r="T86">
            <v>457.53</v>
          </cell>
          <cell r="U86">
            <v>457.53</v>
          </cell>
          <cell r="V86">
            <v>457.53</v>
          </cell>
          <cell r="W86">
            <v>457.53</v>
          </cell>
          <cell r="X86">
            <v>5220.1924598376263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2298.9062787960852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2921.2861810415407</v>
          </cell>
          <cell r="AL86">
            <v>0</v>
          </cell>
          <cell r="AM86">
            <v>0</v>
          </cell>
          <cell r="AN86">
            <v>883.02000000000021</v>
          </cell>
          <cell r="AO86">
            <v>67.260000000000005</v>
          </cell>
          <cell r="AP86">
            <v>67.260000000000005</v>
          </cell>
          <cell r="AQ86">
            <v>67.260000000000005</v>
          </cell>
          <cell r="AR86">
            <v>67.260000000000005</v>
          </cell>
          <cell r="AS86">
            <v>67.260000000000005</v>
          </cell>
          <cell r="AT86">
            <v>67.260000000000005</v>
          </cell>
          <cell r="AU86">
            <v>67.260000000000005</v>
          </cell>
          <cell r="AV86">
            <v>82.44</v>
          </cell>
          <cell r="AW86">
            <v>82.44</v>
          </cell>
          <cell r="AX86">
            <v>82.44</v>
          </cell>
          <cell r="AY86">
            <v>82.44</v>
          </cell>
          <cell r="AZ86">
            <v>82.44</v>
          </cell>
          <cell r="BA86">
            <v>969.48022755186707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434.96353032266808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534.51669722919894</v>
          </cell>
          <cell r="BO86">
            <v>0</v>
          </cell>
          <cell r="BP86">
            <v>0</v>
          </cell>
          <cell r="BQ86">
            <v>386.87</v>
          </cell>
          <cell r="BR86">
            <v>29.46</v>
          </cell>
          <cell r="BS86">
            <v>29.46</v>
          </cell>
          <cell r="BT86">
            <v>29.46</v>
          </cell>
          <cell r="BU86">
            <v>29.46</v>
          </cell>
          <cell r="BV86">
            <v>29.46</v>
          </cell>
          <cell r="BW86">
            <v>29.46</v>
          </cell>
          <cell r="BX86">
            <v>29.46</v>
          </cell>
          <cell r="BY86">
            <v>36.130000000000003</v>
          </cell>
          <cell r="BZ86">
            <v>36.130000000000003</v>
          </cell>
          <cell r="CA86">
            <v>36.130000000000003</v>
          </cell>
          <cell r="CB86">
            <v>36.130000000000003</v>
          </cell>
          <cell r="CC86">
            <v>36.130000000000003</v>
          </cell>
          <cell r="CD86">
            <v>353.91999999999996</v>
          </cell>
          <cell r="CE86">
            <v>26.71</v>
          </cell>
          <cell r="CF86">
            <v>26.71</v>
          </cell>
          <cell r="CG86">
            <v>26.71</v>
          </cell>
          <cell r="CH86">
            <v>26.71</v>
          </cell>
          <cell r="CI86">
            <v>26.71</v>
          </cell>
          <cell r="CJ86">
            <v>26.71</v>
          </cell>
          <cell r="CK86">
            <v>26.71</v>
          </cell>
          <cell r="CL86">
            <v>33.39</v>
          </cell>
          <cell r="CM86">
            <v>33.39</v>
          </cell>
          <cell r="CN86">
            <v>33.39</v>
          </cell>
          <cell r="CO86">
            <v>33.39</v>
          </cell>
          <cell r="CP86">
            <v>33.39</v>
          </cell>
          <cell r="CR86">
            <v>0</v>
          </cell>
          <cell r="CS86">
            <v>0</v>
          </cell>
          <cell r="CT86">
            <v>117.31000000000003</v>
          </cell>
          <cell r="CU86">
            <v>8.93</v>
          </cell>
          <cell r="CV86">
            <v>8.93</v>
          </cell>
          <cell r="CW86">
            <v>8.93</v>
          </cell>
          <cell r="CX86">
            <v>8.93</v>
          </cell>
          <cell r="CY86">
            <v>8.93</v>
          </cell>
          <cell r="CZ86">
            <v>8.93</v>
          </cell>
          <cell r="DA86">
            <v>8.93</v>
          </cell>
          <cell r="DB86">
            <v>10.96</v>
          </cell>
          <cell r="DC86">
            <v>10.96</v>
          </cell>
          <cell r="DD86">
            <v>10.96</v>
          </cell>
          <cell r="DE86">
            <v>10.96</v>
          </cell>
          <cell r="DF86">
            <v>10.96</v>
          </cell>
          <cell r="DG86">
            <v>107.34999999999998</v>
          </cell>
          <cell r="DH86">
            <v>8.1</v>
          </cell>
          <cell r="DI86">
            <v>8.1</v>
          </cell>
          <cell r="DJ86">
            <v>8.1</v>
          </cell>
          <cell r="DK86">
            <v>8.1</v>
          </cell>
          <cell r="DL86">
            <v>8.1</v>
          </cell>
          <cell r="DM86">
            <v>8.1</v>
          </cell>
          <cell r="DN86">
            <v>8.1</v>
          </cell>
          <cell r="DO86">
            <v>10.130000000000001</v>
          </cell>
          <cell r="DP86">
            <v>10.130000000000001</v>
          </cell>
          <cell r="DQ86">
            <v>10.130000000000001</v>
          </cell>
          <cell r="DR86">
            <v>10.130000000000001</v>
          </cell>
          <cell r="DS86">
            <v>10.130000000000001</v>
          </cell>
          <cell r="DT86">
            <v>-9.9600000000000506</v>
          </cell>
          <cell r="DU86">
            <v>-9.9600000000000506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2712.5999999999995</v>
          </cell>
          <cell r="FB86">
            <v>205.05</v>
          </cell>
          <cell r="FC86">
            <v>205.05</v>
          </cell>
          <cell r="FD86">
            <v>205.05</v>
          </cell>
          <cell r="FE86">
            <v>205.05</v>
          </cell>
          <cell r="FF86">
            <v>205.05</v>
          </cell>
          <cell r="FG86">
            <v>205.05</v>
          </cell>
          <cell r="FH86">
            <v>205.05</v>
          </cell>
          <cell r="FI86">
            <v>255.45</v>
          </cell>
          <cell r="FJ86">
            <v>255.45</v>
          </cell>
          <cell r="FK86">
            <v>255.45</v>
          </cell>
          <cell r="FL86">
            <v>255.45</v>
          </cell>
          <cell r="FM86">
            <v>255.45</v>
          </cell>
          <cell r="FN86">
            <v>3005.9637371804693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1379.7409080622003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1626.2228291182689</v>
          </cell>
          <cell r="GA86">
            <v>293.3637371804698</v>
          </cell>
          <cell r="GB86">
            <v>0</v>
          </cell>
          <cell r="GC86">
            <v>293.3637371804698</v>
          </cell>
          <cell r="GD86">
            <v>432.69</v>
          </cell>
          <cell r="GE86">
            <v>16.37</v>
          </cell>
          <cell r="GF86">
            <v>16.37</v>
          </cell>
          <cell r="GG86">
            <v>16.37</v>
          </cell>
          <cell r="GH86">
            <v>16.37</v>
          </cell>
          <cell r="GI86">
            <v>16.37</v>
          </cell>
          <cell r="GJ86">
            <v>16.37</v>
          </cell>
          <cell r="GK86">
            <v>16.37</v>
          </cell>
          <cell r="GL86">
            <v>63.62</v>
          </cell>
          <cell r="GM86">
            <v>63.62</v>
          </cell>
          <cell r="GN86">
            <v>63.62</v>
          </cell>
          <cell r="GO86">
            <v>63.62</v>
          </cell>
          <cell r="GP86">
            <v>63.62</v>
          </cell>
          <cell r="GQ86">
            <v>2202.6317617199998</v>
          </cell>
          <cell r="GR86">
            <v>0</v>
          </cell>
          <cell r="GS86">
            <v>2202.6317617199998</v>
          </cell>
          <cell r="GT86">
            <v>0</v>
          </cell>
          <cell r="GV86">
            <v>1769.9417617199997</v>
          </cell>
          <cell r="GW86">
            <v>0</v>
          </cell>
          <cell r="GX86">
            <v>1769.9417617199997</v>
          </cell>
          <cell r="GY86">
            <v>2611.9799999999996</v>
          </cell>
          <cell r="GZ86">
            <v>144.04</v>
          </cell>
          <cell r="HA86">
            <v>144.04</v>
          </cell>
          <cell r="HB86">
            <v>144.04</v>
          </cell>
          <cell r="HC86">
            <v>144.04</v>
          </cell>
          <cell r="HD86">
            <v>144.04</v>
          </cell>
          <cell r="HE86">
            <v>144.04</v>
          </cell>
          <cell r="HF86">
            <v>144.04</v>
          </cell>
          <cell r="HG86">
            <v>320.74</v>
          </cell>
          <cell r="HH86">
            <v>320.74</v>
          </cell>
          <cell r="HI86">
            <v>320.74</v>
          </cell>
          <cell r="HJ86">
            <v>320.74</v>
          </cell>
          <cell r="HK86">
            <v>320.74</v>
          </cell>
          <cell r="HL86">
            <v>4380.7544206468201</v>
          </cell>
          <cell r="HM86">
            <v>275.19664289597119</v>
          </cell>
          <cell r="HN86">
            <v>291.65341699498379</v>
          </cell>
          <cell r="HO86">
            <v>317.73028627861009</v>
          </cell>
          <cell r="HP86">
            <v>295.60897012045035</v>
          </cell>
          <cell r="HQ86">
            <v>307.76867652404837</v>
          </cell>
          <cell r="HR86">
            <v>258.45549734047836</v>
          </cell>
          <cell r="HS86">
            <v>339.44216644569275</v>
          </cell>
          <cell r="HT86">
            <v>209.28941729801599</v>
          </cell>
          <cell r="HU86">
            <v>215.74755659234521</v>
          </cell>
          <cell r="HV86">
            <v>665.02097947123139</v>
          </cell>
          <cell r="HW86">
            <v>581.93702147839861</v>
          </cell>
          <cell r="HX86">
            <v>622.90378920659407</v>
          </cell>
          <cell r="HY86">
            <v>1768.7744206468205</v>
          </cell>
          <cell r="HZ86">
            <v>0</v>
          </cell>
          <cell r="IA86">
            <v>1768.7744206468205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0</v>
          </cell>
          <cell r="IK86">
            <v>0</v>
          </cell>
          <cell r="IL86">
            <v>0</v>
          </cell>
          <cell r="IM86">
            <v>0</v>
          </cell>
          <cell r="IN86">
            <v>0</v>
          </cell>
          <cell r="IO86">
            <v>0</v>
          </cell>
          <cell r="IP86">
            <v>0</v>
          </cell>
          <cell r="IQ86">
            <v>0</v>
          </cell>
          <cell r="IR86">
            <v>0</v>
          </cell>
          <cell r="IS86">
            <v>0</v>
          </cell>
          <cell r="IT86">
            <v>0</v>
          </cell>
          <cell r="IU86">
            <v>0</v>
          </cell>
          <cell r="IV86">
            <v>0</v>
          </cell>
          <cell r="IW86">
            <v>0</v>
          </cell>
          <cell r="IX86">
            <v>0</v>
          </cell>
          <cell r="IY86">
            <v>0</v>
          </cell>
          <cell r="IZ86">
            <v>0</v>
          </cell>
          <cell r="JA86">
            <v>0</v>
          </cell>
          <cell r="JB86">
            <v>0</v>
          </cell>
          <cell r="JC86">
            <v>0</v>
          </cell>
          <cell r="JD86">
            <v>0</v>
          </cell>
          <cell r="JE86">
            <v>0</v>
          </cell>
          <cell r="JF86">
            <v>0</v>
          </cell>
          <cell r="JG86">
            <v>0</v>
          </cell>
          <cell r="JH86">
            <v>0</v>
          </cell>
          <cell r="JI86">
            <v>0</v>
          </cell>
          <cell r="JJ86">
            <v>0</v>
          </cell>
          <cell r="JK86">
            <v>0</v>
          </cell>
          <cell r="JL86">
            <v>0</v>
          </cell>
          <cell r="JM86">
            <v>0</v>
          </cell>
          <cell r="JN86">
            <v>0</v>
          </cell>
          <cell r="JO86">
            <v>0</v>
          </cell>
          <cell r="JP86">
            <v>0</v>
          </cell>
          <cell r="JQ86">
            <v>0</v>
          </cell>
          <cell r="JR86">
            <v>0</v>
          </cell>
          <cell r="JS86">
            <v>0</v>
          </cell>
          <cell r="JT86">
            <v>0</v>
          </cell>
          <cell r="JU86">
            <v>0</v>
          </cell>
          <cell r="JV86">
            <v>0</v>
          </cell>
          <cell r="JW86">
            <v>0</v>
          </cell>
          <cell r="JX86">
            <v>0</v>
          </cell>
          <cell r="JY86">
            <v>0</v>
          </cell>
          <cell r="JZ86">
            <v>0</v>
          </cell>
          <cell r="KA86">
            <v>0</v>
          </cell>
          <cell r="KB86">
            <v>0</v>
          </cell>
          <cell r="KC86">
            <v>0</v>
          </cell>
          <cell r="KD86">
            <v>0</v>
          </cell>
          <cell r="KE86">
            <v>0</v>
          </cell>
          <cell r="KF86">
            <v>0</v>
          </cell>
          <cell r="KG86">
            <v>0</v>
          </cell>
          <cell r="KH86">
            <v>775.16000000000008</v>
          </cell>
          <cell r="KI86">
            <v>33.53</v>
          </cell>
          <cell r="KJ86">
            <v>33.53</v>
          </cell>
          <cell r="KK86">
            <v>33.53</v>
          </cell>
          <cell r="KL86">
            <v>33.53</v>
          </cell>
          <cell r="KM86">
            <v>33.53</v>
          </cell>
          <cell r="KN86">
            <v>33.53</v>
          </cell>
          <cell r="KO86">
            <v>33.53</v>
          </cell>
          <cell r="KP86">
            <v>108.09</v>
          </cell>
          <cell r="KQ86">
            <v>108.09</v>
          </cell>
          <cell r="KR86">
            <v>108.09</v>
          </cell>
          <cell r="KS86">
            <v>108.09</v>
          </cell>
          <cell r="KT86">
            <v>108.09</v>
          </cell>
          <cell r="KU86">
            <v>829.83777542752773</v>
          </cell>
          <cell r="KV86">
            <v>40.432624988674284</v>
          </cell>
          <cell r="KW86">
            <v>43.544457535582588</v>
          </cell>
          <cell r="KX86">
            <v>38.645179272137241</v>
          </cell>
          <cell r="KY86">
            <v>42.370848773171303</v>
          </cell>
          <cell r="KZ86">
            <v>42.206586179454803</v>
          </cell>
          <cell r="LA86">
            <v>43.139731726442257</v>
          </cell>
          <cell r="LB86">
            <v>38.173532225846031</v>
          </cell>
          <cell r="LC86">
            <v>82.116617794231203</v>
          </cell>
          <cell r="LD86">
            <v>105.84373374625407</v>
          </cell>
          <cell r="LE86">
            <v>102.20458796157112</v>
          </cell>
          <cell r="LF86">
            <v>124.52371201796267</v>
          </cell>
          <cell r="LG86">
            <v>126.63616320620005</v>
          </cell>
          <cell r="LH86">
            <v>54.677775427527649</v>
          </cell>
          <cell r="LI86">
            <v>0</v>
          </cell>
          <cell r="LJ86">
            <v>54.677775427527649</v>
          </cell>
          <cell r="LK86">
            <v>0</v>
          </cell>
          <cell r="LX86">
            <v>0</v>
          </cell>
          <cell r="MJ86">
            <v>0</v>
          </cell>
          <cell r="ML86">
            <v>0</v>
          </cell>
          <cell r="MM86">
            <v>0</v>
          </cell>
          <cell r="MN86">
            <v>11565.84</v>
          </cell>
          <cell r="MO86">
            <v>760.17</v>
          </cell>
          <cell r="MP86">
            <v>760.17</v>
          </cell>
          <cell r="MQ86">
            <v>760.17</v>
          </cell>
          <cell r="MR86">
            <v>760.17</v>
          </cell>
          <cell r="MS86">
            <v>760.17</v>
          </cell>
          <cell r="MT86">
            <v>760.17</v>
          </cell>
          <cell r="MU86">
            <v>760.17</v>
          </cell>
          <cell r="MV86">
            <v>1248.93</v>
          </cell>
          <cell r="MW86">
            <v>1248.93</v>
          </cell>
          <cell r="MX86">
            <v>1248.93</v>
          </cell>
          <cell r="MY86">
            <v>1248.93</v>
          </cell>
          <cell r="MZ86">
            <v>1248.93</v>
          </cell>
          <cell r="NA86">
            <v>639.37202303804077</v>
          </cell>
          <cell r="NB86">
            <v>0</v>
          </cell>
          <cell r="NC86">
            <v>0</v>
          </cell>
          <cell r="ND86">
            <v>0</v>
          </cell>
          <cell r="NE86">
            <v>0</v>
          </cell>
          <cell r="NF86">
            <v>0</v>
          </cell>
          <cell r="NG86">
            <v>0</v>
          </cell>
          <cell r="NH86">
            <v>639.37202303804077</v>
          </cell>
          <cell r="NI86">
            <v>0</v>
          </cell>
          <cell r="NJ86">
            <v>0</v>
          </cell>
          <cell r="NK86">
            <v>0</v>
          </cell>
          <cell r="NL86">
            <v>0</v>
          </cell>
          <cell r="NM86">
            <v>0</v>
          </cell>
          <cell r="NN86">
            <v>-10926.46797696196</v>
          </cell>
          <cell r="NO86">
            <v>-10926.46797696196</v>
          </cell>
          <cell r="NP86">
            <v>0</v>
          </cell>
          <cell r="NQ86">
            <v>6756.9999999999991</v>
          </cell>
          <cell r="NR86">
            <v>0</v>
          </cell>
          <cell r="NS86">
            <v>-6756.9999999999991</v>
          </cell>
          <cell r="NT86">
            <v>-6756.9999999999991</v>
          </cell>
          <cell r="NU86">
            <v>0</v>
          </cell>
          <cell r="NV86">
            <v>2182.4299999999998</v>
          </cell>
          <cell r="NW86">
            <v>236.79</v>
          </cell>
          <cell r="NX86">
            <v>236.79</v>
          </cell>
          <cell r="NY86">
            <v>236.79</v>
          </cell>
          <cell r="NZ86">
            <v>236.79</v>
          </cell>
          <cell r="OA86">
            <v>236.79</v>
          </cell>
          <cell r="OB86">
            <v>236.79</v>
          </cell>
          <cell r="OC86">
            <v>236.79</v>
          </cell>
          <cell r="OD86">
            <v>104.98</v>
          </cell>
          <cell r="OE86">
            <v>104.98</v>
          </cell>
          <cell r="OF86">
            <v>104.98</v>
          </cell>
          <cell r="OG86">
            <v>104.98</v>
          </cell>
          <cell r="OH86">
            <v>104.98</v>
          </cell>
          <cell r="OI86">
            <v>0</v>
          </cell>
          <cell r="OJ86">
            <v>0</v>
          </cell>
          <cell r="OK86">
            <v>0</v>
          </cell>
          <cell r="OL86">
            <v>0</v>
          </cell>
          <cell r="OM86">
            <v>0</v>
          </cell>
          <cell r="ON86">
            <v>0</v>
          </cell>
          <cell r="OO86">
            <v>0</v>
          </cell>
          <cell r="OP86">
            <v>0</v>
          </cell>
          <cell r="OQ86">
            <v>0</v>
          </cell>
          <cell r="OR86">
            <v>0</v>
          </cell>
          <cell r="OS86">
            <v>0</v>
          </cell>
          <cell r="OT86">
            <v>0</v>
          </cell>
          <cell r="OU86">
            <v>0</v>
          </cell>
          <cell r="OV86">
            <v>-2182.4299999999998</v>
          </cell>
          <cell r="OW86">
            <v>-2182.4299999999998</v>
          </cell>
          <cell r="OX86">
            <v>0</v>
          </cell>
          <cell r="OY86">
            <v>1649.1499999999996</v>
          </cell>
          <cell r="OZ86">
            <v>186.4</v>
          </cell>
          <cell r="PA86">
            <v>186.4</v>
          </cell>
          <cell r="PB86">
            <v>186.4</v>
          </cell>
          <cell r="PC86">
            <v>186.4</v>
          </cell>
          <cell r="PD86">
            <v>186.4</v>
          </cell>
          <cell r="PE86">
            <v>186.4</v>
          </cell>
          <cell r="PF86">
            <v>186.4</v>
          </cell>
          <cell r="PG86">
            <v>68.87</v>
          </cell>
          <cell r="PH86">
            <v>68.87</v>
          </cell>
          <cell r="PI86">
            <v>68.87</v>
          </cell>
          <cell r="PJ86">
            <v>68.87</v>
          </cell>
          <cell r="PK86">
            <v>68.87</v>
          </cell>
          <cell r="PL86">
            <v>0</v>
          </cell>
          <cell r="PM86">
            <v>0</v>
          </cell>
          <cell r="PN86">
            <v>0</v>
          </cell>
          <cell r="PO86">
            <v>0</v>
          </cell>
          <cell r="PP86">
            <v>0</v>
          </cell>
          <cell r="PQ86">
            <v>0</v>
          </cell>
          <cell r="PR86">
            <v>0</v>
          </cell>
          <cell r="PS86">
            <v>0</v>
          </cell>
          <cell r="PT86">
            <v>0</v>
          </cell>
          <cell r="PU86">
            <v>0</v>
          </cell>
          <cell r="PV86">
            <v>0</v>
          </cell>
          <cell r="PW86">
            <v>0</v>
          </cell>
          <cell r="PX86">
            <v>0</v>
          </cell>
          <cell r="PY86">
            <v>-1649.1499999999996</v>
          </cell>
          <cell r="PZ86">
            <v>-1649.1499999999996</v>
          </cell>
          <cell r="QA86">
            <v>0</v>
          </cell>
          <cell r="QB86">
            <v>352.97000000000014</v>
          </cell>
          <cell r="QC86">
            <v>36.11</v>
          </cell>
          <cell r="QD86">
            <v>36.11</v>
          </cell>
          <cell r="QE86">
            <v>36.11</v>
          </cell>
          <cell r="QF86">
            <v>36.11</v>
          </cell>
          <cell r="QG86">
            <v>36.11</v>
          </cell>
          <cell r="QH86">
            <v>36.11</v>
          </cell>
          <cell r="QI86">
            <v>36.11</v>
          </cell>
          <cell r="QJ86">
            <v>20.04</v>
          </cell>
          <cell r="QK86">
            <v>20.04</v>
          </cell>
          <cell r="QL86">
            <v>20.04</v>
          </cell>
          <cell r="QM86">
            <v>20.04</v>
          </cell>
          <cell r="QN86">
            <v>20.04</v>
          </cell>
          <cell r="QO86">
            <v>0</v>
          </cell>
          <cell r="QP86">
            <v>0</v>
          </cell>
          <cell r="QQ86">
            <v>0</v>
          </cell>
          <cell r="QR86">
            <v>0</v>
          </cell>
          <cell r="QS86">
            <v>0</v>
          </cell>
          <cell r="QT86">
            <v>0</v>
          </cell>
          <cell r="QU86">
            <v>0</v>
          </cell>
          <cell r="QV86">
            <v>0</v>
          </cell>
          <cell r="QW86">
            <v>0</v>
          </cell>
          <cell r="QX86">
            <v>0</v>
          </cell>
          <cell r="QY86">
            <v>0</v>
          </cell>
          <cell r="QZ86">
            <v>0</v>
          </cell>
          <cell r="RA86">
            <v>0</v>
          </cell>
          <cell r="RB86">
            <v>-352.97000000000014</v>
          </cell>
          <cell r="RC86">
            <v>-352.97000000000014</v>
          </cell>
          <cell r="RD86">
            <v>0</v>
          </cell>
          <cell r="RE86">
            <v>1695.2900000000002</v>
          </cell>
          <cell r="RF86">
            <v>170.82</v>
          </cell>
          <cell r="RG86">
            <v>170.82</v>
          </cell>
          <cell r="RH86">
            <v>170.82</v>
          </cell>
          <cell r="RI86">
            <v>170.82</v>
          </cell>
          <cell r="RJ86">
            <v>170.82</v>
          </cell>
          <cell r="RK86">
            <v>170.82</v>
          </cell>
          <cell r="RL86">
            <v>170.82</v>
          </cell>
          <cell r="RM86">
            <v>99.91</v>
          </cell>
          <cell r="RN86">
            <v>99.91</v>
          </cell>
          <cell r="RO86">
            <v>99.91</v>
          </cell>
          <cell r="RP86">
            <v>99.91</v>
          </cell>
          <cell r="RQ86">
            <v>99.91</v>
          </cell>
          <cell r="RR86">
            <v>0</v>
          </cell>
          <cell r="RS86">
            <v>0</v>
          </cell>
          <cell r="RT86">
            <v>0</v>
          </cell>
          <cell r="RU86">
            <v>0</v>
          </cell>
          <cell r="RV86">
            <v>0</v>
          </cell>
          <cell r="RW86">
            <v>0</v>
          </cell>
          <cell r="RX86">
            <v>0</v>
          </cell>
          <cell r="RY86">
            <v>0</v>
          </cell>
          <cell r="RZ86">
            <v>0</v>
          </cell>
          <cell r="SA86">
            <v>0</v>
          </cell>
          <cell r="SB86">
            <v>0</v>
          </cell>
          <cell r="SC86">
            <v>0</v>
          </cell>
          <cell r="SD86">
            <v>0</v>
          </cell>
          <cell r="SE86">
            <v>-1695.2900000000002</v>
          </cell>
          <cell r="SF86">
            <v>-1695.2900000000002</v>
          </cell>
          <cell r="SG86">
            <v>0</v>
          </cell>
          <cell r="SH86">
            <v>0</v>
          </cell>
          <cell r="SI86">
            <v>0</v>
          </cell>
          <cell r="SJ86">
            <v>0</v>
          </cell>
          <cell r="SK86">
            <v>0</v>
          </cell>
          <cell r="SL86">
            <v>0</v>
          </cell>
          <cell r="SM86">
            <v>0</v>
          </cell>
          <cell r="SN86">
            <v>0</v>
          </cell>
          <cell r="SO86">
            <v>0</v>
          </cell>
          <cell r="SP86">
            <v>0</v>
          </cell>
          <cell r="SQ86">
            <v>0</v>
          </cell>
          <cell r="SR86">
            <v>0</v>
          </cell>
          <cell r="SS86">
            <v>0</v>
          </cell>
          <cell r="ST86">
            <v>0</v>
          </cell>
          <cell r="SU86">
            <v>0</v>
          </cell>
          <cell r="SV86">
            <v>0</v>
          </cell>
          <cell r="SW86">
            <v>0</v>
          </cell>
          <cell r="SX86">
            <v>0</v>
          </cell>
          <cell r="SY86">
            <v>0</v>
          </cell>
          <cell r="SZ86">
            <v>0</v>
          </cell>
          <cell r="TA86">
            <v>0</v>
          </cell>
          <cell r="TB86">
            <v>0</v>
          </cell>
          <cell r="TC86">
            <v>0</v>
          </cell>
          <cell r="TD86">
            <v>0</v>
          </cell>
          <cell r="TE86">
            <v>0</v>
          </cell>
          <cell r="TF86">
            <v>0</v>
          </cell>
          <cell r="TG86">
            <v>0</v>
          </cell>
          <cell r="TH86">
            <v>0</v>
          </cell>
          <cell r="TI86">
            <v>0</v>
          </cell>
          <cell r="TJ86">
            <v>0</v>
          </cell>
          <cell r="TK86">
            <v>830.54000000000008</v>
          </cell>
          <cell r="TL86">
            <v>77.67</v>
          </cell>
          <cell r="TM86">
            <v>77.67</v>
          </cell>
          <cell r="TN86">
            <v>77.67</v>
          </cell>
          <cell r="TO86">
            <v>77.67</v>
          </cell>
          <cell r="TP86">
            <v>77.67</v>
          </cell>
          <cell r="TQ86">
            <v>77.67</v>
          </cell>
          <cell r="TR86">
            <v>77.67</v>
          </cell>
          <cell r="TS86">
            <v>57.37</v>
          </cell>
          <cell r="TT86">
            <v>57.37</v>
          </cell>
          <cell r="TU86">
            <v>57.37</v>
          </cell>
          <cell r="TV86">
            <v>57.37</v>
          </cell>
          <cell r="TW86">
            <v>57.37</v>
          </cell>
          <cell r="TX86">
            <v>0</v>
          </cell>
          <cell r="TY86">
            <v>0</v>
          </cell>
          <cell r="TZ86">
            <v>0</v>
          </cell>
          <cell r="UA86">
            <v>0</v>
          </cell>
          <cell r="UB86">
            <v>0</v>
          </cell>
          <cell r="UC86">
            <v>0</v>
          </cell>
          <cell r="UD86">
            <v>0</v>
          </cell>
          <cell r="UE86">
            <v>0</v>
          </cell>
          <cell r="UF86">
            <v>0</v>
          </cell>
          <cell r="UG86">
            <v>0</v>
          </cell>
          <cell r="UH86">
            <v>0</v>
          </cell>
          <cell r="UI86">
            <v>0</v>
          </cell>
          <cell r="UJ86">
            <v>0</v>
          </cell>
          <cell r="UK86">
            <v>-830.54000000000008</v>
          </cell>
          <cell r="UL86">
            <v>-830.54000000000008</v>
          </cell>
          <cell r="UM86">
            <v>0</v>
          </cell>
          <cell r="UN86">
            <v>46.619999999999983</v>
          </cell>
          <cell r="UO86">
            <v>4.5599999999999996</v>
          </cell>
          <cell r="UP86">
            <v>4.5599999999999996</v>
          </cell>
          <cell r="UQ86">
            <v>4.5599999999999996</v>
          </cell>
          <cell r="UR86">
            <v>4.5599999999999996</v>
          </cell>
          <cell r="US86">
            <v>4.5599999999999996</v>
          </cell>
          <cell r="UT86">
            <v>4.5599999999999996</v>
          </cell>
          <cell r="UU86">
            <v>4.5599999999999996</v>
          </cell>
          <cell r="UV86">
            <v>2.94</v>
          </cell>
          <cell r="UW86">
            <v>2.94</v>
          </cell>
          <cell r="UX86">
            <v>2.94</v>
          </cell>
          <cell r="UY86">
            <v>2.94</v>
          </cell>
          <cell r="UZ86">
            <v>2.94</v>
          </cell>
          <cell r="VA86">
            <v>0</v>
          </cell>
          <cell r="VH86">
            <v>0</v>
          </cell>
          <cell r="VN86">
            <v>-46.619999999999983</v>
          </cell>
          <cell r="VO86">
            <v>-46.619999999999983</v>
          </cell>
          <cell r="VP86">
            <v>0</v>
          </cell>
          <cell r="VQ86">
            <v>0</v>
          </cell>
          <cell r="WD86">
            <v>0</v>
          </cell>
          <cell r="WQ86">
            <v>0</v>
          </cell>
          <cell r="WR86">
            <v>0</v>
          </cell>
          <cell r="WS86">
            <v>0</v>
          </cell>
          <cell r="WT86">
            <v>10738.630000000003</v>
          </cell>
          <cell r="WU86">
            <v>936.94</v>
          </cell>
          <cell r="WV86">
            <v>936.94</v>
          </cell>
          <cell r="WW86">
            <v>936.94</v>
          </cell>
          <cell r="WX86">
            <v>936.94</v>
          </cell>
          <cell r="WY86">
            <v>936.94</v>
          </cell>
          <cell r="WZ86">
            <v>936.94</v>
          </cell>
          <cell r="XA86">
            <v>936.94</v>
          </cell>
          <cell r="XB86">
            <v>836.01</v>
          </cell>
          <cell r="XC86">
            <v>836.01</v>
          </cell>
          <cell r="XD86">
            <v>836.01</v>
          </cell>
          <cell r="XE86">
            <v>836.01</v>
          </cell>
          <cell r="XF86">
            <v>836.01</v>
          </cell>
          <cell r="XG86">
            <v>20411.666311822886</v>
          </cell>
          <cell r="XH86">
            <v>1550.9598751420708</v>
          </cell>
          <cell r="XI86">
            <v>2152.0400655956905</v>
          </cell>
          <cell r="XJ86">
            <v>2046.3071852150019</v>
          </cell>
          <cell r="XK86">
            <v>172.09444687058723</v>
          </cell>
          <cell r="XL86">
            <v>1492.0352783991348</v>
          </cell>
          <cell r="XM86">
            <v>1298.448570424875</v>
          </cell>
          <cell r="XN86">
            <v>1741.0552133162166</v>
          </cell>
          <cell r="XO86">
            <v>2187.5985487215094</v>
          </cell>
          <cell r="XP86">
            <v>2360.1493522824844</v>
          </cell>
          <cell r="XQ86">
            <v>1849.1815900374845</v>
          </cell>
          <cell r="XR86">
            <v>1727.2516217288494</v>
          </cell>
          <cell r="XS86">
            <v>1834.54456408898</v>
          </cell>
          <cell r="XT86">
            <v>9673.0363118228834</v>
          </cell>
          <cell r="XU86">
            <v>0</v>
          </cell>
          <cell r="XV86">
            <v>9673.0363118228834</v>
          </cell>
          <cell r="XW86">
            <v>1925.08</v>
          </cell>
          <cell r="XX86">
            <v>199.99</v>
          </cell>
          <cell r="XY86">
            <v>199.99</v>
          </cell>
          <cell r="XZ86">
            <v>199.99</v>
          </cell>
          <cell r="YA86">
            <v>199.99</v>
          </cell>
          <cell r="YB86">
            <v>199.99</v>
          </cell>
          <cell r="YC86">
            <v>199.99</v>
          </cell>
          <cell r="YD86">
            <v>199.99</v>
          </cell>
          <cell r="YE86">
            <v>105.03</v>
          </cell>
          <cell r="YF86">
            <v>105.03</v>
          </cell>
          <cell r="YG86">
            <v>105.03</v>
          </cell>
          <cell r="YH86">
            <v>105.03</v>
          </cell>
          <cell r="YI86">
            <v>105.03</v>
          </cell>
          <cell r="YJ86">
            <v>3674.5572704249798</v>
          </cell>
          <cell r="YK86">
            <v>275.46602663152169</v>
          </cell>
          <cell r="YL86">
            <v>241.644408600118</v>
          </cell>
          <cell r="YM86">
            <v>248.82157874306424</v>
          </cell>
          <cell r="YN86">
            <v>266.78246426631995</v>
          </cell>
          <cell r="YO86">
            <v>240.57463170876798</v>
          </cell>
          <cell r="YP86">
            <v>258.58159021930419</v>
          </cell>
          <cell r="YQ86">
            <v>270.6813810408492</v>
          </cell>
          <cell r="YR86">
            <v>276.66389975972538</v>
          </cell>
          <cell r="YS86">
            <v>362.67301904977899</v>
          </cell>
          <cell r="YT86">
            <v>394.8493870719721</v>
          </cell>
          <cell r="YU86">
            <v>401.44693592377098</v>
          </cell>
          <cell r="YV86">
            <v>436.37194740978629</v>
          </cell>
          <cell r="YW86">
            <v>1749.4772704249799</v>
          </cell>
          <cell r="YX86">
            <v>0</v>
          </cell>
          <cell r="YY86">
            <v>1749.4772704249799</v>
          </cell>
          <cell r="YZ86">
            <v>3607.1299999999997</v>
          </cell>
          <cell r="ZA86">
            <v>100.59</v>
          </cell>
          <cell r="ZB86">
            <v>100.59</v>
          </cell>
          <cell r="ZC86">
            <v>100.59</v>
          </cell>
          <cell r="ZD86">
            <v>100.59</v>
          </cell>
          <cell r="ZE86">
            <v>100.59</v>
          </cell>
          <cell r="ZF86">
            <v>100.59</v>
          </cell>
          <cell r="ZG86">
            <v>100.59</v>
          </cell>
          <cell r="ZH86">
            <v>580.6</v>
          </cell>
          <cell r="ZI86">
            <v>580.6</v>
          </cell>
          <cell r="ZJ86">
            <v>580.6</v>
          </cell>
          <cell r="ZK86">
            <v>580.6</v>
          </cell>
          <cell r="ZL86">
            <v>580.6</v>
          </cell>
          <cell r="ZM86">
            <v>2679.4145663589443</v>
          </cell>
          <cell r="ZN86">
            <v>0</v>
          </cell>
          <cell r="ZO86">
            <v>68.512343029019519</v>
          </cell>
          <cell r="ZP86">
            <v>231.31108694599087</v>
          </cell>
          <cell r="ZQ86">
            <v>2336.2950455651326</v>
          </cell>
          <cell r="ZR86">
            <v>43.296090818801318</v>
          </cell>
          <cell r="ZS86">
            <v>0</v>
          </cell>
          <cell r="ZZ86">
            <v>-927.71543364105537</v>
          </cell>
          <cell r="AAA86">
            <v>-927.71543364105537</v>
          </cell>
          <cell r="AAB86">
            <v>0</v>
          </cell>
          <cell r="AAC86">
            <v>0</v>
          </cell>
          <cell r="AAD86">
            <v>0</v>
          </cell>
          <cell r="AAE86">
            <v>0</v>
          </cell>
          <cell r="AAF86">
            <v>0</v>
          </cell>
          <cell r="AAG86">
            <v>0</v>
          </cell>
          <cell r="AAH86">
            <v>0</v>
          </cell>
          <cell r="AAI86">
            <v>0</v>
          </cell>
          <cell r="AAJ86">
            <v>0</v>
          </cell>
          <cell r="AAK86">
            <v>0</v>
          </cell>
          <cell r="AAL86">
            <v>0</v>
          </cell>
          <cell r="AAM86">
            <v>0</v>
          </cell>
          <cell r="AAN86">
            <v>0</v>
          </cell>
          <cell r="AAO86">
            <v>0</v>
          </cell>
          <cell r="AAP86">
            <v>12.222002659903358</v>
          </cell>
          <cell r="AAQ86">
            <v>1.7456065324966632</v>
          </cell>
          <cell r="AAR86">
            <v>1.7414282577011957</v>
          </cell>
          <cell r="AAS86">
            <v>1.747288578317405</v>
          </cell>
          <cell r="AAT86">
            <v>1.7544593680899998</v>
          </cell>
          <cell r="AAU86">
            <v>1.768158259252</v>
          </cell>
          <cell r="AAV86">
            <v>1.7481322721719998</v>
          </cell>
          <cell r="AAW86">
            <v>1.7169293918740944</v>
          </cell>
          <cell r="AAX86">
            <v>0</v>
          </cell>
          <cell r="AAY86">
            <v>0</v>
          </cell>
          <cell r="AAZ86">
            <v>0</v>
          </cell>
          <cell r="ABA86">
            <v>0</v>
          </cell>
          <cell r="ABB86">
            <v>0</v>
          </cell>
          <cell r="ABC86">
            <v>12.222002659903358</v>
          </cell>
          <cell r="ABD86">
            <v>0</v>
          </cell>
          <cell r="ABE86">
            <v>12.222002659903358</v>
          </cell>
          <cell r="ABF86">
            <v>9.0300000000000011</v>
          </cell>
          <cell r="ABG86">
            <v>1.29</v>
          </cell>
          <cell r="ABH86">
            <v>1.29</v>
          </cell>
          <cell r="ABI86">
            <v>1.29</v>
          </cell>
          <cell r="ABJ86">
            <v>1.29</v>
          </cell>
          <cell r="ABK86">
            <v>1.29</v>
          </cell>
          <cell r="ABL86">
            <v>1.29</v>
          </cell>
          <cell r="ABM86">
            <v>1.29</v>
          </cell>
          <cell r="ABN86">
            <v>0</v>
          </cell>
          <cell r="ABO86">
            <v>0</v>
          </cell>
          <cell r="ABP86">
            <v>0</v>
          </cell>
          <cell r="ABQ86">
            <v>0</v>
          </cell>
          <cell r="ABR86">
            <v>0</v>
          </cell>
          <cell r="ABS86">
            <v>0</v>
          </cell>
          <cell r="ABT86">
            <v>0</v>
          </cell>
          <cell r="ABU86">
            <v>0</v>
          </cell>
          <cell r="ABV86">
            <v>0</v>
          </cell>
          <cell r="ABW86">
            <v>0</v>
          </cell>
          <cell r="ABX86">
            <v>0</v>
          </cell>
          <cell r="ABY86">
            <v>0</v>
          </cell>
          <cell r="ACB86">
            <v>0</v>
          </cell>
          <cell r="ACC86">
            <v>0</v>
          </cell>
          <cell r="ACD86">
            <v>0</v>
          </cell>
          <cell r="ACE86">
            <v>0</v>
          </cell>
          <cell r="ACF86">
            <v>-9.0300000000000011</v>
          </cell>
          <cell r="ACG86">
            <v>-9.0300000000000011</v>
          </cell>
          <cell r="ACH86">
            <v>0</v>
          </cell>
          <cell r="ACI86">
            <v>1249.7</v>
          </cell>
          <cell r="ACJ86">
            <v>1577.8562745669569</v>
          </cell>
          <cell r="ACK86">
            <v>328.15627456695688</v>
          </cell>
          <cell r="ACL86">
            <v>0</v>
          </cell>
          <cell r="ACM86">
            <v>328.15627456695688</v>
          </cell>
          <cell r="ACN86">
            <v>1249.7</v>
          </cell>
          <cell r="ACO86">
            <v>104.95</v>
          </cell>
          <cell r="ACP86">
            <v>104.95</v>
          </cell>
          <cell r="ACQ86">
            <v>104.95</v>
          </cell>
          <cell r="ACR86">
            <v>104.95</v>
          </cell>
          <cell r="ACS86">
            <v>104.95</v>
          </cell>
          <cell r="ACT86">
            <v>104.95</v>
          </cell>
          <cell r="ACU86">
            <v>104.95</v>
          </cell>
          <cell r="ACV86">
            <v>103.01</v>
          </cell>
          <cell r="ACW86">
            <v>103.01</v>
          </cell>
          <cell r="ACX86">
            <v>103.01</v>
          </cell>
          <cell r="ACY86">
            <v>103.01</v>
          </cell>
          <cell r="ACZ86">
            <v>103.01</v>
          </cell>
          <cell r="ADA86">
            <v>1577.8562745669569</v>
          </cell>
          <cell r="ADB86">
            <v>0</v>
          </cell>
          <cell r="ADC86">
            <v>157.29039572165362</v>
          </cell>
          <cell r="ADD86">
            <v>162.55430680495266</v>
          </cell>
          <cell r="ADE86">
            <v>0</v>
          </cell>
          <cell r="ADF86">
            <v>164.49586159999998</v>
          </cell>
          <cell r="ADG86">
            <v>157.89591999999999</v>
          </cell>
          <cell r="ADH86">
            <v>159.72992131494564</v>
          </cell>
          <cell r="ADI86">
            <v>156.47078671102997</v>
          </cell>
          <cell r="ADJ86">
            <v>154.99380259999998</v>
          </cell>
          <cell r="ADK86">
            <v>157.84766479999999</v>
          </cell>
          <cell r="ADL86">
            <v>153.044836</v>
          </cell>
          <cell r="ADM86">
            <v>153.53277901437511</v>
          </cell>
          <cell r="ADN86">
            <v>328.15627456695688</v>
          </cell>
          <cell r="ADO86">
            <v>0</v>
          </cell>
          <cell r="ADP86">
            <v>328.15627456695688</v>
          </cell>
          <cell r="ADQ86">
            <v>0</v>
          </cell>
          <cell r="ADR86">
            <v>0</v>
          </cell>
          <cell r="ADS86">
            <v>0</v>
          </cell>
          <cell r="ADT86">
            <v>0</v>
          </cell>
          <cell r="ADU86">
            <v>0</v>
          </cell>
          <cell r="ADV86">
            <v>0</v>
          </cell>
          <cell r="ADW86">
            <v>0</v>
          </cell>
          <cell r="ADX86">
            <v>0</v>
          </cell>
          <cell r="ADY86">
            <v>0</v>
          </cell>
          <cell r="ADZ86">
            <v>0</v>
          </cell>
          <cell r="AEA86">
            <v>0</v>
          </cell>
          <cell r="AEB86">
            <v>0</v>
          </cell>
          <cell r="AEC86">
            <v>0</v>
          </cell>
          <cell r="AED86">
            <v>0</v>
          </cell>
          <cell r="AEE86">
            <v>0</v>
          </cell>
          <cell r="AEF86">
            <v>0</v>
          </cell>
          <cell r="AEG86">
            <v>0</v>
          </cell>
          <cell r="AEH86">
            <v>0</v>
          </cell>
          <cell r="AEI86">
            <v>0</v>
          </cell>
          <cell r="AEJ86">
            <v>0</v>
          </cell>
          <cell r="AEK86">
            <v>0</v>
          </cell>
          <cell r="AEL86">
            <v>0</v>
          </cell>
          <cell r="AEM86">
            <v>0</v>
          </cell>
          <cell r="AEN86">
            <v>0</v>
          </cell>
          <cell r="AEO86">
            <v>0</v>
          </cell>
          <cell r="AEP86">
            <v>0</v>
          </cell>
          <cell r="AEQ86">
            <v>0</v>
          </cell>
          <cell r="AER86">
            <v>0</v>
          </cell>
          <cell r="AES86">
            <v>0</v>
          </cell>
          <cell r="AET86">
            <v>0</v>
          </cell>
          <cell r="AEU86">
            <v>0</v>
          </cell>
          <cell r="AEV86">
            <v>0</v>
          </cell>
          <cell r="AEW86">
            <v>0</v>
          </cell>
          <cell r="AEX86">
            <v>0</v>
          </cell>
          <cell r="AEY86">
            <v>0</v>
          </cell>
          <cell r="AEZ86">
            <v>0</v>
          </cell>
          <cell r="AFA86">
            <v>0</v>
          </cell>
          <cell r="AFB86">
            <v>0</v>
          </cell>
          <cell r="AFC86">
            <v>0</v>
          </cell>
          <cell r="AFD86">
            <v>0</v>
          </cell>
          <cell r="AFE86">
            <v>0</v>
          </cell>
          <cell r="AFF86">
            <v>0</v>
          </cell>
          <cell r="AFG86">
            <v>0</v>
          </cell>
          <cell r="AFH86">
            <v>0</v>
          </cell>
          <cell r="AFI86">
            <v>0</v>
          </cell>
          <cell r="AFJ86">
            <v>0</v>
          </cell>
          <cell r="AFK86">
            <v>0</v>
          </cell>
          <cell r="AFL86">
            <v>0</v>
          </cell>
          <cell r="AFM86">
            <v>0</v>
          </cell>
          <cell r="AFN86">
            <v>0</v>
          </cell>
          <cell r="AFO86">
            <v>0</v>
          </cell>
          <cell r="AFP86">
            <v>0</v>
          </cell>
          <cell r="AFQ86">
            <v>0</v>
          </cell>
          <cell r="AFR86">
            <v>0</v>
          </cell>
          <cell r="AFS86">
            <v>0</v>
          </cell>
          <cell r="AFT86">
            <v>0</v>
          </cell>
          <cell r="AFU86">
            <v>0</v>
          </cell>
          <cell r="AFV86">
            <v>0</v>
          </cell>
          <cell r="AFW86">
            <v>47896.35</v>
          </cell>
          <cell r="AFX86">
            <v>46065.218831236023</v>
          </cell>
          <cell r="AFY86">
            <v>-1831.1311687639754</v>
          </cell>
          <cell r="AFZ86">
            <v>-1831.1311687639754</v>
          </cell>
          <cell r="AGA86">
            <v>0</v>
          </cell>
          <cell r="AGB86">
            <v>57475.619999999995</v>
          </cell>
          <cell r="AGC86">
            <v>55278.262597483226</v>
          </cell>
          <cell r="AGD86">
            <v>-2197.3574025167691</v>
          </cell>
          <cell r="AGE86">
            <v>-2197.3574025167691</v>
          </cell>
          <cell r="AGF86">
            <v>0</v>
          </cell>
          <cell r="AGG86">
            <v>3544.3298999999997</v>
          </cell>
          <cell r="AGH86">
            <v>3408.8261935114656</v>
          </cell>
          <cell r="AGI86">
            <v>-135.50370648853414</v>
          </cell>
          <cell r="AGJ86">
            <v>-135.50370648853414</v>
          </cell>
          <cell r="AGK86">
            <v>0</v>
          </cell>
          <cell r="AGL86">
            <v>61019.949899999992</v>
          </cell>
          <cell r="AGM86">
            <v>58687.08879099469</v>
          </cell>
          <cell r="AGN86">
            <v>-2332.8611090053018</v>
          </cell>
          <cell r="AGO86">
            <v>-2332.8611090053018</v>
          </cell>
          <cell r="AGP86">
            <v>0</v>
          </cell>
          <cell r="AGQ86">
            <v>5.8084772370486655E-2</v>
          </cell>
          <cell r="AGR86">
            <v>7.0000000000000007E-2</v>
          </cell>
          <cell r="AGS86">
            <v>0.05</v>
          </cell>
          <cell r="AGT86">
            <v>6.1666666666666668E-2</v>
          </cell>
          <cell r="AGV86">
            <v>18322.84</v>
          </cell>
          <cell r="AGW86">
            <v>639.37202303804077</v>
          </cell>
          <cell r="AGX86">
            <v>-17683.467976961958</v>
          </cell>
          <cell r="AGZ86">
            <v>-2332.8611090053018</v>
          </cell>
          <cell r="AHA86">
            <v>4902.4467514529897</v>
          </cell>
          <cell r="AHC86">
            <v>36038.807909424475</v>
          </cell>
          <cell r="AHD86">
            <v>-4743.1356244085764</v>
          </cell>
          <cell r="AHE86">
            <v>1000.5245591333805</v>
          </cell>
          <cell r="AHF86">
            <v>17599.470017659711</v>
          </cell>
          <cell r="AHG86">
            <v>52465.252504256678</v>
          </cell>
        </row>
        <row r="87">
          <cell r="C87" t="str">
            <v>Христини Алчевської вул. 5</v>
          </cell>
          <cell r="D87">
            <v>3</v>
          </cell>
          <cell r="E87">
            <v>1243.8</v>
          </cell>
          <cell r="F87">
            <v>12424.3</v>
          </cell>
          <cell r="G87">
            <v>15968.410922524356</v>
          </cell>
          <cell r="H87">
            <v>3544.1109225243563</v>
          </cell>
          <cell r="I87">
            <v>0</v>
          </cell>
          <cell r="J87">
            <v>3544.1109225243563</v>
          </cell>
          <cell r="K87">
            <v>3976.5399999999991</v>
          </cell>
          <cell r="L87">
            <v>252.37</v>
          </cell>
          <cell r="M87">
            <v>252.37</v>
          </cell>
          <cell r="N87">
            <v>252.37</v>
          </cell>
          <cell r="O87">
            <v>252.37</v>
          </cell>
          <cell r="P87">
            <v>252.37</v>
          </cell>
          <cell r="Q87">
            <v>252.37</v>
          </cell>
          <cell r="R87">
            <v>252.37</v>
          </cell>
          <cell r="S87">
            <v>441.99</v>
          </cell>
          <cell r="T87">
            <v>441.99</v>
          </cell>
          <cell r="U87">
            <v>441.99</v>
          </cell>
          <cell r="V87">
            <v>441.99</v>
          </cell>
          <cell r="W87">
            <v>441.99</v>
          </cell>
          <cell r="X87">
            <v>3788.3142164546825</v>
          </cell>
          <cell r="Y87">
            <v>0</v>
          </cell>
          <cell r="Z87">
            <v>1333.9297528764209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2454.3844635782616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L87">
            <v>0</v>
          </cell>
          <cell r="AM87">
            <v>0</v>
          </cell>
          <cell r="AN87">
            <v>873.73000000000025</v>
          </cell>
          <cell r="AO87">
            <v>66.540000000000006</v>
          </cell>
          <cell r="AP87">
            <v>66.540000000000006</v>
          </cell>
          <cell r="AQ87">
            <v>66.540000000000006</v>
          </cell>
          <cell r="AR87">
            <v>66.540000000000006</v>
          </cell>
          <cell r="AS87">
            <v>66.540000000000006</v>
          </cell>
          <cell r="AT87">
            <v>66.540000000000006</v>
          </cell>
          <cell r="AU87">
            <v>66.540000000000006</v>
          </cell>
          <cell r="AV87">
            <v>81.59</v>
          </cell>
          <cell r="AW87">
            <v>81.59</v>
          </cell>
          <cell r="AX87">
            <v>81.59</v>
          </cell>
          <cell r="AY87">
            <v>81.59</v>
          </cell>
          <cell r="AZ87">
            <v>81.59</v>
          </cell>
          <cell r="BA87">
            <v>711.04521480893811</v>
          </cell>
          <cell r="BB87">
            <v>0</v>
          </cell>
          <cell r="BC87">
            <v>250.3746555969839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460.67055921195424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O87">
            <v>0</v>
          </cell>
          <cell r="BP87">
            <v>0</v>
          </cell>
          <cell r="BQ87">
            <v>225.57</v>
          </cell>
          <cell r="BR87">
            <v>17.16</v>
          </cell>
          <cell r="BS87">
            <v>17.16</v>
          </cell>
          <cell r="BT87">
            <v>17.16</v>
          </cell>
          <cell r="BU87">
            <v>17.16</v>
          </cell>
          <cell r="BV87">
            <v>17.16</v>
          </cell>
          <cell r="BW87">
            <v>17.16</v>
          </cell>
          <cell r="BX87">
            <v>17.16</v>
          </cell>
          <cell r="BY87">
            <v>21.09</v>
          </cell>
          <cell r="BZ87">
            <v>21.09</v>
          </cell>
          <cell r="CA87">
            <v>21.09</v>
          </cell>
          <cell r="CB87">
            <v>21.09</v>
          </cell>
          <cell r="CC87">
            <v>21.09</v>
          </cell>
          <cell r="CD87">
            <v>206.58000000000004</v>
          </cell>
          <cell r="CE87">
            <v>15.59</v>
          </cell>
          <cell r="CF87">
            <v>15.59</v>
          </cell>
          <cell r="CG87">
            <v>15.59</v>
          </cell>
          <cell r="CH87">
            <v>15.59</v>
          </cell>
          <cell r="CI87">
            <v>15.59</v>
          </cell>
          <cell r="CJ87">
            <v>15.59</v>
          </cell>
          <cell r="CK87">
            <v>15.59</v>
          </cell>
          <cell r="CL87">
            <v>19.489999999999998</v>
          </cell>
          <cell r="CM87">
            <v>19.489999999999998</v>
          </cell>
          <cell r="CN87">
            <v>19.489999999999998</v>
          </cell>
          <cell r="CO87">
            <v>19.489999999999998</v>
          </cell>
          <cell r="CP87">
            <v>19.489999999999998</v>
          </cell>
          <cell r="CR87">
            <v>0</v>
          </cell>
          <cell r="CS87">
            <v>0</v>
          </cell>
          <cell r="CT87">
            <v>14.840000000000002</v>
          </cell>
          <cell r="CU87">
            <v>1.1200000000000001</v>
          </cell>
          <cell r="CV87">
            <v>1.1200000000000001</v>
          </cell>
          <cell r="CW87">
            <v>1.1200000000000001</v>
          </cell>
          <cell r="CX87">
            <v>1.1200000000000001</v>
          </cell>
          <cell r="CY87">
            <v>1.1200000000000001</v>
          </cell>
          <cell r="CZ87">
            <v>1.1200000000000001</v>
          </cell>
          <cell r="DA87">
            <v>1.1200000000000001</v>
          </cell>
          <cell r="DB87">
            <v>1.4</v>
          </cell>
          <cell r="DC87">
            <v>1.4</v>
          </cell>
          <cell r="DD87">
            <v>1.4</v>
          </cell>
          <cell r="DE87">
            <v>1.4</v>
          </cell>
          <cell r="DF87">
            <v>1.4</v>
          </cell>
          <cell r="DG87">
            <v>13.659999999999997</v>
          </cell>
          <cell r="DH87">
            <v>1.03</v>
          </cell>
          <cell r="DI87">
            <v>1.03</v>
          </cell>
          <cell r="DJ87">
            <v>1.03</v>
          </cell>
          <cell r="DK87">
            <v>1.03</v>
          </cell>
          <cell r="DL87">
            <v>1.03</v>
          </cell>
          <cell r="DM87">
            <v>1.03</v>
          </cell>
          <cell r="DN87">
            <v>1.03</v>
          </cell>
          <cell r="DO87">
            <v>1.29</v>
          </cell>
          <cell r="DP87">
            <v>1.29</v>
          </cell>
          <cell r="DQ87">
            <v>1.29</v>
          </cell>
          <cell r="DR87">
            <v>1.29</v>
          </cell>
          <cell r="DS87">
            <v>1.29</v>
          </cell>
          <cell r="DT87">
            <v>-1.180000000000005</v>
          </cell>
          <cell r="DU87">
            <v>-1.180000000000005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3342.9800000000005</v>
          </cell>
          <cell r="FB87">
            <v>252.74</v>
          </cell>
          <cell r="FC87">
            <v>252.74</v>
          </cell>
          <cell r="FD87">
            <v>252.74</v>
          </cell>
          <cell r="FE87">
            <v>252.74</v>
          </cell>
          <cell r="FF87">
            <v>252.74</v>
          </cell>
          <cell r="FG87">
            <v>252.74</v>
          </cell>
          <cell r="FH87">
            <v>252.74</v>
          </cell>
          <cell r="FI87">
            <v>314.76</v>
          </cell>
          <cell r="FJ87">
            <v>314.76</v>
          </cell>
          <cell r="FK87">
            <v>314.76</v>
          </cell>
          <cell r="FL87">
            <v>314.76</v>
          </cell>
          <cell r="FM87">
            <v>314.76</v>
          </cell>
          <cell r="FN87">
            <v>1925.9927087503311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1790.6454782452902</v>
          </cell>
          <cell r="FV87">
            <v>135.34723050504093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-1416.9872912496694</v>
          </cell>
          <cell r="GB87">
            <v>-1416.9872912496694</v>
          </cell>
          <cell r="GC87">
            <v>0</v>
          </cell>
          <cell r="GD87">
            <v>719.24</v>
          </cell>
          <cell r="GE87">
            <v>20.52</v>
          </cell>
          <cell r="GF87">
            <v>20.52</v>
          </cell>
          <cell r="GG87">
            <v>20.52</v>
          </cell>
          <cell r="GH87">
            <v>20.52</v>
          </cell>
          <cell r="GI87">
            <v>20.52</v>
          </cell>
          <cell r="GJ87">
            <v>20.52</v>
          </cell>
          <cell r="GK87">
            <v>20.52</v>
          </cell>
          <cell r="GL87">
            <v>115.12</v>
          </cell>
          <cell r="GM87">
            <v>115.12</v>
          </cell>
          <cell r="GN87">
            <v>115.12</v>
          </cell>
          <cell r="GO87">
            <v>115.12</v>
          </cell>
          <cell r="GP87">
            <v>115.12</v>
          </cell>
          <cell r="GQ87">
            <v>3899.2119825099999</v>
          </cell>
          <cell r="GR87">
            <v>0</v>
          </cell>
          <cell r="GS87">
            <v>3899.2119825099999</v>
          </cell>
          <cell r="GT87">
            <v>0</v>
          </cell>
          <cell r="GV87">
            <v>3179.9719825100001</v>
          </cell>
          <cell r="GW87">
            <v>0</v>
          </cell>
          <cell r="GX87">
            <v>3179.9719825100001</v>
          </cell>
          <cell r="GY87">
            <v>3271.3999999999996</v>
          </cell>
          <cell r="GZ87">
            <v>179.85</v>
          </cell>
          <cell r="HA87">
            <v>179.85</v>
          </cell>
          <cell r="HB87">
            <v>179.85</v>
          </cell>
          <cell r="HC87">
            <v>179.85</v>
          </cell>
          <cell r="HD87">
            <v>179.85</v>
          </cell>
          <cell r="HE87">
            <v>179.85</v>
          </cell>
          <cell r="HF87">
            <v>179.85</v>
          </cell>
          <cell r="HG87">
            <v>402.49</v>
          </cell>
          <cell r="HH87">
            <v>402.49</v>
          </cell>
          <cell r="HI87">
            <v>402.49</v>
          </cell>
          <cell r="HJ87">
            <v>402.49</v>
          </cell>
          <cell r="HK87">
            <v>402.49</v>
          </cell>
          <cell r="HL87">
            <v>5423.6068000004043</v>
          </cell>
          <cell r="HM87">
            <v>334.6633056980927</v>
          </cell>
          <cell r="HN87">
            <v>354.98481726485443</v>
          </cell>
          <cell r="HO87">
            <v>388.3900425254846</v>
          </cell>
          <cell r="HP87">
            <v>359.8558212106243</v>
          </cell>
          <cell r="HQ87">
            <v>374.96291755703623</v>
          </cell>
          <cell r="HR87">
            <v>313.27073721678477</v>
          </cell>
          <cell r="HS87">
            <v>416.12740922419954</v>
          </cell>
          <cell r="HT87">
            <v>258.64434607911886</v>
          </cell>
          <cell r="HU87">
            <v>268.19606507736216</v>
          </cell>
          <cell r="HV87">
            <v>830.39104478313607</v>
          </cell>
          <cell r="HW87">
            <v>747.04438163899306</v>
          </cell>
          <cell r="HX87">
            <v>777.07591172471689</v>
          </cell>
          <cell r="HY87">
            <v>2152.2068000004047</v>
          </cell>
          <cell r="HZ87">
            <v>0</v>
          </cell>
          <cell r="IA87">
            <v>2152.2068000004047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0</v>
          </cell>
          <cell r="IK87">
            <v>0</v>
          </cell>
          <cell r="IL87">
            <v>0</v>
          </cell>
          <cell r="IM87">
            <v>0</v>
          </cell>
          <cell r="IN87">
            <v>0</v>
          </cell>
          <cell r="IO87">
            <v>0</v>
          </cell>
          <cell r="IP87">
            <v>0</v>
          </cell>
          <cell r="IQ87">
            <v>0</v>
          </cell>
          <cell r="IR87">
            <v>0</v>
          </cell>
          <cell r="IS87">
            <v>0</v>
          </cell>
          <cell r="IT87">
            <v>0</v>
          </cell>
          <cell r="IU87">
            <v>0</v>
          </cell>
          <cell r="IV87">
            <v>0</v>
          </cell>
          <cell r="IW87">
            <v>0</v>
          </cell>
          <cell r="IX87">
            <v>0</v>
          </cell>
          <cell r="IY87">
            <v>0</v>
          </cell>
          <cell r="IZ87">
            <v>0</v>
          </cell>
          <cell r="JA87">
            <v>0</v>
          </cell>
          <cell r="JB87">
            <v>0</v>
          </cell>
          <cell r="JC87">
            <v>0</v>
          </cell>
          <cell r="JD87">
            <v>0</v>
          </cell>
          <cell r="JE87">
            <v>0</v>
          </cell>
          <cell r="JF87">
            <v>0</v>
          </cell>
          <cell r="JG87">
            <v>0</v>
          </cell>
          <cell r="JH87">
            <v>0</v>
          </cell>
          <cell r="JI87">
            <v>0</v>
          </cell>
          <cell r="JJ87">
            <v>0</v>
          </cell>
          <cell r="JK87">
            <v>0</v>
          </cell>
          <cell r="JL87">
            <v>0</v>
          </cell>
          <cell r="JM87">
            <v>0</v>
          </cell>
          <cell r="JN87">
            <v>0</v>
          </cell>
          <cell r="JO87">
            <v>0</v>
          </cell>
          <cell r="JP87">
            <v>0</v>
          </cell>
          <cell r="JQ87">
            <v>0</v>
          </cell>
          <cell r="JR87">
            <v>0</v>
          </cell>
          <cell r="JS87">
            <v>0</v>
          </cell>
          <cell r="JT87">
            <v>0</v>
          </cell>
          <cell r="JU87">
            <v>0</v>
          </cell>
          <cell r="JV87">
            <v>0</v>
          </cell>
          <cell r="JW87">
            <v>0</v>
          </cell>
          <cell r="JX87">
            <v>0</v>
          </cell>
          <cell r="JY87">
            <v>0</v>
          </cell>
          <cell r="JZ87">
            <v>0</v>
          </cell>
          <cell r="KA87">
            <v>0</v>
          </cell>
          <cell r="KB87">
            <v>0</v>
          </cell>
          <cell r="KC87">
            <v>0</v>
          </cell>
          <cell r="KD87">
            <v>0</v>
          </cell>
          <cell r="KE87">
            <v>0</v>
          </cell>
          <cell r="KF87">
            <v>0</v>
          </cell>
          <cell r="KG87">
            <v>0</v>
          </cell>
          <cell r="KH87">
            <v>795.14999999999986</v>
          </cell>
          <cell r="KI87">
            <v>35.450000000000003</v>
          </cell>
          <cell r="KJ87">
            <v>35.450000000000003</v>
          </cell>
          <cell r="KK87">
            <v>35.450000000000003</v>
          </cell>
          <cell r="KL87">
            <v>35.450000000000003</v>
          </cell>
          <cell r="KM87">
            <v>35.450000000000003</v>
          </cell>
          <cell r="KN87">
            <v>35.450000000000003</v>
          </cell>
          <cell r="KO87">
            <v>35.450000000000003</v>
          </cell>
          <cell r="KP87">
            <v>109.4</v>
          </cell>
          <cell r="KQ87">
            <v>109.4</v>
          </cell>
          <cell r="KR87">
            <v>109.4</v>
          </cell>
          <cell r="KS87">
            <v>109.4</v>
          </cell>
          <cell r="KT87">
            <v>109.4</v>
          </cell>
          <cell r="KU87">
            <v>853.5372939927563</v>
          </cell>
          <cell r="KV87">
            <v>42.838975190057553</v>
          </cell>
          <cell r="KW87">
            <v>46.136008645341725</v>
          </cell>
          <cell r="KX87">
            <v>40.945149530067525</v>
          </cell>
          <cell r="KY87">
            <v>44.892552484138889</v>
          </cell>
          <cell r="KZ87">
            <v>44.718513791898474</v>
          </cell>
          <cell r="LA87">
            <v>45.707195554393635</v>
          </cell>
          <cell r="LB87">
            <v>40.445432380360018</v>
          </cell>
          <cell r="LC87">
            <v>83.106985833859085</v>
          </cell>
          <cell r="LD87">
            <v>107.12026283272769</v>
          </cell>
          <cell r="LE87">
            <v>103.43722710501609</v>
          </cell>
          <cell r="LF87">
            <v>126.02553111221037</v>
          </cell>
          <cell r="LG87">
            <v>128.16345953268527</v>
          </cell>
          <cell r="LH87">
            <v>58.38729399275644</v>
          </cell>
          <cell r="LI87">
            <v>0</v>
          </cell>
          <cell r="LJ87">
            <v>58.38729399275644</v>
          </cell>
          <cell r="LK87">
            <v>0</v>
          </cell>
          <cell r="LX87">
            <v>0</v>
          </cell>
          <cell r="MJ87">
            <v>0</v>
          </cell>
          <cell r="ML87">
            <v>0</v>
          </cell>
          <cell r="MM87">
            <v>0</v>
          </cell>
          <cell r="MN87">
            <v>10647.410000000002</v>
          </cell>
          <cell r="MO87">
            <v>841.93</v>
          </cell>
          <cell r="MP87">
            <v>841.93</v>
          </cell>
          <cell r="MQ87">
            <v>841.93</v>
          </cell>
          <cell r="MR87">
            <v>841.93</v>
          </cell>
          <cell r="MS87">
            <v>841.93</v>
          </cell>
          <cell r="MT87">
            <v>841.93</v>
          </cell>
          <cell r="MU87">
            <v>841.93</v>
          </cell>
          <cell r="MV87">
            <v>950.78</v>
          </cell>
          <cell r="MW87">
            <v>950.78</v>
          </cell>
          <cell r="MX87">
            <v>950.78</v>
          </cell>
          <cell r="MY87">
            <v>950.78</v>
          </cell>
          <cell r="MZ87">
            <v>950.78</v>
          </cell>
          <cell r="NA87">
            <v>639.87417191306145</v>
          </cell>
          <cell r="NB87">
            <v>0</v>
          </cell>
          <cell r="NC87">
            <v>0</v>
          </cell>
          <cell r="ND87">
            <v>0</v>
          </cell>
          <cell r="NE87">
            <v>0</v>
          </cell>
          <cell r="NF87">
            <v>0</v>
          </cell>
          <cell r="NG87">
            <v>0</v>
          </cell>
          <cell r="NH87">
            <v>639.87417191306145</v>
          </cell>
          <cell r="NI87">
            <v>0</v>
          </cell>
          <cell r="NJ87">
            <v>0</v>
          </cell>
          <cell r="NK87">
            <v>0</v>
          </cell>
          <cell r="NL87">
            <v>0</v>
          </cell>
          <cell r="NM87">
            <v>0</v>
          </cell>
          <cell r="NN87">
            <v>-10007.53582808694</v>
          </cell>
          <cell r="NO87">
            <v>-10007.53582808694</v>
          </cell>
          <cell r="NP87">
            <v>0</v>
          </cell>
          <cell r="NQ87">
            <v>7626.0500000000011</v>
          </cell>
          <cell r="NR87">
            <v>2374.37</v>
          </cell>
          <cell r="NS87">
            <v>-5251.6800000000012</v>
          </cell>
          <cell r="NT87">
            <v>-5251.6800000000012</v>
          </cell>
          <cell r="NU87">
            <v>0</v>
          </cell>
          <cell r="NV87">
            <v>2233.94</v>
          </cell>
          <cell r="NW87">
            <v>240.92</v>
          </cell>
          <cell r="NX87">
            <v>240.92</v>
          </cell>
          <cell r="NY87">
            <v>240.92</v>
          </cell>
          <cell r="NZ87">
            <v>240.92</v>
          </cell>
          <cell r="OA87">
            <v>240.92</v>
          </cell>
          <cell r="OB87">
            <v>240.92</v>
          </cell>
          <cell r="OC87">
            <v>240.92</v>
          </cell>
          <cell r="OD87">
            <v>109.5</v>
          </cell>
          <cell r="OE87">
            <v>109.5</v>
          </cell>
          <cell r="OF87">
            <v>109.5</v>
          </cell>
          <cell r="OG87">
            <v>109.5</v>
          </cell>
          <cell r="OH87">
            <v>109.5</v>
          </cell>
          <cell r="OI87">
            <v>719</v>
          </cell>
          <cell r="OJ87">
            <v>0</v>
          </cell>
          <cell r="OK87">
            <v>0</v>
          </cell>
          <cell r="OL87">
            <v>0</v>
          </cell>
          <cell r="OM87">
            <v>0</v>
          </cell>
          <cell r="ON87">
            <v>0</v>
          </cell>
          <cell r="OO87">
            <v>0</v>
          </cell>
          <cell r="OP87">
            <v>0</v>
          </cell>
          <cell r="OQ87">
            <v>719</v>
          </cell>
          <cell r="OR87">
            <v>0</v>
          </cell>
          <cell r="OS87">
            <v>0</v>
          </cell>
          <cell r="OT87">
            <v>0</v>
          </cell>
          <cell r="OU87">
            <v>0</v>
          </cell>
          <cell r="OV87">
            <v>-1514.94</v>
          </cell>
          <cell r="OW87">
            <v>-1514.94</v>
          </cell>
          <cell r="OX87">
            <v>0</v>
          </cell>
          <cell r="OY87">
            <v>1732.0300000000007</v>
          </cell>
          <cell r="OZ87">
            <v>187.69</v>
          </cell>
          <cell r="PA87">
            <v>187.69</v>
          </cell>
          <cell r="PB87">
            <v>187.69</v>
          </cell>
          <cell r="PC87">
            <v>187.69</v>
          </cell>
          <cell r="PD87">
            <v>187.69</v>
          </cell>
          <cell r="PE87">
            <v>187.69</v>
          </cell>
          <cell r="PF87">
            <v>187.69</v>
          </cell>
          <cell r="PG87">
            <v>83.64</v>
          </cell>
          <cell r="PH87">
            <v>83.64</v>
          </cell>
          <cell r="PI87">
            <v>83.64</v>
          </cell>
          <cell r="PJ87">
            <v>83.64</v>
          </cell>
          <cell r="PK87">
            <v>83.64</v>
          </cell>
          <cell r="PL87">
            <v>0</v>
          </cell>
          <cell r="PM87">
            <v>0</v>
          </cell>
          <cell r="PN87">
            <v>0</v>
          </cell>
          <cell r="PO87">
            <v>0</v>
          </cell>
          <cell r="PP87">
            <v>0</v>
          </cell>
          <cell r="PQ87">
            <v>0</v>
          </cell>
          <cell r="PR87">
            <v>0</v>
          </cell>
          <cell r="PS87">
            <v>0</v>
          </cell>
          <cell r="PT87">
            <v>0</v>
          </cell>
          <cell r="PU87">
            <v>0</v>
          </cell>
          <cell r="PV87">
            <v>0</v>
          </cell>
          <cell r="PW87">
            <v>0</v>
          </cell>
          <cell r="PX87">
            <v>0</v>
          </cell>
          <cell r="PY87">
            <v>-1732.0300000000007</v>
          </cell>
          <cell r="PZ87">
            <v>-1732.0300000000007</v>
          </cell>
          <cell r="QA87">
            <v>0</v>
          </cell>
          <cell r="QB87">
            <v>494.7399999999999</v>
          </cell>
          <cell r="QC87">
            <v>50.62</v>
          </cell>
          <cell r="QD87">
            <v>50.62</v>
          </cell>
          <cell r="QE87">
            <v>50.62</v>
          </cell>
          <cell r="QF87">
            <v>50.62</v>
          </cell>
          <cell r="QG87">
            <v>50.62</v>
          </cell>
          <cell r="QH87">
            <v>50.62</v>
          </cell>
          <cell r="QI87">
            <v>50.62</v>
          </cell>
          <cell r="QJ87">
            <v>28.08</v>
          </cell>
          <cell r="QK87">
            <v>28.08</v>
          </cell>
          <cell r="QL87">
            <v>28.08</v>
          </cell>
          <cell r="QM87">
            <v>28.08</v>
          </cell>
          <cell r="QN87">
            <v>28.08</v>
          </cell>
          <cell r="QO87">
            <v>0</v>
          </cell>
          <cell r="QP87">
            <v>0</v>
          </cell>
          <cell r="QQ87">
            <v>0</v>
          </cell>
          <cell r="QR87">
            <v>0</v>
          </cell>
          <cell r="QS87">
            <v>0</v>
          </cell>
          <cell r="QT87">
            <v>0</v>
          </cell>
          <cell r="QU87">
            <v>0</v>
          </cell>
          <cell r="QV87">
            <v>0</v>
          </cell>
          <cell r="QW87">
            <v>0</v>
          </cell>
          <cell r="QX87">
            <v>0</v>
          </cell>
          <cell r="QY87">
            <v>0</v>
          </cell>
          <cell r="QZ87">
            <v>0</v>
          </cell>
          <cell r="RA87">
            <v>0</v>
          </cell>
          <cell r="RB87">
            <v>-494.7399999999999</v>
          </cell>
          <cell r="RC87">
            <v>-494.7399999999999</v>
          </cell>
          <cell r="RD87">
            <v>0</v>
          </cell>
          <cell r="RE87">
            <v>2197.6999999999998</v>
          </cell>
          <cell r="RF87">
            <v>226.25</v>
          </cell>
          <cell r="RG87">
            <v>226.25</v>
          </cell>
          <cell r="RH87">
            <v>226.25</v>
          </cell>
          <cell r="RI87">
            <v>226.25</v>
          </cell>
          <cell r="RJ87">
            <v>226.25</v>
          </cell>
          <cell r="RK87">
            <v>226.25</v>
          </cell>
          <cell r="RL87">
            <v>226.25</v>
          </cell>
          <cell r="RM87">
            <v>122.79</v>
          </cell>
          <cell r="RN87">
            <v>122.79</v>
          </cell>
          <cell r="RO87">
            <v>122.79</v>
          </cell>
          <cell r="RP87">
            <v>122.79</v>
          </cell>
          <cell r="RQ87">
            <v>122.79</v>
          </cell>
          <cell r="RR87">
            <v>0</v>
          </cell>
          <cell r="RS87">
            <v>0</v>
          </cell>
          <cell r="RT87">
            <v>0</v>
          </cell>
          <cell r="RU87">
            <v>0</v>
          </cell>
          <cell r="RV87">
            <v>0</v>
          </cell>
          <cell r="RW87">
            <v>0</v>
          </cell>
          <cell r="RX87">
            <v>0</v>
          </cell>
          <cell r="RY87">
            <v>0</v>
          </cell>
          <cell r="RZ87">
            <v>0</v>
          </cell>
          <cell r="SA87">
            <v>0</v>
          </cell>
          <cell r="SB87">
            <v>0</v>
          </cell>
          <cell r="SC87">
            <v>0</v>
          </cell>
          <cell r="SD87">
            <v>0</v>
          </cell>
          <cell r="SE87">
            <v>-2197.6999999999998</v>
          </cell>
          <cell r="SF87">
            <v>-2197.6999999999998</v>
          </cell>
          <cell r="SG87">
            <v>0</v>
          </cell>
          <cell r="SH87">
            <v>0</v>
          </cell>
          <cell r="SI87">
            <v>0</v>
          </cell>
          <cell r="SJ87">
            <v>0</v>
          </cell>
          <cell r="SK87">
            <v>0</v>
          </cell>
          <cell r="SL87">
            <v>0</v>
          </cell>
          <cell r="SM87">
            <v>0</v>
          </cell>
          <cell r="SN87">
            <v>0</v>
          </cell>
          <cell r="SO87">
            <v>0</v>
          </cell>
          <cell r="SP87">
            <v>0</v>
          </cell>
          <cell r="SQ87">
            <v>0</v>
          </cell>
          <cell r="SR87">
            <v>0</v>
          </cell>
          <cell r="SS87">
            <v>0</v>
          </cell>
          <cell r="ST87">
            <v>0</v>
          </cell>
          <cell r="SU87">
            <v>0</v>
          </cell>
          <cell r="SV87">
            <v>0</v>
          </cell>
          <cell r="SW87">
            <v>0</v>
          </cell>
          <cell r="SX87">
            <v>0</v>
          </cell>
          <cell r="SY87">
            <v>0</v>
          </cell>
          <cell r="SZ87">
            <v>0</v>
          </cell>
          <cell r="TA87">
            <v>0</v>
          </cell>
          <cell r="TB87">
            <v>0</v>
          </cell>
          <cell r="TC87">
            <v>0</v>
          </cell>
          <cell r="TD87">
            <v>0</v>
          </cell>
          <cell r="TE87">
            <v>0</v>
          </cell>
          <cell r="TF87">
            <v>0</v>
          </cell>
          <cell r="TG87">
            <v>0</v>
          </cell>
          <cell r="TH87">
            <v>0</v>
          </cell>
          <cell r="TI87">
            <v>0</v>
          </cell>
          <cell r="TJ87">
            <v>0</v>
          </cell>
          <cell r="TK87">
            <v>923.13999999999987</v>
          </cell>
          <cell r="TL87">
            <v>86.32</v>
          </cell>
          <cell r="TM87">
            <v>86.32</v>
          </cell>
          <cell r="TN87">
            <v>86.32</v>
          </cell>
          <cell r="TO87">
            <v>86.32</v>
          </cell>
          <cell r="TP87">
            <v>86.32</v>
          </cell>
          <cell r="TQ87">
            <v>86.32</v>
          </cell>
          <cell r="TR87">
            <v>86.32</v>
          </cell>
          <cell r="TS87">
            <v>63.78</v>
          </cell>
          <cell r="TT87">
            <v>63.78</v>
          </cell>
          <cell r="TU87">
            <v>63.78</v>
          </cell>
          <cell r="TV87">
            <v>63.78</v>
          </cell>
          <cell r="TW87">
            <v>63.78</v>
          </cell>
          <cell r="TX87">
            <v>1655.37</v>
          </cell>
          <cell r="TY87">
            <v>0</v>
          </cell>
          <cell r="TZ87">
            <v>0</v>
          </cell>
          <cell r="UA87">
            <v>0</v>
          </cell>
          <cell r="UB87">
            <v>0</v>
          </cell>
          <cell r="UC87">
            <v>0</v>
          </cell>
          <cell r="UD87">
            <v>0</v>
          </cell>
          <cell r="UE87">
            <v>0</v>
          </cell>
          <cell r="UF87">
            <v>1655.37</v>
          </cell>
          <cell r="UG87">
            <v>0</v>
          </cell>
          <cell r="UH87">
            <v>0</v>
          </cell>
          <cell r="UI87">
            <v>0</v>
          </cell>
          <cell r="UJ87">
            <v>0</v>
          </cell>
          <cell r="UK87">
            <v>732.23</v>
          </cell>
          <cell r="UL87">
            <v>0</v>
          </cell>
          <cell r="UM87">
            <v>732.23</v>
          </cell>
          <cell r="UN87">
            <v>44.500000000000014</v>
          </cell>
          <cell r="UO87">
            <v>4.3499999999999996</v>
          </cell>
          <cell r="UP87">
            <v>4.3499999999999996</v>
          </cell>
          <cell r="UQ87">
            <v>4.3499999999999996</v>
          </cell>
          <cell r="UR87">
            <v>4.3499999999999996</v>
          </cell>
          <cell r="US87">
            <v>4.3499999999999996</v>
          </cell>
          <cell r="UT87">
            <v>4.3499999999999996</v>
          </cell>
          <cell r="UU87">
            <v>4.3499999999999996</v>
          </cell>
          <cell r="UV87">
            <v>2.81</v>
          </cell>
          <cell r="UW87">
            <v>2.81</v>
          </cell>
          <cell r="UX87">
            <v>2.81</v>
          </cell>
          <cell r="UY87">
            <v>2.81</v>
          </cell>
          <cell r="UZ87">
            <v>2.81</v>
          </cell>
          <cell r="VA87">
            <v>0</v>
          </cell>
          <cell r="VH87">
            <v>0</v>
          </cell>
          <cell r="VN87">
            <v>-44.500000000000014</v>
          </cell>
          <cell r="VO87">
            <v>-44.500000000000014</v>
          </cell>
          <cell r="VP87">
            <v>0</v>
          </cell>
          <cell r="VQ87">
            <v>0</v>
          </cell>
          <cell r="WD87">
            <v>0</v>
          </cell>
          <cell r="WQ87">
            <v>0</v>
          </cell>
          <cell r="WR87">
            <v>0</v>
          </cell>
          <cell r="WS87">
            <v>0</v>
          </cell>
          <cell r="WT87">
            <v>19094.190000000002</v>
          </cell>
          <cell r="WU87">
            <v>1431.12</v>
          </cell>
          <cell r="WV87">
            <v>1431.12</v>
          </cell>
          <cell r="WW87">
            <v>1431.12</v>
          </cell>
          <cell r="WX87">
            <v>1431.12</v>
          </cell>
          <cell r="WY87">
            <v>1431.12</v>
          </cell>
          <cell r="WZ87">
            <v>1431.12</v>
          </cell>
          <cell r="XA87">
            <v>1431.12</v>
          </cell>
          <cell r="XB87">
            <v>1815.27</v>
          </cell>
          <cell r="XC87">
            <v>1815.27</v>
          </cell>
          <cell r="XD87">
            <v>1815.27</v>
          </cell>
          <cell r="XE87">
            <v>1815.27</v>
          </cell>
          <cell r="XF87">
            <v>1815.27</v>
          </cell>
          <cell r="XG87">
            <v>41395.365563876789</v>
          </cell>
          <cell r="XH87">
            <v>3341.7031184381394</v>
          </cell>
          <cell r="XI87">
            <v>3693.7000809560914</v>
          </cell>
          <cell r="XJ87">
            <v>3508.6878084844811</v>
          </cell>
          <cell r="XK87">
            <v>173.09682585145987</v>
          </cell>
          <cell r="XL87">
            <v>2694.6963659100397</v>
          </cell>
          <cell r="XM87">
            <v>2517.9471414992508</v>
          </cell>
          <cell r="XN87">
            <v>3584.7228844474776</v>
          </cell>
          <cell r="XO87">
            <v>4765.028124917998</v>
          </cell>
          <cell r="XP87">
            <v>5033.4051025608478</v>
          </cell>
          <cell r="XQ87">
            <v>4107.2905851103569</v>
          </cell>
          <cell r="XR87">
            <v>3857.3813899329884</v>
          </cell>
          <cell r="XS87">
            <v>4117.706135767653</v>
          </cell>
          <cell r="XT87">
            <v>22301.175563876786</v>
          </cell>
          <cell r="XU87">
            <v>0</v>
          </cell>
          <cell r="XV87">
            <v>22301.175563876786</v>
          </cell>
          <cell r="XW87">
            <v>3775.8000000000011</v>
          </cell>
          <cell r="XX87">
            <v>371.15</v>
          </cell>
          <cell r="XY87">
            <v>371.15</v>
          </cell>
          <cell r="XZ87">
            <v>371.15</v>
          </cell>
          <cell r="YA87">
            <v>371.15</v>
          </cell>
          <cell r="YB87">
            <v>371.15</v>
          </cell>
          <cell r="YC87">
            <v>371.15</v>
          </cell>
          <cell r="YD87">
            <v>371.15</v>
          </cell>
          <cell r="YE87">
            <v>235.55</v>
          </cell>
          <cell r="YF87">
            <v>235.55</v>
          </cell>
          <cell r="YG87">
            <v>235.55</v>
          </cell>
          <cell r="YH87">
            <v>235.55</v>
          </cell>
          <cell r="YI87">
            <v>235.55</v>
          </cell>
          <cell r="YJ87">
            <v>7657.2534889390281</v>
          </cell>
          <cell r="YK87">
            <v>653.82663988394859</v>
          </cell>
          <cell r="YL87">
            <v>573.55004409708863</v>
          </cell>
          <cell r="YM87">
            <v>590.59127115311276</v>
          </cell>
          <cell r="YN87">
            <v>633.29554442767301</v>
          </cell>
          <cell r="YO87">
            <v>571.01670307617451</v>
          </cell>
          <cell r="YP87">
            <v>613.75975149754368</v>
          </cell>
          <cell r="YQ87">
            <v>645.56804285530745</v>
          </cell>
          <cell r="YR87">
            <v>656.67533249797179</v>
          </cell>
          <cell r="YS87">
            <v>602.99909508389624</v>
          </cell>
          <cell r="YT87">
            <v>674.8186138417326</v>
          </cell>
          <cell r="YU87">
            <v>690.54883106043212</v>
          </cell>
          <cell r="YV87">
            <v>750.60361946414548</v>
          </cell>
          <cell r="YW87">
            <v>3881.453488939027</v>
          </cell>
          <cell r="YX87">
            <v>0</v>
          </cell>
          <cell r="YY87">
            <v>3881.453488939027</v>
          </cell>
          <cell r="YZ87">
            <v>4329.6100000000006</v>
          </cell>
          <cell r="ZA87">
            <v>118.53</v>
          </cell>
          <cell r="ZB87">
            <v>118.53</v>
          </cell>
          <cell r="ZC87">
            <v>118.53</v>
          </cell>
          <cell r="ZD87">
            <v>118.53</v>
          </cell>
          <cell r="ZE87">
            <v>118.53</v>
          </cell>
          <cell r="ZF87">
            <v>118.53</v>
          </cell>
          <cell r="ZG87">
            <v>118.53</v>
          </cell>
          <cell r="ZH87">
            <v>699.98</v>
          </cell>
          <cell r="ZI87">
            <v>699.98</v>
          </cell>
          <cell r="ZJ87">
            <v>699.98</v>
          </cell>
          <cell r="ZK87">
            <v>699.98</v>
          </cell>
          <cell r="ZL87">
            <v>699.98</v>
          </cell>
          <cell r="ZM87">
            <v>4331.3068377316513</v>
          </cell>
          <cell r="ZN87">
            <v>0</v>
          </cell>
          <cell r="ZO87">
            <v>42.758683059587284</v>
          </cell>
          <cell r="ZP87">
            <v>144.33901742276066</v>
          </cell>
          <cell r="ZQ87">
            <v>4052.0204125745631</v>
          </cell>
          <cell r="ZR87">
            <v>92.188724674740328</v>
          </cell>
          <cell r="ZS87">
            <v>0</v>
          </cell>
          <cell r="ZZ87">
            <v>1.6968377316507031</v>
          </cell>
          <cell r="AAA87">
            <v>0</v>
          </cell>
          <cell r="AAB87">
            <v>1.6968377316507031</v>
          </cell>
          <cell r="AAC87">
            <v>795.63000000000022</v>
          </cell>
          <cell r="AAD87">
            <v>57.34</v>
          </cell>
          <cell r="AAE87">
            <v>57.34</v>
          </cell>
          <cell r="AAF87">
            <v>57.34</v>
          </cell>
          <cell r="AAG87">
            <v>57.34</v>
          </cell>
          <cell r="AAH87">
            <v>57.34</v>
          </cell>
          <cell r="AAI87">
            <v>57.34</v>
          </cell>
          <cell r="AAJ87">
            <v>57.34</v>
          </cell>
          <cell r="AAK87">
            <v>78.849999999999994</v>
          </cell>
          <cell r="AAL87">
            <v>78.849999999999994</v>
          </cell>
          <cell r="AAM87">
            <v>78.849999999999994</v>
          </cell>
          <cell r="AAN87">
            <v>78.849999999999994</v>
          </cell>
          <cell r="AAO87">
            <v>78.849999999999994</v>
          </cell>
          <cell r="AAP87">
            <v>492.84562311036387</v>
          </cell>
          <cell r="AAQ87">
            <v>68.951458033618195</v>
          </cell>
          <cell r="AAR87">
            <v>68.786416179197232</v>
          </cell>
          <cell r="AAS87">
            <v>69.017898843537509</v>
          </cell>
          <cell r="AAT87">
            <v>69.301145039554996</v>
          </cell>
          <cell r="AAU87">
            <v>69.842251240454004</v>
          </cell>
          <cell r="AAV87">
            <v>69.051224750794006</v>
          </cell>
          <cell r="AAW87">
            <v>67.818710979026733</v>
          </cell>
          <cell r="AAX87">
            <v>2.0499899615999997</v>
          </cell>
          <cell r="AAY87">
            <v>1.9714953725999997</v>
          </cell>
          <cell r="AAZ87">
            <v>2.0077960247999997</v>
          </cell>
          <cell r="ABA87">
            <v>2.0051059870799999</v>
          </cell>
          <cell r="ABB87">
            <v>2.0421306981012823</v>
          </cell>
          <cell r="ABC87">
            <v>-302.78437688963635</v>
          </cell>
          <cell r="ABD87">
            <v>-302.78437688963635</v>
          </cell>
          <cell r="ABE87">
            <v>0</v>
          </cell>
          <cell r="ABF87">
            <v>114.52</v>
          </cell>
          <cell r="ABG87">
            <v>3.86</v>
          </cell>
          <cell r="ABH87">
            <v>3.86</v>
          </cell>
          <cell r="ABI87">
            <v>3.86</v>
          </cell>
          <cell r="ABJ87">
            <v>3.86</v>
          </cell>
          <cell r="ABK87">
            <v>3.86</v>
          </cell>
          <cell r="ABL87">
            <v>3.86</v>
          </cell>
          <cell r="ABM87">
            <v>3.86</v>
          </cell>
          <cell r="ABN87">
            <v>17.5</v>
          </cell>
          <cell r="ABO87">
            <v>17.5</v>
          </cell>
          <cell r="ABP87">
            <v>17.5</v>
          </cell>
          <cell r="ABQ87">
            <v>17.5</v>
          </cell>
          <cell r="ABR87">
            <v>17.5</v>
          </cell>
          <cell r="ABS87">
            <v>0</v>
          </cell>
          <cell r="ABT87">
            <v>0</v>
          </cell>
          <cell r="ABU87">
            <v>0</v>
          </cell>
          <cell r="ABV87">
            <v>0</v>
          </cell>
          <cell r="ABW87">
            <v>0</v>
          </cell>
          <cell r="ABX87">
            <v>0</v>
          </cell>
          <cell r="ABY87">
            <v>0</v>
          </cell>
          <cell r="ACB87">
            <v>0</v>
          </cell>
          <cell r="ACC87">
            <v>0</v>
          </cell>
          <cell r="ACD87">
            <v>0</v>
          </cell>
          <cell r="ACE87">
            <v>0</v>
          </cell>
          <cell r="ACF87">
            <v>-114.52</v>
          </cell>
          <cell r="ACG87">
            <v>-114.52</v>
          </cell>
          <cell r="ACH87">
            <v>0</v>
          </cell>
          <cell r="ACI87">
            <v>1090.1999999999998</v>
          </cell>
          <cell r="ACJ87">
            <v>4172.9550413717971</v>
          </cell>
          <cell r="ACK87">
            <v>3082.7550413717972</v>
          </cell>
          <cell r="ACL87">
            <v>0</v>
          </cell>
          <cell r="ACM87">
            <v>3082.7550413717972</v>
          </cell>
          <cell r="ACN87">
            <v>1090.1999999999998</v>
          </cell>
          <cell r="ACO87">
            <v>91.55</v>
          </cell>
          <cell r="ACP87">
            <v>91.55</v>
          </cell>
          <cell r="ACQ87">
            <v>91.55</v>
          </cell>
          <cell r="ACR87">
            <v>91.55</v>
          </cell>
          <cell r="ACS87">
            <v>91.55</v>
          </cell>
          <cell r="ACT87">
            <v>91.55</v>
          </cell>
          <cell r="ACU87">
            <v>91.55</v>
          </cell>
          <cell r="ACV87">
            <v>89.87</v>
          </cell>
          <cell r="ACW87">
            <v>89.87</v>
          </cell>
          <cell r="ACX87">
            <v>89.87</v>
          </cell>
          <cell r="ACY87">
            <v>89.87</v>
          </cell>
          <cell r="ACZ87">
            <v>89.87</v>
          </cell>
          <cell r="ADA87">
            <v>4172.9550413717971</v>
          </cell>
          <cell r="ADB87">
            <v>0</v>
          </cell>
          <cell r="ADC87">
            <v>731.40034010568934</v>
          </cell>
          <cell r="ADD87">
            <v>339.31238799092063</v>
          </cell>
          <cell r="ADE87">
            <v>546.7125299999999</v>
          </cell>
          <cell r="ADF87">
            <v>388.08246959999997</v>
          </cell>
          <cell r="ADG87">
            <v>334.73935039999992</v>
          </cell>
          <cell r="ADH87">
            <v>321.01061856498779</v>
          </cell>
          <cell r="ADI87">
            <v>337.97689929582475</v>
          </cell>
          <cell r="ADJ87">
            <v>331.05472400000002</v>
          </cell>
          <cell r="ADK87">
            <v>321.82533599999999</v>
          </cell>
          <cell r="ADL87">
            <v>367.3076064</v>
          </cell>
          <cell r="ADM87">
            <v>153.53277901437511</v>
          </cell>
          <cell r="ADN87">
            <v>3082.7550413717972</v>
          </cell>
          <cell r="ADO87">
            <v>0</v>
          </cell>
          <cell r="ADP87">
            <v>3082.7550413717972</v>
          </cell>
          <cell r="ADQ87">
            <v>0</v>
          </cell>
          <cell r="ADR87">
            <v>0</v>
          </cell>
          <cell r="ADS87">
            <v>0</v>
          </cell>
          <cell r="ADT87">
            <v>0</v>
          </cell>
          <cell r="ADU87">
            <v>0</v>
          </cell>
          <cell r="ADV87">
            <v>0</v>
          </cell>
          <cell r="ADW87">
            <v>0</v>
          </cell>
          <cell r="ADX87">
            <v>0</v>
          </cell>
          <cell r="ADY87">
            <v>0</v>
          </cell>
          <cell r="ADZ87">
            <v>0</v>
          </cell>
          <cell r="AEA87">
            <v>0</v>
          </cell>
          <cell r="AEB87">
            <v>0</v>
          </cell>
          <cell r="AEC87">
            <v>0</v>
          </cell>
          <cell r="AED87">
            <v>0</v>
          </cell>
          <cell r="AEE87">
            <v>0</v>
          </cell>
          <cell r="AEF87">
            <v>0</v>
          </cell>
          <cell r="AEG87">
            <v>0</v>
          </cell>
          <cell r="AEH87">
            <v>0</v>
          </cell>
          <cell r="AEI87">
            <v>0</v>
          </cell>
          <cell r="AEJ87">
            <v>0</v>
          </cell>
          <cell r="AEK87">
            <v>0</v>
          </cell>
          <cell r="AEL87">
            <v>0</v>
          </cell>
          <cell r="AEM87">
            <v>0</v>
          </cell>
          <cell r="AEN87">
            <v>0</v>
          </cell>
          <cell r="AEO87">
            <v>0</v>
          </cell>
          <cell r="AEP87">
            <v>0</v>
          </cell>
          <cell r="AEQ87">
            <v>0</v>
          </cell>
          <cell r="AER87">
            <v>0</v>
          </cell>
          <cell r="AES87">
            <v>0</v>
          </cell>
          <cell r="AET87">
            <v>0</v>
          </cell>
          <cell r="AEU87">
            <v>0</v>
          </cell>
          <cell r="AEV87">
            <v>0</v>
          </cell>
          <cell r="AEW87">
            <v>0</v>
          </cell>
          <cell r="AEX87">
            <v>0</v>
          </cell>
          <cell r="AEY87">
            <v>0</v>
          </cell>
          <cell r="AEZ87">
            <v>0</v>
          </cell>
          <cell r="AFA87">
            <v>0</v>
          </cell>
          <cell r="AFB87">
            <v>0</v>
          </cell>
          <cell r="AFC87">
            <v>0</v>
          </cell>
          <cell r="AFD87">
            <v>0</v>
          </cell>
          <cell r="AFE87">
            <v>0</v>
          </cell>
          <cell r="AFF87">
            <v>0</v>
          </cell>
          <cell r="AFG87">
            <v>0</v>
          </cell>
          <cell r="AFH87">
            <v>0</v>
          </cell>
          <cell r="AFI87">
            <v>0</v>
          </cell>
          <cell r="AFJ87">
            <v>0</v>
          </cell>
          <cell r="AFK87">
            <v>0</v>
          </cell>
          <cell r="AFL87">
            <v>0</v>
          </cell>
          <cell r="AFM87">
            <v>0</v>
          </cell>
          <cell r="AFN87">
            <v>0</v>
          </cell>
          <cell r="AFO87">
            <v>0</v>
          </cell>
          <cell r="AFP87">
            <v>0</v>
          </cell>
          <cell r="AFQ87">
            <v>0</v>
          </cell>
          <cell r="AFR87">
            <v>0</v>
          </cell>
          <cell r="AFS87">
            <v>0</v>
          </cell>
          <cell r="AFT87">
            <v>0</v>
          </cell>
          <cell r="AFU87">
            <v>0</v>
          </cell>
          <cell r="AFV87">
            <v>0</v>
          </cell>
          <cell r="AFW87">
            <v>60692.86</v>
          </cell>
          <cell r="AFX87">
            <v>77885.918943459794</v>
          </cell>
          <cell r="AFY87">
            <v>17193.058943459793</v>
          </cell>
          <cell r="AFZ87">
            <v>0</v>
          </cell>
          <cell r="AGA87">
            <v>17193.058943459793</v>
          </cell>
          <cell r="AGB87">
            <v>72831.432000000001</v>
          </cell>
          <cell r="AGC87">
            <v>93463.102732151747</v>
          </cell>
          <cell r="AGD87">
            <v>20631.670732151746</v>
          </cell>
          <cell r="AGE87">
            <v>0</v>
          </cell>
          <cell r="AGF87">
            <v>20631.670732151746</v>
          </cell>
          <cell r="AGG87">
            <v>4491.2716399999999</v>
          </cell>
          <cell r="AGH87">
            <v>5763.5580018160244</v>
          </cell>
          <cell r="AGI87">
            <v>1272.2863618160245</v>
          </cell>
          <cell r="AGJ87">
            <v>0</v>
          </cell>
          <cell r="AGK87">
            <v>1272.2863618160245</v>
          </cell>
          <cell r="AGL87">
            <v>77322.703640000007</v>
          </cell>
          <cell r="AGM87">
            <v>99226.660733967772</v>
          </cell>
          <cell r="AGN87">
            <v>21903.957093967765</v>
          </cell>
          <cell r="AGO87">
            <v>0</v>
          </cell>
          <cell r="AGP87">
            <v>21903.957093967765</v>
          </cell>
          <cell r="AGQ87">
            <v>5.8084772370486662E-2</v>
          </cell>
          <cell r="AGR87">
            <v>7.0000000000000007E-2</v>
          </cell>
          <cell r="AGS87">
            <v>0.05</v>
          </cell>
          <cell r="AGT87">
            <v>6.1666666666666668E-2</v>
          </cell>
          <cell r="AGV87">
            <v>18273.460000000003</v>
          </cell>
          <cell r="AGW87">
            <v>3014.2441719130611</v>
          </cell>
          <cell r="AGX87">
            <v>-15259.215828086941</v>
          </cell>
          <cell r="AGZ87">
            <v>21903.957093967765</v>
          </cell>
          <cell r="AHA87">
            <v>66225.902777172581</v>
          </cell>
          <cell r="AHC87">
            <v>6804.2625718825439</v>
          </cell>
          <cell r="AHD87">
            <v>26295.836423065179</v>
          </cell>
          <cell r="AHE87">
            <v>-1032.873536170664</v>
          </cell>
          <cell r="AHF87">
            <v>22506.851052081649</v>
          </cell>
          <cell r="AHG87">
            <v>142703.93638199905</v>
          </cell>
        </row>
        <row r="88">
          <cell r="C88" t="str">
            <v>Степана Бандери пров. 12</v>
          </cell>
          <cell r="D88">
            <v>1</v>
          </cell>
          <cell r="E88">
            <v>217.6</v>
          </cell>
          <cell r="F88">
            <v>640.37000000000012</v>
          </cell>
          <cell r="G88">
            <v>823.80941520585804</v>
          </cell>
          <cell r="H88">
            <v>183.43941520585793</v>
          </cell>
          <cell r="I88">
            <v>0</v>
          </cell>
          <cell r="J88">
            <v>183.43941520585793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  <cell r="GB88">
            <v>0</v>
          </cell>
          <cell r="GC88">
            <v>0</v>
          </cell>
          <cell r="GD88">
            <v>68.63000000000001</v>
          </cell>
          <cell r="GE88">
            <v>3.59</v>
          </cell>
          <cell r="GF88">
            <v>3.59</v>
          </cell>
          <cell r="GG88">
            <v>3.59</v>
          </cell>
          <cell r="GH88">
            <v>3.59</v>
          </cell>
          <cell r="GI88">
            <v>3.59</v>
          </cell>
          <cell r="GJ88">
            <v>3.59</v>
          </cell>
          <cell r="GK88">
            <v>3.59</v>
          </cell>
          <cell r="GL88">
            <v>8.6999999999999993</v>
          </cell>
          <cell r="GM88">
            <v>8.6999999999999993</v>
          </cell>
          <cell r="GN88">
            <v>8.6999999999999993</v>
          </cell>
          <cell r="GO88">
            <v>8.6999999999999993</v>
          </cell>
          <cell r="GP88">
            <v>8.6999999999999993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V88">
            <v>-68.63000000000001</v>
          </cell>
          <cell r="GW88">
            <v>-68.63000000000001</v>
          </cell>
          <cell r="GX88">
            <v>0</v>
          </cell>
          <cell r="GY88">
            <v>571.74000000000012</v>
          </cell>
          <cell r="GZ88">
            <v>31.42</v>
          </cell>
          <cell r="HA88">
            <v>31.42</v>
          </cell>
          <cell r="HB88">
            <v>31.42</v>
          </cell>
          <cell r="HC88">
            <v>31.42</v>
          </cell>
          <cell r="HD88">
            <v>31.42</v>
          </cell>
          <cell r="HE88">
            <v>31.42</v>
          </cell>
          <cell r="HF88">
            <v>31.42</v>
          </cell>
          <cell r="HG88">
            <v>70.36</v>
          </cell>
          <cell r="HH88">
            <v>70.36</v>
          </cell>
          <cell r="HI88">
            <v>70.36</v>
          </cell>
          <cell r="HJ88">
            <v>70.36</v>
          </cell>
          <cell r="HK88">
            <v>70.36</v>
          </cell>
          <cell r="HL88">
            <v>823.80941520585804</v>
          </cell>
          <cell r="HM88">
            <v>77.483211087477457</v>
          </cell>
          <cell r="HN88">
            <v>82.112445618553011</v>
          </cell>
          <cell r="HO88">
            <v>85.700537712631359</v>
          </cell>
          <cell r="HP88">
            <v>82.556630657315495</v>
          </cell>
          <cell r="HQ88">
            <v>84.897926718246026</v>
          </cell>
          <cell r="HR88">
            <v>74.726328555523793</v>
          </cell>
          <cell r="HS88">
            <v>90.651574858558575</v>
          </cell>
          <cell r="HT88">
            <v>44.785536067187984</v>
          </cell>
          <cell r="HU88">
            <v>46.61069959419185</v>
          </cell>
          <cell r="HV88">
            <v>50.294114822725767</v>
          </cell>
          <cell r="HW88">
            <v>45.690190469912139</v>
          </cell>
          <cell r="HX88">
            <v>58.300219043534604</v>
          </cell>
          <cell r="HY88">
            <v>252.06941520585792</v>
          </cell>
          <cell r="HZ88">
            <v>0</v>
          </cell>
          <cell r="IA88">
            <v>252.06941520585792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0</v>
          </cell>
          <cell r="IK88">
            <v>0</v>
          </cell>
          <cell r="IL88">
            <v>0</v>
          </cell>
          <cell r="IM88">
            <v>0</v>
          </cell>
          <cell r="IN88">
            <v>0</v>
          </cell>
          <cell r="IO88">
            <v>0</v>
          </cell>
          <cell r="IP88">
            <v>0</v>
          </cell>
          <cell r="IQ88">
            <v>0</v>
          </cell>
          <cell r="IR88">
            <v>0</v>
          </cell>
          <cell r="IS88">
            <v>0</v>
          </cell>
          <cell r="IT88">
            <v>0</v>
          </cell>
          <cell r="IU88">
            <v>0</v>
          </cell>
          <cell r="IV88">
            <v>0</v>
          </cell>
          <cell r="IW88">
            <v>0</v>
          </cell>
          <cell r="IX88">
            <v>0</v>
          </cell>
          <cell r="IY88">
            <v>0</v>
          </cell>
          <cell r="IZ88">
            <v>0</v>
          </cell>
          <cell r="JA88">
            <v>0</v>
          </cell>
          <cell r="JB88">
            <v>0</v>
          </cell>
          <cell r="JC88">
            <v>0</v>
          </cell>
          <cell r="JD88">
            <v>0</v>
          </cell>
          <cell r="JE88">
            <v>0</v>
          </cell>
          <cell r="JF88">
            <v>0</v>
          </cell>
          <cell r="JG88">
            <v>0</v>
          </cell>
          <cell r="JH88">
            <v>0</v>
          </cell>
          <cell r="JI88">
            <v>0</v>
          </cell>
          <cell r="JJ88">
            <v>0</v>
          </cell>
          <cell r="JK88">
            <v>0</v>
          </cell>
          <cell r="JL88">
            <v>0</v>
          </cell>
          <cell r="JM88">
            <v>0</v>
          </cell>
          <cell r="JN88">
            <v>0</v>
          </cell>
          <cell r="JO88">
            <v>0</v>
          </cell>
          <cell r="JP88">
            <v>0</v>
          </cell>
          <cell r="JQ88">
            <v>0</v>
          </cell>
          <cell r="JR88">
            <v>0</v>
          </cell>
          <cell r="JS88">
            <v>0</v>
          </cell>
          <cell r="JT88">
            <v>0</v>
          </cell>
          <cell r="JU88">
            <v>0</v>
          </cell>
          <cell r="JV88">
            <v>0</v>
          </cell>
          <cell r="JW88">
            <v>0</v>
          </cell>
          <cell r="JX88">
            <v>0</v>
          </cell>
          <cell r="JY88">
            <v>0</v>
          </cell>
          <cell r="JZ88">
            <v>0</v>
          </cell>
          <cell r="KA88">
            <v>0</v>
          </cell>
          <cell r="KB88">
            <v>0</v>
          </cell>
          <cell r="KC88">
            <v>0</v>
          </cell>
          <cell r="KD88">
            <v>0</v>
          </cell>
          <cell r="KE88">
            <v>0</v>
          </cell>
          <cell r="KF88">
            <v>0</v>
          </cell>
          <cell r="KG88">
            <v>0</v>
          </cell>
          <cell r="KH88">
            <v>647.49</v>
          </cell>
          <cell r="KI88">
            <v>22.02</v>
          </cell>
          <cell r="KJ88">
            <v>22.02</v>
          </cell>
          <cell r="KK88">
            <v>22.02</v>
          </cell>
          <cell r="KL88">
            <v>22.02</v>
          </cell>
          <cell r="KM88">
            <v>22.02</v>
          </cell>
          <cell r="KN88">
            <v>22.02</v>
          </cell>
          <cell r="KO88">
            <v>22.02</v>
          </cell>
          <cell r="KP88">
            <v>98.67</v>
          </cell>
          <cell r="KQ88">
            <v>98.67</v>
          </cell>
          <cell r="KR88">
            <v>98.67</v>
          </cell>
          <cell r="KS88">
            <v>98.67</v>
          </cell>
          <cell r="KT88">
            <v>98.67</v>
          </cell>
          <cell r="KU88">
            <v>702.66931593575293</v>
          </cell>
          <cell r="KV88">
            <v>29.232698742729969</v>
          </cell>
          <cell r="KW88">
            <v>31.482546814851776</v>
          </cell>
          <cell r="KX88">
            <v>27.940379429671601</v>
          </cell>
          <cell r="KY88">
            <v>30.634030266569116</v>
          </cell>
          <cell r="KZ88">
            <v>30.51526877338981</v>
          </cell>
          <cell r="LA88">
            <v>31.189930946964868</v>
          </cell>
          <cell r="LB88">
            <v>27.599379654836518</v>
          </cell>
          <cell r="LC88">
            <v>74.949038931161553</v>
          </cell>
          <cell r="LD88">
            <v>96.605124933978828</v>
          </cell>
          <cell r="LE88">
            <v>93.283623313249194</v>
          </cell>
          <cell r="LF88">
            <v>113.65461450535636</v>
          </cell>
          <cell r="LG88">
            <v>115.58267962299328</v>
          </cell>
          <cell r="LH88">
            <v>55.179315935752925</v>
          </cell>
          <cell r="LI88">
            <v>0</v>
          </cell>
          <cell r="LJ88">
            <v>55.179315935752925</v>
          </cell>
          <cell r="LK88">
            <v>0</v>
          </cell>
          <cell r="LX88">
            <v>0</v>
          </cell>
          <cell r="MJ88">
            <v>0</v>
          </cell>
          <cell r="ML88">
            <v>0</v>
          </cell>
          <cell r="MM88">
            <v>0</v>
          </cell>
          <cell r="MN88">
            <v>1913.72</v>
          </cell>
          <cell r="MO88">
            <v>181.61</v>
          </cell>
          <cell r="MP88">
            <v>181.61</v>
          </cell>
          <cell r="MQ88">
            <v>181.61</v>
          </cell>
          <cell r="MR88">
            <v>181.61</v>
          </cell>
          <cell r="MS88">
            <v>181.61</v>
          </cell>
          <cell r="MT88">
            <v>181.61</v>
          </cell>
          <cell r="MU88">
            <v>181.61</v>
          </cell>
          <cell r="MV88">
            <v>128.49</v>
          </cell>
          <cell r="MW88">
            <v>128.49</v>
          </cell>
          <cell r="MX88">
            <v>128.49</v>
          </cell>
          <cell r="MY88">
            <v>128.49</v>
          </cell>
          <cell r="MZ88">
            <v>128.49</v>
          </cell>
          <cell r="NA88">
            <v>0</v>
          </cell>
          <cell r="NB88">
            <v>0</v>
          </cell>
          <cell r="NC88">
            <v>0</v>
          </cell>
          <cell r="ND88">
            <v>0</v>
          </cell>
          <cell r="NE88">
            <v>0</v>
          </cell>
          <cell r="NF88">
            <v>0</v>
          </cell>
          <cell r="NG88">
            <v>0</v>
          </cell>
          <cell r="NH88">
            <v>0</v>
          </cell>
          <cell r="NI88">
            <v>0</v>
          </cell>
          <cell r="NJ88">
            <v>0</v>
          </cell>
          <cell r="NK88">
            <v>0</v>
          </cell>
          <cell r="NL88">
            <v>0</v>
          </cell>
          <cell r="NM88">
            <v>0</v>
          </cell>
          <cell r="NN88">
            <v>-1913.72</v>
          </cell>
          <cell r="NO88">
            <v>-1913.72</v>
          </cell>
          <cell r="NP88">
            <v>0</v>
          </cell>
          <cell r="NQ88">
            <v>22.020000000000003</v>
          </cell>
          <cell r="NR88">
            <v>0</v>
          </cell>
          <cell r="NS88">
            <v>-22.020000000000003</v>
          </cell>
          <cell r="NT88">
            <v>-22.020000000000003</v>
          </cell>
          <cell r="NU88">
            <v>0</v>
          </cell>
          <cell r="NV88">
            <v>0</v>
          </cell>
          <cell r="NW88">
            <v>0</v>
          </cell>
          <cell r="NX88">
            <v>0</v>
          </cell>
          <cell r="NY88">
            <v>0</v>
          </cell>
          <cell r="NZ88">
            <v>0</v>
          </cell>
          <cell r="OA88">
            <v>0</v>
          </cell>
          <cell r="OB88">
            <v>0</v>
          </cell>
          <cell r="OC88">
            <v>0</v>
          </cell>
          <cell r="OD88">
            <v>0</v>
          </cell>
          <cell r="OE88">
            <v>0</v>
          </cell>
          <cell r="OF88">
            <v>0</v>
          </cell>
          <cell r="OG88">
            <v>0</v>
          </cell>
          <cell r="OH88">
            <v>0</v>
          </cell>
          <cell r="OI88">
            <v>0</v>
          </cell>
          <cell r="OJ88">
            <v>0</v>
          </cell>
          <cell r="OK88">
            <v>0</v>
          </cell>
          <cell r="OL88">
            <v>0</v>
          </cell>
          <cell r="OM88">
            <v>0</v>
          </cell>
          <cell r="ON88">
            <v>0</v>
          </cell>
          <cell r="OO88">
            <v>0</v>
          </cell>
          <cell r="OP88">
            <v>0</v>
          </cell>
          <cell r="OQ88">
            <v>0</v>
          </cell>
          <cell r="OR88">
            <v>0</v>
          </cell>
          <cell r="OS88">
            <v>0</v>
          </cell>
          <cell r="OT88">
            <v>0</v>
          </cell>
          <cell r="OU88">
            <v>0</v>
          </cell>
          <cell r="OV88">
            <v>0</v>
          </cell>
          <cell r="OW88">
            <v>0</v>
          </cell>
          <cell r="OX88">
            <v>0</v>
          </cell>
          <cell r="OY88">
            <v>0</v>
          </cell>
          <cell r="OZ88">
            <v>0</v>
          </cell>
          <cell r="PA88">
            <v>0</v>
          </cell>
          <cell r="PB88">
            <v>0</v>
          </cell>
          <cell r="PC88">
            <v>0</v>
          </cell>
          <cell r="PD88">
            <v>0</v>
          </cell>
          <cell r="PE88">
            <v>0</v>
          </cell>
          <cell r="PF88">
            <v>0</v>
          </cell>
          <cell r="PG88">
            <v>0</v>
          </cell>
          <cell r="PH88">
            <v>0</v>
          </cell>
          <cell r="PI88">
            <v>0</v>
          </cell>
          <cell r="PJ88">
            <v>0</v>
          </cell>
          <cell r="PK88">
            <v>0</v>
          </cell>
          <cell r="PL88">
            <v>0</v>
          </cell>
          <cell r="PM88">
            <v>0</v>
          </cell>
          <cell r="PN88">
            <v>0</v>
          </cell>
          <cell r="PO88">
            <v>0</v>
          </cell>
          <cell r="PP88">
            <v>0</v>
          </cell>
          <cell r="PQ88">
            <v>0</v>
          </cell>
          <cell r="PR88">
            <v>0</v>
          </cell>
          <cell r="PS88">
            <v>0</v>
          </cell>
          <cell r="PT88">
            <v>0</v>
          </cell>
          <cell r="PU88">
            <v>0</v>
          </cell>
          <cell r="PV88">
            <v>0</v>
          </cell>
          <cell r="PW88">
            <v>0</v>
          </cell>
          <cell r="PX88">
            <v>0</v>
          </cell>
          <cell r="PY88">
            <v>0</v>
          </cell>
          <cell r="PZ88">
            <v>0</v>
          </cell>
          <cell r="QA88">
            <v>0</v>
          </cell>
          <cell r="QB88">
            <v>0</v>
          </cell>
          <cell r="QC88">
            <v>0</v>
          </cell>
          <cell r="QD88">
            <v>0</v>
          </cell>
          <cell r="QE88">
            <v>0</v>
          </cell>
          <cell r="QF88">
            <v>0</v>
          </cell>
          <cell r="QG88">
            <v>0</v>
          </cell>
          <cell r="QH88">
            <v>0</v>
          </cell>
          <cell r="QI88">
            <v>0</v>
          </cell>
          <cell r="QJ88">
            <v>0</v>
          </cell>
          <cell r="QK88">
            <v>0</v>
          </cell>
          <cell r="QL88">
            <v>0</v>
          </cell>
          <cell r="QM88">
            <v>0</v>
          </cell>
          <cell r="QN88">
            <v>0</v>
          </cell>
          <cell r="QO88">
            <v>0</v>
          </cell>
          <cell r="QP88">
            <v>0</v>
          </cell>
          <cell r="QQ88">
            <v>0</v>
          </cell>
          <cell r="QR88">
            <v>0</v>
          </cell>
          <cell r="QS88">
            <v>0</v>
          </cell>
          <cell r="QT88">
            <v>0</v>
          </cell>
          <cell r="QU88">
            <v>0</v>
          </cell>
          <cell r="QV88">
            <v>0</v>
          </cell>
          <cell r="QW88">
            <v>0</v>
          </cell>
          <cell r="QX88">
            <v>0</v>
          </cell>
          <cell r="QY88">
            <v>0</v>
          </cell>
          <cell r="QZ88">
            <v>0</v>
          </cell>
          <cell r="RA88">
            <v>0</v>
          </cell>
          <cell r="RB88">
            <v>0</v>
          </cell>
          <cell r="RC88">
            <v>0</v>
          </cell>
          <cell r="RD88">
            <v>0</v>
          </cell>
          <cell r="RE88">
            <v>0</v>
          </cell>
          <cell r="RF88">
            <v>0</v>
          </cell>
          <cell r="RG88">
            <v>0</v>
          </cell>
          <cell r="RH88">
            <v>0</v>
          </cell>
          <cell r="RI88">
            <v>0</v>
          </cell>
          <cell r="RJ88">
            <v>0</v>
          </cell>
          <cell r="RK88">
            <v>0</v>
          </cell>
          <cell r="RL88">
            <v>0</v>
          </cell>
          <cell r="RM88">
            <v>0</v>
          </cell>
          <cell r="RN88">
            <v>0</v>
          </cell>
          <cell r="RO88">
            <v>0</v>
          </cell>
          <cell r="RP88">
            <v>0</v>
          </cell>
          <cell r="RQ88">
            <v>0</v>
          </cell>
          <cell r="RR88">
            <v>0</v>
          </cell>
          <cell r="RS88">
            <v>0</v>
          </cell>
          <cell r="RT88">
            <v>0</v>
          </cell>
          <cell r="RU88">
            <v>0</v>
          </cell>
          <cell r="RV88">
            <v>0</v>
          </cell>
          <cell r="RW88">
            <v>0</v>
          </cell>
          <cell r="RX88">
            <v>0</v>
          </cell>
          <cell r="RY88">
            <v>0</v>
          </cell>
          <cell r="RZ88">
            <v>0</v>
          </cell>
          <cell r="SA88">
            <v>0</v>
          </cell>
          <cell r="SB88">
            <v>0</v>
          </cell>
          <cell r="SC88">
            <v>0</v>
          </cell>
          <cell r="SD88">
            <v>0</v>
          </cell>
          <cell r="SE88">
            <v>0</v>
          </cell>
          <cell r="SF88">
            <v>0</v>
          </cell>
          <cell r="SG88">
            <v>0</v>
          </cell>
          <cell r="SH88">
            <v>0</v>
          </cell>
          <cell r="SI88">
            <v>0</v>
          </cell>
          <cell r="SJ88">
            <v>0</v>
          </cell>
          <cell r="SK88">
            <v>0</v>
          </cell>
          <cell r="SL88">
            <v>0</v>
          </cell>
          <cell r="SM88">
            <v>0</v>
          </cell>
          <cell r="SN88">
            <v>0</v>
          </cell>
          <cell r="SO88">
            <v>0</v>
          </cell>
          <cell r="SP88">
            <v>0</v>
          </cell>
          <cell r="SQ88">
            <v>0</v>
          </cell>
          <cell r="SR88">
            <v>0</v>
          </cell>
          <cell r="SS88">
            <v>0</v>
          </cell>
          <cell r="ST88">
            <v>0</v>
          </cell>
          <cell r="SU88">
            <v>0</v>
          </cell>
          <cell r="SV88">
            <v>0</v>
          </cell>
          <cell r="SW88">
            <v>0</v>
          </cell>
          <cell r="SX88">
            <v>0</v>
          </cell>
          <cell r="SY88">
            <v>0</v>
          </cell>
          <cell r="SZ88">
            <v>0</v>
          </cell>
          <cell r="TA88">
            <v>0</v>
          </cell>
          <cell r="TB88">
            <v>0</v>
          </cell>
          <cell r="TC88">
            <v>0</v>
          </cell>
          <cell r="TD88">
            <v>0</v>
          </cell>
          <cell r="TE88">
            <v>0</v>
          </cell>
          <cell r="TF88">
            <v>0</v>
          </cell>
          <cell r="TG88">
            <v>0</v>
          </cell>
          <cell r="TH88">
            <v>0</v>
          </cell>
          <cell r="TI88">
            <v>0</v>
          </cell>
          <cell r="TJ88">
            <v>0</v>
          </cell>
          <cell r="TK88">
            <v>0</v>
          </cell>
          <cell r="TL88">
            <v>0</v>
          </cell>
          <cell r="TM88">
            <v>0</v>
          </cell>
          <cell r="TN88">
            <v>0</v>
          </cell>
          <cell r="TO88">
            <v>0</v>
          </cell>
          <cell r="TP88">
            <v>0</v>
          </cell>
          <cell r="TQ88">
            <v>0</v>
          </cell>
          <cell r="TR88">
            <v>0</v>
          </cell>
          <cell r="TS88">
            <v>0</v>
          </cell>
          <cell r="TT88">
            <v>0</v>
          </cell>
          <cell r="TU88">
            <v>0</v>
          </cell>
          <cell r="TV88">
            <v>0</v>
          </cell>
          <cell r="TW88">
            <v>0</v>
          </cell>
          <cell r="TX88">
            <v>0</v>
          </cell>
          <cell r="TY88">
            <v>0</v>
          </cell>
          <cell r="TZ88">
            <v>0</v>
          </cell>
          <cell r="UA88">
            <v>0</v>
          </cell>
          <cell r="UB88">
            <v>0</v>
          </cell>
          <cell r="UC88">
            <v>0</v>
          </cell>
          <cell r="UD88">
            <v>0</v>
          </cell>
          <cell r="UE88">
            <v>0</v>
          </cell>
          <cell r="UF88">
            <v>0</v>
          </cell>
          <cell r="UG88">
            <v>0</v>
          </cell>
          <cell r="UH88">
            <v>0</v>
          </cell>
          <cell r="UI88">
            <v>0</v>
          </cell>
          <cell r="UJ88">
            <v>0</v>
          </cell>
          <cell r="UK88">
            <v>0</v>
          </cell>
          <cell r="UL88">
            <v>0</v>
          </cell>
          <cell r="UM88">
            <v>0</v>
          </cell>
          <cell r="UN88">
            <v>22.020000000000003</v>
          </cell>
          <cell r="UO88">
            <v>2.5099999999999998</v>
          </cell>
          <cell r="UP88">
            <v>2.5099999999999998</v>
          </cell>
          <cell r="UQ88">
            <v>2.5099999999999998</v>
          </cell>
          <cell r="UR88">
            <v>2.5099999999999998</v>
          </cell>
          <cell r="US88">
            <v>2.5099999999999998</v>
          </cell>
          <cell r="UT88">
            <v>2.5099999999999998</v>
          </cell>
          <cell r="UU88">
            <v>2.5099999999999998</v>
          </cell>
          <cell r="UV88">
            <v>0.89</v>
          </cell>
          <cell r="UW88">
            <v>0.89</v>
          </cell>
          <cell r="UX88">
            <v>0.89</v>
          </cell>
          <cell r="UY88">
            <v>0.89</v>
          </cell>
          <cell r="UZ88">
            <v>0.89</v>
          </cell>
          <cell r="VA88">
            <v>0</v>
          </cell>
          <cell r="VH88">
            <v>0</v>
          </cell>
          <cell r="VN88">
            <v>-22.020000000000003</v>
          </cell>
          <cell r="VO88">
            <v>-22.020000000000003</v>
          </cell>
          <cell r="VP88">
            <v>0</v>
          </cell>
          <cell r="VQ88">
            <v>0</v>
          </cell>
          <cell r="WD88">
            <v>0</v>
          </cell>
          <cell r="WQ88">
            <v>0</v>
          </cell>
          <cell r="WR88">
            <v>0</v>
          </cell>
          <cell r="WS88">
            <v>0</v>
          </cell>
          <cell r="WT88">
            <v>0</v>
          </cell>
          <cell r="WU88">
            <v>0</v>
          </cell>
          <cell r="WV88">
            <v>0</v>
          </cell>
          <cell r="WW88">
            <v>0</v>
          </cell>
          <cell r="WX88">
            <v>0</v>
          </cell>
          <cell r="WY88">
            <v>0</v>
          </cell>
          <cell r="WZ88">
            <v>0</v>
          </cell>
          <cell r="XA88">
            <v>0</v>
          </cell>
          <cell r="XB88">
            <v>0</v>
          </cell>
          <cell r="XC88">
            <v>0</v>
          </cell>
          <cell r="XD88">
            <v>0</v>
          </cell>
          <cell r="XE88">
            <v>0</v>
          </cell>
          <cell r="XF88">
            <v>0</v>
          </cell>
          <cell r="XG88">
            <v>414.448763742631</v>
          </cell>
          <cell r="XH88">
            <v>0</v>
          </cell>
          <cell r="XI88">
            <v>400.33776219640595</v>
          </cell>
          <cell r="XJ88">
            <v>0</v>
          </cell>
          <cell r="XK88">
            <v>0</v>
          </cell>
          <cell r="XL88">
            <v>0</v>
          </cell>
          <cell r="XM88">
            <v>0</v>
          </cell>
          <cell r="XN88">
            <v>0</v>
          </cell>
          <cell r="XO88">
            <v>2.8662626587516731</v>
          </cell>
          <cell r="XP88">
            <v>2.7565127996893581</v>
          </cell>
          <cell r="XQ88">
            <v>2.8146217226147767</v>
          </cell>
          <cell r="XR88">
            <v>2.8108507027961078</v>
          </cell>
          <cell r="XS88">
            <v>2.8627536623730987</v>
          </cell>
          <cell r="XT88">
            <v>414.448763742631</v>
          </cell>
          <cell r="XU88">
            <v>0</v>
          </cell>
          <cell r="XV88">
            <v>414.448763742631</v>
          </cell>
          <cell r="XW88">
            <v>0</v>
          </cell>
          <cell r="XX88">
            <v>0</v>
          </cell>
          <cell r="XY88">
            <v>0</v>
          </cell>
          <cell r="XZ88">
            <v>0</v>
          </cell>
          <cell r="YA88">
            <v>0</v>
          </cell>
          <cell r="YB88">
            <v>0</v>
          </cell>
          <cell r="YC88">
            <v>0</v>
          </cell>
          <cell r="YD88">
            <v>0</v>
          </cell>
          <cell r="YE88">
            <v>0</v>
          </cell>
          <cell r="YF88">
            <v>0</v>
          </cell>
          <cell r="YG88">
            <v>0</v>
          </cell>
          <cell r="YH88">
            <v>0</v>
          </cell>
          <cell r="YI88">
            <v>0</v>
          </cell>
          <cell r="YJ88">
            <v>0</v>
          </cell>
          <cell r="YK88">
            <v>0</v>
          </cell>
          <cell r="YL88">
            <v>0</v>
          </cell>
          <cell r="YM88">
            <v>0</v>
          </cell>
          <cell r="YN88">
            <v>0</v>
          </cell>
          <cell r="YO88">
            <v>0</v>
          </cell>
          <cell r="YP88">
            <v>0</v>
          </cell>
          <cell r="YQ88">
            <v>0</v>
          </cell>
          <cell r="YR88">
            <v>0</v>
          </cell>
          <cell r="YS88">
            <v>0</v>
          </cell>
          <cell r="YT88">
            <v>0</v>
          </cell>
          <cell r="YU88">
            <v>0</v>
          </cell>
          <cell r="YV88">
            <v>0</v>
          </cell>
          <cell r="YW88">
            <v>0</v>
          </cell>
          <cell r="YX88">
            <v>0</v>
          </cell>
          <cell r="YY88">
            <v>0</v>
          </cell>
          <cell r="YZ88">
            <v>0</v>
          </cell>
          <cell r="ZA88">
            <v>0</v>
          </cell>
          <cell r="ZB88">
            <v>0</v>
          </cell>
          <cell r="ZC88">
            <v>0</v>
          </cell>
          <cell r="ZD88">
            <v>0</v>
          </cell>
          <cell r="ZE88">
            <v>0</v>
          </cell>
          <cell r="ZF88">
            <v>0</v>
          </cell>
          <cell r="ZG88">
            <v>0</v>
          </cell>
          <cell r="ZH88">
            <v>0</v>
          </cell>
          <cell r="ZI88">
            <v>0</v>
          </cell>
          <cell r="ZJ88">
            <v>0</v>
          </cell>
          <cell r="ZK88">
            <v>0</v>
          </cell>
          <cell r="ZL88">
            <v>0</v>
          </cell>
          <cell r="ZM88">
            <v>432.61570481378766</v>
          </cell>
          <cell r="ZN88">
            <v>0</v>
          </cell>
          <cell r="ZO88">
            <v>90.820248319657139</v>
          </cell>
          <cell r="ZP88">
            <v>306.66140409302307</v>
          </cell>
          <cell r="ZQ88">
            <v>35.134052401107454</v>
          </cell>
          <cell r="ZR88">
            <v>0</v>
          </cell>
          <cell r="ZS88">
            <v>0</v>
          </cell>
          <cell r="ZZ88">
            <v>432.61570481378766</v>
          </cell>
          <cell r="AAA88">
            <v>0</v>
          </cell>
          <cell r="AAB88">
            <v>432.61570481378766</v>
          </cell>
          <cell r="AAC88">
            <v>0</v>
          </cell>
          <cell r="AAD88">
            <v>0</v>
          </cell>
          <cell r="AAE88">
            <v>0</v>
          </cell>
          <cell r="AAF88">
            <v>0</v>
          </cell>
          <cell r="AAG88">
            <v>0</v>
          </cell>
          <cell r="AAH88">
            <v>0</v>
          </cell>
          <cell r="AAI88">
            <v>0</v>
          </cell>
          <cell r="AAJ88">
            <v>0</v>
          </cell>
          <cell r="AAK88">
            <v>0</v>
          </cell>
          <cell r="AAL88">
            <v>0</v>
          </cell>
          <cell r="AAM88">
            <v>0</v>
          </cell>
          <cell r="AAN88">
            <v>0</v>
          </cell>
          <cell r="AAO88">
            <v>0</v>
          </cell>
          <cell r="AAP88">
            <v>390.60104292950018</v>
          </cell>
          <cell r="AAQ88">
            <v>0</v>
          </cell>
          <cell r="AAR88">
            <v>0</v>
          </cell>
          <cell r="AAS88">
            <v>0</v>
          </cell>
          <cell r="AAT88">
            <v>0</v>
          </cell>
          <cell r="AAU88">
            <v>0</v>
          </cell>
          <cell r="AAV88">
            <v>0</v>
          </cell>
          <cell r="AAW88">
            <v>0</v>
          </cell>
          <cell r="AAX88">
            <v>79.464772799999992</v>
          </cell>
          <cell r="AAY88">
            <v>76.4220483</v>
          </cell>
          <cell r="AAZ88">
            <v>77.829188399999992</v>
          </cell>
          <cell r="ABA88">
            <v>77.724913139999998</v>
          </cell>
          <cell r="ABB88">
            <v>79.160120289500156</v>
          </cell>
          <cell r="ABC88">
            <v>390.60104292950018</v>
          </cell>
          <cell r="ABD88">
            <v>0</v>
          </cell>
          <cell r="ABE88">
            <v>390.60104292950018</v>
          </cell>
          <cell r="ABF88">
            <v>0</v>
          </cell>
          <cell r="ABG88">
            <v>0</v>
          </cell>
          <cell r="ABH88">
            <v>0</v>
          </cell>
          <cell r="ABI88">
            <v>0</v>
          </cell>
          <cell r="ABJ88">
            <v>0</v>
          </cell>
          <cell r="ABK88">
            <v>0</v>
          </cell>
          <cell r="ABL88">
            <v>0</v>
          </cell>
          <cell r="ABM88">
            <v>0</v>
          </cell>
          <cell r="ABN88">
            <v>0</v>
          </cell>
          <cell r="ABO88">
            <v>0</v>
          </cell>
          <cell r="ABP88">
            <v>0</v>
          </cell>
          <cell r="ABQ88">
            <v>0</v>
          </cell>
          <cell r="ABR88">
            <v>0</v>
          </cell>
          <cell r="ABS88">
            <v>0</v>
          </cell>
          <cell r="ABT88">
            <v>0</v>
          </cell>
          <cell r="ABU88">
            <v>0</v>
          </cell>
          <cell r="ABV88">
            <v>0</v>
          </cell>
          <cell r="ABW88">
            <v>0</v>
          </cell>
          <cell r="ABX88">
            <v>0</v>
          </cell>
          <cell r="ABY88">
            <v>0</v>
          </cell>
          <cell r="ACB88">
            <v>0</v>
          </cell>
          <cell r="ACC88">
            <v>0</v>
          </cell>
          <cell r="ACD88">
            <v>0</v>
          </cell>
          <cell r="ACE88">
            <v>0</v>
          </cell>
          <cell r="ACF88">
            <v>0</v>
          </cell>
          <cell r="ACG88">
            <v>0</v>
          </cell>
          <cell r="ACH88">
            <v>0</v>
          </cell>
          <cell r="ACI88">
            <v>0</v>
          </cell>
          <cell r="ACJ88">
            <v>0</v>
          </cell>
          <cell r="ACK88">
            <v>0</v>
          </cell>
          <cell r="ACL88">
            <v>0</v>
          </cell>
          <cell r="ACM88">
            <v>0</v>
          </cell>
          <cell r="ACN88">
            <v>0</v>
          </cell>
          <cell r="ACO88">
            <v>0</v>
          </cell>
          <cell r="ACP88">
            <v>0</v>
          </cell>
          <cell r="ACQ88">
            <v>0</v>
          </cell>
          <cell r="ACR88">
            <v>0</v>
          </cell>
          <cell r="ACS88">
            <v>0</v>
          </cell>
          <cell r="ACT88">
            <v>0</v>
          </cell>
          <cell r="ACU88">
            <v>0</v>
          </cell>
          <cell r="ACV88">
            <v>0</v>
          </cell>
          <cell r="ACW88">
            <v>0</v>
          </cell>
          <cell r="ACX88">
            <v>0</v>
          </cell>
          <cell r="ACY88">
            <v>0</v>
          </cell>
          <cell r="ACZ88">
            <v>0</v>
          </cell>
          <cell r="ADA88">
            <v>0</v>
          </cell>
          <cell r="ADB88">
            <v>0</v>
          </cell>
          <cell r="ADC88">
            <v>0</v>
          </cell>
          <cell r="ADD88">
            <v>0</v>
          </cell>
          <cell r="ADE88">
            <v>0</v>
          </cell>
          <cell r="ADF88">
            <v>0</v>
          </cell>
          <cell r="ADG88">
            <v>0</v>
          </cell>
          <cell r="ADH88">
            <v>0</v>
          </cell>
          <cell r="ADI88">
            <v>0</v>
          </cell>
          <cell r="ADJ88">
            <v>0</v>
          </cell>
          <cell r="ADK88">
            <v>0</v>
          </cell>
          <cell r="ADL88">
            <v>0</v>
          </cell>
          <cell r="ADM88">
            <v>0</v>
          </cell>
          <cell r="ADN88">
            <v>0</v>
          </cell>
          <cell r="ADO88">
            <v>0</v>
          </cell>
          <cell r="ADP88">
            <v>0</v>
          </cell>
          <cell r="ADQ88">
            <v>0</v>
          </cell>
          <cell r="ADR88">
            <v>0</v>
          </cell>
          <cell r="ADS88">
            <v>0</v>
          </cell>
          <cell r="ADT88">
            <v>0</v>
          </cell>
          <cell r="ADU88">
            <v>0</v>
          </cell>
          <cell r="ADV88">
            <v>0</v>
          </cell>
          <cell r="ADW88">
            <v>0</v>
          </cell>
          <cell r="ADX88">
            <v>0</v>
          </cell>
          <cell r="ADY88">
            <v>0</v>
          </cell>
          <cell r="ADZ88">
            <v>0</v>
          </cell>
          <cell r="AEA88">
            <v>0</v>
          </cell>
          <cell r="AEB88">
            <v>0</v>
          </cell>
          <cell r="AEC88">
            <v>0</v>
          </cell>
          <cell r="AED88">
            <v>0</v>
          </cell>
          <cell r="AEE88">
            <v>0</v>
          </cell>
          <cell r="AEF88">
            <v>0</v>
          </cell>
          <cell r="AEG88">
            <v>0</v>
          </cell>
          <cell r="AEH88">
            <v>0</v>
          </cell>
          <cell r="AEI88">
            <v>0</v>
          </cell>
          <cell r="AEJ88">
            <v>0</v>
          </cell>
          <cell r="AEK88">
            <v>0</v>
          </cell>
          <cell r="AEL88">
            <v>0</v>
          </cell>
          <cell r="AEM88">
            <v>0</v>
          </cell>
          <cell r="AEN88">
            <v>0</v>
          </cell>
          <cell r="AEO88">
            <v>0</v>
          </cell>
          <cell r="AEP88">
            <v>0</v>
          </cell>
          <cell r="AEQ88">
            <v>0</v>
          </cell>
          <cell r="AER88">
            <v>0</v>
          </cell>
          <cell r="AES88">
            <v>0</v>
          </cell>
          <cell r="AET88">
            <v>0</v>
          </cell>
          <cell r="AEU88">
            <v>0</v>
          </cell>
          <cell r="AEV88">
            <v>0</v>
          </cell>
          <cell r="AEW88">
            <v>0</v>
          </cell>
          <cell r="AEX88">
            <v>0</v>
          </cell>
          <cell r="AEY88">
            <v>0</v>
          </cell>
          <cell r="AEZ88">
            <v>0</v>
          </cell>
          <cell r="AFA88">
            <v>0</v>
          </cell>
          <cell r="AFB88">
            <v>0</v>
          </cell>
          <cell r="AFC88">
            <v>0</v>
          </cell>
          <cell r="AFD88">
            <v>0</v>
          </cell>
          <cell r="AFE88">
            <v>0</v>
          </cell>
          <cell r="AFF88">
            <v>0</v>
          </cell>
          <cell r="AFG88">
            <v>0</v>
          </cell>
          <cell r="AFH88">
            <v>0</v>
          </cell>
          <cell r="AFI88">
            <v>0</v>
          </cell>
          <cell r="AFJ88">
            <v>0</v>
          </cell>
          <cell r="AFK88">
            <v>0</v>
          </cell>
          <cell r="AFL88">
            <v>0</v>
          </cell>
          <cell r="AFM88">
            <v>0</v>
          </cell>
          <cell r="AFN88">
            <v>0</v>
          </cell>
          <cell r="AFO88">
            <v>0</v>
          </cell>
          <cell r="AFP88">
            <v>0</v>
          </cell>
          <cell r="AFQ88">
            <v>0</v>
          </cell>
          <cell r="AFR88">
            <v>0</v>
          </cell>
          <cell r="AFS88">
            <v>0</v>
          </cell>
          <cell r="AFT88">
            <v>0</v>
          </cell>
          <cell r="AFU88">
            <v>0</v>
          </cell>
          <cell r="AFV88">
            <v>0</v>
          </cell>
          <cell r="AFW88">
            <v>3223.6</v>
          </cell>
          <cell r="AFX88">
            <v>2764.1442426275298</v>
          </cell>
          <cell r="AFY88">
            <v>-459.45575737247009</v>
          </cell>
          <cell r="AFZ88">
            <v>-459.45575737247009</v>
          </cell>
          <cell r="AGA88">
            <v>0</v>
          </cell>
          <cell r="AGB88">
            <v>3868.3199999999997</v>
          </cell>
          <cell r="AGC88">
            <v>3316.9730911530355</v>
          </cell>
          <cell r="AGD88">
            <v>-551.3469088469642</v>
          </cell>
          <cell r="AGE88">
            <v>-551.3469088469642</v>
          </cell>
          <cell r="AGF88">
            <v>0</v>
          </cell>
          <cell r="AGG88">
            <v>238.54639999999998</v>
          </cell>
          <cell r="AGH88">
            <v>204.54667395443718</v>
          </cell>
          <cell r="AGI88">
            <v>-33.999726045562795</v>
          </cell>
          <cell r="AGJ88">
            <v>-33.999726045562795</v>
          </cell>
          <cell r="AGK88">
            <v>0</v>
          </cell>
          <cell r="AGL88">
            <v>4106.8663999999999</v>
          </cell>
          <cell r="AGM88">
            <v>3521.5197651074727</v>
          </cell>
          <cell r="AGN88">
            <v>-585.34663489252716</v>
          </cell>
          <cell r="AGO88">
            <v>-585.34663489252716</v>
          </cell>
          <cell r="AGP88">
            <v>0</v>
          </cell>
          <cell r="AGQ88">
            <v>5.8084772370486648E-2</v>
          </cell>
          <cell r="AGR88">
            <v>7.0000000000000007E-2</v>
          </cell>
          <cell r="AGS88">
            <v>0.05</v>
          </cell>
          <cell r="AGT88">
            <v>6.1666666666666668E-2</v>
          </cell>
          <cell r="AGV88">
            <v>1935.74</v>
          </cell>
          <cell r="AGW88">
            <v>0</v>
          </cell>
          <cell r="AGX88">
            <v>-1935.74</v>
          </cell>
          <cell r="AGZ88">
            <v>-585.34663489252716</v>
          </cell>
          <cell r="AHA88">
            <v>-1710.5933293255739</v>
          </cell>
          <cell r="AHC88">
            <v>-2124.8738941917336</v>
          </cell>
          <cell r="AHD88">
            <v>-1640.6890827097741</v>
          </cell>
          <cell r="AHE88">
            <v>-3244.6941855483387</v>
          </cell>
          <cell r="AHF88">
            <v>-1947.6720642863247</v>
          </cell>
          <cell r="AHG88">
            <v>-11253.869190954272</v>
          </cell>
        </row>
        <row r="89">
          <cell r="C89" t="str">
            <v>Олександра Довгача пров. 1</v>
          </cell>
          <cell r="D89">
            <v>1</v>
          </cell>
          <cell r="E89">
            <v>414</v>
          </cell>
          <cell r="F89">
            <v>1451.3100000000002</v>
          </cell>
          <cell r="G89">
            <v>1649.9768660395782</v>
          </cell>
          <cell r="H89">
            <v>198.66686603957805</v>
          </cell>
          <cell r="I89">
            <v>0</v>
          </cell>
          <cell r="J89">
            <v>198.66686603957805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386.21000000000004</v>
          </cell>
          <cell r="GE89">
            <v>6.83</v>
          </cell>
          <cell r="GF89">
            <v>6.83</v>
          </cell>
          <cell r="GG89">
            <v>6.83</v>
          </cell>
          <cell r="GH89">
            <v>6.83</v>
          </cell>
          <cell r="GI89">
            <v>6.83</v>
          </cell>
          <cell r="GJ89">
            <v>6.83</v>
          </cell>
          <cell r="GK89">
            <v>6.83</v>
          </cell>
          <cell r="GL89">
            <v>67.680000000000007</v>
          </cell>
          <cell r="GM89">
            <v>67.680000000000007</v>
          </cell>
          <cell r="GN89">
            <v>67.680000000000007</v>
          </cell>
          <cell r="GO89">
            <v>67.680000000000007</v>
          </cell>
          <cell r="GP89">
            <v>67.680000000000007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V89">
            <v>-386.21000000000004</v>
          </cell>
          <cell r="GW89">
            <v>-386.21000000000004</v>
          </cell>
          <cell r="GX89">
            <v>0</v>
          </cell>
          <cell r="GY89">
            <v>1065.1000000000001</v>
          </cell>
          <cell r="GZ89">
            <v>56.55</v>
          </cell>
          <cell r="HA89">
            <v>56.55</v>
          </cell>
          <cell r="HB89">
            <v>56.55</v>
          </cell>
          <cell r="HC89">
            <v>56.55</v>
          </cell>
          <cell r="HD89">
            <v>56.55</v>
          </cell>
          <cell r="HE89">
            <v>56.55</v>
          </cell>
          <cell r="HF89">
            <v>56.55</v>
          </cell>
          <cell r="HG89">
            <v>133.85</v>
          </cell>
          <cell r="HH89">
            <v>133.85</v>
          </cell>
          <cell r="HI89">
            <v>133.85</v>
          </cell>
          <cell r="HJ89">
            <v>133.85</v>
          </cell>
          <cell r="HK89">
            <v>133.85</v>
          </cell>
          <cell r="HL89">
            <v>1649.9768660395782</v>
          </cell>
          <cell r="HM89">
            <v>140.29191492897925</v>
          </cell>
          <cell r="HN89">
            <v>148.70576527270521</v>
          </cell>
          <cell r="HO89">
            <v>156.36119569749181</v>
          </cell>
          <cell r="HP89">
            <v>149.69245253323763</v>
          </cell>
          <cell r="HQ89">
            <v>154.24881659602858</v>
          </cell>
          <cell r="HR89">
            <v>134.68110180595633</v>
          </cell>
          <cell r="HS89">
            <v>165.76558841629952</v>
          </cell>
          <cell r="HT89">
            <v>85.20777542194773</v>
          </cell>
          <cell r="HU89">
            <v>88.680283235273095</v>
          </cell>
          <cell r="HV89">
            <v>147.50640742690126</v>
          </cell>
          <cell r="HW89">
            <v>129.94239293222398</v>
          </cell>
          <cell r="HX89">
            <v>148.89317177253375</v>
          </cell>
          <cell r="HY89">
            <v>584.87686603957809</v>
          </cell>
          <cell r="HZ89">
            <v>0</v>
          </cell>
          <cell r="IA89">
            <v>584.87686603957809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0</v>
          </cell>
          <cell r="IK89">
            <v>0</v>
          </cell>
          <cell r="IL89">
            <v>0</v>
          </cell>
          <cell r="IM89">
            <v>0</v>
          </cell>
          <cell r="IN89">
            <v>0</v>
          </cell>
          <cell r="IO89">
            <v>0</v>
          </cell>
          <cell r="IP89">
            <v>0</v>
          </cell>
          <cell r="IQ89">
            <v>0</v>
          </cell>
          <cell r="IR89">
            <v>0</v>
          </cell>
          <cell r="IS89">
            <v>0</v>
          </cell>
          <cell r="IT89">
            <v>0</v>
          </cell>
          <cell r="IU89">
            <v>0</v>
          </cell>
          <cell r="IV89">
            <v>0</v>
          </cell>
          <cell r="IW89">
            <v>0</v>
          </cell>
          <cell r="IX89">
            <v>0</v>
          </cell>
          <cell r="IY89">
            <v>0</v>
          </cell>
          <cell r="IZ89">
            <v>0</v>
          </cell>
          <cell r="JA89">
            <v>0</v>
          </cell>
          <cell r="JB89">
            <v>0</v>
          </cell>
          <cell r="JC89">
            <v>0</v>
          </cell>
          <cell r="JD89">
            <v>0</v>
          </cell>
          <cell r="JE89">
            <v>0</v>
          </cell>
          <cell r="JF89">
            <v>0</v>
          </cell>
          <cell r="JG89">
            <v>0</v>
          </cell>
          <cell r="JH89">
            <v>0</v>
          </cell>
          <cell r="JI89">
            <v>0</v>
          </cell>
          <cell r="JJ89">
            <v>0</v>
          </cell>
          <cell r="JK89">
            <v>0</v>
          </cell>
          <cell r="JL89">
            <v>0</v>
          </cell>
          <cell r="JM89">
            <v>0</v>
          </cell>
          <cell r="JN89">
            <v>0</v>
          </cell>
          <cell r="JO89">
            <v>0</v>
          </cell>
          <cell r="JP89">
            <v>0</v>
          </cell>
          <cell r="JQ89">
            <v>0</v>
          </cell>
          <cell r="JR89">
            <v>0</v>
          </cell>
          <cell r="JS89">
            <v>0</v>
          </cell>
          <cell r="JT89">
            <v>0</v>
          </cell>
          <cell r="JU89">
            <v>0</v>
          </cell>
          <cell r="JV89">
            <v>0</v>
          </cell>
          <cell r="JW89">
            <v>0</v>
          </cell>
          <cell r="JX89">
            <v>0</v>
          </cell>
          <cell r="JY89">
            <v>0</v>
          </cell>
          <cell r="JZ89">
            <v>0</v>
          </cell>
          <cell r="KA89">
            <v>0</v>
          </cell>
          <cell r="KB89">
            <v>0</v>
          </cell>
          <cell r="KC89">
            <v>0</v>
          </cell>
          <cell r="KD89">
            <v>0</v>
          </cell>
          <cell r="KE89">
            <v>0</v>
          </cell>
          <cell r="KF89">
            <v>0</v>
          </cell>
          <cell r="KG89">
            <v>0</v>
          </cell>
          <cell r="KH89">
            <v>1083.57</v>
          </cell>
          <cell r="KI89">
            <v>39.409999999999997</v>
          </cell>
          <cell r="KJ89">
            <v>39.409999999999997</v>
          </cell>
          <cell r="KK89">
            <v>39.409999999999997</v>
          </cell>
          <cell r="KL89">
            <v>39.409999999999997</v>
          </cell>
          <cell r="KM89">
            <v>39.409999999999997</v>
          </cell>
          <cell r="KN89">
            <v>39.409999999999997</v>
          </cell>
          <cell r="KO89">
            <v>39.409999999999997</v>
          </cell>
          <cell r="KP89">
            <v>161.54</v>
          </cell>
          <cell r="KQ89">
            <v>161.54</v>
          </cell>
          <cell r="KR89">
            <v>161.54</v>
          </cell>
          <cell r="KS89">
            <v>161.54</v>
          </cell>
          <cell r="KT89">
            <v>161.54</v>
          </cell>
          <cell r="KU89">
            <v>1148.6011233322281</v>
          </cell>
          <cell r="KV89">
            <v>47.592259538468916</v>
          </cell>
          <cell r="KW89">
            <v>51.255121948569659</v>
          </cell>
          <cell r="KX89">
            <v>45.488300656843393</v>
          </cell>
          <cell r="KY89">
            <v>49.873695616914347</v>
          </cell>
          <cell r="KZ89">
            <v>49.68034611277487</v>
          </cell>
          <cell r="LA89">
            <v>50.778729041705006</v>
          </cell>
          <cell r="LB89">
            <v>44.933136389276527</v>
          </cell>
          <cell r="LC89">
            <v>122.72170741897474</v>
          </cell>
          <cell r="LD89">
            <v>158.18142629167284</v>
          </cell>
          <cell r="LE89">
            <v>152.74279284281411</v>
          </cell>
          <cell r="LF89">
            <v>186.09829488211878</v>
          </cell>
          <cell r="LG89">
            <v>189.25531259209492</v>
          </cell>
          <cell r="LH89">
            <v>65.031123332228162</v>
          </cell>
          <cell r="LI89">
            <v>0</v>
          </cell>
          <cell r="LJ89">
            <v>65.031123332228162</v>
          </cell>
          <cell r="LK89">
            <v>0</v>
          </cell>
          <cell r="LX89">
            <v>0</v>
          </cell>
          <cell r="MJ89">
            <v>0</v>
          </cell>
          <cell r="ML89">
            <v>0</v>
          </cell>
          <cell r="MM89">
            <v>0</v>
          </cell>
          <cell r="MN89">
            <v>8119.6699999999992</v>
          </cell>
          <cell r="MO89">
            <v>678.71</v>
          </cell>
          <cell r="MP89">
            <v>678.71</v>
          </cell>
          <cell r="MQ89">
            <v>678.71</v>
          </cell>
          <cell r="MR89">
            <v>678.71</v>
          </cell>
          <cell r="MS89">
            <v>678.71</v>
          </cell>
          <cell r="MT89">
            <v>678.71</v>
          </cell>
          <cell r="MU89">
            <v>678.71</v>
          </cell>
          <cell r="MV89">
            <v>673.74</v>
          </cell>
          <cell r="MW89">
            <v>673.74</v>
          </cell>
          <cell r="MX89">
            <v>673.74</v>
          </cell>
          <cell r="MY89">
            <v>673.74</v>
          </cell>
          <cell r="MZ89">
            <v>673.74</v>
          </cell>
          <cell r="NA89">
            <v>0</v>
          </cell>
          <cell r="NB89">
            <v>0</v>
          </cell>
          <cell r="NC89">
            <v>0</v>
          </cell>
          <cell r="ND89">
            <v>0</v>
          </cell>
          <cell r="NE89">
            <v>0</v>
          </cell>
          <cell r="NF89">
            <v>0</v>
          </cell>
          <cell r="NG89">
            <v>0</v>
          </cell>
          <cell r="NH89">
            <v>0</v>
          </cell>
          <cell r="NI89">
            <v>0</v>
          </cell>
          <cell r="NJ89">
            <v>0</v>
          </cell>
          <cell r="NK89">
            <v>0</v>
          </cell>
          <cell r="NL89">
            <v>0</v>
          </cell>
          <cell r="NM89">
            <v>0</v>
          </cell>
          <cell r="NN89">
            <v>-8119.6699999999992</v>
          </cell>
          <cell r="NO89">
            <v>-8119.6699999999992</v>
          </cell>
          <cell r="NP89">
            <v>0</v>
          </cell>
          <cell r="NQ89">
            <v>0</v>
          </cell>
          <cell r="NR89">
            <v>36318.229999999996</v>
          </cell>
          <cell r="NS89">
            <v>36318.229999999996</v>
          </cell>
          <cell r="NT89">
            <v>0</v>
          </cell>
          <cell r="NU89">
            <v>36318.229999999996</v>
          </cell>
          <cell r="NV89">
            <v>0</v>
          </cell>
          <cell r="NW89">
            <v>0</v>
          </cell>
          <cell r="NX89">
            <v>0</v>
          </cell>
          <cell r="NY89">
            <v>0</v>
          </cell>
          <cell r="NZ89">
            <v>0</v>
          </cell>
          <cell r="OA89">
            <v>0</v>
          </cell>
          <cell r="OB89">
            <v>0</v>
          </cell>
          <cell r="OC89">
            <v>0</v>
          </cell>
          <cell r="OD89">
            <v>0</v>
          </cell>
          <cell r="OE89">
            <v>0</v>
          </cell>
          <cell r="OF89">
            <v>0</v>
          </cell>
          <cell r="OG89">
            <v>0</v>
          </cell>
          <cell r="OH89">
            <v>0</v>
          </cell>
          <cell r="OI89">
            <v>0</v>
          </cell>
          <cell r="OJ89">
            <v>0</v>
          </cell>
          <cell r="OK89">
            <v>0</v>
          </cell>
          <cell r="OL89">
            <v>0</v>
          </cell>
          <cell r="OM89">
            <v>0</v>
          </cell>
          <cell r="ON89">
            <v>0</v>
          </cell>
          <cell r="OO89">
            <v>0</v>
          </cell>
          <cell r="OP89">
            <v>0</v>
          </cell>
          <cell r="OQ89">
            <v>0</v>
          </cell>
          <cell r="OR89">
            <v>0</v>
          </cell>
          <cell r="OS89">
            <v>0</v>
          </cell>
          <cell r="OT89">
            <v>0</v>
          </cell>
          <cell r="OU89">
            <v>0</v>
          </cell>
          <cell r="OV89">
            <v>0</v>
          </cell>
          <cell r="OW89">
            <v>0</v>
          </cell>
          <cell r="OX89">
            <v>0</v>
          </cell>
          <cell r="OY89">
            <v>0</v>
          </cell>
          <cell r="OZ89">
            <v>0</v>
          </cell>
          <cell r="PA89">
            <v>0</v>
          </cell>
          <cell r="PB89">
            <v>0</v>
          </cell>
          <cell r="PC89">
            <v>0</v>
          </cell>
          <cell r="PD89">
            <v>0</v>
          </cell>
          <cell r="PE89">
            <v>0</v>
          </cell>
          <cell r="PF89">
            <v>0</v>
          </cell>
          <cell r="PG89">
            <v>0</v>
          </cell>
          <cell r="PH89">
            <v>0</v>
          </cell>
          <cell r="PI89">
            <v>0</v>
          </cell>
          <cell r="PJ89">
            <v>0</v>
          </cell>
          <cell r="PK89">
            <v>0</v>
          </cell>
          <cell r="PL89">
            <v>0</v>
          </cell>
          <cell r="PM89">
            <v>0</v>
          </cell>
          <cell r="PN89">
            <v>0</v>
          </cell>
          <cell r="PO89">
            <v>0</v>
          </cell>
          <cell r="PP89">
            <v>0</v>
          </cell>
          <cell r="PQ89">
            <v>0</v>
          </cell>
          <cell r="PR89">
            <v>0</v>
          </cell>
          <cell r="PS89">
            <v>0</v>
          </cell>
          <cell r="PT89">
            <v>0</v>
          </cell>
          <cell r="PU89">
            <v>0</v>
          </cell>
          <cell r="PV89">
            <v>0</v>
          </cell>
          <cell r="PW89">
            <v>0</v>
          </cell>
          <cell r="PX89">
            <v>0</v>
          </cell>
          <cell r="PY89">
            <v>0</v>
          </cell>
          <cell r="PZ89">
            <v>0</v>
          </cell>
          <cell r="QA89">
            <v>0</v>
          </cell>
          <cell r="QB89">
            <v>0</v>
          </cell>
          <cell r="QC89">
            <v>0</v>
          </cell>
          <cell r="QD89">
            <v>0</v>
          </cell>
          <cell r="QE89">
            <v>0</v>
          </cell>
          <cell r="QF89">
            <v>0</v>
          </cell>
          <cell r="QG89">
            <v>0</v>
          </cell>
          <cell r="QH89">
            <v>0</v>
          </cell>
          <cell r="QI89">
            <v>0</v>
          </cell>
          <cell r="QJ89">
            <v>0</v>
          </cell>
          <cell r="QK89">
            <v>0</v>
          </cell>
          <cell r="QL89">
            <v>0</v>
          </cell>
          <cell r="QM89">
            <v>0</v>
          </cell>
          <cell r="QN89">
            <v>0</v>
          </cell>
          <cell r="QO89">
            <v>0</v>
          </cell>
          <cell r="QP89">
            <v>0</v>
          </cell>
          <cell r="QQ89">
            <v>0</v>
          </cell>
          <cell r="QR89">
            <v>0</v>
          </cell>
          <cell r="QS89">
            <v>0</v>
          </cell>
          <cell r="QT89">
            <v>0</v>
          </cell>
          <cell r="QU89">
            <v>0</v>
          </cell>
          <cell r="QV89">
            <v>0</v>
          </cell>
          <cell r="QW89">
            <v>0</v>
          </cell>
          <cell r="QX89">
            <v>0</v>
          </cell>
          <cell r="QY89">
            <v>0</v>
          </cell>
          <cell r="QZ89">
            <v>0</v>
          </cell>
          <cell r="RA89">
            <v>0</v>
          </cell>
          <cell r="RB89">
            <v>0</v>
          </cell>
          <cell r="RC89">
            <v>0</v>
          </cell>
          <cell r="RD89">
            <v>0</v>
          </cell>
          <cell r="RE89">
            <v>0</v>
          </cell>
          <cell r="RF89">
            <v>0</v>
          </cell>
          <cell r="RG89">
            <v>0</v>
          </cell>
          <cell r="RH89">
            <v>0</v>
          </cell>
          <cell r="RI89">
            <v>0</v>
          </cell>
          <cell r="RJ89">
            <v>0</v>
          </cell>
          <cell r="RK89">
            <v>0</v>
          </cell>
          <cell r="RL89">
            <v>0</v>
          </cell>
          <cell r="RM89">
            <v>0</v>
          </cell>
          <cell r="RN89">
            <v>0</v>
          </cell>
          <cell r="RO89">
            <v>0</v>
          </cell>
          <cell r="RP89">
            <v>0</v>
          </cell>
          <cell r="RQ89">
            <v>0</v>
          </cell>
          <cell r="RR89">
            <v>0</v>
          </cell>
          <cell r="RS89">
            <v>0</v>
          </cell>
          <cell r="RT89">
            <v>0</v>
          </cell>
          <cell r="RU89">
            <v>0</v>
          </cell>
          <cell r="RV89">
            <v>0</v>
          </cell>
          <cell r="RW89">
            <v>0</v>
          </cell>
          <cell r="RX89">
            <v>0</v>
          </cell>
          <cell r="RY89">
            <v>0</v>
          </cell>
          <cell r="RZ89">
            <v>0</v>
          </cell>
          <cell r="SA89">
            <v>0</v>
          </cell>
          <cell r="SB89">
            <v>0</v>
          </cell>
          <cell r="SC89">
            <v>0</v>
          </cell>
          <cell r="SD89">
            <v>0</v>
          </cell>
          <cell r="SE89">
            <v>0</v>
          </cell>
          <cell r="SF89">
            <v>0</v>
          </cell>
          <cell r="SG89">
            <v>0</v>
          </cell>
          <cell r="SH89">
            <v>0</v>
          </cell>
          <cell r="SI89">
            <v>0</v>
          </cell>
          <cell r="SJ89">
            <v>0</v>
          </cell>
          <cell r="SK89">
            <v>0</v>
          </cell>
          <cell r="SL89">
            <v>0</v>
          </cell>
          <cell r="SM89">
            <v>0</v>
          </cell>
          <cell r="SN89">
            <v>0</v>
          </cell>
          <cell r="SO89">
            <v>0</v>
          </cell>
          <cell r="SP89">
            <v>0</v>
          </cell>
          <cell r="SQ89">
            <v>0</v>
          </cell>
          <cell r="SR89">
            <v>0</v>
          </cell>
          <cell r="SS89">
            <v>0</v>
          </cell>
          <cell r="ST89">
            <v>0</v>
          </cell>
          <cell r="SU89">
            <v>0</v>
          </cell>
          <cell r="SV89">
            <v>0</v>
          </cell>
          <cell r="SW89">
            <v>0</v>
          </cell>
          <cell r="SX89">
            <v>0</v>
          </cell>
          <cell r="SY89">
            <v>0</v>
          </cell>
          <cell r="SZ89">
            <v>0</v>
          </cell>
          <cell r="TA89">
            <v>0</v>
          </cell>
          <cell r="TB89">
            <v>0</v>
          </cell>
          <cell r="TC89">
            <v>0</v>
          </cell>
          <cell r="TD89">
            <v>0</v>
          </cell>
          <cell r="TE89">
            <v>0</v>
          </cell>
          <cell r="TF89">
            <v>0</v>
          </cell>
          <cell r="TG89">
            <v>0</v>
          </cell>
          <cell r="TH89">
            <v>0</v>
          </cell>
          <cell r="TI89">
            <v>0</v>
          </cell>
          <cell r="TJ89">
            <v>0</v>
          </cell>
          <cell r="TK89">
            <v>0</v>
          </cell>
          <cell r="TL89">
            <v>0</v>
          </cell>
          <cell r="TM89">
            <v>0</v>
          </cell>
          <cell r="TN89">
            <v>0</v>
          </cell>
          <cell r="TO89">
            <v>0</v>
          </cell>
          <cell r="TP89">
            <v>0</v>
          </cell>
          <cell r="TQ89">
            <v>0</v>
          </cell>
          <cell r="TR89">
            <v>0</v>
          </cell>
          <cell r="TS89">
            <v>0</v>
          </cell>
          <cell r="TT89">
            <v>0</v>
          </cell>
          <cell r="TU89">
            <v>0</v>
          </cell>
          <cell r="TV89">
            <v>0</v>
          </cell>
          <cell r="TW89">
            <v>0</v>
          </cell>
          <cell r="TX89">
            <v>36318.229999999996</v>
          </cell>
          <cell r="TY89">
            <v>0</v>
          </cell>
          <cell r="TZ89">
            <v>0</v>
          </cell>
          <cell r="UA89">
            <v>0</v>
          </cell>
          <cell r="UB89">
            <v>0</v>
          </cell>
          <cell r="UC89">
            <v>0</v>
          </cell>
          <cell r="UD89">
            <v>0</v>
          </cell>
          <cell r="UE89">
            <v>0</v>
          </cell>
          <cell r="UF89">
            <v>21633.03</v>
          </cell>
          <cell r="UG89">
            <v>0</v>
          </cell>
          <cell r="UH89">
            <v>9812.92</v>
          </cell>
          <cell r="UI89">
            <v>4872.28</v>
          </cell>
          <cell r="UJ89">
            <v>0</v>
          </cell>
          <cell r="UK89">
            <v>36318.229999999996</v>
          </cell>
          <cell r="UL89">
            <v>0</v>
          </cell>
          <cell r="UM89">
            <v>36318.229999999996</v>
          </cell>
          <cell r="UN89">
            <v>0</v>
          </cell>
          <cell r="UO89">
            <v>0</v>
          </cell>
          <cell r="UP89">
            <v>0</v>
          </cell>
          <cell r="UQ89">
            <v>0</v>
          </cell>
          <cell r="UR89">
            <v>0</v>
          </cell>
          <cell r="US89">
            <v>0</v>
          </cell>
          <cell r="UT89">
            <v>0</v>
          </cell>
          <cell r="UU89">
            <v>0</v>
          </cell>
          <cell r="UV89">
            <v>0</v>
          </cell>
          <cell r="UW89">
            <v>0</v>
          </cell>
          <cell r="UX89">
            <v>0</v>
          </cell>
          <cell r="UY89">
            <v>0</v>
          </cell>
          <cell r="UZ89">
            <v>0</v>
          </cell>
          <cell r="VA89">
            <v>0</v>
          </cell>
          <cell r="VH89">
            <v>0</v>
          </cell>
          <cell r="VN89">
            <v>0</v>
          </cell>
          <cell r="VO89">
            <v>0</v>
          </cell>
          <cell r="VP89">
            <v>0</v>
          </cell>
          <cell r="VQ89">
            <v>0</v>
          </cell>
          <cell r="WD89">
            <v>0</v>
          </cell>
          <cell r="WQ89">
            <v>0</v>
          </cell>
          <cell r="WR89">
            <v>0</v>
          </cell>
          <cell r="WS89">
            <v>0</v>
          </cell>
          <cell r="WT89">
            <v>1640.63</v>
          </cell>
          <cell r="WU89">
            <v>167.59</v>
          </cell>
          <cell r="WV89">
            <v>167.59</v>
          </cell>
          <cell r="WW89">
            <v>167.59</v>
          </cell>
          <cell r="WX89">
            <v>167.59</v>
          </cell>
          <cell r="WY89">
            <v>167.59</v>
          </cell>
          <cell r="WZ89">
            <v>167.59</v>
          </cell>
          <cell r="XA89">
            <v>167.59</v>
          </cell>
          <cell r="XB89">
            <v>93.5</v>
          </cell>
          <cell r="XC89">
            <v>93.5</v>
          </cell>
          <cell r="XD89">
            <v>93.5</v>
          </cell>
          <cell r="XE89">
            <v>93.5</v>
          </cell>
          <cell r="XF89">
            <v>93.5</v>
          </cell>
          <cell r="XG89">
            <v>1937.0933544495294</v>
          </cell>
          <cell r="XH89">
            <v>52.543416190891335</v>
          </cell>
          <cell r="XI89">
            <v>222.52802950655789</v>
          </cell>
          <cell r="XJ89">
            <v>223.5064175818282</v>
          </cell>
          <cell r="XK89">
            <v>149.231375621143</v>
          </cell>
          <cell r="XL89">
            <v>179.28344448316409</v>
          </cell>
          <cell r="XM89">
            <v>20.785855036784426</v>
          </cell>
          <cell r="XN89">
            <v>31.127274413833266</v>
          </cell>
          <cell r="XO89">
            <v>312.62580781570546</v>
          </cell>
          <cell r="XP89">
            <v>313.45129642499614</v>
          </cell>
          <cell r="XQ89">
            <v>348.46733755042982</v>
          </cell>
          <cell r="XR89">
            <v>43.997155439866432</v>
          </cell>
          <cell r="XS89">
            <v>39.545944384329331</v>
          </cell>
          <cell r="XT89">
            <v>296.46335444952933</v>
          </cell>
          <cell r="XU89">
            <v>0</v>
          </cell>
          <cell r="XV89">
            <v>296.46335444952933</v>
          </cell>
          <cell r="XW89">
            <v>0</v>
          </cell>
          <cell r="XX89">
            <v>0</v>
          </cell>
          <cell r="XY89">
            <v>0</v>
          </cell>
          <cell r="XZ89">
            <v>0</v>
          </cell>
          <cell r="YA89">
            <v>0</v>
          </cell>
          <cell r="YB89">
            <v>0</v>
          </cell>
          <cell r="YC89">
            <v>0</v>
          </cell>
          <cell r="YD89">
            <v>0</v>
          </cell>
          <cell r="YE89">
            <v>0</v>
          </cell>
          <cell r="YF89">
            <v>0</v>
          </cell>
          <cell r="YG89">
            <v>0</v>
          </cell>
          <cell r="YH89">
            <v>0</v>
          </cell>
          <cell r="YI89">
            <v>0</v>
          </cell>
          <cell r="YJ89">
            <v>0</v>
          </cell>
          <cell r="YK89">
            <v>0</v>
          </cell>
          <cell r="YL89">
            <v>0</v>
          </cell>
          <cell r="YM89">
            <v>0</v>
          </cell>
          <cell r="YN89">
            <v>0</v>
          </cell>
          <cell r="YO89">
            <v>0</v>
          </cell>
          <cell r="YP89">
            <v>0</v>
          </cell>
          <cell r="YQ89">
            <v>0</v>
          </cell>
          <cell r="YR89">
            <v>0</v>
          </cell>
          <cell r="YS89">
            <v>0</v>
          </cell>
          <cell r="YT89">
            <v>0</v>
          </cell>
          <cell r="YU89">
            <v>0</v>
          </cell>
          <cell r="YV89">
            <v>0</v>
          </cell>
          <cell r="YW89">
            <v>0</v>
          </cell>
          <cell r="YX89">
            <v>0</v>
          </cell>
          <cell r="YY89">
            <v>0</v>
          </cell>
          <cell r="YZ89">
            <v>768.81999999999994</v>
          </cell>
          <cell r="ZA89">
            <v>4.51</v>
          </cell>
          <cell r="ZB89">
            <v>4.51</v>
          </cell>
          <cell r="ZC89">
            <v>4.51</v>
          </cell>
          <cell r="ZD89">
            <v>4.51</v>
          </cell>
          <cell r="ZE89">
            <v>4.51</v>
          </cell>
          <cell r="ZF89">
            <v>4.51</v>
          </cell>
          <cell r="ZG89">
            <v>4.51</v>
          </cell>
          <cell r="ZH89">
            <v>147.44999999999999</v>
          </cell>
          <cell r="ZI89">
            <v>147.44999999999999</v>
          </cell>
          <cell r="ZJ89">
            <v>147.44999999999999</v>
          </cell>
          <cell r="ZK89">
            <v>147.44999999999999</v>
          </cell>
          <cell r="ZL89">
            <v>147.44999999999999</v>
          </cell>
          <cell r="ZM89">
            <v>135.58179979525696</v>
          </cell>
          <cell r="ZN89">
            <v>0</v>
          </cell>
          <cell r="ZO89">
            <v>0</v>
          </cell>
          <cell r="ZP89">
            <v>0</v>
          </cell>
          <cell r="ZQ89">
            <v>135.58179979525696</v>
          </cell>
          <cell r="ZR89">
            <v>0</v>
          </cell>
          <cell r="ZS89">
            <v>0</v>
          </cell>
          <cell r="ZZ89">
            <v>-633.23820020474295</v>
          </cell>
          <cell r="AAA89">
            <v>-633.23820020474295</v>
          </cell>
          <cell r="AAB89">
            <v>0</v>
          </cell>
          <cell r="AAC89">
            <v>0</v>
          </cell>
          <cell r="AAD89">
            <v>0</v>
          </cell>
          <cell r="AAE89">
            <v>0</v>
          </cell>
          <cell r="AAF89">
            <v>0</v>
          </cell>
          <cell r="AAG89">
            <v>0</v>
          </cell>
          <cell r="AAH89">
            <v>0</v>
          </cell>
          <cell r="AAI89">
            <v>0</v>
          </cell>
          <cell r="AAJ89">
            <v>0</v>
          </cell>
          <cell r="AAK89">
            <v>0</v>
          </cell>
          <cell r="AAL89">
            <v>0</v>
          </cell>
          <cell r="AAM89">
            <v>0</v>
          </cell>
          <cell r="AAN89">
            <v>0</v>
          </cell>
          <cell r="AAO89">
            <v>0</v>
          </cell>
          <cell r="AAP89">
            <v>0</v>
          </cell>
          <cell r="AAQ89">
            <v>0</v>
          </cell>
          <cell r="AAR89">
            <v>0</v>
          </cell>
          <cell r="AAS89">
            <v>0</v>
          </cell>
          <cell r="AAT89">
            <v>0</v>
          </cell>
          <cell r="AAU89">
            <v>0</v>
          </cell>
          <cell r="AAV89">
            <v>0</v>
          </cell>
          <cell r="AAW89">
            <v>0</v>
          </cell>
          <cell r="AAX89">
            <v>0</v>
          </cell>
          <cell r="AAY89">
            <v>0</v>
          </cell>
          <cell r="AAZ89">
            <v>0</v>
          </cell>
          <cell r="ABA89">
            <v>0</v>
          </cell>
          <cell r="ABB89">
            <v>0</v>
          </cell>
          <cell r="ABC89">
            <v>0</v>
          </cell>
          <cell r="ABD89">
            <v>0</v>
          </cell>
          <cell r="ABE89">
            <v>0</v>
          </cell>
          <cell r="ABF89">
            <v>0</v>
          </cell>
          <cell r="ABG89">
            <v>0</v>
          </cell>
          <cell r="ABH89">
            <v>0</v>
          </cell>
          <cell r="ABI89">
            <v>0</v>
          </cell>
          <cell r="ABJ89">
            <v>0</v>
          </cell>
          <cell r="ABK89">
            <v>0</v>
          </cell>
          <cell r="ABL89">
            <v>0</v>
          </cell>
          <cell r="ABM89">
            <v>0</v>
          </cell>
          <cell r="ABN89">
            <v>0</v>
          </cell>
          <cell r="ABO89">
            <v>0</v>
          </cell>
          <cell r="ABP89">
            <v>0</v>
          </cell>
          <cell r="ABQ89">
            <v>0</v>
          </cell>
          <cell r="ABR89">
            <v>0</v>
          </cell>
          <cell r="ABS89">
            <v>0</v>
          </cell>
          <cell r="ABT89">
            <v>0</v>
          </cell>
          <cell r="ABU89">
            <v>0</v>
          </cell>
          <cell r="ABV89">
            <v>0</v>
          </cell>
          <cell r="ABW89">
            <v>0</v>
          </cell>
          <cell r="ABX89">
            <v>0</v>
          </cell>
          <cell r="ABY89">
            <v>0</v>
          </cell>
          <cell r="ACB89">
            <v>0</v>
          </cell>
          <cell r="ACC89">
            <v>0</v>
          </cell>
          <cell r="ACD89">
            <v>0</v>
          </cell>
          <cell r="ACE89">
            <v>0</v>
          </cell>
          <cell r="ACF89">
            <v>0</v>
          </cell>
          <cell r="ACG89">
            <v>0</v>
          </cell>
          <cell r="ACH89">
            <v>0</v>
          </cell>
          <cell r="ACI89">
            <v>0</v>
          </cell>
          <cell r="ACJ89">
            <v>0</v>
          </cell>
          <cell r="ACK89">
            <v>0</v>
          </cell>
          <cell r="ACL89">
            <v>0</v>
          </cell>
          <cell r="ACM89">
            <v>0</v>
          </cell>
          <cell r="ACN89">
            <v>0</v>
          </cell>
          <cell r="ACO89">
            <v>0</v>
          </cell>
          <cell r="ACP89">
            <v>0</v>
          </cell>
          <cell r="ACQ89">
            <v>0</v>
          </cell>
          <cell r="ACR89">
            <v>0</v>
          </cell>
          <cell r="ACS89">
            <v>0</v>
          </cell>
          <cell r="ACT89">
            <v>0</v>
          </cell>
          <cell r="ACU89">
            <v>0</v>
          </cell>
          <cell r="ACV89">
            <v>0</v>
          </cell>
          <cell r="ACW89">
            <v>0</v>
          </cell>
          <cell r="ACX89">
            <v>0</v>
          </cell>
          <cell r="ACY89">
            <v>0</v>
          </cell>
          <cell r="ACZ89">
            <v>0</v>
          </cell>
          <cell r="ADA89">
            <v>0</v>
          </cell>
          <cell r="ADB89">
            <v>0</v>
          </cell>
          <cell r="ADC89">
            <v>0</v>
          </cell>
          <cell r="ADD89">
            <v>0</v>
          </cell>
          <cell r="ADE89">
            <v>0</v>
          </cell>
          <cell r="ADF89">
            <v>0</v>
          </cell>
          <cell r="ADG89">
            <v>0</v>
          </cell>
          <cell r="ADH89">
            <v>0</v>
          </cell>
          <cell r="ADI89">
            <v>0</v>
          </cell>
          <cell r="ADJ89">
            <v>0</v>
          </cell>
          <cell r="ADK89">
            <v>0</v>
          </cell>
          <cell r="ADL89">
            <v>0</v>
          </cell>
          <cell r="ADM89">
            <v>0</v>
          </cell>
          <cell r="ADN89">
            <v>0</v>
          </cell>
          <cell r="ADO89">
            <v>0</v>
          </cell>
          <cell r="ADP89">
            <v>0</v>
          </cell>
          <cell r="ADQ89">
            <v>0</v>
          </cell>
          <cell r="ADR89">
            <v>0</v>
          </cell>
          <cell r="ADS89">
            <v>0</v>
          </cell>
          <cell r="ADT89">
            <v>0</v>
          </cell>
          <cell r="ADU89">
            <v>0</v>
          </cell>
          <cell r="ADV89">
            <v>0</v>
          </cell>
          <cell r="ADW89">
            <v>0</v>
          </cell>
          <cell r="ADX89">
            <v>0</v>
          </cell>
          <cell r="ADY89">
            <v>0</v>
          </cell>
          <cell r="ADZ89">
            <v>0</v>
          </cell>
          <cell r="AEA89">
            <v>0</v>
          </cell>
          <cell r="AEB89">
            <v>0</v>
          </cell>
          <cell r="AEC89">
            <v>0</v>
          </cell>
          <cell r="AED89">
            <v>0</v>
          </cell>
          <cell r="AEE89">
            <v>0</v>
          </cell>
          <cell r="AEF89">
            <v>0</v>
          </cell>
          <cell r="AEG89">
            <v>0</v>
          </cell>
          <cell r="AEH89">
            <v>0</v>
          </cell>
          <cell r="AEI89">
            <v>0</v>
          </cell>
          <cell r="AEJ89">
            <v>0</v>
          </cell>
          <cell r="AEK89">
            <v>0</v>
          </cell>
          <cell r="AEL89">
            <v>0</v>
          </cell>
          <cell r="AEM89">
            <v>0</v>
          </cell>
          <cell r="AEN89">
            <v>0</v>
          </cell>
          <cell r="AEO89">
            <v>0</v>
          </cell>
          <cell r="AEP89">
            <v>0</v>
          </cell>
          <cell r="AEQ89">
            <v>0</v>
          </cell>
          <cell r="AER89">
            <v>0</v>
          </cell>
          <cell r="AES89">
            <v>0</v>
          </cell>
          <cell r="AET89">
            <v>1429.3499999999997</v>
          </cell>
          <cell r="AEU89">
            <v>130.4</v>
          </cell>
          <cell r="AEV89">
            <v>130.4</v>
          </cell>
          <cell r="AEW89">
            <v>130.4</v>
          </cell>
          <cell r="AEX89">
            <v>130.4</v>
          </cell>
          <cell r="AEY89">
            <v>130.4</v>
          </cell>
          <cell r="AEZ89">
            <v>130.4</v>
          </cell>
          <cell r="AFA89">
            <v>130.4</v>
          </cell>
          <cell r="AFB89">
            <v>103.31</v>
          </cell>
          <cell r="AFC89">
            <v>103.31</v>
          </cell>
          <cell r="AFD89">
            <v>103.31</v>
          </cell>
          <cell r="AFE89">
            <v>103.31</v>
          </cell>
          <cell r="AFF89">
            <v>103.31</v>
          </cell>
          <cell r="AFG89">
            <v>0</v>
          </cell>
          <cell r="AFH89">
            <v>0</v>
          </cell>
          <cell r="AFI89">
            <v>0</v>
          </cell>
          <cell r="AFJ89">
            <v>0</v>
          </cell>
          <cell r="AFK89">
            <v>0</v>
          </cell>
          <cell r="AFL89">
            <v>0</v>
          </cell>
          <cell r="AFM89">
            <v>0</v>
          </cell>
          <cell r="AFN89">
            <v>0</v>
          </cell>
          <cell r="AFO89">
            <v>0</v>
          </cell>
          <cell r="AFP89">
            <v>0</v>
          </cell>
          <cell r="AFQ89">
            <v>0</v>
          </cell>
          <cell r="AFR89">
            <v>0</v>
          </cell>
          <cell r="AFS89">
            <v>0</v>
          </cell>
          <cell r="AFT89">
            <v>-1429.3499999999997</v>
          </cell>
          <cell r="AFU89">
            <v>-1429.3499999999997</v>
          </cell>
          <cell r="AFV89">
            <v>0</v>
          </cell>
          <cell r="AFW89">
            <v>14493.35</v>
          </cell>
          <cell r="AFX89">
            <v>41189.483143616584</v>
          </cell>
          <cell r="AFY89">
            <v>26696.133143616586</v>
          </cell>
          <cell r="AFZ89">
            <v>0</v>
          </cell>
          <cell r="AGA89">
            <v>26696.133143616586</v>
          </cell>
          <cell r="AGB89">
            <v>17392.02</v>
          </cell>
          <cell r="AGC89">
            <v>49427.379772339897</v>
          </cell>
          <cell r="AGD89">
            <v>32035.359772339896</v>
          </cell>
          <cell r="AGE89">
            <v>0</v>
          </cell>
          <cell r="AGF89">
            <v>32035.359772339896</v>
          </cell>
          <cell r="AGG89">
            <v>1072.5079000000001</v>
          </cell>
          <cell r="AGH89">
            <v>3048.0217526276269</v>
          </cell>
          <cell r="AGI89">
            <v>1975.5138526276269</v>
          </cell>
          <cell r="AGJ89">
            <v>0</v>
          </cell>
          <cell r="AGK89">
            <v>1975.5138526276269</v>
          </cell>
          <cell r="AGL89">
            <v>18464.527900000001</v>
          </cell>
          <cell r="AGM89">
            <v>52475.401524967521</v>
          </cell>
          <cell r="AGN89">
            <v>34010.87362496752</v>
          </cell>
          <cell r="AGO89">
            <v>0</v>
          </cell>
          <cell r="AGP89">
            <v>34010.87362496752</v>
          </cell>
          <cell r="AGQ89">
            <v>5.8084772370486655E-2</v>
          </cell>
          <cell r="AGR89">
            <v>7.0000000000000007E-2</v>
          </cell>
          <cell r="AGS89">
            <v>0.05</v>
          </cell>
          <cell r="AGT89">
            <v>6.1666666666666668E-2</v>
          </cell>
          <cell r="AGV89">
            <v>8119.6699999999992</v>
          </cell>
          <cell r="AGW89">
            <v>36318.229999999996</v>
          </cell>
          <cell r="AGX89">
            <v>28198.559999999998</v>
          </cell>
          <cell r="AGZ89">
            <v>34010.87362496752</v>
          </cell>
          <cell r="AHA89">
            <v>-5033.8384077108876</v>
          </cell>
          <cell r="AHC89">
            <v>-12193.589227697885</v>
          </cell>
          <cell r="AHD89">
            <v>-8226.1207156039818</v>
          </cell>
          <cell r="AHE89">
            <v>-14935.353209235092</v>
          </cell>
          <cell r="AHF89">
            <v>-16759.058314233567</v>
          </cell>
          <cell r="AHG89">
            <v>-23137.086249513894</v>
          </cell>
        </row>
        <row r="90">
          <cell r="C90" t="str">
            <v>Олександра Довгача пров. 2</v>
          </cell>
          <cell r="D90">
            <v>1</v>
          </cell>
          <cell r="E90">
            <v>410.1</v>
          </cell>
          <cell r="F90">
            <v>1462.32</v>
          </cell>
          <cell r="G90">
            <v>1638.1167756416248</v>
          </cell>
          <cell r="H90">
            <v>175.79677564162489</v>
          </cell>
          <cell r="I90">
            <v>0</v>
          </cell>
          <cell r="J90">
            <v>175.79677564162489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409.54</v>
          </cell>
          <cell r="GE90">
            <v>6.77</v>
          </cell>
          <cell r="GF90">
            <v>6.77</v>
          </cell>
          <cell r="GG90">
            <v>6.77</v>
          </cell>
          <cell r="GH90">
            <v>6.77</v>
          </cell>
          <cell r="GI90">
            <v>6.77</v>
          </cell>
          <cell r="GJ90">
            <v>6.77</v>
          </cell>
          <cell r="GK90">
            <v>6.77</v>
          </cell>
          <cell r="GL90">
            <v>72.430000000000007</v>
          </cell>
          <cell r="GM90">
            <v>72.430000000000007</v>
          </cell>
          <cell r="GN90">
            <v>72.430000000000007</v>
          </cell>
          <cell r="GO90">
            <v>72.430000000000007</v>
          </cell>
          <cell r="GP90">
            <v>72.430000000000007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V90">
            <v>-409.54</v>
          </cell>
          <cell r="GW90">
            <v>-409.54</v>
          </cell>
          <cell r="GX90">
            <v>0</v>
          </cell>
          <cell r="GY90">
            <v>1052.78</v>
          </cell>
          <cell r="GZ90">
            <v>55.69</v>
          </cell>
          <cell r="HA90">
            <v>55.69</v>
          </cell>
          <cell r="HB90">
            <v>55.69</v>
          </cell>
          <cell r="HC90">
            <v>55.69</v>
          </cell>
          <cell r="HD90">
            <v>55.69</v>
          </cell>
          <cell r="HE90">
            <v>55.69</v>
          </cell>
          <cell r="HF90">
            <v>55.69</v>
          </cell>
          <cell r="HG90">
            <v>132.59</v>
          </cell>
          <cell r="HH90">
            <v>132.59</v>
          </cell>
          <cell r="HI90">
            <v>132.59</v>
          </cell>
          <cell r="HJ90">
            <v>132.59</v>
          </cell>
          <cell r="HK90">
            <v>132.59</v>
          </cell>
          <cell r="HL90">
            <v>1638.1167756416248</v>
          </cell>
          <cell r="HM90">
            <v>139.3156488029237</v>
          </cell>
          <cell r="HN90">
            <v>147.66931352314717</v>
          </cell>
          <cell r="HO90">
            <v>155.21246077135558</v>
          </cell>
          <cell r="HP90">
            <v>148.63984396611079</v>
          </cell>
          <cell r="HQ90">
            <v>153.14834857996249</v>
          </cell>
          <cell r="HR90">
            <v>133.77541108246569</v>
          </cell>
          <cell r="HS90">
            <v>164.52900380688283</v>
          </cell>
          <cell r="HT90">
            <v>84.405093479567057</v>
          </cell>
          <cell r="HU90">
            <v>87.844889262766898</v>
          </cell>
          <cell r="HV90">
            <v>146.60499636160424</v>
          </cell>
          <cell r="HW90">
            <v>129.12349705523567</v>
          </cell>
          <cell r="HX90">
            <v>147.84826894960275</v>
          </cell>
          <cell r="HY90">
            <v>585.33677564162485</v>
          </cell>
          <cell r="HZ90">
            <v>0</v>
          </cell>
          <cell r="IA90">
            <v>585.33677564162485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0</v>
          </cell>
          <cell r="IK90">
            <v>0</v>
          </cell>
          <cell r="IL90">
            <v>0</v>
          </cell>
          <cell r="IM90">
            <v>0</v>
          </cell>
          <cell r="IN90">
            <v>0</v>
          </cell>
          <cell r="IO90">
            <v>0</v>
          </cell>
          <cell r="IP90">
            <v>0</v>
          </cell>
          <cell r="IQ90">
            <v>0</v>
          </cell>
          <cell r="IR90">
            <v>0</v>
          </cell>
          <cell r="IS90">
            <v>0</v>
          </cell>
          <cell r="IT90">
            <v>0</v>
          </cell>
          <cell r="IU90">
            <v>0</v>
          </cell>
          <cell r="IV90">
            <v>0</v>
          </cell>
          <cell r="IW90">
            <v>0</v>
          </cell>
          <cell r="IX90">
            <v>0</v>
          </cell>
          <cell r="IY90">
            <v>0</v>
          </cell>
          <cell r="IZ90">
            <v>0</v>
          </cell>
          <cell r="JA90">
            <v>0</v>
          </cell>
          <cell r="JB90">
            <v>0</v>
          </cell>
          <cell r="JC90">
            <v>0</v>
          </cell>
          <cell r="JD90">
            <v>0</v>
          </cell>
          <cell r="JE90">
            <v>0</v>
          </cell>
          <cell r="JF90">
            <v>0</v>
          </cell>
          <cell r="JG90">
            <v>0</v>
          </cell>
          <cell r="JH90">
            <v>0</v>
          </cell>
          <cell r="JI90">
            <v>0</v>
          </cell>
          <cell r="JJ90">
            <v>0</v>
          </cell>
          <cell r="JK90">
            <v>0</v>
          </cell>
          <cell r="JL90">
            <v>0</v>
          </cell>
          <cell r="JM90">
            <v>0</v>
          </cell>
          <cell r="JN90">
            <v>0</v>
          </cell>
          <cell r="JO90">
            <v>0</v>
          </cell>
          <cell r="JP90">
            <v>0</v>
          </cell>
          <cell r="JQ90">
            <v>0</v>
          </cell>
          <cell r="JR90">
            <v>0</v>
          </cell>
          <cell r="JS90">
            <v>0</v>
          </cell>
          <cell r="JT90">
            <v>0</v>
          </cell>
          <cell r="JU90">
            <v>0</v>
          </cell>
          <cell r="JV90">
            <v>0</v>
          </cell>
          <cell r="JW90">
            <v>0</v>
          </cell>
          <cell r="JX90">
            <v>0</v>
          </cell>
          <cell r="JY90">
            <v>0</v>
          </cell>
          <cell r="JZ90">
            <v>0</v>
          </cell>
          <cell r="KA90">
            <v>0</v>
          </cell>
          <cell r="KB90">
            <v>0</v>
          </cell>
          <cell r="KC90">
            <v>0</v>
          </cell>
          <cell r="KD90">
            <v>0</v>
          </cell>
          <cell r="KE90">
            <v>0</v>
          </cell>
          <cell r="KF90">
            <v>0</v>
          </cell>
          <cell r="KG90">
            <v>0</v>
          </cell>
          <cell r="KH90">
            <v>1083.57</v>
          </cell>
          <cell r="KI90">
            <v>39.409999999999997</v>
          </cell>
          <cell r="KJ90">
            <v>39.409999999999997</v>
          </cell>
          <cell r="KK90">
            <v>39.409999999999997</v>
          </cell>
          <cell r="KL90">
            <v>39.409999999999997</v>
          </cell>
          <cell r="KM90">
            <v>39.409999999999997</v>
          </cell>
          <cell r="KN90">
            <v>39.409999999999997</v>
          </cell>
          <cell r="KO90">
            <v>39.409999999999997</v>
          </cell>
          <cell r="KP90">
            <v>161.54</v>
          </cell>
          <cell r="KQ90">
            <v>161.54</v>
          </cell>
          <cell r="KR90">
            <v>161.54</v>
          </cell>
          <cell r="KS90">
            <v>161.54</v>
          </cell>
          <cell r="KT90">
            <v>161.54</v>
          </cell>
          <cell r="KU90">
            <v>1148.1771513106246</v>
          </cell>
          <cell r="KV90">
            <v>47.532843484113776</v>
          </cell>
          <cell r="KW90">
            <v>51.191133032279311</v>
          </cell>
          <cell r="KX90">
            <v>45.431511267758694</v>
          </cell>
          <cell r="KY90">
            <v>49.811431327754661</v>
          </cell>
          <cell r="KZ90">
            <v>49.618323208763918</v>
          </cell>
          <cell r="LA90">
            <v>50.715334873113612</v>
          </cell>
          <cell r="LB90">
            <v>44.877040089165064</v>
          </cell>
          <cell r="LC90">
            <v>122.72170741897474</v>
          </cell>
          <cell r="LD90">
            <v>158.18142629167284</v>
          </cell>
          <cell r="LE90">
            <v>152.74279284281411</v>
          </cell>
          <cell r="LF90">
            <v>186.09829488211878</v>
          </cell>
          <cell r="LG90">
            <v>189.25531259209492</v>
          </cell>
          <cell r="LH90">
            <v>64.607151310624658</v>
          </cell>
          <cell r="LI90">
            <v>0</v>
          </cell>
          <cell r="LJ90">
            <v>64.607151310624658</v>
          </cell>
          <cell r="LK90">
            <v>0</v>
          </cell>
          <cell r="LX90">
            <v>0</v>
          </cell>
          <cell r="MJ90">
            <v>0</v>
          </cell>
          <cell r="ML90">
            <v>0</v>
          </cell>
          <cell r="MM90">
            <v>0</v>
          </cell>
          <cell r="MN90">
            <v>11152.189999999999</v>
          </cell>
          <cell r="MO90">
            <v>943.72</v>
          </cell>
          <cell r="MP90">
            <v>943.72</v>
          </cell>
          <cell r="MQ90">
            <v>943.72</v>
          </cell>
          <cell r="MR90">
            <v>943.72</v>
          </cell>
          <cell r="MS90">
            <v>943.72</v>
          </cell>
          <cell r="MT90">
            <v>943.72</v>
          </cell>
          <cell r="MU90">
            <v>943.72</v>
          </cell>
          <cell r="MV90">
            <v>909.23</v>
          </cell>
          <cell r="MW90">
            <v>909.23</v>
          </cell>
          <cell r="MX90">
            <v>909.23</v>
          </cell>
          <cell r="MY90">
            <v>909.23</v>
          </cell>
          <cell r="MZ90">
            <v>909.23</v>
          </cell>
          <cell r="NA90">
            <v>0</v>
          </cell>
          <cell r="NB90">
            <v>0</v>
          </cell>
          <cell r="NC90">
            <v>0</v>
          </cell>
          <cell r="ND90">
            <v>0</v>
          </cell>
          <cell r="NE90">
            <v>0</v>
          </cell>
          <cell r="NF90">
            <v>0</v>
          </cell>
          <cell r="NG90">
            <v>0</v>
          </cell>
          <cell r="NH90">
            <v>0</v>
          </cell>
          <cell r="NI90">
            <v>0</v>
          </cell>
          <cell r="NJ90">
            <v>0</v>
          </cell>
          <cell r="NK90">
            <v>0</v>
          </cell>
          <cell r="NL90">
            <v>0</v>
          </cell>
          <cell r="NM90">
            <v>0</v>
          </cell>
          <cell r="NN90">
            <v>-11152.189999999999</v>
          </cell>
          <cell r="NO90">
            <v>-11152.189999999999</v>
          </cell>
          <cell r="NP90">
            <v>0</v>
          </cell>
          <cell r="NQ90">
            <v>0</v>
          </cell>
          <cell r="NR90">
            <v>0</v>
          </cell>
          <cell r="NS90">
            <v>0</v>
          </cell>
          <cell r="NT90">
            <v>0</v>
          </cell>
          <cell r="NU90">
            <v>0</v>
          </cell>
          <cell r="NV90">
            <v>0</v>
          </cell>
          <cell r="NW90">
            <v>0</v>
          </cell>
          <cell r="NX90">
            <v>0</v>
          </cell>
          <cell r="NY90">
            <v>0</v>
          </cell>
          <cell r="NZ90">
            <v>0</v>
          </cell>
          <cell r="OA90">
            <v>0</v>
          </cell>
          <cell r="OB90">
            <v>0</v>
          </cell>
          <cell r="OC90">
            <v>0</v>
          </cell>
          <cell r="OD90">
            <v>0</v>
          </cell>
          <cell r="OE90">
            <v>0</v>
          </cell>
          <cell r="OF90">
            <v>0</v>
          </cell>
          <cell r="OG90">
            <v>0</v>
          </cell>
          <cell r="OH90">
            <v>0</v>
          </cell>
          <cell r="OI90">
            <v>0</v>
          </cell>
          <cell r="OJ90">
            <v>0</v>
          </cell>
          <cell r="OK90">
            <v>0</v>
          </cell>
          <cell r="OL90">
            <v>0</v>
          </cell>
          <cell r="OM90">
            <v>0</v>
          </cell>
          <cell r="ON90">
            <v>0</v>
          </cell>
          <cell r="OO90">
            <v>0</v>
          </cell>
          <cell r="OP90">
            <v>0</v>
          </cell>
          <cell r="OQ90">
            <v>0</v>
          </cell>
          <cell r="OR90">
            <v>0</v>
          </cell>
          <cell r="OS90">
            <v>0</v>
          </cell>
          <cell r="OT90">
            <v>0</v>
          </cell>
          <cell r="OU90">
            <v>0</v>
          </cell>
          <cell r="OV90">
            <v>0</v>
          </cell>
          <cell r="OW90">
            <v>0</v>
          </cell>
          <cell r="OX90">
            <v>0</v>
          </cell>
          <cell r="OY90">
            <v>0</v>
          </cell>
          <cell r="OZ90">
            <v>0</v>
          </cell>
          <cell r="PA90">
            <v>0</v>
          </cell>
          <cell r="PB90">
            <v>0</v>
          </cell>
          <cell r="PC90">
            <v>0</v>
          </cell>
          <cell r="PD90">
            <v>0</v>
          </cell>
          <cell r="PE90">
            <v>0</v>
          </cell>
          <cell r="PF90">
            <v>0</v>
          </cell>
          <cell r="PG90">
            <v>0</v>
          </cell>
          <cell r="PH90">
            <v>0</v>
          </cell>
          <cell r="PI90">
            <v>0</v>
          </cell>
          <cell r="PJ90">
            <v>0</v>
          </cell>
          <cell r="PK90">
            <v>0</v>
          </cell>
          <cell r="PL90">
            <v>0</v>
          </cell>
          <cell r="PM90">
            <v>0</v>
          </cell>
          <cell r="PN90">
            <v>0</v>
          </cell>
          <cell r="PO90">
            <v>0</v>
          </cell>
          <cell r="PP90">
            <v>0</v>
          </cell>
          <cell r="PQ90">
            <v>0</v>
          </cell>
          <cell r="PR90">
            <v>0</v>
          </cell>
          <cell r="PS90">
            <v>0</v>
          </cell>
          <cell r="PT90">
            <v>0</v>
          </cell>
          <cell r="PU90">
            <v>0</v>
          </cell>
          <cell r="PV90">
            <v>0</v>
          </cell>
          <cell r="PW90">
            <v>0</v>
          </cell>
          <cell r="PX90">
            <v>0</v>
          </cell>
          <cell r="PY90">
            <v>0</v>
          </cell>
          <cell r="PZ90">
            <v>0</v>
          </cell>
          <cell r="QA90">
            <v>0</v>
          </cell>
          <cell r="QB90">
            <v>0</v>
          </cell>
          <cell r="QC90">
            <v>0</v>
          </cell>
          <cell r="QD90">
            <v>0</v>
          </cell>
          <cell r="QE90">
            <v>0</v>
          </cell>
          <cell r="QF90">
            <v>0</v>
          </cell>
          <cell r="QG90">
            <v>0</v>
          </cell>
          <cell r="QH90">
            <v>0</v>
          </cell>
          <cell r="QI90">
            <v>0</v>
          </cell>
          <cell r="QJ90">
            <v>0</v>
          </cell>
          <cell r="QK90">
            <v>0</v>
          </cell>
          <cell r="QL90">
            <v>0</v>
          </cell>
          <cell r="QM90">
            <v>0</v>
          </cell>
          <cell r="QN90">
            <v>0</v>
          </cell>
          <cell r="QO90">
            <v>0</v>
          </cell>
          <cell r="QP90">
            <v>0</v>
          </cell>
          <cell r="QQ90">
            <v>0</v>
          </cell>
          <cell r="QR90">
            <v>0</v>
          </cell>
          <cell r="QS90">
            <v>0</v>
          </cell>
          <cell r="QT90">
            <v>0</v>
          </cell>
          <cell r="QU90">
            <v>0</v>
          </cell>
          <cell r="QV90">
            <v>0</v>
          </cell>
          <cell r="QW90">
            <v>0</v>
          </cell>
          <cell r="QX90">
            <v>0</v>
          </cell>
          <cell r="QY90">
            <v>0</v>
          </cell>
          <cell r="QZ90">
            <v>0</v>
          </cell>
          <cell r="RA90">
            <v>0</v>
          </cell>
          <cell r="RB90">
            <v>0</v>
          </cell>
          <cell r="RC90">
            <v>0</v>
          </cell>
          <cell r="RD90">
            <v>0</v>
          </cell>
          <cell r="RE90">
            <v>0</v>
          </cell>
          <cell r="RF90">
            <v>0</v>
          </cell>
          <cell r="RG90">
            <v>0</v>
          </cell>
          <cell r="RH90">
            <v>0</v>
          </cell>
          <cell r="RI90">
            <v>0</v>
          </cell>
          <cell r="RJ90">
            <v>0</v>
          </cell>
          <cell r="RK90">
            <v>0</v>
          </cell>
          <cell r="RL90">
            <v>0</v>
          </cell>
          <cell r="RM90">
            <v>0</v>
          </cell>
          <cell r="RN90">
            <v>0</v>
          </cell>
          <cell r="RO90">
            <v>0</v>
          </cell>
          <cell r="RP90">
            <v>0</v>
          </cell>
          <cell r="RQ90">
            <v>0</v>
          </cell>
          <cell r="RR90">
            <v>0</v>
          </cell>
          <cell r="RS90">
            <v>0</v>
          </cell>
          <cell r="RT90">
            <v>0</v>
          </cell>
          <cell r="RU90">
            <v>0</v>
          </cell>
          <cell r="RV90">
            <v>0</v>
          </cell>
          <cell r="RW90">
            <v>0</v>
          </cell>
          <cell r="RX90">
            <v>0</v>
          </cell>
          <cell r="RY90">
            <v>0</v>
          </cell>
          <cell r="RZ90">
            <v>0</v>
          </cell>
          <cell r="SA90">
            <v>0</v>
          </cell>
          <cell r="SB90">
            <v>0</v>
          </cell>
          <cell r="SC90">
            <v>0</v>
          </cell>
          <cell r="SD90">
            <v>0</v>
          </cell>
          <cell r="SE90">
            <v>0</v>
          </cell>
          <cell r="SF90">
            <v>0</v>
          </cell>
          <cell r="SG90">
            <v>0</v>
          </cell>
          <cell r="SH90">
            <v>0</v>
          </cell>
          <cell r="SI90">
            <v>0</v>
          </cell>
          <cell r="SJ90">
            <v>0</v>
          </cell>
          <cell r="SK90">
            <v>0</v>
          </cell>
          <cell r="SL90">
            <v>0</v>
          </cell>
          <cell r="SM90">
            <v>0</v>
          </cell>
          <cell r="SN90">
            <v>0</v>
          </cell>
          <cell r="SO90">
            <v>0</v>
          </cell>
          <cell r="SP90">
            <v>0</v>
          </cell>
          <cell r="SQ90">
            <v>0</v>
          </cell>
          <cell r="SR90">
            <v>0</v>
          </cell>
          <cell r="SS90">
            <v>0</v>
          </cell>
          <cell r="ST90">
            <v>0</v>
          </cell>
          <cell r="SU90">
            <v>0</v>
          </cell>
          <cell r="SV90">
            <v>0</v>
          </cell>
          <cell r="SW90">
            <v>0</v>
          </cell>
          <cell r="SX90">
            <v>0</v>
          </cell>
          <cell r="SY90">
            <v>0</v>
          </cell>
          <cell r="SZ90">
            <v>0</v>
          </cell>
          <cell r="TA90">
            <v>0</v>
          </cell>
          <cell r="TB90">
            <v>0</v>
          </cell>
          <cell r="TC90">
            <v>0</v>
          </cell>
          <cell r="TD90">
            <v>0</v>
          </cell>
          <cell r="TE90">
            <v>0</v>
          </cell>
          <cell r="TF90">
            <v>0</v>
          </cell>
          <cell r="TG90">
            <v>0</v>
          </cell>
          <cell r="TH90">
            <v>0</v>
          </cell>
          <cell r="TI90">
            <v>0</v>
          </cell>
          <cell r="TJ90">
            <v>0</v>
          </cell>
          <cell r="TK90">
            <v>0</v>
          </cell>
          <cell r="TL90">
            <v>0</v>
          </cell>
          <cell r="TM90">
            <v>0</v>
          </cell>
          <cell r="TN90">
            <v>0</v>
          </cell>
          <cell r="TO90">
            <v>0</v>
          </cell>
          <cell r="TP90">
            <v>0</v>
          </cell>
          <cell r="TQ90">
            <v>0</v>
          </cell>
          <cell r="TR90">
            <v>0</v>
          </cell>
          <cell r="TS90">
            <v>0</v>
          </cell>
          <cell r="TT90">
            <v>0</v>
          </cell>
          <cell r="TU90">
            <v>0</v>
          </cell>
          <cell r="TV90">
            <v>0</v>
          </cell>
          <cell r="TW90">
            <v>0</v>
          </cell>
          <cell r="TX90">
            <v>0</v>
          </cell>
          <cell r="TY90">
            <v>0</v>
          </cell>
          <cell r="TZ90">
            <v>0</v>
          </cell>
          <cell r="UA90">
            <v>0</v>
          </cell>
          <cell r="UB90">
            <v>0</v>
          </cell>
          <cell r="UC90">
            <v>0</v>
          </cell>
          <cell r="UD90">
            <v>0</v>
          </cell>
          <cell r="UE90">
            <v>0</v>
          </cell>
          <cell r="UF90">
            <v>0</v>
          </cell>
          <cell r="UG90">
            <v>0</v>
          </cell>
          <cell r="UH90">
            <v>0</v>
          </cell>
          <cell r="UI90">
            <v>0</v>
          </cell>
          <cell r="UJ90">
            <v>0</v>
          </cell>
          <cell r="UK90">
            <v>0</v>
          </cell>
          <cell r="UL90">
            <v>0</v>
          </cell>
          <cell r="UM90">
            <v>0</v>
          </cell>
          <cell r="UN90">
            <v>0</v>
          </cell>
          <cell r="UO90">
            <v>0</v>
          </cell>
          <cell r="UP90">
            <v>0</v>
          </cell>
          <cell r="UQ90">
            <v>0</v>
          </cell>
          <cell r="UR90">
            <v>0</v>
          </cell>
          <cell r="US90">
            <v>0</v>
          </cell>
          <cell r="UT90">
            <v>0</v>
          </cell>
          <cell r="UU90">
            <v>0</v>
          </cell>
          <cell r="UV90">
            <v>0</v>
          </cell>
          <cell r="UW90">
            <v>0</v>
          </cell>
          <cell r="UX90">
            <v>0</v>
          </cell>
          <cell r="UY90">
            <v>0</v>
          </cell>
          <cell r="UZ90">
            <v>0</v>
          </cell>
          <cell r="VA90">
            <v>0</v>
          </cell>
          <cell r="VH90">
            <v>0</v>
          </cell>
          <cell r="VN90">
            <v>0</v>
          </cell>
          <cell r="VO90">
            <v>0</v>
          </cell>
          <cell r="VP90">
            <v>0</v>
          </cell>
          <cell r="VQ90">
            <v>0</v>
          </cell>
          <cell r="WD90">
            <v>0</v>
          </cell>
          <cell r="WQ90">
            <v>0</v>
          </cell>
          <cell r="WR90">
            <v>0</v>
          </cell>
          <cell r="WS90">
            <v>0</v>
          </cell>
          <cell r="WT90">
            <v>1465.6400000000006</v>
          </cell>
          <cell r="WU90">
            <v>167.12</v>
          </cell>
          <cell r="WV90">
            <v>167.12</v>
          </cell>
          <cell r="WW90">
            <v>167.12</v>
          </cell>
          <cell r="WX90">
            <v>167.12</v>
          </cell>
          <cell r="WY90">
            <v>167.12</v>
          </cell>
          <cell r="WZ90">
            <v>167.12</v>
          </cell>
          <cell r="XA90">
            <v>167.12</v>
          </cell>
          <cell r="XB90">
            <v>59.16</v>
          </cell>
          <cell r="XC90">
            <v>59.16</v>
          </cell>
          <cell r="XD90">
            <v>59.16</v>
          </cell>
          <cell r="XE90">
            <v>59.16</v>
          </cell>
          <cell r="XF90">
            <v>59.16</v>
          </cell>
          <cell r="XG90">
            <v>1623.479300772744</v>
          </cell>
          <cell r="XH90">
            <v>52.542865749105687</v>
          </cell>
          <cell r="XI90">
            <v>222.0216358017671</v>
          </cell>
          <cell r="XJ90">
            <v>222.9981904887677</v>
          </cell>
          <cell r="XK90">
            <v>148.7210627881044</v>
          </cell>
          <cell r="XL90">
            <v>178.76914710646182</v>
          </cell>
          <cell r="XM90">
            <v>20.784905141744854</v>
          </cell>
          <cell r="XN90">
            <v>31.12634147372421</v>
          </cell>
          <cell r="XO90">
            <v>213.24043006505863</v>
          </cell>
          <cell r="XP90">
            <v>224.11664083204468</v>
          </cell>
          <cell r="XQ90">
            <v>224.95057924650163</v>
          </cell>
          <cell r="XR90">
            <v>44.326317543171257</v>
          </cell>
          <cell r="XS90">
            <v>39.881184536292203</v>
          </cell>
          <cell r="XT90">
            <v>157.8393007727434</v>
          </cell>
          <cell r="XU90">
            <v>0</v>
          </cell>
          <cell r="XV90">
            <v>157.8393007727434</v>
          </cell>
          <cell r="XW90">
            <v>0</v>
          </cell>
          <cell r="XX90">
            <v>0</v>
          </cell>
          <cell r="XY90">
            <v>0</v>
          </cell>
          <cell r="XZ90">
            <v>0</v>
          </cell>
          <cell r="YA90">
            <v>0</v>
          </cell>
          <cell r="YB90">
            <v>0</v>
          </cell>
          <cell r="YC90">
            <v>0</v>
          </cell>
          <cell r="YD90">
            <v>0</v>
          </cell>
          <cell r="YE90">
            <v>0</v>
          </cell>
          <cell r="YF90">
            <v>0</v>
          </cell>
          <cell r="YG90">
            <v>0</v>
          </cell>
          <cell r="YH90">
            <v>0</v>
          </cell>
          <cell r="YI90">
            <v>0</v>
          </cell>
          <cell r="YJ90">
            <v>0</v>
          </cell>
          <cell r="YK90">
            <v>0</v>
          </cell>
          <cell r="YL90">
            <v>0</v>
          </cell>
          <cell r="YM90">
            <v>0</v>
          </cell>
          <cell r="YN90">
            <v>0</v>
          </cell>
          <cell r="YO90">
            <v>0</v>
          </cell>
          <cell r="YP90">
            <v>0</v>
          </cell>
          <cell r="YQ90">
            <v>0</v>
          </cell>
          <cell r="YR90">
            <v>0</v>
          </cell>
          <cell r="YS90">
            <v>0</v>
          </cell>
          <cell r="YT90">
            <v>0</v>
          </cell>
          <cell r="YU90">
            <v>0</v>
          </cell>
          <cell r="YV90">
            <v>0</v>
          </cell>
          <cell r="YW90">
            <v>0</v>
          </cell>
          <cell r="YX90">
            <v>0</v>
          </cell>
          <cell r="YY90">
            <v>0</v>
          </cell>
          <cell r="YZ90">
            <v>597.72</v>
          </cell>
          <cell r="ZA90">
            <v>4.51</v>
          </cell>
          <cell r="ZB90">
            <v>4.51</v>
          </cell>
          <cell r="ZC90">
            <v>4.51</v>
          </cell>
          <cell r="ZD90">
            <v>4.51</v>
          </cell>
          <cell r="ZE90">
            <v>4.51</v>
          </cell>
          <cell r="ZF90">
            <v>4.51</v>
          </cell>
          <cell r="ZG90">
            <v>4.51</v>
          </cell>
          <cell r="ZH90">
            <v>113.23</v>
          </cell>
          <cell r="ZI90">
            <v>113.23</v>
          </cell>
          <cell r="ZJ90">
            <v>113.23</v>
          </cell>
          <cell r="ZK90">
            <v>113.23</v>
          </cell>
          <cell r="ZL90">
            <v>113.23</v>
          </cell>
          <cell r="ZM90">
            <v>135.58179979525696</v>
          </cell>
          <cell r="ZN90">
            <v>0</v>
          </cell>
          <cell r="ZO90">
            <v>0</v>
          </cell>
          <cell r="ZP90">
            <v>0</v>
          </cell>
          <cell r="ZQ90">
            <v>135.58179979525696</v>
          </cell>
          <cell r="ZR90">
            <v>0</v>
          </cell>
          <cell r="ZS90">
            <v>0</v>
          </cell>
          <cell r="ZZ90">
            <v>-462.13820020474304</v>
          </cell>
          <cell r="AAA90">
            <v>-462.13820020474304</v>
          </cell>
          <cell r="AAB90">
            <v>0</v>
          </cell>
          <cell r="AAC90">
            <v>0</v>
          </cell>
          <cell r="AAD90">
            <v>0</v>
          </cell>
          <cell r="AAE90">
            <v>0</v>
          </cell>
          <cell r="AAF90">
            <v>0</v>
          </cell>
          <cell r="AAG90">
            <v>0</v>
          </cell>
          <cell r="AAH90">
            <v>0</v>
          </cell>
          <cell r="AAI90">
            <v>0</v>
          </cell>
          <cell r="AAJ90">
            <v>0</v>
          </cell>
          <cell r="AAK90">
            <v>0</v>
          </cell>
          <cell r="AAL90">
            <v>0</v>
          </cell>
          <cell r="AAM90">
            <v>0</v>
          </cell>
          <cell r="AAN90">
            <v>0</v>
          </cell>
          <cell r="AAO90">
            <v>0</v>
          </cell>
          <cell r="AAP90">
            <v>0</v>
          </cell>
          <cell r="AAQ90">
            <v>0</v>
          </cell>
          <cell r="AAR90">
            <v>0</v>
          </cell>
          <cell r="AAS90">
            <v>0</v>
          </cell>
          <cell r="AAT90">
            <v>0</v>
          </cell>
          <cell r="AAU90">
            <v>0</v>
          </cell>
          <cell r="AAV90">
            <v>0</v>
          </cell>
          <cell r="AAW90">
            <v>0</v>
          </cell>
          <cell r="AAX90">
            <v>0</v>
          </cell>
          <cell r="AAY90">
            <v>0</v>
          </cell>
          <cell r="AAZ90">
            <v>0</v>
          </cell>
          <cell r="ABA90">
            <v>0</v>
          </cell>
          <cell r="ABB90">
            <v>0</v>
          </cell>
          <cell r="ABC90">
            <v>0</v>
          </cell>
          <cell r="ABD90">
            <v>0</v>
          </cell>
          <cell r="ABE90">
            <v>0</v>
          </cell>
          <cell r="ABF90">
            <v>0</v>
          </cell>
          <cell r="ABG90">
            <v>0</v>
          </cell>
          <cell r="ABH90">
            <v>0</v>
          </cell>
          <cell r="ABI90">
            <v>0</v>
          </cell>
          <cell r="ABJ90">
            <v>0</v>
          </cell>
          <cell r="ABK90">
            <v>0</v>
          </cell>
          <cell r="ABL90">
            <v>0</v>
          </cell>
          <cell r="ABM90">
            <v>0</v>
          </cell>
          <cell r="ABN90">
            <v>0</v>
          </cell>
          <cell r="ABO90">
            <v>0</v>
          </cell>
          <cell r="ABP90">
            <v>0</v>
          </cell>
          <cell r="ABQ90">
            <v>0</v>
          </cell>
          <cell r="ABR90">
            <v>0</v>
          </cell>
          <cell r="ABS90">
            <v>0</v>
          </cell>
          <cell r="ABT90">
            <v>0</v>
          </cell>
          <cell r="ABU90">
            <v>0</v>
          </cell>
          <cell r="ABV90">
            <v>0</v>
          </cell>
          <cell r="ABW90">
            <v>0</v>
          </cell>
          <cell r="ABX90">
            <v>0</v>
          </cell>
          <cell r="ABY90">
            <v>0</v>
          </cell>
          <cell r="ACB90">
            <v>0</v>
          </cell>
          <cell r="ACC90">
            <v>0</v>
          </cell>
          <cell r="ACD90">
            <v>0</v>
          </cell>
          <cell r="ACE90">
            <v>0</v>
          </cell>
          <cell r="ACF90">
            <v>0</v>
          </cell>
          <cell r="ACG90">
            <v>0</v>
          </cell>
          <cell r="ACH90">
            <v>0</v>
          </cell>
          <cell r="ACI90">
            <v>0</v>
          </cell>
          <cell r="ACJ90">
            <v>1356.6708185290245</v>
          </cell>
          <cell r="ACK90">
            <v>1356.6708185290245</v>
          </cell>
          <cell r="ACL90">
            <v>0</v>
          </cell>
          <cell r="ACM90">
            <v>1356.6708185290245</v>
          </cell>
          <cell r="ACN90">
            <v>0</v>
          </cell>
          <cell r="ACO90">
            <v>0</v>
          </cell>
          <cell r="ACP90">
            <v>0</v>
          </cell>
          <cell r="ACQ90">
            <v>0</v>
          </cell>
          <cell r="ACR90">
            <v>0</v>
          </cell>
          <cell r="ACS90">
            <v>0</v>
          </cell>
          <cell r="ACT90">
            <v>0</v>
          </cell>
          <cell r="ACU90">
            <v>0</v>
          </cell>
          <cell r="ACV90">
            <v>0</v>
          </cell>
          <cell r="ACW90">
            <v>0</v>
          </cell>
          <cell r="ACX90">
            <v>0</v>
          </cell>
          <cell r="ACY90">
            <v>0</v>
          </cell>
          <cell r="ACZ90">
            <v>0</v>
          </cell>
          <cell r="ADA90">
            <v>1356.6708185290245</v>
          </cell>
          <cell r="ADB90">
            <v>0</v>
          </cell>
          <cell r="ADC90">
            <v>152.57168385000401</v>
          </cell>
          <cell r="ADD90">
            <v>0</v>
          </cell>
          <cell r="ADE90">
            <v>0</v>
          </cell>
          <cell r="ADF90">
            <v>114.9873984</v>
          </cell>
          <cell r="ADG90">
            <v>11.052714399999999</v>
          </cell>
          <cell r="ADH90">
            <v>9.3046556105793563</v>
          </cell>
          <cell r="ADI90">
            <v>6.2588314684411985</v>
          </cell>
          <cell r="ADJ90">
            <v>1056.3655283999999</v>
          </cell>
          <cell r="ADK90">
            <v>6.1300063999999992</v>
          </cell>
          <cell r="ADL90">
            <v>0</v>
          </cell>
          <cell r="ADM90">
            <v>0</v>
          </cell>
          <cell r="ADN90">
            <v>1356.6708185290245</v>
          </cell>
          <cell r="ADO90">
            <v>0</v>
          </cell>
          <cell r="ADP90">
            <v>1356.6708185290245</v>
          </cell>
          <cell r="ADQ90">
            <v>0</v>
          </cell>
          <cell r="ADR90">
            <v>0</v>
          </cell>
          <cell r="ADS90">
            <v>0</v>
          </cell>
          <cell r="ADT90">
            <v>0</v>
          </cell>
          <cell r="ADU90">
            <v>0</v>
          </cell>
          <cell r="ADV90">
            <v>0</v>
          </cell>
          <cell r="ADW90">
            <v>0</v>
          </cell>
          <cell r="ADX90">
            <v>0</v>
          </cell>
          <cell r="ADY90">
            <v>0</v>
          </cell>
          <cell r="ADZ90">
            <v>0</v>
          </cell>
          <cell r="AEA90">
            <v>0</v>
          </cell>
          <cell r="AEB90">
            <v>0</v>
          </cell>
          <cell r="AEC90">
            <v>0</v>
          </cell>
          <cell r="AED90">
            <v>0</v>
          </cell>
          <cell r="AEE90">
            <v>0</v>
          </cell>
          <cell r="AEF90">
            <v>0</v>
          </cell>
          <cell r="AEG90">
            <v>0</v>
          </cell>
          <cell r="AEH90">
            <v>0</v>
          </cell>
          <cell r="AEI90">
            <v>0</v>
          </cell>
          <cell r="AEJ90">
            <v>0</v>
          </cell>
          <cell r="AEK90">
            <v>0</v>
          </cell>
          <cell r="AEL90">
            <v>0</v>
          </cell>
          <cell r="AEM90">
            <v>0</v>
          </cell>
          <cell r="AEN90">
            <v>0</v>
          </cell>
          <cell r="AEO90">
            <v>0</v>
          </cell>
          <cell r="AEP90">
            <v>0</v>
          </cell>
          <cell r="AEQ90">
            <v>0</v>
          </cell>
          <cell r="AER90">
            <v>0</v>
          </cell>
          <cell r="AES90">
            <v>0</v>
          </cell>
          <cell r="AET90">
            <v>511.65</v>
          </cell>
          <cell r="AEU90">
            <v>0</v>
          </cell>
          <cell r="AEV90">
            <v>0</v>
          </cell>
          <cell r="AEW90">
            <v>0</v>
          </cell>
          <cell r="AEX90">
            <v>0</v>
          </cell>
          <cell r="AEY90">
            <v>0</v>
          </cell>
          <cell r="AEZ90">
            <v>0</v>
          </cell>
          <cell r="AFA90">
            <v>0</v>
          </cell>
          <cell r="AFB90">
            <v>102.33</v>
          </cell>
          <cell r="AFC90">
            <v>102.33</v>
          </cell>
          <cell r="AFD90">
            <v>102.33</v>
          </cell>
          <cell r="AFE90">
            <v>102.33</v>
          </cell>
          <cell r="AFF90">
            <v>102.33</v>
          </cell>
          <cell r="AFG90">
            <v>0</v>
          </cell>
          <cell r="AFH90">
            <v>0</v>
          </cell>
          <cell r="AFI90">
            <v>0</v>
          </cell>
          <cell r="AFJ90">
            <v>0</v>
          </cell>
          <cell r="AFK90">
            <v>0</v>
          </cell>
          <cell r="AFL90">
            <v>0</v>
          </cell>
          <cell r="AFM90">
            <v>0</v>
          </cell>
          <cell r="AFN90">
            <v>0</v>
          </cell>
          <cell r="AFO90">
            <v>0</v>
          </cell>
          <cell r="AFP90">
            <v>0</v>
          </cell>
          <cell r="AFQ90">
            <v>0</v>
          </cell>
          <cell r="AFR90">
            <v>0</v>
          </cell>
          <cell r="AFS90">
            <v>0</v>
          </cell>
          <cell r="AFT90">
            <v>-511.65</v>
          </cell>
          <cell r="AFU90">
            <v>-511.65</v>
          </cell>
          <cell r="AFV90">
            <v>0</v>
          </cell>
          <cell r="AFW90">
            <v>16273.089999999998</v>
          </cell>
          <cell r="AFX90">
            <v>5902.0258460492751</v>
          </cell>
          <cell r="AFY90">
            <v>-10371.064153950723</v>
          </cell>
          <cell r="AFZ90">
            <v>-10371.064153950723</v>
          </cell>
          <cell r="AGA90">
            <v>0</v>
          </cell>
          <cell r="AGB90">
            <v>19527.707999999999</v>
          </cell>
          <cell r="AGC90">
            <v>7082.4310152591297</v>
          </cell>
          <cell r="AGD90">
            <v>-12445.276984740869</v>
          </cell>
          <cell r="AGE90">
            <v>-12445.276984740869</v>
          </cell>
          <cell r="AGF90">
            <v>0</v>
          </cell>
          <cell r="AGG90">
            <v>1204.20866</v>
          </cell>
          <cell r="AGH90">
            <v>436.74991260764637</v>
          </cell>
          <cell r="AGI90">
            <v>-767.45874739235364</v>
          </cell>
          <cell r="AGJ90">
            <v>-767.45874739235364</v>
          </cell>
          <cell r="AGK90">
            <v>0</v>
          </cell>
          <cell r="AGL90">
            <v>20731.916659999999</v>
          </cell>
          <cell r="AGM90">
            <v>7519.1809278667761</v>
          </cell>
          <cell r="AGN90">
            <v>-13212.735732133224</v>
          </cell>
          <cell r="AGO90">
            <v>-13212.735732133224</v>
          </cell>
          <cell r="AGP90">
            <v>0</v>
          </cell>
          <cell r="AGQ90">
            <v>5.8084772370486655E-2</v>
          </cell>
          <cell r="AGR90">
            <v>7.0000000000000007E-2</v>
          </cell>
          <cell r="AGS90">
            <v>0.05</v>
          </cell>
          <cell r="AGT90">
            <v>6.1666666666666668E-2</v>
          </cell>
          <cell r="AGV90">
            <v>11152.189999999999</v>
          </cell>
          <cell r="AGW90">
            <v>0</v>
          </cell>
          <cell r="AGX90">
            <v>-11152.189999999999</v>
          </cell>
          <cell r="AGZ90">
            <v>-13212.735732133224</v>
          </cell>
          <cell r="AHA90">
            <v>-13739.51631916067</v>
          </cell>
          <cell r="AHC90">
            <v>-17672.418395851757</v>
          </cell>
          <cell r="AHD90">
            <v>-5690.7535127810188</v>
          </cell>
          <cell r="AHE90">
            <v>-19926.605727225378</v>
          </cell>
          <cell r="AHF90">
            <v>43630.791972449231</v>
          </cell>
          <cell r="AHG90">
            <v>-26611.237714702809</v>
          </cell>
        </row>
        <row r="91">
          <cell r="C91" t="str">
            <v>Олександра Довгача пров. 3</v>
          </cell>
          <cell r="D91">
            <v>1</v>
          </cell>
          <cell r="E91">
            <v>492.7</v>
          </cell>
          <cell r="F91">
            <v>1641.1599999999999</v>
          </cell>
          <cell r="G91">
            <v>1904.213198168055</v>
          </cell>
          <cell r="H91">
            <v>263.05319816805513</v>
          </cell>
          <cell r="I91">
            <v>0</v>
          </cell>
          <cell r="J91">
            <v>263.05319816805513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375.15</v>
          </cell>
          <cell r="GE91">
            <v>8.15</v>
          </cell>
          <cell r="GF91">
            <v>8.15</v>
          </cell>
          <cell r="GG91">
            <v>8.15</v>
          </cell>
          <cell r="GH91">
            <v>8.15</v>
          </cell>
          <cell r="GI91">
            <v>8.15</v>
          </cell>
          <cell r="GJ91">
            <v>8.15</v>
          </cell>
          <cell r="GK91">
            <v>8.15</v>
          </cell>
          <cell r="GL91">
            <v>63.62</v>
          </cell>
          <cell r="GM91">
            <v>63.62</v>
          </cell>
          <cell r="GN91">
            <v>63.62</v>
          </cell>
          <cell r="GO91">
            <v>63.62</v>
          </cell>
          <cell r="GP91">
            <v>63.62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V91">
            <v>-375.15</v>
          </cell>
          <cell r="GW91">
            <v>-375.15</v>
          </cell>
          <cell r="GX91">
            <v>0</v>
          </cell>
          <cell r="GY91">
            <v>1266.01</v>
          </cell>
          <cell r="GZ91">
            <v>67.28</v>
          </cell>
          <cell r="HA91">
            <v>67.28</v>
          </cell>
          <cell r="HB91">
            <v>67.28</v>
          </cell>
          <cell r="HC91">
            <v>67.28</v>
          </cell>
          <cell r="HD91">
            <v>67.28</v>
          </cell>
          <cell r="HE91">
            <v>67.28</v>
          </cell>
          <cell r="HF91">
            <v>67.28</v>
          </cell>
          <cell r="HG91">
            <v>159.01</v>
          </cell>
          <cell r="HH91">
            <v>159.01</v>
          </cell>
          <cell r="HI91">
            <v>159.01</v>
          </cell>
          <cell r="HJ91">
            <v>159.01</v>
          </cell>
          <cell r="HK91">
            <v>159.01</v>
          </cell>
          <cell r="HL91">
            <v>1904.213198168055</v>
          </cell>
          <cell r="HM91">
            <v>158.92786966371861</v>
          </cell>
          <cell r="HN91">
            <v>168.49742813033819</v>
          </cell>
          <cell r="HO91">
            <v>178.54250507674163</v>
          </cell>
          <cell r="HP91">
            <v>169.83130624229426</v>
          </cell>
          <cell r="HQ91">
            <v>175.36867019146686</v>
          </cell>
          <cell r="HR91">
            <v>151.83825265978115</v>
          </cell>
          <cell r="HS91">
            <v>189.71737055190394</v>
          </cell>
          <cell r="HT91">
            <v>101.22025109302874</v>
          </cell>
          <cell r="HU91">
            <v>105.34532196885823</v>
          </cell>
          <cell r="HV91">
            <v>174.63361443226222</v>
          </cell>
          <cell r="HW91">
            <v>153.86030558172291</v>
          </cell>
          <cell r="HX91">
            <v>176.43030257593819</v>
          </cell>
          <cell r="HY91">
            <v>638.203198168055</v>
          </cell>
          <cell r="HZ91">
            <v>0</v>
          </cell>
          <cell r="IA91">
            <v>638.203198168055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0</v>
          </cell>
          <cell r="IK91">
            <v>0</v>
          </cell>
          <cell r="IL91">
            <v>0</v>
          </cell>
          <cell r="IM91">
            <v>0</v>
          </cell>
          <cell r="IN91">
            <v>0</v>
          </cell>
          <cell r="IO91">
            <v>0</v>
          </cell>
          <cell r="IP91">
            <v>0</v>
          </cell>
          <cell r="IQ91">
            <v>0</v>
          </cell>
          <cell r="IR91">
            <v>0</v>
          </cell>
          <cell r="IS91">
            <v>0</v>
          </cell>
          <cell r="IT91">
            <v>0</v>
          </cell>
          <cell r="IU91">
            <v>0</v>
          </cell>
          <cell r="IV91">
            <v>0</v>
          </cell>
          <cell r="IW91">
            <v>0</v>
          </cell>
          <cell r="IX91">
            <v>0</v>
          </cell>
          <cell r="IY91">
            <v>0</v>
          </cell>
          <cell r="IZ91">
            <v>0</v>
          </cell>
          <cell r="JA91">
            <v>0</v>
          </cell>
          <cell r="JB91">
            <v>0</v>
          </cell>
          <cell r="JC91">
            <v>0</v>
          </cell>
          <cell r="JD91">
            <v>0</v>
          </cell>
          <cell r="JE91">
            <v>0</v>
          </cell>
          <cell r="JF91">
            <v>0</v>
          </cell>
          <cell r="JG91">
            <v>0</v>
          </cell>
          <cell r="JH91">
            <v>0</v>
          </cell>
          <cell r="JI91">
            <v>0</v>
          </cell>
          <cell r="JJ91">
            <v>0</v>
          </cell>
          <cell r="JK91">
            <v>0</v>
          </cell>
          <cell r="JL91">
            <v>0</v>
          </cell>
          <cell r="JM91">
            <v>0</v>
          </cell>
          <cell r="JN91">
            <v>0</v>
          </cell>
          <cell r="JO91">
            <v>0</v>
          </cell>
          <cell r="JP91">
            <v>0</v>
          </cell>
          <cell r="JQ91">
            <v>0</v>
          </cell>
          <cell r="JR91">
            <v>0</v>
          </cell>
          <cell r="JS91">
            <v>0</v>
          </cell>
          <cell r="JT91">
            <v>0</v>
          </cell>
          <cell r="JU91">
            <v>0</v>
          </cell>
          <cell r="JV91">
            <v>0</v>
          </cell>
          <cell r="JW91">
            <v>0</v>
          </cell>
          <cell r="JX91">
            <v>0</v>
          </cell>
          <cell r="JY91">
            <v>0</v>
          </cell>
          <cell r="JZ91">
            <v>0</v>
          </cell>
          <cell r="KA91">
            <v>0</v>
          </cell>
          <cell r="KB91">
            <v>0</v>
          </cell>
          <cell r="KC91">
            <v>0</v>
          </cell>
          <cell r="KD91">
            <v>0</v>
          </cell>
          <cell r="KE91">
            <v>0</v>
          </cell>
          <cell r="KF91">
            <v>0</v>
          </cell>
          <cell r="KG91">
            <v>0</v>
          </cell>
          <cell r="KH91">
            <v>1083.6399999999999</v>
          </cell>
          <cell r="KI91">
            <v>39.42</v>
          </cell>
          <cell r="KJ91">
            <v>39.42</v>
          </cell>
          <cell r="KK91">
            <v>39.42</v>
          </cell>
          <cell r="KL91">
            <v>39.42</v>
          </cell>
          <cell r="KM91">
            <v>39.42</v>
          </cell>
          <cell r="KN91">
            <v>39.42</v>
          </cell>
          <cell r="KO91">
            <v>39.42</v>
          </cell>
          <cell r="KP91">
            <v>161.54</v>
          </cell>
          <cell r="KQ91">
            <v>161.54</v>
          </cell>
          <cell r="KR91">
            <v>161.54</v>
          </cell>
          <cell r="KS91">
            <v>161.54</v>
          </cell>
          <cell r="KT91">
            <v>161.54</v>
          </cell>
          <cell r="KU91">
            <v>1148.6011233322281</v>
          </cell>
          <cell r="KV91">
            <v>47.592259538468916</v>
          </cell>
          <cell r="KW91">
            <v>51.255121948569659</v>
          </cell>
          <cell r="KX91">
            <v>45.488300656843393</v>
          </cell>
          <cell r="KY91">
            <v>49.873695616914347</v>
          </cell>
          <cell r="KZ91">
            <v>49.68034611277487</v>
          </cell>
          <cell r="LA91">
            <v>50.778729041705006</v>
          </cell>
          <cell r="LB91">
            <v>44.933136389276527</v>
          </cell>
          <cell r="LC91">
            <v>122.72170741897474</v>
          </cell>
          <cell r="LD91">
            <v>158.18142629167284</v>
          </cell>
          <cell r="LE91">
            <v>152.74279284281411</v>
          </cell>
          <cell r="LF91">
            <v>186.09829488211878</v>
          </cell>
          <cell r="LG91">
            <v>189.25531259209492</v>
          </cell>
          <cell r="LH91">
            <v>64.961123332228226</v>
          </cell>
          <cell r="LI91">
            <v>0</v>
          </cell>
          <cell r="LJ91">
            <v>64.961123332228226</v>
          </cell>
          <cell r="LK91">
            <v>0</v>
          </cell>
          <cell r="LX91">
            <v>0</v>
          </cell>
          <cell r="MJ91">
            <v>0</v>
          </cell>
          <cell r="ML91">
            <v>0</v>
          </cell>
          <cell r="MM91">
            <v>0</v>
          </cell>
          <cell r="MN91">
            <v>13704.839999999997</v>
          </cell>
          <cell r="MO91">
            <v>1054.82</v>
          </cell>
          <cell r="MP91">
            <v>1054.82</v>
          </cell>
          <cell r="MQ91">
            <v>1054.82</v>
          </cell>
          <cell r="MR91">
            <v>1054.82</v>
          </cell>
          <cell r="MS91">
            <v>1054.82</v>
          </cell>
          <cell r="MT91">
            <v>1054.82</v>
          </cell>
          <cell r="MU91">
            <v>1054.82</v>
          </cell>
          <cell r="MV91">
            <v>1264.22</v>
          </cell>
          <cell r="MW91">
            <v>1264.22</v>
          </cell>
          <cell r="MX91">
            <v>1264.22</v>
          </cell>
          <cell r="MY91">
            <v>1264.22</v>
          </cell>
          <cell r="MZ91">
            <v>1264.22</v>
          </cell>
          <cell r="NA91">
            <v>0</v>
          </cell>
          <cell r="NB91">
            <v>0</v>
          </cell>
          <cell r="NC91">
            <v>0</v>
          </cell>
          <cell r="ND91">
            <v>0</v>
          </cell>
          <cell r="NE91">
            <v>0</v>
          </cell>
          <cell r="NF91">
            <v>0</v>
          </cell>
          <cell r="NG91">
            <v>0</v>
          </cell>
          <cell r="NH91">
            <v>0</v>
          </cell>
          <cell r="NI91">
            <v>0</v>
          </cell>
          <cell r="NJ91">
            <v>0</v>
          </cell>
          <cell r="NK91">
            <v>0</v>
          </cell>
          <cell r="NL91">
            <v>0</v>
          </cell>
          <cell r="NM91">
            <v>0</v>
          </cell>
          <cell r="NN91">
            <v>-13704.839999999997</v>
          </cell>
          <cell r="NO91">
            <v>-13704.839999999997</v>
          </cell>
          <cell r="NP91">
            <v>0</v>
          </cell>
          <cell r="NQ91">
            <v>0</v>
          </cell>
          <cell r="NR91">
            <v>0</v>
          </cell>
          <cell r="NS91">
            <v>0</v>
          </cell>
          <cell r="NT91">
            <v>0</v>
          </cell>
          <cell r="NU91">
            <v>0</v>
          </cell>
          <cell r="NV91">
            <v>0</v>
          </cell>
          <cell r="NW91">
            <v>0</v>
          </cell>
          <cell r="NX91">
            <v>0</v>
          </cell>
          <cell r="NY91">
            <v>0</v>
          </cell>
          <cell r="NZ91">
            <v>0</v>
          </cell>
          <cell r="OA91">
            <v>0</v>
          </cell>
          <cell r="OB91">
            <v>0</v>
          </cell>
          <cell r="OC91">
            <v>0</v>
          </cell>
          <cell r="OD91">
            <v>0</v>
          </cell>
          <cell r="OE91">
            <v>0</v>
          </cell>
          <cell r="OF91">
            <v>0</v>
          </cell>
          <cell r="OG91">
            <v>0</v>
          </cell>
          <cell r="OH91">
            <v>0</v>
          </cell>
          <cell r="OI91">
            <v>0</v>
          </cell>
          <cell r="OJ91">
            <v>0</v>
          </cell>
          <cell r="OK91">
            <v>0</v>
          </cell>
          <cell r="OL91">
            <v>0</v>
          </cell>
          <cell r="OM91">
            <v>0</v>
          </cell>
          <cell r="ON91">
            <v>0</v>
          </cell>
          <cell r="OO91">
            <v>0</v>
          </cell>
          <cell r="OP91">
            <v>0</v>
          </cell>
          <cell r="OQ91">
            <v>0</v>
          </cell>
          <cell r="OR91">
            <v>0</v>
          </cell>
          <cell r="OS91">
            <v>0</v>
          </cell>
          <cell r="OT91">
            <v>0</v>
          </cell>
          <cell r="OU91">
            <v>0</v>
          </cell>
          <cell r="OV91">
            <v>0</v>
          </cell>
          <cell r="OW91">
            <v>0</v>
          </cell>
          <cell r="OX91">
            <v>0</v>
          </cell>
          <cell r="OY91">
            <v>0</v>
          </cell>
          <cell r="OZ91">
            <v>0</v>
          </cell>
          <cell r="PA91">
            <v>0</v>
          </cell>
          <cell r="PB91">
            <v>0</v>
          </cell>
          <cell r="PC91">
            <v>0</v>
          </cell>
          <cell r="PD91">
            <v>0</v>
          </cell>
          <cell r="PE91">
            <v>0</v>
          </cell>
          <cell r="PF91">
            <v>0</v>
          </cell>
          <cell r="PG91">
            <v>0</v>
          </cell>
          <cell r="PH91">
            <v>0</v>
          </cell>
          <cell r="PI91">
            <v>0</v>
          </cell>
          <cell r="PJ91">
            <v>0</v>
          </cell>
          <cell r="PK91">
            <v>0</v>
          </cell>
          <cell r="PL91">
            <v>0</v>
          </cell>
          <cell r="PM91">
            <v>0</v>
          </cell>
          <cell r="PN91">
            <v>0</v>
          </cell>
          <cell r="PO91">
            <v>0</v>
          </cell>
          <cell r="PP91">
            <v>0</v>
          </cell>
          <cell r="PQ91">
            <v>0</v>
          </cell>
          <cell r="PR91">
            <v>0</v>
          </cell>
          <cell r="PS91">
            <v>0</v>
          </cell>
          <cell r="PT91">
            <v>0</v>
          </cell>
          <cell r="PU91">
            <v>0</v>
          </cell>
          <cell r="PV91">
            <v>0</v>
          </cell>
          <cell r="PW91">
            <v>0</v>
          </cell>
          <cell r="PX91">
            <v>0</v>
          </cell>
          <cell r="PY91">
            <v>0</v>
          </cell>
          <cell r="PZ91">
            <v>0</v>
          </cell>
          <cell r="QA91">
            <v>0</v>
          </cell>
          <cell r="QB91">
            <v>0</v>
          </cell>
          <cell r="QC91">
            <v>0</v>
          </cell>
          <cell r="QD91">
            <v>0</v>
          </cell>
          <cell r="QE91">
            <v>0</v>
          </cell>
          <cell r="QF91">
            <v>0</v>
          </cell>
          <cell r="QG91">
            <v>0</v>
          </cell>
          <cell r="QH91">
            <v>0</v>
          </cell>
          <cell r="QI91">
            <v>0</v>
          </cell>
          <cell r="QJ91">
            <v>0</v>
          </cell>
          <cell r="QK91">
            <v>0</v>
          </cell>
          <cell r="QL91">
            <v>0</v>
          </cell>
          <cell r="QM91">
            <v>0</v>
          </cell>
          <cell r="QN91">
            <v>0</v>
          </cell>
          <cell r="QO91">
            <v>0</v>
          </cell>
          <cell r="QP91">
            <v>0</v>
          </cell>
          <cell r="QQ91">
            <v>0</v>
          </cell>
          <cell r="QR91">
            <v>0</v>
          </cell>
          <cell r="QS91">
            <v>0</v>
          </cell>
          <cell r="QT91">
            <v>0</v>
          </cell>
          <cell r="QU91">
            <v>0</v>
          </cell>
          <cell r="QV91">
            <v>0</v>
          </cell>
          <cell r="QW91">
            <v>0</v>
          </cell>
          <cell r="QX91">
            <v>0</v>
          </cell>
          <cell r="QY91">
            <v>0</v>
          </cell>
          <cell r="QZ91">
            <v>0</v>
          </cell>
          <cell r="RA91">
            <v>0</v>
          </cell>
          <cell r="RB91">
            <v>0</v>
          </cell>
          <cell r="RC91">
            <v>0</v>
          </cell>
          <cell r="RD91">
            <v>0</v>
          </cell>
          <cell r="RE91">
            <v>0</v>
          </cell>
          <cell r="RF91">
            <v>0</v>
          </cell>
          <cell r="RG91">
            <v>0</v>
          </cell>
          <cell r="RH91">
            <v>0</v>
          </cell>
          <cell r="RI91">
            <v>0</v>
          </cell>
          <cell r="RJ91">
            <v>0</v>
          </cell>
          <cell r="RK91">
            <v>0</v>
          </cell>
          <cell r="RL91">
            <v>0</v>
          </cell>
          <cell r="RM91">
            <v>0</v>
          </cell>
          <cell r="RN91">
            <v>0</v>
          </cell>
          <cell r="RO91">
            <v>0</v>
          </cell>
          <cell r="RP91">
            <v>0</v>
          </cell>
          <cell r="RQ91">
            <v>0</v>
          </cell>
          <cell r="RR91">
            <v>0</v>
          </cell>
          <cell r="RS91">
            <v>0</v>
          </cell>
          <cell r="RT91">
            <v>0</v>
          </cell>
          <cell r="RU91">
            <v>0</v>
          </cell>
          <cell r="RV91">
            <v>0</v>
          </cell>
          <cell r="RW91">
            <v>0</v>
          </cell>
          <cell r="RX91">
            <v>0</v>
          </cell>
          <cell r="RY91">
            <v>0</v>
          </cell>
          <cell r="RZ91">
            <v>0</v>
          </cell>
          <cell r="SA91">
            <v>0</v>
          </cell>
          <cell r="SB91">
            <v>0</v>
          </cell>
          <cell r="SC91">
            <v>0</v>
          </cell>
          <cell r="SD91">
            <v>0</v>
          </cell>
          <cell r="SE91">
            <v>0</v>
          </cell>
          <cell r="SF91">
            <v>0</v>
          </cell>
          <cell r="SG91">
            <v>0</v>
          </cell>
          <cell r="SH91">
            <v>0</v>
          </cell>
          <cell r="SI91">
            <v>0</v>
          </cell>
          <cell r="SJ91">
            <v>0</v>
          </cell>
          <cell r="SK91">
            <v>0</v>
          </cell>
          <cell r="SL91">
            <v>0</v>
          </cell>
          <cell r="SM91">
            <v>0</v>
          </cell>
          <cell r="SN91">
            <v>0</v>
          </cell>
          <cell r="SO91">
            <v>0</v>
          </cell>
          <cell r="SP91">
            <v>0</v>
          </cell>
          <cell r="SQ91">
            <v>0</v>
          </cell>
          <cell r="SR91">
            <v>0</v>
          </cell>
          <cell r="SS91">
            <v>0</v>
          </cell>
          <cell r="ST91">
            <v>0</v>
          </cell>
          <cell r="SU91">
            <v>0</v>
          </cell>
          <cell r="SV91">
            <v>0</v>
          </cell>
          <cell r="SW91">
            <v>0</v>
          </cell>
          <cell r="SX91">
            <v>0</v>
          </cell>
          <cell r="SY91">
            <v>0</v>
          </cell>
          <cell r="SZ91">
            <v>0</v>
          </cell>
          <cell r="TA91">
            <v>0</v>
          </cell>
          <cell r="TB91">
            <v>0</v>
          </cell>
          <cell r="TC91">
            <v>0</v>
          </cell>
          <cell r="TD91">
            <v>0</v>
          </cell>
          <cell r="TE91">
            <v>0</v>
          </cell>
          <cell r="TF91">
            <v>0</v>
          </cell>
          <cell r="TG91">
            <v>0</v>
          </cell>
          <cell r="TH91">
            <v>0</v>
          </cell>
          <cell r="TI91">
            <v>0</v>
          </cell>
          <cell r="TJ91">
            <v>0</v>
          </cell>
          <cell r="TK91">
            <v>0</v>
          </cell>
          <cell r="TL91">
            <v>0</v>
          </cell>
          <cell r="TM91">
            <v>0</v>
          </cell>
          <cell r="TN91">
            <v>0</v>
          </cell>
          <cell r="TO91">
            <v>0</v>
          </cell>
          <cell r="TP91">
            <v>0</v>
          </cell>
          <cell r="TQ91">
            <v>0</v>
          </cell>
          <cell r="TR91">
            <v>0</v>
          </cell>
          <cell r="TS91">
            <v>0</v>
          </cell>
          <cell r="TT91">
            <v>0</v>
          </cell>
          <cell r="TU91">
            <v>0</v>
          </cell>
          <cell r="TV91">
            <v>0</v>
          </cell>
          <cell r="TW91">
            <v>0</v>
          </cell>
          <cell r="TX91">
            <v>0</v>
          </cell>
          <cell r="TY91">
            <v>0</v>
          </cell>
          <cell r="TZ91">
            <v>0</v>
          </cell>
          <cell r="UA91">
            <v>0</v>
          </cell>
          <cell r="UB91">
            <v>0</v>
          </cell>
          <cell r="UC91">
            <v>0</v>
          </cell>
          <cell r="UD91">
            <v>0</v>
          </cell>
          <cell r="UE91">
            <v>0</v>
          </cell>
          <cell r="UF91">
            <v>0</v>
          </cell>
          <cell r="UG91">
            <v>0</v>
          </cell>
          <cell r="UH91">
            <v>0</v>
          </cell>
          <cell r="UI91">
            <v>0</v>
          </cell>
          <cell r="UJ91">
            <v>0</v>
          </cell>
          <cell r="UK91">
            <v>0</v>
          </cell>
          <cell r="UL91">
            <v>0</v>
          </cell>
          <cell r="UM91">
            <v>0</v>
          </cell>
          <cell r="UN91">
            <v>0</v>
          </cell>
          <cell r="UO91">
            <v>0</v>
          </cell>
          <cell r="UP91">
            <v>0</v>
          </cell>
          <cell r="UQ91">
            <v>0</v>
          </cell>
          <cell r="UR91">
            <v>0</v>
          </cell>
          <cell r="US91">
            <v>0</v>
          </cell>
          <cell r="UT91">
            <v>0</v>
          </cell>
          <cell r="UU91">
            <v>0</v>
          </cell>
          <cell r="UV91">
            <v>0</v>
          </cell>
          <cell r="UW91">
            <v>0</v>
          </cell>
          <cell r="UX91">
            <v>0</v>
          </cell>
          <cell r="UY91">
            <v>0</v>
          </cell>
          <cell r="UZ91">
            <v>0</v>
          </cell>
          <cell r="VA91">
            <v>0</v>
          </cell>
          <cell r="VH91">
            <v>0</v>
          </cell>
          <cell r="VN91">
            <v>0</v>
          </cell>
          <cell r="VO91">
            <v>0</v>
          </cell>
          <cell r="VP91">
            <v>0</v>
          </cell>
          <cell r="VQ91">
            <v>0</v>
          </cell>
          <cell r="WD91">
            <v>0</v>
          </cell>
          <cell r="WQ91">
            <v>0</v>
          </cell>
          <cell r="WR91">
            <v>0</v>
          </cell>
          <cell r="WS91">
            <v>0</v>
          </cell>
          <cell r="WT91">
            <v>1340.7400000000005</v>
          </cell>
          <cell r="WU91">
            <v>167.12</v>
          </cell>
          <cell r="WV91">
            <v>167.12</v>
          </cell>
          <cell r="WW91">
            <v>167.12</v>
          </cell>
          <cell r="WX91">
            <v>167.12</v>
          </cell>
          <cell r="WY91">
            <v>167.12</v>
          </cell>
          <cell r="WZ91">
            <v>167.12</v>
          </cell>
          <cell r="XA91">
            <v>167.12</v>
          </cell>
          <cell r="XB91">
            <v>34.18</v>
          </cell>
          <cell r="XC91">
            <v>34.18</v>
          </cell>
          <cell r="XD91">
            <v>34.18</v>
          </cell>
          <cell r="XE91">
            <v>34.18</v>
          </cell>
          <cell r="XF91">
            <v>34.18</v>
          </cell>
          <cell r="XG91">
            <v>1477.0498585670207</v>
          </cell>
          <cell r="XH91">
            <v>61.780596814510858</v>
          </cell>
          <cell r="XI91">
            <v>235.15839850238422</v>
          </cell>
          <cell r="XJ91">
            <v>236.20159438636841</v>
          </cell>
          <cell r="XK91">
            <v>148.7210627881044</v>
          </cell>
          <cell r="XL91">
            <v>183.86963301571973</v>
          </cell>
          <cell r="XM91">
            <v>24.39182004182074</v>
          </cell>
          <cell r="XN91">
            <v>36.563673918615308</v>
          </cell>
          <cell r="XO91">
            <v>146.58881900819256</v>
          </cell>
          <cell r="XP91">
            <v>169.65552242978063</v>
          </cell>
          <cell r="XQ91">
            <v>135.18777155536236</v>
          </cell>
          <cell r="XR91">
            <v>52.080782875479883</v>
          </cell>
          <cell r="XS91">
            <v>46.850183230681608</v>
          </cell>
          <cell r="XT91">
            <v>136.30985856702023</v>
          </cell>
          <cell r="XU91">
            <v>0</v>
          </cell>
          <cell r="XV91">
            <v>136.30985856702023</v>
          </cell>
          <cell r="XW91">
            <v>0</v>
          </cell>
          <cell r="XX91">
            <v>0</v>
          </cell>
          <cell r="XY91">
            <v>0</v>
          </cell>
          <cell r="XZ91">
            <v>0</v>
          </cell>
          <cell r="YA91">
            <v>0</v>
          </cell>
          <cell r="YB91">
            <v>0</v>
          </cell>
          <cell r="YC91">
            <v>0</v>
          </cell>
          <cell r="YD91">
            <v>0</v>
          </cell>
          <cell r="YE91">
            <v>0</v>
          </cell>
          <cell r="YF91">
            <v>0</v>
          </cell>
          <cell r="YG91">
            <v>0</v>
          </cell>
          <cell r="YH91">
            <v>0</v>
          </cell>
          <cell r="YI91">
            <v>0</v>
          </cell>
          <cell r="YJ91">
            <v>0</v>
          </cell>
          <cell r="YK91">
            <v>0</v>
          </cell>
          <cell r="YL91">
            <v>0</v>
          </cell>
          <cell r="YM91">
            <v>0</v>
          </cell>
          <cell r="YN91">
            <v>0</v>
          </cell>
          <cell r="YO91">
            <v>0</v>
          </cell>
          <cell r="YP91">
            <v>0</v>
          </cell>
          <cell r="YQ91">
            <v>0</v>
          </cell>
          <cell r="YR91">
            <v>0</v>
          </cell>
          <cell r="YS91">
            <v>0</v>
          </cell>
          <cell r="YT91">
            <v>0</v>
          </cell>
          <cell r="YU91">
            <v>0</v>
          </cell>
          <cell r="YV91">
            <v>0</v>
          </cell>
          <cell r="YW91">
            <v>0</v>
          </cell>
          <cell r="YX91">
            <v>0</v>
          </cell>
          <cell r="YY91">
            <v>0</v>
          </cell>
          <cell r="YZ91">
            <v>519.16</v>
          </cell>
          <cell r="ZA91">
            <v>4.53</v>
          </cell>
          <cell r="ZB91">
            <v>4.53</v>
          </cell>
          <cell r="ZC91">
            <v>4.53</v>
          </cell>
          <cell r="ZD91">
            <v>4.53</v>
          </cell>
          <cell r="ZE91">
            <v>4.53</v>
          </cell>
          <cell r="ZF91">
            <v>4.53</v>
          </cell>
          <cell r="ZG91">
            <v>4.53</v>
          </cell>
          <cell r="ZH91">
            <v>97.49</v>
          </cell>
          <cell r="ZI91">
            <v>97.49</v>
          </cell>
          <cell r="ZJ91">
            <v>97.49</v>
          </cell>
          <cell r="ZK91">
            <v>97.49</v>
          </cell>
          <cell r="ZL91">
            <v>97.49</v>
          </cell>
          <cell r="ZM91">
            <v>153.30787286481274</v>
          </cell>
          <cell r="ZN91">
            <v>0</v>
          </cell>
          <cell r="ZO91">
            <v>0</v>
          </cell>
          <cell r="ZP91">
            <v>0</v>
          </cell>
          <cell r="ZQ91">
            <v>153.30787286481274</v>
          </cell>
          <cell r="ZR91">
            <v>0</v>
          </cell>
          <cell r="ZS91">
            <v>0</v>
          </cell>
          <cell r="ZZ91">
            <v>-365.85212713518723</v>
          </cell>
          <cell r="AAA91">
            <v>-365.85212713518723</v>
          </cell>
          <cell r="AAB91">
            <v>0</v>
          </cell>
          <cell r="AAC91">
            <v>0</v>
          </cell>
          <cell r="AAD91">
            <v>0</v>
          </cell>
          <cell r="AAE91">
            <v>0</v>
          </cell>
          <cell r="AAF91">
            <v>0</v>
          </cell>
          <cell r="AAG91">
            <v>0</v>
          </cell>
          <cell r="AAH91">
            <v>0</v>
          </cell>
          <cell r="AAI91">
            <v>0</v>
          </cell>
          <cell r="AAJ91">
            <v>0</v>
          </cell>
          <cell r="AAK91">
            <v>0</v>
          </cell>
          <cell r="AAL91">
            <v>0</v>
          </cell>
          <cell r="AAM91">
            <v>0</v>
          </cell>
          <cell r="AAN91">
            <v>0</v>
          </cell>
          <cell r="AAO91">
            <v>0</v>
          </cell>
          <cell r="AAP91">
            <v>0</v>
          </cell>
          <cell r="AAQ91">
            <v>0</v>
          </cell>
          <cell r="AAR91">
            <v>0</v>
          </cell>
          <cell r="AAS91">
            <v>0</v>
          </cell>
          <cell r="AAT91">
            <v>0</v>
          </cell>
          <cell r="AAU91">
            <v>0</v>
          </cell>
          <cell r="AAV91">
            <v>0</v>
          </cell>
          <cell r="AAW91">
            <v>0</v>
          </cell>
          <cell r="AAX91">
            <v>0</v>
          </cell>
          <cell r="AAY91">
            <v>0</v>
          </cell>
          <cell r="AAZ91">
            <v>0</v>
          </cell>
          <cell r="ABA91">
            <v>0</v>
          </cell>
          <cell r="ABB91">
            <v>0</v>
          </cell>
          <cell r="ABC91">
            <v>0</v>
          </cell>
          <cell r="ABD91">
            <v>0</v>
          </cell>
          <cell r="ABE91">
            <v>0</v>
          </cell>
          <cell r="ABF91">
            <v>0</v>
          </cell>
          <cell r="ABG91">
            <v>0</v>
          </cell>
          <cell r="ABH91">
            <v>0</v>
          </cell>
          <cell r="ABI91">
            <v>0</v>
          </cell>
          <cell r="ABJ91">
            <v>0</v>
          </cell>
          <cell r="ABK91">
            <v>0</v>
          </cell>
          <cell r="ABL91">
            <v>0</v>
          </cell>
          <cell r="ABM91">
            <v>0</v>
          </cell>
          <cell r="ABN91">
            <v>0</v>
          </cell>
          <cell r="ABO91">
            <v>0</v>
          </cell>
          <cell r="ABP91">
            <v>0</v>
          </cell>
          <cell r="ABQ91">
            <v>0</v>
          </cell>
          <cell r="ABR91">
            <v>0</v>
          </cell>
          <cell r="ABS91">
            <v>0</v>
          </cell>
          <cell r="ABT91">
            <v>0</v>
          </cell>
          <cell r="ABU91">
            <v>0</v>
          </cell>
          <cell r="ABV91">
            <v>0</v>
          </cell>
          <cell r="ABW91">
            <v>0</v>
          </cell>
          <cell r="ABX91">
            <v>0</v>
          </cell>
          <cell r="ABY91">
            <v>0</v>
          </cell>
          <cell r="ACB91">
            <v>0</v>
          </cell>
          <cell r="ACC91">
            <v>0</v>
          </cell>
          <cell r="ACD91">
            <v>0</v>
          </cell>
          <cell r="ACE91">
            <v>0</v>
          </cell>
          <cell r="ACF91">
            <v>0</v>
          </cell>
          <cell r="ACG91">
            <v>0</v>
          </cell>
          <cell r="ACH91">
            <v>0</v>
          </cell>
          <cell r="ACI91">
            <v>0</v>
          </cell>
          <cell r="ACJ91">
            <v>0</v>
          </cell>
          <cell r="ACK91">
            <v>0</v>
          </cell>
          <cell r="ACL91">
            <v>0</v>
          </cell>
          <cell r="ACM91">
            <v>0</v>
          </cell>
          <cell r="ACN91">
            <v>0</v>
          </cell>
          <cell r="ACO91">
            <v>0</v>
          </cell>
          <cell r="ACP91">
            <v>0</v>
          </cell>
          <cell r="ACQ91">
            <v>0</v>
          </cell>
          <cell r="ACR91">
            <v>0</v>
          </cell>
          <cell r="ACS91">
            <v>0</v>
          </cell>
          <cell r="ACT91">
            <v>0</v>
          </cell>
          <cell r="ACU91">
            <v>0</v>
          </cell>
          <cell r="ACV91">
            <v>0</v>
          </cell>
          <cell r="ACW91">
            <v>0</v>
          </cell>
          <cell r="ACX91">
            <v>0</v>
          </cell>
          <cell r="ACY91">
            <v>0</v>
          </cell>
          <cell r="ACZ91">
            <v>0</v>
          </cell>
          <cell r="ADA91">
            <v>0</v>
          </cell>
          <cell r="ADB91">
            <v>0</v>
          </cell>
          <cell r="ADC91">
            <v>0</v>
          </cell>
          <cell r="ADD91">
            <v>0</v>
          </cell>
          <cell r="ADE91">
            <v>0</v>
          </cell>
          <cell r="ADF91">
            <v>0</v>
          </cell>
          <cell r="ADG91">
            <v>0</v>
          </cell>
          <cell r="ADH91">
            <v>0</v>
          </cell>
          <cell r="ADI91">
            <v>0</v>
          </cell>
          <cell r="ADJ91">
            <v>0</v>
          </cell>
          <cell r="ADK91">
            <v>0</v>
          </cell>
          <cell r="ADL91">
            <v>0</v>
          </cell>
          <cell r="ADM91">
            <v>0</v>
          </cell>
          <cell r="ADN91">
            <v>0</v>
          </cell>
          <cell r="ADO91">
            <v>0</v>
          </cell>
          <cell r="ADP91">
            <v>0</v>
          </cell>
          <cell r="ADQ91">
            <v>0</v>
          </cell>
          <cell r="ADR91">
            <v>0</v>
          </cell>
          <cell r="ADS91">
            <v>0</v>
          </cell>
          <cell r="ADT91">
            <v>0</v>
          </cell>
          <cell r="ADU91">
            <v>0</v>
          </cell>
          <cell r="ADV91">
            <v>0</v>
          </cell>
          <cell r="ADW91">
            <v>0</v>
          </cell>
          <cell r="ADX91">
            <v>0</v>
          </cell>
          <cell r="ADY91">
            <v>0</v>
          </cell>
          <cell r="ADZ91">
            <v>0</v>
          </cell>
          <cell r="AEA91">
            <v>0</v>
          </cell>
          <cell r="AEB91">
            <v>0</v>
          </cell>
          <cell r="AEC91">
            <v>0</v>
          </cell>
          <cell r="AED91">
            <v>0</v>
          </cell>
          <cell r="AEE91">
            <v>0</v>
          </cell>
          <cell r="AEF91">
            <v>0</v>
          </cell>
          <cell r="AEG91">
            <v>0</v>
          </cell>
          <cell r="AEH91">
            <v>0</v>
          </cell>
          <cell r="AEI91">
            <v>0</v>
          </cell>
          <cell r="AEJ91">
            <v>0</v>
          </cell>
          <cell r="AEK91">
            <v>0</v>
          </cell>
          <cell r="AEL91">
            <v>0</v>
          </cell>
          <cell r="AEM91">
            <v>0</v>
          </cell>
          <cell r="AEN91">
            <v>0</v>
          </cell>
          <cell r="AEO91">
            <v>0</v>
          </cell>
          <cell r="AEP91">
            <v>0</v>
          </cell>
          <cell r="AEQ91">
            <v>0</v>
          </cell>
          <cell r="AER91">
            <v>0</v>
          </cell>
          <cell r="AES91">
            <v>0</v>
          </cell>
          <cell r="AET91">
            <v>1699.9300000000003</v>
          </cell>
          <cell r="AEU91">
            <v>155.19</v>
          </cell>
          <cell r="AEV91">
            <v>155.19</v>
          </cell>
          <cell r="AEW91">
            <v>155.19</v>
          </cell>
          <cell r="AEX91">
            <v>155.19</v>
          </cell>
          <cell r="AEY91">
            <v>155.19</v>
          </cell>
          <cell r="AEZ91">
            <v>155.19</v>
          </cell>
          <cell r="AFA91">
            <v>155.19</v>
          </cell>
          <cell r="AFB91">
            <v>122.72</v>
          </cell>
          <cell r="AFC91">
            <v>122.72</v>
          </cell>
          <cell r="AFD91">
            <v>122.72</v>
          </cell>
          <cell r="AFE91">
            <v>122.72</v>
          </cell>
          <cell r="AFF91">
            <v>122.72</v>
          </cell>
          <cell r="AFG91">
            <v>0</v>
          </cell>
          <cell r="AFH91">
            <v>0</v>
          </cell>
          <cell r="AFI91">
            <v>0</v>
          </cell>
          <cell r="AFJ91">
            <v>0</v>
          </cell>
          <cell r="AFK91">
            <v>0</v>
          </cell>
          <cell r="AFL91">
            <v>0</v>
          </cell>
          <cell r="AFM91">
            <v>0</v>
          </cell>
          <cell r="AFN91">
            <v>0</v>
          </cell>
          <cell r="AFO91">
            <v>0</v>
          </cell>
          <cell r="AFP91">
            <v>0</v>
          </cell>
          <cell r="AFQ91">
            <v>0</v>
          </cell>
          <cell r="AFR91">
            <v>0</v>
          </cell>
          <cell r="AFS91">
            <v>0</v>
          </cell>
          <cell r="AFT91">
            <v>-1699.9300000000003</v>
          </cell>
          <cell r="AFU91">
            <v>-1699.9300000000003</v>
          </cell>
          <cell r="AFV91">
            <v>0</v>
          </cell>
          <cell r="AFW91">
            <v>19989.469999999998</v>
          </cell>
          <cell r="AFX91">
            <v>4683.1720529321155</v>
          </cell>
          <cell r="AFY91">
            <v>-15306.297947067882</v>
          </cell>
          <cell r="AFZ91">
            <v>-15306.297947067882</v>
          </cell>
          <cell r="AGA91">
            <v>0</v>
          </cell>
          <cell r="AGB91">
            <v>23987.363999999998</v>
          </cell>
          <cell r="AGC91">
            <v>5619.8064635185383</v>
          </cell>
          <cell r="AGD91">
            <v>-18367.557536481458</v>
          </cell>
          <cell r="AGE91">
            <v>-18367.557536481458</v>
          </cell>
          <cell r="AGF91">
            <v>0</v>
          </cell>
          <cell r="AGG91">
            <v>1479.2207799999999</v>
          </cell>
          <cell r="AGH91">
            <v>346.55473191697655</v>
          </cell>
          <cell r="AGI91">
            <v>-1132.6660480830233</v>
          </cell>
          <cell r="AGJ91">
            <v>-1132.6660480830233</v>
          </cell>
          <cell r="AGK91">
            <v>0</v>
          </cell>
          <cell r="AGL91">
            <v>25466.584779999997</v>
          </cell>
          <cell r="AGM91">
            <v>5966.3611954355147</v>
          </cell>
          <cell r="AGN91">
            <v>-19500.223584564483</v>
          </cell>
          <cell r="AGO91">
            <v>-19500.223584564483</v>
          </cell>
          <cell r="AGP91">
            <v>0</v>
          </cell>
          <cell r="AGQ91">
            <v>5.8084772370486662E-2</v>
          </cell>
          <cell r="AGR91">
            <v>7.0000000000000007E-2</v>
          </cell>
          <cell r="AGS91">
            <v>0.05</v>
          </cell>
          <cell r="AGT91">
            <v>6.1666666666666668E-2</v>
          </cell>
          <cell r="AGV91">
            <v>13704.839999999997</v>
          </cell>
          <cell r="AGW91">
            <v>0</v>
          </cell>
          <cell r="AGX91">
            <v>-13704.839999999997</v>
          </cell>
          <cell r="AGZ91">
            <v>-19500.223584564483</v>
          </cell>
          <cell r="AHA91">
            <v>-18812.728588547983</v>
          </cell>
          <cell r="AHC91">
            <v>43347.404079945656</v>
          </cell>
          <cell r="AHD91">
            <v>31307.577052815868</v>
          </cell>
          <cell r="AHE91">
            <v>-14771.871241266119</v>
          </cell>
          <cell r="AHF91">
            <v>-24640.972356530176</v>
          </cell>
          <cell r="AHG91">
            <v>-3070.8146381472397</v>
          </cell>
        </row>
        <row r="92">
          <cell r="C92" t="str">
            <v>Олександра Довгача пров. 4</v>
          </cell>
          <cell r="D92">
            <v>1</v>
          </cell>
          <cell r="E92">
            <v>411.8</v>
          </cell>
          <cell r="F92">
            <v>1415.19</v>
          </cell>
          <cell r="G92">
            <v>1643.2703481156339</v>
          </cell>
          <cell r="H92">
            <v>228.0803481156338</v>
          </cell>
          <cell r="I92">
            <v>0</v>
          </cell>
          <cell r="J92">
            <v>228.0803481156338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355.48</v>
          </cell>
          <cell r="GE92">
            <v>6.79</v>
          </cell>
          <cell r="GF92">
            <v>6.79</v>
          </cell>
          <cell r="GG92">
            <v>6.79</v>
          </cell>
          <cell r="GH92">
            <v>6.79</v>
          </cell>
          <cell r="GI92">
            <v>6.79</v>
          </cell>
          <cell r="GJ92">
            <v>6.79</v>
          </cell>
          <cell r="GK92">
            <v>6.79</v>
          </cell>
          <cell r="GL92">
            <v>61.59</v>
          </cell>
          <cell r="GM92">
            <v>61.59</v>
          </cell>
          <cell r="GN92">
            <v>61.59</v>
          </cell>
          <cell r="GO92">
            <v>61.59</v>
          </cell>
          <cell r="GP92">
            <v>61.59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V92">
            <v>-355.48</v>
          </cell>
          <cell r="GW92">
            <v>-355.48</v>
          </cell>
          <cell r="GX92">
            <v>0</v>
          </cell>
          <cell r="GY92">
            <v>1059.71</v>
          </cell>
          <cell r="GZ92">
            <v>56.33</v>
          </cell>
          <cell r="HA92">
            <v>56.33</v>
          </cell>
          <cell r="HB92">
            <v>56.33</v>
          </cell>
          <cell r="HC92">
            <v>56.33</v>
          </cell>
          <cell r="HD92">
            <v>56.33</v>
          </cell>
          <cell r="HE92">
            <v>56.33</v>
          </cell>
          <cell r="HF92">
            <v>56.33</v>
          </cell>
          <cell r="HG92">
            <v>133.08000000000001</v>
          </cell>
          <cell r="HH92">
            <v>133.08000000000001</v>
          </cell>
          <cell r="HI92">
            <v>133.08000000000001</v>
          </cell>
          <cell r="HJ92">
            <v>133.08000000000001</v>
          </cell>
          <cell r="HK92">
            <v>133.08000000000001</v>
          </cell>
          <cell r="HL92">
            <v>1643.2703481156339</v>
          </cell>
          <cell r="HM92">
            <v>139.77096066701702</v>
          </cell>
          <cell r="HN92">
            <v>148.15250404923898</v>
          </cell>
          <cell r="HO92">
            <v>155.74113368180755</v>
          </cell>
          <cell r="HP92">
            <v>149.1294858475969</v>
          </cell>
          <cell r="HQ92">
            <v>153.6584267877698</v>
          </cell>
          <cell r="HR92">
            <v>134.20148640724713</v>
          </cell>
          <cell r="HS92">
            <v>165.09603415075532</v>
          </cell>
          <cell r="HT92">
            <v>84.713817303559637</v>
          </cell>
          <cell r="HU92">
            <v>88.166194636807745</v>
          </cell>
          <cell r="HV92">
            <v>146.95169292518003</v>
          </cell>
          <cell r="HW92">
            <v>129.43845700792349</v>
          </cell>
          <cell r="HX92">
            <v>148.25015465073005</v>
          </cell>
          <cell r="HY92">
            <v>583.56034811563381</v>
          </cell>
          <cell r="HZ92">
            <v>0</v>
          </cell>
          <cell r="IA92">
            <v>583.56034811563381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0</v>
          </cell>
          <cell r="IK92">
            <v>0</v>
          </cell>
          <cell r="IL92">
            <v>0</v>
          </cell>
          <cell r="IM92">
            <v>0</v>
          </cell>
          <cell r="IN92">
            <v>0</v>
          </cell>
          <cell r="IO92">
            <v>0</v>
          </cell>
          <cell r="IP92">
            <v>0</v>
          </cell>
          <cell r="IQ92">
            <v>0</v>
          </cell>
          <cell r="IR92">
            <v>0</v>
          </cell>
          <cell r="IS92">
            <v>0</v>
          </cell>
          <cell r="IT92">
            <v>0</v>
          </cell>
          <cell r="IU92">
            <v>0</v>
          </cell>
          <cell r="IV92">
            <v>0</v>
          </cell>
          <cell r="IW92">
            <v>0</v>
          </cell>
          <cell r="IX92">
            <v>0</v>
          </cell>
          <cell r="IY92">
            <v>0</v>
          </cell>
          <cell r="IZ92">
            <v>0</v>
          </cell>
          <cell r="JA92">
            <v>0</v>
          </cell>
          <cell r="JB92">
            <v>0</v>
          </cell>
          <cell r="JC92">
            <v>0</v>
          </cell>
          <cell r="JD92">
            <v>0</v>
          </cell>
          <cell r="JE92">
            <v>0</v>
          </cell>
          <cell r="JF92">
            <v>0</v>
          </cell>
          <cell r="JG92">
            <v>0</v>
          </cell>
          <cell r="JH92">
            <v>0</v>
          </cell>
          <cell r="JI92">
            <v>0</v>
          </cell>
          <cell r="JJ92">
            <v>0</v>
          </cell>
          <cell r="JK92">
            <v>0</v>
          </cell>
          <cell r="JL92">
            <v>0</v>
          </cell>
          <cell r="JM92">
            <v>0</v>
          </cell>
          <cell r="JN92">
            <v>0</v>
          </cell>
          <cell r="JO92">
            <v>0</v>
          </cell>
          <cell r="JP92">
            <v>0</v>
          </cell>
          <cell r="JQ92">
            <v>0</v>
          </cell>
          <cell r="JR92">
            <v>0</v>
          </cell>
          <cell r="JS92">
            <v>0</v>
          </cell>
          <cell r="JT92">
            <v>0</v>
          </cell>
          <cell r="JU92">
            <v>0</v>
          </cell>
          <cell r="JV92">
            <v>0</v>
          </cell>
          <cell r="JW92">
            <v>0</v>
          </cell>
          <cell r="JX92">
            <v>0</v>
          </cell>
          <cell r="JY92">
            <v>0</v>
          </cell>
          <cell r="JZ92">
            <v>0</v>
          </cell>
          <cell r="KA92">
            <v>0</v>
          </cell>
          <cell r="KB92">
            <v>0</v>
          </cell>
          <cell r="KC92">
            <v>0</v>
          </cell>
          <cell r="KD92">
            <v>0</v>
          </cell>
          <cell r="KE92">
            <v>0</v>
          </cell>
          <cell r="KF92">
            <v>0</v>
          </cell>
          <cell r="KG92">
            <v>0</v>
          </cell>
          <cell r="KH92">
            <v>1083.57</v>
          </cell>
          <cell r="KI92">
            <v>39.409999999999997</v>
          </cell>
          <cell r="KJ92">
            <v>39.409999999999997</v>
          </cell>
          <cell r="KK92">
            <v>39.409999999999997</v>
          </cell>
          <cell r="KL92">
            <v>39.409999999999997</v>
          </cell>
          <cell r="KM92">
            <v>39.409999999999997</v>
          </cell>
          <cell r="KN92">
            <v>39.409999999999997</v>
          </cell>
          <cell r="KO92">
            <v>39.409999999999997</v>
          </cell>
          <cell r="KP92">
            <v>161.54</v>
          </cell>
          <cell r="KQ92">
            <v>161.54</v>
          </cell>
          <cell r="KR92">
            <v>161.54</v>
          </cell>
          <cell r="KS92">
            <v>161.54</v>
          </cell>
          <cell r="KT92">
            <v>161.54</v>
          </cell>
          <cell r="KU92">
            <v>1148.6011233322281</v>
          </cell>
          <cell r="KV92">
            <v>47.592259538468916</v>
          </cell>
          <cell r="KW92">
            <v>51.255121948569659</v>
          </cell>
          <cell r="KX92">
            <v>45.488300656843393</v>
          </cell>
          <cell r="KY92">
            <v>49.873695616914347</v>
          </cell>
          <cell r="KZ92">
            <v>49.68034611277487</v>
          </cell>
          <cell r="LA92">
            <v>50.778729041705006</v>
          </cell>
          <cell r="LB92">
            <v>44.933136389276527</v>
          </cell>
          <cell r="LC92">
            <v>122.72170741897474</v>
          </cell>
          <cell r="LD92">
            <v>158.18142629167284</v>
          </cell>
          <cell r="LE92">
            <v>152.74279284281411</v>
          </cell>
          <cell r="LF92">
            <v>186.09829488211878</v>
          </cell>
          <cell r="LG92">
            <v>189.25531259209492</v>
          </cell>
          <cell r="LH92">
            <v>65.031123332228162</v>
          </cell>
          <cell r="LI92">
            <v>0</v>
          </cell>
          <cell r="LJ92">
            <v>65.031123332228162</v>
          </cell>
          <cell r="LK92">
            <v>0</v>
          </cell>
          <cell r="LX92">
            <v>0</v>
          </cell>
          <cell r="MJ92">
            <v>0</v>
          </cell>
          <cell r="ML92">
            <v>0</v>
          </cell>
          <cell r="MM92">
            <v>0</v>
          </cell>
          <cell r="MN92">
            <v>12957.36</v>
          </cell>
          <cell r="MO92">
            <v>1058.78</v>
          </cell>
          <cell r="MP92">
            <v>1058.78</v>
          </cell>
          <cell r="MQ92">
            <v>1058.78</v>
          </cell>
          <cell r="MR92">
            <v>1058.78</v>
          </cell>
          <cell r="MS92">
            <v>1058.78</v>
          </cell>
          <cell r="MT92">
            <v>1058.78</v>
          </cell>
          <cell r="MU92">
            <v>1058.78</v>
          </cell>
          <cell r="MV92">
            <v>1109.18</v>
          </cell>
          <cell r="MW92">
            <v>1109.18</v>
          </cell>
          <cell r="MX92">
            <v>1109.18</v>
          </cell>
          <cell r="MY92">
            <v>1109.18</v>
          </cell>
          <cell r="MZ92">
            <v>1109.18</v>
          </cell>
          <cell r="NA92">
            <v>0</v>
          </cell>
          <cell r="NB92">
            <v>0</v>
          </cell>
          <cell r="NC92">
            <v>0</v>
          </cell>
          <cell r="ND92">
            <v>0</v>
          </cell>
          <cell r="NE92">
            <v>0</v>
          </cell>
          <cell r="NF92">
            <v>0</v>
          </cell>
          <cell r="NG92">
            <v>0</v>
          </cell>
          <cell r="NH92">
            <v>0</v>
          </cell>
          <cell r="NI92">
            <v>0</v>
          </cell>
          <cell r="NJ92">
            <v>0</v>
          </cell>
          <cell r="NK92">
            <v>0</v>
          </cell>
          <cell r="NL92">
            <v>0</v>
          </cell>
          <cell r="NM92">
            <v>0</v>
          </cell>
          <cell r="NN92">
            <v>-12957.36</v>
          </cell>
          <cell r="NO92">
            <v>-12957.36</v>
          </cell>
          <cell r="NP92">
            <v>0</v>
          </cell>
          <cell r="NQ92">
            <v>0</v>
          </cell>
          <cell r="NR92">
            <v>0</v>
          </cell>
          <cell r="NS92">
            <v>0</v>
          </cell>
          <cell r="NT92">
            <v>0</v>
          </cell>
          <cell r="NU92">
            <v>0</v>
          </cell>
          <cell r="NV92">
            <v>0</v>
          </cell>
          <cell r="NW92">
            <v>0</v>
          </cell>
          <cell r="NX92">
            <v>0</v>
          </cell>
          <cell r="NY92">
            <v>0</v>
          </cell>
          <cell r="NZ92">
            <v>0</v>
          </cell>
          <cell r="OA92">
            <v>0</v>
          </cell>
          <cell r="OB92">
            <v>0</v>
          </cell>
          <cell r="OC92">
            <v>0</v>
          </cell>
          <cell r="OD92">
            <v>0</v>
          </cell>
          <cell r="OE92">
            <v>0</v>
          </cell>
          <cell r="OF92">
            <v>0</v>
          </cell>
          <cell r="OG92">
            <v>0</v>
          </cell>
          <cell r="OH92">
            <v>0</v>
          </cell>
          <cell r="OI92">
            <v>0</v>
          </cell>
          <cell r="OJ92">
            <v>0</v>
          </cell>
          <cell r="OK92">
            <v>0</v>
          </cell>
          <cell r="OL92">
            <v>0</v>
          </cell>
          <cell r="OM92">
            <v>0</v>
          </cell>
          <cell r="ON92">
            <v>0</v>
          </cell>
          <cell r="OO92">
            <v>0</v>
          </cell>
          <cell r="OP92">
            <v>0</v>
          </cell>
          <cell r="OQ92">
            <v>0</v>
          </cell>
          <cell r="OR92">
            <v>0</v>
          </cell>
          <cell r="OS92">
            <v>0</v>
          </cell>
          <cell r="OT92">
            <v>0</v>
          </cell>
          <cell r="OU92">
            <v>0</v>
          </cell>
          <cell r="OV92">
            <v>0</v>
          </cell>
          <cell r="OW92">
            <v>0</v>
          </cell>
          <cell r="OX92">
            <v>0</v>
          </cell>
          <cell r="OY92">
            <v>0</v>
          </cell>
          <cell r="OZ92">
            <v>0</v>
          </cell>
          <cell r="PA92">
            <v>0</v>
          </cell>
          <cell r="PB92">
            <v>0</v>
          </cell>
          <cell r="PC92">
            <v>0</v>
          </cell>
          <cell r="PD92">
            <v>0</v>
          </cell>
          <cell r="PE92">
            <v>0</v>
          </cell>
          <cell r="PF92">
            <v>0</v>
          </cell>
          <cell r="PG92">
            <v>0</v>
          </cell>
          <cell r="PH92">
            <v>0</v>
          </cell>
          <cell r="PI92">
            <v>0</v>
          </cell>
          <cell r="PJ92">
            <v>0</v>
          </cell>
          <cell r="PK92">
            <v>0</v>
          </cell>
          <cell r="PL92">
            <v>0</v>
          </cell>
          <cell r="PM92">
            <v>0</v>
          </cell>
          <cell r="PN92">
            <v>0</v>
          </cell>
          <cell r="PO92">
            <v>0</v>
          </cell>
          <cell r="PP92">
            <v>0</v>
          </cell>
          <cell r="PQ92">
            <v>0</v>
          </cell>
          <cell r="PR92">
            <v>0</v>
          </cell>
          <cell r="PS92">
            <v>0</v>
          </cell>
          <cell r="PT92">
            <v>0</v>
          </cell>
          <cell r="PU92">
            <v>0</v>
          </cell>
          <cell r="PV92">
            <v>0</v>
          </cell>
          <cell r="PW92">
            <v>0</v>
          </cell>
          <cell r="PX92">
            <v>0</v>
          </cell>
          <cell r="PY92">
            <v>0</v>
          </cell>
          <cell r="PZ92">
            <v>0</v>
          </cell>
          <cell r="QA92">
            <v>0</v>
          </cell>
          <cell r="QB92">
            <v>0</v>
          </cell>
          <cell r="QC92">
            <v>0</v>
          </cell>
          <cell r="QD92">
            <v>0</v>
          </cell>
          <cell r="QE92">
            <v>0</v>
          </cell>
          <cell r="QF92">
            <v>0</v>
          </cell>
          <cell r="QG92">
            <v>0</v>
          </cell>
          <cell r="QH92">
            <v>0</v>
          </cell>
          <cell r="QI92">
            <v>0</v>
          </cell>
          <cell r="QJ92">
            <v>0</v>
          </cell>
          <cell r="QK92">
            <v>0</v>
          </cell>
          <cell r="QL92">
            <v>0</v>
          </cell>
          <cell r="QM92">
            <v>0</v>
          </cell>
          <cell r="QN92">
            <v>0</v>
          </cell>
          <cell r="QO92">
            <v>0</v>
          </cell>
          <cell r="QP92">
            <v>0</v>
          </cell>
          <cell r="QQ92">
            <v>0</v>
          </cell>
          <cell r="QR92">
            <v>0</v>
          </cell>
          <cell r="QS92">
            <v>0</v>
          </cell>
          <cell r="QT92">
            <v>0</v>
          </cell>
          <cell r="QU92">
            <v>0</v>
          </cell>
          <cell r="QV92">
            <v>0</v>
          </cell>
          <cell r="QW92">
            <v>0</v>
          </cell>
          <cell r="QX92">
            <v>0</v>
          </cell>
          <cell r="QY92">
            <v>0</v>
          </cell>
          <cell r="QZ92">
            <v>0</v>
          </cell>
          <cell r="RA92">
            <v>0</v>
          </cell>
          <cell r="RB92">
            <v>0</v>
          </cell>
          <cell r="RC92">
            <v>0</v>
          </cell>
          <cell r="RD92">
            <v>0</v>
          </cell>
          <cell r="RE92">
            <v>0</v>
          </cell>
          <cell r="RF92">
            <v>0</v>
          </cell>
          <cell r="RG92">
            <v>0</v>
          </cell>
          <cell r="RH92">
            <v>0</v>
          </cell>
          <cell r="RI92">
            <v>0</v>
          </cell>
          <cell r="RJ92">
            <v>0</v>
          </cell>
          <cell r="RK92">
            <v>0</v>
          </cell>
          <cell r="RL92">
            <v>0</v>
          </cell>
          <cell r="RM92">
            <v>0</v>
          </cell>
          <cell r="RN92">
            <v>0</v>
          </cell>
          <cell r="RO92">
            <v>0</v>
          </cell>
          <cell r="RP92">
            <v>0</v>
          </cell>
          <cell r="RQ92">
            <v>0</v>
          </cell>
          <cell r="RR92">
            <v>0</v>
          </cell>
          <cell r="RS92">
            <v>0</v>
          </cell>
          <cell r="RT92">
            <v>0</v>
          </cell>
          <cell r="RU92">
            <v>0</v>
          </cell>
          <cell r="RV92">
            <v>0</v>
          </cell>
          <cell r="RW92">
            <v>0</v>
          </cell>
          <cell r="RX92">
            <v>0</v>
          </cell>
          <cell r="RY92">
            <v>0</v>
          </cell>
          <cell r="RZ92">
            <v>0</v>
          </cell>
          <cell r="SA92">
            <v>0</v>
          </cell>
          <cell r="SB92">
            <v>0</v>
          </cell>
          <cell r="SC92">
            <v>0</v>
          </cell>
          <cell r="SD92">
            <v>0</v>
          </cell>
          <cell r="SE92">
            <v>0</v>
          </cell>
          <cell r="SF92">
            <v>0</v>
          </cell>
          <cell r="SG92">
            <v>0</v>
          </cell>
          <cell r="SH92">
            <v>0</v>
          </cell>
          <cell r="SI92">
            <v>0</v>
          </cell>
          <cell r="SJ92">
            <v>0</v>
          </cell>
          <cell r="SK92">
            <v>0</v>
          </cell>
          <cell r="SL92">
            <v>0</v>
          </cell>
          <cell r="SM92">
            <v>0</v>
          </cell>
          <cell r="SN92">
            <v>0</v>
          </cell>
          <cell r="SO92">
            <v>0</v>
          </cell>
          <cell r="SP92">
            <v>0</v>
          </cell>
          <cell r="SQ92">
            <v>0</v>
          </cell>
          <cell r="SR92">
            <v>0</v>
          </cell>
          <cell r="SS92">
            <v>0</v>
          </cell>
          <cell r="ST92">
            <v>0</v>
          </cell>
          <cell r="SU92">
            <v>0</v>
          </cell>
          <cell r="SV92">
            <v>0</v>
          </cell>
          <cell r="SW92">
            <v>0</v>
          </cell>
          <cell r="SX92">
            <v>0</v>
          </cell>
          <cell r="SY92">
            <v>0</v>
          </cell>
          <cell r="SZ92">
            <v>0</v>
          </cell>
          <cell r="TA92">
            <v>0</v>
          </cell>
          <cell r="TB92">
            <v>0</v>
          </cell>
          <cell r="TC92">
            <v>0</v>
          </cell>
          <cell r="TD92">
            <v>0</v>
          </cell>
          <cell r="TE92">
            <v>0</v>
          </cell>
          <cell r="TF92">
            <v>0</v>
          </cell>
          <cell r="TG92">
            <v>0</v>
          </cell>
          <cell r="TH92">
            <v>0</v>
          </cell>
          <cell r="TI92">
            <v>0</v>
          </cell>
          <cell r="TJ92">
            <v>0</v>
          </cell>
          <cell r="TK92">
            <v>0</v>
          </cell>
          <cell r="TL92">
            <v>0</v>
          </cell>
          <cell r="TM92">
            <v>0</v>
          </cell>
          <cell r="TN92">
            <v>0</v>
          </cell>
          <cell r="TO92">
            <v>0</v>
          </cell>
          <cell r="TP92">
            <v>0</v>
          </cell>
          <cell r="TQ92">
            <v>0</v>
          </cell>
          <cell r="TR92">
            <v>0</v>
          </cell>
          <cell r="TS92">
            <v>0</v>
          </cell>
          <cell r="TT92">
            <v>0</v>
          </cell>
          <cell r="TU92">
            <v>0</v>
          </cell>
          <cell r="TV92">
            <v>0</v>
          </cell>
          <cell r="TW92">
            <v>0</v>
          </cell>
          <cell r="TX92">
            <v>0</v>
          </cell>
          <cell r="TY92">
            <v>0</v>
          </cell>
          <cell r="TZ92">
            <v>0</v>
          </cell>
          <cell r="UA92">
            <v>0</v>
          </cell>
          <cell r="UB92">
            <v>0</v>
          </cell>
          <cell r="UC92">
            <v>0</v>
          </cell>
          <cell r="UD92">
            <v>0</v>
          </cell>
          <cell r="UE92">
            <v>0</v>
          </cell>
          <cell r="UF92">
            <v>0</v>
          </cell>
          <cell r="UG92">
            <v>0</v>
          </cell>
          <cell r="UH92">
            <v>0</v>
          </cell>
          <cell r="UI92">
            <v>0</v>
          </cell>
          <cell r="UJ92">
            <v>0</v>
          </cell>
          <cell r="UK92">
            <v>0</v>
          </cell>
          <cell r="UL92">
            <v>0</v>
          </cell>
          <cell r="UM92">
            <v>0</v>
          </cell>
          <cell r="UN92">
            <v>0</v>
          </cell>
          <cell r="UO92">
            <v>0</v>
          </cell>
          <cell r="UP92">
            <v>0</v>
          </cell>
          <cell r="UQ92">
            <v>0</v>
          </cell>
          <cell r="UR92">
            <v>0</v>
          </cell>
          <cell r="US92">
            <v>0</v>
          </cell>
          <cell r="UT92">
            <v>0</v>
          </cell>
          <cell r="UU92">
            <v>0</v>
          </cell>
          <cell r="UV92">
            <v>0</v>
          </cell>
          <cell r="UW92">
            <v>0</v>
          </cell>
          <cell r="UX92">
            <v>0</v>
          </cell>
          <cell r="UY92">
            <v>0</v>
          </cell>
          <cell r="UZ92">
            <v>0</v>
          </cell>
          <cell r="VA92">
            <v>0</v>
          </cell>
          <cell r="VH92">
            <v>0</v>
          </cell>
          <cell r="VN92">
            <v>0</v>
          </cell>
          <cell r="VO92">
            <v>0</v>
          </cell>
          <cell r="VP92">
            <v>0</v>
          </cell>
          <cell r="VQ92">
            <v>0</v>
          </cell>
          <cell r="WD92">
            <v>0</v>
          </cell>
          <cell r="WQ92">
            <v>0</v>
          </cell>
          <cell r="WR92">
            <v>0</v>
          </cell>
          <cell r="WS92">
            <v>0</v>
          </cell>
          <cell r="WT92">
            <v>1396.8599999999997</v>
          </cell>
          <cell r="WU92">
            <v>167.68</v>
          </cell>
          <cell r="WV92">
            <v>167.68</v>
          </cell>
          <cell r="WW92">
            <v>167.68</v>
          </cell>
          <cell r="WX92">
            <v>167.68</v>
          </cell>
          <cell r="WY92">
            <v>167.68</v>
          </cell>
          <cell r="WZ92">
            <v>167.68</v>
          </cell>
          <cell r="XA92">
            <v>167.68</v>
          </cell>
          <cell r="XB92">
            <v>44.62</v>
          </cell>
          <cell r="XC92">
            <v>44.62</v>
          </cell>
          <cell r="XD92">
            <v>44.62</v>
          </cell>
          <cell r="XE92">
            <v>44.62</v>
          </cell>
          <cell r="XF92">
            <v>44.62</v>
          </cell>
          <cell r="XG92">
            <v>1493.52368883538</v>
          </cell>
          <cell r="XH92">
            <v>54.889612023946775</v>
          </cell>
          <cell r="XI92">
            <v>222.60683123410928</v>
          </cell>
          <cell r="XJ92">
            <v>223.5855092465082</v>
          </cell>
          <cell r="XK92">
            <v>149.31079187427807</v>
          </cell>
          <cell r="XL92">
            <v>179.36348082168158</v>
          </cell>
          <cell r="XM92">
            <v>20.78603693157924</v>
          </cell>
          <cell r="XN92">
            <v>31.127453061939253</v>
          </cell>
          <cell r="XO92">
            <v>170.19957653509439</v>
          </cell>
          <cell r="XP92">
            <v>185.92712452815309</v>
          </cell>
          <cell r="XQ92">
            <v>171.52163379035025</v>
          </cell>
          <cell r="XR92">
            <v>44.325394420141521</v>
          </cell>
          <cell r="XS92">
            <v>39.88024436759823</v>
          </cell>
          <cell r="XT92">
            <v>96.663688835380299</v>
          </cell>
          <cell r="XU92">
            <v>0</v>
          </cell>
          <cell r="XV92">
            <v>96.663688835380299</v>
          </cell>
          <cell r="XW92">
            <v>0</v>
          </cell>
          <cell r="XX92">
            <v>0</v>
          </cell>
          <cell r="XY92">
            <v>0</v>
          </cell>
          <cell r="XZ92">
            <v>0</v>
          </cell>
          <cell r="YA92">
            <v>0</v>
          </cell>
          <cell r="YB92">
            <v>0</v>
          </cell>
          <cell r="YC92">
            <v>0</v>
          </cell>
          <cell r="YD92">
            <v>0</v>
          </cell>
          <cell r="YE92">
            <v>0</v>
          </cell>
          <cell r="YF92">
            <v>0</v>
          </cell>
          <cell r="YG92">
            <v>0</v>
          </cell>
          <cell r="YH92">
            <v>0</v>
          </cell>
          <cell r="YI92">
            <v>0</v>
          </cell>
          <cell r="YJ92">
            <v>0</v>
          </cell>
          <cell r="YK92">
            <v>0</v>
          </cell>
          <cell r="YL92">
            <v>0</v>
          </cell>
          <cell r="YM92">
            <v>0</v>
          </cell>
          <cell r="YN92">
            <v>0</v>
          </cell>
          <cell r="YO92">
            <v>0</v>
          </cell>
          <cell r="YP92">
            <v>0</v>
          </cell>
          <cell r="YQ92">
            <v>0</v>
          </cell>
          <cell r="YR92">
            <v>0</v>
          </cell>
          <cell r="YS92">
            <v>0</v>
          </cell>
          <cell r="YT92">
            <v>0</v>
          </cell>
          <cell r="YU92">
            <v>0</v>
          </cell>
          <cell r="YV92">
            <v>0</v>
          </cell>
          <cell r="YW92">
            <v>0</v>
          </cell>
          <cell r="YX92">
            <v>0</v>
          </cell>
          <cell r="YY92">
            <v>0</v>
          </cell>
          <cell r="YZ92">
            <v>459.16</v>
          </cell>
          <cell r="ZA92">
            <v>4.53</v>
          </cell>
          <cell r="ZB92">
            <v>4.53</v>
          </cell>
          <cell r="ZC92">
            <v>4.53</v>
          </cell>
          <cell r="ZD92">
            <v>4.53</v>
          </cell>
          <cell r="ZE92">
            <v>4.53</v>
          </cell>
          <cell r="ZF92">
            <v>4.53</v>
          </cell>
          <cell r="ZG92">
            <v>4.53</v>
          </cell>
          <cell r="ZH92">
            <v>85.49</v>
          </cell>
          <cell r="ZI92">
            <v>85.49</v>
          </cell>
          <cell r="ZJ92">
            <v>85.49</v>
          </cell>
          <cell r="ZK92">
            <v>85.49</v>
          </cell>
          <cell r="ZL92">
            <v>85.49</v>
          </cell>
          <cell r="ZM92">
            <v>135.58179979525696</v>
          </cell>
          <cell r="ZN92">
            <v>0</v>
          </cell>
          <cell r="ZO92">
            <v>0</v>
          </cell>
          <cell r="ZP92">
            <v>0</v>
          </cell>
          <cell r="ZQ92">
            <v>135.58179979525696</v>
          </cell>
          <cell r="ZR92">
            <v>0</v>
          </cell>
          <cell r="ZS92">
            <v>0</v>
          </cell>
          <cell r="ZZ92">
            <v>-323.5782002047431</v>
          </cell>
          <cell r="AAA92">
            <v>-323.5782002047431</v>
          </cell>
          <cell r="AAB92">
            <v>0</v>
          </cell>
          <cell r="AAC92">
            <v>0</v>
          </cell>
          <cell r="AAD92">
            <v>0</v>
          </cell>
          <cell r="AAE92">
            <v>0</v>
          </cell>
          <cell r="AAF92">
            <v>0</v>
          </cell>
          <cell r="AAG92">
            <v>0</v>
          </cell>
          <cell r="AAH92">
            <v>0</v>
          </cell>
          <cell r="AAI92">
            <v>0</v>
          </cell>
          <cell r="AAJ92">
            <v>0</v>
          </cell>
          <cell r="AAK92">
            <v>0</v>
          </cell>
          <cell r="AAL92">
            <v>0</v>
          </cell>
          <cell r="AAM92">
            <v>0</v>
          </cell>
          <cell r="AAN92">
            <v>0</v>
          </cell>
          <cell r="AAO92">
            <v>0</v>
          </cell>
          <cell r="AAP92">
            <v>0</v>
          </cell>
          <cell r="AAQ92">
            <v>0</v>
          </cell>
          <cell r="AAR92">
            <v>0</v>
          </cell>
          <cell r="AAS92">
            <v>0</v>
          </cell>
          <cell r="AAT92">
            <v>0</v>
          </cell>
          <cell r="AAU92">
            <v>0</v>
          </cell>
          <cell r="AAV92">
            <v>0</v>
          </cell>
          <cell r="AAW92">
            <v>0</v>
          </cell>
          <cell r="AAX92">
            <v>0</v>
          </cell>
          <cell r="AAY92">
            <v>0</v>
          </cell>
          <cell r="AAZ92">
            <v>0</v>
          </cell>
          <cell r="ABA92">
            <v>0</v>
          </cell>
          <cell r="ABB92">
            <v>0</v>
          </cell>
          <cell r="ABC92">
            <v>0</v>
          </cell>
          <cell r="ABD92">
            <v>0</v>
          </cell>
          <cell r="ABE92">
            <v>0</v>
          </cell>
          <cell r="ABF92">
            <v>0</v>
          </cell>
          <cell r="ABG92">
            <v>0</v>
          </cell>
          <cell r="ABH92">
            <v>0</v>
          </cell>
          <cell r="ABI92">
            <v>0</v>
          </cell>
          <cell r="ABJ92">
            <v>0</v>
          </cell>
          <cell r="ABK92">
            <v>0</v>
          </cell>
          <cell r="ABL92">
            <v>0</v>
          </cell>
          <cell r="ABM92">
            <v>0</v>
          </cell>
          <cell r="ABN92">
            <v>0</v>
          </cell>
          <cell r="ABO92">
            <v>0</v>
          </cell>
          <cell r="ABP92">
            <v>0</v>
          </cell>
          <cell r="ABQ92">
            <v>0</v>
          </cell>
          <cell r="ABR92">
            <v>0</v>
          </cell>
          <cell r="ABS92">
            <v>0</v>
          </cell>
          <cell r="ABT92">
            <v>0</v>
          </cell>
          <cell r="ABU92">
            <v>0</v>
          </cell>
          <cell r="ABV92">
            <v>0</v>
          </cell>
          <cell r="ABW92">
            <v>0</v>
          </cell>
          <cell r="ABX92">
            <v>0</v>
          </cell>
          <cell r="ABY92">
            <v>0</v>
          </cell>
          <cell r="ACB92">
            <v>0</v>
          </cell>
          <cell r="ACC92">
            <v>0</v>
          </cell>
          <cell r="ACD92">
            <v>0</v>
          </cell>
          <cell r="ACE92">
            <v>0</v>
          </cell>
          <cell r="ACF92">
            <v>0</v>
          </cell>
          <cell r="ACG92">
            <v>0</v>
          </cell>
          <cell r="ACH92">
            <v>0</v>
          </cell>
          <cell r="ACI92">
            <v>0</v>
          </cell>
          <cell r="ACJ92">
            <v>1242.8614397289257</v>
          </cell>
          <cell r="ACK92">
            <v>1242.8614397289257</v>
          </cell>
          <cell r="ACL92">
            <v>0</v>
          </cell>
          <cell r="ACM92">
            <v>1242.8614397289257</v>
          </cell>
          <cell r="ACN92">
            <v>0</v>
          </cell>
          <cell r="ACO92">
            <v>0</v>
          </cell>
          <cell r="ACP92">
            <v>0</v>
          </cell>
          <cell r="ACQ92">
            <v>0</v>
          </cell>
          <cell r="ACR92">
            <v>0</v>
          </cell>
          <cell r="ACS92">
            <v>0</v>
          </cell>
          <cell r="ACT92">
            <v>0</v>
          </cell>
          <cell r="ACU92">
            <v>0</v>
          </cell>
          <cell r="ACV92">
            <v>0</v>
          </cell>
          <cell r="ACW92">
            <v>0</v>
          </cell>
          <cell r="ACX92">
            <v>0</v>
          </cell>
          <cell r="ACY92">
            <v>0</v>
          </cell>
          <cell r="ACZ92">
            <v>0</v>
          </cell>
          <cell r="ADA92">
            <v>1242.8614397289257</v>
          </cell>
          <cell r="ADB92">
            <v>0</v>
          </cell>
          <cell r="ADC92">
            <v>286.2685202134096</v>
          </cell>
          <cell r="ADD92">
            <v>138.88134950326051</v>
          </cell>
          <cell r="ADE92">
            <v>166.39077</v>
          </cell>
          <cell r="ADF92">
            <v>148.52538959999998</v>
          </cell>
          <cell r="ADG92">
            <v>138.94840959999999</v>
          </cell>
          <cell r="ADH92">
            <v>58.929485533669265</v>
          </cell>
          <cell r="ADI92">
            <v>51.635359614639889</v>
          </cell>
          <cell r="ADJ92">
            <v>6.0191767999999994</v>
          </cell>
          <cell r="ADK92">
            <v>55.1700576</v>
          </cell>
          <cell r="ADL92">
            <v>64.278831119999992</v>
          </cell>
          <cell r="ADM92">
            <v>127.8140901439468</v>
          </cell>
          <cell r="ADN92">
            <v>1242.8614397289257</v>
          </cell>
          <cell r="ADO92">
            <v>0</v>
          </cell>
          <cell r="ADP92">
            <v>1242.8614397289257</v>
          </cell>
          <cell r="ADQ92">
            <v>0</v>
          </cell>
          <cell r="ADR92">
            <v>0</v>
          </cell>
          <cell r="ADS92">
            <v>0</v>
          </cell>
          <cell r="ADT92">
            <v>0</v>
          </cell>
          <cell r="ADU92">
            <v>0</v>
          </cell>
          <cell r="ADV92">
            <v>0</v>
          </cell>
          <cell r="ADW92">
            <v>0</v>
          </cell>
          <cell r="ADX92">
            <v>0</v>
          </cell>
          <cell r="ADY92">
            <v>0</v>
          </cell>
          <cell r="ADZ92">
            <v>0</v>
          </cell>
          <cell r="AEA92">
            <v>0</v>
          </cell>
          <cell r="AEB92">
            <v>0</v>
          </cell>
          <cell r="AEC92">
            <v>0</v>
          </cell>
          <cell r="AED92">
            <v>0</v>
          </cell>
          <cell r="AEE92">
            <v>0</v>
          </cell>
          <cell r="AEF92">
            <v>0</v>
          </cell>
          <cell r="AEG92">
            <v>0</v>
          </cell>
          <cell r="AEH92">
            <v>0</v>
          </cell>
          <cell r="AEI92">
            <v>0</v>
          </cell>
          <cell r="AEJ92">
            <v>0</v>
          </cell>
          <cell r="AEK92">
            <v>0</v>
          </cell>
          <cell r="AEL92">
            <v>0</v>
          </cell>
          <cell r="AEM92">
            <v>0</v>
          </cell>
          <cell r="AEN92">
            <v>0</v>
          </cell>
          <cell r="AEO92">
            <v>0</v>
          </cell>
          <cell r="AEP92">
            <v>0</v>
          </cell>
          <cell r="AEQ92">
            <v>0</v>
          </cell>
          <cell r="AER92">
            <v>0</v>
          </cell>
          <cell r="AES92">
            <v>0</v>
          </cell>
          <cell r="AET92">
            <v>513.54999999999995</v>
          </cell>
          <cell r="AEU92">
            <v>0</v>
          </cell>
          <cell r="AEV92">
            <v>0</v>
          </cell>
          <cell r="AEW92">
            <v>0</v>
          </cell>
          <cell r="AEX92">
            <v>0</v>
          </cell>
          <cell r="AEY92">
            <v>0</v>
          </cell>
          <cell r="AEZ92">
            <v>0</v>
          </cell>
          <cell r="AFA92">
            <v>0</v>
          </cell>
          <cell r="AFB92">
            <v>102.71</v>
          </cell>
          <cell r="AFC92">
            <v>102.71</v>
          </cell>
          <cell r="AFD92">
            <v>102.71</v>
          </cell>
          <cell r="AFE92">
            <v>102.71</v>
          </cell>
          <cell r="AFF92">
            <v>102.71</v>
          </cell>
          <cell r="AFG92">
            <v>0</v>
          </cell>
          <cell r="AFH92">
            <v>0</v>
          </cell>
          <cell r="AFI92">
            <v>0</v>
          </cell>
          <cell r="AFJ92">
            <v>0</v>
          </cell>
          <cell r="AFK92">
            <v>0</v>
          </cell>
          <cell r="AFL92">
            <v>0</v>
          </cell>
          <cell r="AFM92">
            <v>0</v>
          </cell>
          <cell r="AFN92">
            <v>0</v>
          </cell>
          <cell r="AFO92">
            <v>0</v>
          </cell>
          <cell r="AFP92">
            <v>0</v>
          </cell>
          <cell r="AFQ92">
            <v>0</v>
          </cell>
          <cell r="AFR92">
            <v>0</v>
          </cell>
          <cell r="AFS92">
            <v>0</v>
          </cell>
          <cell r="AFT92">
            <v>-513.54999999999995</v>
          </cell>
          <cell r="AFU92">
            <v>-513.54999999999995</v>
          </cell>
          <cell r="AFV92">
            <v>0</v>
          </cell>
          <cell r="AFW92">
            <v>17825.689999999999</v>
          </cell>
          <cell r="AFX92">
            <v>5663.838399807425</v>
          </cell>
          <cell r="AFY92">
            <v>-12161.851600192575</v>
          </cell>
          <cell r="AFZ92">
            <v>-12161.851600192575</v>
          </cell>
          <cell r="AGA92">
            <v>0</v>
          </cell>
          <cell r="AGB92">
            <v>21390.827999999998</v>
          </cell>
          <cell r="AGC92">
            <v>6796.6060797689097</v>
          </cell>
          <cell r="AGD92">
            <v>-14594.221920231088</v>
          </cell>
          <cell r="AGE92">
            <v>-14594.221920231088</v>
          </cell>
          <cell r="AGF92">
            <v>0</v>
          </cell>
          <cell r="AGG92">
            <v>1319.10106</v>
          </cell>
          <cell r="AGH92">
            <v>419.12404158574947</v>
          </cell>
          <cell r="AGI92">
            <v>-899.97701841425055</v>
          </cell>
          <cell r="AGJ92">
            <v>-899.97701841425055</v>
          </cell>
          <cell r="AGK92">
            <v>0</v>
          </cell>
          <cell r="AGL92">
            <v>22709.929059999999</v>
          </cell>
          <cell r="AGM92">
            <v>7215.7301213546589</v>
          </cell>
          <cell r="AGN92">
            <v>-15494.198938645339</v>
          </cell>
          <cell r="AGO92">
            <v>-15494.198938645339</v>
          </cell>
          <cell r="AGP92">
            <v>0</v>
          </cell>
          <cell r="AGQ92">
            <v>5.8084772370486655E-2</v>
          </cell>
          <cell r="AGR92">
            <v>7.0000000000000007E-2</v>
          </cell>
          <cell r="AGS92">
            <v>0.05</v>
          </cell>
          <cell r="AGT92">
            <v>6.1666666666666668E-2</v>
          </cell>
          <cell r="AGV92">
            <v>12957.36</v>
          </cell>
          <cell r="AGW92">
            <v>0</v>
          </cell>
          <cell r="AGX92">
            <v>-12957.36</v>
          </cell>
          <cell r="AGZ92">
            <v>-15494.198938645339</v>
          </cell>
          <cell r="AHA92">
            <v>-15867.053576866947</v>
          </cell>
          <cell r="AHC92">
            <v>-19289.702882736088</v>
          </cell>
          <cell r="AHD92">
            <v>-18673.949867788695</v>
          </cell>
          <cell r="AHE92">
            <v>-23862.371845374812</v>
          </cell>
          <cell r="AHF92">
            <v>-22923.41950304764</v>
          </cell>
          <cell r="AHG92">
            <v>-116110.69661445952</v>
          </cell>
        </row>
        <row r="93">
          <cell r="C93" t="str">
            <v>Олександра Довгача пров. 5</v>
          </cell>
          <cell r="D93">
            <v>1</v>
          </cell>
          <cell r="E93">
            <v>426.2</v>
          </cell>
          <cell r="F93">
            <v>1455.45</v>
          </cell>
          <cell r="G93">
            <v>1711.8661564536001</v>
          </cell>
          <cell r="H93">
            <v>256.41615645360002</v>
          </cell>
          <cell r="I93">
            <v>0</v>
          </cell>
          <cell r="J93">
            <v>256.41615645360002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  <cell r="GA93">
            <v>0</v>
          </cell>
          <cell r="GB93">
            <v>0</v>
          </cell>
          <cell r="GC93">
            <v>0</v>
          </cell>
          <cell r="GD93">
            <v>357.16000000000008</v>
          </cell>
          <cell r="GE93">
            <v>7.03</v>
          </cell>
          <cell r="GF93">
            <v>7.03</v>
          </cell>
          <cell r="GG93">
            <v>7.03</v>
          </cell>
          <cell r="GH93">
            <v>7.03</v>
          </cell>
          <cell r="GI93">
            <v>7.03</v>
          </cell>
          <cell r="GJ93">
            <v>7.03</v>
          </cell>
          <cell r="GK93">
            <v>7.03</v>
          </cell>
          <cell r="GL93">
            <v>61.59</v>
          </cell>
          <cell r="GM93">
            <v>61.59</v>
          </cell>
          <cell r="GN93">
            <v>61.59</v>
          </cell>
          <cell r="GO93">
            <v>61.59</v>
          </cell>
          <cell r="GP93">
            <v>61.59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V93">
            <v>-357.16000000000008</v>
          </cell>
          <cell r="GW93">
            <v>-357.16000000000008</v>
          </cell>
          <cell r="GX93">
            <v>0</v>
          </cell>
          <cell r="GY93">
            <v>1098.29</v>
          </cell>
          <cell r="GZ93">
            <v>58.22</v>
          </cell>
          <cell r="HA93">
            <v>58.22</v>
          </cell>
          <cell r="HB93">
            <v>58.22</v>
          </cell>
          <cell r="HC93">
            <v>58.22</v>
          </cell>
          <cell r="HD93">
            <v>58.22</v>
          </cell>
          <cell r="HE93">
            <v>58.22</v>
          </cell>
          <cell r="HF93">
            <v>58.22</v>
          </cell>
          <cell r="HG93">
            <v>138.15</v>
          </cell>
          <cell r="HH93">
            <v>138.15</v>
          </cell>
          <cell r="HI93">
            <v>138.15</v>
          </cell>
          <cell r="HJ93">
            <v>138.15</v>
          </cell>
          <cell r="HK93">
            <v>138.15</v>
          </cell>
          <cell r="HL93">
            <v>1711.8661564536001</v>
          </cell>
          <cell r="HM93">
            <v>146.68913692805717</v>
          </cell>
          <cell r="HN93">
            <v>155.47593780936654</v>
          </cell>
          <cell r="HO93">
            <v>163.09373775083972</v>
          </cell>
          <cell r="HP93">
            <v>156.44673299439768</v>
          </cell>
          <cell r="HQ93">
            <v>161.10501188662749</v>
          </cell>
          <cell r="HR93">
            <v>141.02910501309194</v>
          </cell>
          <cell r="HS93">
            <v>172.78013006557771</v>
          </cell>
          <cell r="HT93">
            <v>87.945126661348468</v>
          </cell>
          <cell r="HU93">
            <v>91.529190885101912</v>
          </cell>
          <cell r="HV93">
            <v>150.58045029060648</v>
          </cell>
          <cell r="HW93">
            <v>132.73503784605595</v>
          </cell>
          <cell r="HX93">
            <v>152.45655832252919</v>
          </cell>
          <cell r="HY93">
            <v>613.57615645360011</v>
          </cell>
          <cell r="HZ93">
            <v>0</v>
          </cell>
          <cell r="IA93">
            <v>613.57615645360011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0</v>
          </cell>
          <cell r="IK93">
            <v>0</v>
          </cell>
          <cell r="IL93">
            <v>0</v>
          </cell>
          <cell r="IM93">
            <v>0</v>
          </cell>
          <cell r="IN93">
            <v>0</v>
          </cell>
          <cell r="IO93">
            <v>0</v>
          </cell>
          <cell r="IP93">
            <v>0</v>
          </cell>
          <cell r="IQ93">
            <v>0</v>
          </cell>
          <cell r="IR93">
            <v>0</v>
          </cell>
          <cell r="IS93">
            <v>0</v>
          </cell>
          <cell r="IT93">
            <v>0</v>
          </cell>
          <cell r="IU93">
            <v>0</v>
          </cell>
          <cell r="IV93">
            <v>0</v>
          </cell>
          <cell r="IW93">
            <v>0</v>
          </cell>
          <cell r="IX93">
            <v>0</v>
          </cell>
          <cell r="IY93">
            <v>0</v>
          </cell>
          <cell r="IZ93">
            <v>0</v>
          </cell>
          <cell r="JA93">
            <v>0</v>
          </cell>
          <cell r="JB93">
            <v>0</v>
          </cell>
          <cell r="JC93">
            <v>0</v>
          </cell>
          <cell r="JD93">
            <v>0</v>
          </cell>
          <cell r="JE93">
            <v>0</v>
          </cell>
          <cell r="JF93">
            <v>0</v>
          </cell>
          <cell r="JG93">
            <v>0</v>
          </cell>
          <cell r="JH93">
            <v>0</v>
          </cell>
          <cell r="JI93">
            <v>0</v>
          </cell>
          <cell r="JJ93">
            <v>0</v>
          </cell>
          <cell r="JK93">
            <v>0</v>
          </cell>
          <cell r="JL93">
            <v>0</v>
          </cell>
          <cell r="JM93">
            <v>0</v>
          </cell>
          <cell r="JN93">
            <v>0</v>
          </cell>
          <cell r="JO93">
            <v>0</v>
          </cell>
          <cell r="JP93">
            <v>0</v>
          </cell>
          <cell r="JQ93">
            <v>0</v>
          </cell>
          <cell r="JR93">
            <v>0</v>
          </cell>
          <cell r="JS93">
            <v>0</v>
          </cell>
          <cell r="JT93">
            <v>0</v>
          </cell>
          <cell r="JU93">
            <v>0</v>
          </cell>
          <cell r="JV93">
            <v>0</v>
          </cell>
          <cell r="JW93">
            <v>0</v>
          </cell>
          <cell r="JX93">
            <v>0</v>
          </cell>
          <cell r="JY93">
            <v>0</v>
          </cell>
          <cell r="JZ93">
            <v>0</v>
          </cell>
          <cell r="KA93">
            <v>0</v>
          </cell>
          <cell r="KB93">
            <v>0</v>
          </cell>
          <cell r="KC93">
            <v>0</v>
          </cell>
          <cell r="KD93">
            <v>0</v>
          </cell>
          <cell r="KE93">
            <v>0</v>
          </cell>
          <cell r="KF93">
            <v>0</v>
          </cell>
          <cell r="KG93">
            <v>0</v>
          </cell>
          <cell r="KH93">
            <v>1173.6199999999999</v>
          </cell>
          <cell r="KI93">
            <v>42.66</v>
          </cell>
          <cell r="KJ93">
            <v>42.66</v>
          </cell>
          <cell r="KK93">
            <v>42.66</v>
          </cell>
          <cell r="KL93">
            <v>42.66</v>
          </cell>
          <cell r="KM93">
            <v>42.66</v>
          </cell>
          <cell r="KN93">
            <v>42.66</v>
          </cell>
          <cell r="KO93">
            <v>42.66</v>
          </cell>
          <cell r="KP93">
            <v>175</v>
          </cell>
          <cell r="KQ93">
            <v>175</v>
          </cell>
          <cell r="KR93">
            <v>175</v>
          </cell>
          <cell r="KS93">
            <v>175</v>
          </cell>
          <cell r="KT93">
            <v>175</v>
          </cell>
          <cell r="KU93">
            <v>1244.1842268261641</v>
          </cell>
          <cell r="KV93">
            <v>51.543427153085887</v>
          </cell>
          <cell r="KW93">
            <v>55.510384881877883</v>
          </cell>
          <cell r="KX93">
            <v>49.264795030975847</v>
          </cell>
          <cell r="KY93">
            <v>54.014270846033959</v>
          </cell>
          <cell r="KZ93">
            <v>53.804869229503367</v>
          </cell>
          <cell r="LA93">
            <v>54.994441253032576</v>
          </cell>
          <cell r="LB93">
            <v>48.663540346688386</v>
          </cell>
          <cell r="LC93">
            <v>132.94431989581176</v>
          </cell>
          <cell r="LD93">
            <v>171.35780279442605</v>
          </cell>
          <cell r="LE93">
            <v>165.46613586583061</v>
          </cell>
          <cell r="LF93">
            <v>201.6001224820655</v>
          </cell>
          <cell r="LG93">
            <v>205.02011704683244</v>
          </cell>
          <cell r="LH93">
            <v>70.564226826164258</v>
          </cell>
          <cell r="LI93">
            <v>0</v>
          </cell>
          <cell r="LJ93">
            <v>70.564226826164258</v>
          </cell>
          <cell r="LK93">
            <v>0</v>
          </cell>
          <cell r="LX93">
            <v>0</v>
          </cell>
          <cell r="MJ93">
            <v>0</v>
          </cell>
          <cell r="ML93">
            <v>0</v>
          </cell>
          <cell r="MM93">
            <v>0</v>
          </cell>
          <cell r="MN93">
            <v>10922.63</v>
          </cell>
          <cell r="MO93">
            <v>917.99</v>
          </cell>
          <cell r="MP93">
            <v>917.99</v>
          </cell>
          <cell r="MQ93">
            <v>917.99</v>
          </cell>
          <cell r="MR93">
            <v>917.99</v>
          </cell>
          <cell r="MS93">
            <v>917.99</v>
          </cell>
          <cell r="MT93">
            <v>917.99</v>
          </cell>
          <cell r="MU93">
            <v>917.99</v>
          </cell>
          <cell r="MV93">
            <v>899.34</v>
          </cell>
          <cell r="MW93">
            <v>899.34</v>
          </cell>
          <cell r="MX93">
            <v>899.34</v>
          </cell>
          <cell r="MY93">
            <v>899.34</v>
          </cell>
          <cell r="MZ93">
            <v>899.34</v>
          </cell>
          <cell r="NA93">
            <v>0</v>
          </cell>
          <cell r="NB93">
            <v>0</v>
          </cell>
          <cell r="NC93">
            <v>0</v>
          </cell>
          <cell r="ND93">
            <v>0</v>
          </cell>
          <cell r="NE93">
            <v>0</v>
          </cell>
          <cell r="NF93">
            <v>0</v>
          </cell>
          <cell r="NG93">
            <v>0</v>
          </cell>
          <cell r="NH93">
            <v>0</v>
          </cell>
          <cell r="NI93">
            <v>0</v>
          </cell>
          <cell r="NJ93">
            <v>0</v>
          </cell>
          <cell r="NK93">
            <v>0</v>
          </cell>
          <cell r="NL93">
            <v>0</v>
          </cell>
          <cell r="NM93">
            <v>0</v>
          </cell>
          <cell r="NN93">
            <v>-10922.63</v>
          </cell>
          <cell r="NO93">
            <v>-10922.63</v>
          </cell>
          <cell r="NP93">
            <v>0</v>
          </cell>
          <cell r="NQ93">
            <v>0</v>
          </cell>
          <cell r="NR93">
            <v>0</v>
          </cell>
          <cell r="NS93">
            <v>0</v>
          </cell>
          <cell r="NT93">
            <v>0</v>
          </cell>
          <cell r="NU93">
            <v>0</v>
          </cell>
          <cell r="NV93">
            <v>0</v>
          </cell>
          <cell r="NW93">
            <v>0</v>
          </cell>
          <cell r="NX93">
            <v>0</v>
          </cell>
          <cell r="NY93">
            <v>0</v>
          </cell>
          <cell r="NZ93">
            <v>0</v>
          </cell>
          <cell r="OA93">
            <v>0</v>
          </cell>
          <cell r="OB93">
            <v>0</v>
          </cell>
          <cell r="OC93">
            <v>0</v>
          </cell>
          <cell r="OD93">
            <v>0</v>
          </cell>
          <cell r="OE93">
            <v>0</v>
          </cell>
          <cell r="OF93">
            <v>0</v>
          </cell>
          <cell r="OG93">
            <v>0</v>
          </cell>
          <cell r="OH93">
            <v>0</v>
          </cell>
          <cell r="OI93">
            <v>0</v>
          </cell>
          <cell r="OJ93">
            <v>0</v>
          </cell>
          <cell r="OK93">
            <v>0</v>
          </cell>
          <cell r="OL93">
            <v>0</v>
          </cell>
          <cell r="OM93">
            <v>0</v>
          </cell>
          <cell r="ON93">
            <v>0</v>
          </cell>
          <cell r="OO93">
            <v>0</v>
          </cell>
          <cell r="OP93">
            <v>0</v>
          </cell>
          <cell r="OQ93">
            <v>0</v>
          </cell>
          <cell r="OR93">
            <v>0</v>
          </cell>
          <cell r="OS93">
            <v>0</v>
          </cell>
          <cell r="OT93">
            <v>0</v>
          </cell>
          <cell r="OU93">
            <v>0</v>
          </cell>
          <cell r="OV93">
            <v>0</v>
          </cell>
          <cell r="OW93">
            <v>0</v>
          </cell>
          <cell r="OX93">
            <v>0</v>
          </cell>
          <cell r="OY93">
            <v>0</v>
          </cell>
          <cell r="OZ93">
            <v>0</v>
          </cell>
          <cell r="PA93">
            <v>0</v>
          </cell>
          <cell r="PB93">
            <v>0</v>
          </cell>
          <cell r="PC93">
            <v>0</v>
          </cell>
          <cell r="PD93">
            <v>0</v>
          </cell>
          <cell r="PE93">
            <v>0</v>
          </cell>
          <cell r="PF93">
            <v>0</v>
          </cell>
          <cell r="PG93">
            <v>0</v>
          </cell>
          <cell r="PH93">
            <v>0</v>
          </cell>
          <cell r="PI93">
            <v>0</v>
          </cell>
          <cell r="PJ93">
            <v>0</v>
          </cell>
          <cell r="PK93">
            <v>0</v>
          </cell>
          <cell r="PL93">
            <v>0</v>
          </cell>
          <cell r="PM93">
            <v>0</v>
          </cell>
          <cell r="PN93">
            <v>0</v>
          </cell>
          <cell r="PO93">
            <v>0</v>
          </cell>
          <cell r="PP93">
            <v>0</v>
          </cell>
          <cell r="PQ93">
            <v>0</v>
          </cell>
          <cell r="PR93">
            <v>0</v>
          </cell>
          <cell r="PS93">
            <v>0</v>
          </cell>
          <cell r="PT93">
            <v>0</v>
          </cell>
          <cell r="PU93">
            <v>0</v>
          </cell>
          <cell r="PV93">
            <v>0</v>
          </cell>
          <cell r="PW93">
            <v>0</v>
          </cell>
          <cell r="PX93">
            <v>0</v>
          </cell>
          <cell r="PY93">
            <v>0</v>
          </cell>
          <cell r="PZ93">
            <v>0</v>
          </cell>
          <cell r="QA93">
            <v>0</v>
          </cell>
          <cell r="QB93">
            <v>0</v>
          </cell>
          <cell r="QC93">
            <v>0</v>
          </cell>
          <cell r="QD93">
            <v>0</v>
          </cell>
          <cell r="QE93">
            <v>0</v>
          </cell>
          <cell r="QF93">
            <v>0</v>
          </cell>
          <cell r="QG93">
            <v>0</v>
          </cell>
          <cell r="QH93">
            <v>0</v>
          </cell>
          <cell r="QI93">
            <v>0</v>
          </cell>
          <cell r="QJ93">
            <v>0</v>
          </cell>
          <cell r="QK93">
            <v>0</v>
          </cell>
          <cell r="QL93">
            <v>0</v>
          </cell>
          <cell r="QM93">
            <v>0</v>
          </cell>
          <cell r="QN93">
            <v>0</v>
          </cell>
          <cell r="QO93">
            <v>0</v>
          </cell>
          <cell r="QP93">
            <v>0</v>
          </cell>
          <cell r="QQ93">
            <v>0</v>
          </cell>
          <cell r="QR93">
            <v>0</v>
          </cell>
          <cell r="QS93">
            <v>0</v>
          </cell>
          <cell r="QT93">
            <v>0</v>
          </cell>
          <cell r="QU93">
            <v>0</v>
          </cell>
          <cell r="QV93">
            <v>0</v>
          </cell>
          <cell r="QW93">
            <v>0</v>
          </cell>
          <cell r="QX93">
            <v>0</v>
          </cell>
          <cell r="QY93">
            <v>0</v>
          </cell>
          <cell r="QZ93">
            <v>0</v>
          </cell>
          <cell r="RA93">
            <v>0</v>
          </cell>
          <cell r="RB93">
            <v>0</v>
          </cell>
          <cell r="RC93">
            <v>0</v>
          </cell>
          <cell r="RD93">
            <v>0</v>
          </cell>
          <cell r="RE93">
            <v>0</v>
          </cell>
          <cell r="RF93">
            <v>0</v>
          </cell>
          <cell r="RG93">
            <v>0</v>
          </cell>
          <cell r="RH93">
            <v>0</v>
          </cell>
          <cell r="RI93">
            <v>0</v>
          </cell>
          <cell r="RJ93">
            <v>0</v>
          </cell>
          <cell r="RK93">
            <v>0</v>
          </cell>
          <cell r="RL93">
            <v>0</v>
          </cell>
          <cell r="RM93">
            <v>0</v>
          </cell>
          <cell r="RN93">
            <v>0</v>
          </cell>
          <cell r="RO93">
            <v>0</v>
          </cell>
          <cell r="RP93">
            <v>0</v>
          </cell>
          <cell r="RQ93">
            <v>0</v>
          </cell>
          <cell r="RR93">
            <v>0</v>
          </cell>
          <cell r="RS93">
            <v>0</v>
          </cell>
          <cell r="RT93">
            <v>0</v>
          </cell>
          <cell r="RU93">
            <v>0</v>
          </cell>
          <cell r="RV93">
            <v>0</v>
          </cell>
          <cell r="RW93">
            <v>0</v>
          </cell>
          <cell r="RX93">
            <v>0</v>
          </cell>
          <cell r="RY93">
            <v>0</v>
          </cell>
          <cell r="RZ93">
            <v>0</v>
          </cell>
          <cell r="SA93">
            <v>0</v>
          </cell>
          <cell r="SB93">
            <v>0</v>
          </cell>
          <cell r="SC93">
            <v>0</v>
          </cell>
          <cell r="SD93">
            <v>0</v>
          </cell>
          <cell r="SE93">
            <v>0</v>
          </cell>
          <cell r="SF93">
            <v>0</v>
          </cell>
          <cell r="SG93">
            <v>0</v>
          </cell>
          <cell r="SH93">
            <v>0</v>
          </cell>
          <cell r="SI93">
            <v>0</v>
          </cell>
          <cell r="SJ93">
            <v>0</v>
          </cell>
          <cell r="SK93">
            <v>0</v>
          </cell>
          <cell r="SL93">
            <v>0</v>
          </cell>
          <cell r="SM93">
            <v>0</v>
          </cell>
          <cell r="SN93">
            <v>0</v>
          </cell>
          <cell r="SO93">
            <v>0</v>
          </cell>
          <cell r="SP93">
            <v>0</v>
          </cell>
          <cell r="SQ93">
            <v>0</v>
          </cell>
          <cell r="SR93">
            <v>0</v>
          </cell>
          <cell r="SS93">
            <v>0</v>
          </cell>
          <cell r="ST93">
            <v>0</v>
          </cell>
          <cell r="SU93">
            <v>0</v>
          </cell>
          <cell r="SV93">
            <v>0</v>
          </cell>
          <cell r="SW93">
            <v>0</v>
          </cell>
          <cell r="SX93">
            <v>0</v>
          </cell>
          <cell r="SY93">
            <v>0</v>
          </cell>
          <cell r="SZ93">
            <v>0</v>
          </cell>
          <cell r="TA93">
            <v>0</v>
          </cell>
          <cell r="TB93">
            <v>0</v>
          </cell>
          <cell r="TC93">
            <v>0</v>
          </cell>
          <cell r="TD93">
            <v>0</v>
          </cell>
          <cell r="TE93">
            <v>0</v>
          </cell>
          <cell r="TF93">
            <v>0</v>
          </cell>
          <cell r="TG93">
            <v>0</v>
          </cell>
          <cell r="TH93">
            <v>0</v>
          </cell>
          <cell r="TI93">
            <v>0</v>
          </cell>
          <cell r="TJ93">
            <v>0</v>
          </cell>
          <cell r="TK93">
            <v>0</v>
          </cell>
          <cell r="TL93">
            <v>0</v>
          </cell>
          <cell r="TM93">
            <v>0</v>
          </cell>
          <cell r="TN93">
            <v>0</v>
          </cell>
          <cell r="TO93">
            <v>0</v>
          </cell>
          <cell r="TP93">
            <v>0</v>
          </cell>
          <cell r="TQ93">
            <v>0</v>
          </cell>
          <cell r="TR93">
            <v>0</v>
          </cell>
          <cell r="TS93">
            <v>0</v>
          </cell>
          <cell r="TT93">
            <v>0</v>
          </cell>
          <cell r="TU93">
            <v>0</v>
          </cell>
          <cell r="TV93">
            <v>0</v>
          </cell>
          <cell r="TW93">
            <v>0</v>
          </cell>
          <cell r="TX93">
            <v>0</v>
          </cell>
          <cell r="TY93">
            <v>0</v>
          </cell>
          <cell r="TZ93">
            <v>0</v>
          </cell>
          <cell r="UA93">
            <v>0</v>
          </cell>
          <cell r="UB93">
            <v>0</v>
          </cell>
          <cell r="UC93">
            <v>0</v>
          </cell>
          <cell r="UD93">
            <v>0</v>
          </cell>
          <cell r="UE93">
            <v>0</v>
          </cell>
          <cell r="UF93">
            <v>0</v>
          </cell>
          <cell r="UG93">
            <v>0</v>
          </cell>
          <cell r="UH93">
            <v>0</v>
          </cell>
          <cell r="UI93">
            <v>0</v>
          </cell>
          <cell r="UJ93">
            <v>0</v>
          </cell>
          <cell r="UK93">
            <v>0</v>
          </cell>
          <cell r="UL93">
            <v>0</v>
          </cell>
          <cell r="UM93">
            <v>0</v>
          </cell>
          <cell r="UN93">
            <v>0</v>
          </cell>
          <cell r="UO93">
            <v>0</v>
          </cell>
          <cell r="UP93">
            <v>0</v>
          </cell>
          <cell r="UQ93">
            <v>0</v>
          </cell>
          <cell r="UR93">
            <v>0</v>
          </cell>
          <cell r="US93">
            <v>0</v>
          </cell>
          <cell r="UT93">
            <v>0</v>
          </cell>
          <cell r="UU93">
            <v>0</v>
          </cell>
          <cell r="UV93">
            <v>0</v>
          </cell>
          <cell r="UW93">
            <v>0</v>
          </cell>
          <cell r="UX93">
            <v>0</v>
          </cell>
          <cell r="UY93">
            <v>0</v>
          </cell>
          <cell r="UZ93">
            <v>0</v>
          </cell>
          <cell r="VA93">
            <v>0</v>
          </cell>
          <cell r="VH93">
            <v>0</v>
          </cell>
          <cell r="VN93">
            <v>0</v>
          </cell>
          <cell r="VO93">
            <v>0</v>
          </cell>
          <cell r="VP93">
            <v>0</v>
          </cell>
          <cell r="VQ93">
            <v>0</v>
          </cell>
          <cell r="WD93">
            <v>0</v>
          </cell>
          <cell r="WQ93">
            <v>0</v>
          </cell>
          <cell r="WR93">
            <v>0</v>
          </cell>
          <cell r="WS93">
            <v>0</v>
          </cell>
          <cell r="WT93">
            <v>1454.17</v>
          </cell>
          <cell r="WU93">
            <v>166.86</v>
          </cell>
          <cell r="WV93">
            <v>166.86</v>
          </cell>
          <cell r="WW93">
            <v>166.86</v>
          </cell>
          <cell r="WX93">
            <v>166.86</v>
          </cell>
          <cell r="WY93">
            <v>166.86</v>
          </cell>
          <cell r="WZ93">
            <v>166.86</v>
          </cell>
          <cell r="XA93">
            <v>166.86</v>
          </cell>
          <cell r="XB93">
            <v>57.23</v>
          </cell>
          <cell r="XC93">
            <v>57.23</v>
          </cell>
          <cell r="XD93">
            <v>57.23</v>
          </cell>
          <cell r="XE93">
            <v>57.23</v>
          </cell>
          <cell r="XF93">
            <v>57.23</v>
          </cell>
          <cell r="XG93">
            <v>1600.487523331208</v>
          </cell>
          <cell r="XH93">
            <v>52.542561249394481</v>
          </cell>
          <cell r="XI93">
            <v>221.77401298303505</v>
          </cell>
          <cell r="XJ93">
            <v>222.74966285869607</v>
          </cell>
          <cell r="XK93">
            <v>148.47151521238095</v>
          </cell>
          <cell r="XL93">
            <v>178.51765105296693</v>
          </cell>
          <cell r="XM93">
            <v>20.78437966789317</v>
          </cell>
          <cell r="XN93">
            <v>31.125825379195796</v>
          </cell>
          <cell r="XO93">
            <v>206.38176174920486</v>
          </cell>
          <cell r="XP93">
            <v>217.47669795640817</v>
          </cell>
          <cell r="XQ93">
            <v>216.45559634202641</v>
          </cell>
          <cell r="XR93">
            <v>44.326494311410997</v>
          </cell>
          <cell r="XS93">
            <v>39.881364568595302</v>
          </cell>
          <cell r="XT93">
            <v>146.31752333120789</v>
          </cell>
          <cell r="XU93">
            <v>0</v>
          </cell>
          <cell r="XV93">
            <v>146.31752333120789</v>
          </cell>
          <cell r="XW93">
            <v>0</v>
          </cell>
          <cell r="XX93">
            <v>0</v>
          </cell>
          <cell r="XY93">
            <v>0</v>
          </cell>
          <cell r="XZ93">
            <v>0</v>
          </cell>
          <cell r="YA93">
            <v>0</v>
          </cell>
          <cell r="YB93">
            <v>0</v>
          </cell>
          <cell r="YC93">
            <v>0</v>
          </cell>
          <cell r="YD93">
            <v>0</v>
          </cell>
          <cell r="YE93">
            <v>0</v>
          </cell>
          <cell r="YF93">
            <v>0</v>
          </cell>
          <cell r="YG93">
            <v>0</v>
          </cell>
          <cell r="YH93">
            <v>0</v>
          </cell>
          <cell r="YI93">
            <v>0</v>
          </cell>
          <cell r="YJ93">
            <v>0</v>
          </cell>
          <cell r="YK93">
            <v>0</v>
          </cell>
          <cell r="YL93">
            <v>0</v>
          </cell>
          <cell r="YM93">
            <v>0</v>
          </cell>
          <cell r="YN93">
            <v>0</v>
          </cell>
          <cell r="YO93">
            <v>0</v>
          </cell>
          <cell r="YP93">
            <v>0</v>
          </cell>
          <cell r="YQ93">
            <v>0</v>
          </cell>
          <cell r="YR93">
            <v>0</v>
          </cell>
          <cell r="YS93">
            <v>0</v>
          </cell>
          <cell r="YT93">
            <v>0</v>
          </cell>
          <cell r="YU93">
            <v>0</v>
          </cell>
          <cell r="YV93">
            <v>0</v>
          </cell>
          <cell r="YW93">
            <v>0</v>
          </cell>
          <cell r="YX93">
            <v>0</v>
          </cell>
          <cell r="YY93">
            <v>0</v>
          </cell>
          <cell r="YZ93">
            <v>490.24</v>
          </cell>
          <cell r="ZA93">
            <v>4.5199999999999996</v>
          </cell>
          <cell r="ZB93">
            <v>4.5199999999999996</v>
          </cell>
          <cell r="ZC93">
            <v>4.5199999999999996</v>
          </cell>
          <cell r="ZD93">
            <v>4.5199999999999996</v>
          </cell>
          <cell r="ZE93">
            <v>4.5199999999999996</v>
          </cell>
          <cell r="ZF93">
            <v>4.5199999999999996</v>
          </cell>
          <cell r="ZG93">
            <v>4.5199999999999996</v>
          </cell>
          <cell r="ZH93">
            <v>91.72</v>
          </cell>
          <cell r="ZI93">
            <v>91.72</v>
          </cell>
          <cell r="ZJ93">
            <v>91.72</v>
          </cell>
          <cell r="ZK93">
            <v>91.72</v>
          </cell>
          <cell r="ZL93">
            <v>91.72</v>
          </cell>
          <cell r="ZM93">
            <v>135.58179979525696</v>
          </cell>
          <cell r="ZN93">
            <v>0</v>
          </cell>
          <cell r="ZO93">
            <v>0</v>
          </cell>
          <cell r="ZP93">
            <v>0</v>
          </cell>
          <cell r="ZQ93">
            <v>135.58179979525696</v>
          </cell>
          <cell r="ZR93">
            <v>0</v>
          </cell>
          <cell r="ZS93">
            <v>0</v>
          </cell>
          <cell r="ZZ93">
            <v>-354.65820020474303</v>
          </cell>
          <cell r="AAA93">
            <v>-354.65820020474303</v>
          </cell>
          <cell r="AAB93">
            <v>0</v>
          </cell>
          <cell r="AAC93">
            <v>0</v>
          </cell>
          <cell r="AAD93">
            <v>0</v>
          </cell>
          <cell r="AAE93">
            <v>0</v>
          </cell>
          <cell r="AAF93">
            <v>0</v>
          </cell>
          <cell r="AAG93">
            <v>0</v>
          </cell>
          <cell r="AAH93">
            <v>0</v>
          </cell>
          <cell r="AAI93">
            <v>0</v>
          </cell>
          <cell r="AAJ93">
            <v>0</v>
          </cell>
          <cell r="AAK93">
            <v>0</v>
          </cell>
          <cell r="AAL93">
            <v>0</v>
          </cell>
          <cell r="AAM93">
            <v>0</v>
          </cell>
          <cell r="AAN93">
            <v>0</v>
          </cell>
          <cell r="AAO93">
            <v>0</v>
          </cell>
          <cell r="AAP93">
            <v>0</v>
          </cell>
          <cell r="AAQ93">
            <v>0</v>
          </cell>
          <cell r="AAR93">
            <v>0</v>
          </cell>
          <cell r="AAS93">
            <v>0</v>
          </cell>
          <cell r="AAT93">
            <v>0</v>
          </cell>
          <cell r="AAU93">
            <v>0</v>
          </cell>
          <cell r="AAV93">
            <v>0</v>
          </cell>
          <cell r="AAW93">
            <v>0</v>
          </cell>
          <cell r="AAX93">
            <v>0</v>
          </cell>
          <cell r="AAY93">
            <v>0</v>
          </cell>
          <cell r="AAZ93">
            <v>0</v>
          </cell>
          <cell r="ABA93">
            <v>0</v>
          </cell>
          <cell r="ABB93">
            <v>0</v>
          </cell>
          <cell r="ABC93">
            <v>0</v>
          </cell>
          <cell r="ABD93">
            <v>0</v>
          </cell>
          <cell r="ABE93">
            <v>0</v>
          </cell>
          <cell r="ABF93">
            <v>0</v>
          </cell>
          <cell r="ABG93">
            <v>0</v>
          </cell>
          <cell r="ABH93">
            <v>0</v>
          </cell>
          <cell r="ABI93">
            <v>0</v>
          </cell>
          <cell r="ABJ93">
            <v>0</v>
          </cell>
          <cell r="ABK93">
            <v>0</v>
          </cell>
          <cell r="ABL93">
            <v>0</v>
          </cell>
          <cell r="ABM93">
            <v>0</v>
          </cell>
          <cell r="ABN93">
            <v>0</v>
          </cell>
          <cell r="ABO93">
            <v>0</v>
          </cell>
          <cell r="ABP93">
            <v>0</v>
          </cell>
          <cell r="ABQ93">
            <v>0</v>
          </cell>
          <cell r="ABR93">
            <v>0</v>
          </cell>
          <cell r="ABS93">
            <v>0</v>
          </cell>
          <cell r="ABT93">
            <v>0</v>
          </cell>
          <cell r="ABU93">
            <v>0</v>
          </cell>
          <cell r="ABV93">
            <v>0</v>
          </cell>
          <cell r="ABW93">
            <v>0</v>
          </cell>
          <cell r="ABX93">
            <v>0</v>
          </cell>
          <cell r="ABY93">
            <v>0</v>
          </cell>
          <cell r="ACB93">
            <v>0</v>
          </cell>
          <cell r="ACC93">
            <v>0</v>
          </cell>
          <cell r="ACD93">
            <v>0</v>
          </cell>
          <cell r="ACE93">
            <v>0</v>
          </cell>
          <cell r="ACF93">
            <v>0</v>
          </cell>
          <cell r="ACG93">
            <v>0</v>
          </cell>
          <cell r="ACH93">
            <v>0</v>
          </cell>
          <cell r="ACI93">
            <v>0</v>
          </cell>
          <cell r="ACJ93">
            <v>0</v>
          </cell>
          <cell r="ACK93">
            <v>0</v>
          </cell>
          <cell r="ACL93">
            <v>0</v>
          </cell>
          <cell r="ACM93">
            <v>0</v>
          </cell>
          <cell r="ACN93">
            <v>0</v>
          </cell>
          <cell r="ACO93">
            <v>0</v>
          </cell>
          <cell r="ACP93">
            <v>0</v>
          </cell>
          <cell r="ACQ93">
            <v>0</v>
          </cell>
          <cell r="ACR93">
            <v>0</v>
          </cell>
          <cell r="ACS93">
            <v>0</v>
          </cell>
          <cell r="ACT93">
            <v>0</v>
          </cell>
          <cell r="ACU93">
            <v>0</v>
          </cell>
          <cell r="ACV93">
            <v>0</v>
          </cell>
          <cell r="ACW93">
            <v>0</v>
          </cell>
          <cell r="ACX93">
            <v>0</v>
          </cell>
          <cell r="ACY93">
            <v>0</v>
          </cell>
          <cell r="ACZ93">
            <v>0</v>
          </cell>
          <cell r="ADA93">
            <v>0</v>
          </cell>
          <cell r="ADB93">
            <v>0</v>
          </cell>
          <cell r="ADC93">
            <v>0</v>
          </cell>
          <cell r="ADD93">
            <v>0</v>
          </cell>
          <cell r="ADE93">
            <v>0</v>
          </cell>
          <cell r="ADF93">
            <v>0</v>
          </cell>
          <cell r="ADG93">
            <v>0</v>
          </cell>
          <cell r="ADH93">
            <v>0</v>
          </cell>
          <cell r="ADI93">
            <v>0</v>
          </cell>
          <cell r="ADJ93">
            <v>0</v>
          </cell>
          <cell r="ADK93">
            <v>0</v>
          </cell>
          <cell r="ADL93">
            <v>0</v>
          </cell>
          <cell r="ADM93">
            <v>0</v>
          </cell>
          <cell r="ADN93">
            <v>0</v>
          </cell>
          <cell r="ADO93">
            <v>0</v>
          </cell>
          <cell r="ADP93">
            <v>0</v>
          </cell>
          <cell r="ADQ93">
            <v>0</v>
          </cell>
          <cell r="ADR93">
            <v>0</v>
          </cell>
          <cell r="ADS93">
            <v>0</v>
          </cell>
          <cell r="ADT93">
            <v>0</v>
          </cell>
          <cell r="ADU93">
            <v>0</v>
          </cell>
          <cell r="ADV93">
            <v>0</v>
          </cell>
          <cell r="ADW93">
            <v>0</v>
          </cell>
          <cell r="ADX93">
            <v>0</v>
          </cell>
          <cell r="ADY93">
            <v>0</v>
          </cell>
          <cell r="ADZ93">
            <v>0</v>
          </cell>
          <cell r="AEA93">
            <v>0</v>
          </cell>
          <cell r="AEB93">
            <v>0</v>
          </cell>
          <cell r="AEC93">
            <v>0</v>
          </cell>
          <cell r="AED93">
            <v>0</v>
          </cell>
          <cell r="AEE93">
            <v>0</v>
          </cell>
          <cell r="AEF93">
            <v>0</v>
          </cell>
          <cell r="AEG93">
            <v>0</v>
          </cell>
          <cell r="AEH93">
            <v>0</v>
          </cell>
          <cell r="AEI93">
            <v>0</v>
          </cell>
          <cell r="AEJ93">
            <v>0</v>
          </cell>
          <cell r="AEK93">
            <v>0</v>
          </cell>
          <cell r="AEL93">
            <v>0</v>
          </cell>
          <cell r="AEM93">
            <v>0</v>
          </cell>
          <cell r="AEN93">
            <v>0</v>
          </cell>
          <cell r="AEO93">
            <v>0</v>
          </cell>
          <cell r="AEP93">
            <v>0</v>
          </cell>
          <cell r="AEQ93">
            <v>0</v>
          </cell>
          <cell r="AER93">
            <v>0</v>
          </cell>
          <cell r="AES93">
            <v>0</v>
          </cell>
          <cell r="AET93">
            <v>533.1</v>
          </cell>
          <cell r="AEU93">
            <v>0</v>
          </cell>
          <cell r="AEV93">
            <v>0</v>
          </cell>
          <cell r="AEW93">
            <v>0</v>
          </cell>
          <cell r="AEX93">
            <v>0</v>
          </cell>
          <cell r="AEY93">
            <v>0</v>
          </cell>
          <cell r="AEZ93">
            <v>0</v>
          </cell>
          <cell r="AFA93">
            <v>0</v>
          </cell>
          <cell r="AFB93">
            <v>106.62</v>
          </cell>
          <cell r="AFC93">
            <v>106.62</v>
          </cell>
          <cell r="AFD93">
            <v>106.62</v>
          </cell>
          <cell r="AFE93">
            <v>106.62</v>
          </cell>
          <cell r="AFF93">
            <v>106.62</v>
          </cell>
          <cell r="AFG93">
            <v>0</v>
          </cell>
          <cell r="AFH93">
            <v>0</v>
          </cell>
          <cell r="AFI93">
            <v>0</v>
          </cell>
          <cell r="AFJ93">
            <v>0</v>
          </cell>
          <cell r="AFK93">
            <v>0</v>
          </cell>
          <cell r="AFL93">
            <v>0</v>
          </cell>
          <cell r="AFM93">
            <v>0</v>
          </cell>
          <cell r="AFN93">
            <v>0</v>
          </cell>
          <cell r="AFO93">
            <v>0</v>
          </cell>
          <cell r="AFP93">
            <v>0</v>
          </cell>
          <cell r="AFQ93">
            <v>0</v>
          </cell>
          <cell r="AFR93">
            <v>0</v>
          </cell>
          <cell r="AFS93">
            <v>0</v>
          </cell>
          <cell r="AFT93">
            <v>-533.1</v>
          </cell>
          <cell r="AFU93">
            <v>-533.1</v>
          </cell>
          <cell r="AFV93">
            <v>0</v>
          </cell>
          <cell r="AFW93">
            <v>16029.21</v>
          </cell>
          <cell r="AFX93">
            <v>4692.1197064062289</v>
          </cell>
          <cell r="AFY93">
            <v>-11337.09029359377</v>
          </cell>
          <cell r="AFZ93">
            <v>-11337.09029359377</v>
          </cell>
          <cell r="AGA93">
            <v>0</v>
          </cell>
          <cell r="AGB93">
            <v>19235.052</v>
          </cell>
          <cell r="AGC93">
            <v>5630.5436476874747</v>
          </cell>
          <cell r="AGD93">
            <v>-13604.508352312525</v>
          </cell>
          <cell r="AGE93">
            <v>-13604.508352312525</v>
          </cell>
          <cell r="AGF93">
            <v>0</v>
          </cell>
          <cell r="AGG93">
            <v>1186.1615400000001</v>
          </cell>
          <cell r="AGH93">
            <v>347.21685827406094</v>
          </cell>
          <cell r="AGI93">
            <v>-838.94468172593906</v>
          </cell>
          <cell r="AGJ93">
            <v>-838.94468172593906</v>
          </cell>
          <cell r="AGK93">
            <v>0</v>
          </cell>
          <cell r="AGL93">
            <v>20421.213540000001</v>
          </cell>
          <cell r="AGM93">
            <v>5977.7605059615353</v>
          </cell>
          <cell r="AGN93">
            <v>-14443.453034038466</v>
          </cell>
          <cell r="AGO93">
            <v>-14443.453034038466</v>
          </cell>
          <cell r="AGP93">
            <v>0</v>
          </cell>
          <cell r="AGQ93">
            <v>5.8084772370486655E-2</v>
          </cell>
          <cell r="AGR93">
            <v>7.0000000000000007E-2</v>
          </cell>
          <cell r="AGS93">
            <v>0.05</v>
          </cell>
          <cell r="AGT93">
            <v>6.1666666666666668E-2</v>
          </cell>
          <cell r="AGV93">
            <v>10922.63</v>
          </cell>
          <cell r="AGW93">
            <v>0</v>
          </cell>
          <cell r="AGX93">
            <v>-10922.63</v>
          </cell>
          <cell r="AGZ93">
            <v>-14443.453034038466</v>
          </cell>
          <cell r="AHA93">
            <v>-14344.608323265351</v>
          </cell>
          <cell r="AHC93">
            <v>7016.9295677299633</v>
          </cell>
          <cell r="AHD93">
            <v>81346.612809285172</v>
          </cell>
          <cell r="AHE93">
            <v>42133.70770895818</v>
          </cell>
          <cell r="AHF93">
            <v>-10245.025515989553</v>
          </cell>
          <cell r="AHG93">
            <v>91464.163212679938</v>
          </cell>
        </row>
        <row r="94">
          <cell r="C94" t="str">
            <v>Олександра Довгача пров. 6</v>
          </cell>
          <cell r="D94">
            <v>1</v>
          </cell>
          <cell r="E94">
            <v>380.48</v>
          </cell>
          <cell r="F94">
            <v>792.62</v>
          </cell>
          <cell r="G94">
            <v>1364.0200620271919</v>
          </cell>
          <cell r="H94">
            <v>571.40006202719189</v>
          </cell>
          <cell r="I94">
            <v>0</v>
          </cell>
          <cell r="J94">
            <v>571.40006202719189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O94">
            <v>0</v>
          </cell>
          <cell r="BP94">
            <v>0</v>
          </cell>
          <cell r="BQ94">
            <v>54.309999999999988</v>
          </cell>
          <cell r="BR94">
            <v>4.53</v>
          </cell>
          <cell r="BS94">
            <v>4.53</v>
          </cell>
          <cell r="BT94">
            <v>4.53</v>
          </cell>
          <cell r="BU94">
            <v>4.53</v>
          </cell>
          <cell r="BV94">
            <v>4.53</v>
          </cell>
          <cell r="BW94">
            <v>4.53</v>
          </cell>
          <cell r="BX94">
            <v>4.53</v>
          </cell>
          <cell r="BY94">
            <v>4.5199999999999996</v>
          </cell>
          <cell r="BZ94">
            <v>4.5199999999999996</v>
          </cell>
          <cell r="CA94">
            <v>4.5199999999999996</v>
          </cell>
          <cell r="CB94">
            <v>4.5199999999999996</v>
          </cell>
          <cell r="CC94">
            <v>4.5199999999999996</v>
          </cell>
          <cell r="CD94">
            <v>37.687351510111078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37.687351510111078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  <cell r="GB94">
            <v>0</v>
          </cell>
          <cell r="GC94">
            <v>0</v>
          </cell>
          <cell r="GD94">
            <v>75.36</v>
          </cell>
          <cell r="GE94">
            <v>6.28</v>
          </cell>
          <cell r="GF94">
            <v>6.28</v>
          </cell>
          <cell r="GG94">
            <v>6.28</v>
          </cell>
          <cell r="GH94">
            <v>6.28</v>
          </cell>
          <cell r="GI94">
            <v>6.28</v>
          </cell>
          <cell r="GJ94">
            <v>6.28</v>
          </cell>
          <cell r="GK94">
            <v>6.28</v>
          </cell>
          <cell r="GL94">
            <v>6.28</v>
          </cell>
          <cell r="GM94">
            <v>6.28</v>
          </cell>
          <cell r="GN94">
            <v>6.28</v>
          </cell>
          <cell r="GO94">
            <v>6.28</v>
          </cell>
          <cell r="GP94">
            <v>6.28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V94">
            <v>-75.36</v>
          </cell>
          <cell r="GW94">
            <v>-75.36</v>
          </cell>
          <cell r="GX94">
            <v>0</v>
          </cell>
          <cell r="GY94">
            <v>662.95</v>
          </cell>
          <cell r="GZ94">
            <v>55.25</v>
          </cell>
          <cell r="HA94">
            <v>55.25</v>
          </cell>
          <cell r="HB94">
            <v>55.25</v>
          </cell>
          <cell r="HC94">
            <v>55.25</v>
          </cell>
          <cell r="HD94">
            <v>55.25</v>
          </cell>
          <cell r="HE94">
            <v>55.25</v>
          </cell>
          <cell r="HF94">
            <v>55.25</v>
          </cell>
          <cell r="HG94">
            <v>55.24</v>
          </cell>
          <cell r="HH94">
            <v>55.24</v>
          </cell>
          <cell r="HI94">
            <v>55.24</v>
          </cell>
          <cell r="HJ94">
            <v>55.24</v>
          </cell>
          <cell r="HK94">
            <v>55.24</v>
          </cell>
          <cell r="HL94">
            <v>1326.3327105170808</v>
          </cell>
          <cell r="HM94">
            <v>96.691208886405391</v>
          </cell>
          <cell r="HN94">
            <v>102.64282499686011</v>
          </cell>
          <cell r="HO94">
            <v>113.4286671676939</v>
          </cell>
          <cell r="HP94">
            <v>104.19030057391358</v>
          </cell>
          <cell r="HQ94">
            <v>108.83872142651066</v>
          </cell>
          <cell r="HR94">
            <v>89.880231359119733</v>
          </cell>
          <cell r="HS94">
            <v>155.22791696874646</v>
          </cell>
          <cell r="HT94">
            <v>78.308827035127237</v>
          </cell>
          <cell r="HU94">
            <v>81.500179143373686</v>
          </cell>
          <cell r="HV94">
            <v>137.58213656499495</v>
          </cell>
          <cell r="HW94">
            <v>120.36454860949536</v>
          </cell>
          <cell r="HX94">
            <v>137.67714778483972</v>
          </cell>
          <cell r="HY94">
            <v>663.3827105170808</v>
          </cell>
          <cell r="HZ94">
            <v>0</v>
          </cell>
          <cell r="IA94">
            <v>663.3827105170808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0</v>
          </cell>
          <cell r="IK94">
            <v>0</v>
          </cell>
          <cell r="IL94">
            <v>0</v>
          </cell>
          <cell r="IM94">
            <v>0</v>
          </cell>
          <cell r="IN94">
            <v>0</v>
          </cell>
          <cell r="IO94">
            <v>0</v>
          </cell>
          <cell r="IP94">
            <v>0</v>
          </cell>
          <cell r="IQ94">
            <v>0</v>
          </cell>
          <cell r="IR94">
            <v>0</v>
          </cell>
          <cell r="IS94">
            <v>0</v>
          </cell>
          <cell r="IT94">
            <v>0</v>
          </cell>
          <cell r="IU94">
            <v>0</v>
          </cell>
          <cell r="IV94">
            <v>0</v>
          </cell>
          <cell r="IW94">
            <v>0</v>
          </cell>
          <cell r="IX94">
            <v>0</v>
          </cell>
          <cell r="IY94">
            <v>0</v>
          </cell>
          <cell r="IZ94">
            <v>0</v>
          </cell>
          <cell r="JA94">
            <v>0</v>
          </cell>
          <cell r="JB94">
            <v>0</v>
          </cell>
          <cell r="JC94">
            <v>0</v>
          </cell>
          <cell r="JD94">
            <v>0</v>
          </cell>
          <cell r="JE94">
            <v>0</v>
          </cell>
          <cell r="JF94">
            <v>0</v>
          </cell>
          <cell r="JG94">
            <v>0</v>
          </cell>
          <cell r="JH94">
            <v>0</v>
          </cell>
          <cell r="JI94">
            <v>0</v>
          </cell>
          <cell r="JJ94">
            <v>0</v>
          </cell>
          <cell r="JK94">
            <v>0</v>
          </cell>
          <cell r="JL94">
            <v>0</v>
          </cell>
          <cell r="JM94">
            <v>0</v>
          </cell>
          <cell r="JN94">
            <v>0</v>
          </cell>
          <cell r="JO94">
            <v>0</v>
          </cell>
          <cell r="JP94">
            <v>0</v>
          </cell>
          <cell r="JQ94">
            <v>0</v>
          </cell>
          <cell r="JR94">
            <v>0</v>
          </cell>
          <cell r="JS94">
            <v>0</v>
          </cell>
          <cell r="JT94">
            <v>0</v>
          </cell>
          <cell r="JU94">
            <v>0</v>
          </cell>
          <cell r="JV94">
            <v>0</v>
          </cell>
          <cell r="JW94">
            <v>0</v>
          </cell>
          <cell r="JX94">
            <v>0</v>
          </cell>
          <cell r="JY94">
            <v>0</v>
          </cell>
          <cell r="JZ94">
            <v>0</v>
          </cell>
          <cell r="KA94">
            <v>0</v>
          </cell>
          <cell r="KB94">
            <v>0</v>
          </cell>
          <cell r="KC94">
            <v>0</v>
          </cell>
          <cell r="KD94">
            <v>0</v>
          </cell>
          <cell r="KE94">
            <v>0</v>
          </cell>
          <cell r="KF94">
            <v>0</v>
          </cell>
          <cell r="KG94">
            <v>0</v>
          </cell>
          <cell r="KH94">
            <v>73.970000000000013</v>
          </cell>
          <cell r="KI94">
            <v>6.16</v>
          </cell>
          <cell r="KJ94">
            <v>6.16</v>
          </cell>
          <cell r="KK94">
            <v>6.16</v>
          </cell>
          <cell r="KL94">
            <v>6.16</v>
          </cell>
          <cell r="KM94">
            <v>6.16</v>
          </cell>
          <cell r="KN94">
            <v>6.16</v>
          </cell>
          <cell r="KO94">
            <v>6.16</v>
          </cell>
          <cell r="KP94">
            <v>6.17</v>
          </cell>
          <cell r="KQ94">
            <v>6.17</v>
          </cell>
          <cell r="KR94">
            <v>6.17</v>
          </cell>
          <cell r="KS94">
            <v>6.17</v>
          </cell>
          <cell r="KT94">
            <v>6.17</v>
          </cell>
          <cell r="KU94">
            <v>194.30308250532215</v>
          </cell>
          <cell r="KV94">
            <v>7.4270067943927787</v>
          </cell>
          <cell r="KW94">
            <v>7.9986145362936441</v>
          </cell>
          <cell r="KX94">
            <v>7.0986736355872964</v>
          </cell>
          <cell r="KY94">
            <v>7.783036144961665</v>
          </cell>
          <cell r="KZ94">
            <v>7.7528630013693611</v>
          </cell>
          <cell r="LA94">
            <v>7.9242710739240003</v>
          </cell>
          <cell r="LB94">
            <v>7.012037513932043</v>
          </cell>
          <cell r="LC94">
            <v>21.435592993301974</v>
          </cell>
          <cell r="LD94">
            <v>27.629282091980059</v>
          </cell>
          <cell r="LE94">
            <v>26.679325189477993</v>
          </cell>
          <cell r="LF94">
            <v>32.505474294141116</v>
          </cell>
          <cell r="LG94">
            <v>33.056905235960222</v>
          </cell>
          <cell r="LH94">
            <v>120.33308250532214</v>
          </cell>
          <cell r="LI94">
            <v>0</v>
          </cell>
          <cell r="LJ94">
            <v>120.33308250532214</v>
          </cell>
          <cell r="LK94">
            <v>0</v>
          </cell>
          <cell r="LX94">
            <v>0</v>
          </cell>
          <cell r="MJ94">
            <v>0</v>
          </cell>
          <cell r="ML94">
            <v>0</v>
          </cell>
          <cell r="MM94">
            <v>0</v>
          </cell>
          <cell r="MN94">
            <v>8693.98</v>
          </cell>
          <cell r="MO94">
            <v>724.49</v>
          </cell>
          <cell r="MP94">
            <v>724.49</v>
          </cell>
          <cell r="MQ94">
            <v>724.49</v>
          </cell>
          <cell r="MR94">
            <v>724.49</v>
          </cell>
          <cell r="MS94">
            <v>724.49</v>
          </cell>
          <cell r="MT94">
            <v>724.49</v>
          </cell>
          <cell r="MU94">
            <v>724.49</v>
          </cell>
          <cell r="MV94">
            <v>724.51</v>
          </cell>
          <cell r="MW94">
            <v>724.51</v>
          </cell>
          <cell r="MX94">
            <v>724.51</v>
          </cell>
          <cell r="MY94">
            <v>724.51</v>
          </cell>
          <cell r="MZ94">
            <v>724.51</v>
          </cell>
          <cell r="NA94">
            <v>0</v>
          </cell>
          <cell r="NB94">
            <v>0</v>
          </cell>
          <cell r="NC94">
            <v>0</v>
          </cell>
          <cell r="ND94">
            <v>0</v>
          </cell>
          <cell r="NE94">
            <v>0</v>
          </cell>
          <cell r="NF94">
            <v>0</v>
          </cell>
          <cell r="NG94">
            <v>0</v>
          </cell>
          <cell r="NH94">
            <v>0</v>
          </cell>
          <cell r="NI94">
            <v>0</v>
          </cell>
          <cell r="NJ94">
            <v>0</v>
          </cell>
          <cell r="NK94">
            <v>0</v>
          </cell>
          <cell r="NL94">
            <v>0</v>
          </cell>
          <cell r="NM94">
            <v>0</v>
          </cell>
          <cell r="NN94">
            <v>-8693.98</v>
          </cell>
          <cell r="NO94">
            <v>-8693.98</v>
          </cell>
          <cell r="NP94">
            <v>0</v>
          </cell>
          <cell r="NQ94">
            <v>19.629999999999995</v>
          </cell>
          <cell r="NR94">
            <v>0</v>
          </cell>
          <cell r="NS94">
            <v>-19.629999999999995</v>
          </cell>
          <cell r="NT94">
            <v>-19.629999999999995</v>
          </cell>
          <cell r="NU94">
            <v>0</v>
          </cell>
          <cell r="NV94">
            <v>0</v>
          </cell>
          <cell r="NW94">
            <v>0</v>
          </cell>
          <cell r="NX94">
            <v>0</v>
          </cell>
          <cell r="NY94">
            <v>0</v>
          </cell>
          <cell r="NZ94">
            <v>0</v>
          </cell>
          <cell r="OA94">
            <v>0</v>
          </cell>
          <cell r="OB94">
            <v>0</v>
          </cell>
          <cell r="OC94">
            <v>0</v>
          </cell>
          <cell r="OD94">
            <v>0</v>
          </cell>
          <cell r="OE94">
            <v>0</v>
          </cell>
          <cell r="OF94">
            <v>0</v>
          </cell>
          <cell r="OG94">
            <v>0</v>
          </cell>
          <cell r="OH94">
            <v>0</v>
          </cell>
          <cell r="OI94">
            <v>0</v>
          </cell>
          <cell r="OJ94">
            <v>0</v>
          </cell>
          <cell r="OK94">
            <v>0</v>
          </cell>
          <cell r="OL94">
            <v>0</v>
          </cell>
          <cell r="OM94">
            <v>0</v>
          </cell>
          <cell r="ON94">
            <v>0</v>
          </cell>
          <cell r="OO94">
            <v>0</v>
          </cell>
          <cell r="OP94">
            <v>0</v>
          </cell>
          <cell r="OQ94">
            <v>0</v>
          </cell>
          <cell r="OR94">
            <v>0</v>
          </cell>
          <cell r="OS94">
            <v>0</v>
          </cell>
          <cell r="OT94">
            <v>0</v>
          </cell>
          <cell r="OU94">
            <v>0</v>
          </cell>
          <cell r="OV94">
            <v>0</v>
          </cell>
          <cell r="OW94">
            <v>0</v>
          </cell>
          <cell r="OX94">
            <v>0</v>
          </cell>
          <cell r="OY94">
            <v>0</v>
          </cell>
          <cell r="OZ94">
            <v>0</v>
          </cell>
          <cell r="PA94">
            <v>0</v>
          </cell>
          <cell r="PB94">
            <v>0</v>
          </cell>
          <cell r="PC94">
            <v>0</v>
          </cell>
          <cell r="PD94">
            <v>0</v>
          </cell>
          <cell r="PE94">
            <v>0</v>
          </cell>
          <cell r="PF94">
            <v>0</v>
          </cell>
          <cell r="PG94">
            <v>0</v>
          </cell>
          <cell r="PH94">
            <v>0</v>
          </cell>
          <cell r="PI94">
            <v>0</v>
          </cell>
          <cell r="PJ94">
            <v>0</v>
          </cell>
          <cell r="PK94">
            <v>0</v>
          </cell>
          <cell r="PL94">
            <v>0</v>
          </cell>
          <cell r="PM94">
            <v>0</v>
          </cell>
          <cell r="PN94">
            <v>0</v>
          </cell>
          <cell r="PO94">
            <v>0</v>
          </cell>
          <cell r="PP94">
            <v>0</v>
          </cell>
          <cell r="PQ94">
            <v>0</v>
          </cell>
          <cell r="PR94">
            <v>0</v>
          </cell>
          <cell r="PS94">
            <v>0</v>
          </cell>
          <cell r="PT94">
            <v>0</v>
          </cell>
          <cell r="PU94">
            <v>0</v>
          </cell>
          <cell r="PV94">
            <v>0</v>
          </cell>
          <cell r="PW94">
            <v>0</v>
          </cell>
          <cell r="PX94">
            <v>0</v>
          </cell>
          <cell r="PY94">
            <v>0</v>
          </cell>
          <cell r="PZ94">
            <v>0</v>
          </cell>
          <cell r="QA94">
            <v>0</v>
          </cell>
          <cell r="QB94">
            <v>19.629999999999995</v>
          </cell>
          <cell r="QC94">
            <v>1.64</v>
          </cell>
          <cell r="QD94">
            <v>1.64</v>
          </cell>
          <cell r="QE94">
            <v>1.64</v>
          </cell>
          <cell r="QF94">
            <v>1.64</v>
          </cell>
          <cell r="QG94">
            <v>1.64</v>
          </cell>
          <cell r="QH94">
            <v>1.64</v>
          </cell>
          <cell r="QI94">
            <v>1.64</v>
          </cell>
          <cell r="QJ94">
            <v>1.63</v>
          </cell>
          <cell r="QK94">
            <v>1.63</v>
          </cell>
          <cell r="QL94">
            <v>1.63</v>
          </cell>
          <cell r="QM94">
            <v>1.63</v>
          </cell>
          <cell r="QN94">
            <v>1.63</v>
          </cell>
          <cell r="QO94">
            <v>0</v>
          </cell>
          <cell r="QP94">
            <v>0</v>
          </cell>
          <cell r="QQ94">
            <v>0</v>
          </cell>
          <cell r="QR94">
            <v>0</v>
          </cell>
          <cell r="QS94">
            <v>0</v>
          </cell>
          <cell r="QT94">
            <v>0</v>
          </cell>
          <cell r="QU94">
            <v>0</v>
          </cell>
          <cell r="QV94">
            <v>0</v>
          </cell>
          <cell r="QW94">
            <v>0</v>
          </cell>
          <cell r="QX94">
            <v>0</v>
          </cell>
          <cell r="QY94">
            <v>0</v>
          </cell>
          <cell r="QZ94">
            <v>0</v>
          </cell>
          <cell r="RA94">
            <v>0</v>
          </cell>
          <cell r="RB94">
            <v>-19.629999999999995</v>
          </cell>
          <cell r="RC94">
            <v>-19.629999999999995</v>
          </cell>
          <cell r="RD94">
            <v>0</v>
          </cell>
          <cell r="RE94">
            <v>0</v>
          </cell>
          <cell r="RF94">
            <v>0</v>
          </cell>
          <cell r="RG94">
            <v>0</v>
          </cell>
          <cell r="RH94">
            <v>0</v>
          </cell>
          <cell r="RI94">
            <v>0</v>
          </cell>
          <cell r="RJ94">
            <v>0</v>
          </cell>
          <cell r="RK94">
            <v>0</v>
          </cell>
          <cell r="RL94">
            <v>0</v>
          </cell>
          <cell r="RM94">
            <v>0</v>
          </cell>
          <cell r="RN94">
            <v>0</v>
          </cell>
          <cell r="RO94">
            <v>0</v>
          </cell>
          <cell r="RP94">
            <v>0</v>
          </cell>
          <cell r="RQ94">
            <v>0</v>
          </cell>
          <cell r="RR94">
            <v>0</v>
          </cell>
          <cell r="RS94">
            <v>0</v>
          </cell>
          <cell r="RT94">
            <v>0</v>
          </cell>
          <cell r="RU94">
            <v>0</v>
          </cell>
          <cell r="RV94">
            <v>0</v>
          </cell>
          <cell r="RW94">
            <v>0</v>
          </cell>
          <cell r="RX94">
            <v>0</v>
          </cell>
          <cell r="RY94">
            <v>0</v>
          </cell>
          <cell r="RZ94">
            <v>0</v>
          </cell>
          <cell r="SA94">
            <v>0</v>
          </cell>
          <cell r="SB94">
            <v>0</v>
          </cell>
          <cell r="SC94">
            <v>0</v>
          </cell>
          <cell r="SD94">
            <v>0</v>
          </cell>
          <cell r="SE94">
            <v>0</v>
          </cell>
          <cell r="SF94">
            <v>0</v>
          </cell>
          <cell r="SG94">
            <v>0</v>
          </cell>
          <cell r="SH94">
            <v>0</v>
          </cell>
          <cell r="SI94">
            <v>0</v>
          </cell>
          <cell r="SJ94">
            <v>0</v>
          </cell>
          <cell r="SK94">
            <v>0</v>
          </cell>
          <cell r="SL94">
            <v>0</v>
          </cell>
          <cell r="SM94">
            <v>0</v>
          </cell>
          <cell r="SN94">
            <v>0</v>
          </cell>
          <cell r="SO94">
            <v>0</v>
          </cell>
          <cell r="SP94">
            <v>0</v>
          </cell>
          <cell r="SQ94">
            <v>0</v>
          </cell>
          <cell r="SR94">
            <v>0</v>
          </cell>
          <cell r="SS94">
            <v>0</v>
          </cell>
          <cell r="ST94">
            <v>0</v>
          </cell>
          <cell r="SU94">
            <v>0</v>
          </cell>
          <cell r="SV94">
            <v>0</v>
          </cell>
          <cell r="SW94">
            <v>0</v>
          </cell>
          <cell r="SX94">
            <v>0</v>
          </cell>
          <cell r="SY94">
            <v>0</v>
          </cell>
          <cell r="SZ94">
            <v>0</v>
          </cell>
          <cell r="TA94">
            <v>0</v>
          </cell>
          <cell r="TB94">
            <v>0</v>
          </cell>
          <cell r="TC94">
            <v>0</v>
          </cell>
          <cell r="TD94">
            <v>0</v>
          </cell>
          <cell r="TE94">
            <v>0</v>
          </cell>
          <cell r="TF94">
            <v>0</v>
          </cell>
          <cell r="TG94">
            <v>0</v>
          </cell>
          <cell r="TH94">
            <v>0</v>
          </cell>
          <cell r="TI94">
            <v>0</v>
          </cell>
          <cell r="TJ94">
            <v>0</v>
          </cell>
          <cell r="TK94">
            <v>0</v>
          </cell>
          <cell r="TL94">
            <v>0</v>
          </cell>
          <cell r="TM94">
            <v>0</v>
          </cell>
          <cell r="TN94">
            <v>0</v>
          </cell>
          <cell r="TO94">
            <v>0</v>
          </cell>
          <cell r="TP94">
            <v>0</v>
          </cell>
          <cell r="TQ94">
            <v>0</v>
          </cell>
          <cell r="TR94">
            <v>0</v>
          </cell>
          <cell r="TS94">
            <v>0</v>
          </cell>
          <cell r="TT94">
            <v>0</v>
          </cell>
          <cell r="TU94">
            <v>0</v>
          </cell>
          <cell r="TV94">
            <v>0</v>
          </cell>
          <cell r="TW94">
            <v>0</v>
          </cell>
          <cell r="TX94">
            <v>0</v>
          </cell>
          <cell r="TY94">
            <v>0</v>
          </cell>
          <cell r="TZ94">
            <v>0</v>
          </cell>
          <cell r="UA94">
            <v>0</v>
          </cell>
          <cell r="UB94">
            <v>0</v>
          </cell>
          <cell r="UC94">
            <v>0</v>
          </cell>
          <cell r="UD94">
            <v>0</v>
          </cell>
          <cell r="UE94">
            <v>0</v>
          </cell>
          <cell r="UF94">
            <v>0</v>
          </cell>
          <cell r="UG94">
            <v>0</v>
          </cell>
          <cell r="UH94">
            <v>0</v>
          </cell>
          <cell r="UI94">
            <v>0</v>
          </cell>
          <cell r="UJ94">
            <v>0</v>
          </cell>
          <cell r="UK94">
            <v>0</v>
          </cell>
          <cell r="UL94">
            <v>0</v>
          </cell>
          <cell r="UM94">
            <v>0</v>
          </cell>
          <cell r="UN94">
            <v>0</v>
          </cell>
          <cell r="UO94">
            <v>0</v>
          </cell>
          <cell r="UP94">
            <v>0</v>
          </cell>
          <cell r="UQ94">
            <v>0</v>
          </cell>
          <cell r="UR94">
            <v>0</v>
          </cell>
          <cell r="US94">
            <v>0</v>
          </cell>
          <cell r="UT94">
            <v>0</v>
          </cell>
          <cell r="UU94">
            <v>0</v>
          </cell>
          <cell r="UV94">
            <v>0</v>
          </cell>
          <cell r="UW94">
            <v>0</v>
          </cell>
          <cell r="UX94">
            <v>0</v>
          </cell>
          <cell r="UY94">
            <v>0</v>
          </cell>
          <cell r="UZ94">
            <v>0</v>
          </cell>
          <cell r="VA94">
            <v>0</v>
          </cell>
          <cell r="VH94">
            <v>0</v>
          </cell>
          <cell r="VN94">
            <v>0</v>
          </cell>
          <cell r="VO94">
            <v>0</v>
          </cell>
          <cell r="VP94">
            <v>0</v>
          </cell>
          <cell r="VQ94">
            <v>0</v>
          </cell>
          <cell r="WD94">
            <v>0</v>
          </cell>
          <cell r="WQ94">
            <v>0</v>
          </cell>
          <cell r="WR94">
            <v>0</v>
          </cell>
          <cell r="WS94">
            <v>0</v>
          </cell>
          <cell r="WT94">
            <v>1972.4399999999996</v>
          </cell>
          <cell r="WU94">
            <v>164.37</v>
          </cell>
          <cell r="WV94">
            <v>164.37</v>
          </cell>
          <cell r="WW94">
            <v>164.37</v>
          </cell>
          <cell r="WX94">
            <v>164.37</v>
          </cell>
          <cell r="WY94">
            <v>164.37</v>
          </cell>
          <cell r="WZ94">
            <v>164.37</v>
          </cell>
          <cell r="XA94">
            <v>164.37</v>
          </cell>
          <cell r="XB94">
            <v>164.37</v>
          </cell>
          <cell r="XC94">
            <v>164.37</v>
          </cell>
          <cell r="XD94">
            <v>164.37</v>
          </cell>
          <cell r="XE94">
            <v>164.37</v>
          </cell>
          <cell r="XF94">
            <v>164.37</v>
          </cell>
          <cell r="XG94">
            <v>1280.6997770676921</v>
          </cell>
          <cell r="XH94">
            <v>45.7066567037201</v>
          </cell>
          <cell r="XI94">
            <v>222.75495852694223</v>
          </cell>
          <cell r="XJ94">
            <v>218.08728475038049</v>
          </cell>
          <cell r="XK94">
            <v>148.21744437564459</v>
          </cell>
          <cell r="XL94">
            <v>176.54554508669455</v>
          </cell>
          <cell r="XM94">
            <v>19.585004563092358</v>
          </cell>
          <cell r="XN94">
            <v>31.120882781596759</v>
          </cell>
          <cell r="XO94">
            <v>110.38173705901326</v>
          </cell>
          <cell r="XP94">
            <v>128.73031130169898</v>
          </cell>
          <cell r="XQ94">
            <v>100.29078616329404</v>
          </cell>
          <cell r="XR94">
            <v>41.727265722987795</v>
          </cell>
          <cell r="XS94">
            <v>37.551900032627024</v>
          </cell>
          <cell r="XT94">
            <v>-691.74022293230746</v>
          </cell>
          <cell r="XU94">
            <v>-691.74022293230746</v>
          </cell>
          <cell r="XV94">
            <v>0</v>
          </cell>
          <cell r="XW94">
            <v>0</v>
          </cell>
          <cell r="XX94">
            <v>0</v>
          </cell>
          <cell r="XY94">
            <v>0</v>
          </cell>
          <cell r="XZ94">
            <v>0</v>
          </cell>
          <cell r="YA94">
            <v>0</v>
          </cell>
          <cell r="YB94">
            <v>0</v>
          </cell>
          <cell r="YC94">
            <v>0</v>
          </cell>
          <cell r="YD94">
            <v>0</v>
          </cell>
          <cell r="YE94">
            <v>0</v>
          </cell>
          <cell r="YF94">
            <v>0</v>
          </cell>
          <cell r="YG94">
            <v>0</v>
          </cell>
          <cell r="YH94">
            <v>0</v>
          </cell>
          <cell r="YI94">
            <v>0</v>
          </cell>
          <cell r="YJ94">
            <v>0</v>
          </cell>
          <cell r="YK94">
            <v>0</v>
          </cell>
          <cell r="YL94">
            <v>0</v>
          </cell>
          <cell r="YM94">
            <v>0</v>
          </cell>
          <cell r="YN94">
            <v>0</v>
          </cell>
          <cell r="YO94">
            <v>0</v>
          </cell>
          <cell r="YP94">
            <v>0</v>
          </cell>
          <cell r="YQ94">
            <v>0</v>
          </cell>
          <cell r="YR94">
            <v>0</v>
          </cell>
          <cell r="YS94">
            <v>0</v>
          </cell>
          <cell r="YT94">
            <v>0</v>
          </cell>
          <cell r="YU94">
            <v>0</v>
          </cell>
          <cell r="YV94">
            <v>0</v>
          </cell>
          <cell r="YW94">
            <v>0</v>
          </cell>
          <cell r="YX94">
            <v>0</v>
          </cell>
          <cell r="YY94">
            <v>0</v>
          </cell>
          <cell r="YZ94">
            <v>48.91</v>
          </cell>
          <cell r="ZA94">
            <v>4.08</v>
          </cell>
          <cell r="ZB94">
            <v>4.08</v>
          </cell>
          <cell r="ZC94">
            <v>4.08</v>
          </cell>
          <cell r="ZD94">
            <v>4.08</v>
          </cell>
          <cell r="ZE94">
            <v>4.08</v>
          </cell>
          <cell r="ZF94">
            <v>4.08</v>
          </cell>
          <cell r="ZG94">
            <v>4.08</v>
          </cell>
          <cell r="ZH94">
            <v>4.07</v>
          </cell>
          <cell r="ZI94">
            <v>4.07</v>
          </cell>
          <cell r="ZJ94">
            <v>4.07</v>
          </cell>
          <cell r="ZK94">
            <v>4.07</v>
          </cell>
          <cell r="ZL94">
            <v>4.07</v>
          </cell>
          <cell r="ZM94">
            <v>129.67310877207171</v>
          </cell>
          <cell r="ZN94">
            <v>0</v>
          </cell>
          <cell r="ZO94">
            <v>0</v>
          </cell>
          <cell r="ZP94">
            <v>0</v>
          </cell>
          <cell r="ZQ94">
            <v>129.67310877207171</v>
          </cell>
          <cell r="ZR94">
            <v>0</v>
          </cell>
          <cell r="ZS94">
            <v>0</v>
          </cell>
          <cell r="ZZ94">
            <v>80.763108772071718</v>
          </cell>
          <cell r="AAA94">
            <v>0</v>
          </cell>
          <cell r="AAB94">
            <v>80.763108772071718</v>
          </cell>
          <cell r="AAC94">
            <v>0</v>
          </cell>
          <cell r="AAD94">
            <v>0</v>
          </cell>
          <cell r="AAE94">
            <v>0</v>
          </cell>
          <cell r="AAF94">
            <v>0</v>
          </cell>
          <cell r="AAG94">
            <v>0</v>
          </cell>
          <cell r="AAH94">
            <v>0</v>
          </cell>
          <cell r="AAI94">
            <v>0</v>
          </cell>
          <cell r="AAJ94">
            <v>0</v>
          </cell>
          <cell r="AAK94">
            <v>0</v>
          </cell>
          <cell r="AAL94">
            <v>0</v>
          </cell>
          <cell r="AAM94">
            <v>0</v>
          </cell>
          <cell r="AAN94">
            <v>0</v>
          </cell>
          <cell r="AAO94">
            <v>0</v>
          </cell>
          <cell r="AAP94">
            <v>0</v>
          </cell>
          <cell r="AAQ94">
            <v>0</v>
          </cell>
          <cell r="AAR94">
            <v>0</v>
          </cell>
          <cell r="AAS94">
            <v>0</v>
          </cell>
          <cell r="AAT94">
            <v>0</v>
          </cell>
          <cell r="AAU94">
            <v>0</v>
          </cell>
          <cell r="AAV94">
            <v>0</v>
          </cell>
          <cell r="AAW94">
            <v>0</v>
          </cell>
          <cell r="AAX94">
            <v>0</v>
          </cell>
          <cell r="AAY94">
            <v>0</v>
          </cell>
          <cell r="AAZ94">
            <v>0</v>
          </cell>
          <cell r="ABA94">
            <v>0</v>
          </cell>
          <cell r="ABB94">
            <v>0</v>
          </cell>
          <cell r="ABC94">
            <v>0</v>
          </cell>
          <cell r="ABD94">
            <v>0</v>
          </cell>
          <cell r="ABE94">
            <v>0</v>
          </cell>
          <cell r="ABF94">
            <v>0</v>
          </cell>
          <cell r="ABG94">
            <v>0</v>
          </cell>
          <cell r="ABH94">
            <v>0</v>
          </cell>
          <cell r="ABI94">
            <v>0</v>
          </cell>
          <cell r="ABJ94">
            <v>0</v>
          </cell>
          <cell r="ABK94">
            <v>0</v>
          </cell>
          <cell r="ABL94">
            <v>0</v>
          </cell>
          <cell r="ABM94">
            <v>0</v>
          </cell>
          <cell r="ABN94">
            <v>0</v>
          </cell>
          <cell r="ABO94">
            <v>0</v>
          </cell>
          <cell r="ABP94">
            <v>0</v>
          </cell>
          <cell r="ABQ94">
            <v>0</v>
          </cell>
          <cell r="ABR94">
            <v>0</v>
          </cell>
          <cell r="ABS94">
            <v>0</v>
          </cell>
          <cell r="ABT94">
            <v>0</v>
          </cell>
          <cell r="ABU94">
            <v>0</v>
          </cell>
          <cell r="ABV94">
            <v>0</v>
          </cell>
          <cell r="ABW94">
            <v>0</v>
          </cell>
          <cell r="ABX94">
            <v>0</v>
          </cell>
          <cell r="ABY94">
            <v>0</v>
          </cell>
          <cell r="ACB94">
            <v>0</v>
          </cell>
          <cell r="ACC94">
            <v>0</v>
          </cell>
          <cell r="ACD94">
            <v>0</v>
          </cell>
          <cell r="ACE94">
            <v>0</v>
          </cell>
          <cell r="ACF94">
            <v>0</v>
          </cell>
          <cell r="ACG94">
            <v>0</v>
          </cell>
          <cell r="ACH94">
            <v>0</v>
          </cell>
          <cell r="ACI94">
            <v>0</v>
          </cell>
          <cell r="ACJ94">
            <v>0</v>
          </cell>
          <cell r="ACK94">
            <v>0</v>
          </cell>
          <cell r="ACL94">
            <v>0</v>
          </cell>
          <cell r="ACM94">
            <v>0</v>
          </cell>
          <cell r="ACN94">
            <v>0</v>
          </cell>
          <cell r="ACO94">
            <v>0</v>
          </cell>
          <cell r="ACP94">
            <v>0</v>
          </cell>
          <cell r="ACQ94">
            <v>0</v>
          </cell>
          <cell r="ACR94">
            <v>0</v>
          </cell>
          <cell r="ACS94">
            <v>0</v>
          </cell>
          <cell r="ACT94">
            <v>0</v>
          </cell>
          <cell r="ACU94">
            <v>0</v>
          </cell>
          <cell r="ACV94">
            <v>0</v>
          </cell>
          <cell r="ACW94">
            <v>0</v>
          </cell>
          <cell r="ACX94">
            <v>0</v>
          </cell>
          <cell r="ACY94">
            <v>0</v>
          </cell>
          <cell r="ACZ94">
            <v>0</v>
          </cell>
          <cell r="ADA94">
            <v>0</v>
          </cell>
          <cell r="ADB94">
            <v>0</v>
          </cell>
          <cell r="ADC94">
            <v>0</v>
          </cell>
          <cell r="ADD94">
            <v>0</v>
          </cell>
          <cell r="ADE94">
            <v>0</v>
          </cell>
          <cell r="ADF94">
            <v>0</v>
          </cell>
          <cell r="ADG94">
            <v>0</v>
          </cell>
          <cell r="ADH94">
            <v>0</v>
          </cell>
          <cell r="ADI94">
            <v>0</v>
          </cell>
          <cell r="ADJ94">
            <v>0</v>
          </cell>
          <cell r="ADK94">
            <v>0</v>
          </cell>
          <cell r="ADL94">
            <v>0</v>
          </cell>
          <cell r="ADM94">
            <v>0</v>
          </cell>
          <cell r="ADN94">
            <v>0</v>
          </cell>
          <cell r="ADO94">
            <v>0</v>
          </cell>
          <cell r="ADP94">
            <v>0</v>
          </cell>
          <cell r="ADQ94">
            <v>0</v>
          </cell>
          <cell r="ADR94">
            <v>0</v>
          </cell>
          <cell r="ADS94">
            <v>0</v>
          </cell>
          <cell r="ADT94">
            <v>0</v>
          </cell>
          <cell r="ADU94">
            <v>0</v>
          </cell>
          <cell r="ADV94">
            <v>0</v>
          </cell>
          <cell r="ADW94">
            <v>0</v>
          </cell>
          <cell r="ADX94">
            <v>0</v>
          </cell>
          <cell r="ADY94">
            <v>0</v>
          </cell>
          <cell r="ADZ94">
            <v>0</v>
          </cell>
          <cell r="AEA94">
            <v>0</v>
          </cell>
          <cell r="AEB94">
            <v>0</v>
          </cell>
          <cell r="AEC94">
            <v>0</v>
          </cell>
          <cell r="AED94">
            <v>0</v>
          </cell>
          <cell r="AEE94">
            <v>0</v>
          </cell>
          <cell r="AEF94">
            <v>0</v>
          </cell>
          <cell r="AEG94">
            <v>0</v>
          </cell>
          <cell r="AEH94">
            <v>0</v>
          </cell>
          <cell r="AEI94">
            <v>0</v>
          </cell>
          <cell r="AEJ94">
            <v>0</v>
          </cell>
          <cell r="AEK94">
            <v>0</v>
          </cell>
          <cell r="AEL94">
            <v>0</v>
          </cell>
          <cell r="AEM94">
            <v>0</v>
          </cell>
          <cell r="AEN94">
            <v>0</v>
          </cell>
          <cell r="AEO94">
            <v>0</v>
          </cell>
          <cell r="AEP94">
            <v>0</v>
          </cell>
          <cell r="AEQ94">
            <v>0</v>
          </cell>
          <cell r="AER94">
            <v>0</v>
          </cell>
          <cell r="AES94">
            <v>0</v>
          </cell>
          <cell r="AET94">
            <v>1438.08</v>
          </cell>
          <cell r="AEU94">
            <v>119.84</v>
          </cell>
          <cell r="AEV94">
            <v>119.84</v>
          </cell>
          <cell r="AEW94">
            <v>119.84</v>
          </cell>
          <cell r="AEX94">
            <v>119.84</v>
          </cell>
          <cell r="AEY94">
            <v>119.84</v>
          </cell>
          <cell r="AEZ94">
            <v>119.84</v>
          </cell>
          <cell r="AFA94">
            <v>119.84</v>
          </cell>
          <cell r="AFB94">
            <v>119.84</v>
          </cell>
          <cell r="AFC94">
            <v>119.84</v>
          </cell>
          <cell r="AFD94">
            <v>119.84</v>
          </cell>
          <cell r="AFE94">
            <v>119.84</v>
          </cell>
          <cell r="AFF94">
            <v>119.84</v>
          </cell>
          <cell r="AFG94">
            <v>0</v>
          </cell>
          <cell r="AFH94">
            <v>0</v>
          </cell>
          <cell r="AFI94">
            <v>0</v>
          </cell>
          <cell r="AFJ94">
            <v>0</v>
          </cell>
          <cell r="AFK94">
            <v>0</v>
          </cell>
          <cell r="AFL94">
            <v>0</v>
          </cell>
          <cell r="AFM94">
            <v>0</v>
          </cell>
          <cell r="AFN94">
            <v>0</v>
          </cell>
          <cell r="AFO94">
            <v>0</v>
          </cell>
          <cell r="AFP94">
            <v>0</v>
          </cell>
          <cell r="AFQ94">
            <v>0</v>
          </cell>
          <cell r="AFR94">
            <v>0</v>
          </cell>
          <cell r="AFS94">
            <v>0</v>
          </cell>
          <cell r="AFT94">
            <v>-1438.08</v>
          </cell>
          <cell r="AFU94">
            <v>-1438.08</v>
          </cell>
          <cell r="AFV94">
            <v>0</v>
          </cell>
          <cell r="AFW94">
            <v>13039.63</v>
          </cell>
          <cell r="AFX94">
            <v>2968.6960303722781</v>
          </cell>
          <cell r="AFY94">
            <v>-10070.93396962772</v>
          </cell>
          <cell r="AFZ94">
            <v>-10070.93396962772</v>
          </cell>
          <cell r="AGA94">
            <v>0</v>
          </cell>
          <cell r="AGB94">
            <v>15647.555999999999</v>
          </cell>
          <cell r="AGC94">
            <v>3562.4352364467336</v>
          </cell>
          <cell r="AGD94">
            <v>-12085.120763553265</v>
          </cell>
          <cell r="AGE94">
            <v>-12085.120763553265</v>
          </cell>
          <cell r="AGF94">
            <v>0</v>
          </cell>
          <cell r="AGG94">
            <v>964.93261999999993</v>
          </cell>
          <cell r="AGH94">
            <v>219.68350624754856</v>
          </cell>
          <cell r="AGI94">
            <v>-745.24911375245142</v>
          </cell>
          <cell r="AGJ94">
            <v>-745.24911375245142</v>
          </cell>
          <cell r="AGK94">
            <v>0</v>
          </cell>
          <cell r="AGL94">
            <v>16612.48862</v>
          </cell>
          <cell r="AGM94">
            <v>3782.118742694282</v>
          </cell>
          <cell r="AGN94">
            <v>-12830.369877305719</v>
          </cell>
          <cell r="AGO94">
            <v>-12830.369877305719</v>
          </cell>
          <cell r="AGP94">
            <v>0</v>
          </cell>
          <cell r="AGQ94">
            <v>5.8084772370486655E-2</v>
          </cell>
          <cell r="AGR94">
            <v>7.0000000000000007E-2</v>
          </cell>
          <cell r="AGS94">
            <v>0.05</v>
          </cell>
          <cell r="AGT94">
            <v>6.1666666666666668E-2</v>
          </cell>
          <cell r="AGV94">
            <v>8713.6099999999988</v>
          </cell>
          <cell r="AGW94">
            <v>0</v>
          </cell>
          <cell r="AGX94">
            <v>-8713.6099999999988</v>
          </cell>
          <cell r="AGZ94">
            <v>-12830.369877305719</v>
          </cell>
          <cell r="AHA94">
            <v>-10925.072298681116</v>
          </cell>
          <cell r="AHC94">
            <v>10974.541584829421</v>
          </cell>
          <cell r="AHD94">
            <v>113241.93444174611</v>
          </cell>
          <cell r="AHE94">
            <v>34144.157956509407</v>
          </cell>
          <cell r="AHF94">
            <v>-15271.448599429134</v>
          </cell>
          <cell r="AHG94">
            <v>119333.74320766897</v>
          </cell>
        </row>
        <row r="95">
          <cell r="C95" t="str">
            <v>Всього</v>
          </cell>
          <cell r="E95">
            <v>232389.55000000005</v>
          </cell>
          <cell r="F95">
            <v>2064210.6349999998</v>
          </cell>
          <cell r="G95">
            <v>2316733.2685447675</v>
          </cell>
          <cell r="H95">
            <v>252522.63354476678</v>
          </cell>
          <cell r="I95">
            <v>-80446.700182500295</v>
          </cell>
          <cell r="J95">
            <v>332969.33372726722</v>
          </cell>
          <cell r="K95">
            <v>715552.37000000023</v>
          </cell>
          <cell r="L95">
            <v>45281.060000000012</v>
          </cell>
          <cell r="M95">
            <v>45281.060000000012</v>
          </cell>
          <cell r="N95">
            <v>45281.060000000012</v>
          </cell>
          <cell r="O95">
            <v>45281.060000000012</v>
          </cell>
          <cell r="P95">
            <v>45281.060000000012</v>
          </cell>
          <cell r="Q95">
            <v>45281.060000000012</v>
          </cell>
          <cell r="R95">
            <v>45281.060000000012</v>
          </cell>
          <cell r="S95">
            <v>79716.990000000005</v>
          </cell>
          <cell r="T95">
            <v>79716.990000000005</v>
          </cell>
          <cell r="U95">
            <v>79716.990000000005</v>
          </cell>
          <cell r="V95">
            <v>79716.990000000005</v>
          </cell>
          <cell r="W95">
            <v>79716.990000000005</v>
          </cell>
          <cell r="X95">
            <v>787824.83031956968</v>
          </cell>
          <cell r="Y95">
            <v>40298.888527716357</v>
          </cell>
          <cell r="Z95">
            <v>45080.11906650832</v>
          </cell>
          <cell r="AA95">
            <v>52084.01852970419</v>
          </cell>
          <cell r="AB95">
            <v>55114.498410259344</v>
          </cell>
          <cell r="AC95">
            <v>75137.418055250004</v>
          </cell>
          <cell r="AD95">
            <v>71358.868238673283</v>
          </cell>
          <cell r="AE95">
            <v>77374.894724546233</v>
          </cell>
          <cell r="AF95">
            <v>77497.883460686862</v>
          </cell>
          <cell r="AG95">
            <v>64764.786711601482</v>
          </cell>
          <cell r="AH95">
            <v>75622.481703430836</v>
          </cell>
          <cell r="AI95">
            <v>88738.237184475889</v>
          </cell>
          <cell r="AJ95">
            <v>64752.735706717205</v>
          </cell>
          <cell r="AK95">
            <v>0</v>
          </cell>
          <cell r="AL95">
            <v>0</v>
          </cell>
          <cell r="AM95">
            <v>0</v>
          </cell>
          <cell r="AN95">
            <v>144537.33000000005</v>
          </cell>
          <cell r="AO95">
            <v>11130.340000000004</v>
          </cell>
          <cell r="AP95">
            <v>11130.340000000004</v>
          </cell>
          <cell r="AQ95">
            <v>11130.340000000004</v>
          </cell>
          <cell r="AR95">
            <v>11130.340000000004</v>
          </cell>
          <cell r="AS95">
            <v>11130.340000000004</v>
          </cell>
          <cell r="AT95">
            <v>11130.340000000004</v>
          </cell>
          <cell r="AU95">
            <v>11130.340000000004</v>
          </cell>
          <cell r="AV95">
            <v>13324.990000000002</v>
          </cell>
          <cell r="AW95">
            <v>13324.990000000002</v>
          </cell>
          <cell r="AX95">
            <v>13324.990000000002</v>
          </cell>
          <cell r="AY95">
            <v>13324.990000000002</v>
          </cell>
          <cell r="AZ95">
            <v>13324.990000000002</v>
          </cell>
          <cell r="BA95">
            <v>108378.70988266307</v>
          </cell>
          <cell r="BB95">
            <v>7578.1411872608896</v>
          </cell>
          <cell r="BC95">
            <v>8175.7750974676428</v>
          </cell>
          <cell r="BD95">
            <v>9702.1748253325986</v>
          </cell>
          <cell r="BE95">
            <v>8467.6832565623426</v>
          </cell>
          <cell r="BF95">
            <v>10980.436111037117</v>
          </cell>
          <cell r="BG95">
            <v>11259.420843276153</v>
          </cell>
          <cell r="BH95">
            <v>13605.675781762928</v>
          </cell>
          <cell r="BI95">
            <v>14022.147104714864</v>
          </cell>
          <cell r="BJ95">
            <v>12582.553871941807</v>
          </cell>
          <cell r="BK95">
            <v>12004.701803306711</v>
          </cell>
          <cell r="BL95">
            <v>12972.308442363805</v>
          </cell>
          <cell r="BM95">
            <v>10664.040298588781</v>
          </cell>
          <cell r="BN95">
            <v>0</v>
          </cell>
          <cell r="BO95">
            <v>0</v>
          </cell>
          <cell r="BP95">
            <v>0</v>
          </cell>
          <cell r="BQ95">
            <v>104558.66500000002</v>
          </cell>
          <cell r="BR95">
            <v>8145.8</v>
          </cell>
          <cell r="BS95">
            <v>70889.123545674636</v>
          </cell>
          <cell r="BT95">
            <v>8145.8</v>
          </cell>
          <cell r="BU95">
            <v>8145.8</v>
          </cell>
          <cell r="BV95">
            <v>8145.8</v>
          </cell>
          <cell r="BW95">
            <v>8145.8</v>
          </cell>
          <cell r="BX95">
            <v>8145.8</v>
          </cell>
          <cell r="BY95">
            <v>9507.6129999999994</v>
          </cell>
          <cell r="BZ95">
            <v>9507.6129999999994</v>
          </cell>
          <cell r="CA95">
            <v>9507.6129999999994</v>
          </cell>
          <cell r="CB95">
            <v>9507.6129999999994</v>
          </cell>
          <cell r="CC95">
            <v>9507.6129999999994</v>
          </cell>
          <cell r="CD95">
            <v>99238.337487752025</v>
          </cell>
          <cell r="CE95">
            <v>7003.579633522123</v>
          </cell>
          <cell r="CF95">
            <v>8205.1788667639685</v>
          </cell>
          <cell r="CG95">
            <v>6667.4699999999993</v>
          </cell>
          <cell r="CH95">
            <v>8414.523637676577</v>
          </cell>
          <cell r="CI95">
            <v>6996.8376423522359</v>
          </cell>
          <cell r="CJ95">
            <v>7488.5503551765996</v>
          </cell>
          <cell r="CK95">
            <v>7411.8049971165055</v>
          </cell>
          <cell r="CL95">
            <v>11425.199918372437</v>
          </cell>
          <cell r="CM95">
            <v>8334.3499999999985</v>
          </cell>
          <cell r="CN95">
            <v>9772.2793368884304</v>
          </cell>
          <cell r="CO95">
            <v>8624.7556287751013</v>
          </cell>
          <cell r="CP95">
            <v>8893.8074711080553</v>
          </cell>
          <cell r="CQ95">
            <v>0</v>
          </cell>
          <cell r="CR95">
            <v>0</v>
          </cell>
          <cell r="CS95">
            <v>0</v>
          </cell>
          <cell r="CT95">
            <v>21867.460000000003</v>
          </cell>
          <cell r="CU95">
            <v>1716.38</v>
          </cell>
          <cell r="CV95">
            <v>1716.38</v>
          </cell>
          <cell r="CW95">
            <v>1716.38</v>
          </cell>
          <cell r="CX95">
            <v>1716.38</v>
          </cell>
          <cell r="CY95">
            <v>1716.38</v>
          </cell>
          <cell r="CZ95">
            <v>1716.38</v>
          </cell>
          <cell r="DA95">
            <v>1716.38</v>
          </cell>
          <cell r="DB95">
            <v>1970.5600000000002</v>
          </cell>
          <cell r="DC95">
            <v>1970.5600000000002</v>
          </cell>
          <cell r="DD95">
            <v>1970.5600000000002</v>
          </cell>
          <cell r="DE95">
            <v>1970.5600000000002</v>
          </cell>
          <cell r="DG95">
            <v>20306.052810035693</v>
          </cell>
          <cell r="DH95">
            <v>1382.63</v>
          </cell>
          <cell r="DI95">
            <v>1772.3403307306733</v>
          </cell>
          <cell r="DJ95">
            <v>1382.63</v>
          </cell>
          <cell r="DK95">
            <v>1773.282997852235</v>
          </cell>
          <cell r="DL95">
            <v>1437.8128571158586</v>
          </cell>
          <cell r="DM95">
            <v>1382.63</v>
          </cell>
          <cell r="DN95">
            <v>1382.63</v>
          </cell>
          <cell r="DO95">
            <v>2505.3348625433641</v>
          </cell>
          <cell r="DP95">
            <v>1728.3100000000004</v>
          </cell>
          <cell r="DQ95">
            <v>2049.8427625911745</v>
          </cell>
          <cell r="DR95">
            <v>1780.2989992023947</v>
          </cell>
          <cell r="DS95">
            <v>1728.3100000000004</v>
          </cell>
          <cell r="DT95">
            <v>-1561.4071899643022</v>
          </cell>
          <cell r="DU95">
            <v>-1732.7464633592954</v>
          </cell>
          <cell r="DV95">
            <v>171.33927339499337</v>
          </cell>
          <cell r="DW95">
            <v>46042.59</v>
          </cell>
          <cell r="DX95">
            <v>3647.97</v>
          </cell>
          <cell r="DY95">
            <v>3647.97</v>
          </cell>
          <cell r="DZ95">
            <v>3647.97</v>
          </cell>
          <cell r="EA95">
            <v>3647.97</v>
          </cell>
          <cell r="EB95">
            <v>3647.97</v>
          </cell>
          <cell r="EC95">
            <v>3647.97</v>
          </cell>
          <cell r="ED95">
            <v>3647.97</v>
          </cell>
          <cell r="EE95">
            <v>4101.3599999999997</v>
          </cell>
          <cell r="EF95">
            <v>4101.3599999999997</v>
          </cell>
          <cell r="EG95">
            <v>4101.3599999999997</v>
          </cell>
          <cell r="EH95">
            <v>4101.3599999999997</v>
          </cell>
          <cell r="EI95">
            <v>4101.3599999999997</v>
          </cell>
          <cell r="EK95">
            <v>40427.074214094151</v>
          </cell>
          <cell r="EL95">
            <v>1627.9794905998228</v>
          </cell>
          <cell r="EM95">
            <v>1720.8545752670955</v>
          </cell>
          <cell r="EN95">
            <v>1817.4049156231565</v>
          </cell>
          <cell r="EO95">
            <v>3019.1573800346669</v>
          </cell>
          <cell r="EP95">
            <v>4161.415845532315</v>
          </cell>
          <cell r="EQ95">
            <v>5415.0447564037295</v>
          </cell>
          <cell r="ER95">
            <v>2643.0781548541404</v>
          </cell>
          <cell r="ES95">
            <v>3900.7863885498687</v>
          </cell>
          <cell r="ET95">
            <v>2976.9641963149293</v>
          </cell>
          <cell r="EU95">
            <v>3544.5053772948672</v>
          </cell>
          <cell r="EV95">
            <v>4893.63105535266</v>
          </cell>
          <cell r="EW95">
            <v>4706.2520782668871</v>
          </cell>
          <cell r="EX95">
            <v>-5615.5157859058572</v>
          </cell>
          <cell r="EY95">
            <v>-7247.7915454428094</v>
          </cell>
          <cell r="EZ95">
            <v>1632.275759536953</v>
          </cell>
          <cell r="FA95">
            <v>366117.02000000008</v>
          </cell>
          <cell r="FB95">
            <v>27572.809999999998</v>
          </cell>
          <cell r="FC95">
            <v>27572.809999999998</v>
          </cell>
          <cell r="FD95">
            <v>27572.809999999998</v>
          </cell>
          <cell r="FE95">
            <v>27572.809999999998</v>
          </cell>
          <cell r="FF95">
            <v>27572.809999999998</v>
          </cell>
          <cell r="FG95">
            <v>27572.809999999998</v>
          </cell>
          <cell r="FH95">
            <v>27572.809999999998</v>
          </cell>
          <cell r="FI95">
            <v>34621.470000000008</v>
          </cell>
          <cell r="FJ95">
            <v>34621.470000000008</v>
          </cell>
          <cell r="FK95">
            <v>34621.470000000008</v>
          </cell>
          <cell r="FL95">
            <v>34621.470000000008</v>
          </cell>
          <cell r="FM95">
            <v>34621.470000000008</v>
          </cell>
          <cell r="FN95">
            <v>375033.91109793854</v>
          </cell>
          <cell r="FO95">
            <v>23001.867766380055</v>
          </cell>
          <cell r="FP95">
            <v>28174.640566773822</v>
          </cell>
          <cell r="FQ95">
            <v>29061.77679900307</v>
          </cell>
          <cell r="FR95">
            <v>30840.084914282488</v>
          </cell>
          <cell r="FS95">
            <v>29194.385147393255</v>
          </cell>
          <cell r="FT95">
            <v>34157.254188786079</v>
          </cell>
          <cell r="FU95">
            <v>27560.164784111977</v>
          </cell>
          <cell r="FV95">
            <v>39222.376804568848</v>
          </cell>
          <cell r="FW95">
            <v>32539.885739069032</v>
          </cell>
          <cell r="FX95">
            <v>33548.579494518228</v>
          </cell>
          <cell r="FY95">
            <v>33873.698028579078</v>
          </cell>
          <cell r="FZ95">
            <v>33859.19686447276</v>
          </cell>
          <cell r="GA95">
            <v>8916.8910979386965</v>
          </cell>
          <cell r="GB95">
            <v>-39068.640722436889</v>
          </cell>
          <cell r="GC95">
            <v>47985.531820375596</v>
          </cell>
          <cell r="GD95">
            <v>57000.180000000022</v>
          </cell>
          <cell r="GE95">
            <v>3610.6400000000008</v>
          </cell>
          <cell r="GF95">
            <v>3610.6400000000008</v>
          </cell>
          <cell r="GG95">
            <v>3610.6400000000008</v>
          </cell>
          <cell r="GH95">
            <v>3610.6400000000008</v>
          </cell>
          <cell r="GI95">
            <v>3610.6400000000008</v>
          </cell>
          <cell r="GJ95">
            <v>3610.6400000000008</v>
          </cell>
          <cell r="GK95">
            <v>3610.6400000000008</v>
          </cell>
          <cell r="GL95">
            <v>6345.1400000000012</v>
          </cell>
          <cell r="GM95">
            <v>6345.1400000000012</v>
          </cell>
          <cell r="GN95">
            <v>6345.1400000000012</v>
          </cell>
          <cell r="GO95">
            <v>6345.1400000000012</v>
          </cell>
          <cell r="GP95">
            <v>6345.1400000000012</v>
          </cell>
          <cell r="GQ95">
            <v>18307.522848309134</v>
          </cell>
          <cell r="GR95">
            <v>1599.6861204131328</v>
          </cell>
          <cell r="GS95">
            <v>10770.145293829999</v>
          </cell>
          <cell r="GT95">
            <v>5937.6914340660005</v>
          </cell>
          <cell r="GV95">
            <v>-38692.657151690881</v>
          </cell>
          <cell r="GW95">
            <v>-52915.950000000019</v>
          </cell>
          <cell r="GX95">
            <v>14223.292848309133</v>
          </cell>
          <cell r="GY95">
            <v>608535.0199999999</v>
          </cell>
          <cell r="GZ95">
            <v>33575.560000000012</v>
          </cell>
          <cell r="HA95">
            <v>33575.560000000012</v>
          </cell>
          <cell r="HB95">
            <v>33575.560000000012</v>
          </cell>
          <cell r="HC95">
            <v>33575.560000000012</v>
          </cell>
          <cell r="HD95">
            <v>33575.560000000012</v>
          </cell>
          <cell r="HE95">
            <v>33575.560000000012</v>
          </cell>
          <cell r="HF95">
            <v>33575.560000000012</v>
          </cell>
          <cell r="HG95">
            <v>74701.22000000003</v>
          </cell>
          <cell r="HH95">
            <v>74701.22000000003</v>
          </cell>
          <cell r="HI95">
            <v>74701.22000000003</v>
          </cell>
          <cell r="HJ95">
            <v>74701.22000000003</v>
          </cell>
          <cell r="HK95">
            <v>74701.22000000003</v>
          </cell>
          <cell r="HL95">
            <v>843580.48114345118</v>
          </cell>
          <cell r="HM95">
            <v>66429.033498491786</v>
          </cell>
          <cell r="HN95">
            <v>301233.54208891164</v>
          </cell>
          <cell r="HO95">
            <v>320139.25964774739</v>
          </cell>
          <cell r="HP95">
            <v>82602.741409810333</v>
          </cell>
          <cell r="HQ95">
            <v>79053.719308621818</v>
          </cell>
          <cell r="HR95">
            <v>62902.541162811831</v>
          </cell>
          <cell r="HS95">
            <v>81700.695493230174</v>
          </cell>
          <cell r="HT95">
            <v>52698.852093989459</v>
          </cell>
          <cell r="HU95">
            <v>50639.469660867057</v>
          </cell>
          <cell r="HV95">
            <v>71517.388517843399</v>
          </cell>
          <cell r="HW95">
            <v>63035.021297680949</v>
          </cell>
          <cell r="HX95">
            <v>77021.398994078234</v>
          </cell>
          <cell r="HY95">
            <v>235045.46114345148</v>
          </cell>
          <cell r="HZ95">
            <v>0</v>
          </cell>
          <cell r="IA95">
            <v>235045.46114345148</v>
          </cell>
          <cell r="IB95">
            <v>966446.40999999992</v>
          </cell>
          <cell r="IC95">
            <v>70294.469999999987</v>
          </cell>
          <cell r="ID95">
            <v>70294.469999999987</v>
          </cell>
          <cell r="IE95">
            <v>70294.469999999987</v>
          </cell>
          <cell r="IF95">
            <v>70236.999999999985</v>
          </cell>
          <cell r="IG95">
            <v>70236.999999999985</v>
          </cell>
          <cell r="IH95">
            <v>70294.469999999987</v>
          </cell>
          <cell r="II95">
            <v>70294.469999999987</v>
          </cell>
          <cell r="IJ95">
            <v>95214.54</v>
          </cell>
          <cell r="IK95">
            <v>94480.639999999999</v>
          </cell>
          <cell r="IL95">
            <v>94375.799999999974</v>
          </cell>
          <cell r="IM95">
            <v>95214.54</v>
          </cell>
          <cell r="IN95">
            <v>95214.54</v>
          </cell>
          <cell r="IO95">
            <v>891800.91259055003</v>
          </cell>
          <cell r="IP95">
            <v>77400.778530825599</v>
          </cell>
          <cell r="IQ95">
            <v>77280.076388863323</v>
          </cell>
          <cell r="IR95">
            <v>77540.142241637368</v>
          </cell>
          <cell r="IS95">
            <v>77858.363321916651</v>
          </cell>
          <cell r="IT95">
            <v>78466.265623900006</v>
          </cell>
          <cell r="IU95">
            <v>77577.564392900036</v>
          </cell>
          <cell r="IV95">
            <v>76192.861705301199</v>
          </cell>
          <cell r="IW95">
            <v>98351.235763200006</v>
          </cell>
          <cell r="IX95">
            <v>64573.046354913422</v>
          </cell>
          <cell r="IY95">
            <v>70488.499587045299</v>
          </cell>
          <cell r="IZ95">
            <v>54786.250562518326</v>
          </cell>
          <cell r="JA95">
            <v>61285.828117528828</v>
          </cell>
          <cell r="JB95">
            <v>-74645.497409449948</v>
          </cell>
          <cell r="JC95">
            <v>-82988.875336094876</v>
          </cell>
          <cell r="JD95">
            <v>8343.3779266449274</v>
          </cell>
          <cell r="JE95">
            <v>34297.620000000003</v>
          </cell>
          <cell r="JF95">
            <v>2617.96</v>
          </cell>
          <cell r="JG95">
            <v>2617.96</v>
          </cell>
          <cell r="JH95">
            <v>2617.96</v>
          </cell>
          <cell r="JI95">
            <v>2617.96</v>
          </cell>
          <cell r="JJ95">
            <v>2617.96</v>
          </cell>
          <cell r="JK95">
            <v>2617.96</v>
          </cell>
          <cell r="JL95">
            <v>2617.96</v>
          </cell>
          <cell r="JM95">
            <v>3194.3800000000006</v>
          </cell>
          <cell r="JN95">
            <v>3194.3800000000006</v>
          </cell>
          <cell r="JO95">
            <v>3194.3800000000006</v>
          </cell>
          <cell r="JP95">
            <v>3194.3800000000006</v>
          </cell>
          <cell r="JQ95">
            <v>3194.3800000000006</v>
          </cell>
          <cell r="JR95">
            <v>29496.017442455079</v>
          </cell>
          <cell r="JS95">
            <v>2659.4557919918543</v>
          </cell>
          <cell r="JT95">
            <v>2653.0901323208595</v>
          </cell>
          <cell r="JU95">
            <v>2662.1085948513582</v>
          </cell>
          <cell r="JV95">
            <v>2672.9884863499997</v>
          </cell>
          <cell r="JW95">
            <v>2693.8592907800003</v>
          </cell>
          <cell r="JX95">
            <v>2663.3489045799997</v>
          </cell>
          <cell r="JY95">
            <v>2615.8100779225001</v>
          </cell>
          <cell r="JZ95">
            <v>3299.1571900000013</v>
          </cell>
          <cell r="KA95">
            <v>1893.0098546160723</v>
          </cell>
          <cell r="KB95">
            <v>2219.2245693122559</v>
          </cell>
          <cell r="KC95">
            <v>1505.900375404864</v>
          </cell>
          <cell r="KD95">
            <v>1958.0641743253191</v>
          </cell>
          <cell r="KE95">
            <v>-4801.6025575449166</v>
          </cell>
          <cell r="KF95">
            <v>-4801.6025575449166</v>
          </cell>
          <cell r="KG95">
            <v>0</v>
          </cell>
          <cell r="KH95">
            <v>198130.53000000012</v>
          </cell>
          <cell r="KI95">
            <v>9377.0399999999972</v>
          </cell>
          <cell r="KJ95">
            <v>9377.0399999999972</v>
          </cell>
          <cell r="KK95">
            <v>9377.0399999999972</v>
          </cell>
          <cell r="KL95">
            <v>9377.0399999999972</v>
          </cell>
          <cell r="KM95">
            <v>9377.0399999999972</v>
          </cell>
          <cell r="KN95">
            <v>9377.0399999999972</v>
          </cell>
          <cell r="KO95">
            <v>9377.0399999999972</v>
          </cell>
          <cell r="KP95">
            <v>26498.250000000004</v>
          </cell>
          <cell r="KQ95">
            <v>26498.250000000004</v>
          </cell>
          <cell r="KR95">
            <v>26498.250000000004</v>
          </cell>
          <cell r="KS95">
            <v>26498.250000000004</v>
          </cell>
          <cell r="KT95">
            <v>26498.250000000004</v>
          </cell>
          <cell r="KU95">
            <v>213654.15965210271</v>
          </cell>
          <cell r="KV95">
            <v>11328.65112770473</v>
          </cell>
          <cell r="KW95">
            <v>12200.542707873858</v>
          </cell>
          <cell r="KX95">
            <v>10827.834053917648</v>
          </cell>
          <cell r="KY95">
            <v>11871.714089066665</v>
          </cell>
          <cell r="KZ95">
            <v>11825.690027604738</v>
          </cell>
          <cell r="LA95">
            <v>12087.144245730648</v>
          </cell>
          <cell r="LB95">
            <v>10695.685205200991</v>
          </cell>
          <cell r="LC95">
            <v>20147.745252008237</v>
          </cell>
          <cell r="LD95">
            <v>25969.318285667698</v>
          </cell>
          <cell r="LE95">
            <v>25076.434674844386</v>
          </cell>
          <cell r="LF95">
            <v>30552.549471278853</v>
          </cell>
          <cell r="LG95">
            <v>31070.850511204306</v>
          </cell>
          <cell r="LH95">
            <v>15523.629652102689</v>
          </cell>
          <cell r="LI95">
            <v>0</v>
          </cell>
          <cell r="LJ95">
            <v>15523.629652102689</v>
          </cell>
          <cell r="LK95">
            <v>0</v>
          </cell>
          <cell r="LL95">
            <v>0</v>
          </cell>
          <cell r="LM95">
            <v>0</v>
          </cell>
          <cell r="LN95">
            <v>0</v>
          </cell>
          <cell r="LO95">
            <v>0</v>
          </cell>
          <cell r="LP95">
            <v>0</v>
          </cell>
          <cell r="LQ95">
            <v>0</v>
          </cell>
          <cell r="LR95">
            <v>0</v>
          </cell>
          <cell r="LS95">
            <v>0</v>
          </cell>
          <cell r="LT95">
            <v>0</v>
          </cell>
          <cell r="LU95">
            <v>0</v>
          </cell>
          <cell r="LV95">
            <v>0</v>
          </cell>
          <cell r="LW95">
            <v>0</v>
          </cell>
          <cell r="LX95">
            <v>0</v>
          </cell>
          <cell r="LY95">
            <v>0</v>
          </cell>
          <cell r="LZ95">
            <v>0</v>
          </cell>
          <cell r="MA95">
            <v>0</v>
          </cell>
          <cell r="MB95">
            <v>0</v>
          </cell>
          <cell r="MC95">
            <v>0</v>
          </cell>
          <cell r="MD95">
            <v>0</v>
          </cell>
          <cell r="ME95">
            <v>0</v>
          </cell>
          <cell r="MF95">
            <v>0</v>
          </cell>
          <cell r="MG95">
            <v>0</v>
          </cell>
          <cell r="MH95">
            <v>0</v>
          </cell>
          <cell r="MI95">
            <v>0</v>
          </cell>
          <cell r="MJ95">
            <v>0</v>
          </cell>
          <cell r="MK95">
            <v>0</v>
          </cell>
          <cell r="ML95">
            <v>0</v>
          </cell>
          <cell r="MM95">
            <v>0</v>
          </cell>
          <cell r="MN95">
            <v>2794857.3980999999</v>
          </cell>
          <cell r="MO95">
            <v>211143.37999999998</v>
          </cell>
          <cell r="MP95">
            <v>211143.37999999998</v>
          </cell>
          <cell r="MQ95">
            <v>211143.37999999998</v>
          </cell>
          <cell r="MR95">
            <v>211143.37999999998</v>
          </cell>
          <cell r="MS95">
            <v>211143.37999999998</v>
          </cell>
          <cell r="MT95">
            <v>211143.37999999998</v>
          </cell>
          <cell r="MU95">
            <v>211143.37999999998</v>
          </cell>
          <cell r="MV95">
            <v>263370.74762000004</v>
          </cell>
          <cell r="MW95">
            <v>263370.74762000004</v>
          </cell>
          <cell r="MX95">
            <v>263370.74762000004</v>
          </cell>
          <cell r="MY95">
            <v>263370.74762000004</v>
          </cell>
          <cell r="MZ95">
            <v>263370.74762000004</v>
          </cell>
          <cell r="NA95">
            <v>1747207.5255885853</v>
          </cell>
          <cell r="NB95">
            <v>5766.7507319215874</v>
          </cell>
          <cell r="NC95">
            <v>774923.6514900286</v>
          </cell>
          <cell r="ND95">
            <v>582802.46750314615</v>
          </cell>
          <cell r="NE95">
            <v>314270.7803023117</v>
          </cell>
          <cell r="NF95">
            <v>90872.361605258309</v>
          </cell>
          <cell r="NG95">
            <v>103867.62162610306</v>
          </cell>
          <cell r="NH95">
            <v>207425.84240166482</v>
          </cell>
          <cell r="NI95">
            <v>259249.25121491877</v>
          </cell>
          <cell r="NJ95">
            <v>137860.29940379428</v>
          </cell>
          <cell r="NK95">
            <v>237600.13366932987</v>
          </cell>
          <cell r="NL95">
            <v>101119.25418980882</v>
          </cell>
          <cell r="NM95">
            <v>121446.54703512778</v>
          </cell>
          <cell r="NN95">
            <v>-1047649.8725114152</v>
          </cell>
          <cell r="NO95">
            <v>-1260313.9922631276</v>
          </cell>
          <cell r="NP95">
            <v>212664.11975171254</v>
          </cell>
          <cell r="NQ95">
            <v>1313709.5300000005</v>
          </cell>
          <cell r="NR95">
            <v>753984.51000000024</v>
          </cell>
          <cell r="NS95">
            <v>-559725.02000000014</v>
          </cell>
          <cell r="NT95">
            <v>-796347.80000000016</v>
          </cell>
          <cell r="NU95">
            <v>236622.77999999997</v>
          </cell>
          <cell r="NV95">
            <v>378958.78000000014</v>
          </cell>
          <cell r="NW95">
            <v>40651.740000000013</v>
          </cell>
          <cell r="NX95">
            <v>40651.740000000013</v>
          </cell>
          <cell r="NY95">
            <v>40651.740000000013</v>
          </cell>
          <cell r="NZ95">
            <v>40651.740000000013</v>
          </cell>
          <cell r="OA95">
            <v>40651.740000000013</v>
          </cell>
          <cell r="OB95">
            <v>40651.740000000013</v>
          </cell>
          <cell r="OC95">
            <v>40651.740000000013</v>
          </cell>
          <cell r="OD95">
            <v>18879.32</v>
          </cell>
          <cell r="OE95">
            <v>18879.32</v>
          </cell>
          <cell r="OF95">
            <v>18879.32</v>
          </cell>
          <cell r="OG95">
            <v>18879.32</v>
          </cell>
          <cell r="OH95">
            <v>18879.32</v>
          </cell>
          <cell r="OI95">
            <v>155662.05999999997</v>
          </cell>
          <cell r="OJ95">
            <v>8772.35</v>
          </cell>
          <cell r="OK95">
            <v>2155.04</v>
          </cell>
          <cell r="OL95">
            <v>6188.8099999999995</v>
          </cell>
          <cell r="OM95">
            <v>4637.47</v>
          </cell>
          <cell r="ON95">
            <v>23809.890000000003</v>
          </cell>
          <cell r="OO95">
            <v>7672.9599999999991</v>
          </cell>
          <cell r="OP95">
            <v>6044.1299999999992</v>
          </cell>
          <cell r="OQ95">
            <v>2164.66</v>
          </cell>
          <cell r="OR95">
            <v>31794.240000000002</v>
          </cell>
          <cell r="OS95">
            <v>28308.100000000002</v>
          </cell>
          <cell r="OT95">
            <v>6030.99</v>
          </cell>
          <cell r="OU95">
            <v>28083.42</v>
          </cell>
          <cell r="OV95">
            <v>-223296.71999999997</v>
          </cell>
          <cell r="OW95">
            <v>-287255.71000000002</v>
          </cell>
          <cell r="OX95">
            <v>63958.989999999991</v>
          </cell>
          <cell r="OY95">
            <v>295456.09999999998</v>
          </cell>
          <cell r="OZ95">
            <v>31959.850000000009</v>
          </cell>
          <cell r="PA95">
            <v>31959.850000000009</v>
          </cell>
          <cell r="PB95">
            <v>31959.850000000009</v>
          </cell>
          <cell r="PC95">
            <v>31959.850000000009</v>
          </cell>
          <cell r="PD95">
            <v>31959.850000000009</v>
          </cell>
          <cell r="PE95">
            <v>31959.850000000009</v>
          </cell>
          <cell r="PF95">
            <v>31959.850000000009</v>
          </cell>
          <cell r="PG95">
            <v>14347.429999999998</v>
          </cell>
          <cell r="PH95">
            <v>14347.429999999998</v>
          </cell>
          <cell r="PI95">
            <v>14347.429999999998</v>
          </cell>
          <cell r="PJ95">
            <v>14347.429999999998</v>
          </cell>
          <cell r="PK95">
            <v>14347.429999999998</v>
          </cell>
          <cell r="PL95">
            <v>199862.35</v>
          </cell>
          <cell r="PM95">
            <v>4934.75</v>
          </cell>
          <cell r="PN95">
            <v>45406.11</v>
          </cell>
          <cell r="PO95">
            <v>15330.53</v>
          </cell>
          <cell r="PP95">
            <v>10877.14</v>
          </cell>
          <cell r="PQ95">
            <v>12935.86</v>
          </cell>
          <cell r="PR95">
            <v>22756.19</v>
          </cell>
          <cell r="PS95">
            <v>5445</v>
          </cell>
          <cell r="PT95">
            <v>40134.950000000004</v>
          </cell>
          <cell r="PU95">
            <v>30961.19</v>
          </cell>
          <cell r="PV95">
            <v>26750.770000000004</v>
          </cell>
          <cell r="PW95">
            <v>3044.3</v>
          </cell>
          <cell r="PX95">
            <v>22865.690000000002</v>
          </cell>
          <cell r="PY95">
            <v>-95593.749999999985</v>
          </cell>
          <cell r="PZ95">
            <v>-196096.75</v>
          </cell>
          <cell r="QA95">
            <v>100503</v>
          </cell>
          <cell r="QB95">
            <v>84469.72</v>
          </cell>
          <cell r="QC95">
            <v>8692.2600000000039</v>
          </cell>
          <cell r="QD95">
            <v>8692.2600000000039</v>
          </cell>
          <cell r="QE95">
            <v>8692.2600000000039</v>
          </cell>
          <cell r="QF95">
            <v>8692.2600000000039</v>
          </cell>
          <cell r="QG95">
            <v>8692.2600000000039</v>
          </cell>
          <cell r="QH95">
            <v>8692.2600000000039</v>
          </cell>
          <cell r="QI95">
            <v>8692.2600000000039</v>
          </cell>
          <cell r="QJ95">
            <v>4724.7800000000007</v>
          </cell>
          <cell r="QK95">
            <v>4724.7800000000007</v>
          </cell>
          <cell r="QL95">
            <v>4724.7800000000007</v>
          </cell>
          <cell r="QM95">
            <v>4724.7800000000007</v>
          </cell>
          <cell r="QN95">
            <v>4724.7800000000007</v>
          </cell>
          <cell r="QO95">
            <v>96376.95</v>
          </cell>
          <cell r="QP95">
            <v>0</v>
          </cell>
          <cell r="QQ95">
            <v>0</v>
          </cell>
          <cell r="QR95">
            <v>0</v>
          </cell>
          <cell r="QS95">
            <v>22695.19</v>
          </cell>
          <cell r="QT95">
            <v>14686.45</v>
          </cell>
          <cell r="QU95">
            <v>8072.49</v>
          </cell>
          <cell r="QV95">
            <v>5739.92</v>
          </cell>
          <cell r="QW95">
            <v>0</v>
          </cell>
          <cell r="QX95">
            <v>0</v>
          </cell>
          <cell r="QY95">
            <v>15254.66</v>
          </cell>
          <cell r="QZ95">
            <v>18826.379999999997</v>
          </cell>
          <cell r="RA95">
            <v>11101.86</v>
          </cell>
          <cell r="RB95">
            <v>11907.229999999989</v>
          </cell>
          <cell r="RC95">
            <v>-53915.989999999976</v>
          </cell>
          <cell r="RD95">
            <v>65823.22</v>
          </cell>
          <cell r="RE95">
            <v>335474.38</v>
          </cell>
          <cell r="RF95">
            <v>35365.74</v>
          </cell>
          <cell r="RG95">
            <v>35365.74</v>
          </cell>
          <cell r="RH95">
            <v>35365.74</v>
          </cell>
          <cell r="RI95">
            <v>35365.74</v>
          </cell>
          <cell r="RJ95">
            <v>35365.74</v>
          </cell>
          <cell r="RK95">
            <v>35365.74</v>
          </cell>
          <cell r="RL95">
            <v>35365.74</v>
          </cell>
          <cell r="RM95">
            <v>17582.839999999997</v>
          </cell>
          <cell r="RN95">
            <v>17582.839999999997</v>
          </cell>
          <cell r="RO95">
            <v>17582.839999999997</v>
          </cell>
          <cell r="RP95">
            <v>17582.839999999997</v>
          </cell>
          <cell r="RQ95">
            <v>17582.839999999997</v>
          </cell>
          <cell r="RR95">
            <v>20699.649999999998</v>
          </cell>
          <cell r="RS95">
            <v>0</v>
          </cell>
          <cell r="RT95">
            <v>2960.6499999999996</v>
          </cell>
          <cell r="RU95">
            <v>0</v>
          </cell>
          <cell r="RV95">
            <v>0</v>
          </cell>
          <cell r="RW95">
            <v>0</v>
          </cell>
          <cell r="RX95">
            <v>3685.36</v>
          </cell>
          <cell r="RY95">
            <v>10342.56</v>
          </cell>
          <cell r="RZ95">
            <v>0</v>
          </cell>
          <cell r="SA95">
            <v>0</v>
          </cell>
          <cell r="SB95">
            <v>801.83</v>
          </cell>
          <cell r="SC95">
            <v>4313.88</v>
          </cell>
          <cell r="SD95">
            <v>1556.02</v>
          </cell>
          <cell r="SE95">
            <v>-314774.73</v>
          </cell>
          <cell r="SF95">
            <v>-314774.73</v>
          </cell>
          <cell r="SG95">
            <v>0</v>
          </cell>
          <cell r="SH95">
            <v>99022.8</v>
          </cell>
          <cell r="SI95">
            <v>10409.050000000003</v>
          </cell>
          <cell r="SJ95">
            <v>10409.050000000003</v>
          </cell>
          <cell r="SK95">
            <v>10409.050000000003</v>
          </cell>
          <cell r="SL95">
            <v>10409.050000000003</v>
          </cell>
          <cell r="SM95">
            <v>10409.050000000003</v>
          </cell>
          <cell r="SN95">
            <v>10409.050000000003</v>
          </cell>
          <cell r="SO95">
            <v>10409.050000000003</v>
          </cell>
          <cell r="SP95">
            <v>5231.8900000000003</v>
          </cell>
          <cell r="SQ95">
            <v>5231.8900000000003</v>
          </cell>
          <cell r="SR95">
            <v>5231.8900000000003</v>
          </cell>
          <cell r="SS95">
            <v>5231.8900000000003</v>
          </cell>
          <cell r="ST95">
            <v>5231.8900000000003</v>
          </cell>
          <cell r="SU95">
            <v>18520.480000000003</v>
          </cell>
          <cell r="SV95">
            <v>0</v>
          </cell>
          <cell r="SW95">
            <v>4011.71</v>
          </cell>
          <cell r="SX95">
            <v>1544.19</v>
          </cell>
          <cell r="SY95">
            <v>0</v>
          </cell>
          <cell r="SZ95">
            <v>0</v>
          </cell>
          <cell r="TA95">
            <v>1894.9499999999998</v>
          </cell>
          <cell r="TB95">
            <v>0</v>
          </cell>
          <cell r="TC95">
            <v>1655.97</v>
          </cell>
          <cell r="TD95">
            <v>0</v>
          </cell>
          <cell r="TE95">
            <v>2605.1299999999997</v>
          </cell>
          <cell r="TF95">
            <v>3255.55</v>
          </cell>
          <cell r="TG95">
            <v>3552.98</v>
          </cell>
          <cell r="TH95">
            <v>-80502.320000000007</v>
          </cell>
          <cell r="TI95">
            <v>-90898.360000000015</v>
          </cell>
          <cell r="TJ95">
            <v>10396.040000000001</v>
          </cell>
          <cell r="TK95">
            <v>116492.88000000002</v>
          </cell>
          <cell r="TL95">
            <v>11014.289999999999</v>
          </cell>
          <cell r="TM95">
            <v>11014.289999999999</v>
          </cell>
          <cell r="TN95">
            <v>11014.289999999999</v>
          </cell>
          <cell r="TO95">
            <v>11014.289999999999</v>
          </cell>
          <cell r="TP95">
            <v>11014.289999999999</v>
          </cell>
          <cell r="TQ95">
            <v>11014.289999999999</v>
          </cell>
          <cell r="TR95">
            <v>11014.289999999999</v>
          </cell>
          <cell r="TS95">
            <v>7878.57</v>
          </cell>
          <cell r="TT95">
            <v>7878.57</v>
          </cell>
          <cell r="TU95">
            <v>7878.57</v>
          </cell>
          <cell r="TV95">
            <v>7878.57</v>
          </cell>
          <cell r="TW95">
            <v>7878.57</v>
          </cell>
          <cell r="TX95">
            <v>262863.01999999996</v>
          </cell>
          <cell r="TY95">
            <v>1019.99</v>
          </cell>
          <cell r="TZ95">
            <v>20029.850000000006</v>
          </cell>
          <cell r="UA95">
            <v>20305.540000000005</v>
          </cell>
          <cell r="UB95">
            <v>18086.62</v>
          </cell>
          <cell r="UC95">
            <v>6545.53</v>
          </cell>
          <cell r="UD95">
            <v>26351.03</v>
          </cell>
          <cell r="UE95">
            <v>57997.83</v>
          </cell>
          <cell r="UF95">
            <v>41348.199999999997</v>
          </cell>
          <cell r="UG95">
            <v>24276.98</v>
          </cell>
          <cell r="UH95">
            <v>22542.77</v>
          </cell>
          <cell r="UI95">
            <v>22774.61</v>
          </cell>
          <cell r="UJ95">
            <v>1584.07</v>
          </cell>
          <cell r="UK95">
            <v>146370.13999999996</v>
          </cell>
          <cell r="UL95">
            <v>-43016.4</v>
          </cell>
          <cell r="UM95">
            <v>189386.53999999998</v>
          </cell>
          <cell r="UN95">
            <v>3834.8700000000003</v>
          </cell>
          <cell r="UO95">
            <v>374.61</v>
          </cell>
          <cell r="UP95">
            <v>3726.630706257758</v>
          </cell>
          <cell r="UQ95">
            <v>374.61</v>
          </cell>
          <cell r="UR95">
            <v>374.61</v>
          </cell>
          <cell r="US95">
            <v>374.61</v>
          </cell>
          <cell r="UT95">
            <v>374.61</v>
          </cell>
          <cell r="UU95">
            <v>374.61</v>
          </cell>
          <cell r="UV95">
            <v>242.51999999999987</v>
          </cell>
          <cell r="UW95">
            <v>242.51999999999987</v>
          </cell>
          <cell r="UX95">
            <v>242.51999999999987</v>
          </cell>
          <cell r="UY95">
            <v>242.51999999999987</v>
          </cell>
          <cell r="UZ95">
            <v>242.51999999999987</v>
          </cell>
          <cell r="VA95">
            <v>0</v>
          </cell>
          <cell r="VB95">
            <v>0</v>
          </cell>
          <cell r="VC95">
            <v>0</v>
          </cell>
          <cell r="VD95">
            <v>0</v>
          </cell>
          <cell r="VE95">
            <v>0</v>
          </cell>
          <cell r="VF95">
            <v>0</v>
          </cell>
          <cell r="VG95">
            <v>0</v>
          </cell>
          <cell r="VH95">
            <v>0</v>
          </cell>
          <cell r="VI95">
            <v>0</v>
          </cell>
          <cell r="VJ95">
            <v>0</v>
          </cell>
          <cell r="VK95">
            <v>0</v>
          </cell>
          <cell r="VL95">
            <v>0</v>
          </cell>
          <cell r="VM95">
            <v>0</v>
          </cell>
          <cell r="VN95">
            <v>-3834.8700000000003</v>
          </cell>
          <cell r="VO95">
            <v>-3834.8700000000003</v>
          </cell>
          <cell r="VP95">
            <v>0</v>
          </cell>
          <cell r="VQ95">
            <v>0</v>
          </cell>
          <cell r="VR95">
            <v>0</v>
          </cell>
          <cell r="VS95">
            <v>0</v>
          </cell>
          <cell r="VT95">
            <v>0</v>
          </cell>
          <cell r="VU95">
            <v>0</v>
          </cell>
          <cell r="VV95">
            <v>0</v>
          </cell>
          <cell r="VW95">
            <v>0</v>
          </cell>
          <cell r="VX95">
            <v>0</v>
          </cell>
          <cell r="VY95">
            <v>0</v>
          </cell>
          <cell r="VZ95">
            <v>0</v>
          </cell>
          <cell r="WA95">
            <v>0</v>
          </cell>
          <cell r="WB95">
            <v>0</v>
          </cell>
          <cell r="WC95">
            <v>0</v>
          </cell>
          <cell r="WD95">
            <v>0</v>
          </cell>
          <cell r="WE95">
            <v>0</v>
          </cell>
          <cell r="WF95">
            <v>0</v>
          </cell>
          <cell r="WG95">
            <v>0</v>
          </cell>
          <cell r="WH95">
            <v>0</v>
          </cell>
          <cell r="WI95">
            <v>0</v>
          </cell>
          <cell r="WJ95">
            <v>0</v>
          </cell>
          <cell r="WK95">
            <v>0</v>
          </cell>
          <cell r="WL95">
            <v>0</v>
          </cell>
          <cell r="WM95">
            <v>0</v>
          </cell>
          <cell r="WN95">
            <v>0</v>
          </cell>
          <cell r="WO95">
            <v>0</v>
          </cell>
          <cell r="WP95">
            <v>0</v>
          </cell>
          <cell r="WQ95">
            <v>0</v>
          </cell>
          <cell r="WR95">
            <v>0</v>
          </cell>
          <cell r="WS95">
            <v>0</v>
          </cell>
          <cell r="WT95">
            <v>2341237.9899999988</v>
          </cell>
          <cell r="WU95">
            <v>163113.16999999995</v>
          </cell>
          <cell r="WV95">
            <v>630114.84508445347</v>
          </cell>
          <cell r="WW95">
            <v>163113.16999999995</v>
          </cell>
          <cell r="WX95">
            <v>163113.16999999995</v>
          </cell>
          <cell r="WY95">
            <v>163113.16999999995</v>
          </cell>
          <cell r="WZ95">
            <v>163113.16999999995</v>
          </cell>
          <cell r="XA95">
            <v>163113.16999999995</v>
          </cell>
          <cell r="XB95">
            <v>239889.16</v>
          </cell>
          <cell r="XC95">
            <v>239889.16</v>
          </cell>
          <cell r="XD95">
            <v>239889.16</v>
          </cell>
          <cell r="XE95">
            <v>239889.16</v>
          </cell>
          <cell r="XF95">
            <v>239889.16</v>
          </cell>
          <cell r="XG95">
            <v>2719680.5738216806</v>
          </cell>
          <cell r="XH95">
            <v>222130.63022309126</v>
          </cell>
          <cell r="XI95">
            <v>250225.01673953951</v>
          </cell>
          <cell r="XJ95">
            <v>226481.20324348562</v>
          </cell>
          <cell r="XK95">
            <v>19123.10635918098</v>
          </cell>
          <cell r="XL95">
            <v>196296.84187612831</v>
          </cell>
          <cell r="XM95">
            <v>182203.23864251759</v>
          </cell>
          <cell r="XN95">
            <v>243661.35271560677</v>
          </cell>
          <cell r="XO95">
            <v>271923.95433068863</v>
          </cell>
          <cell r="XP95">
            <v>302847.46120663162</v>
          </cell>
          <cell r="XQ95">
            <v>283300.43786047236</v>
          </cell>
          <cell r="XR95">
            <v>264804.6460752766</v>
          </cell>
          <cell r="XS95">
            <v>256682.68454906077</v>
          </cell>
          <cell r="XT95">
            <v>378442.58382167987</v>
          </cell>
          <cell r="XU95">
            <v>-19571.508233413992</v>
          </cell>
          <cell r="XV95">
            <v>398014.0920550939</v>
          </cell>
          <cell r="XW95">
            <v>1124114.2900000003</v>
          </cell>
          <cell r="XX95">
            <v>74950.87</v>
          </cell>
          <cell r="XY95">
            <v>74950.87</v>
          </cell>
          <cell r="XZ95">
            <v>74950.87</v>
          </cell>
          <cell r="YA95">
            <v>74950.87</v>
          </cell>
          <cell r="YB95">
            <v>74950.87</v>
          </cell>
          <cell r="YC95">
            <v>74950.87</v>
          </cell>
          <cell r="YD95">
            <v>74950.87</v>
          </cell>
          <cell r="YE95">
            <v>119891.64000000001</v>
          </cell>
          <cell r="YF95">
            <v>119891.64000000001</v>
          </cell>
          <cell r="YG95">
            <v>119891.64000000001</v>
          </cell>
          <cell r="YH95">
            <v>119891.64000000001</v>
          </cell>
          <cell r="YI95">
            <v>119891.64000000001</v>
          </cell>
          <cell r="YJ95">
            <v>1215199.4094352452</v>
          </cell>
          <cell r="YK95">
            <v>97723.692814582828</v>
          </cell>
          <cell r="YL95">
            <v>85541.298735484059</v>
          </cell>
          <cell r="YM95">
            <v>90005.066636828167</v>
          </cell>
          <cell r="YN95">
            <v>91296.914149002885</v>
          </cell>
          <cell r="YO95">
            <v>85183.414527311441</v>
          </cell>
          <cell r="YP95">
            <v>87988.200737506777</v>
          </cell>
          <cell r="YQ95">
            <v>95840.357722107074</v>
          </cell>
          <cell r="YR95">
            <v>106201.71520077484</v>
          </cell>
          <cell r="YS95">
            <v>111909.92830382957</v>
          </cell>
          <cell r="YT95">
            <v>121471.31957500319</v>
          </cell>
          <cell r="YU95">
            <v>115979.93613219968</v>
          </cell>
          <cell r="YV95">
            <v>126057.56490061426</v>
          </cell>
          <cell r="YW95">
            <v>91085.119435244764</v>
          </cell>
          <cell r="YX95">
            <v>-30558.772879387034</v>
          </cell>
          <cell r="YY95">
            <v>121643.89231463178</v>
          </cell>
          <cell r="YZ95">
            <v>181326.15000000002</v>
          </cell>
          <cell r="ZA95">
            <v>6140.05</v>
          </cell>
          <cell r="ZB95">
            <v>123130.35590887272</v>
          </cell>
          <cell r="ZC95">
            <v>123130.35590887272</v>
          </cell>
          <cell r="ZD95">
            <v>6140.05</v>
          </cell>
          <cell r="ZE95">
            <v>6140.05</v>
          </cell>
          <cell r="ZF95">
            <v>6140.05</v>
          </cell>
          <cell r="ZG95">
            <v>6140.05</v>
          </cell>
          <cell r="ZH95">
            <v>27669.16</v>
          </cell>
          <cell r="ZI95">
            <v>27669.16</v>
          </cell>
          <cell r="ZJ95">
            <v>27669.16</v>
          </cell>
          <cell r="ZK95">
            <v>27669.16</v>
          </cell>
          <cell r="ZL95">
            <v>27669.16</v>
          </cell>
          <cell r="ZM95">
            <v>307570.57139990083</v>
          </cell>
          <cell r="ZN95">
            <v>0</v>
          </cell>
          <cell r="ZO95">
            <v>25684.543500582899</v>
          </cell>
          <cell r="ZP95">
            <v>78668.046460292273</v>
          </cell>
          <cell r="ZQ95">
            <v>269137.89408124844</v>
          </cell>
          <cell r="ZR95">
            <v>7248.5367802574974</v>
          </cell>
          <cell r="ZS95">
            <v>0</v>
          </cell>
          <cell r="ZZ95">
            <v>126244.42139990062</v>
          </cell>
          <cell r="AAA95">
            <v>-8369.8990928304684</v>
          </cell>
          <cell r="AAB95">
            <v>134614.32049273109</v>
          </cell>
          <cell r="AAC95">
            <v>61466.080000000024</v>
          </cell>
          <cell r="AAD95">
            <v>4431.54</v>
          </cell>
          <cell r="AAE95">
            <v>4431.54</v>
          </cell>
          <cell r="AAF95">
            <v>4431.54</v>
          </cell>
          <cell r="AAG95">
            <v>4431.54</v>
          </cell>
          <cell r="AAH95">
            <v>4431.54</v>
          </cell>
          <cell r="AAI95">
            <v>4431.54</v>
          </cell>
          <cell r="AAJ95">
            <v>4431.54</v>
          </cell>
          <cell r="AAK95">
            <v>6089.0600000000022</v>
          </cell>
          <cell r="AAL95">
            <v>6089.0600000000022</v>
          </cell>
          <cell r="AAM95">
            <v>6089.0600000000022</v>
          </cell>
          <cell r="AAN95">
            <v>6089.0600000000022</v>
          </cell>
          <cell r="AAP95">
            <v>75176.352521649053</v>
          </cell>
          <cell r="AAQ95">
            <v>5935.0622104886597</v>
          </cell>
          <cell r="AAR95">
            <v>5920.8560761840645</v>
          </cell>
          <cell r="AAS95">
            <v>19034.461851909244</v>
          </cell>
          <cell r="AAT95">
            <v>5965.161851505999</v>
          </cell>
          <cell r="AAU95">
            <v>6011.7380814568014</v>
          </cell>
          <cell r="AAV95">
            <v>5943.649725384802</v>
          </cell>
          <cell r="AAW95">
            <v>5837.5599323719216</v>
          </cell>
          <cell r="AAX95">
            <v>6840.043983561598</v>
          </cell>
          <cell r="AAY95">
            <v>6578.1371199726</v>
          </cell>
          <cell r="AAZ95">
            <v>6699.2587168247992</v>
          </cell>
          <cell r="ABA95">
            <v>6690.2830746670834</v>
          </cell>
          <cell r="ABB95">
            <v>6813.8205829515437</v>
          </cell>
          <cell r="ABC95">
            <v>13710.272521649038</v>
          </cell>
          <cell r="ABD95">
            <v>-4618.9249434899757</v>
          </cell>
          <cell r="ABE95">
            <v>18329.197465139012</v>
          </cell>
          <cell r="ABF95">
            <v>8802.56</v>
          </cell>
          <cell r="ABG95">
            <v>298.68</v>
          </cell>
          <cell r="ABH95">
            <v>2876.6570393565858</v>
          </cell>
          <cell r="ABI95">
            <v>298.68</v>
          </cell>
          <cell r="ABJ95">
            <v>298.68</v>
          </cell>
          <cell r="ABK95">
            <v>298.68</v>
          </cell>
          <cell r="ABL95">
            <v>298.68</v>
          </cell>
          <cell r="ABM95">
            <v>298.68</v>
          </cell>
          <cell r="ABN95">
            <v>1342.3599999999997</v>
          </cell>
          <cell r="ABO95">
            <v>1342.3599999999997</v>
          </cell>
          <cell r="ABP95">
            <v>1342.3599999999997</v>
          </cell>
          <cell r="ABQ95">
            <v>1342.3599999999997</v>
          </cell>
          <cell r="ABS95">
            <v>16214.417000000003</v>
          </cell>
          <cell r="ABT95">
            <v>0</v>
          </cell>
          <cell r="ABU95">
            <v>0</v>
          </cell>
          <cell r="ABV95">
            <v>0</v>
          </cell>
          <cell r="ABW95">
            <v>0</v>
          </cell>
          <cell r="ABX95">
            <v>0</v>
          </cell>
          <cell r="ABY95">
            <v>0</v>
          </cell>
          <cell r="ABZ95">
            <v>0</v>
          </cell>
          <cell r="ACA95">
            <v>0</v>
          </cell>
          <cell r="ACB95">
            <v>10748.53</v>
          </cell>
          <cell r="ACC95">
            <v>0</v>
          </cell>
          <cell r="ACD95">
            <v>0</v>
          </cell>
          <cell r="ACE95">
            <v>0</v>
          </cell>
          <cell r="ACF95">
            <v>7411.857</v>
          </cell>
          <cell r="ACG95">
            <v>-6904.05</v>
          </cell>
          <cell r="ACH95">
            <v>14315.907000000001</v>
          </cell>
          <cell r="ACI95">
            <v>916775.57000000007</v>
          </cell>
          <cell r="ACJ95">
            <v>781051.2619481876</v>
          </cell>
          <cell r="ACK95">
            <v>-135724.30805181208</v>
          </cell>
          <cell r="ACL95">
            <v>-240644.51768581098</v>
          </cell>
          <cell r="ACM95">
            <v>104920.20963399888</v>
          </cell>
          <cell r="ACN95">
            <v>574559.49000000011</v>
          </cell>
          <cell r="ACO95">
            <v>49421.67</v>
          </cell>
          <cell r="ACP95">
            <v>49421.67</v>
          </cell>
          <cell r="ACQ95">
            <v>49421.67</v>
          </cell>
          <cell r="ACR95">
            <v>49421.67</v>
          </cell>
          <cell r="ACS95">
            <v>49421.67</v>
          </cell>
          <cell r="ACT95">
            <v>49421.67</v>
          </cell>
          <cell r="ACU95">
            <v>49421.67</v>
          </cell>
          <cell r="ACV95">
            <v>45721.560000000012</v>
          </cell>
          <cell r="ACW95">
            <v>45721.560000000012</v>
          </cell>
          <cell r="ACX95">
            <v>45721.560000000012</v>
          </cell>
          <cell r="ACY95">
            <v>45721.560000000012</v>
          </cell>
          <cell r="ACZ95">
            <v>45721.560000000012</v>
          </cell>
          <cell r="ADA95">
            <v>540930.19347517181</v>
          </cell>
          <cell r="ADB95">
            <v>0</v>
          </cell>
          <cell r="ADC95">
            <v>97531.842127104421</v>
          </cell>
          <cell r="ADD95">
            <v>264272.37608664384</v>
          </cell>
          <cell r="ADE95">
            <v>51582.723373999987</v>
          </cell>
          <cell r="ADF95">
            <v>46506.014463999978</v>
          </cell>
          <cell r="ADG95">
            <v>42564.003154400008</v>
          </cell>
          <cell r="ADH95">
            <v>41140.534782176619</v>
          </cell>
          <cell r="ADI95">
            <v>42733.736558649405</v>
          </cell>
          <cell r="ADJ95">
            <v>37567.939600100013</v>
          </cell>
          <cell r="ADK95">
            <v>40804.387601600014</v>
          </cell>
          <cell r="ADL95">
            <v>40365.575495000005</v>
          </cell>
          <cell r="ADM95">
            <v>49481.198678287692</v>
          </cell>
          <cell r="ADN95">
            <v>-33629.296524828009</v>
          </cell>
          <cell r="ADO95">
            <v>-140538.30070229055</v>
          </cell>
          <cell r="ADP95">
            <v>106909.00417746256</v>
          </cell>
          <cell r="ADQ95">
            <v>342216.07999999996</v>
          </cell>
          <cell r="ADR95">
            <v>31285.09</v>
          </cell>
          <cell r="ADS95">
            <v>31285.09</v>
          </cell>
          <cell r="ADT95">
            <v>31285.09</v>
          </cell>
          <cell r="ADU95">
            <v>31285.09</v>
          </cell>
          <cell r="ADV95">
            <v>31285.09</v>
          </cell>
          <cell r="ADW95">
            <v>31285.09</v>
          </cell>
          <cell r="ADX95">
            <v>31285.09</v>
          </cell>
          <cell r="ADY95">
            <v>24644.090000000004</v>
          </cell>
          <cell r="ADZ95">
            <v>24644.090000000004</v>
          </cell>
          <cell r="AEA95">
            <v>24644.090000000004</v>
          </cell>
          <cell r="AEB95">
            <v>24644.090000000004</v>
          </cell>
          <cell r="AEC95">
            <v>24644.090000000004</v>
          </cell>
          <cell r="AED95">
            <v>240121.06847301591</v>
          </cell>
          <cell r="AEE95">
            <v>0</v>
          </cell>
          <cell r="AEF95">
            <v>37299.844441432935</v>
          </cell>
          <cell r="AEG95">
            <v>59408.075447173142</v>
          </cell>
          <cell r="AEH95">
            <v>18199.980889999999</v>
          </cell>
          <cell r="AEI95">
            <v>20622.670493599999</v>
          </cell>
          <cell r="AEJ95">
            <v>18069.609084799999</v>
          </cell>
          <cell r="AEK95">
            <v>18190.601718682643</v>
          </cell>
          <cell r="AEL95">
            <v>22508.322668381661</v>
          </cell>
          <cell r="AEM95">
            <v>18477.367981799998</v>
          </cell>
          <cell r="AEN95">
            <v>19209.907556000002</v>
          </cell>
          <cell r="AEO95">
            <v>24819.281054119998</v>
          </cell>
          <cell r="AEP95">
            <v>21954.408044847449</v>
          </cell>
          <cell r="AEQ95">
            <v>-102095.01152698408</v>
          </cell>
          <cell r="AER95">
            <v>-124179.25344790846</v>
          </cell>
          <cell r="AES95">
            <v>22084.241920924367</v>
          </cell>
          <cell r="AET95">
            <v>38086.900000000009</v>
          </cell>
          <cell r="AEU95">
            <v>2260.0500000000002</v>
          </cell>
          <cell r="AEV95">
            <v>2260.0500000000002</v>
          </cell>
          <cell r="AEW95">
            <v>2260.0500000000002</v>
          </cell>
          <cell r="AEX95">
            <v>2260.0500000000002</v>
          </cell>
          <cell r="AEY95">
            <v>2260.0500000000002</v>
          </cell>
          <cell r="AEZ95">
            <v>2260.0500000000002</v>
          </cell>
          <cell r="AFA95">
            <v>2260.0500000000002</v>
          </cell>
          <cell r="AFB95">
            <v>4453.3100000000004</v>
          </cell>
          <cell r="AFC95">
            <v>4453.3100000000004</v>
          </cell>
          <cell r="AFD95">
            <v>4453.3100000000004</v>
          </cell>
          <cell r="AFE95">
            <v>4453.3100000000004</v>
          </cell>
          <cell r="AFF95">
            <v>4453.3100000000004</v>
          </cell>
          <cell r="AFG95">
            <v>0</v>
          </cell>
          <cell r="AFH95">
            <v>0</v>
          </cell>
          <cell r="AFI95">
            <v>0</v>
          </cell>
          <cell r="AFJ95">
            <v>0</v>
          </cell>
          <cell r="AFK95">
            <v>0</v>
          </cell>
          <cell r="AFL95">
            <v>0</v>
          </cell>
          <cell r="AFM95">
            <v>0</v>
          </cell>
          <cell r="AFN95">
            <v>0</v>
          </cell>
          <cell r="AFO95">
            <v>0</v>
          </cell>
          <cell r="AFP95">
            <v>0</v>
          </cell>
          <cell r="AFQ95">
            <v>0</v>
          </cell>
          <cell r="AFR95">
            <v>0</v>
          </cell>
          <cell r="AFS95">
            <v>0</v>
          </cell>
          <cell r="AFT95">
            <v>-38086.900000000009</v>
          </cell>
          <cell r="AFU95">
            <v>-38086.900000000009</v>
          </cell>
          <cell r="AFV95">
            <v>0</v>
          </cell>
          <cell r="AFW95">
            <v>12043461.663099999</v>
          </cell>
          <cell r="AFX95">
            <v>11067768.979945119</v>
          </cell>
          <cell r="AFY95">
            <v>-975692.68315487867</v>
          </cell>
          <cell r="AFZ95">
            <v>-1424492.8976782775</v>
          </cell>
          <cell r="AGA95">
            <v>448800.2145233989</v>
          </cell>
          <cell r="AGB95">
            <v>14452153.995719995</v>
          </cell>
          <cell r="AGC95">
            <v>13281322.775934143</v>
          </cell>
          <cell r="AGD95">
            <v>-1170831.219785854</v>
          </cell>
          <cell r="AGE95">
            <v>-1709391.4772139334</v>
          </cell>
          <cell r="AGF95">
            <v>538560.25742807891</v>
          </cell>
          <cell r="AGG95">
            <v>823775.66626290011</v>
          </cell>
          <cell r="AGH95">
            <v>758270.09763923555</v>
          </cell>
          <cell r="AGI95">
            <v>-65505.568623664782</v>
          </cell>
          <cell r="AGJ95">
            <v>-97960.608332591568</v>
          </cell>
          <cell r="AGK95">
            <v>32455.039708926728</v>
          </cell>
          <cell r="AGL95">
            <v>15275929.661982896</v>
          </cell>
          <cell r="AGM95">
            <v>14039592.873573385</v>
          </cell>
          <cell r="AGN95">
            <v>-1236336.788409519</v>
          </cell>
          <cell r="AGO95">
            <v>-1807352.0855465245</v>
          </cell>
          <cell r="AGP95">
            <v>571015.2971370056</v>
          </cell>
          <cell r="AGV95">
            <v>4108566.9280999997</v>
          </cell>
          <cell r="AGW95">
            <v>2501192.0355885848</v>
          </cell>
          <cell r="AGX95">
            <v>-1607374.8925114153</v>
          </cell>
          <cell r="AGZ95">
            <v>-1236336.788409519</v>
          </cell>
          <cell r="AHA95">
            <v>-1256070.0012721634</v>
          </cell>
          <cell r="AHC95">
            <v>364176.29509060329</v>
          </cell>
          <cell r="AHD95">
            <v>2934781.2525516641</v>
          </cell>
          <cell r="AHE95">
            <v>-1511260.7868072838</v>
          </cell>
          <cell r="AHF95">
            <v>3644643.8719715755</v>
          </cell>
          <cell r="AHG95">
            <v>2939933.8431248758</v>
          </cell>
        </row>
        <row r="96">
          <cell r="E96" t="str">
            <v>контроль</v>
          </cell>
          <cell r="F96">
            <v>130297.67499999981</v>
          </cell>
          <cell r="G96">
            <v>654509.98854476749</v>
          </cell>
          <cell r="K96">
            <v>715552.37000000023</v>
          </cell>
          <cell r="L96">
            <v>45281.060000000012</v>
          </cell>
          <cell r="M96">
            <v>45281.060000000012</v>
          </cell>
          <cell r="X96">
            <v>275941.27031956968</v>
          </cell>
          <cell r="Y96">
            <v>40298.888527716357</v>
          </cell>
          <cell r="Z96">
            <v>45080.11906650832</v>
          </cell>
          <cell r="AB96">
            <v>169093.76218295383</v>
          </cell>
          <cell r="AN96">
            <v>144537.33000000005</v>
          </cell>
          <cell r="AO96">
            <v>11130.340000000004</v>
          </cell>
          <cell r="AP96">
            <v>11130.340000000004</v>
          </cell>
          <cell r="AR96">
            <v>209.88</v>
          </cell>
          <cell r="BA96">
            <v>2315.0598826630739</v>
          </cell>
          <cell r="BB96">
            <v>7578.1411872608896</v>
          </cell>
          <cell r="BC96">
            <v>8175.7750974676428</v>
          </cell>
          <cell r="BQ96">
            <v>104558.66500000002</v>
          </cell>
          <cell r="BR96">
            <v>8145.8</v>
          </cell>
          <cell r="BS96">
            <v>70889.123545674636</v>
          </cell>
          <cell r="CD96">
            <v>-84825.952512247983</v>
          </cell>
          <cell r="CE96">
            <v>7003.579633522123</v>
          </cell>
          <cell r="CF96">
            <v>8205.1788667639685</v>
          </cell>
          <cell r="CH96">
            <v>8779.5075194717338</v>
          </cell>
          <cell r="CT96">
            <v>21867.460000000003</v>
          </cell>
          <cell r="CU96">
            <v>1716.38</v>
          </cell>
          <cell r="CV96">
            <v>1716.38</v>
          </cell>
          <cell r="CW96">
            <v>1716.38</v>
          </cell>
          <cell r="CX96">
            <v>1716.38</v>
          </cell>
          <cell r="DG96" t="e">
            <v>#REF!</v>
          </cell>
          <cell r="DH96">
            <v>1382.63</v>
          </cell>
          <cell r="DI96">
            <v>1772.3403307306733</v>
          </cell>
          <cell r="DK96">
            <v>308.24402836865681</v>
          </cell>
          <cell r="DW96">
            <v>46042.59</v>
          </cell>
          <cell r="DX96">
            <v>3647.97</v>
          </cell>
          <cell r="DY96">
            <v>3647.97</v>
          </cell>
          <cell r="EK96">
            <v>11914.594214094152</v>
          </cell>
          <cell r="EL96">
            <v>1627.9794905998228</v>
          </cell>
          <cell r="EM96">
            <v>1720.8545752670955</v>
          </cell>
          <cell r="FA96">
            <v>366117.02000000008</v>
          </cell>
          <cell r="FB96">
            <v>27572.809999999998</v>
          </cell>
          <cell r="FC96">
            <v>27572.809999999998</v>
          </cell>
          <cell r="FD96">
            <v>27572.809999999998</v>
          </cell>
          <cell r="FE96">
            <v>27572.809999999998</v>
          </cell>
          <cell r="FN96">
            <v>90318.581097938528</v>
          </cell>
          <cell r="FO96">
            <v>23001.867766380055</v>
          </cell>
          <cell r="FP96">
            <v>28174.640566773822</v>
          </cell>
          <cell r="GD96">
            <v>57000.180000000022</v>
          </cell>
          <cell r="GE96">
            <v>3610.6400000000008</v>
          </cell>
          <cell r="GF96">
            <v>3610.6400000000008</v>
          </cell>
          <cell r="GQ96">
            <v>18307.522848309134</v>
          </cell>
          <cell r="GR96">
            <v>1599.6861204131328</v>
          </cell>
          <cell r="GS96">
            <v>10770.145293829999</v>
          </cell>
          <cell r="GY96">
            <v>608535.0199999999</v>
          </cell>
          <cell r="GZ96">
            <v>33575.560000000012</v>
          </cell>
          <cell r="HA96">
            <v>33575.560000000012</v>
          </cell>
          <cell r="HB96">
            <v>33575.560000000012</v>
          </cell>
          <cell r="HC96">
            <v>33575.560000000012</v>
          </cell>
          <cell r="HL96">
            <v>319858.66114345117</v>
          </cell>
          <cell r="HM96">
            <v>66429.033498491786</v>
          </cell>
          <cell r="HN96">
            <v>301233.54208891164</v>
          </cell>
          <cell r="HP96">
            <v>205536.83174340401</v>
          </cell>
          <cell r="IB96">
            <v>582623.67999999993</v>
          </cell>
          <cell r="IC96">
            <v>70294.469999999987</v>
          </cell>
          <cell r="ID96">
            <v>70294.469999999987</v>
          </cell>
          <cell r="IE96">
            <v>827.18</v>
          </cell>
          <cell r="IF96">
            <v>127823.36</v>
          </cell>
          <cell r="IO96">
            <v>513499.28259055002</v>
          </cell>
          <cell r="IP96">
            <v>77400.778530825599</v>
          </cell>
          <cell r="IQ96">
            <v>77280.076388863323</v>
          </cell>
          <cell r="JE96">
            <v>24225.570000000003</v>
          </cell>
          <cell r="JF96">
            <v>2617.96</v>
          </cell>
          <cell r="JG96">
            <v>2617.96</v>
          </cell>
          <cell r="JR96">
            <v>19641.687442455077</v>
          </cell>
          <cell r="JS96">
            <v>2659.4557919918543</v>
          </cell>
          <cell r="JT96">
            <v>2653.0901323208595</v>
          </cell>
          <cell r="KH96">
            <v>60388.470000000118</v>
          </cell>
          <cell r="KI96">
            <v>9377.0399999999972</v>
          </cell>
          <cell r="KJ96">
            <v>9377.0399999999972</v>
          </cell>
          <cell r="KU96">
            <v>-10238.380347897299</v>
          </cell>
          <cell r="KV96">
            <v>11328.65112770473</v>
          </cell>
          <cell r="KW96">
            <v>12200.542707873858</v>
          </cell>
          <cell r="KY96">
            <v>93162.951354530567</v>
          </cell>
          <cell r="LK96" t="e">
            <v>#REF!</v>
          </cell>
          <cell r="LL96" t="e">
            <v>#REF!</v>
          </cell>
          <cell r="LM96" t="e">
            <v>#REF!</v>
          </cell>
          <cell r="LN96">
            <v>0</v>
          </cell>
          <cell r="LO96">
            <v>0</v>
          </cell>
          <cell r="LP96">
            <v>0</v>
          </cell>
          <cell r="LQ96">
            <v>0</v>
          </cell>
          <cell r="LR96">
            <v>0</v>
          </cell>
          <cell r="LS96">
            <v>0</v>
          </cell>
          <cell r="LT96">
            <v>0</v>
          </cell>
          <cell r="LU96">
            <v>0</v>
          </cell>
          <cell r="LV96">
            <v>0</v>
          </cell>
          <cell r="LW96">
            <v>0</v>
          </cell>
          <cell r="LY96" t="e">
            <v>#REF!</v>
          </cell>
          <cell r="LZ96" t="e">
            <v>#REF!</v>
          </cell>
          <cell r="MA96">
            <v>0</v>
          </cell>
          <cell r="MB96">
            <v>0</v>
          </cell>
          <cell r="MC96">
            <v>0</v>
          </cell>
          <cell r="MD96">
            <v>0</v>
          </cell>
          <cell r="ME96">
            <v>0</v>
          </cell>
          <cell r="MF96">
            <v>0</v>
          </cell>
          <cell r="MG96">
            <v>0</v>
          </cell>
          <cell r="MH96">
            <v>0</v>
          </cell>
          <cell r="MI96">
            <v>0</v>
          </cell>
          <cell r="MJ96">
            <v>0</v>
          </cell>
          <cell r="MN96">
            <v>1456074.0780999998</v>
          </cell>
          <cell r="MO96">
            <v>211143.37999999998</v>
          </cell>
          <cell r="MP96">
            <v>211143.37999999998</v>
          </cell>
          <cell r="NA96">
            <v>260848.1355885854</v>
          </cell>
          <cell r="NB96">
            <v>5766.7507319215874</v>
          </cell>
          <cell r="NC96">
            <v>774923.6514900286</v>
          </cell>
          <cell r="NE96">
            <v>377468.11937939335</v>
          </cell>
          <cell r="NQ96">
            <v>265814.65000000049</v>
          </cell>
          <cell r="NR96">
            <v>297357.58000000025</v>
          </cell>
          <cell r="NV96">
            <v>378958.78000000014</v>
          </cell>
          <cell r="NW96">
            <v>40651.740000000013</v>
          </cell>
          <cell r="NX96">
            <v>40651.740000000013</v>
          </cell>
          <cell r="OI96">
            <v>0</v>
          </cell>
          <cell r="OJ96">
            <v>8772.35</v>
          </cell>
          <cell r="OK96">
            <v>2155.04</v>
          </cell>
          <cell r="OM96">
            <v>88724.709999999992</v>
          </cell>
          <cell r="OY96">
            <v>295456.09999999998</v>
          </cell>
          <cell r="OZ96">
            <v>31959.850000000009</v>
          </cell>
          <cell r="PA96">
            <v>31959.850000000009</v>
          </cell>
          <cell r="PL96">
            <v>199862.35</v>
          </cell>
          <cell r="PM96">
            <v>4934.75</v>
          </cell>
          <cell r="PN96">
            <v>45406.11</v>
          </cell>
          <cell r="QB96">
            <v>84469.72</v>
          </cell>
          <cell r="QC96">
            <v>8692.2600000000039</v>
          </cell>
          <cell r="QD96">
            <v>8692.2600000000039</v>
          </cell>
          <cell r="QO96">
            <v>96376.95</v>
          </cell>
          <cell r="QP96">
            <v>0</v>
          </cell>
          <cell r="QQ96">
            <v>0</v>
          </cell>
          <cell r="QS96">
            <v>13953.64</v>
          </cell>
          <cell r="SY96">
            <v>25032.329999999998</v>
          </cell>
          <cell r="WT96">
            <v>901884.13999999873</v>
          </cell>
          <cell r="WU96">
            <v>163113.16999999995</v>
          </cell>
          <cell r="WV96">
            <v>630114.84508445347</v>
          </cell>
          <cell r="XG96">
            <v>1000175.9838216805</v>
          </cell>
          <cell r="XH96">
            <v>222130.63022309126</v>
          </cell>
          <cell r="XI96">
            <v>250225.01673953951</v>
          </cell>
          <cell r="XW96">
            <v>229782.21000000031</v>
          </cell>
          <cell r="XX96">
            <v>-706035.19999999995</v>
          </cell>
          <cell r="XY96">
            <v>-706035.19999999995</v>
          </cell>
          <cell r="YJ96">
            <v>434213.33943524526</v>
          </cell>
          <cell r="YZ96">
            <v>-180258.06999999995</v>
          </cell>
          <cell r="ZA96">
            <v>6140.05</v>
          </cell>
          <cell r="ZB96">
            <v>123130.35590887272</v>
          </cell>
          <cell r="ZM96">
            <v>307570.57139990083</v>
          </cell>
          <cell r="AAC96">
            <v>16414.590000000026</v>
          </cell>
          <cell r="AAD96">
            <v>4431.54</v>
          </cell>
          <cell r="AAE96">
            <v>4431.54</v>
          </cell>
          <cell r="AAP96">
            <v>47308.862521649047</v>
          </cell>
          <cell r="AAT96">
            <v>13707.4</v>
          </cell>
          <cell r="ABF96">
            <v>893.31999999999971</v>
          </cell>
          <cell r="ABG96">
            <v>298.68</v>
          </cell>
          <cell r="ABH96">
            <v>2876.6570393565858</v>
          </cell>
          <cell r="ABS96">
            <v>12735.607000000004</v>
          </cell>
          <cell r="ABV96">
            <v>1009</v>
          </cell>
          <cell r="ACI96">
            <v>-24687.509999999893</v>
          </cell>
          <cell r="ACJ96">
            <v>808468.98070699547</v>
          </cell>
          <cell r="ACN96">
            <v>-215372.85999999987</v>
          </cell>
          <cell r="ADA96">
            <v>-175544.77652482816</v>
          </cell>
          <cell r="ADQ96">
            <v>190685.34999999995</v>
          </cell>
          <cell r="ADR96">
            <v>31285.09</v>
          </cell>
          <cell r="ADS96">
            <v>31285.09</v>
          </cell>
          <cell r="AED96">
            <v>119396.61847301591</v>
          </cell>
          <cell r="AET96">
            <v>38086.900000000009</v>
          </cell>
          <cell r="AFW96">
            <v>12043461.66</v>
          </cell>
          <cell r="AFX96">
            <v>11067770.4</v>
          </cell>
        </row>
        <row r="97">
          <cell r="E97" t="e">
            <v>#REF!</v>
          </cell>
          <cell r="F97">
            <v>1933912.96</v>
          </cell>
          <cell r="G97">
            <v>1662223.28</v>
          </cell>
          <cell r="K97">
            <v>0</v>
          </cell>
          <cell r="L97">
            <v>0</v>
          </cell>
          <cell r="M97">
            <v>0</v>
          </cell>
          <cell r="X97">
            <v>511883.56</v>
          </cell>
          <cell r="Y97">
            <v>0</v>
          </cell>
          <cell r="Z97">
            <v>0</v>
          </cell>
          <cell r="AN97">
            <v>0</v>
          </cell>
          <cell r="AO97">
            <v>0</v>
          </cell>
          <cell r="AP97">
            <v>0</v>
          </cell>
          <cell r="BA97">
            <v>106063.65</v>
          </cell>
          <cell r="BB97">
            <v>0</v>
          </cell>
          <cell r="BC97">
            <v>0</v>
          </cell>
          <cell r="BQ97">
            <v>0</v>
          </cell>
          <cell r="BR97">
            <v>0</v>
          </cell>
          <cell r="BS97">
            <v>0</v>
          </cell>
          <cell r="CD97">
            <v>184064.29</v>
          </cell>
          <cell r="CE97">
            <v>0</v>
          </cell>
          <cell r="CF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DG97" t="e">
            <v>#REF!</v>
          </cell>
          <cell r="DH97">
            <v>0</v>
          </cell>
          <cell r="DI97">
            <v>0</v>
          </cell>
          <cell r="DW97">
            <v>0</v>
          </cell>
          <cell r="DX97">
            <v>0</v>
          </cell>
          <cell r="DY97">
            <v>0</v>
          </cell>
          <cell r="EK97">
            <v>28512.48</v>
          </cell>
          <cell r="EL97">
            <v>0</v>
          </cell>
          <cell r="EM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N97">
            <v>284715.33</v>
          </cell>
          <cell r="FO97">
            <v>0</v>
          </cell>
          <cell r="FP97">
            <v>0</v>
          </cell>
          <cell r="GD97">
            <v>0</v>
          </cell>
          <cell r="GE97">
            <v>0</v>
          </cell>
          <cell r="GF97">
            <v>0</v>
          </cell>
          <cell r="GQ97">
            <v>0</v>
          </cell>
          <cell r="GR97">
            <v>0</v>
          </cell>
          <cell r="GS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L97">
            <v>523721.82</v>
          </cell>
          <cell r="HM97">
            <v>0</v>
          </cell>
          <cell r="HN97">
            <v>0</v>
          </cell>
          <cell r="IB97">
            <v>383822.73</v>
          </cell>
          <cell r="IC97">
            <v>0</v>
          </cell>
          <cell r="ID97">
            <v>0</v>
          </cell>
          <cell r="IE97">
            <v>0</v>
          </cell>
          <cell r="IF97">
            <v>-57586.360000000015</v>
          </cell>
          <cell r="IO97">
            <v>378301.63</v>
          </cell>
          <cell r="IP97">
            <v>0</v>
          </cell>
          <cell r="IQ97">
            <v>0</v>
          </cell>
          <cell r="JE97">
            <v>10072.049999999999</v>
          </cell>
          <cell r="JF97">
            <v>0</v>
          </cell>
          <cell r="JG97">
            <v>0</v>
          </cell>
          <cell r="JR97">
            <v>9854.33</v>
          </cell>
          <cell r="JS97">
            <v>0</v>
          </cell>
          <cell r="JT97">
            <v>0</v>
          </cell>
          <cell r="KH97">
            <v>137742.06</v>
          </cell>
          <cell r="KI97">
            <v>0</v>
          </cell>
          <cell r="KJ97">
            <v>0</v>
          </cell>
          <cell r="KU97">
            <v>223892.54</v>
          </cell>
          <cell r="KV97">
            <v>0</v>
          </cell>
          <cell r="KW97">
            <v>0</v>
          </cell>
          <cell r="LK97" t="e">
            <v>#REF!</v>
          </cell>
          <cell r="LL97" t="e">
            <v>#REF!</v>
          </cell>
          <cell r="LM97" t="e">
            <v>#REF!</v>
          </cell>
          <cell r="LN97">
            <v>0</v>
          </cell>
          <cell r="LO97">
            <v>0</v>
          </cell>
          <cell r="LP97">
            <v>0</v>
          </cell>
          <cell r="LQ97">
            <v>0</v>
          </cell>
          <cell r="LR97">
            <v>0</v>
          </cell>
          <cell r="LS97">
            <v>0</v>
          </cell>
          <cell r="LT97">
            <v>0</v>
          </cell>
          <cell r="LU97">
            <v>0</v>
          </cell>
          <cell r="LV97">
            <v>0</v>
          </cell>
          <cell r="LW97">
            <v>0</v>
          </cell>
          <cell r="LX97" t="e">
            <v>#REF!</v>
          </cell>
          <cell r="LY97" t="e">
            <v>#REF!</v>
          </cell>
          <cell r="LZ97" t="e">
            <v>#REF!</v>
          </cell>
          <cell r="MA97">
            <v>0</v>
          </cell>
          <cell r="MB97">
            <v>0</v>
          </cell>
          <cell r="MC97">
            <v>0</v>
          </cell>
          <cell r="MD97">
            <v>0</v>
          </cell>
          <cell r="ME97">
            <v>0</v>
          </cell>
          <cell r="MF97">
            <v>0</v>
          </cell>
          <cell r="MG97">
            <v>0</v>
          </cell>
          <cell r="MH97">
            <v>0</v>
          </cell>
          <cell r="MI97">
            <v>0</v>
          </cell>
          <cell r="MJ97">
            <v>0</v>
          </cell>
          <cell r="MN97">
            <v>1338783.32</v>
          </cell>
          <cell r="MO97">
            <v>0</v>
          </cell>
          <cell r="MP97">
            <v>0</v>
          </cell>
          <cell r="NA97">
            <v>1486359.39</v>
          </cell>
          <cell r="NB97">
            <v>0</v>
          </cell>
          <cell r="NC97">
            <v>0</v>
          </cell>
          <cell r="NQ97">
            <v>1047894.88</v>
          </cell>
          <cell r="NR97">
            <v>456626.93</v>
          </cell>
          <cell r="NV97">
            <v>0</v>
          </cell>
          <cell r="NW97">
            <v>0</v>
          </cell>
          <cell r="NX97">
            <v>0</v>
          </cell>
          <cell r="OI97">
            <v>155662.05999999997</v>
          </cell>
          <cell r="OJ97">
            <v>0</v>
          </cell>
          <cell r="OK97">
            <v>0</v>
          </cell>
          <cell r="OY97">
            <v>0</v>
          </cell>
          <cell r="OZ97">
            <v>0</v>
          </cell>
          <cell r="PA97">
            <v>0</v>
          </cell>
          <cell r="PL97">
            <v>0</v>
          </cell>
          <cell r="PM97">
            <v>0</v>
          </cell>
          <cell r="PN97">
            <v>0</v>
          </cell>
          <cell r="QB97">
            <v>0</v>
          </cell>
          <cell r="QC97">
            <v>0</v>
          </cell>
          <cell r="QD97">
            <v>0</v>
          </cell>
          <cell r="QO97">
            <v>0</v>
          </cell>
          <cell r="QP97">
            <v>0</v>
          </cell>
          <cell r="QQ97">
            <v>0</v>
          </cell>
          <cell r="RB97" t="e">
            <v>#REF!</v>
          </cell>
          <cell r="RC97" t="e">
            <v>#REF!</v>
          </cell>
          <cell r="RD97" t="e">
            <v>#REF!</v>
          </cell>
          <cell r="RE97">
            <v>5627156.8950775061</v>
          </cell>
          <cell r="WT97">
            <v>1439353.85</v>
          </cell>
          <cell r="XG97">
            <v>1719504.59</v>
          </cell>
          <cell r="XH97">
            <v>0</v>
          </cell>
          <cell r="XI97">
            <v>0</v>
          </cell>
          <cell r="XW97">
            <v>894332.08</v>
          </cell>
          <cell r="XX97">
            <v>780986.07</v>
          </cell>
          <cell r="XY97">
            <v>780986.07</v>
          </cell>
          <cell r="YJ97">
            <v>780986.07</v>
          </cell>
          <cell r="YZ97">
            <v>361584.22</v>
          </cell>
          <cell r="ZM97">
            <v>0</v>
          </cell>
          <cell r="AAC97">
            <v>45051.49</v>
          </cell>
          <cell r="AAP97">
            <v>27867.49</v>
          </cell>
          <cell r="ABF97">
            <v>7909.24</v>
          </cell>
          <cell r="ABS97">
            <v>3478.81</v>
          </cell>
          <cell r="ACI97">
            <v>941463.08</v>
          </cell>
          <cell r="ACJ97">
            <v>-27417.718758807867</v>
          </cell>
          <cell r="ACN97">
            <v>789932.35</v>
          </cell>
          <cell r="ADA97">
            <v>716474.97</v>
          </cell>
          <cell r="ADQ97">
            <v>151530.73000000001</v>
          </cell>
          <cell r="AED97">
            <v>120724.45</v>
          </cell>
          <cell r="AET97">
            <v>0</v>
          </cell>
        </row>
        <row r="98">
          <cell r="ACJ98">
            <v>-191137.32875880785</v>
          </cell>
          <cell r="AFV98" t="str">
            <v>прав.</v>
          </cell>
          <cell r="AFW98">
            <v>3.0999984592199326E-3</v>
          </cell>
          <cell r="AFX98">
            <v>-1.4200548809021711</v>
          </cell>
        </row>
        <row r="99">
          <cell r="MM99" t="str">
            <v>ІІІ</v>
          </cell>
          <cell r="MN99" t="e">
            <v>#REF!</v>
          </cell>
          <cell r="NQ99" t="e">
            <v>#REF!</v>
          </cell>
          <cell r="OI99">
            <v>753984.51</v>
          </cell>
        </row>
        <row r="100">
          <cell r="NW100">
            <v>0</v>
          </cell>
        </row>
        <row r="106">
          <cell r="BE106">
            <v>31133.511836000598</v>
          </cell>
        </row>
        <row r="107">
          <cell r="EO107">
            <v>9933.9539335064674</v>
          </cell>
        </row>
        <row r="108">
          <cell r="FR108">
            <v>87879.641721152497</v>
          </cell>
        </row>
        <row r="109">
          <cell r="UB109">
            <v>228637.89000000004</v>
          </cell>
        </row>
        <row r="111">
          <cell r="AEH111">
            <v>14268.140770690035</v>
          </cell>
        </row>
      </sheetData>
      <sheetData sheetId="5">
        <row r="8">
          <cell r="C8" t="str">
            <v>Дмитра Самоквасова, ВУЛ, 1</v>
          </cell>
          <cell r="D8">
            <v>5</v>
          </cell>
          <cell r="E8">
            <v>2075.7800000000002</v>
          </cell>
          <cell r="F8">
            <v>9258.84</v>
          </cell>
          <cell r="G8">
            <v>14793.525714599316</v>
          </cell>
          <cell r="H8">
            <v>5534.6857145993163</v>
          </cell>
          <cell r="I8">
            <v>0</v>
          </cell>
          <cell r="J8">
            <v>5534.6857145993163</v>
          </cell>
          <cell r="K8">
            <v>3422.36</v>
          </cell>
          <cell r="L8">
            <v>855.59</v>
          </cell>
          <cell r="M8">
            <v>855.59</v>
          </cell>
          <cell r="N8">
            <v>855.59</v>
          </cell>
          <cell r="O8">
            <v>855.59</v>
          </cell>
          <cell r="X8">
            <v>5294.26034326228</v>
          </cell>
          <cell r="Y8">
            <v>0</v>
          </cell>
          <cell r="Z8">
            <v>0</v>
          </cell>
          <cell r="AA8">
            <v>5294.26034326228</v>
          </cell>
          <cell r="AB8">
            <v>0</v>
          </cell>
          <cell r="AL8">
            <v>0</v>
          </cell>
          <cell r="AM8">
            <v>0</v>
          </cell>
          <cell r="AN8">
            <v>744.2</v>
          </cell>
          <cell r="AO8">
            <v>186.05</v>
          </cell>
          <cell r="AP8">
            <v>186.05</v>
          </cell>
          <cell r="AQ8">
            <v>186.05</v>
          </cell>
          <cell r="AR8">
            <v>186.05</v>
          </cell>
          <cell r="BA8">
            <v>1169.0418597608148</v>
          </cell>
          <cell r="BB8">
            <v>0</v>
          </cell>
          <cell r="BC8">
            <v>0</v>
          </cell>
          <cell r="BD8">
            <v>1169.0418597608148</v>
          </cell>
          <cell r="BE8">
            <v>0</v>
          </cell>
          <cell r="BO8">
            <v>0</v>
          </cell>
          <cell r="BP8">
            <v>0</v>
          </cell>
          <cell r="BQ8">
            <v>403.56</v>
          </cell>
          <cell r="BR8">
            <v>100.89</v>
          </cell>
          <cell r="BS8">
            <v>100.89</v>
          </cell>
          <cell r="BT8">
            <v>100.89</v>
          </cell>
          <cell r="BU8">
            <v>100.89</v>
          </cell>
          <cell r="CD8">
            <v>372.96</v>
          </cell>
          <cell r="CE8">
            <v>93.24</v>
          </cell>
          <cell r="CF8">
            <v>93.24</v>
          </cell>
          <cell r="CG8">
            <v>93.24</v>
          </cell>
          <cell r="CH8">
            <v>93.24</v>
          </cell>
          <cell r="CR8">
            <v>0</v>
          </cell>
          <cell r="CS8">
            <v>0</v>
          </cell>
          <cell r="CT8">
            <v>100.2</v>
          </cell>
          <cell r="CU8">
            <v>25.05</v>
          </cell>
          <cell r="CV8">
            <v>25.05</v>
          </cell>
          <cell r="CW8">
            <v>25.05</v>
          </cell>
          <cell r="CX8">
            <v>25.05</v>
          </cell>
          <cell r="DG8">
            <v>92.6</v>
          </cell>
          <cell r="DH8">
            <v>23.15</v>
          </cell>
          <cell r="DI8">
            <v>23.15</v>
          </cell>
          <cell r="DJ8">
            <v>23.15</v>
          </cell>
          <cell r="DK8">
            <v>23.15</v>
          </cell>
          <cell r="DT8">
            <v>-7.6000000000000085</v>
          </cell>
          <cell r="DU8">
            <v>-7.6000000000000085</v>
          </cell>
          <cell r="DV8">
            <v>0</v>
          </cell>
          <cell r="DW8">
            <v>163.72</v>
          </cell>
          <cell r="DX8">
            <v>40.93</v>
          </cell>
          <cell r="DY8">
            <v>40.93</v>
          </cell>
          <cell r="DZ8">
            <v>40.93</v>
          </cell>
          <cell r="EA8">
            <v>40.93</v>
          </cell>
          <cell r="EK8">
            <v>255.31189441043787</v>
          </cell>
          <cell r="EL8">
            <v>0</v>
          </cell>
          <cell r="EM8">
            <v>0</v>
          </cell>
          <cell r="EN8">
            <v>255.31189441043787</v>
          </cell>
          <cell r="EO8">
            <v>0</v>
          </cell>
          <cell r="EX8">
            <v>91.591894410437874</v>
          </cell>
          <cell r="EY8">
            <v>0</v>
          </cell>
          <cell r="EZ8">
            <v>91.591894410437874</v>
          </cell>
          <cell r="FA8">
            <v>1457.92</v>
          </cell>
          <cell r="FB8">
            <v>364.48</v>
          </cell>
          <cell r="FC8">
            <v>364.48</v>
          </cell>
          <cell r="FD8">
            <v>364.48</v>
          </cell>
          <cell r="FE8">
            <v>364.48</v>
          </cell>
          <cell r="FN8">
            <v>2521.9229416810354</v>
          </cell>
          <cell r="FO8">
            <v>0</v>
          </cell>
          <cell r="FP8">
            <v>0</v>
          </cell>
          <cell r="FQ8">
            <v>2521.9229416810354</v>
          </cell>
          <cell r="FR8">
            <v>0</v>
          </cell>
          <cell r="GA8">
            <v>1064.0029416810353</v>
          </cell>
          <cell r="GB8">
            <v>0</v>
          </cell>
          <cell r="GC8">
            <v>1064.0029416810353</v>
          </cell>
          <cell r="GD8">
            <v>282.24</v>
          </cell>
          <cell r="GE8">
            <v>70.56</v>
          </cell>
          <cell r="GF8">
            <v>70.56</v>
          </cell>
          <cell r="GG8">
            <v>70.56</v>
          </cell>
          <cell r="GH8">
            <v>70.56</v>
          </cell>
          <cell r="GQ8">
            <v>0</v>
          </cell>
          <cell r="GV8">
            <v>-282.24</v>
          </cell>
          <cell r="GW8">
            <v>-282.24</v>
          </cell>
          <cell r="GX8">
            <v>0</v>
          </cell>
          <cell r="GY8">
            <v>2684.64</v>
          </cell>
          <cell r="GZ8">
            <v>671.16</v>
          </cell>
          <cell r="HA8">
            <v>671.16</v>
          </cell>
          <cell r="HB8">
            <v>671.16</v>
          </cell>
          <cell r="HC8">
            <v>671.16</v>
          </cell>
          <cell r="HL8">
            <v>5087.4286754847481</v>
          </cell>
          <cell r="HM8">
            <v>832.33583705590411</v>
          </cell>
          <cell r="HN8">
            <v>679.0503705632533</v>
          </cell>
          <cell r="HO8">
            <v>1815.388324627123</v>
          </cell>
          <cell r="HP8">
            <v>1760.6541432384674</v>
          </cell>
          <cell r="HY8">
            <v>2402.7886754847482</v>
          </cell>
          <cell r="HZ8">
            <v>0</v>
          </cell>
          <cell r="IA8">
            <v>2402.7886754847482</v>
          </cell>
          <cell r="IB8">
            <v>0</v>
          </cell>
          <cell r="IC8">
            <v>0</v>
          </cell>
          <cell r="ID8">
            <v>0</v>
          </cell>
          <cell r="IE8">
            <v>0</v>
          </cell>
          <cell r="IF8">
            <v>0</v>
          </cell>
          <cell r="IO8">
            <v>0</v>
          </cell>
          <cell r="IP8">
            <v>0</v>
          </cell>
          <cell r="IQ8">
            <v>0</v>
          </cell>
          <cell r="IR8">
            <v>0</v>
          </cell>
          <cell r="IS8">
            <v>0</v>
          </cell>
          <cell r="JB8">
            <v>0</v>
          </cell>
          <cell r="JC8">
            <v>0</v>
          </cell>
          <cell r="JD8">
            <v>0</v>
          </cell>
          <cell r="JE8">
            <v>0</v>
          </cell>
          <cell r="JF8">
            <v>0</v>
          </cell>
          <cell r="JG8">
            <v>0</v>
          </cell>
          <cell r="JH8">
            <v>0</v>
          </cell>
          <cell r="JI8">
            <v>0</v>
          </cell>
          <cell r="JR8">
            <v>0</v>
          </cell>
          <cell r="JS8">
            <v>0</v>
          </cell>
          <cell r="JT8">
            <v>0</v>
          </cell>
          <cell r="JU8">
            <v>0</v>
          </cell>
          <cell r="JV8">
            <v>0</v>
          </cell>
          <cell r="KE8">
            <v>0</v>
          </cell>
          <cell r="KF8">
            <v>0</v>
          </cell>
          <cell r="KG8">
            <v>0</v>
          </cell>
          <cell r="KH8">
            <v>978.92</v>
          </cell>
          <cell r="KI8">
            <v>244.73</v>
          </cell>
          <cell r="KJ8">
            <v>244.73</v>
          </cell>
          <cell r="KK8">
            <v>244.73</v>
          </cell>
          <cell r="KL8">
            <v>244.73</v>
          </cell>
          <cell r="KU8">
            <v>1055.3238404920744</v>
          </cell>
          <cell r="KV8">
            <v>284.53336545210828</v>
          </cell>
          <cell r="KW8">
            <v>284.88656283011301</v>
          </cell>
          <cell r="KX8">
            <v>269.07416018116061</v>
          </cell>
          <cell r="KY8">
            <v>216.82975202869267</v>
          </cell>
          <cell r="LH8">
            <v>76.403840492074437</v>
          </cell>
          <cell r="LI8">
            <v>0</v>
          </cell>
          <cell r="LJ8">
            <v>76.403840492074437</v>
          </cell>
          <cell r="LK8">
            <v>0</v>
          </cell>
          <cell r="LX8">
            <v>0</v>
          </cell>
          <cell r="MJ8">
            <v>0</v>
          </cell>
          <cell r="ML8">
            <v>0</v>
          </cell>
          <cell r="MM8">
            <v>0</v>
          </cell>
          <cell r="MN8">
            <v>5480.04</v>
          </cell>
          <cell r="MO8">
            <v>1370.01</v>
          </cell>
          <cell r="MP8">
            <v>1370.01</v>
          </cell>
          <cell r="MQ8">
            <v>1370.01</v>
          </cell>
          <cell r="MR8">
            <v>1370.01</v>
          </cell>
          <cell r="NA8">
            <v>586.94520768582549</v>
          </cell>
          <cell r="NB8">
            <v>0</v>
          </cell>
          <cell r="NC8">
            <v>586.94520768582549</v>
          </cell>
          <cell r="ND8">
            <v>0</v>
          </cell>
          <cell r="NE8">
            <v>0</v>
          </cell>
          <cell r="NN8">
            <v>-4893.0947923141748</v>
          </cell>
          <cell r="NO8">
            <v>-4893.0947923141748</v>
          </cell>
          <cell r="NP8">
            <v>0</v>
          </cell>
          <cell r="NQ8">
            <v>3782.92</v>
          </cell>
          <cell r="NR8">
            <v>27913.219999999998</v>
          </cell>
          <cell r="NS8">
            <v>24130.299999999996</v>
          </cell>
          <cell r="NT8">
            <v>0</v>
          </cell>
          <cell r="NU8">
            <v>24130.299999999996</v>
          </cell>
          <cell r="NV8">
            <v>1093.52</v>
          </cell>
          <cell r="NW8">
            <v>273.38</v>
          </cell>
          <cell r="NX8">
            <v>273.38</v>
          </cell>
          <cell r="NY8">
            <v>273.38</v>
          </cell>
          <cell r="NZ8">
            <v>273.38</v>
          </cell>
          <cell r="OI8">
            <v>0</v>
          </cell>
          <cell r="OJ8">
            <v>0</v>
          </cell>
          <cell r="OK8">
            <v>0</v>
          </cell>
          <cell r="OL8">
            <v>0</v>
          </cell>
          <cell r="OM8">
            <v>0</v>
          </cell>
          <cell r="OV8">
            <v>-1093.52</v>
          </cell>
          <cell r="OW8">
            <v>-1093.52</v>
          </cell>
          <cell r="OX8">
            <v>0</v>
          </cell>
          <cell r="OY8">
            <v>915.84</v>
          </cell>
          <cell r="OZ8">
            <v>228.96</v>
          </cell>
          <cell r="PA8">
            <v>228.96</v>
          </cell>
          <cell r="PB8">
            <v>228.96</v>
          </cell>
          <cell r="PC8">
            <v>228.96</v>
          </cell>
          <cell r="PL8">
            <v>12179.939999999999</v>
          </cell>
          <cell r="PM8">
            <v>0</v>
          </cell>
          <cell r="PN8">
            <v>2122.98</v>
          </cell>
          <cell r="PO8">
            <v>10056.959999999999</v>
          </cell>
          <cell r="PP8">
            <v>0</v>
          </cell>
          <cell r="PY8">
            <v>11264.099999999999</v>
          </cell>
          <cell r="PZ8">
            <v>0</v>
          </cell>
          <cell r="QA8">
            <v>11264.099999999999</v>
          </cell>
          <cell r="QB8">
            <v>200.12</v>
          </cell>
          <cell r="QC8">
            <v>50.03</v>
          </cell>
          <cell r="QD8">
            <v>50.03</v>
          </cell>
          <cell r="QE8">
            <v>50.03</v>
          </cell>
          <cell r="QF8">
            <v>50.03</v>
          </cell>
          <cell r="QO8">
            <v>13748.5</v>
          </cell>
          <cell r="QP8">
            <v>0</v>
          </cell>
          <cell r="QQ8">
            <v>0</v>
          </cell>
          <cell r="QR8">
            <v>13748.5</v>
          </cell>
          <cell r="QS8">
            <v>0</v>
          </cell>
          <cell r="RB8">
            <v>13548.38</v>
          </cell>
          <cell r="RC8">
            <v>0</v>
          </cell>
          <cell r="RD8">
            <v>13548.38</v>
          </cell>
          <cell r="RE8">
            <v>859.36</v>
          </cell>
          <cell r="RF8">
            <v>214.84</v>
          </cell>
          <cell r="RG8">
            <v>214.84</v>
          </cell>
          <cell r="RH8">
            <v>214.84</v>
          </cell>
          <cell r="RI8">
            <v>214.84</v>
          </cell>
          <cell r="RR8">
            <v>0</v>
          </cell>
          <cell r="RS8">
            <v>0</v>
          </cell>
          <cell r="RT8">
            <v>0</v>
          </cell>
          <cell r="RU8">
            <v>0</v>
          </cell>
          <cell r="RV8">
            <v>0</v>
          </cell>
          <cell r="SE8">
            <v>-859.36</v>
          </cell>
          <cell r="SF8">
            <v>-859.36</v>
          </cell>
          <cell r="SG8">
            <v>0</v>
          </cell>
          <cell r="SH8">
            <v>298.08</v>
          </cell>
          <cell r="SI8">
            <v>74.52</v>
          </cell>
          <cell r="SJ8">
            <v>74.52</v>
          </cell>
          <cell r="SK8">
            <v>74.52</v>
          </cell>
          <cell r="SL8">
            <v>74.52</v>
          </cell>
          <cell r="SU8">
            <v>1984.78</v>
          </cell>
          <cell r="SV8">
            <v>0</v>
          </cell>
          <cell r="SW8">
            <v>0</v>
          </cell>
          <cell r="SX8">
            <v>1984.78</v>
          </cell>
          <cell r="SY8">
            <v>0</v>
          </cell>
          <cell r="TH8">
            <v>1686.7</v>
          </cell>
          <cell r="TI8">
            <v>0</v>
          </cell>
          <cell r="TJ8">
            <v>1686.7</v>
          </cell>
          <cell r="TK8">
            <v>416</v>
          </cell>
          <cell r="TL8">
            <v>104</v>
          </cell>
          <cell r="TM8">
            <v>104</v>
          </cell>
          <cell r="TN8">
            <v>104</v>
          </cell>
          <cell r="TO8">
            <v>104</v>
          </cell>
          <cell r="TX8">
            <v>0</v>
          </cell>
          <cell r="TY8">
            <v>0</v>
          </cell>
          <cell r="TZ8">
            <v>0</v>
          </cell>
          <cell r="UA8">
            <v>0</v>
          </cell>
          <cell r="UB8">
            <v>0</v>
          </cell>
          <cell r="UK8">
            <v>-416</v>
          </cell>
          <cell r="UL8">
            <v>-416</v>
          </cell>
          <cell r="UM8">
            <v>0</v>
          </cell>
          <cell r="UN8">
            <v>0</v>
          </cell>
          <cell r="UO8">
            <v>0</v>
          </cell>
          <cell r="UP8">
            <v>0</v>
          </cell>
          <cell r="UQ8">
            <v>0</v>
          </cell>
          <cell r="UR8">
            <v>0</v>
          </cell>
          <cell r="VA8">
            <v>0</v>
          </cell>
          <cell r="VC8">
            <v>0</v>
          </cell>
          <cell r="VH8">
            <v>0</v>
          </cell>
          <cell r="VN8">
            <v>0</v>
          </cell>
          <cell r="VO8">
            <v>0</v>
          </cell>
          <cell r="VP8">
            <v>0</v>
          </cell>
          <cell r="VQ8">
            <v>0</v>
          </cell>
          <cell r="WD8">
            <v>0</v>
          </cell>
          <cell r="WQ8">
            <v>0</v>
          </cell>
          <cell r="WR8">
            <v>0</v>
          </cell>
          <cell r="WS8">
            <v>0</v>
          </cell>
          <cell r="WT8">
            <v>13529.12</v>
          </cell>
          <cell r="WU8">
            <v>3382.28</v>
          </cell>
          <cell r="WV8">
            <v>3382.28</v>
          </cell>
          <cell r="WW8">
            <v>3382.28</v>
          </cell>
          <cell r="WX8">
            <v>3382.28</v>
          </cell>
          <cell r="XG8">
            <v>9656.2806145649956</v>
          </cell>
          <cell r="XH8">
            <v>3866.6497953470589</v>
          </cell>
          <cell r="XI8">
            <v>2671.6888380558007</v>
          </cell>
          <cell r="XJ8">
            <v>0</v>
          </cell>
          <cell r="XK8">
            <v>3117.9419811621351</v>
          </cell>
          <cell r="XT8">
            <v>-3872.8393854350052</v>
          </cell>
          <cell r="XU8">
            <v>-3872.8393854350052</v>
          </cell>
          <cell r="XV8">
            <v>0</v>
          </cell>
          <cell r="XW8">
            <v>2413.7199999999998</v>
          </cell>
          <cell r="XX8">
            <v>603.42999999999995</v>
          </cell>
          <cell r="XY8">
            <v>603.42999999999995</v>
          </cell>
          <cell r="XZ8">
            <v>603.42999999999995</v>
          </cell>
          <cell r="YA8">
            <v>603.42999999999995</v>
          </cell>
          <cell r="YJ8">
            <v>2845.5271372955949</v>
          </cell>
          <cell r="YK8">
            <v>965.4426784907422</v>
          </cell>
          <cell r="YL8">
            <v>651.72423420551547</v>
          </cell>
          <cell r="YM8">
            <v>655.107711223504</v>
          </cell>
          <cell r="YN8">
            <v>573.25251337583325</v>
          </cell>
          <cell r="YW8">
            <v>431.80713729559511</v>
          </cell>
          <cell r="YX8">
            <v>0</v>
          </cell>
          <cell r="YY8">
            <v>431.80713729559511</v>
          </cell>
          <cell r="YZ8">
            <v>1195.6400000000001</v>
          </cell>
          <cell r="ZA8">
            <v>298.91000000000003</v>
          </cell>
          <cell r="ZB8">
            <v>298.91000000000003</v>
          </cell>
          <cell r="ZC8">
            <v>298.91000000000003</v>
          </cell>
          <cell r="ZD8">
            <v>298.91000000000003</v>
          </cell>
          <cell r="ZM8">
            <v>7197.3334941550766</v>
          </cell>
          <cell r="ZT8">
            <v>1687.7682005001282</v>
          </cell>
          <cell r="ZU8">
            <v>4722.0267543845894</v>
          </cell>
          <cell r="ZV8">
            <v>787.53853927035937</v>
          </cell>
          <cell r="ZZ8">
            <v>6001.6934941550762</v>
          </cell>
          <cell r="AAA8">
            <v>0</v>
          </cell>
          <cell r="AAB8">
            <v>6001.6934941550762</v>
          </cell>
          <cell r="AAC8">
            <v>430.92</v>
          </cell>
          <cell r="AAD8">
            <v>107.73</v>
          </cell>
          <cell r="AAE8">
            <v>107.73</v>
          </cell>
          <cell r="AAF8">
            <v>107.73</v>
          </cell>
          <cell r="AAG8">
            <v>107.73</v>
          </cell>
          <cell r="AAP8">
            <v>360.56852063999997</v>
          </cell>
          <cell r="AAQ8">
            <v>0</v>
          </cell>
          <cell r="AAR8">
            <v>120.235588416</v>
          </cell>
          <cell r="AAS8">
            <v>119.07560102399999</v>
          </cell>
          <cell r="AAT8">
            <v>121.2573312</v>
          </cell>
          <cell r="ABC8">
            <v>-70.351479360000042</v>
          </cell>
          <cell r="ABD8">
            <v>-70.351479360000042</v>
          </cell>
          <cell r="ABE8">
            <v>0</v>
          </cell>
          <cell r="ABF8">
            <v>95.48</v>
          </cell>
          <cell r="ABG8">
            <v>23.87</v>
          </cell>
          <cell r="ABH8">
            <v>23.87</v>
          </cell>
          <cell r="ABI8">
            <v>23.87</v>
          </cell>
          <cell r="ABJ8">
            <v>23.87</v>
          </cell>
          <cell r="ABS8">
            <v>0</v>
          </cell>
          <cell r="ABT8">
            <v>0</v>
          </cell>
          <cell r="ABU8">
            <v>0</v>
          </cell>
          <cell r="ABV8">
            <v>0</v>
          </cell>
          <cell r="ACF8">
            <v>-95.48</v>
          </cell>
          <cell r="ACG8">
            <v>-95.48</v>
          </cell>
          <cell r="ACH8">
            <v>0</v>
          </cell>
          <cell r="ACI8">
            <v>0</v>
          </cell>
          <cell r="ACJ8">
            <v>595.16354351999996</v>
          </cell>
          <cell r="ACK8">
            <v>595.16354351999996</v>
          </cell>
          <cell r="ACL8">
            <v>0</v>
          </cell>
          <cell r="ACM8">
            <v>595.16354351999996</v>
          </cell>
          <cell r="ACN8">
            <v>0</v>
          </cell>
          <cell r="ACO8">
            <v>0</v>
          </cell>
          <cell r="ACP8">
            <v>0</v>
          </cell>
          <cell r="ACQ8">
            <v>0</v>
          </cell>
          <cell r="ACR8">
            <v>0</v>
          </cell>
          <cell r="ADA8">
            <v>595.16354351999996</v>
          </cell>
          <cell r="ADB8">
            <v>147.87050151999998</v>
          </cell>
          <cell r="ADC8">
            <v>153.810146</v>
          </cell>
          <cell r="ADD8">
            <v>152.326244</v>
          </cell>
          <cell r="ADE8">
            <v>141.15665199999998</v>
          </cell>
          <cell r="ADN8">
            <v>595.16354351999996</v>
          </cell>
          <cell r="ADO8">
            <v>0</v>
          </cell>
          <cell r="ADP8">
            <v>595.16354351999996</v>
          </cell>
          <cell r="ADQ8">
            <v>0</v>
          </cell>
          <cell r="ADR8">
            <v>0</v>
          </cell>
          <cell r="ADS8">
            <v>0</v>
          </cell>
          <cell r="ADT8">
            <v>0</v>
          </cell>
          <cell r="ADU8">
            <v>0</v>
          </cell>
          <cell r="AED8">
            <v>0</v>
          </cell>
          <cell r="AEE8">
            <v>0</v>
          </cell>
          <cell r="AEF8">
            <v>0</v>
          </cell>
          <cell r="AEG8">
            <v>0</v>
          </cell>
          <cell r="AEH8">
            <v>0</v>
          </cell>
          <cell r="AEQ8">
            <v>0</v>
          </cell>
          <cell r="AER8">
            <v>0</v>
          </cell>
          <cell r="AES8">
            <v>0</v>
          </cell>
          <cell r="AET8">
            <v>2530.52</v>
          </cell>
          <cell r="AEU8">
            <v>632.63</v>
          </cell>
          <cell r="AEV8">
            <v>632.63</v>
          </cell>
          <cell r="AEW8">
            <v>632.63</v>
          </cell>
          <cell r="AEX8">
            <v>632.63</v>
          </cell>
          <cell r="AFG8">
            <v>0</v>
          </cell>
          <cell r="AFH8">
            <v>0</v>
          </cell>
          <cell r="AFI8">
            <v>0</v>
          </cell>
          <cell r="AFK8">
            <v>0</v>
          </cell>
          <cell r="AFT8">
            <v>-2530.52</v>
          </cell>
          <cell r="AFU8">
            <v>-2530.52</v>
          </cell>
          <cell r="AFV8">
            <v>0</v>
          </cell>
          <cell r="AFW8">
            <v>39696.120000000003</v>
          </cell>
          <cell r="AFX8">
            <v>65003.888072952883</v>
          </cell>
          <cell r="AFY8">
            <v>25307.76807295288</v>
          </cell>
          <cell r="AFZ8">
            <v>0</v>
          </cell>
          <cell r="AGA8">
            <v>25307.76807295288</v>
          </cell>
          <cell r="AGB8">
            <v>47635.344000000005</v>
          </cell>
          <cell r="AGC8">
            <v>78004.665687543456</v>
          </cell>
          <cell r="AGD8">
            <v>30369.321687543452</v>
          </cell>
          <cell r="AGE8">
            <v>0</v>
          </cell>
          <cell r="AGF8">
            <v>30369.321687543452</v>
          </cell>
          <cell r="AGG8">
            <v>2381.7672000000002</v>
          </cell>
          <cell r="AGH8">
            <v>3900.2332843771728</v>
          </cell>
          <cell r="AGI8">
            <v>1518.4660843771726</v>
          </cell>
          <cell r="AGJ8">
            <v>0</v>
          </cell>
          <cell r="AGK8">
            <v>1518.4660843771726</v>
          </cell>
          <cell r="AGL8">
            <v>825.35516304347823</v>
          </cell>
          <cell r="AGN8">
            <v>-825.35516304347823</v>
          </cell>
          <cell r="AGO8">
            <v>-825.35516304347823</v>
          </cell>
          <cell r="AGP8">
            <v>0</v>
          </cell>
          <cell r="AGQ8">
            <v>50842.466363043488</v>
          </cell>
          <cell r="AGR8">
            <v>81904.898971920629</v>
          </cell>
          <cell r="AGS8">
            <v>31062.432608877141</v>
          </cell>
          <cell r="AGT8">
            <v>0</v>
          </cell>
          <cell r="AGU8">
            <v>31062.432608877141</v>
          </cell>
        </row>
        <row r="9">
          <cell r="C9" t="str">
            <v>Дмитра Самоквасова, ВУЛ, 3</v>
          </cell>
          <cell r="D9">
            <v>5</v>
          </cell>
          <cell r="E9">
            <v>1978.61</v>
          </cell>
          <cell r="F9">
            <v>8907.6400000000012</v>
          </cell>
          <cell r="G9">
            <v>11161.078115843145</v>
          </cell>
          <cell r="H9">
            <v>2253.4381158431443</v>
          </cell>
          <cell r="I9">
            <v>0</v>
          </cell>
          <cell r="J9">
            <v>2253.4381158431443</v>
          </cell>
          <cell r="K9">
            <v>3312.28</v>
          </cell>
          <cell r="L9">
            <v>828.07</v>
          </cell>
          <cell r="M9">
            <v>828.07</v>
          </cell>
          <cell r="N9">
            <v>828.07</v>
          </cell>
          <cell r="O9">
            <v>828.07</v>
          </cell>
          <cell r="X9">
            <v>4953.2881062609977</v>
          </cell>
          <cell r="Y9">
            <v>0</v>
          </cell>
          <cell r="Z9">
            <v>0</v>
          </cell>
          <cell r="AA9">
            <v>0</v>
          </cell>
          <cell r="AB9">
            <v>4953.2881062609977</v>
          </cell>
          <cell r="AL9">
            <v>0</v>
          </cell>
          <cell r="AM9">
            <v>0</v>
          </cell>
          <cell r="AN9">
            <v>651.08000000000004</v>
          </cell>
          <cell r="AO9">
            <v>162.77000000000001</v>
          </cell>
          <cell r="AP9">
            <v>162.77000000000001</v>
          </cell>
          <cell r="AQ9">
            <v>162.77000000000001</v>
          </cell>
          <cell r="AR9">
            <v>162.77000000000001</v>
          </cell>
          <cell r="BA9">
            <v>983.2289532156019</v>
          </cell>
          <cell r="BB9">
            <v>0</v>
          </cell>
          <cell r="BC9">
            <v>0</v>
          </cell>
          <cell r="BD9">
            <v>0</v>
          </cell>
          <cell r="BE9">
            <v>983.2289532156019</v>
          </cell>
          <cell r="BO9">
            <v>0</v>
          </cell>
          <cell r="BP9">
            <v>0</v>
          </cell>
          <cell r="BQ9">
            <v>413.64</v>
          </cell>
          <cell r="BR9">
            <v>103.41</v>
          </cell>
          <cell r="BS9">
            <v>103.41</v>
          </cell>
          <cell r="BT9">
            <v>103.41</v>
          </cell>
          <cell r="BU9">
            <v>103.41</v>
          </cell>
          <cell r="CD9">
            <v>382.28</v>
          </cell>
          <cell r="CE9">
            <v>95.57</v>
          </cell>
          <cell r="CF9">
            <v>95.57</v>
          </cell>
          <cell r="CG9">
            <v>95.57</v>
          </cell>
          <cell r="CH9">
            <v>95.57</v>
          </cell>
          <cell r="CR9">
            <v>0</v>
          </cell>
          <cell r="CS9">
            <v>0</v>
          </cell>
          <cell r="CT9">
            <v>104.96</v>
          </cell>
          <cell r="CU9">
            <v>26.24</v>
          </cell>
          <cell r="CV9">
            <v>26.24</v>
          </cell>
          <cell r="CW9">
            <v>26.24</v>
          </cell>
          <cell r="CX9">
            <v>26.24</v>
          </cell>
          <cell r="DG9">
            <v>97</v>
          </cell>
          <cell r="DH9">
            <v>24.25</v>
          </cell>
          <cell r="DI9">
            <v>24.25</v>
          </cell>
          <cell r="DJ9">
            <v>24.25</v>
          </cell>
          <cell r="DK9">
            <v>24.25</v>
          </cell>
          <cell r="DT9">
            <v>-7.9599999999999937</v>
          </cell>
          <cell r="DU9">
            <v>-7.9599999999999937</v>
          </cell>
          <cell r="DV9">
            <v>0</v>
          </cell>
          <cell r="DW9">
            <v>163.72</v>
          </cell>
          <cell r="DX9">
            <v>40.93</v>
          </cell>
          <cell r="DY9">
            <v>40.93</v>
          </cell>
          <cell r="DZ9">
            <v>40.93</v>
          </cell>
          <cell r="EA9">
            <v>40.93</v>
          </cell>
          <cell r="EK9">
            <v>247.02995025075015</v>
          </cell>
          <cell r="EL9">
            <v>0</v>
          </cell>
          <cell r="EM9">
            <v>0</v>
          </cell>
          <cell r="EN9">
            <v>0</v>
          </cell>
          <cell r="EO9">
            <v>247.02995025075015</v>
          </cell>
          <cell r="EX9">
            <v>83.309950250750148</v>
          </cell>
          <cell r="EY9">
            <v>0</v>
          </cell>
          <cell r="EZ9">
            <v>83.309950250750148</v>
          </cell>
          <cell r="FA9">
            <v>1350.68</v>
          </cell>
          <cell r="FB9">
            <v>337.67</v>
          </cell>
          <cell r="FC9">
            <v>337.67</v>
          </cell>
          <cell r="FD9">
            <v>337.67</v>
          </cell>
          <cell r="FE9">
            <v>337.67</v>
          </cell>
          <cell r="FN9">
            <v>2055.686401058791</v>
          </cell>
          <cell r="FO9">
            <v>0</v>
          </cell>
          <cell r="FP9">
            <v>0</v>
          </cell>
          <cell r="FQ9">
            <v>0</v>
          </cell>
          <cell r="FR9">
            <v>2055.686401058791</v>
          </cell>
          <cell r="GA9">
            <v>705.00640105879097</v>
          </cell>
          <cell r="GB9">
            <v>0</v>
          </cell>
          <cell r="GC9">
            <v>705.00640105879097</v>
          </cell>
          <cell r="GD9">
            <v>354.8</v>
          </cell>
          <cell r="GE9">
            <v>88.7</v>
          </cell>
          <cell r="GF9">
            <v>88.7</v>
          </cell>
          <cell r="GG9">
            <v>88.7</v>
          </cell>
          <cell r="GH9">
            <v>88.7</v>
          </cell>
          <cell r="GQ9">
            <v>0</v>
          </cell>
          <cell r="GV9">
            <v>-354.8</v>
          </cell>
          <cell r="GW9">
            <v>-354.8</v>
          </cell>
          <cell r="GX9">
            <v>0</v>
          </cell>
          <cell r="GY9">
            <v>2556.48</v>
          </cell>
          <cell r="GZ9">
            <v>639.12</v>
          </cell>
          <cell r="HA9">
            <v>639.12</v>
          </cell>
          <cell r="HB9">
            <v>639.12</v>
          </cell>
          <cell r="HC9">
            <v>639.12</v>
          </cell>
          <cell r="HL9">
            <v>2442.5647050570037</v>
          </cell>
          <cell r="HM9">
            <v>794.11900923839107</v>
          </cell>
          <cell r="HN9">
            <v>648.13892395564994</v>
          </cell>
          <cell r="HO9">
            <v>537.05877184206543</v>
          </cell>
          <cell r="HP9">
            <v>463.24800002089717</v>
          </cell>
          <cell r="HY9">
            <v>-113.9152949429963</v>
          </cell>
          <cell r="HZ9">
            <v>-113.9152949429963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  <cell r="JH9">
            <v>0</v>
          </cell>
          <cell r="JI9">
            <v>0</v>
          </cell>
          <cell r="JR9">
            <v>0</v>
          </cell>
          <cell r="JS9">
            <v>0</v>
          </cell>
          <cell r="JT9">
            <v>0</v>
          </cell>
          <cell r="JU9">
            <v>0</v>
          </cell>
          <cell r="JV9">
            <v>0</v>
          </cell>
          <cell r="KE9">
            <v>0</v>
          </cell>
          <cell r="KF9">
            <v>0</v>
          </cell>
          <cell r="KG9">
            <v>0</v>
          </cell>
          <cell r="KH9">
            <v>979</v>
          </cell>
          <cell r="KI9">
            <v>244.75</v>
          </cell>
          <cell r="KJ9">
            <v>244.75</v>
          </cell>
          <cell r="KK9">
            <v>244.75</v>
          </cell>
          <cell r="KL9">
            <v>244.75</v>
          </cell>
          <cell r="KU9">
            <v>1055.3238404920744</v>
          </cell>
          <cell r="KV9">
            <v>284.53336545210828</v>
          </cell>
          <cell r="KW9">
            <v>284.88656283011301</v>
          </cell>
          <cell r="KX9">
            <v>269.07416018116061</v>
          </cell>
          <cell r="KY9">
            <v>216.82975202869267</v>
          </cell>
          <cell r="LH9">
            <v>76.323840492074396</v>
          </cell>
          <cell r="LI9">
            <v>0</v>
          </cell>
          <cell r="LJ9">
            <v>76.323840492074396</v>
          </cell>
          <cell r="LK9">
            <v>0</v>
          </cell>
          <cell r="LX9">
            <v>0</v>
          </cell>
          <cell r="MJ9">
            <v>0</v>
          </cell>
          <cell r="ML9">
            <v>0</v>
          </cell>
          <cell r="MM9">
            <v>0</v>
          </cell>
          <cell r="MN9">
            <v>8100.4260000000004</v>
          </cell>
          <cell r="MO9">
            <v>2025.1065000000001</v>
          </cell>
          <cell r="MP9">
            <v>2025.1065000000001</v>
          </cell>
          <cell r="MQ9">
            <v>2025.1065000000001</v>
          </cell>
          <cell r="MR9">
            <v>2025.1065000000001</v>
          </cell>
          <cell r="NA9">
            <v>0</v>
          </cell>
          <cell r="NB9">
            <v>0</v>
          </cell>
          <cell r="NC9">
            <v>0</v>
          </cell>
          <cell r="ND9">
            <v>0</v>
          </cell>
          <cell r="NE9">
            <v>0</v>
          </cell>
          <cell r="NN9">
            <v>-8100.4260000000004</v>
          </cell>
          <cell r="NO9">
            <v>-8100.4260000000004</v>
          </cell>
          <cell r="NP9">
            <v>0</v>
          </cell>
          <cell r="NQ9">
            <v>3625.6400000000003</v>
          </cell>
          <cell r="NR9">
            <v>47378.79</v>
          </cell>
          <cell r="NS9">
            <v>43753.15</v>
          </cell>
          <cell r="NT9">
            <v>0</v>
          </cell>
          <cell r="NU9">
            <v>43753.15</v>
          </cell>
          <cell r="NV9">
            <v>1050.8399999999999</v>
          </cell>
          <cell r="NW9">
            <v>262.70999999999998</v>
          </cell>
          <cell r="NX9">
            <v>262.70999999999998</v>
          </cell>
          <cell r="NY9">
            <v>262.70999999999998</v>
          </cell>
          <cell r="NZ9">
            <v>262.70999999999998</v>
          </cell>
          <cell r="OI9">
            <v>0</v>
          </cell>
          <cell r="OJ9">
            <v>0</v>
          </cell>
          <cell r="OK9">
            <v>0</v>
          </cell>
          <cell r="OL9">
            <v>0</v>
          </cell>
          <cell r="OM9">
            <v>0</v>
          </cell>
          <cell r="OV9">
            <v>-1050.8399999999999</v>
          </cell>
          <cell r="OW9">
            <v>-1050.8399999999999</v>
          </cell>
          <cell r="OX9">
            <v>0</v>
          </cell>
          <cell r="OY9">
            <v>801.16</v>
          </cell>
          <cell r="OZ9">
            <v>200.29</v>
          </cell>
          <cell r="PA9">
            <v>200.29</v>
          </cell>
          <cell r="PB9">
            <v>200.29</v>
          </cell>
          <cell r="PC9">
            <v>200.29</v>
          </cell>
          <cell r="PL9">
            <v>2263.56</v>
          </cell>
          <cell r="PM9">
            <v>2263.56</v>
          </cell>
          <cell r="PN9">
            <v>0</v>
          </cell>
          <cell r="PO9">
            <v>0</v>
          </cell>
          <cell r="PP9">
            <v>0</v>
          </cell>
          <cell r="PY9">
            <v>1462.4</v>
          </cell>
          <cell r="PZ9">
            <v>0</v>
          </cell>
          <cell r="QA9">
            <v>1462.4</v>
          </cell>
          <cell r="QB9">
            <v>202.84</v>
          </cell>
          <cell r="QC9">
            <v>50.71</v>
          </cell>
          <cell r="QD9">
            <v>50.71</v>
          </cell>
          <cell r="QE9">
            <v>50.71</v>
          </cell>
          <cell r="QF9">
            <v>50.71</v>
          </cell>
          <cell r="QO9">
            <v>0</v>
          </cell>
          <cell r="QP9">
            <v>0</v>
          </cell>
          <cell r="QQ9">
            <v>0</v>
          </cell>
          <cell r="QR9">
            <v>0</v>
          </cell>
          <cell r="QS9">
            <v>0</v>
          </cell>
          <cell r="RB9">
            <v>-202.84</v>
          </cell>
          <cell r="RC9">
            <v>-202.84</v>
          </cell>
          <cell r="RD9">
            <v>0</v>
          </cell>
          <cell r="RE9">
            <v>896.56</v>
          </cell>
          <cell r="RF9">
            <v>224.14</v>
          </cell>
          <cell r="RG9">
            <v>224.14</v>
          </cell>
          <cell r="RH9">
            <v>224.14</v>
          </cell>
          <cell r="RI9">
            <v>224.14</v>
          </cell>
          <cell r="RR9">
            <v>0</v>
          </cell>
          <cell r="RS9">
            <v>0</v>
          </cell>
          <cell r="RT9">
            <v>0</v>
          </cell>
          <cell r="RU9">
            <v>0</v>
          </cell>
          <cell r="RV9">
            <v>0</v>
          </cell>
          <cell r="SE9">
            <v>-896.56</v>
          </cell>
          <cell r="SF9">
            <v>-896.56</v>
          </cell>
          <cell r="SG9">
            <v>0</v>
          </cell>
          <cell r="SH9">
            <v>297.88</v>
          </cell>
          <cell r="SI9">
            <v>74.47</v>
          </cell>
          <cell r="SJ9">
            <v>74.47</v>
          </cell>
          <cell r="SK9">
            <v>74.47</v>
          </cell>
          <cell r="SL9">
            <v>74.47</v>
          </cell>
          <cell r="SU9">
            <v>0</v>
          </cell>
          <cell r="SV9">
            <v>0</v>
          </cell>
          <cell r="SW9">
            <v>0</v>
          </cell>
          <cell r="SX9">
            <v>0</v>
          </cell>
          <cell r="SY9">
            <v>0</v>
          </cell>
          <cell r="TH9">
            <v>-297.88</v>
          </cell>
          <cell r="TI9">
            <v>-297.88</v>
          </cell>
          <cell r="TJ9">
            <v>0</v>
          </cell>
          <cell r="TK9">
            <v>376.36</v>
          </cell>
          <cell r="TL9">
            <v>94.09</v>
          </cell>
          <cell r="TM9">
            <v>94.09</v>
          </cell>
          <cell r="TN9">
            <v>94.09</v>
          </cell>
          <cell r="TO9">
            <v>94.09</v>
          </cell>
          <cell r="TX9">
            <v>45115.23</v>
          </cell>
          <cell r="TY9">
            <v>0</v>
          </cell>
          <cell r="TZ9">
            <v>45115.23</v>
          </cell>
          <cell r="UA9">
            <v>0</v>
          </cell>
          <cell r="UB9">
            <v>0</v>
          </cell>
          <cell r="UK9">
            <v>44738.87</v>
          </cell>
          <cell r="UL9">
            <v>0</v>
          </cell>
          <cell r="UM9">
            <v>44738.87</v>
          </cell>
          <cell r="UN9">
            <v>0</v>
          </cell>
          <cell r="UO9">
            <v>0</v>
          </cell>
          <cell r="UP9">
            <v>0</v>
          </cell>
          <cell r="UQ9">
            <v>0</v>
          </cell>
          <cell r="UR9">
            <v>0</v>
          </cell>
          <cell r="VA9">
            <v>0</v>
          </cell>
          <cell r="VC9">
            <v>0</v>
          </cell>
          <cell r="VH9">
            <v>0</v>
          </cell>
          <cell r="VN9">
            <v>0</v>
          </cell>
          <cell r="VO9">
            <v>0</v>
          </cell>
          <cell r="VP9">
            <v>0</v>
          </cell>
          <cell r="VQ9">
            <v>0</v>
          </cell>
          <cell r="WD9">
            <v>0</v>
          </cell>
          <cell r="WQ9">
            <v>0</v>
          </cell>
          <cell r="WR9">
            <v>0</v>
          </cell>
          <cell r="WS9">
            <v>0</v>
          </cell>
          <cell r="WT9">
            <v>9653.24</v>
          </cell>
          <cell r="WU9">
            <v>2413.31</v>
          </cell>
          <cell r="WV9">
            <v>2413.31</v>
          </cell>
          <cell r="WW9">
            <v>2413.31</v>
          </cell>
          <cell r="WX9">
            <v>2413.31</v>
          </cell>
          <cell r="XG9">
            <v>6021.90631133845</v>
          </cell>
          <cell r="XH9">
            <v>2478.8882785208411</v>
          </cell>
          <cell r="XI9">
            <v>1775.3253246494148</v>
          </cell>
          <cell r="XJ9">
            <v>4.2323688518366698</v>
          </cell>
          <cell r="XK9">
            <v>1763.4603393163579</v>
          </cell>
          <cell r="XT9">
            <v>-3631.3336886615498</v>
          </cell>
          <cell r="XU9">
            <v>-3631.3336886615498</v>
          </cell>
          <cell r="XV9">
            <v>0</v>
          </cell>
          <cell r="XW9">
            <v>2403.56</v>
          </cell>
          <cell r="XX9">
            <v>600.89</v>
          </cell>
          <cell r="XY9">
            <v>600.89</v>
          </cell>
          <cell r="XZ9">
            <v>600.89</v>
          </cell>
          <cell r="YA9">
            <v>600.89</v>
          </cell>
          <cell r="YJ9">
            <v>2396.1345222009695</v>
          </cell>
          <cell r="YK9">
            <v>855.40657267976121</v>
          </cell>
          <cell r="YL9">
            <v>534.09034760801865</v>
          </cell>
          <cell r="YM9">
            <v>536.86311916048987</v>
          </cell>
          <cell r="YN9">
            <v>469.77448275269995</v>
          </cell>
          <cell r="YW9">
            <v>-7.4254777990304319</v>
          </cell>
          <cell r="YX9">
            <v>-7.4254777990304319</v>
          </cell>
          <cell r="YY9">
            <v>0</v>
          </cell>
          <cell r="YZ9">
            <v>1109.5999999999999</v>
          </cell>
          <cell r="ZA9">
            <v>277.39999999999998</v>
          </cell>
          <cell r="ZB9">
            <v>277.39999999999998</v>
          </cell>
          <cell r="ZC9">
            <v>277.39999999999998</v>
          </cell>
          <cell r="ZD9">
            <v>277.39999999999998</v>
          </cell>
          <cell r="ZM9">
            <v>4963.9799588507622</v>
          </cell>
          <cell r="ZT9">
            <v>1139.3071623270203</v>
          </cell>
          <cell r="ZU9">
            <v>3077.1029432264613</v>
          </cell>
          <cell r="ZV9">
            <v>747.56985329728138</v>
          </cell>
          <cell r="ZZ9">
            <v>3854.3799588507623</v>
          </cell>
          <cell r="AAA9">
            <v>0</v>
          </cell>
          <cell r="AAB9">
            <v>3854.3799588507623</v>
          </cell>
          <cell r="AAC9">
            <v>431.36</v>
          </cell>
          <cell r="AAD9">
            <v>107.84</v>
          </cell>
          <cell r="AAE9">
            <v>107.84</v>
          </cell>
          <cell r="AAF9">
            <v>107.84</v>
          </cell>
          <cell r="AAG9">
            <v>107.84</v>
          </cell>
          <cell r="AAP9">
            <v>479.73602937599998</v>
          </cell>
          <cell r="AAQ9">
            <v>119.167508736</v>
          </cell>
          <cell r="AAR9">
            <v>120.235588416</v>
          </cell>
          <cell r="AAS9">
            <v>119.07560102399999</v>
          </cell>
          <cell r="AAT9">
            <v>121.2573312</v>
          </cell>
          <cell r="ABC9">
            <v>48.376029375999963</v>
          </cell>
          <cell r="ABD9">
            <v>0</v>
          </cell>
          <cell r="ABE9">
            <v>48.376029375999963</v>
          </cell>
          <cell r="ABF9">
            <v>95.76</v>
          </cell>
          <cell r="ABG9">
            <v>23.94</v>
          </cell>
          <cell r="ABH9">
            <v>23.94</v>
          </cell>
          <cell r="ABI9">
            <v>23.94</v>
          </cell>
          <cell r="ABJ9">
            <v>23.94</v>
          </cell>
          <cell r="ABS9">
            <v>0</v>
          </cell>
          <cell r="ABT9">
            <v>0</v>
          </cell>
          <cell r="ABU9">
            <v>0</v>
          </cell>
          <cell r="ABV9">
            <v>0</v>
          </cell>
          <cell r="ACF9">
            <v>-95.76</v>
          </cell>
          <cell r="ACG9">
            <v>-95.76</v>
          </cell>
          <cell r="ACH9">
            <v>0</v>
          </cell>
          <cell r="ACI9">
            <v>2102.52</v>
          </cell>
          <cell r="ACJ9">
            <v>815.64481067999986</v>
          </cell>
          <cell r="ACK9">
            <v>-1286.8751893200001</v>
          </cell>
          <cell r="ACL9">
            <v>-1286.8751893200001</v>
          </cell>
          <cell r="ACM9">
            <v>0</v>
          </cell>
          <cell r="ACN9">
            <v>2102.52</v>
          </cell>
          <cell r="ACO9">
            <v>525.63</v>
          </cell>
          <cell r="ACP9">
            <v>525.63</v>
          </cell>
          <cell r="ACQ9">
            <v>525.63</v>
          </cell>
          <cell r="ACR9">
            <v>525.63</v>
          </cell>
          <cell r="ADA9">
            <v>815.64481067999986</v>
          </cell>
          <cell r="ADB9">
            <v>24.391010559999998</v>
          </cell>
          <cell r="ADC9">
            <v>49.219246720000001</v>
          </cell>
          <cell r="ADD9">
            <v>53.3141854</v>
          </cell>
          <cell r="ADE9">
            <v>688.72036799999989</v>
          </cell>
          <cell r="ADN9">
            <v>-1286.8751893200001</v>
          </cell>
          <cell r="ADO9">
            <v>-1286.8751893200001</v>
          </cell>
          <cell r="ADP9">
            <v>0</v>
          </cell>
          <cell r="ADQ9">
            <v>0</v>
          </cell>
          <cell r="ADR9">
            <v>0</v>
          </cell>
          <cell r="ADS9">
            <v>0</v>
          </cell>
          <cell r="ADT9">
            <v>0</v>
          </cell>
          <cell r="ADU9">
            <v>0</v>
          </cell>
          <cell r="AED9">
            <v>0</v>
          </cell>
          <cell r="AEE9">
            <v>0</v>
          </cell>
          <cell r="AEF9">
            <v>0</v>
          </cell>
          <cell r="AEG9">
            <v>0</v>
          </cell>
          <cell r="AEH9">
            <v>0</v>
          </cell>
          <cell r="AEQ9">
            <v>0</v>
          </cell>
          <cell r="AER9">
            <v>0</v>
          </cell>
          <cell r="AES9">
            <v>0</v>
          </cell>
          <cell r="AET9">
            <v>0</v>
          </cell>
          <cell r="AEU9">
            <v>0</v>
          </cell>
          <cell r="AEV9">
            <v>0</v>
          </cell>
          <cell r="AEW9">
            <v>0</v>
          </cell>
          <cell r="AEX9">
            <v>0</v>
          </cell>
          <cell r="AFG9">
            <v>0</v>
          </cell>
          <cell r="AFH9">
            <v>0</v>
          </cell>
          <cell r="AFI9">
            <v>0</v>
          </cell>
          <cell r="AFK9">
            <v>0</v>
          </cell>
          <cell r="AFT9">
            <v>0</v>
          </cell>
          <cell r="AFU9">
            <v>0</v>
          </cell>
          <cell r="AFV9">
            <v>0</v>
          </cell>
          <cell r="AFW9">
            <v>37408.745999999999</v>
          </cell>
          <cell r="AFX9">
            <v>74272.593588781398</v>
          </cell>
          <cell r="AFY9">
            <v>36863.847588781398</v>
          </cell>
          <cell r="AFZ9">
            <v>0</v>
          </cell>
          <cell r="AGA9">
            <v>36863.847588781398</v>
          </cell>
          <cell r="AGB9">
            <v>44890.495199999998</v>
          </cell>
          <cell r="AGC9">
            <v>89127.112306537674</v>
          </cell>
          <cell r="AGD9">
            <v>44236.617106537677</v>
          </cell>
          <cell r="AGE9">
            <v>0</v>
          </cell>
          <cell r="AGF9">
            <v>44236.617106537677</v>
          </cell>
          <cell r="AGG9">
            <v>2244.5247599999998</v>
          </cell>
          <cell r="AGH9">
            <v>4456.3556153268837</v>
          </cell>
          <cell r="AGI9">
            <v>2211.8308553268839</v>
          </cell>
          <cell r="AGJ9">
            <v>0</v>
          </cell>
          <cell r="AGK9">
            <v>2211.8308553268839</v>
          </cell>
          <cell r="AGL9">
            <v>825.35516304347823</v>
          </cell>
          <cell r="AGN9">
            <v>-825.35516304347823</v>
          </cell>
          <cell r="AGO9">
            <v>-825.35516304347823</v>
          </cell>
          <cell r="AGP9">
            <v>0</v>
          </cell>
          <cell r="AGQ9">
            <v>47960.375123043479</v>
          </cell>
          <cell r="AGR9">
            <v>93583.467921864562</v>
          </cell>
          <cell r="AGS9">
            <v>45623.092798821082</v>
          </cell>
          <cell r="AGT9">
            <v>0</v>
          </cell>
          <cell r="AGU9">
            <v>45623.092798821082</v>
          </cell>
        </row>
        <row r="10">
          <cell r="C10" t="str">
            <v>Дмитра Самоквасова, ВУЛ, 5</v>
          </cell>
          <cell r="D10">
            <v>5</v>
          </cell>
          <cell r="E10">
            <v>3437.1</v>
          </cell>
          <cell r="F10">
            <v>13670.760000000002</v>
          </cell>
          <cell r="G10">
            <v>5105.3776015857056</v>
          </cell>
          <cell r="H10">
            <v>-8565.3823984142964</v>
          </cell>
          <cell r="I10">
            <v>-8565.3823984142964</v>
          </cell>
          <cell r="J10">
            <v>0</v>
          </cell>
          <cell r="K10">
            <v>4687.6400000000003</v>
          </cell>
          <cell r="L10">
            <v>1171.9100000000001</v>
          </cell>
          <cell r="M10">
            <v>1171.9100000000001</v>
          </cell>
          <cell r="N10">
            <v>1171.9100000000001</v>
          </cell>
          <cell r="O10">
            <v>1171.9100000000001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L10">
            <v>0</v>
          </cell>
          <cell r="AM10">
            <v>0</v>
          </cell>
          <cell r="AN10">
            <v>839.92</v>
          </cell>
          <cell r="AO10">
            <v>209.98</v>
          </cell>
          <cell r="AP10">
            <v>209.98</v>
          </cell>
          <cell r="AQ10">
            <v>209.98</v>
          </cell>
          <cell r="AR10">
            <v>209.98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O10">
            <v>0</v>
          </cell>
          <cell r="BP10">
            <v>0</v>
          </cell>
          <cell r="BQ10">
            <v>759.64</v>
          </cell>
          <cell r="BR10">
            <v>189.91</v>
          </cell>
          <cell r="BS10">
            <v>189.91</v>
          </cell>
          <cell r="BT10">
            <v>189.91</v>
          </cell>
          <cell r="BU10">
            <v>189.91</v>
          </cell>
          <cell r="CD10">
            <v>702.08</v>
          </cell>
          <cell r="CE10">
            <v>175.52</v>
          </cell>
          <cell r="CF10">
            <v>175.52</v>
          </cell>
          <cell r="CG10">
            <v>175.52</v>
          </cell>
          <cell r="CH10">
            <v>175.52</v>
          </cell>
          <cell r="CR10">
            <v>0</v>
          </cell>
          <cell r="CS10">
            <v>0</v>
          </cell>
          <cell r="CT10">
            <v>170.52</v>
          </cell>
          <cell r="CU10">
            <v>42.63</v>
          </cell>
          <cell r="CV10">
            <v>42.63</v>
          </cell>
          <cell r="CW10">
            <v>42.63</v>
          </cell>
          <cell r="CX10">
            <v>42.63</v>
          </cell>
          <cell r="DG10">
            <v>157.6</v>
          </cell>
          <cell r="DH10">
            <v>39.4</v>
          </cell>
          <cell r="DI10">
            <v>39.4</v>
          </cell>
          <cell r="DJ10">
            <v>39.4</v>
          </cell>
          <cell r="DK10">
            <v>39.4</v>
          </cell>
          <cell r="DT10">
            <v>-12.920000000000016</v>
          </cell>
          <cell r="DU10">
            <v>-12.920000000000016</v>
          </cell>
          <cell r="DV10">
            <v>0</v>
          </cell>
          <cell r="DW10">
            <v>218.32</v>
          </cell>
          <cell r="DX10">
            <v>54.58</v>
          </cell>
          <cell r="DY10">
            <v>54.58</v>
          </cell>
          <cell r="DZ10">
            <v>54.58</v>
          </cell>
          <cell r="EA10">
            <v>54.58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X10">
            <v>-218.32</v>
          </cell>
          <cell r="EY10">
            <v>-218.32</v>
          </cell>
          <cell r="EZ10">
            <v>0</v>
          </cell>
          <cell r="FA10">
            <v>2195.2800000000002</v>
          </cell>
          <cell r="FB10">
            <v>548.82000000000005</v>
          </cell>
          <cell r="FC10">
            <v>548.82000000000005</v>
          </cell>
          <cell r="FD10">
            <v>548.82000000000005</v>
          </cell>
          <cell r="FE10">
            <v>548.82000000000005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GA10">
            <v>-2195.2800000000002</v>
          </cell>
          <cell r="GB10">
            <v>-2195.2800000000002</v>
          </cell>
          <cell r="GC10">
            <v>0</v>
          </cell>
          <cell r="GD10">
            <v>354.8</v>
          </cell>
          <cell r="GE10">
            <v>88.7</v>
          </cell>
          <cell r="GF10">
            <v>88.7</v>
          </cell>
          <cell r="GG10">
            <v>88.7</v>
          </cell>
          <cell r="GH10">
            <v>88.7</v>
          </cell>
          <cell r="GQ10">
            <v>0</v>
          </cell>
          <cell r="GV10">
            <v>-354.8</v>
          </cell>
          <cell r="GW10">
            <v>-354.8</v>
          </cell>
          <cell r="GX10">
            <v>0</v>
          </cell>
          <cell r="GY10">
            <v>4444.6400000000003</v>
          </cell>
          <cell r="GZ10">
            <v>1111.1600000000001</v>
          </cell>
          <cell r="HA10">
            <v>1111.1600000000001</v>
          </cell>
          <cell r="HB10">
            <v>1111.1600000000001</v>
          </cell>
          <cell r="HC10">
            <v>1111.1600000000001</v>
          </cell>
          <cell r="HL10">
            <v>4245.6976015857053</v>
          </cell>
          <cell r="HM10">
            <v>1380.5460554791784</v>
          </cell>
          <cell r="HN10">
            <v>1126.4083902668674</v>
          </cell>
          <cell r="HO10">
            <v>933.40379740296294</v>
          </cell>
          <cell r="HP10">
            <v>805.33935843669622</v>
          </cell>
          <cell r="HY10">
            <v>-198.94239841429498</v>
          </cell>
          <cell r="HZ10">
            <v>-198.94239841429498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O10">
            <v>0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JB10">
            <v>0</v>
          </cell>
          <cell r="JC10">
            <v>0</v>
          </cell>
          <cell r="JD10">
            <v>0</v>
          </cell>
          <cell r="JE10">
            <v>0</v>
          </cell>
          <cell r="JF10">
            <v>0</v>
          </cell>
          <cell r="JG10">
            <v>0</v>
          </cell>
          <cell r="JH10">
            <v>0</v>
          </cell>
          <cell r="JI10">
            <v>0</v>
          </cell>
          <cell r="JR10">
            <v>0</v>
          </cell>
          <cell r="JS10">
            <v>0</v>
          </cell>
          <cell r="JT10">
            <v>0</v>
          </cell>
          <cell r="JU10">
            <v>0</v>
          </cell>
          <cell r="JV10">
            <v>0</v>
          </cell>
          <cell r="KE10">
            <v>0</v>
          </cell>
          <cell r="KF10">
            <v>0</v>
          </cell>
          <cell r="KG10">
            <v>0</v>
          </cell>
          <cell r="KH10">
            <v>1465.36</v>
          </cell>
          <cell r="KI10">
            <v>366.34</v>
          </cell>
          <cell r="KJ10">
            <v>366.34</v>
          </cell>
          <cell r="KK10">
            <v>366.34</v>
          </cell>
          <cell r="KL10">
            <v>366.34</v>
          </cell>
          <cell r="KU10">
            <v>1579.6988895187405</v>
          </cell>
          <cell r="KV10">
            <v>425.91385145449192</v>
          </cell>
          <cell r="KW10">
            <v>426.44254746647147</v>
          </cell>
          <cell r="KX10">
            <v>402.77319219678827</v>
          </cell>
          <cell r="KY10">
            <v>324.56929840098883</v>
          </cell>
          <cell r="LH10">
            <v>114.33888951874064</v>
          </cell>
          <cell r="LI10">
            <v>0</v>
          </cell>
          <cell r="LJ10">
            <v>114.33888951874064</v>
          </cell>
          <cell r="LK10">
            <v>0</v>
          </cell>
          <cell r="LX10">
            <v>0</v>
          </cell>
          <cell r="MJ10">
            <v>0</v>
          </cell>
          <cell r="ML10">
            <v>0</v>
          </cell>
          <cell r="MM10">
            <v>0</v>
          </cell>
          <cell r="MN10">
            <v>18975.52</v>
          </cell>
          <cell r="MO10">
            <v>4743.88</v>
          </cell>
          <cell r="MP10">
            <v>4743.88</v>
          </cell>
          <cell r="MQ10">
            <v>4743.88</v>
          </cell>
          <cell r="MR10">
            <v>4743.88</v>
          </cell>
          <cell r="NA10">
            <v>32913.528742584029</v>
          </cell>
          <cell r="NB10">
            <v>20052.143963708884</v>
          </cell>
          <cell r="NC10">
            <v>673.62477887514422</v>
          </cell>
          <cell r="ND10">
            <v>12187.76</v>
          </cell>
          <cell r="NE10">
            <v>0</v>
          </cell>
          <cell r="NN10">
            <v>13938.008742584028</v>
          </cell>
          <cell r="NO10">
            <v>0</v>
          </cell>
          <cell r="NP10">
            <v>13938.008742584028</v>
          </cell>
          <cell r="NQ10">
            <v>5182.3999999999996</v>
          </cell>
          <cell r="NR10">
            <v>278.83</v>
          </cell>
          <cell r="NS10">
            <v>-4903.57</v>
          </cell>
          <cell r="NT10">
            <v>-4903.57</v>
          </cell>
          <cell r="NU10">
            <v>0</v>
          </cell>
          <cell r="NV10">
            <v>1260</v>
          </cell>
          <cell r="NW10">
            <v>315</v>
          </cell>
          <cell r="NX10">
            <v>315</v>
          </cell>
          <cell r="NY10">
            <v>315</v>
          </cell>
          <cell r="NZ10">
            <v>315</v>
          </cell>
          <cell r="OI10">
            <v>278.83</v>
          </cell>
          <cell r="OJ10">
            <v>278.83</v>
          </cell>
          <cell r="OK10">
            <v>0</v>
          </cell>
          <cell r="OL10">
            <v>0</v>
          </cell>
          <cell r="OM10">
            <v>0</v>
          </cell>
          <cell r="OV10">
            <v>-981.17000000000007</v>
          </cell>
          <cell r="OW10">
            <v>-981.17000000000007</v>
          </cell>
          <cell r="OX10">
            <v>0</v>
          </cell>
          <cell r="OY10">
            <v>1033.52</v>
          </cell>
          <cell r="OZ10">
            <v>258.38</v>
          </cell>
          <cell r="PA10">
            <v>258.38</v>
          </cell>
          <cell r="PB10">
            <v>258.38</v>
          </cell>
          <cell r="PC10">
            <v>258.38</v>
          </cell>
          <cell r="PL10">
            <v>0</v>
          </cell>
          <cell r="PM10">
            <v>0</v>
          </cell>
          <cell r="PN10">
            <v>0</v>
          </cell>
          <cell r="PO10">
            <v>0</v>
          </cell>
          <cell r="PP10">
            <v>0</v>
          </cell>
          <cell r="PY10">
            <v>-1033.52</v>
          </cell>
          <cell r="PZ10">
            <v>-1033.52</v>
          </cell>
          <cell r="QA10">
            <v>0</v>
          </cell>
          <cell r="QB10">
            <v>347.2</v>
          </cell>
          <cell r="QC10">
            <v>86.8</v>
          </cell>
          <cell r="QD10">
            <v>86.8</v>
          </cell>
          <cell r="QE10">
            <v>86.8</v>
          </cell>
          <cell r="QF10">
            <v>86.8</v>
          </cell>
          <cell r="QO10">
            <v>0</v>
          </cell>
          <cell r="QP10">
            <v>0</v>
          </cell>
          <cell r="QQ10">
            <v>0</v>
          </cell>
          <cell r="QR10">
            <v>0</v>
          </cell>
          <cell r="QS10">
            <v>0</v>
          </cell>
          <cell r="RB10">
            <v>-347.2</v>
          </cell>
          <cell r="RC10">
            <v>-347.2</v>
          </cell>
          <cell r="RD10">
            <v>0</v>
          </cell>
          <cell r="RE10">
            <v>1603.36</v>
          </cell>
          <cell r="RF10">
            <v>400.84</v>
          </cell>
          <cell r="RG10">
            <v>400.84</v>
          </cell>
          <cell r="RH10">
            <v>400.84</v>
          </cell>
          <cell r="RI10">
            <v>400.84</v>
          </cell>
          <cell r="RR10">
            <v>0</v>
          </cell>
          <cell r="RS10">
            <v>0</v>
          </cell>
          <cell r="RT10">
            <v>0</v>
          </cell>
          <cell r="RU10">
            <v>0</v>
          </cell>
          <cell r="RV10">
            <v>0</v>
          </cell>
          <cell r="SE10">
            <v>-1603.36</v>
          </cell>
          <cell r="SF10">
            <v>-1603.36</v>
          </cell>
          <cell r="SG10">
            <v>0</v>
          </cell>
          <cell r="SH10">
            <v>397.12</v>
          </cell>
          <cell r="SI10">
            <v>99.28</v>
          </cell>
          <cell r="SJ10">
            <v>99.28</v>
          </cell>
          <cell r="SK10">
            <v>99.28</v>
          </cell>
          <cell r="SL10">
            <v>99.28</v>
          </cell>
          <cell r="SU10">
            <v>0</v>
          </cell>
          <cell r="SV10">
            <v>0</v>
          </cell>
          <cell r="SW10">
            <v>0</v>
          </cell>
          <cell r="SX10">
            <v>0</v>
          </cell>
          <cell r="SY10">
            <v>0</v>
          </cell>
          <cell r="TH10">
            <v>-397.12</v>
          </cell>
          <cell r="TI10">
            <v>-397.12</v>
          </cell>
          <cell r="TJ10">
            <v>0</v>
          </cell>
          <cell r="TK10">
            <v>524.24</v>
          </cell>
          <cell r="TL10">
            <v>131.06</v>
          </cell>
          <cell r="TM10">
            <v>131.06</v>
          </cell>
          <cell r="TN10">
            <v>131.06</v>
          </cell>
          <cell r="TO10">
            <v>131.06</v>
          </cell>
          <cell r="TX10">
            <v>0</v>
          </cell>
          <cell r="TY10">
            <v>0</v>
          </cell>
          <cell r="TZ10">
            <v>0</v>
          </cell>
          <cell r="UA10">
            <v>0</v>
          </cell>
          <cell r="UB10">
            <v>0</v>
          </cell>
          <cell r="UK10">
            <v>-524.24</v>
          </cell>
          <cell r="UL10">
            <v>-524.24</v>
          </cell>
          <cell r="UM10">
            <v>0</v>
          </cell>
          <cell r="UN10">
            <v>16.96</v>
          </cell>
          <cell r="UO10">
            <v>4.24</v>
          </cell>
          <cell r="UP10">
            <v>4.24</v>
          </cell>
          <cell r="UQ10">
            <v>4.24</v>
          </cell>
          <cell r="UR10">
            <v>4.24</v>
          </cell>
          <cell r="VA10">
            <v>0</v>
          </cell>
          <cell r="VC10">
            <v>0</v>
          </cell>
          <cell r="VH10">
            <v>0</v>
          </cell>
          <cell r="VN10">
            <v>-16.96</v>
          </cell>
          <cell r="VO10">
            <v>-16.96</v>
          </cell>
          <cell r="VP10">
            <v>0</v>
          </cell>
          <cell r="VQ10">
            <v>0</v>
          </cell>
          <cell r="WD10">
            <v>0</v>
          </cell>
          <cell r="WQ10">
            <v>0</v>
          </cell>
          <cell r="WR10">
            <v>0</v>
          </cell>
          <cell r="WS10">
            <v>0</v>
          </cell>
          <cell r="WT10">
            <v>17055.16</v>
          </cell>
          <cell r="WU10">
            <v>4263.79</v>
          </cell>
          <cell r="WV10">
            <v>4263.79</v>
          </cell>
          <cell r="WW10">
            <v>4263.79</v>
          </cell>
          <cell r="WX10">
            <v>4263.79</v>
          </cell>
          <cell r="XG10">
            <v>10444.319451477542</v>
          </cell>
          <cell r="XH10">
            <v>4161.4298557140182</v>
          </cell>
          <cell r="XI10">
            <v>3125.3856115414155</v>
          </cell>
          <cell r="XJ10">
            <v>3.0682852346891809</v>
          </cell>
          <cell r="XK10">
            <v>3154.4356989874191</v>
          </cell>
          <cell r="XT10">
            <v>-6610.8405485224575</v>
          </cell>
          <cell r="XU10">
            <v>-6610.8405485224575</v>
          </cell>
          <cell r="XV10">
            <v>0</v>
          </cell>
          <cell r="XW10">
            <v>5996.16</v>
          </cell>
          <cell r="XX10">
            <v>1499.04</v>
          </cell>
          <cell r="XY10">
            <v>1499.04</v>
          </cell>
          <cell r="XZ10">
            <v>1499.04</v>
          </cell>
          <cell r="YA10">
            <v>1499.04</v>
          </cell>
          <cell r="YJ10">
            <v>5190.6267272132518</v>
          </cell>
          <cell r="YK10">
            <v>1523.7256286386184</v>
          </cell>
          <cell r="YL10">
            <v>1271.1210262493807</v>
          </cell>
          <cell r="YM10">
            <v>1277.7201498566833</v>
          </cell>
          <cell r="YN10">
            <v>1118.0599224685691</v>
          </cell>
          <cell r="YW10">
            <v>-805.53327278674806</v>
          </cell>
          <cell r="YX10">
            <v>-805.53327278674806</v>
          </cell>
          <cell r="YY10">
            <v>0</v>
          </cell>
          <cell r="YZ10">
            <v>2125.1999999999998</v>
          </cell>
          <cell r="ZA10">
            <v>531.29999999999995</v>
          </cell>
          <cell r="ZB10">
            <v>531.29999999999995</v>
          </cell>
          <cell r="ZC10">
            <v>531.29999999999995</v>
          </cell>
          <cell r="ZD10">
            <v>531.29999999999995</v>
          </cell>
          <cell r="ZM10">
            <v>8889.8892948627472</v>
          </cell>
          <cell r="ZT10">
            <v>2051.56121480722</v>
          </cell>
          <cell r="ZU10">
            <v>5518.2623519795925</v>
          </cell>
          <cell r="ZV10">
            <v>1320.0657280759351</v>
          </cell>
          <cell r="ZZ10">
            <v>6764.6892948627474</v>
          </cell>
          <cell r="AAA10">
            <v>0</v>
          </cell>
          <cell r="AAB10">
            <v>6764.6892948627474</v>
          </cell>
          <cell r="AAC10">
            <v>529.24</v>
          </cell>
          <cell r="AAD10">
            <v>132.31</v>
          </cell>
          <cell r="AAE10">
            <v>132.31</v>
          </cell>
          <cell r="AAF10">
            <v>132.31</v>
          </cell>
          <cell r="AAG10">
            <v>132.31</v>
          </cell>
          <cell r="AAP10">
            <v>552.0869496360001</v>
          </cell>
          <cell r="AAQ10">
            <v>119.167508736</v>
          </cell>
          <cell r="AAR10">
            <v>144.36180846000002</v>
          </cell>
          <cell r="AAS10">
            <v>142.96906044000002</v>
          </cell>
          <cell r="AAT10">
            <v>145.588572</v>
          </cell>
          <cell r="ABC10">
            <v>22.84694963600009</v>
          </cell>
          <cell r="ABD10">
            <v>0</v>
          </cell>
          <cell r="ABE10">
            <v>22.84694963600009</v>
          </cell>
          <cell r="ABF10">
            <v>118.2</v>
          </cell>
          <cell r="ABG10">
            <v>29.55</v>
          </cell>
          <cell r="ABH10">
            <v>29.55</v>
          </cell>
          <cell r="ABI10">
            <v>29.55</v>
          </cell>
          <cell r="ABJ10">
            <v>29.55</v>
          </cell>
          <cell r="ABS10">
            <v>0</v>
          </cell>
          <cell r="ABT10">
            <v>0</v>
          </cell>
          <cell r="ABU10">
            <v>0</v>
          </cell>
          <cell r="ABV10">
            <v>0</v>
          </cell>
          <cell r="ACF10">
            <v>-118.2</v>
          </cell>
          <cell r="ACG10">
            <v>-118.2</v>
          </cell>
          <cell r="ACH10">
            <v>0</v>
          </cell>
          <cell r="ACI10">
            <v>1884.64</v>
          </cell>
          <cell r="ACJ10">
            <v>1619.0190861599999</v>
          </cell>
          <cell r="ACK10">
            <v>-265.62091384000018</v>
          </cell>
          <cell r="ACL10">
            <v>-265.62091384000018</v>
          </cell>
          <cell r="ACM10">
            <v>0</v>
          </cell>
          <cell r="ACN10">
            <v>1884.64</v>
          </cell>
          <cell r="ACO10">
            <v>471.16</v>
          </cell>
          <cell r="ACP10">
            <v>471.16</v>
          </cell>
          <cell r="ACQ10">
            <v>471.16</v>
          </cell>
          <cell r="ACR10">
            <v>471.16</v>
          </cell>
          <cell r="ADA10">
            <v>1619.0190861599999</v>
          </cell>
          <cell r="ADB10">
            <v>454.28257167999999</v>
          </cell>
          <cell r="ADC10">
            <v>486.04006135999998</v>
          </cell>
          <cell r="ADD10">
            <v>377.76908512</v>
          </cell>
          <cell r="ADE10">
            <v>300.92736799999994</v>
          </cell>
          <cell r="ADN10">
            <v>-265.62091384000018</v>
          </cell>
          <cell r="ADO10">
            <v>-265.62091384000018</v>
          </cell>
          <cell r="ADP10">
            <v>0</v>
          </cell>
          <cell r="ADQ10">
            <v>0</v>
          </cell>
          <cell r="ADR10">
            <v>0</v>
          </cell>
          <cell r="ADS10">
            <v>0</v>
          </cell>
          <cell r="ADT10">
            <v>0</v>
          </cell>
          <cell r="ADU10">
            <v>0</v>
          </cell>
          <cell r="AED10">
            <v>0</v>
          </cell>
          <cell r="AEE10">
            <v>0</v>
          </cell>
          <cell r="AEF10">
            <v>0</v>
          </cell>
          <cell r="AEG10">
            <v>0</v>
          </cell>
          <cell r="AEH10">
            <v>0</v>
          </cell>
          <cell r="AEQ10">
            <v>0</v>
          </cell>
          <cell r="AER10">
            <v>0</v>
          </cell>
          <cell r="AES10">
            <v>0</v>
          </cell>
          <cell r="AET10">
            <v>0</v>
          </cell>
          <cell r="AEU10">
            <v>0</v>
          </cell>
          <cell r="AEV10">
            <v>0</v>
          </cell>
          <cell r="AEW10">
            <v>0</v>
          </cell>
          <cell r="AEX10">
            <v>0</v>
          </cell>
          <cell r="AFG10">
            <v>0</v>
          </cell>
          <cell r="AFH10">
            <v>0</v>
          </cell>
          <cell r="AFI10">
            <v>0</v>
          </cell>
          <cell r="AFK10">
            <v>0</v>
          </cell>
          <cell r="AFT10">
            <v>0</v>
          </cell>
          <cell r="AFU10">
            <v>0</v>
          </cell>
          <cell r="AFV10">
            <v>0</v>
          </cell>
          <cell r="AFW10">
            <v>67002.64</v>
          </cell>
          <cell r="AFX10">
            <v>66573.376743038025</v>
          </cell>
          <cell r="AFY10">
            <v>-429.26325696197455</v>
          </cell>
          <cell r="AFZ10">
            <v>-429.26325696197455</v>
          </cell>
          <cell r="AGA10">
            <v>0</v>
          </cell>
          <cell r="AGB10">
            <v>80403.167999999991</v>
          </cell>
          <cell r="AGC10">
            <v>79888.05209164563</v>
          </cell>
          <cell r="AGD10">
            <v>-515.11590835436073</v>
          </cell>
          <cell r="AGE10">
            <v>-515.11590835436073</v>
          </cell>
          <cell r="AGF10">
            <v>0</v>
          </cell>
          <cell r="AGG10">
            <v>4020.1583999999998</v>
          </cell>
          <cell r="AGH10">
            <v>3994.4026045822816</v>
          </cell>
          <cell r="AGI10">
            <v>-25.755795417718218</v>
          </cell>
          <cell r="AGJ10">
            <v>-25.755795417718218</v>
          </cell>
          <cell r="AGK10">
            <v>0</v>
          </cell>
          <cell r="AGL10">
            <v>825.35516304347823</v>
          </cell>
          <cell r="AGN10">
            <v>-825.35516304347823</v>
          </cell>
          <cell r="AGO10">
            <v>-825.35516304347823</v>
          </cell>
          <cell r="AGP10">
            <v>0</v>
          </cell>
          <cell r="AGQ10">
            <v>85248.681563043472</v>
          </cell>
          <cell r="AGR10">
            <v>83882.454696227913</v>
          </cell>
          <cell r="AGS10">
            <v>-1366.2268668155593</v>
          </cell>
          <cell r="AGT10">
            <v>-1366.2268668155593</v>
          </cell>
          <cell r="AGU10">
            <v>0</v>
          </cell>
        </row>
        <row r="11">
          <cell r="C11" t="str">
            <v>Дмитра Самоквасова, ВУЛ, 6</v>
          </cell>
          <cell r="D11">
            <v>3</v>
          </cell>
          <cell r="E11">
            <v>790.63</v>
          </cell>
          <cell r="F11">
            <v>3449.3199999999997</v>
          </cell>
          <cell r="G11">
            <v>956.88562139295175</v>
          </cell>
          <cell r="H11">
            <v>-2492.4343786070481</v>
          </cell>
          <cell r="I11">
            <v>-2492.4343786070481</v>
          </cell>
          <cell r="J11">
            <v>0</v>
          </cell>
          <cell r="K11">
            <v>905.44</v>
          </cell>
          <cell r="L11">
            <v>226.36</v>
          </cell>
          <cell r="M11">
            <v>226.36</v>
          </cell>
          <cell r="N11">
            <v>226.36</v>
          </cell>
          <cell r="O11">
            <v>226.36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L11">
            <v>0</v>
          </cell>
          <cell r="AM11">
            <v>0</v>
          </cell>
          <cell r="AN11">
            <v>103.48</v>
          </cell>
          <cell r="AO11">
            <v>25.87</v>
          </cell>
          <cell r="AP11">
            <v>25.87</v>
          </cell>
          <cell r="AQ11">
            <v>25.87</v>
          </cell>
          <cell r="AR11">
            <v>25.87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O11">
            <v>0</v>
          </cell>
          <cell r="BP11">
            <v>0</v>
          </cell>
          <cell r="BQ11">
            <v>167.68</v>
          </cell>
          <cell r="BR11">
            <v>41.92</v>
          </cell>
          <cell r="BS11">
            <v>41.92</v>
          </cell>
          <cell r="BT11">
            <v>41.92</v>
          </cell>
          <cell r="BU11">
            <v>41.92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1208.56</v>
          </cell>
          <cell r="FB11">
            <v>302.14</v>
          </cell>
          <cell r="FC11">
            <v>302.14</v>
          </cell>
          <cell r="FD11">
            <v>302.14</v>
          </cell>
          <cell r="FE11">
            <v>302.14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GA11">
            <v>-1208.56</v>
          </cell>
          <cell r="GB11">
            <v>-1208.56</v>
          </cell>
          <cell r="GC11">
            <v>0</v>
          </cell>
          <cell r="GD11">
            <v>41.6</v>
          </cell>
          <cell r="GE11">
            <v>10.4</v>
          </cell>
          <cell r="GF11">
            <v>10.4</v>
          </cell>
          <cell r="GG11">
            <v>10.4</v>
          </cell>
          <cell r="GH11">
            <v>10.4</v>
          </cell>
          <cell r="GQ11">
            <v>0</v>
          </cell>
          <cell r="GV11">
            <v>-41.6</v>
          </cell>
          <cell r="GW11">
            <v>-41.6</v>
          </cell>
          <cell r="GX11">
            <v>0</v>
          </cell>
          <cell r="GY11">
            <v>1022.56</v>
          </cell>
          <cell r="GZ11">
            <v>255.64</v>
          </cell>
          <cell r="HA11">
            <v>255.64</v>
          </cell>
          <cell r="HB11">
            <v>255.64</v>
          </cell>
          <cell r="HC11">
            <v>255.64</v>
          </cell>
          <cell r="HL11">
            <v>956.88562139295175</v>
          </cell>
          <cell r="HM11">
            <v>312.29385999349574</v>
          </cell>
          <cell r="HN11">
            <v>254.26598298654801</v>
          </cell>
          <cell r="HO11">
            <v>210.38710127620394</v>
          </cell>
          <cell r="HP11">
            <v>179.93867713670406</v>
          </cell>
          <cell r="HY11">
            <v>-65.674378607048197</v>
          </cell>
          <cell r="HZ11">
            <v>-65.674378607048197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O11">
            <v>0</v>
          </cell>
          <cell r="IP11">
            <v>0</v>
          </cell>
          <cell r="IQ11">
            <v>0</v>
          </cell>
          <cell r="IR11">
            <v>0</v>
          </cell>
          <cell r="IS11">
            <v>0</v>
          </cell>
          <cell r="JB11">
            <v>0</v>
          </cell>
          <cell r="JC11">
            <v>0</v>
          </cell>
          <cell r="JD11">
            <v>0</v>
          </cell>
          <cell r="JE11">
            <v>0</v>
          </cell>
          <cell r="JF11">
            <v>0</v>
          </cell>
          <cell r="JG11">
            <v>0</v>
          </cell>
          <cell r="JH11">
            <v>0</v>
          </cell>
          <cell r="JI11">
            <v>0</v>
          </cell>
          <cell r="JR11">
            <v>0</v>
          </cell>
          <cell r="JS11">
            <v>0</v>
          </cell>
          <cell r="JT11">
            <v>0</v>
          </cell>
          <cell r="JU11">
            <v>0</v>
          </cell>
          <cell r="JV11">
            <v>0</v>
          </cell>
          <cell r="KE11">
            <v>0</v>
          </cell>
          <cell r="KF11">
            <v>0</v>
          </cell>
          <cell r="KG11">
            <v>0</v>
          </cell>
          <cell r="KH11">
            <v>144.16</v>
          </cell>
          <cell r="KI11">
            <v>36.04</v>
          </cell>
          <cell r="KJ11">
            <v>36.04</v>
          </cell>
          <cell r="KK11">
            <v>36.04</v>
          </cell>
          <cell r="KL11">
            <v>36.04</v>
          </cell>
          <cell r="KU11">
            <v>155.38802779115045</v>
          </cell>
          <cell r="KV11">
            <v>41.895271197290654</v>
          </cell>
          <cell r="KW11">
            <v>41.947276697292978</v>
          </cell>
          <cell r="KX11">
            <v>39.619026383991411</v>
          </cell>
          <cell r="KY11">
            <v>31.926453512575403</v>
          </cell>
          <cell r="LH11">
            <v>11.228027791150453</v>
          </cell>
          <cell r="LI11">
            <v>0</v>
          </cell>
          <cell r="LJ11">
            <v>11.228027791150453</v>
          </cell>
          <cell r="LK11">
            <v>0</v>
          </cell>
          <cell r="LX11">
            <v>0</v>
          </cell>
          <cell r="MJ11">
            <v>0</v>
          </cell>
          <cell r="ML11">
            <v>0</v>
          </cell>
          <cell r="MM11">
            <v>0</v>
          </cell>
          <cell r="MN11">
            <v>4283.32</v>
          </cell>
          <cell r="MO11">
            <v>1070.83</v>
          </cell>
          <cell r="MP11">
            <v>1070.83</v>
          </cell>
          <cell r="MQ11">
            <v>1070.83</v>
          </cell>
          <cell r="MR11">
            <v>1070.83</v>
          </cell>
          <cell r="NA11">
            <v>0</v>
          </cell>
          <cell r="NB11">
            <v>0</v>
          </cell>
          <cell r="NC11">
            <v>0</v>
          </cell>
          <cell r="ND11">
            <v>0</v>
          </cell>
          <cell r="NE11">
            <v>0</v>
          </cell>
          <cell r="NN11">
            <v>-4283.32</v>
          </cell>
          <cell r="NO11">
            <v>-4283.32</v>
          </cell>
          <cell r="NP11">
            <v>0</v>
          </cell>
          <cell r="NQ11">
            <v>904.11999999999989</v>
          </cell>
          <cell r="NR11">
            <v>2839.3900000000003</v>
          </cell>
          <cell r="NS11">
            <v>1935.2700000000004</v>
          </cell>
          <cell r="NT11">
            <v>0</v>
          </cell>
          <cell r="NU11">
            <v>1935.2700000000004</v>
          </cell>
          <cell r="NV11">
            <v>289.88</v>
          </cell>
          <cell r="NW11">
            <v>72.47</v>
          </cell>
          <cell r="NX11">
            <v>72.47</v>
          </cell>
          <cell r="NY11">
            <v>72.47</v>
          </cell>
          <cell r="NZ11">
            <v>72.47</v>
          </cell>
          <cell r="OI11">
            <v>0</v>
          </cell>
          <cell r="OJ11">
            <v>0</v>
          </cell>
          <cell r="OK11">
            <v>0</v>
          </cell>
          <cell r="OL11">
            <v>0</v>
          </cell>
          <cell r="OM11">
            <v>0</v>
          </cell>
          <cell r="OV11">
            <v>-289.88</v>
          </cell>
          <cell r="OW11">
            <v>-289.88</v>
          </cell>
          <cell r="OX11">
            <v>0</v>
          </cell>
          <cell r="OY11">
            <v>127.32</v>
          </cell>
          <cell r="OZ11">
            <v>31.83</v>
          </cell>
          <cell r="PA11">
            <v>31.83</v>
          </cell>
          <cell r="PB11">
            <v>31.83</v>
          </cell>
          <cell r="PC11">
            <v>31.83</v>
          </cell>
          <cell r="PL11">
            <v>1847.88</v>
          </cell>
          <cell r="PM11">
            <v>0</v>
          </cell>
          <cell r="PN11">
            <v>0</v>
          </cell>
          <cell r="PO11">
            <v>1847.88</v>
          </cell>
          <cell r="PP11">
            <v>0</v>
          </cell>
          <cell r="PY11">
            <v>1720.5600000000002</v>
          </cell>
          <cell r="PZ11">
            <v>0</v>
          </cell>
          <cell r="QA11">
            <v>1720.5600000000002</v>
          </cell>
          <cell r="QB11">
            <v>123.36</v>
          </cell>
          <cell r="QC11">
            <v>30.84</v>
          </cell>
          <cell r="QD11">
            <v>30.84</v>
          </cell>
          <cell r="QE11">
            <v>30.84</v>
          </cell>
          <cell r="QF11">
            <v>30.84</v>
          </cell>
          <cell r="QO11">
            <v>991.51</v>
          </cell>
          <cell r="QP11">
            <v>991.51</v>
          </cell>
          <cell r="QQ11">
            <v>0</v>
          </cell>
          <cell r="QR11">
            <v>0</v>
          </cell>
          <cell r="QS11">
            <v>0</v>
          </cell>
          <cell r="RB11">
            <v>868.15</v>
          </cell>
          <cell r="RC11">
            <v>0</v>
          </cell>
          <cell r="RD11">
            <v>868.15</v>
          </cell>
          <cell r="RE11">
            <v>0</v>
          </cell>
          <cell r="RF11">
            <v>0</v>
          </cell>
          <cell r="RG11">
            <v>0</v>
          </cell>
          <cell r="RH11">
            <v>0</v>
          </cell>
          <cell r="RI11">
            <v>0</v>
          </cell>
          <cell r="RR11">
            <v>0</v>
          </cell>
          <cell r="RS11">
            <v>0</v>
          </cell>
          <cell r="RT11">
            <v>0</v>
          </cell>
          <cell r="RU11">
            <v>0</v>
          </cell>
          <cell r="RV11">
            <v>0</v>
          </cell>
          <cell r="SE11">
            <v>0</v>
          </cell>
          <cell r="SF11">
            <v>0</v>
          </cell>
          <cell r="SG11">
            <v>0</v>
          </cell>
          <cell r="SH11">
            <v>0</v>
          </cell>
          <cell r="SI11">
            <v>0</v>
          </cell>
          <cell r="SJ11">
            <v>0</v>
          </cell>
          <cell r="SK11">
            <v>0</v>
          </cell>
          <cell r="SL11">
            <v>0</v>
          </cell>
          <cell r="SU11">
            <v>0</v>
          </cell>
          <cell r="SV11">
            <v>0</v>
          </cell>
          <cell r="SW11">
            <v>0</v>
          </cell>
          <cell r="SX11">
            <v>0</v>
          </cell>
          <cell r="SY11">
            <v>0</v>
          </cell>
          <cell r="TH11">
            <v>0</v>
          </cell>
          <cell r="TI11">
            <v>0</v>
          </cell>
          <cell r="TJ11">
            <v>0</v>
          </cell>
          <cell r="TK11">
            <v>355.84</v>
          </cell>
          <cell r="TL11">
            <v>88.96</v>
          </cell>
          <cell r="TM11">
            <v>88.96</v>
          </cell>
          <cell r="TN11">
            <v>88.96</v>
          </cell>
          <cell r="TO11">
            <v>88.96</v>
          </cell>
          <cell r="TX11">
            <v>0</v>
          </cell>
          <cell r="TY11">
            <v>0</v>
          </cell>
          <cell r="TZ11">
            <v>0</v>
          </cell>
          <cell r="UA11">
            <v>0</v>
          </cell>
          <cell r="UB11">
            <v>0</v>
          </cell>
          <cell r="UK11">
            <v>-355.84</v>
          </cell>
          <cell r="UL11">
            <v>-355.84</v>
          </cell>
          <cell r="UM11">
            <v>0</v>
          </cell>
          <cell r="UN11">
            <v>7.72</v>
          </cell>
          <cell r="UO11">
            <v>1.93</v>
          </cell>
          <cell r="UP11">
            <v>1.93</v>
          </cell>
          <cell r="UQ11">
            <v>1.93</v>
          </cell>
          <cell r="UR11">
            <v>1.93</v>
          </cell>
          <cell r="VA11">
            <v>0</v>
          </cell>
          <cell r="VC11">
            <v>0</v>
          </cell>
          <cell r="VH11">
            <v>0</v>
          </cell>
          <cell r="VN11">
            <v>-7.72</v>
          </cell>
          <cell r="VO11">
            <v>-7.72</v>
          </cell>
          <cell r="VP11">
            <v>0</v>
          </cell>
          <cell r="VQ11">
            <v>0</v>
          </cell>
          <cell r="WD11">
            <v>0</v>
          </cell>
          <cell r="WQ11">
            <v>0</v>
          </cell>
          <cell r="WR11">
            <v>0</v>
          </cell>
          <cell r="WS11">
            <v>0</v>
          </cell>
          <cell r="WT11">
            <v>3747.72</v>
          </cell>
          <cell r="WU11">
            <v>936.93</v>
          </cell>
          <cell r="WV11">
            <v>936.93</v>
          </cell>
          <cell r="WW11">
            <v>936.93</v>
          </cell>
          <cell r="WX11">
            <v>936.93</v>
          </cell>
          <cell r="XG11">
            <v>3391.1950284714358</v>
          </cell>
          <cell r="XH11">
            <v>1694.0932895631536</v>
          </cell>
          <cell r="XI11">
            <v>827.95490444416021</v>
          </cell>
          <cell r="XJ11">
            <v>6.6882159298919612</v>
          </cell>
          <cell r="XK11">
            <v>862.45861853423014</v>
          </cell>
          <cell r="XT11">
            <v>-356.52497152856404</v>
          </cell>
          <cell r="XU11">
            <v>-356.52497152856404</v>
          </cell>
          <cell r="XV11">
            <v>0</v>
          </cell>
          <cell r="XW11">
            <v>168.52</v>
          </cell>
          <cell r="XX11">
            <v>42.13</v>
          </cell>
          <cell r="XY11">
            <v>42.13</v>
          </cell>
          <cell r="XZ11">
            <v>42.13</v>
          </cell>
          <cell r="YA11">
            <v>42.13</v>
          </cell>
          <cell r="YJ11">
            <v>1405.726965101898</v>
          </cell>
          <cell r="YK11">
            <v>655.40745589457617</v>
          </cell>
          <cell r="YL11">
            <v>260.09464872981073</v>
          </cell>
          <cell r="YM11">
            <v>261.44495031488515</v>
          </cell>
          <cell r="YN11">
            <v>228.77991016262612</v>
          </cell>
          <cell r="YW11">
            <v>1237.206965101898</v>
          </cell>
          <cell r="YX11">
            <v>0</v>
          </cell>
          <cell r="YY11">
            <v>1237.206965101898</v>
          </cell>
          <cell r="YZ11">
            <v>613.24</v>
          </cell>
          <cell r="ZA11">
            <v>153.31</v>
          </cell>
          <cell r="ZB11">
            <v>153.31</v>
          </cell>
          <cell r="ZC11">
            <v>153.31</v>
          </cell>
          <cell r="ZD11">
            <v>153.31</v>
          </cell>
          <cell r="ZM11">
            <v>2296.85578171002</v>
          </cell>
          <cell r="ZT11">
            <v>530.39094937630432</v>
          </cell>
          <cell r="ZU11">
            <v>1454.5077402570828</v>
          </cell>
          <cell r="ZV11">
            <v>311.9570920766327</v>
          </cell>
          <cell r="ZZ11">
            <v>1683.61578171002</v>
          </cell>
          <cell r="AAA11">
            <v>0</v>
          </cell>
          <cell r="AAB11">
            <v>1683.61578171002</v>
          </cell>
          <cell r="AAC11">
            <v>179.28</v>
          </cell>
          <cell r="AAD11">
            <v>44.82</v>
          </cell>
          <cell r="AAE11">
            <v>44.82</v>
          </cell>
          <cell r="AAF11">
            <v>44.82</v>
          </cell>
          <cell r="AAG11">
            <v>44.82</v>
          </cell>
          <cell r="AAP11">
            <v>389.19114711000009</v>
          </cell>
          <cell r="AAQ11">
            <v>143.07941016000001</v>
          </cell>
          <cell r="AAR11">
            <v>82.068699330000001</v>
          </cell>
          <cell r="AAS11">
            <v>81.276931619999999</v>
          </cell>
          <cell r="AAT11">
            <v>82.766106000000008</v>
          </cell>
          <cell r="ABC11">
            <v>209.91114711000009</v>
          </cell>
          <cell r="ABD11">
            <v>0</v>
          </cell>
          <cell r="ABE11">
            <v>209.91114711000009</v>
          </cell>
          <cell r="ABF11">
            <v>39.799999999999997</v>
          </cell>
          <cell r="ABG11">
            <v>9.9499999999999993</v>
          </cell>
          <cell r="ABH11">
            <v>9.9499999999999993</v>
          </cell>
          <cell r="ABI11">
            <v>9.9499999999999993</v>
          </cell>
          <cell r="ABJ11">
            <v>9.9499999999999993</v>
          </cell>
          <cell r="ABS11">
            <v>0</v>
          </cell>
          <cell r="ABT11">
            <v>0</v>
          </cell>
          <cell r="ABU11">
            <v>0</v>
          </cell>
          <cell r="ABV11">
            <v>0</v>
          </cell>
          <cell r="ACF11">
            <v>-39.799999999999997</v>
          </cell>
          <cell r="ACG11">
            <v>-39.799999999999997</v>
          </cell>
          <cell r="ACH11">
            <v>0</v>
          </cell>
          <cell r="ACI11">
            <v>1364.84</v>
          </cell>
          <cell r="ACJ11">
            <v>0</v>
          </cell>
          <cell r="ACK11">
            <v>-1364.84</v>
          </cell>
          <cell r="ACL11">
            <v>-1364.84</v>
          </cell>
          <cell r="ACM11">
            <v>0</v>
          </cell>
          <cell r="ACN11">
            <v>1364.84</v>
          </cell>
          <cell r="ACO11">
            <v>341.21</v>
          </cell>
          <cell r="ACP11">
            <v>341.21</v>
          </cell>
          <cell r="ACQ11">
            <v>341.21</v>
          </cell>
          <cell r="ACR11">
            <v>341.21</v>
          </cell>
          <cell r="ADA11">
            <v>0</v>
          </cell>
          <cell r="ADB11">
            <v>0</v>
          </cell>
          <cell r="ADC11">
            <v>0</v>
          </cell>
          <cell r="ADD11">
            <v>0</v>
          </cell>
          <cell r="ADE11">
            <v>0</v>
          </cell>
          <cell r="ADN11">
            <v>-1364.84</v>
          </cell>
          <cell r="ADO11">
            <v>-1364.84</v>
          </cell>
          <cell r="ADP11">
            <v>0</v>
          </cell>
          <cell r="ADQ11">
            <v>0</v>
          </cell>
          <cell r="ADR11">
            <v>0</v>
          </cell>
          <cell r="ADS11">
            <v>0</v>
          </cell>
          <cell r="ADT11">
            <v>0</v>
          </cell>
          <cell r="ADU11">
            <v>0</v>
          </cell>
          <cell r="AED11">
            <v>0</v>
          </cell>
          <cell r="AEE11">
            <v>0</v>
          </cell>
          <cell r="AEF11">
            <v>0</v>
          </cell>
          <cell r="AEG11">
            <v>0</v>
          </cell>
          <cell r="AEH11">
            <v>0</v>
          </cell>
          <cell r="AEQ11">
            <v>0</v>
          </cell>
          <cell r="AER11">
            <v>0</v>
          </cell>
          <cell r="AES11">
            <v>0</v>
          </cell>
          <cell r="AET11">
            <v>0</v>
          </cell>
          <cell r="AEU11">
            <v>0</v>
          </cell>
          <cell r="AEV11">
            <v>0</v>
          </cell>
          <cell r="AEW11">
            <v>0</v>
          </cell>
          <cell r="AEX11">
            <v>0</v>
          </cell>
          <cell r="AFG11">
            <v>0</v>
          </cell>
          <cell r="AFH11">
            <v>0</v>
          </cell>
          <cell r="AFI11">
            <v>0</v>
          </cell>
          <cell r="AFK11">
            <v>0</v>
          </cell>
          <cell r="AFT11">
            <v>0</v>
          </cell>
          <cell r="AFU11">
            <v>0</v>
          </cell>
          <cell r="AFV11">
            <v>0</v>
          </cell>
          <cell r="AFW11">
            <v>14894.319999999998</v>
          </cell>
          <cell r="AFX11">
            <v>11434.632571577455</v>
          </cell>
          <cell r="AFY11">
            <v>-3459.6874284225432</v>
          </cell>
          <cell r="AFZ11">
            <v>-3459.6874284225432</v>
          </cell>
          <cell r="AGA11">
            <v>0</v>
          </cell>
          <cell r="AGB11">
            <v>17873.183999999997</v>
          </cell>
          <cell r="AGC11">
            <v>13721.559085892944</v>
          </cell>
          <cell r="AGD11">
            <v>-4151.624914107053</v>
          </cell>
          <cell r="AGE11">
            <v>-4151.624914107053</v>
          </cell>
          <cell r="AGF11">
            <v>0</v>
          </cell>
          <cell r="AGG11">
            <v>893.65919999999994</v>
          </cell>
          <cell r="AGH11">
            <v>686.07795429464727</v>
          </cell>
          <cell r="AGI11">
            <v>-207.58124570535267</v>
          </cell>
          <cell r="AGJ11">
            <v>-207.58124570535267</v>
          </cell>
          <cell r="AGK11">
            <v>0</v>
          </cell>
          <cell r="AGL11">
            <v>225.35516304347826</v>
          </cell>
          <cell r="AGN11">
            <v>-225.35516304347826</v>
          </cell>
          <cell r="AGO11">
            <v>-225.35516304347826</v>
          </cell>
          <cell r="AGP11">
            <v>0</v>
          </cell>
          <cell r="AGQ11">
            <v>18992.198363043473</v>
          </cell>
          <cell r="AGR11">
            <v>14407.637040187592</v>
          </cell>
          <cell r="AGS11">
            <v>-4584.5613228558814</v>
          </cell>
          <cell r="AGT11">
            <v>-4584.5613228558814</v>
          </cell>
          <cell r="AGU11">
            <v>0</v>
          </cell>
        </row>
        <row r="12">
          <cell r="C12" t="str">
            <v>Дмитра Самоквасова, ВУЛ, 6а</v>
          </cell>
          <cell r="D12">
            <v>9</v>
          </cell>
          <cell r="E12">
            <v>4249.3999999999996</v>
          </cell>
          <cell r="F12">
            <v>15253.960000000003</v>
          </cell>
          <cell r="G12">
            <v>18674.13028526889</v>
          </cell>
          <cell r="H12">
            <v>3420.1702852688868</v>
          </cell>
          <cell r="I12">
            <v>0</v>
          </cell>
          <cell r="J12">
            <v>3420.1702852688868</v>
          </cell>
          <cell r="K12">
            <v>5801.4</v>
          </cell>
          <cell r="L12">
            <v>1450.35</v>
          </cell>
          <cell r="M12">
            <v>1450.35</v>
          </cell>
          <cell r="N12">
            <v>1450.35</v>
          </cell>
          <cell r="O12">
            <v>1450.35</v>
          </cell>
          <cell r="X12">
            <v>8724.6678682810925</v>
          </cell>
          <cell r="Y12">
            <v>8724.6678682810925</v>
          </cell>
          <cell r="Z12">
            <v>0</v>
          </cell>
          <cell r="AA12">
            <v>0</v>
          </cell>
          <cell r="AB12">
            <v>0</v>
          </cell>
          <cell r="AL12">
            <v>0</v>
          </cell>
          <cell r="AM12">
            <v>0</v>
          </cell>
          <cell r="AN12">
            <v>1013.08</v>
          </cell>
          <cell r="AO12">
            <v>253.27</v>
          </cell>
          <cell r="AP12">
            <v>253.27</v>
          </cell>
          <cell r="AQ12">
            <v>253.27</v>
          </cell>
          <cell r="AR12">
            <v>253.27</v>
          </cell>
          <cell r="BA12">
            <v>1532.3379265333133</v>
          </cell>
          <cell r="BB12">
            <v>1532.3379265333133</v>
          </cell>
          <cell r="BC12">
            <v>0</v>
          </cell>
          <cell r="BD12">
            <v>0</v>
          </cell>
          <cell r="BE12">
            <v>0</v>
          </cell>
          <cell r="BO12">
            <v>0</v>
          </cell>
          <cell r="BP12">
            <v>0</v>
          </cell>
          <cell r="BQ12">
            <v>749.6</v>
          </cell>
          <cell r="BR12">
            <v>187.4</v>
          </cell>
          <cell r="BS12">
            <v>187.4</v>
          </cell>
          <cell r="BT12">
            <v>187.4</v>
          </cell>
          <cell r="BU12">
            <v>187.4</v>
          </cell>
          <cell r="CD12">
            <v>692.2</v>
          </cell>
          <cell r="CE12">
            <v>173.05</v>
          </cell>
          <cell r="CF12">
            <v>173.05</v>
          </cell>
          <cell r="CG12">
            <v>173.05</v>
          </cell>
          <cell r="CH12">
            <v>173.05</v>
          </cell>
          <cell r="CR12">
            <v>0</v>
          </cell>
          <cell r="CS12">
            <v>0</v>
          </cell>
          <cell r="CT12">
            <v>200.56</v>
          </cell>
          <cell r="CU12">
            <v>50.14</v>
          </cell>
          <cell r="CV12">
            <v>50.14</v>
          </cell>
          <cell r="CW12">
            <v>50.14</v>
          </cell>
          <cell r="CX12">
            <v>50.14</v>
          </cell>
          <cell r="DG12">
            <v>185.88</v>
          </cell>
          <cell r="DH12">
            <v>46.47</v>
          </cell>
          <cell r="DI12">
            <v>46.47</v>
          </cell>
          <cell r="DJ12">
            <v>46.47</v>
          </cell>
          <cell r="DK12">
            <v>46.47</v>
          </cell>
          <cell r="DT12">
            <v>-14.680000000000007</v>
          </cell>
          <cell r="DU12">
            <v>-14.680000000000007</v>
          </cell>
          <cell r="DV12">
            <v>0</v>
          </cell>
          <cell r="DW12">
            <v>239.68</v>
          </cell>
          <cell r="DX12">
            <v>59.92</v>
          </cell>
          <cell r="DY12">
            <v>59.92</v>
          </cell>
          <cell r="DZ12">
            <v>59.92</v>
          </cell>
          <cell r="EA12">
            <v>59.92</v>
          </cell>
          <cell r="EK12">
            <v>362.11319550072153</v>
          </cell>
          <cell r="EL12">
            <v>362.11319550072153</v>
          </cell>
          <cell r="EM12">
            <v>0</v>
          </cell>
          <cell r="EN12">
            <v>0</v>
          </cell>
          <cell r="EO12">
            <v>0</v>
          </cell>
          <cell r="EX12">
            <v>122.43319550072152</v>
          </cell>
          <cell r="EY12">
            <v>0</v>
          </cell>
          <cell r="EZ12">
            <v>122.43319550072152</v>
          </cell>
          <cell r="FA12">
            <v>1534.92</v>
          </cell>
          <cell r="FB12">
            <v>383.73</v>
          </cell>
          <cell r="FC12">
            <v>383.73</v>
          </cell>
          <cell r="FD12">
            <v>383.73</v>
          </cell>
          <cell r="FE12">
            <v>383.73</v>
          </cell>
          <cell r="FN12">
            <v>2312.6973342833703</v>
          </cell>
          <cell r="FO12">
            <v>2312.6973342833703</v>
          </cell>
          <cell r="FP12">
            <v>0</v>
          </cell>
          <cell r="FQ12">
            <v>0</v>
          </cell>
          <cell r="FR12">
            <v>0</v>
          </cell>
          <cell r="GA12">
            <v>777.77733428337024</v>
          </cell>
          <cell r="GB12">
            <v>0</v>
          </cell>
          <cell r="GC12">
            <v>777.77733428337024</v>
          </cell>
          <cell r="GD12">
            <v>219.28</v>
          </cell>
          <cell r="GE12">
            <v>54.82</v>
          </cell>
          <cell r="GF12">
            <v>54.82</v>
          </cell>
          <cell r="GG12">
            <v>54.82</v>
          </cell>
          <cell r="GH12">
            <v>54.82</v>
          </cell>
          <cell r="GQ12">
            <v>0</v>
          </cell>
          <cell r="GV12">
            <v>-219.28</v>
          </cell>
          <cell r="GW12">
            <v>-219.28</v>
          </cell>
          <cell r="GX12">
            <v>0</v>
          </cell>
          <cell r="GY12">
            <v>5495.44</v>
          </cell>
          <cell r="GZ12">
            <v>1373.86</v>
          </cell>
          <cell r="HA12">
            <v>1373.86</v>
          </cell>
          <cell r="HB12">
            <v>1373.86</v>
          </cell>
          <cell r="HC12">
            <v>1373.86</v>
          </cell>
          <cell r="HL12">
            <v>4864.2339606703908</v>
          </cell>
          <cell r="HM12">
            <v>1334.9786971234294</v>
          </cell>
          <cell r="HN12">
            <v>1388.290149588405</v>
          </cell>
          <cell r="HO12">
            <v>1150.1219637476211</v>
          </cell>
          <cell r="HP12">
            <v>990.84315021093539</v>
          </cell>
          <cell r="HY12">
            <v>-631.20603932960876</v>
          </cell>
          <cell r="HZ12">
            <v>-631.20603932960876</v>
          </cell>
          <cell r="IA12">
            <v>0</v>
          </cell>
          <cell r="IB12">
            <v>18649.04</v>
          </cell>
          <cell r="IC12">
            <v>4662.26</v>
          </cell>
          <cell r="ID12">
            <v>4662.26</v>
          </cell>
          <cell r="IE12">
            <v>4662.26</v>
          </cell>
          <cell r="IF12">
            <v>4662.26</v>
          </cell>
          <cell r="IO12">
            <v>14307.950191733729</v>
          </cell>
          <cell r="IP12">
            <v>3499.5512756722742</v>
          </cell>
          <cell r="IQ12">
            <v>4897.6967738107251</v>
          </cell>
          <cell r="IR12">
            <v>3136.0304126495107</v>
          </cell>
          <cell r="IS12">
            <v>2774.6717296012189</v>
          </cell>
          <cell r="JB12">
            <v>-4341.0898082662716</v>
          </cell>
          <cell r="JC12">
            <v>-4341.0898082662716</v>
          </cell>
          <cell r="JD12">
            <v>0</v>
          </cell>
          <cell r="JE12">
            <v>0</v>
          </cell>
          <cell r="JF12">
            <v>0</v>
          </cell>
          <cell r="JG12">
            <v>0</v>
          </cell>
          <cell r="JH12">
            <v>0</v>
          </cell>
          <cell r="JI12">
            <v>0</v>
          </cell>
          <cell r="JR12">
            <v>0</v>
          </cell>
          <cell r="JS12">
            <v>0</v>
          </cell>
          <cell r="JT12">
            <v>0</v>
          </cell>
          <cell r="JU12">
            <v>0</v>
          </cell>
          <cell r="JV12">
            <v>0</v>
          </cell>
          <cell r="KE12">
            <v>0</v>
          </cell>
          <cell r="KF12">
            <v>0</v>
          </cell>
          <cell r="KG12">
            <v>0</v>
          </cell>
          <cell r="KH12">
            <v>1405.76</v>
          </cell>
          <cell r="KI12">
            <v>351.44</v>
          </cell>
          <cell r="KJ12">
            <v>351.44</v>
          </cell>
          <cell r="KK12">
            <v>351.44</v>
          </cell>
          <cell r="KL12">
            <v>351.44</v>
          </cell>
          <cell r="KU12">
            <v>1515.6763544631592</v>
          </cell>
          <cell r="KV12">
            <v>408.6522804890846</v>
          </cell>
          <cell r="KW12">
            <v>409.15954934226488</v>
          </cell>
          <cell r="KX12">
            <v>386.44947317162445</v>
          </cell>
          <cell r="KY12">
            <v>311.41505146018517</v>
          </cell>
          <cell r="LH12">
            <v>109.91635446315922</v>
          </cell>
          <cell r="LI12">
            <v>0</v>
          </cell>
          <cell r="LJ12">
            <v>109.91635446315922</v>
          </cell>
          <cell r="LK12">
            <v>0</v>
          </cell>
          <cell r="LX12">
            <v>0</v>
          </cell>
          <cell r="MJ12">
            <v>0</v>
          </cell>
          <cell r="ML12">
            <v>0</v>
          </cell>
          <cell r="MM12">
            <v>0</v>
          </cell>
          <cell r="MN12">
            <v>19741.440000000002</v>
          </cell>
          <cell r="MO12">
            <v>4935.3600000000006</v>
          </cell>
          <cell r="MP12">
            <v>4935.3600000000006</v>
          </cell>
          <cell r="MQ12">
            <v>4935.3600000000006</v>
          </cell>
          <cell r="MR12">
            <v>4935.3600000000006</v>
          </cell>
          <cell r="NA12">
            <v>13832.107505797527</v>
          </cell>
          <cell r="NB12">
            <v>0</v>
          </cell>
          <cell r="NC12">
            <v>8912.8159742040989</v>
          </cell>
          <cell r="ND12">
            <v>2550.4374525110311</v>
          </cell>
          <cell r="NE12">
            <v>2368.8540790823977</v>
          </cell>
          <cell r="NN12">
            <v>-5909.3324942024756</v>
          </cell>
          <cell r="NO12">
            <v>-5909.3324942024756</v>
          </cell>
          <cell r="NP12">
            <v>0</v>
          </cell>
          <cell r="NQ12">
            <v>5237.04</v>
          </cell>
          <cell r="NR12">
            <v>0</v>
          </cell>
          <cell r="NS12">
            <v>-5237.04</v>
          </cell>
          <cell r="NT12">
            <v>-5237.04</v>
          </cell>
          <cell r="NU12">
            <v>0</v>
          </cell>
          <cell r="NV12">
            <v>1424.4</v>
          </cell>
          <cell r="NW12">
            <v>356.1</v>
          </cell>
          <cell r="NX12">
            <v>356.1</v>
          </cell>
          <cell r="NY12">
            <v>356.1</v>
          </cell>
          <cell r="NZ12">
            <v>356.1</v>
          </cell>
          <cell r="OI12">
            <v>0</v>
          </cell>
          <cell r="OJ12">
            <v>0</v>
          </cell>
          <cell r="OK12">
            <v>0</v>
          </cell>
          <cell r="OL12">
            <v>0</v>
          </cell>
          <cell r="OM12">
            <v>0</v>
          </cell>
          <cell r="OV12">
            <v>-1424.4</v>
          </cell>
          <cell r="OW12">
            <v>-1424.4</v>
          </cell>
          <cell r="OX12">
            <v>0</v>
          </cell>
          <cell r="OY12">
            <v>1047.04</v>
          </cell>
          <cell r="OZ12">
            <v>261.76</v>
          </cell>
          <cell r="PA12">
            <v>261.76</v>
          </cell>
          <cell r="PB12">
            <v>261.76</v>
          </cell>
          <cell r="PC12">
            <v>261.76</v>
          </cell>
          <cell r="PL12">
            <v>0</v>
          </cell>
          <cell r="PM12">
            <v>0</v>
          </cell>
          <cell r="PN12">
            <v>0</v>
          </cell>
          <cell r="PO12">
            <v>0</v>
          </cell>
          <cell r="PP12">
            <v>0</v>
          </cell>
          <cell r="PY12">
            <v>-1047.04</v>
          </cell>
          <cell r="PZ12">
            <v>-1047.04</v>
          </cell>
          <cell r="QA12">
            <v>0</v>
          </cell>
          <cell r="QB12">
            <v>404.56</v>
          </cell>
          <cell r="QC12">
            <v>101.14</v>
          </cell>
          <cell r="QD12">
            <v>101.14</v>
          </cell>
          <cell r="QE12">
            <v>101.14</v>
          </cell>
          <cell r="QF12">
            <v>101.14</v>
          </cell>
          <cell r="QO12">
            <v>0</v>
          </cell>
          <cell r="QP12">
            <v>0</v>
          </cell>
          <cell r="QQ12">
            <v>0</v>
          </cell>
          <cell r="QR12">
            <v>0</v>
          </cell>
          <cell r="QS12">
            <v>0</v>
          </cell>
          <cell r="RB12">
            <v>-404.56</v>
          </cell>
          <cell r="RC12">
            <v>-404.56</v>
          </cell>
          <cell r="RD12">
            <v>0</v>
          </cell>
          <cell r="RE12">
            <v>1703.2</v>
          </cell>
          <cell r="RF12">
            <v>425.8</v>
          </cell>
          <cell r="RG12">
            <v>425.8</v>
          </cell>
          <cell r="RH12">
            <v>425.8</v>
          </cell>
          <cell r="RI12">
            <v>425.8</v>
          </cell>
          <cell r="RR12">
            <v>0</v>
          </cell>
          <cell r="RS12">
            <v>0</v>
          </cell>
          <cell r="RT12">
            <v>0</v>
          </cell>
          <cell r="RU12">
            <v>0</v>
          </cell>
          <cell r="RV12">
            <v>0</v>
          </cell>
          <cell r="SE12">
            <v>-1703.2</v>
          </cell>
          <cell r="SF12">
            <v>-1703.2</v>
          </cell>
          <cell r="SG12">
            <v>0</v>
          </cell>
          <cell r="SH12">
            <v>368.84</v>
          </cell>
          <cell r="SI12">
            <v>92.21</v>
          </cell>
          <cell r="SJ12">
            <v>92.21</v>
          </cell>
          <cell r="SK12">
            <v>92.21</v>
          </cell>
          <cell r="SL12">
            <v>92.21</v>
          </cell>
          <cell r="SU12">
            <v>0</v>
          </cell>
          <cell r="SV12">
            <v>0</v>
          </cell>
          <cell r="SW12">
            <v>0</v>
          </cell>
          <cell r="SX12">
            <v>0</v>
          </cell>
          <cell r="SY12">
            <v>0</v>
          </cell>
          <cell r="TH12">
            <v>-368.84</v>
          </cell>
          <cell r="TI12">
            <v>-368.84</v>
          </cell>
          <cell r="TJ12">
            <v>0</v>
          </cell>
          <cell r="TK12">
            <v>282.2</v>
          </cell>
          <cell r="TL12">
            <v>70.55</v>
          </cell>
          <cell r="TM12">
            <v>70.55</v>
          </cell>
          <cell r="TN12">
            <v>70.55</v>
          </cell>
          <cell r="TO12">
            <v>70.55</v>
          </cell>
          <cell r="TX12">
            <v>0</v>
          </cell>
          <cell r="TY12">
            <v>0</v>
          </cell>
          <cell r="TZ12">
            <v>0</v>
          </cell>
          <cell r="UA12">
            <v>0</v>
          </cell>
          <cell r="UB12">
            <v>0</v>
          </cell>
          <cell r="UK12">
            <v>-282.2</v>
          </cell>
          <cell r="UL12">
            <v>-282.2</v>
          </cell>
          <cell r="UM12">
            <v>0</v>
          </cell>
          <cell r="UN12">
            <v>6.8</v>
          </cell>
          <cell r="UO12">
            <v>1.7</v>
          </cell>
          <cell r="UP12">
            <v>1.7</v>
          </cell>
          <cell r="UQ12">
            <v>1.7</v>
          </cell>
          <cell r="UR12">
            <v>1.7</v>
          </cell>
          <cell r="VA12">
            <v>0</v>
          </cell>
          <cell r="VC12">
            <v>0</v>
          </cell>
          <cell r="VH12">
            <v>0</v>
          </cell>
          <cell r="VN12">
            <v>-6.8</v>
          </cell>
          <cell r="VO12">
            <v>-6.8</v>
          </cell>
          <cell r="VP12">
            <v>0</v>
          </cell>
          <cell r="VQ12">
            <v>0</v>
          </cell>
          <cell r="WD12">
            <v>0</v>
          </cell>
          <cell r="WQ12">
            <v>0</v>
          </cell>
          <cell r="WR12">
            <v>0</v>
          </cell>
          <cell r="WS12">
            <v>0</v>
          </cell>
          <cell r="WT12">
            <v>18204.88</v>
          </cell>
          <cell r="WU12">
            <v>4551.22</v>
          </cell>
          <cell r="WV12">
            <v>4551.22</v>
          </cell>
          <cell r="WW12">
            <v>4551.22</v>
          </cell>
          <cell r="WX12">
            <v>4551.22</v>
          </cell>
          <cell r="XG12">
            <v>12225.011126798279</v>
          </cell>
          <cell r="XH12">
            <v>4417.8701249156093</v>
          </cell>
          <cell r="XI12">
            <v>3205.3441296242236</v>
          </cell>
          <cell r="XJ12">
            <v>1.6938237536933767</v>
          </cell>
          <cell r="XK12">
            <v>4600.103048504754</v>
          </cell>
          <cell r="XT12">
            <v>-5979.8688732017217</v>
          </cell>
          <cell r="XU12">
            <v>-5979.8688732017217</v>
          </cell>
          <cell r="XV12">
            <v>0</v>
          </cell>
          <cell r="XW12">
            <v>10103.64</v>
          </cell>
          <cell r="XX12">
            <v>2525.91</v>
          </cell>
          <cell r="XY12">
            <v>2525.91</v>
          </cell>
          <cell r="XZ12">
            <v>2525.91</v>
          </cell>
          <cell r="YA12">
            <v>2525.91</v>
          </cell>
          <cell r="YJ12">
            <v>9353.4026255545432</v>
          </cell>
          <cell r="YK12">
            <v>2595.6236655540943</v>
          </cell>
          <cell r="YL12">
            <v>2255.0703582460842</v>
          </cell>
          <cell r="YM12">
            <v>2519.2004056103128</v>
          </cell>
          <cell r="YN12">
            <v>1983.5081961440512</v>
          </cell>
          <cell r="YW12">
            <v>-750.23737444545623</v>
          </cell>
          <cell r="YX12">
            <v>-750.23737444545623</v>
          </cell>
          <cell r="YY12">
            <v>0</v>
          </cell>
          <cell r="YZ12">
            <v>991</v>
          </cell>
          <cell r="ZA12">
            <v>247.75</v>
          </cell>
          <cell r="ZB12">
            <v>247.75</v>
          </cell>
          <cell r="ZC12">
            <v>247.75</v>
          </cell>
          <cell r="ZD12">
            <v>247.75</v>
          </cell>
          <cell r="ZM12">
            <v>6841.1671969806412</v>
          </cell>
          <cell r="ZT12">
            <v>1092.7575518632932</v>
          </cell>
          <cell r="ZU12">
            <v>5653.2978216363026</v>
          </cell>
          <cell r="ZV12">
            <v>95.111823481045803</v>
          </cell>
          <cell r="ZZ12">
            <v>5850.1671969806412</v>
          </cell>
          <cell r="AAA12">
            <v>0</v>
          </cell>
          <cell r="AAB12">
            <v>5850.1671969806412</v>
          </cell>
          <cell r="AAC12">
            <v>528.64</v>
          </cell>
          <cell r="AAD12">
            <v>132.16</v>
          </cell>
          <cell r="AAE12">
            <v>132.16</v>
          </cell>
          <cell r="AAF12">
            <v>132.16</v>
          </cell>
          <cell r="AAG12">
            <v>132.16</v>
          </cell>
          <cell r="AAP12">
            <v>508.32870227999996</v>
          </cell>
          <cell r="AAQ12">
            <v>81.339664679999998</v>
          </cell>
          <cell r="AAR12">
            <v>142.38424943999999</v>
          </cell>
          <cell r="AAS12">
            <v>141.01058015999999</v>
          </cell>
          <cell r="AAT12">
            <v>143.59420799999998</v>
          </cell>
          <cell r="ABC12">
            <v>-20.311297720000027</v>
          </cell>
          <cell r="ABD12">
            <v>-20.311297720000027</v>
          </cell>
          <cell r="ABE12">
            <v>0</v>
          </cell>
          <cell r="ABF12">
            <v>115.56</v>
          </cell>
          <cell r="ABG12">
            <v>28.89</v>
          </cell>
          <cell r="ABH12">
            <v>28.89</v>
          </cell>
          <cell r="ABI12">
            <v>28.89</v>
          </cell>
          <cell r="ABJ12">
            <v>28.89</v>
          </cell>
          <cell r="ABS12">
            <v>0</v>
          </cell>
          <cell r="ABT12">
            <v>0</v>
          </cell>
          <cell r="ABU12">
            <v>0</v>
          </cell>
          <cell r="ABV12">
            <v>0</v>
          </cell>
          <cell r="ACF12">
            <v>-115.56</v>
          </cell>
          <cell r="ACG12">
            <v>-115.56</v>
          </cell>
          <cell r="ACH12">
            <v>0</v>
          </cell>
          <cell r="ACI12">
            <v>8533.24</v>
          </cell>
          <cell r="ACJ12">
            <v>6265.2416427999997</v>
          </cell>
          <cell r="ACK12">
            <v>-2267.9983572000001</v>
          </cell>
          <cell r="ACL12">
            <v>-2267.9983572000001</v>
          </cell>
          <cell r="ACM12">
            <v>0</v>
          </cell>
          <cell r="ACN12">
            <v>3144.6</v>
          </cell>
          <cell r="ACO12">
            <v>786.15</v>
          </cell>
          <cell r="ACP12">
            <v>786.15</v>
          </cell>
          <cell r="ACQ12">
            <v>786.15</v>
          </cell>
          <cell r="ACR12">
            <v>786.15</v>
          </cell>
          <cell r="ADA12">
            <v>2527.1942593799999</v>
          </cell>
          <cell r="ADB12">
            <v>102.13735672</v>
          </cell>
          <cell r="ADC12">
            <v>1019.76126798</v>
          </cell>
          <cell r="ADD12">
            <v>680.8983106799999</v>
          </cell>
          <cell r="ADE12">
            <v>724.39732399999991</v>
          </cell>
          <cell r="ADN12">
            <v>-617.40574061999996</v>
          </cell>
          <cell r="ADO12">
            <v>-617.40574061999996</v>
          </cell>
          <cell r="ADP12">
            <v>0</v>
          </cell>
          <cell r="ADQ12">
            <v>5388.64</v>
          </cell>
          <cell r="ADR12">
            <v>1347.16</v>
          </cell>
          <cell r="ADS12">
            <v>1347.16</v>
          </cell>
          <cell r="ADT12">
            <v>1347.16</v>
          </cell>
          <cell r="ADU12">
            <v>1347.16</v>
          </cell>
          <cell r="AED12">
            <v>3738.0473834200002</v>
          </cell>
          <cell r="AEE12">
            <v>699.71711543999993</v>
          </cell>
          <cell r="AEF12">
            <v>1133.58077602</v>
          </cell>
          <cell r="AEG12">
            <v>851.50370395999994</v>
          </cell>
          <cell r="AEH12">
            <v>1053.2457879999999</v>
          </cell>
          <cell r="AEQ12">
            <v>-1650.5926165800001</v>
          </cell>
          <cell r="AER12">
            <v>-1650.5926165800001</v>
          </cell>
          <cell r="AES12">
            <v>0</v>
          </cell>
          <cell r="AET12">
            <v>0</v>
          </cell>
          <cell r="AEU12">
            <v>0</v>
          </cell>
          <cell r="AEV12">
            <v>0</v>
          </cell>
          <cell r="AEW12">
            <v>0</v>
          </cell>
          <cell r="AEX12">
            <v>0</v>
          </cell>
          <cell r="AFG12">
            <v>0</v>
          </cell>
          <cell r="AFH12">
            <v>0</v>
          </cell>
          <cell r="AFI12">
            <v>0</v>
          </cell>
          <cell r="AFK12">
            <v>0</v>
          </cell>
          <cell r="AFT12">
            <v>0</v>
          </cell>
          <cell r="AFU12">
            <v>0</v>
          </cell>
          <cell r="AFV12">
            <v>0</v>
          </cell>
          <cell r="AFW12">
            <v>98764.200000000012</v>
          </cell>
          <cell r="AFX12">
            <v>83523.015631676783</v>
          </cell>
          <cell r="AFY12">
            <v>-15241.184368323229</v>
          </cell>
          <cell r="AFZ12">
            <v>-15241.184368323229</v>
          </cell>
          <cell r="AGA12">
            <v>0</v>
          </cell>
          <cell r="AGB12">
            <v>118517.04000000001</v>
          </cell>
          <cell r="AGC12">
            <v>100227.61875801213</v>
          </cell>
          <cell r="AGD12">
            <v>-18289.421241987875</v>
          </cell>
          <cell r="AGE12">
            <v>-18289.421241987875</v>
          </cell>
          <cell r="AGF12">
            <v>0</v>
          </cell>
          <cell r="AGG12">
            <v>3555.5111999999999</v>
          </cell>
          <cell r="AGH12">
            <v>3006.8285627403639</v>
          </cell>
          <cell r="AGI12">
            <v>-548.68263725963607</v>
          </cell>
          <cell r="AGJ12">
            <v>-548.68263725963607</v>
          </cell>
          <cell r="AGK12">
            <v>0</v>
          </cell>
          <cell r="AGL12">
            <v>825.35516304347823</v>
          </cell>
          <cell r="AGN12">
            <v>-825.35516304347823</v>
          </cell>
          <cell r="AGO12">
            <v>-825.35516304347823</v>
          </cell>
          <cell r="AGP12">
            <v>0</v>
          </cell>
          <cell r="AGQ12">
            <v>122897.90636304348</v>
          </cell>
          <cell r="AGR12">
            <v>103234.4473207525</v>
          </cell>
          <cell r="AGS12">
            <v>-19663.459042290982</v>
          </cell>
          <cell r="AGT12">
            <v>-19663.459042290982</v>
          </cell>
          <cell r="AGU12">
            <v>0</v>
          </cell>
        </row>
        <row r="13">
          <cell r="C13" t="str">
            <v>Дмитра Самоквасова, ВУЛ, 7</v>
          </cell>
          <cell r="D13">
            <v>5</v>
          </cell>
          <cell r="E13">
            <v>2914.53</v>
          </cell>
          <cell r="F13">
            <v>11738.36</v>
          </cell>
          <cell r="G13">
            <v>13537.614041757119</v>
          </cell>
          <cell r="H13">
            <v>1799.2540417571181</v>
          </cell>
          <cell r="I13">
            <v>0</v>
          </cell>
          <cell r="J13">
            <v>1799.2540417571181</v>
          </cell>
          <cell r="K13">
            <v>4091.2</v>
          </cell>
          <cell r="L13">
            <v>1022.8</v>
          </cell>
          <cell r="M13">
            <v>1022.8</v>
          </cell>
          <cell r="N13">
            <v>1022.8</v>
          </cell>
          <cell r="O13">
            <v>1022.8</v>
          </cell>
          <cell r="X13">
            <v>4718.2361251711945</v>
          </cell>
          <cell r="Y13">
            <v>0</v>
          </cell>
          <cell r="Z13">
            <v>4718.2361251711945</v>
          </cell>
          <cell r="AA13">
            <v>0</v>
          </cell>
          <cell r="AB13">
            <v>0</v>
          </cell>
          <cell r="AL13">
            <v>0</v>
          </cell>
          <cell r="AM13">
            <v>0</v>
          </cell>
          <cell r="AN13">
            <v>780.72</v>
          </cell>
          <cell r="AO13">
            <v>195.18</v>
          </cell>
          <cell r="AP13">
            <v>195.18</v>
          </cell>
          <cell r="AQ13">
            <v>195.18</v>
          </cell>
          <cell r="AR13">
            <v>195.18</v>
          </cell>
          <cell r="BA13">
            <v>895.70177154003284</v>
          </cell>
          <cell r="BB13">
            <v>0</v>
          </cell>
          <cell r="BC13">
            <v>895.70177154003284</v>
          </cell>
          <cell r="BD13">
            <v>0</v>
          </cell>
          <cell r="BE13">
            <v>0</v>
          </cell>
          <cell r="BO13">
            <v>0</v>
          </cell>
          <cell r="BP13">
            <v>0</v>
          </cell>
          <cell r="BQ13">
            <v>621.28</v>
          </cell>
          <cell r="BR13">
            <v>155.32</v>
          </cell>
          <cell r="BS13">
            <v>155.32</v>
          </cell>
          <cell r="BT13">
            <v>155.32</v>
          </cell>
          <cell r="BU13">
            <v>155.32</v>
          </cell>
          <cell r="CD13">
            <v>683.3119629624008</v>
          </cell>
          <cell r="CE13">
            <v>0</v>
          </cell>
          <cell r="CF13">
            <v>683.3119629624008</v>
          </cell>
          <cell r="CG13">
            <v>0</v>
          </cell>
          <cell r="CH13">
            <v>0</v>
          </cell>
          <cell r="CR13">
            <v>0</v>
          </cell>
          <cell r="CS13">
            <v>0</v>
          </cell>
          <cell r="CT13">
            <v>152.12</v>
          </cell>
          <cell r="CU13">
            <v>38.03</v>
          </cell>
          <cell r="CV13">
            <v>38.03</v>
          </cell>
          <cell r="CW13">
            <v>38.03</v>
          </cell>
          <cell r="CX13">
            <v>38.03</v>
          </cell>
          <cell r="DG13">
            <v>136.88215752428516</v>
          </cell>
          <cell r="DH13">
            <v>0</v>
          </cell>
          <cell r="DI13">
            <v>136.88215752428516</v>
          </cell>
          <cell r="DJ13">
            <v>0</v>
          </cell>
          <cell r="DK13">
            <v>0</v>
          </cell>
          <cell r="DT13">
            <v>-15.237842475714842</v>
          </cell>
          <cell r="DU13">
            <v>-15.237842475714842</v>
          </cell>
          <cell r="DV13">
            <v>0</v>
          </cell>
          <cell r="DW13">
            <v>109.2</v>
          </cell>
          <cell r="DX13">
            <v>27.3</v>
          </cell>
          <cell r="DY13">
            <v>27.3</v>
          </cell>
          <cell r="DZ13">
            <v>27.3</v>
          </cell>
          <cell r="EA13">
            <v>27.3</v>
          </cell>
          <cell r="EK13">
            <v>147.01690046688827</v>
          </cell>
          <cell r="EL13">
            <v>0</v>
          </cell>
          <cell r="EM13">
            <v>147.01690046688827</v>
          </cell>
          <cell r="EN13">
            <v>0</v>
          </cell>
          <cell r="EO13">
            <v>0</v>
          </cell>
          <cell r="EX13">
            <v>37.816900466888271</v>
          </cell>
          <cell r="EY13">
            <v>0</v>
          </cell>
          <cell r="EZ13">
            <v>37.816900466888271</v>
          </cell>
          <cell r="FA13">
            <v>1857.72</v>
          </cell>
          <cell r="FB13">
            <v>464.43</v>
          </cell>
          <cell r="FC13">
            <v>464.43</v>
          </cell>
          <cell r="FD13">
            <v>464.43</v>
          </cell>
          <cell r="FE13">
            <v>464.43</v>
          </cell>
          <cell r="FN13">
            <v>2738.0664487688346</v>
          </cell>
          <cell r="FO13">
            <v>0</v>
          </cell>
          <cell r="FP13">
            <v>2738.0664487688346</v>
          </cell>
          <cell r="FQ13">
            <v>0</v>
          </cell>
          <cell r="FR13">
            <v>0</v>
          </cell>
          <cell r="GA13">
            <v>880.34644876883453</v>
          </cell>
          <cell r="GB13">
            <v>0</v>
          </cell>
          <cell r="GC13">
            <v>880.34644876883453</v>
          </cell>
          <cell r="GD13">
            <v>354.8</v>
          </cell>
          <cell r="GE13">
            <v>88.7</v>
          </cell>
          <cell r="GF13">
            <v>88.7</v>
          </cell>
          <cell r="GG13">
            <v>88.7</v>
          </cell>
          <cell r="GH13">
            <v>88.7</v>
          </cell>
          <cell r="GQ13">
            <v>0</v>
          </cell>
          <cell r="GV13">
            <v>-354.8</v>
          </cell>
          <cell r="GW13">
            <v>-354.8</v>
          </cell>
          <cell r="GX13">
            <v>0</v>
          </cell>
          <cell r="GY13">
            <v>3771.32</v>
          </cell>
          <cell r="GZ13">
            <v>942.83</v>
          </cell>
          <cell r="HA13">
            <v>942.83</v>
          </cell>
          <cell r="HB13">
            <v>942.83</v>
          </cell>
          <cell r="HC13">
            <v>942.83</v>
          </cell>
          <cell r="HL13">
            <v>4218.3986753234831</v>
          </cell>
          <cell r="HM13">
            <v>1161.9149227049581</v>
          </cell>
          <cell r="HN13">
            <v>1610.1708117505395</v>
          </cell>
          <cell r="HO13">
            <v>779.56825809641293</v>
          </cell>
          <cell r="HP13">
            <v>666.74468277157223</v>
          </cell>
          <cell r="HY13">
            <v>447.07867532348291</v>
          </cell>
          <cell r="HZ13">
            <v>0</v>
          </cell>
          <cell r="IA13">
            <v>447.07867532348291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O13">
            <v>0</v>
          </cell>
          <cell r="IP13">
            <v>0</v>
          </cell>
          <cell r="IQ13">
            <v>0</v>
          </cell>
          <cell r="IR13">
            <v>0</v>
          </cell>
          <cell r="IS13">
            <v>0</v>
          </cell>
          <cell r="JB13">
            <v>0</v>
          </cell>
          <cell r="JC13">
            <v>0</v>
          </cell>
          <cell r="JD13">
            <v>0</v>
          </cell>
          <cell r="JE13">
            <v>0</v>
          </cell>
          <cell r="JF13">
            <v>0</v>
          </cell>
          <cell r="JG13">
            <v>0</v>
          </cell>
          <cell r="JH13">
            <v>0</v>
          </cell>
          <cell r="JI13">
            <v>0</v>
          </cell>
          <cell r="JR13">
            <v>0</v>
          </cell>
          <cell r="JS13">
            <v>0</v>
          </cell>
          <cell r="JT13">
            <v>0</v>
          </cell>
          <cell r="JU13">
            <v>0</v>
          </cell>
          <cell r="JV13">
            <v>0</v>
          </cell>
          <cell r="KE13">
            <v>0</v>
          </cell>
          <cell r="KF13">
            <v>0</v>
          </cell>
          <cell r="KG13">
            <v>0</v>
          </cell>
          <cell r="KH13">
            <v>991.36</v>
          </cell>
          <cell r="KI13">
            <v>247.84</v>
          </cell>
          <cell r="KJ13">
            <v>247.84</v>
          </cell>
          <cell r="KK13">
            <v>247.84</v>
          </cell>
          <cell r="KL13">
            <v>247.84</v>
          </cell>
          <cell r="KU13">
            <v>1069.138226776389</v>
          </cell>
          <cell r="KV13">
            <v>288.25796037767981</v>
          </cell>
          <cell r="KW13">
            <v>288.61578117536595</v>
          </cell>
          <cell r="KX13">
            <v>272.59639122081649</v>
          </cell>
          <cell r="KY13">
            <v>219.66809400252674</v>
          </cell>
          <cell r="LH13">
            <v>77.778226776389033</v>
          </cell>
          <cell r="LI13">
            <v>0</v>
          </cell>
          <cell r="LJ13">
            <v>77.778226776389033</v>
          </cell>
          <cell r="LK13">
            <v>0</v>
          </cell>
          <cell r="LX13">
            <v>0</v>
          </cell>
          <cell r="MJ13">
            <v>0</v>
          </cell>
          <cell r="ML13">
            <v>0</v>
          </cell>
          <cell r="MM13">
            <v>0</v>
          </cell>
          <cell r="MN13">
            <v>8662.2495999999992</v>
          </cell>
          <cell r="MO13">
            <v>2165.5623999999998</v>
          </cell>
          <cell r="MP13">
            <v>2165.5623999999998</v>
          </cell>
          <cell r="MQ13">
            <v>2165.5623999999998</v>
          </cell>
          <cell r="MR13">
            <v>2165.5623999999998</v>
          </cell>
          <cell r="NA13">
            <v>0</v>
          </cell>
          <cell r="NB13">
            <v>0</v>
          </cell>
          <cell r="NC13">
            <v>0</v>
          </cell>
          <cell r="ND13">
            <v>0</v>
          </cell>
          <cell r="NE13">
            <v>0</v>
          </cell>
          <cell r="NN13">
            <v>-8662.2495999999992</v>
          </cell>
          <cell r="NO13">
            <v>-8662.2495999999992</v>
          </cell>
          <cell r="NP13">
            <v>0</v>
          </cell>
          <cell r="NQ13">
            <v>4843.2000000000007</v>
          </cell>
          <cell r="NR13">
            <v>9991.92</v>
          </cell>
          <cell r="NS13">
            <v>5148.7199999999993</v>
          </cell>
          <cell r="NT13">
            <v>0</v>
          </cell>
          <cell r="NU13">
            <v>5148.7199999999993</v>
          </cell>
          <cell r="NV13">
            <v>1037.44</v>
          </cell>
          <cell r="NW13">
            <v>259.36</v>
          </cell>
          <cell r="NX13">
            <v>259.36</v>
          </cell>
          <cell r="NY13">
            <v>259.36</v>
          </cell>
          <cell r="NZ13">
            <v>259.36</v>
          </cell>
          <cell r="OI13">
            <v>0</v>
          </cell>
          <cell r="OJ13">
            <v>0</v>
          </cell>
          <cell r="OK13">
            <v>0</v>
          </cell>
          <cell r="OL13">
            <v>0</v>
          </cell>
          <cell r="OM13">
            <v>0</v>
          </cell>
          <cell r="OV13">
            <v>-1037.44</v>
          </cell>
          <cell r="OW13">
            <v>-1037.44</v>
          </cell>
          <cell r="OX13">
            <v>0</v>
          </cell>
          <cell r="OY13">
            <v>960.72</v>
          </cell>
          <cell r="OZ13">
            <v>240.18</v>
          </cell>
          <cell r="PA13">
            <v>240.18</v>
          </cell>
          <cell r="PB13">
            <v>240.18</v>
          </cell>
          <cell r="PC13">
            <v>240.18</v>
          </cell>
          <cell r="PL13">
            <v>6979.22</v>
          </cell>
          <cell r="PM13">
            <v>6979.22</v>
          </cell>
          <cell r="PN13">
            <v>0</v>
          </cell>
          <cell r="PO13">
            <v>0</v>
          </cell>
          <cell r="PP13">
            <v>0</v>
          </cell>
          <cell r="PY13">
            <v>6018.5</v>
          </cell>
          <cell r="PZ13">
            <v>0</v>
          </cell>
          <cell r="QA13">
            <v>6018.5</v>
          </cell>
          <cell r="QB13">
            <v>272.56</v>
          </cell>
          <cell r="QC13">
            <v>68.14</v>
          </cell>
          <cell r="QD13">
            <v>68.14</v>
          </cell>
          <cell r="QE13">
            <v>68.14</v>
          </cell>
          <cell r="QF13">
            <v>68.14</v>
          </cell>
          <cell r="QO13">
            <v>0</v>
          </cell>
          <cell r="QP13">
            <v>0</v>
          </cell>
          <cell r="QQ13">
            <v>0</v>
          </cell>
          <cell r="QR13">
            <v>0</v>
          </cell>
          <cell r="QS13">
            <v>0</v>
          </cell>
          <cell r="RB13">
            <v>-272.56</v>
          </cell>
          <cell r="RC13">
            <v>-272.56</v>
          </cell>
          <cell r="RD13">
            <v>0</v>
          </cell>
          <cell r="RE13">
            <v>1786.4</v>
          </cell>
          <cell r="RF13">
            <v>446.6</v>
          </cell>
          <cell r="RG13">
            <v>446.6</v>
          </cell>
          <cell r="RH13">
            <v>446.6</v>
          </cell>
          <cell r="RI13">
            <v>446.6</v>
          </cell>
          <cell r="RR13">
            <v>0</v>
          </cell>
          <cell r="RS13">
            <v>0</v>
          </cell>
          <cell r="RT13">
            <v>0</v>
          </cell>
          <cell r="RU13">
            <v>0</v>
          </cell>
          <cell r="RV13">
            <v>0</v>
          </cell>
          <cell r="SE13">
            <v>-1786.4</v>
          </cell>
          <cell r="SF13">
            <v>-1786.4</v>
          </cell>
          <cell r="SG13">
            <v>0</v>
          </cell>
          <cell r="SH13">
            <v>198.56</v>
          </cell>
          <cell r="SI13">
            <v>49.64</v>
          </cell>
          <cell r="SJ13">
            <v>49.64</v>
          </cell>
          <cell r="SK13">
            <v>49.64</v>
          </cell>
          <cell r="SL13">
            <v>49.64</v>
          </cell>
          <cell r="SU13">
            <v>3012.7</v>
          </cell>
          <cell r="SV13">
            <v>3012.7</v>
          </cell>
          <cell r="SW13">
            <v>0</v>
          </cell>
          <cell r="SX13">
            <v>0</v>
          </cell>
          <cell r="SY13">
            <v>0</v>
          </cell>
          <cell r="TH13">
            <v>2814.14</v>
          </cell>
          <cell r="TI13">
            <v>0</v>
          </cell>
          <cell r="TJ13">
            <v>2814.14</v>
          </cell>
          <cell r="TK13">
            <v>587.52</v>
          </cell>
          <cell r="TL13">
            <v>146.88</v>
          </cell>
          <cell r="TM13">
            <v>146.88</v>
          </cell>
          <cell r="TN13">
            <v>146.88</v>
          </cell>
          <cell r="TO13">
            <v>146.88</v>
          </cell>
          <cell r="TX13">
            <v>0</v>
          </cell>
          <cell r="TY13">
            <v>0</v>
          </cell>
          <cell r="TZ13">
            <v>0</v>
          </cell>
          <cell r="UA13">
            <v>0</v>
          </cell>
          <cell r="UB13">
            <v>0</v>
          </cell>
          <cell r="UK13">
            <v>-587.52</v>
          </cell>
          <cell r="UL13">
            <v>-587.52</v>
          </cell>
          <cell r="UM13">
            <v>0</v>
          </cell>
          <cell r="UN13">
            <v>0</v>
          </cell>
          <cell r="UO13">
            <v>0</v>
          </cell>
          <cell r="UP13">
            <v>0</v>
          </cell>
          <cell r="UQ13">
            <v>0</v>
          </cell>
          <cell r="UR13">
            <v>0</v>
          </cell>
          <cell r="VA13">
            <v>0</v>
          </cell>
          <cell r="VC13">
            <v>0</v>
          </cell>
          <cell r="VH13">
            <v>0</v>
          </cell>
          <cell r="VN13">
            <v>0</v>
          </cell>
          <cell r="VO13">
            <v>0</v>
          </cell>
          <cell r="VP13">
            <v>0</v>
          </cell>
          <cell r="VQ13">
            <v>0</v>
          </cell>
          <cell r="WD13">
            <v>0</v>
          </cell>
          <cell r="WQ13">
            <v>0</v>
          </cell>
          <cell r="WR13">
            <v>0</v>
          </cell>
          <cell r="WS13">
            <v>0</v>
          </cell>
          <cell r="WT13">
            <v>11792.2</v>
          </cell>
          <cell r="WU13">
            <v>2948.05</v>
          </cell>
          <cell r="WV13">
            <v>2948.05</v>
          </cell>
          <cell r="WW13">
            <v>2948.05</v>
          </cell>
          <cell r="WX13">
            <v>2948.05</v>
          </cell>
          <cell r="XG13">
            <v>7942.6847229537452</v>
          </cell>
          <cell r="XH13">
            <v>3160.860305414808</v>
          </cell>
          <cell r="XI13">
            <v>2453.2775004278078</v>
          </cell>
          <cell r="XJ13">
            <v>7.8246250981455887</v>
          </cell>
          <cell r="XK13">
            <v>2320.7222920129834</v>
          </cell>
          <cell r="XT13">
            <v>-3849.5152770462555</v>
          </cell>
          <cell r="XU13">
            <v>-3849.5152770462555</v>
          </cell>
          <cell r="XV13">
            <v>0</v>
          </cell>
          <cell r="XW13">
            <v>4431.8</v>
          </cell>
          <cell r="XX13">
            <v>1107.95</v>
          </cell>
          <cell r="XY13">
            <v>1107.95</v>
          </cell>
          <cell r="XZ13">
            <v>1107.95</v>
          </cell>
          <cell r="YA13">
            <v>1107.95</v>
          </cell>
          <cell r="YJ13">
            <v>4187.4872126683149</v>
          </cell>
          <cell r="YK13">
            <v>1365.3102278499352</v>
          </cell>
          <cell r="YL13">
            <v>978.2989051378222</v>
          </cell>
          <cell r="YM13">
            <v>983.37781994339525</v>
          </cell>
          <cell r="YN13">
            <v>860.50025973716197</v>
          </cell>
          <cell r="YW13">
            <v>-244.31278733168529</v>
          </cell>
          <cell r="YX13">
            <v>-244.31278733168529</v>
          </cell>
          <cell r="YY13">
            <v>0</v>
          </cell>
          <cell r="YZ13">
            <v>1937.04</v>
          </cell>
          <cell r="ZA13">
            <v>484.26</v>
          </cell>
          <cell r="ZB13">
            <v>484.26</v>
          </cell>
          <cell r="ZC13">
            <v>484.26</v>
          </cell>
          <cell r="ZD13">
            <v>484.26</v>
          </cell>
          <cell r="ZM13">
            <v>7356.8007473068083</v>
          </cell>
          <cell r="ZT13">
            <v>1735.5172137904417</v>
          </cell>
          <cell r="ZU13">
            <v>4375.3809099684722</v>
          </cell>
          <cell r="ZV13">
            <v>1245.9026235478946</v>
          </cell>
          <cell r="ZZ13">
            <v>5419.7607473068083</v>
          </cell>
          <cell r="AAA13">
            <v>0</v>
          </cell>
          <cell r="AAB13">
            <v>5419.7607473068083</v>
          </cell>
          <cell r="AAC13">
            <v>570.72</v>
          </cell>
          <cell r="AAD13">
            <v>142.68</v>
          </cell>
          <cell r="AAE13">
            <v>142.68</v>
          </cell>
          <cell r="AAF13">
            <v>142.68</v>
          </cell>
          <cell r="AAG13">
            <v>142.68</v>
          </cell>
          <cell r="AAP13">
            <v>556.24764923999999</v>
          </cell>
          <cell r="AAQ13">
            <v>141.11941823999999</v>
          </cell>
          <cell r="AAR13">
            <v>138.42913139999999</v>
          </cell>
          <cell r="AAS13">
            <v>137.09361960000001</v>
          </cell>
          <cell r="AAT13">
            <v>139.60548</v>
          </cell>
          <cell r="ABC13">
            <v>-14.47235076000004</v>
          </cell>
          <cell r="ABD13">
            <v>-14.47235076000004</v>
          </cell>
          <cell r="ABE13">
            <v>0</v>
          </cell>
          <cell r="ABF13">
            <v>126.56</v>
          </cell>
          <cell r="ABG13">
            <v>31.64</v>
          </cell>
          <cell r="ABH13">
            <v>31.64</v>
          </cell>
          <cell r="ABI13">
            <v>31.64</v>
          </cell>
          <cell r="ABJ13">
            <v>31.64</v>
          </cell>
          <cell r="ABS13">
            <v>0</v>
          </cell>
          <cell r="ABT13">
            <v>0</v>
          </cell>
          <cell r="ABU13">
            <v>0</v>
          </cell>
          <cell r="ABV13">
            <v>0</v>
          </cell>
          <cell r="ACF13">
            <v>-126.56</v>
          </cell>
          <cell r="ACG13">
            <v>-126.56</v>
          </cell>
          <cell r="ACH13">
            <v>0</v>
          </cell>
          <cell r="ACI13">
            <v>8301.2800000000007</v>
          </cell>
          <cell r="ACJ13">
            <v>3132.3468855000001</v>
          </cell>
          <cell r="ACK13">
            <v>-5168.9331145000006</v>
          </cell>
          <cell r="ACL13">
            <v>-5168.9331145000006</v>
          </cell>
          <cell r="ACM13">
            <v>0</v>
          </cell>
          <cell r="ACN13">
            <v>8301.2800000000007</v>
          </cell>
          <cell r="ACO13">
            <v>2075.3200000000002</v>
          </cell>
          <cell r="ACP13">
            <v>2075.3200000000002</v>
          </cell>
          <cell r="ACQ13">
            <v>2075.3200000000002</v>
          </cell>
          <cell r="ACR13">
            <v>2075.3200000000002</v>
          </cell>
          <cell r="ADA13">
            <v>3132.3468855000001</v>
          </cell>
          <cell r="ADB13">
            <v>652.45953247999989</v>
          </cell>
          <cell r="ADC13">
            <v>949.00860081999997</v>
          </cell>
          <cell r="ADD13">
            <v>1530.8787522</v>
          </cell>
          <cell r="ADE13">
            <v>0</v>
          </cell>
          <cell r="ADN13">
            <v>-5168.9331145000006</v>
          </cell>
          <cell r="ADO13">
            <v>-5168.9331145000006</v>
          </cell>
          <cell r="ADP13">
            <v>0</v>
          </cell>
          <cell r="ADQ13">
            <v>0</v>
          </cell>
          <cell r="ADR13">
            <v>0</v>
          </cell>
          <cell r="ADS13">
            <v>0</v>
          </cell>
          <cell r="ADT13">
            <v>0</v>
          </cell>
          <cell r="ADU13">
            <v>0</v>
          </cell>
          <cell r="AED13">
            <v>0</v>
          </cell>
          <cell r="AEE13">
            <v>0</v>
          </cell>
          <cell r="AEF13">
            <v>0</v>
          </cell>
          <cell r="AEG13">
            <v>0</v>
          </cell>
          <cell r="AEH13">
            <v>0</v>
          </cell>
          <cell r="AEQ13">
            <v>0</v>
          </cell>
          <cell r="AER13">
            <v>0</v>
          </cell>
          <cell r="AES13">
            <v>0</v>
          </cell>
          <cell r="AET13">
            <v>0</v>
          </cell>
          <cell r="AEU13">
            <v>0</v>
          </cell>
          <cell r="AEV13">
            <v>0</v>
          </cell>
          <cell r="AEW13">
            <v>0</v>
          </cell>
          <cell r="AEX13">
            <v>0</v>
          </cell>
          <cell r="AFG13">
            <v>0</v>
          </cell>
          <cell r="AFH13">
            <v>0</v>
          </cell>
          <cell r="AFI13">
            <v>0</v>
          </cell>
          <cell r="AFK13">
            <v>0</v>
          </cell>
          <cell r="AFT13">
            <v>0</v>
          </cell>
          <cell r="AFU13">
            <v>0</v>
          </cell>
          <cell r="AFV13">
            <v>0</v>
          </cell>
          <cell r="AFW13">
            <v>53394.769600000007</v>
          </cell>
          <cell r="AFX13">
            <v>47774.239486202379</v>
          </cell>
          <cell r="AFY13">
            <v>-5620.5301137976276</v>
          </cell>
          <cell r="AFZ13">
            <v>-5620.5301137976276</v>
          </cell>
          <cell r="AGA13">
            <v>0</v>
          </cell>
          <cell r="AGB13">
            <v>64073.723520000007</v>
          </cell>
          <cell r="AGC13">
            <v>57329.087383442857</v>
          </cell>
          <cell r="AGD13">
            <v>-6744.6361365571502</v>
          </cell>
          <cell r="AGE13">
            <v>-6744.6361365571502</v>
          </cell>
          <cell r="AGF13">
            <v>0</v>
          </cell>
          <cell r="AGG13">
            <v>3203.6861760000006</v>
          </cell>
          <cell r="AGH13">
            <v>2866.4543691721428</v>
          </cell>
          <cell r="AGI13">
            <v>-337.23180682785778</v>
          </cell>
          <cell r="AGJ13">
            <v>-337.23180682785778</v>
          </cell>
          <cell r="AGK13">
            <v>0</v>
          </cell>
          <cell r="AGL13">
            <v>825.35516304347823</v>
          </cell>
          <cell r="AGN13">
            <v>-825.35516304347823</v>
          </cell>
          <cell r="AGO13">
            <v>-825.35516304347823</v>
          </cell>
          <cell r="AGP13">
            <v>0</v>
          </cell>
          <cell r="AGQ13">
            <v>68102.764859043484</v>
          </cell>
          <cell r="AGR13">
            <v>60195.541752614998</v>
          </cell>
          <cell r="AGS13">
            <v>-7907.2231064284861</v>
          </cell>
          <cell r="AGT13">
            <v>-7907.2231064284861</v>
          </cell>
          <cell r="AGU13">
            <v>0</v>
          </cell>
        </row>
        <row r="14">
          <cell r="C14" t="str">
            <v>Дмитра Самоквасова, ВУЛ, 7а</v>
          </cell>
          <cell r="D14">
            <v>9</v>
          </cell>
          <cell r="E14">
            <v>4260.3999999999996</v>
          </cell>
          <cell r="F14">
            <v>16234.84</v>
          </cell>
          <cell r="G14">
            <v>20329.737874768703</v>
          </cell>
          <cell r="H14">
            <v>4094.8978747687033</v>
          </cell>
          <cell r="I14">
            <v>0</v>
          </cell>
          <cell r="J14">
            <v>4094.8978747687033</v>
          </cell>
          <cell r="K14">
            <v>6126.28</v>
          </cell>
          <cell r="L14">
            <v>1531.57</v>
          </cell>
          <cell r="M14">
            <v>1531.57</v>
          </cell>
          <cell r="N14">
            <v>1531.57</v>
          </cell>
          <cell r="O14">
            <v>1531.57</v>
          </cell>
          <cell r="X14">
            <v>9512.398874192826</v>
          </cell>
          <cell r="Y14">
            <v>0</v>
          </cell>
          <cell r="Z14">
            <v>0</v>
          </cell>
          <cell r="AA14">
            <v>9512.398874192826</v>
          </cell>
          <cell r="AB14">
            <v>0</v>
          </cell>
          <cell r="AL14">
            <v>0</v>
          </cell>
          <cell r="AM14">
            <v>0</v>
          </cell>
          <cell r="AN14">
            <v>981.08</v>
          </cell>
          <cell r="AO14">
            <v>245.27</v>
          </cell>
          <cell r="AP14">
            <v>245.27</v>
          </cell>
          <cell r="AQ14">
            <v>245.27</v>
          </cell>
          <cell r="AR14">
            <v>245.27</v>
          </cell>
          <cell r="BA14">
            <v>1529.6162609274222</v>
          </cell>
          <cell r="BB14">
            <v>0</v>
          </cell>
          <cell r="BC14">
            <v>0</v>
          </cell>
          <cell r="BD14">
            <v>1529.6162609274222</v>
          </cell>
          <cell r="BE14">
            <v>0</v>
          </cell>
          <cell r="BO14">
            <v>0</v>
          </cell>
          <cell r="BP14">
            <v>0</v>
          </cell>
          <cell r="BQ14">
            <v>1013.88</v>
          </cell>
          <cell r="BR14">
            <v>253.47</v>
          </cell>
          <cell r="BS14">
            <v>253.47</v>
          </cell>
          <cell r="BT14">
            <v>253.47</v>
          </cell>
          <cell r="BU14">
            <v>253.47</v>
          </cell>
          <cell r="CD14">
            <v>937.04</v>
          </cell>
          <cell r="CE14">
            <v>234.26</v>
          </cell>
          <cell r="CF14">
            <v>234.26</v>
          </cell>
          <cell r="CG14">
            <v>234.26</v>
          </cell>
          <cell r="CH14">
            <v>234.26</v>
          </cell>
          <cell r="CR14">
            <v>0</v>
          </cell>
          <cell r="CS14">
            <v>0</v>
          </cell>
          <cell r="CT14">
            <v>190.08</v>
          </cell>
          <cell r="CU14">
            <v>47.52</v>
          </cell>
          <cell r="CV14">
            <v>47.52</v>
          </cell>
          <cell r="CW14">
            <v>47.52</v>
          </cell>
          <cell r="CX14">
            <v>47.52</v>
          </cell>
          <cell r="DG14">
            <v>175.68</v>
          </cell>
          <cell r="DH14">
            <v>43.92</v>
          </cell>
          <cell r="DI14">
            <v>43.92</v>
          </cell>
          <cell r="DJ14">
            <v>43.92</v>
          </cell>
          <cell r="DK14">
            <v>43.92</v>
          </cell>
          <cell r="DT14">
            <v>-14.400000000000006</v>
          </cell>
          <cell r="DU14">
            <v>-14.400000000000006</v>
          </cell>
          <cell r="DV14">
            <v>0</v>
          </cell>
          <cell r="DW14">
            <v>120.12</v>
          </cell>
          <cell r="DX14">
            <v>30.03</v>
          </cell>
          <cell r="DY14">
            <v>30.03</v>
          </cell>
          <cell r="DZ14">
            <v>30.03</v>
          </cell>
          <cell r="EA14">
            <v>30.03</v>
          </cell>
          <cell r="EK14">
            <v>186.68879048969143</v>
          </cell>
          <cell r="EL14">
            <v>0</v>
          </cell>
          <cell r="EM14">
            <v>0</v>
          </cell>
          <cell r="EN14">
            <v>186.68879048969143</v>
          </cell>
          <cell r="EO14">
            <v>0</v>
          </cell>
          <cell r="EX14">
            <v>66.568790489691423</v>
          </cell>
          <cell r="EY14">
            <v>0</v>
          </cell>
          <cell r="EZ14">
            <v>66.568790489691423</v>
          </cell>
          <cell r="FA14">
            <v>1965.92</v>
          </cell>
          <cell r="FB14">
            <v>491.48</v>
          </cell>
          <cell r="FC14">
            <v>491.48</v>
          </cell>
          <cell r="FD14">
            <v>491.48</v>
          </cell>
          <cell r="FE14">
            <v>491.48</v>
          </cell>
          <cell r="FN14">
            <v>3089.3199453788752</v>
          </cell>
          <cell r="FO14">
            <v>0</v>
          </cell>
          <cell r="FP14">
            <v>0</v>
          </cell>
          <cell r="FQ14">
            <v>3089.3199453788752</v>
          </cell>
          <cell r="FR14">
            <v>0</v>
          </cell>
          <cell r="GA14">
            <v>1123.3999453788751</v>
          </cell>
          <cell r="GB14">
            <v>0</v>
          </cell>
          <cell r="GC14">
            <v>1123.3999453788751</v>
          </cell>
          <cell r="GD14">
            <v>327.39999999999998</v>
          </cell>
          <cell r="GE14">
            <v>81.849999999999994</v>
          </cell>
          <cell r="GF14">
            <v>81.849999999999994</v>
          </cell>
          <cell r="GG14">
            <v>81.849999999999994</v>
          </cell>
          <cell r="GH14">
            <v>81.849999999999994</v>
          </cell>
          <cell r="GQ14">
            <v>0</v>
          </cell>
          <cell r="GV14">
            <v>-327.39999999999998</v>
          </cell>
          <cell r="GW14">
            <v>-327.39999999999998</v>
          </cell>
          <cell r="GX14">
            <v>0</v>
          </cell>
          <cell r="GY14">
            <v>5510.08</v>
          </cell>
          <cell r="GZ14">
            <v>1377.52</v>
          </cell>
          <cell r="HA14">
            <v>1377.52</v>
          </cell>
          <cell r="HB14">
            <v>1377.52</v>
          </cell>
          <cell r="HC14">
            <v>1377.52</v>
          </cell>
          <cell r="HL14">
            <v>4898.9940037798897</v>
          </cell>
          <cell r="HM14">
            <v>1343.5668384137396</v>
          </cell>
          <cell r="HN14">
            <v>1397.5820321456729</v>
          </cell>
          <cell r="HO14">
            <v>1158.1871563016336</v>
          </cell>
          <cell r="HP14">
            <v>999.65797691884427</v>
          </cell>
          <cell r="HY14">
            <v>-611.08599622011025</v>
          </cell>
          <cell r="HZ14">
            <v>-611.08599622011025</v>
          </cell>
          <cell r="IA14">
            <v>0</v>
          </cell>
          <cell r="IB14">
            <v>9324.56</v>
          </cell>
          <cell r="IC14">
            <v>2331.14</v>
          </cell>
          <cell r="ID14">
            <v>2331.14</v>
          </cell>
          <cell r="IE14">
            <v>2331.14</v>
          </cell>
          <cell r="IF14">
            <v>2331.14</v>
          </cell>
          <cell r="IO14">
            <v>7153.9750958668646</v>
          </cell>
          <cell r="IP14">
            <v>1749.7756378361371</v>
          </cell>
          <cell r="IQ14">
            <v>2448.8483869053625</v>
          </cell>
          <cell r="IR14">
            <v>1568.0152063247554</v>
          </cell>
          <cell r="IS14">
            <v>1387.3358648006094</v>
          </cell>
          <cell r="JB14">
            <v>-2170.5849041331348</v>
          </cell>
          <cell r="JC14">
            <v>-2170.5849041331348</v>
          </cell>
          <cell r="JD14">
            <v>0</v>
          </cell>
          <cell r="JE14">
            <v>0</v>
          </cell>
          <cell r="JF14">
            <v>0</v>
          </cell>
          <cell r="JG14">
            <v>0</v>
          </cell>
          <cell r="JH14">
            <v>0</v>
          </cell>
          <cell r="JI14">
            <v>0</v>
          </cell>
          <cell r="JR14">
            <v>0</v>
          </cell>
          <cell r="JS14">
            <v>0</v>
          </cell>
          <cell r="JT14">
            <v>0</v>
          </cell>
          <cell r="JU14">
            <v>0</v>
          </cell>
          <cell r="JV14">
            <v>0</v>
          </cell>
          <cell r="KE14">
            <v>0</v>
          </cell>
          <cell r="KF14">
            <v>0</v>
          </cell>
          <cell r="KG14">
            <v>0</v>
          </cell>
          <cell r="KH14">
            <v>2109.1999999999998</v>
          </cell>
          <cell r="KI14">
            <v>527.29999999999995</v>
          </cell>
          <cell r="KJ14">
            <v>527.29999999999995</v>
          </cell>
          <cell r="KK14">
            <v>527.29999999999995</v>
          </cell>
          <cell r="KL14">
            <v>527.29999999999995</v>
          </cell>
          <cell r="KU14">
            <v>2273.5621675095122</v>
          </cell>
          <cell r="KV14">
            <v>612.9912641644047</v>
          </cell>
          <cell r="KW14">
            <v>613.75218338700154</v>
          </cell>
          <cell r="KX14">
            <v>579.68635538171134</v>
          </cell>
          <cell r="KY14">
            <v>467.13236457639442</v>
          </cell>
          <cell r="LH14">
            <v>164.36216750951235</v>
          </cell>
          <cell r="LI14">
            <v>0</v>
          </cell>
          <cell r="LJ14">
            <v>164.36216750951235</v>
          </cell>
          <cell r="LK14">
            <v>0</v>
          </cell>
          <cell r="LX14">
            <v>0</v>
          </cell>
          <cell r="MJ14">
            <v>0</v>
          </cell>
          <cell r="ML14">
            <v>0</v>
          </cell>
          <cell r="MM14">
            <v>0</v>
          </cell>
          <cell r="MN14">
            <v>28670.799999999999</v>
          </cell>
          <cell r="MO14">
            <v>7167.7</v>
          </cell>
          <cell r="MP14">
            <v>7167.7</v>
          </cell>
          <cell r="MQ14">
            <v>7167.7</v>
          </cell>
          <cell r="MR14">
            <v>7167.7</v>
          </cell>
          <cell r="NA14">
            <v>42951.326814734464</v>
          </cell>
          <cell r="NB14">
            <v>1337.8764461965352</v>
          </cell>
          <cell r="NC14">
            <v>2259.3594736929504</v>
          </cell>
          <cell r="ND14">
            <v>16076.351638817501</v>
          </cell>
          <cell r="NE14">
            <v>23277.739256027482</v>
          </cell>
          <cell r="NN14">
            <v>14280.526814734465</v>
          </cell>
          <cell r="NO14">
            <v>0</v>
          </cell>
          <cell r="NP14">
            <v>14280.526814734465</v>
          </cell>
          <cell r="NQ14">
            <v>5663.24</v>
          </cell>
          <cell r="NR14">
            <v>5778.57</v>
          </cell>
          <cell r="NS14">
            <v>115.32999999999993</v>
          </cell>
          <cell r="NT14">
            <v>0</v>
          </cell>
          <cell r="NU14">
            <v>115.32999999999993</v>
          </cell>
          <cell r="NV14">
            <v>1549.56</v>
          </cell>
          <cell r="NW14">
            <v>387.39</v>
          </cell>
          <cell r="NX14">
            <v>387.39</v>
          </cell>
          <cell r="NY14">
            <v>387.39</v>
          </cell>
          <cell r="NZ14">
            <v>387.39</v>
          </cell>
          <cell r="OI14">
            <v>0</v>
          </cell>
          <cell r="OJ14">
            <v>0</v>
          </cell>
          <cell r="OK14">
            <v>0</v>
          </cell>
          <cell r="OL14">
            <v>0</v>
          </cell>
          <cell r="OM14">
            <v>0</v>
          </cell>
          <cell r="OV14">
            <v>-1549.56</v>
          </cell>
          <cell r="OW14">
            <v>-1549.56</v>
          </cell>
          <cell r="OX14">
            <v>0</v>
          </cell>
          <cell r="OY14">
            <v>1214.04</v>
          </cell>
          <cell r="OZ14">
            <v>303.51</v>
          </cell>
          <cell r="PA14">
            <v>303.51</v>
          </cell>
          <cell r="PB14">
            <v>303.51</v>
          </cell>
          <cell r="PC14">
            <v>303.51</v>
          </cell>
          <cell r="PL14">
            <v>0</v>
          </cell>
          <cell r="PM14">
            <v>0</v>
          </cell>
          <cell r="PN14">
            <v>0</v>
          </cell>
          <cell r="PO14">
            <v>0</v>
          </cell>
          <cell r="PP14">
            <v>0</v>
          </cell>
          <cell r="PY14">
            <v>-1214.04</v>
          </cell>
          <cell r="PZ14">
            <v>-1214.04</v>
          </cell>
          <cell r="QA14">
            <v>0</v>
          </cell>
          <cell r="QB14">
            <v>448.24</v>
          </cell>
          <cell r="QC14">
            <v>112.06</v>
          </cell>
          <cell r="QD14">
            <v>112.06</v>
          </cell>
          <cell r="QE14">
            <v>112.06</v>
          </cell>
          <cell r="QF14">
            <v>112.06</v>
          </cell>
          <cell r="QO14">
            <v>0</v>
          </cell>
          <cell r="QP14">
            <v>0</v>
          </cell>
          <cell r="QQ14">
            <v>0</v>
          </cell>
          <cell r="QR14">
            <v>0</v>
          </cell>
          <cell r="QS14">
            <v>0</v>
          </cell>
          <cell r="RB14">
            <v>-448.24</v>
          </cell>
          <cell r="RC14">
            <v>-448.24</v>
          </cell>
          <cell r="RD14">
            <v>0</v>
          </cell>
          <cell r="RE14">
            <v>1640.48</v>
          </cell>
          <cell r="RF14">
            <v>410.12</v>
          </cell>
          <cell r="RG14">
            <v>410.12</v>
          </cell>
          <cell r="RH14">
            <v>410.12</v>
          </cell>
          <cell r="RI14">
            <v>410.12</v>
          </cell>
          <cell r="RR14">
            <v>5778.57</v>
          </cell>
          <cell r="RS14">
            <v>1310.28</v>
          </cell>
          <cell r="RT14">
            <v>0</v>
          </cell>
          <cell r="RU14">
            <v>4468.29</v>
          </cell>
          <cell r="RV14">
            <v>0</v>
          </cell>
          <cell r="SE14">
            <v>4138.09</v>
          </cell>
          <cell r="SF14">
            <v>0</v>
          </cell>
          <cell r="SG14">
            <v>4138.09</v>
          </cell>
          <cell r="SH14">
            <v>218.44</v>
          </cell>
          <cell r="SI14">
            <v>54.61</v>
          </cell>
          <cell r="SJ14">
            <v>54.61</v>
          </cell>
          <cell r="SK14">
            <v>54.61</v>
          </cell>
          <cell r="SL14">
            <v>54.61</v>
          </cell>
          <cell r="SU14">
            <v>0</v>
          </cell>
          <cell r="SV14">
            <v>0</v>
          </cell>
          <cell r="SW14">
            <v>0</v>
          </cell>
          <cell r="SX14">
            <v>0</v>
          </cell>
          <cell r="SY14">
            <v>0</v>
          </cell>
          <cell r="TH14">
            <v>-218.44</v>
          </cell>
          <cell r="TI14">
            <v>-218.44</v>
          </cell>
          <cell r="TJ14">
            <v>0</v>
          </cell>
          <cell r="TK14">
            <v>561.88</v>
          </cell>
          <cell r="TL14">
            <v>140.47</v>
          </cell>
          <cell r="TM14">
            <v>140.47</v>
          </cell>
          <cell r="TN14">
            <v>140.47</v>
          </cell>
          <cell r="TO14">
            <v>140.47</v>
          </cell>
          <cell r="TX14">
            <v>0</v>
          </cell>
          <cell r="TY14">
            <v>0</v>
          </cell>
          <cell r="TZ14">
            <v>0</v>
          </cell>
          <cell r="UA14">
            <v>0</v>
          </cell>
          <cell r="UB14">
            <v>0</v>
          </cell>
          <cell r="UK14">
            <v>-561.88</v>
          </cell>
          <cell r="UL14">
            <v>-561.88</v>
          </cell>
          <cell r="UM14">
            <v>0</v>
          </cell>
          <cell r="UN14">
            <v>30.6</v>
          </cell>
          <cell r="UO14">
            <v>7.65</v>
          </cell>
          <cell r="UP14">
            <v>7.65</v>
          </cell>
          <cell r="UQ14">
            <v>7.65</v>
          </cell>
          <cell r="UR14">
            <v>7.65</v>
          </cell>
          <cell r="VA14">
            <v>0</v>
          </cell>
          <cell r="VC14">
            <v>0</v>
          </cell>
          <cell r="VH14">
            <v>0</v>
          </cell>
          <cell r="VN14">
            <v>-30.6</v>
          </cell>
          <cell r="VO14">
            <v>-30.6</v>
          </cell>
          <cell r="VP14">
            <v>0</v>
          </cell>
          <cell r="VQ14">
            <v>0</v>
          </cell>
          <cell r="WD14">
            <v>0</v>
          </cell>
          <cell r="WQ14">
            <v>0</v>
          </cell>
          <cell r="WR14">
            <v>0</v>
          </cell>
          <cell r="WS14">
            <v>0</v>
          </cell>
          <cell r="WT14">
            <v>21169.24</v>
          </cell>
          <cell r="WU14">
            <v>5292.31</v>
          </cell>
          <cell r="WV14">
            <v>5292.31</v>
          </cell>
          <cell r="WW14">
            <v>5292.31</v>
          </cell>
          <cell r="WX14">
            <v>5292.31</v>
          </cell>
          <cell r="XG14">
            <v>12075.964915258239</v>
          </cell>
          <cell r="XH14">
            <v>4646.3211395265762</v>
          </cell>
          <cell r="XI14">
            <v>3041.6763562495103</v>
          </cell>
          <cell r="XJ14">
            <v>3.8546429882508693</v>
          </cell>
          <cell r="XK14">
            <v>4384.112776493901</v>
          </cell>
          <cell r="XT14">
            <v>-9093.2750847417628</v>
          </cell>
          <cell r="XU14">
            <v>-9093.2750847417628</v>
          </cell>
          <cell r="XV14">
            <v>0</v>
          </cell>
          <cell r="XW14">
            <v>8172.4</v>
          </cell>
          <cell r="XX14">
            <v>2043.1</v>
          </cell>
          <cell r="XY14">
            <v>2043.1</v>
          </cell>
          <cell r="XZ14">
            <v>2043.1</v>
          </cell>
          <cell r="YA14">
            <v>2043.1</v>
          </cell>
          <cell r="YJ14">
            <v>7469.6731538535478</v>
          </cell>
          <cell r="YK14">
            <v>2115.8557894813212</v>
          </cell>
          <cell r="YL14">
            <v>1774.3590431323601</v>
          </cell>
          <cell r="YM14">
            <v>2018.7782340569156</v>
          </cell>
          <cell r="YN14">
            <v>1560.6800871829507</v>
          </cell>
          <cell r="YW14">
            <v>-702.72684614645186</v>
          </cell>
          <cell r="YX14">
            <v>-702.72684614645186</v>
          </cell>
          <cell r="YY14">
            <v>0</v>
          </cell>
          <cell r="YZ14">
            <v>853.8</v>
          </cell>
          <cell r="ZA14">
            <v>213.45</v>
          </cell>
          <cell r="ZB14">
            <v>213.45</v>
          </cell>
          <cell r="ZC14">
            <v>213.45</v>
          </cell>
          <cell r="ZD14">
            <v>213.45</v>
          </cell>
          <cell r="ZM14">
            <v>6477.9512871518336</v>
          </cell>
          <cell r="ZT14">
            <v>1034.3031359515085</v>
          </cell>
          <cell r="ZU14">
            <v>5361.9461625955973</v>
          </cell>
          <cell r="ZV14">
            <v>81.70198860472847</v>
          </cell>
          <cell r="ZZ14">
            <v>5624.1512871518335</v>
          </cell>
          <cell r="AAA14">
            <v>0</v>
          </cell>
          <cell r="AAB14">
            <v>5624.1512871518335</v>
          </cell>
          <cell r="AAC14">
            <v>532.32000000000005</v>
          </cell>
          <cell r="AAD14">
            <v>133.08000000000001</v>
          </cell>
          <cell r="AAE14">
            <v>133.08000000000001</v>
          </cell>
          <cell r="AAF14">
            <v>133.08000000000001</v>
          </cell>
          <cell r="AAG14">
            <v>133.08000000000001</v>
          </cell>
          <cell r="AAP14">
            <v>569.52583497000001</v>
          </cell>
          <cell r="AAQ14">
            <v>137.1994344</v>
          </cell>
          <cell r="AAR14">
            <v>144.16405255800001</v>
          </cell>
          <cell r="AAS14">
            <v>142.77321241199999</v>
          </cell>
          <cell r="AAT14">
            <v>145.3891356</v>
          </cell>
          <cell r="ABC14">
            <v>37.205834969999955</v>
          </cell>
          <cell r="ABD14">
            <v>0</v>
          </cell>
          <cell r="ABE14">
            <v>37.205834969999955</v>
          </cell>
          <cell r="ABF14">
            <v>117.6</v>
          </cell>
          <cell r="ABG14">
            <v>29.4</v>
          </cell>
          <cell r="ABH14">
            <v>29.4</v>
          </cell>
          <cell r="ABI14">
            <v>29.4</v>
          </cell>
          <cell r="ABJ14">
            <v>29.4</v>
          </cell>
          <cell r="ABS14">
            <v>0</v>
          </cell>
          <cell r="ABT14">
            <v>0</v>
          </cell>
          <cell r="ABU14">
            <v>0</v>
          </cell>
          <cell r="ABV14">
            <v>0</v>
          </cell>
          <cell r="ACF14">
            <v>-117.6</v>
          </cell>
          <cell r="ACG14">
            <v>-117.6</v>
          </cell>
          <cell r="ACH14">
            <v>0</v>
          </cell>
          <cell r="ACI14">
            <v>6003.7999999999993</v>
          </cell>
          <cell r="ACJ14">
            <v>6796.6740802800005</v>
          </cell>
          <cell r="ACK14">
            <v>792.87408028000118</v>
          </cell>
          <cell r="ACL14">
            <v>0</v>
          </cell>
          <cell r="ACM14">
            <v>792.87408028000118</v>
          </cell>
          <cell r="ACN14">
            <v>3605.24</v>
          </cell>
          <cell r="ACO14">
            <v>901.31</v>
          </cell>
          <cell r="ACP14">
            <v>901.31</v>
          </cell>
          <cell r="ACQ14">
            <v>901.31</v>
          </cell>
          <cell r="ACR14">
            <v>901.31</v>
          </cell>
          <cell r="ADA14">
            <v>4106.0231500400005</v>
          </cell>
          <cell r="ADB14">
            <v>701.24155359999997</v>
          </cell>
          <cell r="ADC14">
            <v>984.38493440000002</v>
          </cell>
          <cell r="ADD14">
            <v>900.24810203999994</v>
          </cell>
          <cell r="ADE14">
            <v>1520.1485600000001</v>
          </cell>
          <cell r="ADN14">
            <v>500.78315004000069</v>
          </cell>
          <cell r="ADO14">
            <v>0</v>
          </cell>
          <cell r="ADP14">
            <v>500.78315004000069</v>
          </cell>
          <cell r="ADQ14">
            <v>2398.56</v>
          </cell>
          <cell r="ADR14">
            <v>599.64</v>
          </cell>
          <cell r="ADS14">
            <v>599.64</v>
          </cell>
          <cell r="ADT14">
            <v>599.64</v>
          </cell>
          <cell r="ADU14">
            <v>599.64</v>
          </cell>
          <cell r="AED14">
            <v>2690.65093024</v>
          </cell>
          <cell r="AEE14">
            <v>513.73565991999999</v>
          </cell>
          <cell r="AEF14">
            <v>646.00261320000004</v>
          </cell>
          <cell r="AEG14">
            <v>682.42157311999995</v>
          </cell>
          <cell r="AEH14">
            <v>848.491084</v>
          </cell>
          <cell r="AEQ14">
            <v>292.09093024000003</v>
          </cell>
          <cell r="AER14">
            <v>0</v>
          </cell>
          <cell r="AES14">
            <v>292.09093024000003</v>
          </cell>
          <cell r="AET14">
            <v>0</v>
          </cell>
          <cell r="AEU14">
            <v>0</v>
          </cell>
          <cell r="AEV14">
            <v>0</v>
          </cell>
          <cell r="AEW14">
            <v>0</v>
          </cell>
          <cell r="AEX14">
            <v>0</v>
          </cell>
          <cell r="AFG14">
            <v>0</v>
          </cell>
          <cell r="AFH14">
            <v>0</v>
          </cell>
          <cell r="AFI14">
            <v>0</v>
          </cell>
          <cell r="AFK14">
            <v>0</v>
          </cell>
          <cell r="AFT14">
            <v>0</v>
          </cell>
          <cell r="AFU14">
            <v>0</v>
          </cell>
          <cell r="AFV14">
            <v>0</v>
          </cell>
          <cell r="AFW14">
            <v>98851.800000000017</v>
          </cell>
          <cell r="AFX14">
            <v>111876.96122439319</v>
          </cell>
          <cell r="AFY14">
            <v>13025.161224393174</v>
          </cell>
          <cell r="AFZ14">
            <v>0</v>
          </cell>
          <cell r="AGA14">
            <v>13025.161224393174</v>
          </cell>
          <cell r="AGB14">
            <v>118622.16000000002</v>
          </cell>
          <cell r="AGC14">
            <v>134252.35346927182</v>
          </cell>
          <cell r="AGD14">
            <v>15630.193469271806</v>
          </cell>
          <cell r="AGE14">
            <v>0</v>
          </cell>
          <cell r="AGF14">
            <v>15630.193469271806</v>
          </cell>
          <cell r="AGG14">
            <v>3558.6648000000005</v>
          </cell>
          <cell r="AGH14">
            <v>4027.5706040781547</v>
          </cell>
          <cell r="AGI14">
            <v>468.90580407815423</v>
          </cell>
          <cell r="AGJ14">
            <v>0</v>
          </cell>
          <cell r="AGK14">
            <v>468.90580407815423</v>
          </cell>
          <cell r="AGL14">
            <v>825.35516304347823</v>
          </cell>
          <cell r="AGN14">
            <v>-825.35516304347823</v>
          </cell>
          <cell r="AGO14">
            <v>-825.35516304347823</v>
          </cell>
          <cell r="AGP14">
            <v>0</v>
          </cell>
          <cell r="AGQ14">
            <v>123006.1799630435</v>
          </cell>
          <cell r="AGR14">
            <v>138279.92407334998</v>
          </cell>
          <cell r="AGS14">
            <v>15273.744110306478</v>
          </cell>
          <cell r="AGT14">
            <v>0</v>
          </cell>
          <cell r="AGU14">
            <v>15273.744110306478</v>
          </cell>
        </row>
        <row r="15">
          <cell r="C15" t="str">
            <v>Дмитра Самоквасова, ВУЛ, 9</v>
          </cell>
          <cell r="D15">
            <v>5</v>
          </cell>
          <cell r="E15">
            <v>3306.5</v>
          </cell>
          <cell r="F15">
            <v>16665.8</v>
          </cell>
          <cell r="G15">
            <v>21009.140723154633</v>
          </cell>
          <cell r="H15">
            <v>4343.3407231546335</v>
          </cell>
          <cell r="I15">
            <v>0</v>
          </cell>
          <cell r="J15">
            <v>4343.3407231546335</v>
          </cell>
          <cell r="K15">
            <v>6542.52</v>
          </cell>
          <cell r="L15">
            <v>1635.63</v>
          </cell>
          <cell r="M15">
            <v>1635.63</v>
          </cell>
          <cell r="N15">
            <v>1635.63</v>
          </cell>
          <cell r="O15">
            <v>1635.63</v>
          </cell>
          <cell r="X15">
            <v>9814.1261313922532</v>
          </cell>
          <cell r="Y15">
            <v>0</v>
          </cell>
          <cell r="Z15">
            <v>0</v>
          </cell>
          <cell r="AA15">
            <v>0</v>
          </cell>
          <cell r="AB15">
            <v>9814.1261313922532</v>
          </cell>
          <cell r="AL15">
            <v>0</v>
          </cell>
          <cell r="AM15">
            <v>0</v>
          </cell>
          <cell r="AN15">
            <v>1206.5999999999999</v>
          </cell>
          <cell r="AO15">
            <v>301.64999999999998</v>
          </cell>
          <cell r="AP15">
            <v>301.64999999999998</v>
          </cell>
          <cell r="AQ15">
            <v>301.64999999999998</v>
          </cell>
          <cell r="AR15">
            <v>301.64999999999998</v>
          </cell>
          <cell r="BA15">
            <v>1805.9488809336417</v>
          </cell>
          <cell r="BB15">
            <v>0</v>
          </cell>
          <cell r="BC15">
            <v>0</v>
          </cell>
          <cell r="BD15">
            <v>0</v>
          </cell>
          <cell r="BE15">
            <v>1805.9488809336417</v>
          </cell>
          <cell r="BO15">
            <v>0</v>
          </cell>
          <cell r="BP15">
            <v>0</v>
          </cell>
          <cell r="BQ15">
            <v>752.48</v>
          </cell>
          <cell r="BR15">
            <v>188.12</v>
          </cell>
          <cell r="BS15">
            <v>188.12</v>
          </cell>
          <cell r="BT15">
            <v>188.12</v>
          </cell>
          <cell r="BU15">
            <v>188.12</v>
          </cell>
          <cell r="CD15">
            <v>695.44</v>
          </cell>
          <cell r="CE15">
            <v>173.86</v>
          </cell>
          <cell r="CF15">
            <v>173.86</v>
          </cell>
          <cell r="CG15">
            <v>173.86</v>
          </cell>
          <cell r="CH15">
            <v>173.86</v>
          </cell>
          <cell r="CR15">
            <v>0</v>
          </cell>
          <cell r="CS15">
            <v>0</v>
          </cell>
          <cell r="CT15">
            <v>159.44</v>
          </cell>
          <cell r="CU15">
            <v>39.86</v>
          </cell>
          <cell r="CV15">
            <v>39.86</v>
          </cell>
          <cell r="CW15">
            <v>39.86</v>
          </cell>
          <cell r="CX15">
            <v>39.86</v>
          </cell>
          <cell r="DG15">
            <v>147.36000000000001</v>
          </cell>
          <cell r="DH15">
            <v>36.840000000000003</v>
          </cell>
          <cell r="DI15">
            <v>36.840000000000003</v>
          </cell>
          <cell r="DJ15">
            <v>36.840000000000003</v>
          </cell>
          <cell r="DK15">
            <v>36.840000000000003</v>
          </cell>
          <cell r="DT15">
            <v>-12.079999999999984</v>
          </cell>
          <cell r="DU15">
            <v>-12.079999999999984</v>
          </cell>
          <cell r="DV15">
            <v>0</v>
          </cell>
          <cell r="DW15">
            <v>174.72</v>
          </cell>
          <cell r="DX15">
            <v>43.68</v>
          </cell>
          <cell r="DY15">
            <v>43.68</v>
          </cell>
          <cell r="DZ15">
            <v>43.68</v>
          </cell>
          <cell r="EA15">
            <v>43.68</v>
          </cell>
          <cell r="EK15">
            <v>261.05511775173898</v>
          </cell>
          <cell r="EL15">
            <v>0</v>
          </cell>
          <cell r="EM15">
            <v>0</v>
          </cell>
          <cell r="EN15">
            <v>0</v>
          </cell>
          <cell r="EO15">
            <v>261.05511775173898</v>
          </cell>
          <cell r="EX15">
            <v>86.335117751738977</v>
          </cell>
          <cell r="EY15">
            <v>0</v>
          </cell>
          <cell r="EZ15">
            <v>86.335117751738977</v>
          </cell>
          <cell r="FA15">
            <v>2758</v>
          </cell>
          <cell r="FB15">
            <v>689.5</v>
          </cell>
          <cell r="FC15">
            <v>689.5</v>
          </cell>
          <cell r="FD15">
            <v>689.5</v>
          </cell>
          <cell r="FE15">
            <v>689.5</v>
          </cell>
          <cell r="FN15">
            <v>4199.0122283176424</v>
          </cell>
          <cell r="FO15">
            <v>0</v>
          </cell>
          <cell r="FP15">
            <v>0</v>
          </cell>
          <cell r="FQ15">
            <v>0</v>
          </cell>
          <cell r="FR15">
            <v>4199.0122283176424</v>
          </cell>
          <cell r="GA15">
            <v>1441.0122283176424</v>
          </cell>
          <cell r="GB15">
            <v>0</v>
          </cell>
          <cell r="GC15">
            <v>1441.0122283176424</v>
          </cell>
          <cell r="GD15">
            <v>794.4</v>
          </cell>
          <cell r="GE15">
            <v>198.6</v>
          </cell>
          <cell r="GF15">
            <v>198.6</v>
          </cell>
          <cell r="GG15">
            <v>198.6</v>
          </cell>
          <cell r="GH15">
            <v>198.6</v>
          </cell>
          <cell r="GQ15">
            <v>0</v>
          </cell>
          <cell r="GV15">
            <v>-794.4</v>
          </cell>
          <cell r="GW15">
            <v>-794.4</v>
          </cell>
          <cell r="GX15">
            <v>0</v>
          </cell>
          <cell r="GY15">
            <v>4277.6400000000003</v>
          </cell>
          <cell r="GZ15">
            <v>1069.4100000000001</v>
          </cell>
          <cell r="HA15">
            <v>1069.4100000000001</v>
          </cell>
          <cell r="HB15">
            <v>1069.4100000000001</v>
          </cell>
          <cell r="HC15">
            <v>1069.4100000000001</v>
          </cell>
          <cell r="HL15">
            <v>4086.1983647593565</v>
          </cell>
          <cell r="HM15">
            <v>1327.5441001215879</v>
          </cell>
          <cell r="HN15">
            <v>1084.4736550657544</v>
          </cell>
          <cell r="HO15">
            <v>898.67866436018505</v>
          </cell>
          <cell r="HP15">
            <v>775.50194521182937</v>
          </cell>
          <cell r="HY15">
            <v>-191.44163524064379</v>
          </cell>
          <cell r="HZ15">
            <v>-191.44163524064379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O15">
            <v>0</v>
          </cell>
          <cell r="IP15">
            <v>0</v>
          </cell>
          <cell r="IQ15">
            <v>0</v>
          </cell>
          <cell r="IR15">
            <v>0</v>
          </cell>
          <cell r="IS15">
            <v>0</v>
          </cell>
          <cell r="JB15">
            <v>0</v>
          </cell>
          <cell r="JC15">
            <v>0</v>
          </cell>
          <cell r="JD15">
            <v>0</v>
          </cell>
          <cell r="JE15">
            <v>0</v>
          </cell>
          <cell r="JF15">
            <v>0</v>
          </cell>
          <cell r="JG15">
            <v>0</v>
          </cell>
          <cell r="JH15">
            <v>0</v>
          </cell>
          <cell r="JI15">
            <v>0</v>
          </cell>
          <cell r="JR15">
            <v>0</v>
          </cell>
          <cell r="JS15">
            <v>0</v>
          </cell>
          <cell r="JT15">
            <v>0</v>
          </cell>
          <cell r="JU15">
            <v>0</v>
          </cell>
          <cell r="JV15">
            <v>0</v>
          </cell>
          <cell r="KE15">
            <v>0</v>
          </cell>
          <cell r="KF15">
            <v>0</v>
          </cell>
          <cell r="KG15">
            <v>0</v>
          </cell>
          <cell r="KH15">
            <v>2215.56</v>
          </cell>
          <cell r="KI15">
            <v>553.89</v>
          </cell>
          <cell r="KJ15">
            <v>553.89</v>
          </cell>
          <cell r="KK15">
            <v>553.89</v>
          </cell>
          <cell r="KL15">
            <v>553.89</v>
          </cell>
          <cell r="KU15">
            <v>2388.1739378545485</v>
          </cell>
          <cell r="KV15">
            <v>643.8925586158706</v>
          </cell>
          <cell r="KW15">
            <v>644.69183627899633</v>
          </cell>
          <cell r="KX15">
            <v>608.90872738658061</v>
          </cell>
          <cell r="KY15">
            <v>490.68081557310097</v>
          </cell>
          <cell r="LH15">
            <v>172.61393785454857</v>
          </cell>
          <cell r="LI15">
            <v>0</v>
          </cell>
          <cell r="LJ15">
            <v>172.61393785454857</v>
          </cell>
          <cell r="LK15">
            <v>0</v>
          </cell>
          <cell r="LX15">
            <v>0</v>
          </cell>
          <cell r="MJ15">
            <v>0</v>
          </cell>
          <cell r="ML15">
            <v>0</v>
          </cell>
          <cell r="MM15">
            <v>0</v>
          </cell>
          <cell r="MN15">
            <v>8446.0400000000009</v>
          </cell>
          <cell r="MO15">
            <v>2111.5100000000002</v>
          </cell>
          <cell r="MP15">
            <v>2111.5100000000002</v>
          </cell>
          <cell r="MQ15">
            <v>2111.5100000000002</v>
          </cell>
          <cell r="MR15">
            <v>2111.5100000000002</v>
          </cell>
          <cell r="NA15">
            <v>18287.156029134519</v>
          </cell>
          <cell r="NB15">
            <v>7692.7457004614553</v>
          </cell>
          <cell r="NC15">
            <v>0</v>
          </cell>
          <cell r="ND15">
            <v>10594.410328673064</v>
          </cell>
          <cell r="NE15">
            <v>0</v>
          </cell>
          <cell r="NN15">
            <v>9841.1160291345186</v>
          </cell>
          <cell r="NO15">
            <v>0</v>
          </cell>
          <cell r="NP15">
            <v>9841.1160291345186</v>
          </cell>
          <cell r="NQ15">
            <v>5700.8</v>
          </cell>
          <cell r="NR15">
            <v>0</v>
          </cell>
          <cell r="NS15">
            <v>-5700.8</v>
          </cell>
          <cell r="NT15">
            <v>-5700.8</v>
          </cell>
          <cell r="NU15">
            <v>0</v>
          </cell>
          <cell r="NV15">
            <v>1575.52</v>
          </cell>
          <cell r="NW15">
            <v>393.88</v>
          </cell>
          <cell r="NX15">
            <v>393.88</v>
          </cell>
          <cell r="NY15">
            <v>393.88</v>
          </cell>
          <cell r="NZ15">
            <v>393.88</v>
          </cell>
          <cell r="OI15">
            <v>0</v>
          </cell>
          <cell r="OJ15">
            <v>0</v>
          </cell>
          <cell r="OK15">
            <v>0</v>
          </cell>
          <cell r="OL15">
            <v>0</v>
          </cell>
          <cell r="OM15">
            <v>0</v>
          </cell>
          <cell r="OV15">
            <v>-1575.52</v>
          </cell>
          <cell r="OW15">
            <v>-1575.52</v>
          </cell>
          <cell r="OX15">
            <v>0</v>
          </cell>
          <cell r="OY15">
            <v>1484.36</v>
          </cell>
          <cell r="OZ15">
            <v>371.09</v>
          </cell>
          <cell r="PA15">
            <v>371.09</v>
          </cell>
          <cell r="PB15">
            <v>371.09</v>
          </cell>
          <cell r="PC15">
            <v>371.09</v>
          </cell>
          <cell r="PL15">
            <v>0</v>
          </cell>
          <cell r="PM15">
            <v>0</v>
          </cell>
          <cell r="PN15">
            <v>0</v>
          </cell>
          <cell r="PO15">
            <v>0</v>
          </cell>
          <cell r="PP15">
            <v>0</v>
          </cell>
          <cell r="PY15">
            <v>-1484.36</v>
          </cell>
          <cell r="PZ15">
            <v>-1484.36</v>
          </cell>
          <cell r="QA15">
            <v>0</v>
          </cell>
          <cell r="QB15">
            <v>346.76</v>
          </cell>
          <cell r="QC15">
            <v>86.69</v>
          </cell>
          <cell r="QD15">
            <v>86.69</v>
          </cell>
          <cell r="QE15">
            <v>86.69</v>
          </cell>
          <cell r="QF15">
            <v>86.69</v>
          </cell>
          <cell r="QO15">
            <v>0</v>
          </cell>
          <cell r="QP15">
            <v>0</v>
          </cell>
          <cell r="QQ15">
            <v>0</v>
          </cell>
          <cell r="QR15">
            <v>0</v>
          </cell>
          <cell r="QS15">
            <v>0</v>
          </cell>
          <cell r="RB15">
            <v>-346.76</v>
          </cell>
          <cell r="RC15">
            <v>-346.76</v>
          </cell>
          <cell r="RD15">
            <v>0</v>
          </cell>
          <cell r="RE15">
            <v>1400.64</v>
          </cell>
          <cell r="RF15">
            <v>350.16</v>
          </cell>
          <cell r="RG15">
            <v>350.16</v>
          </cell>
          <cell r="RH15">
            <v>350.16</v>
          </cell>
          <cell r="RI15">
            <v>350.16</v>
          </cell>
          <cell r="RR15">
            <v>0</v>
          </cell>
          <cell r="RS15">
            <v>0</v>
          </cell>
          <cell r="RT15">
            <v>0</v>
          </cell>
          <cell r="RU15">
            <v>0</v>
          </cell>
          <cell r="RV15">
            <v>0</v>
          </cell>
          <cell r="SE15">
            <v>-1400.64</v>
          </cell>
          <cell r="SF15">
            <v>-1400.64</v>
          </cell>
          <cell r="SG15">
            <v>0</v>
          </cell>
          <cell r="SH15">
            <v>0</v>
          </cell>
          <cell r="SI15">
            <v>0</v>
          </cell>
          <cell r="SJ15">
            <v>0</v>
          </cell>
          <cell r="SK15">
            <v>0</v>
          </cell>
          <cell r="SL15">
            <v>0</v>
          </cell>
          <cell r="SU15">
            <v>0</v>
          </cell>
          <cell r="SV15">
            <v>0</v>
          </cell>
          <cell r="SW15">
            <v>0</v>
          </cell>
          <cell r="SX15">
            <v>0</v>
          </cell>
          <cell r="SY15">
            <v>0</v>
          </cell>
          <cell r="TH15">
            <v>0</v>
          </cell>
          <cell r="TI15">
            <v>0</v>
          </cell>
          <cell r="TJ15">
            <v>0</v>
          </cell>
          <cell r="TK15">
            <v>881.56</v>
          </cell>
          <cell r="TL15">
            <v>220.39</v>
          </cell>
          <cell r="TM15">
            <v>220.39</v>
          </cell>
          <cell r="TN15">
            <v>220.39</v>
          </cell>
          <cell r="TO15">
            <v>220.39</v>
          </cell>
          <cell r="TX15">
            <v>0</v>
          </cell>
          <cell r="TY15">
            <v>0</v>
          </cell>
          <cell r="TZ15">
            <v>0</v>
          </cell>
          <cell r="UA15">
            <v>0</v>
          </cell>
          <cell r="UB15">
            <v>0</v>
          </cell>
          <cell r="UK15">
            <v>-881.56</v>
          </cell>
          <cell r="UL15">
            <v>-881.56</v>
          </cell>
          <cell r="UM15">
            <v>0</v>
          </cell>
          <cell r="UN15">
            <v>11.96</v>
          </cell>
          <cell r="UO15">
            <v>2.99</v>
          </cell>
          <cell r="UP15">
            <v>2.99</v>
          </cell>
          <cell r="UQ15">
            <v>2.99</v>
          </cell>
          <cell r="UR15">
            <v>2.99</v>
          </cell>
          <cell r="VA15">
            <v>0</v>
          </cell>
          <cell r="VC15">
            <v>0</v>
          </cell>
          <cell r="VH15">
            <v>0</v>
          </cell>
          <cell r="VN15">
            <v>-11.96</v>
          </cell>
          <cell r="VO15">
            <v>-11.96</v>
          </cell>
          <cell r="VP15">
            <v>0</v>
          </cell>
          <cell r="VQ15">
            <v>0</v>
          </cell>
          <cell r="WD15">
            <v>0</v>
          </cell>
          <cell r="WQ15">
            <v>0</v>
          </cell>
          <cell r="WR15">
            <v>0</v>
          </cell>
          <cell r="WS15">
            <v>0</v>
          </cell>
          <cell r="WT15">
            <v>14726.32</v>
          </cell>
          <cell r="WU15">
            <v>3681.58</v>
          </cell>
          <cell r="WV15">
            <v>3681.58</v>
          </cell>
          <cell r="WW15">
            <v>3681.58</v>
          </cell>
          <cell r="WX15">
            <v>3681.58</v>
          </cell>
          <cell r="XG15">
            <v>10796.475395289321</v>
          </cell>
          <cell r="XH15">
            <v>4370.9580068131563</v>
          </cell>
          <cell r="XI15">
            <v>3154.9195052072228</v>
          </cell>
          <cell r="XJ15">
            <v>7.3588441698975036</v>
          </cell>
          <cell r="XK15">
            <v>3263.239039099044</v>
          </cell>
          <cell r="XT15">
            <v>-3929.8446047106791</v>
          </cell>
          <cell r="XU15">
            <v>-3929.8446047106791</v>
          </cell>
          <cell r="XV15">
            <v>0</v>
          </cell>
          <cell r="XW15">
            <v>4921.5600000000004</v>
          </cell>
          <cell r="XX15">
            <v>1230.3900000000001</v>
          </cell>
          <cell r="XY15">
            <v>1230.3900000000001</v>
          </cell>
          <cell r="XZ15">
            <v>1230.3900000000001</v>
          </cell>
          <cell r="YA15">
            <v>1230.3900000000001</v>
          </cell>
          <cell r="YJ15">
            <v>4973.706517648161</v>
          </cell>
          <cell r="YK15">
            <v>1600.0713448081851</v>
          </cell>
          <cell r="YL15">
            <v>1169.4633465670383</v>
          </cell>
          <cell r="YM15">
            <v>1175.5347064287948</v>
          </cell>
          <cell r="YN15">
            <v>1028.6371198441427</v>
          </cell>
          <cell r="YW15">
            <v>52.146517648160625</v>
          </cell>
          <cell r="YX15">
            <v>0</v>
          </cell>
          <cell r="YY15">
            <v>52.146517648160625</v>
          </cell>
          <cell r="YZ15">
            <v>2045.36</v>
          </cell>
          <cell r="ZA15">
            <v>511.34</v>
          </cell>
          <cell r="ZB15">
            <v>511.34</v>
          </cell>
          <cell r="ZC15">
            <v>511.34</v>
          </cell>
          <cell r="ZD15">
            <v>511.34</v>
          </cell>
          <cell r="ZM15">
            <v>8883.9108311128712</v>
          </cell>
          <cell r="ZT15">
            <v>2054.1320016092318</v>
          </cell>
          <cell r="ZU15">
            <v>5564.8496497476954</v>
          </cell>
          <cell r="ZV15">
            <v>1264.9291797559438</v>
          </cell>
          <cell r="ZZ15">
            <v>6838.5508311128715</v>
          </cell>
          <cell r="AAA15">
            <v>0</v>
          </cell>
          <cell r="AAB15">
            <v>6838.5508311128715</v>
          </cell>
          <cell r="AAC15">
            <v>558.32000000000005</v>
          </cell>
          <cell r="AAD15">
            <v>139.58000000000001</v>
          </cell>
          <cell r="AAE15">
            <v>139.58000000000001</v>
          </cell>
          <cell r="AAF15">
            <v>139.58000000000001</v>
          </cell>
          <cell r="AAG15">
            <v>139.58000000000001</v>
          </cell>
          <cell r="AAP15">
            <v>635.10688486799995</v>
          </cell>
          <cell r="AAQ15">
            <v>142.88341096799999</v>
          </cell>
          <cell r="AAR15">
            <v>164.13739866</v>
          </cell>
          <cell r="AAS15">
            <v>162.55386324</v>
          </cell>
          <cell r="AAT15">
            <v>165.53221200000002</v>
          </cell>
          <cell r="ABC15">
            <v>76.786884867999902</v>
          </cell>
          <cell r="ABD15">
            <v>0</v>
          </cell>
          <cell r="ABE15">
            <v>76.786884867999902</v>
          </cell>
          <cell r="ABF15">
            <v>124.36</v>
          </cell>
          <cell r="ABG15">
            <v>31.09</v>
          </cell>
          <cell r="ABH15">
            <v>31.09</v>
          </cell>
          <cell r="ABI15">
            <v>31.09</v>
          </cell>
          <cell r="ABJ15">
            <v>31.09</v>
          </cell>
          <cell r="ABS15">
            <v>0</v>
          </cell>
          <cell r="ABT15">
            <v>0</v>
          </cell>
          <cell r="ABU15">
            <v>0</v>
          </cell>
          <cell r="ABV15">
            <v>0</v>
          </cell>
          <cell r="ACF15">
            <v>-124.36</v>
          </cell>
          <cell r="ACG15">
            <v>-124.36</v>
          </cell>
          <cell r="ACH15">
            <v>0</v>
          </cell>
          <cell r="ACI15">
            <v>5314.48</v>
          </cell>
          <cell r="ACJ15">
            <v>4753.8666526399993</v>
          </cell>
          <cell r="ACK15">
            <v>-560.61334736000026</v>
          </cell>
          <cell r="ACL15">
            <v>-560.61334736000026</v>
          </cell>
          <cell r="ACM15">
            <v>0</v>
          </cell>
          <cell r="ACN15">
            <v>5314.48</v>
          </cell>
          <cell r="ACO15">
            <v>1328.62</v>
          </cell>
          <cell r="ACP15">
            <v>1328.62</v>
          </cell>
          <cell r="ACQ15">
            <v>1328.62</v>
          </cell>
          <cell r="ACR15">
            <v>1328.62</v>
          </cell>
          <cell r="ADA15">
            <v>4753.8666526399993</v>
          </cell>
          <cell r="ADB15">
            <v>1042.71570144</v>
          </cell>
          <cell r="ADC15">
            <v>1147.4236891599999</v>
          </cell>
          <cell r="ADD15">
            <v>1204.9005900399998</v>
          </cell>
          <cell r="ADE15">
            <v>1358.8266719999999</v>
          </cell>
          <cell r="ADN15">
            <v>-560.61334736000026</v>
          </cell>
          <cell r="ADO15">
            <v>-560.61334736000026</v>
          </cell>
          <cell r="ADP15">
            <v>0</v>
          </cell>
          <cell r="ADQ15">
            <v>0</v>
          </cell>
          <cell r="ADR15">
            <v>0</v>
          </cell>
          <cell r="ADS15">
            <v>0</v>
          </cell>
          <cell r="ADT15">
            <v>0</v>
          </cell>
          <cell r="ADU15">
            <v>0</v>
          </cell>
          <cell r="AED15">
            <v>0</v>
          </cell>
          <cell r="AEE15">
            <v>0</v>
          </cell>
          <cell r="AEF15">
            <v>0</v>
          </cell>
          <cell r="AEG15">
            <v>0</v>
          </cell>
          <cell r="AEH15">
            <v>0</v>
          </cell>
          <cell r="AEQ15">
            <v>0</v>
          </cell>
          <cell r="AER15">
            <v>0</v>
          </cell>
          <cell r="AES15">
            <v>0</v>
          </cell>
          <cell r="AET15">
            <v>0</v>
          </cell>
          <cell r="AEU15">
            <v>0</v>
          </cell>
          <cell r="AEV15">
            <v>0</v>
          </cell>
          <cell r="AEW15">
            <v>0</v>
          </cell>
          <cell r="AEX15">
            <v>0</v>
          </cell>
          <cell r="AFG15">
            <v>0</v>
          </cell>
          <cell r="AFH15">
            <v>0</v>
          </cell>
          <cell r="AFI15">
            <v>0</v>
          </cell>
          <cell r="AFK15">
            <v>0</v>
          </cell>
          <cell r="AFT15">
            <v>0</v>
          </cell>
          <cell r="AFU15">
            <v>0</v>
          </cell>
          <cell r="AFV15">
            <v>0</v>
          </cell>
          <cell r="AFW15">
            <v>60718.600000000006</v>
          </cell>
          <cell r="AFX15">
            <v>71727.536971702066</v>
          </cell>
          <cell r="AFY15">
            <v>11008.93697170206</v>
          </cell>
          <cell r="AFZ15">
            <v>0</v>
          </cell>
          <cell r="AGA15">
            <v>11008.93697170206</v>
          </cell>
          <cell r="AGB15">
            <v>72862.320000000007</v>
          </cell>
          <cell r="AGC15">
            <v>86073.044366042479</v>
          </cell>
          <cell r="AGD15">
            <v>13210.724366042472</v>
          </cell>
          <cell r="AGE15">
            <v>0</v>
          </cell>
          <cell r="AGF15">
            <v>13210.724366042472</v>
          </cell>
          <cell r="AGG15">
            <v>3643.1160000000004</v>
          </cell>
          <cell r="AGH15">
            <v>4303.6522183021243</v>
          </cell>
          <cell r="AGI15">
            <v>660.53621830212387</v>
          </cell>
          <cell r="AGJ15">
            <v>0</v>
          </cell>
          <cell r="AGK15">
            <v>660.53621830212387</v>
          </cell>
          <cell r="AGL15">
            <v>825.35516304347823</v>
          </cell>
          <cell r="AGN15">
            <v>-825.35516304347823</v>
          </cell>
          <cell r="AGO15">
            <v>-825.35516304347823</v>
          </cell>
          <cell r="AGP15">
            <v>0</v>
          </cell>
          <cell r="AGQ15">
            <v>77330.791163043483</v>
          </cell>
          <cell r="AGR15">
            <v>90376.696584344609</v>
          </cell>
          <cell r="AGS15">
            <v>13045.905421301126</v>
          </cell>
          <cell r="AGT15">
            <v>0</v>
          </cell>
          <cell r="AGU15">
            <v>13045.905421301126</v>
          </cell>
        </row>
        <row r="16">
          <cell r="C16" t="str">
            <v>Дмитра Самоквасова, ВУЛ, 10</v>
          </cell>
          <cell r="D16">
            <v>9</v>
          </cell>
          <cell r="E16">
            <v>7468.47</v>
          </cell>
          <cell r="F16">
            <v>30979.679999999997</v>
          </cell>
          <cell r="G16">
            <v>9137.0831827383081</v>
          </cell>
          <cell r="H16">
            <v>-21842.596817261689</v>
          </cell>
          <cell r="I16">
            <v>-21842.596817261689</v>
          </cell>
          <cell r="J16">
            <v>0</v>
          </cell>
          <cell r="K16">
            <v>13353.039999999999</v>
          </cell>
          <cell r="L16">
            <v>3338.2599999999998</v>
          </cell>
          <cell r="M16">
            <v>3338.2599999999998</v>
          </cell>
          <cell r="N16">
            <v>3338.2599999999998</v>
          </cell>
          <cell r="O16">
            <v>3338.2599999999998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L16">
            <v>0</v>
          </cell>
          <cell r="AM16">
            <v>0</v>
          </cell>
          <cell r="AN16">
            <v>2351.7199999999998</v>
          </cell>
          <cell r="AO16">
            <v>587.92999999999995</v>
          </cell>
          <cell r="AP16">
            <v>587.92999999999995</v>
          </cell>
          <cell r="AQ16">
            <v>587.92999999999995</v>
          </cell>
          <cell r="AR16">
            <v>587.92999999999995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O16">
            <v>0</v>
          </cell>
          <cell r="BP16">
            <v>0</v>
          </cell>
          <cell r="BQ16">
            <v>397</v>
          </cell>
          <cell r="BR16">
            <v>99.25</v>
          </cell>
          <cell r="BS16">
            <v>99.25</v>
          </cell>
          <cell r="BT16">
            <v>99.25</v>
          </cell>
          <cell r="BU16">
            <v>99.25</v>
          </cell>
          <cell r="CD16">
            <v>366.92</v>
          </cell>
          <cell r="CE16">
            <v>91.73</v>
          </cell>
          <cell r="CF16">
            <v>91.73</v>
          </cell>
          <cell r="CG16">
            <v>91.73</v>
          </cell>
          <cell r="CH16">
            <v>91.73</v>
          </cell>
          <cell r="CR16">
            <v>0</v>
          </cell>
          <cell r="CS16">
            <v>0</v>
          </cell>
          <cell r="CT16">
            <v>329.76</v>
          </cell>
          <cell r="CU16">
            <v>82.44</v>
          </cell>
          <cell r="CV16">
            <v>82.44</v>
          </cell>
          <cell r="CW16">
            <v>82.44</v>
          </cell>
          <cell r="CX16">
            <v>82.44</v>
          </cell>
          <cell r="DG16">
            <v>304.76</v>
          </cell>
          <cell r="DH16">
            <v>76.19</v>
          </cell>
          <cell r="DI16">
            <v>76.19</v>
          </cell>
          <cell r="DJ16">
            <v>76.19</v>
          </cell>
          <cell r="DK16">
            <v>76.19</v>
          </cell>
          <cell r="DT16">
            <v>-25</v>
          </cell>
          <cell r="DU16">
            <v>-25</v>
          </cell>
          <cell r="DV16">
            <v>0</v>
          </cell>
          <cell r="DW16">
            <v>480.32</v>
          </cell>
          <cell r="DX16">
            <v>120.08</v>
          </cell>
          <cell r="DY16">
            <v>120.08</v>
          </cell>
          <cell r="DZ16">
            <v>120.08</v>
          </cell>
          <cell r="EA16">
            <v>120.08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X16">
            <v>-480.32</v>
          </cell>
          <cell r="EY16">
            <v>-480.32</v>
          </cell>
          <cell r="EZ16">
            <v>0</v>
          </cell>
          <cell r="FA16">
            <v>3923.8</v>
          </cell>
          <cell r="FB16">
            <v>980.95</v>
          </cell>
          <cell r="FC16">
            <v>980.95</v>
          </cell>
          <cell r="FD16">
            <v>980.95</v>
          </cell>
          <cell r="FE16">
            <v>980.95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GA16">
            <v>-3923.8</v>
          </cell>
          <cell r="GB16">
            <v>-3923.8</v>
          </cell>
          <cell r="GC16">
            <v>0</v>
          </cell>
          <cell r="GD16">
            <v>484.72</v>
          </cell>
          <cell r="GE16">
            <v>121.18</v>
          </cell>
          <cell r="GF16">
            <v>121.18</v>
          </cell>
          <cell r="GG16">
            <v>121.18</v>
          </cell>
          <cell r="GH16">
            <v>121.18</v>
          </cell>
          <cell r="GQ16">
            <v>0</v>
          </cell>
          <cell r="GV16">
            <v>-484.72</v>
          </cell>
          <cell r="GW16">
            <v>-484.72</v>
          </cell>
          <cell r="GX16">
            <v>0</v>
          </cell>
          <cell r="GY16">
            <v>9659.32</v>
          </cell>
          <cell r="GZ16">
            <v>2414.83</v>
          </cell>
          <cell r="HA16">
            <v>2414.83</v>
          </cell>
          <cell r="HB16">
            <v>2414.83</v>
          </cell>
          <cell r="HC16">
            <v>2414.83</v>
          </cell>
          <cell r="HL16">
            <v>8465.4031827383078</v>
          </cell>
          <cell r="HM16">
            <v>2326.8811881660276</v>
          </cell>
          <cell r="HN16">
            <v>2418.4504915903599</v>
          </cell>
          <cell r="HO16">
            <v>2002.1752552707517</v>
          </cell>
          <cell r="HP16">
            <v>1717.8962477111691</v>
          </cell>
          <cell r="HY16">
            <v>-1193.9168172616919</v>
          </cell>
          <cell r="HZ16">
            <v>-1193.9168172616919</v>
          </cell>
          <cell r="IA16">
            <v>0</v>
          </cell>
          <cell r="IB16">
            <v>37297.64</v>
          </cell>
          <cell r="IC16">
            <v>9324.41</v>
          </cell>
          <cell r="ID16">
            <v>9324.41</v>
          </cell>
          <cell r="IE16">
            <v>9324.41</v>
          </cell>
          <cell r="IF16">
            <v>9324.41</v>
          </cell>
          <cell r="IO16">
            <v>28615.900383467459</v>
          </cell>
          <cell r="IP16">
            <v>6999.1025513445484</v>
          </cell>
          <cell r="IQ16">
            <v>9795.3935476214501</v>
          </cell>
          <cell r="IR16">
            <v>6272.0608252990214</v>
          </cell>
          <cell r="IS16">
            <v>5549.3434592024378</v>
          </cell>
          <cell r="JB16">
            <v>-8681.7396165325408</v>
          </cell>
          <cell r="JC16">
            <v>-8681.7396165325408</v>
          </cell>
          <cell r="JD16">
            <v>0</v>
          </cell>
          <cell r="JE16">
            <v>0</v>
          </cell>
          <cell r="JF16">
            <v>0</v>
          </cell>
          <cell r="JG16">
            <v>0</v>
          </cell>
          <cell r="JH16">
            <v>0</v>
          </cell>
          <cell r="JI16">
            <v>0</v>
          </cell>
          <cell r="JR16">
            <v>0</v>
          </cell>
          <cell r="JS16">
            <v>0</v>
          </cell>
          <cell r="JT16">
            <v>0</v>
          </cell>
          <cell r="JU16">
            <v>0</v>
          </cell>
          <cell r="JV16">
            <v>0</v>
          </cell>
          <cell r="KE16">
            <v>0</v>
          </cell>
          <cell r="KF16">
            <v>0</v>
          </cell>
          <cell r="KG16">
            <v>0</v>
          </cell>
          <cell r="KH16">
            <v>2829.08</v>
          </cell>
          <cell r="KI16">
            <v>707.27</v>
          </cell>
          <cell r="KJ16">
            <v>707.27</v>
          </cell>
          <cell r="KK16">
            <v>707.27</v>
          </cell>
          <cell r="KL16">
            <v>707.27</v>
          </cell>
          <cell r="KU16">
            <v>3050.0259483175291</v>
          </cell>
          <cell r="KV16">
            <v>822.33918584307969</v>
          </cell>
          <cell r="KW16">
            <v>823.35997313742325</v>
          </cell>
          <cell r="KX16">
            <v>777.6600310589215</v>
          </cell>
          <cell r="KY16">
            <v>626.66675827810468</v>
          </cell>
          <cell r="LH16">
            <v>220.9459483175292</v>
          </cell>
          <cell r="LI16">
            <v>0</v>
          </cell>
          <cell r="LJ16">
            <v>220.9459483175292</v>
          </cell>
          <cell r="LK16">
            <v>0</v>
          </cell>
          <cell r="LX16">
            <v>0</v>
          </cell>
          <cell r="MJ16">
            <v>0</v>
          </cell>
          <cell r="ML16">
            <v>0</v>
          </cell>
          <cell r="MM16">
            <v>0</v>
          </cell>
          <cell r="MN16">
            <v>42490.2</v>
          </cell>
          <cell r="MO16">
            <v>10622.55</v>
          </cell>
          <cell r="MP16">
            <v>10622.55</v>
          </cell>
          <cell r="MQ16">
            <v>10622.55</v>
          </cell>
          <cell r="MR16">
            <v>10622.55</v>
          </cell>
          <cell r="NA16">
            <v>5087.4249517320604</v>
          </cell>
          <cell r="NB16">
            <v>4853.7145828928169</v>
          </cell>
          <cell r="NC16">
            <v>0</v>
          </cell>
          <cell r="ND16">
            <v>0</v>
          </cell>
          <cell r="NE16">
            <v>233.7103688392433</v>
          </cell>
          <cell r="NN16">
            <v>-37402.77504826794</v>
          </cell>
          <cell r="NO16">
            <v>-37402.77504826794</v>
          </cell>
          <cell r="NP16">
            <v>0</v>
          </cell>
          <cell r="NQ16">
            <v>6679.88</v>
          </cell>
          <cell r="NR16">
            <v>0</v>
          </cell>
          <cell r="NS16">
            <v>-6679.88</v>
          </cell>
          <cell r="NT16">
            <v>-6679.88</v>
          </cell>
          <cell r="NU16">
            <v>0</v>
          </cell>
          <cell r="NV16">
            <v>2941.4399999999996</v>
          </cell>
          <cell r="NW16">
            <v>735.3599999999999</v>
          </cell>
          <cell r="NX16">
            <v>735.3599999999999</v>
          </cell>
          <cell r="NY16">
            <v>735.3599999999999</v>
          </cell>
          <cell r="NZ16">
            <v>735.3599999999999</v>
          </cell>
          <cell r="OI16">
            <v>0</v>
          </cell>
          <cell r="OJ16">
            <v>0</v>
          </cell>
          <cell r="OK16">
            <v>0</v>
          </cell>
          <cell r="OL16">
            <v>0</v>
          </cell>
          <cell r="OM16">
            <v>0</v>
          </cell>
          <cell r="OV16">
            <v>-2941.4399999999996</v>
          </cell>
          <cell r="OW16">
            <v>-2941.4399999999996</v>
          </cell>
          <cell r="OX16">
            <v>0</v>
          </cell>
          <cell r="OY16">
            <v>741.64</v>
          </cell>
          <cell r="OZ16">
            <v>185.41</v>
          </cell>
          <cell r="PA16">
            <v>185.41</v>
          </cell>
          <cell r="PB16">
            <v>185.41</v>
          </cell>
          <cell r="PC16">
            <v>185.41</v>
          </cell>
          <cell r="PL16">
            <v>0</v>
          </cell>
          <cell r="PM16">
            <v>0</v>
          </cell>
          <cell r="PN16">
            <v>0</v>
          </cell>
          <cell r="PO16">
            <v>0</v>
          </cell>
          <cell r="PP16">
            <v>0</v>
          </cell>
          <cell r="PY16">
            <v>-741.64</v>
          </cell>
          <cell r="PZ16">
            <v>-741.64</v>
          </cell>
          <cell r="QA16">
            <v>0</v>
          </cell>
          <cell r="QB16">
            <v>733</v>
          </cell>
          <cell r="QC16">
            <v>183.25</v>
          </cell>
          <cell r="QD16">
            <v>183.25</v>
          </cell>
          <cell r="QE16">
            <v>183.25</v>
          </cell>
          <cell r="QF16">
            <v>183.25</v>
          </cell>
          <cell r="QO16">
            <v>0</v>
          </cell>
          <cell r="QP16">
            <v>0</v>
          </cell>
          <cell r="QQ16">
            <v>0</v>
          </cell>
          <cell r="QR16">
            <v>0</v>
          </cell>
          <cell r="QS16">
            <v>0</v>
          </cell>
          <cell r="RB16">
            <v>-733</v>
          </cell>
          <cell r="RC16">
            <v>-733</v>
          </cell>
          <cell r="RD16">
            <v>0</v>
          </cell>
          <cell r="RE16">
            <v>673.52</v>
          </cell>
          <cell r="RF16">
            <v>168.38</v>
          </cell>
          <cell r="RG16">
            <v>168.38</v>
          </cell>
          <cell r="RH16">
            <v>168.38</v>
          </cell>
          <cell r="RI16">
            <v>168.38</v>
          </cell>
          <cell r="RR16">
            <v>0</v>
          </cell>
          <cell r="RS16">
            <v>0</v>
          </cell>
          <cell r="RT16">
            <v>0</v>
          </cell>
          <cell r="RU16">
            <v>0</v>
          </cell>
          <cell r="RV16">
            <v>0</v>
          </cell>
          <cell r="SE16">
            <v>-673.52</v>
          </cell>
          <cell r="SF16">
            <v>-673.52</v>
          </cell>
          <cell r="SG16">
            <v>0</v>
          </cell>
          <cell r="SH16">
            <v>655.76</v>
          </cell>
          <cell r="SI16">
            <v>163.94</v>
          </cell>
          <cell r="SJ16">
            <v>163.94</v>
          </cell>
          <cell r="SK16">
            <v>163.94</v>
          </cell>
          <cell r="SL16">
            <v>163.94</v>
          </cell>
          <cell r="SU16">
            <v>0</v>
          </cell>
          <cell r="SV16">
            <v>0</v>
          </cell>
          <cell r="SW16">
            <v>0</v>
          </cell>
          <cell r="SX16">
            <v>0</v>
          </cell>
          <cell r="SY16">
            <v>0</v>
          </cell>
          <cell r="TH16">
            <v>-655.76</v>
          </cell>
          <cell r="TI16">
            <v>-655.76</v>
          </cell>
          <cell r="TJ16">
            <v>0</v>
          </cell>
          <cell r="TK16">
            <v>913.24</v>
          </cell>
          <cell r="TL16">
            <v>228.31</v>
          </cell>
          <cell r="TM16">
            <v>228.31</v>
          </cell>
          <cell r="TN16">
            <v>228.31</v>
          </cell>
          <cell r="TO16">
            <v>228.31</v>
          </cell>
          <cell r="TX16">
            <v>0</v>
          </cell>
          <cell r="TY16">
            <v>0</v>
          </cell>
          <cell r="TZ16">
            <v>0</v>
          </cell>
          <cell r="UA16">
            <v>0</v>
          </cell>
          <cell r="UB16">
            <v>0</v>
          </cell>
          <cell r="UK16">
            <v>-913.24</v>
          </cell>
          <cell r="UL16">
            <v>-913.24</v>
          </cell>
          <cell r="UM16">
            <v>0</v>
          </cell>
          <cell r="UN16">
            <v>21.28</v>
          </cell>
          <cell r="UO16">
            <v>5.32</v>
          </cell>
          <cell r="UP16">
            <v>5.32</v>
          </cell>
          <cell r="UQ16">
            <v>5.32</v>
          </cell>
          <cell r="UR16">
            <v>5.32</v>
          </cell>
          <cell r="VA16">
            <v>0</v>
          </cell>
          <cell r="VC16">
            <v>0</v>
          </cell>
          <cell r="VH16">
            <v>0</v>
          </cell>
          <cell r="VN16">
            <v>-21.28</v>
          </cell>
          <cell r="VO16">
            <v>-21.28</v>
          </cell>
          <cell r="VP16">
            <v>0</v>
          </cell>
          <cell r="VQ16">
            <v>0</v>
          </cell>
          <cell r="WD16">
            <v>0</v>
          </cell>
          <cell r="WQ16">
            <v>0</v>
          </cell>
          <cell r="WR16">
            <v>0</v>
          </cell>
          <cell r="WS16">
            <v>0</v>
          </cell>
          <cell r="WT16">
            <v>26492.48</v>
          </cell>
          <cell r="WU16">
            <v>6623.12</v>
          </cell>
          <cell r="WV16">
            <v>6623.12</v>
          </cell>
          <cell r="WW16">
            <v>6623.12</v>
          </cell>
          <cell r="WX16">
            <v>6623.12</v>
          </cell>
          <cell r="XG16">
            <v>18864.541194030211</v>
          </cell>
          <cell r="XH16">
            <v>6564.4164600412914</v>
          </cell>
          <cell r="XI16">
            <v>5038.2479770720756</v>
          </cell>
          <cell r="XJ16">
            <v>5.0614962082343258</v>
          </cell>
          <cell r="XK16">
            <v>7256.8152607086104</v>
          </cell>
          <cell r="XT16">
            <v>-7627.9388059697885</v>
          </cell>
          <cell r="XU16">
            <v>-7627.9388059697885</v>
          </cell>
          <cell r="XV16">
            <v>0</v>
          </cell>
          <cell r="XW16">
            <v>16162</v>
          </cell>
          <cell r="XX16">
            <v>4040.5</v>
          </cell>
          <cell r="XY16">
            <v>4040.5</v>
          </cell>
          <cell r="XZ16">
            <v>4040.5</v>
          </cell>
          <cell r="YA16">
            <v>4040.5</v>
          </cell>
          <cell r="YJ16">
            <v>24087.676425140329</v>
          </cell>
          <cell r="YK16">
            <v>6544.2209694230214</v>
          </cell>
          <cell r="YL16">
            <v>5927.2977749659858</v>
          </cell>
          <cell r="YM16">
            <v>6402.6242311901451</v>
          </cell>
          <cell r="YN16">
            <v>5213.5334495611805</v>
          </cell>
          <cell r="YW16">
            <v>7925.6764251403292</v>
          </cell>
          <cell r="YX16">
            <v>0</v>
          </cell>
          <cell r="YY16">
            <v>7925.6764251403292</v>
          </cell>
          <cell r="YZ16">
            <v>743.88</v>
          </cell>
          <cell r="ZA16">
            <v>185.97</v>
          </cell>
          <cell r="ZB16">
            <v>185.97</v>
          </cell>
          <cell r="ZC16">
            <v>185.97</v>
          </cell>
          <cell r="ZD16">
            <v>185.97</v>
          </cell>
          <cell r="ZM16">
            <v>10682.576980114094</v>
          </cell>
          <cell r="ZT16">
            <v>1662.2505739499634</v>
          </cell>
          <cell r="ZU16">
            <v>8883.0967055849196</v>
          </cell>
          <cell r="ZV16">
            <v>137.22970057921185</v>
          </cell>
          <cell r="ZZ16">
            <v>9938.6969801140949</v>
          </cell>
          <cell r="AAA16">
            <v>0</v>
          </cell>
          <cell r="AAB16">
            <v>9938.6969801140949</v>
          </cell>
          <cell r="AAC16">
            <v>797.64</v>
          </cell>
          <cell r="AAD16">
            <v>199.41</v>
          </cell>
          <cell r="AAE16">
            <v>199.41</v>
          </cell>
          <cell r="AAF16">
            <v>199.41</v>
          </cell>
          <cell r="AAG16">
            <v>199.41</v>
          </cell>
          <cell r="AAP16">
            <v>736.74236879999989</v>
          </cell>
          <cell r="AAQ16">
            <v>162.67932936</v>
          </cell>
          <cell r="AAR16">
            <v>191.42771313599997</v>
          </cell>
          <cell r="AAS16">
            <v>189.58089110399999</v>
          </cell>
          <cell r="AAT16">
            <v>193.05443519999997</v>
          </cell>
          <cell r="ABC16">
            <v>-60.897631200000092</v>
          </cell>
          <cell r="ABD16">
            <v>-60.897631200000092</v>
          </cell>
          <cell r="ABE16">
            <v>0</v>
          </cell>
          <cell r="ABF16">
            <v>176.24</v>
          </cell>
          <cell r="ABG16">
            <v>44.06</v>
          </cell>
          <cell r="ABH16">
            <v>44.06</v>
          </cell>
          <cell r="ABI16">
            <v>44.06</v>
          </cell>
          <cell r="ABJ16">
            <v>44.06</v>
          </cell>
          <cell r="ABS16">
            <v>0</v>
          </cell>
          <cell r="ABT16">
            <v>0</v>
          </cell>
          <cell r="ABU16">
            <v>0</v>
          </cell>
          <cell r="ABV16">
            <v>0</v>
          </cell>
          <cell r="ACF16">
            <v>-176.24</v>
          </cell>
          <cell r="ACG16">
            <v>-176.24</v>
          </cell>
          <cell r="ACH16">
            <v>0</v>
          </cell>
          <cell r="ACI16">
            <v>8312.44</v>
          </cell>
          <cell r="ACJ16">
            <v>9005.9406634400002</v>
          </cell>
          <cell r="ACK16">
            <v>693.5006634399997</v>
          </cell>
          <cell r="ACL16">
            <v>0</v>
          </cell>
          <cell r="ACM16">
            <v>693.5006634399997</v>
          </cell>
          <cell r="ACN16">
            <v>3351.88</v>
          </cell>
          <cell r="ACO16">
            <v>837.97</v>
          </cell>
          <cell r="ACP16">
            <v>837.97</v>
          </cell>
          <cell r="ACQ16">
            <v>837.97</v>
          </cell>
          <cell r="ACR16">
            <v>837.97</v>
          </cell>
          <cell r="ADA16">
            <v>4656.3293319199993</v>
          </cell>
          <cell r="ADB16">
            <v>1157.04856344</v>
          </cell>
          <cell r="ADC16">
            <v>1116.66165996</v>
          </cell>
          <cell r="ADD16">
            <v>1268.8776125199997</v>
          </cell>
          <cell r="ADE16">
            <v>1113.7414959999999</v>
          </cell>
          <cell r="ADN16">
            <v>1304.4493319199992</v>
          </cell>
          <cell r="ADO16">
            <v>0</v>
          </cell>
          <cell r="ADP16">
            <v>1304.4493319199992</v>
          </cell>
          <cell r="ADQ16">
            <v>4960.5600000000004</v>
          </cell>
          <cell r="ADR16">
            <v>1240.1400000000001</v>
          </cell>
          <cell r="ADS16">
            <v>1240.1400000000001</v>
          </cell>
          <cell r="ADT16">
            <v>1240.1400000000001</v>
          </cell>
          <cell r="ADU16">
            <v>1240.1400000000001</v>
          </cell>
          <cell r="AED16">
            <v>4349.61133152</v>
          </cell>
          <cell r="AEE16">
            <v>1121.9864857599998</v>
          </cell>
          <cell r="AEF16">
            <v>1196.6429358799999</v>
          </cell>
          <cell r="AEG16">
            <v>1412.06428188</v>
          </cell>
          <cell r="AEH16">
            <v>618.91762799999992</v>
          </cell>
          <cell r="AEQ16">
            <v>-610.94866848000038</v>
          </cell>
          <cell r="AER16">
            <v>-610.94866848000038</v>
          </cell>
          <cell r="AES16">
            <v>0</v>
          </cell>
          <cell r="AET16">
            <v>0</v>
          </cell>
          <cell r="AEU16">
            <v>0</v>
          </cell>
          <cell r="AEV16">
            <v>0</v>
          </cell>
          <cell r="AEW16">
            <v>0</v>
          </cell>
          <cell r="AEX16">
            <v>0</v>
          </cell>
          <cell r="AFG16">
            <v>0</v>
          </cell>
          <cell r="AFH16">
            <v>0</v>
          </cell>
          <cell r="AFI16">
            <v>0</v>
          </cell>
          <cell r="AFK16">
            <v>0</v>
          </cell>
          <cell r="AFT16">
            <v>0</v>
          </cell>
          <cell r="AFU16">
            <v>0</v>
          </cell>
          <cell r="AFV16">
            <v>0</v>
          </cell>
          <cell r="AFW16">
            <v>172961.16</v>
          </cell>
          <cell r="AFX16">
            <v>109267.91209778</v>
          </cell>
          <cell r="AFY16">
            <v>-63693.247902219999</v>
          </cell>
          <cell r="AFZ16">
            <v>-63693.247902219999</v>
          </cell>
          <cell r="AGA16">
            <v>0</v>
          </cell>
          <cell r="AGB16">
            <v>207553.39199999999</v>
          </cell>
          <cell r="AGC16">
            <v>131121.49451733599</v>
          </cell>
          <cell r="AGD16">
            <v>-76431.897482664004</v>
          </cell>
          <cell r="AGE16">
            <v>-76431.897482664004</v>
          </cell>
          <cell r="AGF16">
            <v>0</v>
          </cell>
          <cell r="AGG16">
            <v>6226.6017599999996</v>
          </cell>
          <cell r="AGH16">
            <v>3933.6448355200796</v>
          </cell>
          <cell r="AGI16">
            <v>-2292.95692447992</v>
          </cell>
          <cell r="AGJ16">
            <v>-2292.95692447992</v>
          </cell>
          <cell r="AGK16">
            <v>0</v>
          </cell>
          <cell r="AGL16">
            <v>825.35516304347823</v>
          </cell>
          <cell r="AGN16">
            <v>-825.35516304347823</v>
          </cell>
          <cell r="AGO16">
            <v>-825.35516304347823</v>
          </cell>
          <cell r="AGP16">
            <v>0</v>
          </cell>
          <cell r="AGQ16">
            <v>214605.34892304346</v>
          </cell>
          <cell r="AGR16">
            <v>135055.13935285606</v>
          </cell>
          <cell r="AGS16">
            <v>-79550.209570187406</v>
          </cell>
          <cell r="AGT16">
            <v>-79550.209570187406</v>
          </cell>
          <cell r="AGU16">
            <v>0</v>
          </cell>
        </row>
        <row r="17">
          <cell r="C17" t="str">
            <v>Дмитра Самоквасова, ВУЛ, 11</v>
          </cell>
          <cell r="D17">
            <v>5</v>
          </cell>
          <cell r="E17">
            <v>3211.2</v>
          </cell>
          <cell r="F17">
            <v>13094.880000000001</v>
          </cell>
          <cell r="G17">
            <v>15805.866356738115</v>
          </cell>
          <cell r="H17">
            <v>2710.9863567381144</v>
          </cell>
          <cell r="I17">
            <v>0</v>
          </cell>
          <cell r="J17">
            <v>2710.9863567381144</v>
          </cell>
          <cell r="K17">
            <v>4547.5600000000004</v>
          </cell>
          <cell r="L17">
            <v>1136.8900000000001</v>
          </cell>
          <cell r="M17">
            <v>1136.8900000000001</v>
          </cell>
          <cell r="N17">
            <v>1136.8900000000001</v>
          </cell>
          <cell r="O17">
            <v>1136.8900000000001</v>
          </cell>
          <cell r="X17">
            <v>6573.4640862937968</v>
          </cell>
          <cell r="Y17">
            <v>0</v>
          </cell>
          <cell r="Z17">
            <v>6573.4640862937968</v>
          </cell>
          <cell r="AA17">
            <v>0</v>
          </cell>
          <cell r="AB17">
            <v>0</v>
          </cell>
          <cell r="AL17">
            <v>0</v>
          </cell>
          <cell r="AM17">
            <v>0</v>
          </cell>
          <cell r="AN17">
            <v>935.76</v>
          </cell>
          <cell r="AO17">
            <v>233.94</v>
          </cell>
          <cell r="AP17">
            <v>233.94</v>
          </cell>
          <cell r="AQ17">
            <v>233.94</v>
          </cell>
          <cell r="AR17">
            <v>233.94</v>
          </cell>
          <cell r="BA17">
            <v>1370.2905550136252</v>
          </cell>
          <cell r="BB17">
            <v>0</v>
          </cell>
          <cell r="BC17">
            <v>1370.2905550136252</v>
          </cell>
          <cell r="BD17">
            <v>0</v>
          </cell>
          <cell r="BE17">
            <v>0</v>
          </cell>
          <cell r="BO17">
            <v>0</v>
          </cell>
          <cell r="BP17">
            <v>0</v>
          </cell>
          <cell r="BQ17">
            <v>725.4</v>
          </cell>
          <cell r="BR17">
            <v>181.35</v>
          </cell>
          <cell r="BS17">
            <v>181.35</v>
          </cell>
          <cell r="BT17">
            <v>181.35</v>
          </cell>
          <cell r="BU17">
            <v>181.35</v>
          </cell>
          <cell r="CD17">
            <v>670.44</v>
          </cell>
          <cell r="CE17">
            <v>167.61</v>
          </cell>
          <cell r="CF17">
            <v>167.61</v>
          </cell>
          <cell r="CG17">
            <v>167.61</v>
          </cell>
          <cell r="CH17">
            <v>167.61</v>
          </cell>
          <cell r="CR17">
            <v>0</v>
          </cell>
          <cell r="CS17">
            <v>0</v>
          </cell>
          <cell r="CT17">
            <v>147.68</v>
          </cell>
          <cell r="CU17">
            <v>36.92</v>
          </cell>
          <cell r="CV17">
            <v>36.92</v>
          </cell>
          <cell r="CW17">
            <v>36.92</v>
          </cell>
          <cell r="CX17">
            <v>36.92</v>
          </cell>
          <cell r="DG17">
            <v>136.47999999999999</v>
          </cell>
          <cell r="DH17">
            <v>34.119999999999997</v>
          </cell>
          <cell r="DI17">
            <v>34.119999999999997</v>
          </cell>
          <cell r="DJ17">
            <v>34.119999999999997</v>
          </cell>
          <cell r="DK17">
            <v>34.119999999999997</v>
          </cell>
          <cell r="DT17">
            <v>-11.200000000000017</v>
          </cell>
          <cell r="DU17">
            <v>-11.200000000000017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2095.84</v>
          </cell>
          <cell r="FB17">
            <v>523.96</v>
          </cell>
          <cell r="FC17">
            <v>523.96</v>
          </cell>
          <cell r="FD17">
            <v>523.96</v>
          </cell>
          <cell r="FE17">
            <v>523.96</v>
          </cell>
          <cell r="FN17">
            <v>3089.6484534284509</v>
          </cell>
          <cell r="FO17">
            <v>0</v>
          </cell>
          <cell r="FP17">
            <v>3089.6484534284509</v>
          </cell>
          <cell r="FQ17">
            <v>0</v>
          </cell>
          <cell r="FR17">
            <v>0</v>
          </cell>
          <cell r="GA17">
            <v>993.80845342845078</v>
          </cell>
          <cell r="GB17">
            <v>0</v>
          </cell>
          <cell r="GC17">
            <v>993.80845342845078</v>
          </cell>
          <cell r="GD17">
            <v>490</v>
          </cell>
          <cell r="GE17">
            <v>122.5</v>
          </cell>
          <cell r="GF17">
            <v>122.5</v>
          </cell>
          <cell r="GG17">
            <v>122.5</v>
          </cell>
          <cell r="GH17">
            <v>122.5</v>
          </cell>
          <cell r="GQ17">
            <v>0</v>
          </cell>
          <cell r="GV17">
            <v>-490</v>
          </cell>
          <cell r="GW17">
            <v>-490</v>
          </cell>
          <cell r="GX17">
            <v>0</v>
          </cell>
          <cell r="GY17">
            <v>4152.6400000000003</v>
          </cell>
          <cell r="GZ17">
            <v>1038.1600000000001</v>
          </cell>
          <cell r="HA17">
            <v>1038.1600000000001</v>
          </cell>
          <cell r="HB17">
            <v>1038.1600000000001</v>
          </cell>
          <cell r="HC17">
            <v>1038.1600000000001</v>
          </cell>
          <cell r="HL17">
            <v>3965.5432620022448</v>
          </cell>
          <cell r="HM17">
            <v>1288.3705980121085</v>
          </cell>
          <cell r="HN17">
            <v>1052.4901757266043</v>
          </cell>
          <cell r="HO17">
            <v>872.15697824755591</v>
          </cell>
          <cell r="HP17">
            <v>752.52551001597635</v>
          </cell>
          <cell r="HY17">
            <v>-187.09673799775555</v>
          </cell>
          <cell r="HZ17">
            <v>-187.09673799775555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JB17">
            <v>0</v>
          </cell>
          <cell r="JC17">
            <v>0</v>
          </cell>
          <cell r="JD17">
            <v>0</v>
          </cell>
          <cell r="JE17">
            <v>0</v>
          </cell>
          <cell r="JF17">
            <v>0</v>
          </cell>
          <cell r="JG17">
            <v>0</v>
          </cell>
          <cell r="JH17">
            <v>0</v>
          </cell>
          <cell r="JI17">
            <v>0</v>
          </cell>
          <cell r="JR17">
            <v>0</v>
          </cell>
          <cell r="JS17">
            <v>0</v>
          </cell>
          <cell r="JT17">
            <v>0</v>
          </cell>
          <cell r="JU17">
            <v>0</v>
          </cell>
          <cell r="JV17">
            <v>0</v>
          </cell>
          <cell r="KE17">
            <v>0</v>
          </cell>
          <cell r="KF17">
            <v>0</v>
          </cell>
          <cell r="KG17">
            <v>0</v>
          </cell>
          <cell r="KH17">
            <v>1280.48</v>
          </cell>
          <cell r="KI17">
            <v>320.12</v>
          </cell>
          <cell r="KJ17">
            <v>320.12</v>
          </cell>
          <cell r="KK17">
            <v>320.12</v>
          </cell>
          <cell r="KL17">
            <v>320.12</v>
          </cell>
          <cell r="KU17">
            <v>1380.4859121359721</v>
          </cell>
          <cell r="KV17">
            <v>372.20262394159511</v>
          </cell>
          <cell r="KW17">
            <v>372.66464705320379</v>
          </cell>
          <cell r="KX17">
            <v>351.98019148009547</v>
          </cell>
          <cell r="KY17">
            <v>283.63844966107757</v>
          </cell>
          <cell r="LH17">
            <v>100.00591213597204</v>
          </cell>
          <cell r="LI17">
            <v>0</v>
          </cell>
          <cell r="LJ17">
            <v>100.00591213597204</v>
          </cell>
          <cell r="LK17">
            <v>0</v>
          </cell>
          <cell r="LX17">
            <v>0</v>
          </cell>
          <cell r="MJ17">
            <v>0</v>
          </cell>
          <cell r="ML17">
            <v>0</v>
          </cell>
          <cell r="MM17">
            <v>0</v>
          </cell>
          <cell r="MN17">
            <v>12140.68</v>
          </cell>
          <cell r="MO17">
            <v>3035.17</v>
          </cell>
          <cell r="MP17">
            <v>3035.17</v>
          </cell>
          <cell r="MQ17">
            <v>3035.17</v>
          </cell>
          <cell r="MR17">
            <v>3035.17</v>
          </cell>
          <cell r="NA17">
            <v>53910.368302645897</v>
          </cell>
          <cell r="NB17">
            <v>64.145522962602428</v>
          </cell>
          <cell r="NC17">
            <v>1936.82875115669</v>
          </cell>
          <cell r="ND17">
            <v>43800.633355242964</v>
          </cell>
          <cell r="NE17">
            <v>8108.7606732836412</v>
          </cell>
          <cell r="NN17">
            <v>41769.688302645896</v>
          </cell>
          <cell r="NO17">
            <v>0</v>
          </cell>
          <cell r="NP17">
            <v>41769.688302645896</v>
          </cell>
          <cell r="NQ17">
            <v>4452.72</v>
          </cell>
          <cell r="NR17">
            <v>4096.38</v>
          </cell>
          <cell r="NS17">
            <v>-356.34000000000015</v>
          </cell>
          <cell r="NT17">
            <v>-356.34000000000015</v>
          </cell>
          <cell r="NU17">
            <v>0</v>
          </cell>
          <cell r="NV17">
            <v>1227.44</v>
          </cell>
          <cell r="NW17">
            <v>306.86</v>
          </cell>
          <cell r="NX17">
            <v>306.86</v>
          </cell>
          <cell r="NY17">
            <v>306.86</v>
          </cell>
          <cell r="NZ17">
            <v>306.86</v>
          </cell>
          <cell r="OI17">
            <v>3074.17</v>
          </cell>
          <cell r="OJ17">
            <v>2286.4499999999998</v>
          </cell>
          <cell r="OK17">
            <v>787.72</v>
          </cell>
          <cell r="OL17">
            <v>0</v>
          </cell>
          <cell r="OM17">
            <v>0</v>
          </cell>
          <cell r="OV17">
            <v>1846.73</v>
          </cell>
          <cell r="OW17">
            <v>0</v>
          </cell>
          <cell r="OX17">
            <v>1846.73</v>
          </cell>
          <cell r="OY17">
            <v>1151.44</v>
          </cell>
          <cell r="OZ17">
            <v>287.86</v>
          </cell>
          <cell r="PA17">
            <v>287.86</v>
          </cell>
          <cell r="PB17">
            <v>287.86</v>
          </cell>
          <cell r="PC17">
            <v>287.86</v>
          </cell>
          <cell r="PL17">
            <v>1022.21</v>
          </cell>
          <cell r="PM17">
            <v>1022.21</v>
          </cell>
          <cell r="PN17">
            <v>0</v>
          </cell>
          <cell r="PO17">
            <v>0</v>
          </cell>
          <cell r="PP17">
            <v>0</v>
          </cell>
          <cell r="PY17">
            <v>-129.23000000000002</v>
          </cell>
          <cell r="PZ17">
            <v>-129.23000000000002</v>
          </cell>
          <cell r="QA17">
            <v>0</v>
          </cell>
          <cell r="QB17">
            <v>282.88</v>
          </cell>
          <cell r="QC17">
            <v>70.72</v>
          </cell>
          <cell r="QD17">
            <v>70.72</v>
          </cell>
          <cell r="QE17">
            <v>70.72</v>
          </cell>
          <cell r="QF17">
            <v>70.72</v>
          </cell>
          <cell r="QO17">
            <v>0</v>
          </cell>
          <cell r="QP17">
            <v>0</v>
          </cell>
          <cell r="QQ17">
            <v>0</v>
          </cell>
          <cell r="QR17">
            <v>0</v>
          </cell>
          <cell r="QS17">
            <v>0</v>
          </cell>
          <cell r="RB17">
            <v>-282.88</v>
          </cell>
          <cell r="RC17">
            <v>-282.88</v>
          </cell>
          <cell r="RD17">
            <v>0</v>
          </cell>
          <cell r="RE17">
            <v>1277.96</v>
          </cell>
          <cell r="RF17">
            <v>319.49</v>
          </cell>
          <cell r="RG17">
            <v>319.49</v>
          </cell>
          <cell r="RH17">
            <v>319.49</v>
          </cell>
          <cell r="RI17">
            <v>319.49</v>
          </cell>
          <cell r="RR17">
            <v>0</v>
          </cell>
          <cell r="RS17">
            <v>0</v>
          </cell>
          <cell r="RT17">
            <v>0</v>
          </cell>
          <cell r="RU17">
            <v>0</v>
          </cell>
          <cell r="RV17">
            <v>0</v>
          </cell>
          <cell r="SE17">
            <v>-1277.96</v>
          </cell>
          <cell r="SF17">
            <v>-1277.96</v>
          </cell>
          <cell r="SG17">
            <v>0</v>
          </cell>
          <cell r="SH17">
            <v>0</v>
          </cell>
          <cell r="SI17">
            <v>0</v>
          </cell>
          <cell r="SJ17">
            <v>0</v>
          </cell>
          <cell r="SK17">
            <v>0</v>
          </cell>
          <cell r="SL17">
            <v>0</v>
          </cell>
          <cell r="SU17">
            <v>0</v>
          </cell>
          <cell r="SV17">
            <v>0</v>
          </cell>
          <cell r="SW17">
            <v>0</v>
          </cell>
          <cell r="SX17">
            <v>0</v>
          </cell>
          <cell r="SY17">
            <v>0</v>
          </cell>
          <cell r="TH17">
            <v>0</v>
          </cell>
          <cell r="TI17">
            <v>0</v>
          </cell>
          <cell r="TJ17">
            <v>0</v>
          </cell>
          <cell r="TK17">
            <v>496.68</v>
          </cell>
          <cell r="TL17">
            <v>124.17</v>
          </cell>
          <cell r="TM17">
            <v>124.17</v>
          </cell>
          <cell r="TN17">
            <v>124.17</v>
          </cell>
          <cell r="TO17">
            <v>124.17</v>
          </cell>
          <cell r="TX17">
            <v>0</v>
          </cell>
          <cell r="TY17">
            <v>0</v>
          </cell>
          <cell r="TZ17">
            <v>0</v>
          </cell>
          <cell r="UA17">
            <v>0</v>
          </cell>
          <cell r="UB17">
            <v>0</v>
          </cell>
          <cell r="UK17">
            <v>-496.68</v>
          </cell>
          <cell r="UL17">
            <v>-496.68</v>
          </cell>
          <cell r="UM17">
            <v>0</v>
          </cell>
          <cell r="UN17">
            <v>16.32</v>
          </cell>
          <cell r="UO17">
            <v>4.08</v>
          </cell>
          <cell r="UP17">
            <v>4.08</v>
          </cell>
          <cell r="UQ17">
            <v>4.08</v>
          </cell>
          <cell r="UR17">
            <v>4.08</v>
          </cell>
          <cell r="VA17">
            <v>0</v>
          </cell>
          <cell r="VC17">
            <v>0</v>
          </cell>
          <cell r="VH17">
            <v>0</v>
          </cell>
          <cell r="VN17">
            <v>-16.32</v>
          </cell>
          <cell r="VO17">
            <v>-16.32</v>
          </cell>
          <cell r="VP17">
            <v>0</v>
          </cell>
          <cell r="VQ17">
            <v>0</v>
          </cell>
          <cell r="WD17">
            <v>0</v>
          </cell>
          <cell r="WQ17">
            <v>0</v>
          </cell>
          <cell r="WR17">
            <v>0</v>
          </cell>
          <cell r="WS17">
            <v>0</v>
          </cell>
          <cell r="WT17">
            <v>16194</v>
          </cell>
          <cell r="WU17">
            <v>4048.5</v>
          </cell>
          <cell r="WV17">
            <v>4048.5</v>
          </cell>
          <cell r="WW17">
            <v>4048.5</v>
          </cell>
          <cell r="WX17">
            <v>4048.5</v>
          </cell>
          <cell r="XG17">
            <v>9954.9565592626514</v>
          </cell>
          <cell r="XH17">
            <v>3977.3829278718954</v>
          </cell>
          <cell r="XI17">
            <v>2963.1352640377158</v>
          </cell>
          <cell r="XJ17">
            <v>6.9748286588358264</v>
          </cell>
          <cell r="XK17">
            <v>3007.4635386942045</v>
          </cell>
          <cell r="XT17">
            <v>-6239.0434407373486</v>
          </cell>
          <cell r="XU17">
            <v>-6239.0434407373486</v>
          </cell>
          <cell r="XV17">
            <v>0</v>
          </cell>
          <cell r="XW17">
            <v>5676.68</v>
          </cell>
          <cell r="XX17">
            <v>1419.17</v>
          </cell>
          <cell r="XY17">
            <v>1419.17</v>
          </cell>
          <cell r="XZ17">
            <v>1419.17</v>
          </cell>
          <cell r="YA17">
            <v>1419.17</v>
          </cell>
          <cell r="YJ17">
            <v>4835.4977406822418</v>
          </cell>
          <cell r="YK17">
            <v>1501.9013653720697</v>
          </cell>
          <cell r="YL17">
            <v>1155.5872983073971</v>
          </cell>
          <cell r="YM17">
            <v>1161.5866195860799</v>
          </cell>
          <cell r="YN17">
            <v>1016.4224574166952</v>
          </cell>
          <cell r="YW17">
            <v>-841.18225931775851</v>
          </cell>
          <cell r="YX17">
            <v>-841.18225931775851</v>
          </cell>
          <cell r="YY17">
            <v>0</v>
          </cell>
          <cell r="YZ17">
            <v>2027.96</v>
          </cell>
          <cell r="ZA17">
            <v>506.99</v>
          </cell>
          <cell r="ZB17">
            <v>506.99</v>
          </cell>
          <cell r="ZC17">
            <v>506.99</v>
          </cell>
          <cell r="ZD17">
            <v>506.99</v>
          </cell>
          <cell r="ZM17">
            <v>8395.6185574971259</v>
          </cell>
          <cell r="ZT17">
            <v>1937.5285879204096</v>
          </cell>
          <cell r="ZU17">
            <v>5226.7233514679101</v>
          </cell>
          <cell r="ZV17">
            <v>1231.3666181088067</v>
          </cell>
          <cell r="ZZ17">
            <v>6367.6585574971259</v>
          </cell>
          <cell r="AAA17">
            <v>0</v>
          </cell>
          <cell r="AAB17">
            <v>6367.6585574971259</v>
          </cell>
          <cell r="AAC17">
            <v>472.64</v>
          </cell>
          <cell r="AAD17">
            <v>118.16</v>
          </cell>
          <cell r="AAE17">
            <v>118.16</v>
          </cell>
          <cell r="AAF17">
            <v>118.16</v>
          </cell>
          <cell r="AAG17">
            <v>118.16</v>
          </cell>
          <cell r="AAP17">
            <v>609.00673116600001</v>
          </cell>
          <cell r="AAQ17">
            <v>189.72721785599998</v>
          </cell>
          <cell r="AAR17">
            <v>139.81342271399998</v>
          </cell>
          <cell r="AAS17">
            <v>138.46455579599998</v>
          </cell>
          <cell r="AAT17">
            <v>141.0015348</v>
          </cell>
          <cell r="ABC17">
            <v>136.36673116600002</v>
          </cell>
          <cell r="ABD17">
            <v>0</v>
          </cell>
          <cell r="ABE17">
            <v>136.36673116600002</v>
          </cell>
          <cell r="ABF17">
            <v>105.32</v>
          </cell>
          <cell r="ABG17">
            <v>26.33</v>
          </cell>
          <cell r="ABH17">
            <v>26.33</v>
          </cell>
          <cell r="ABI17">
            <v>26.33</v>
          </cell>
          <cell r="ABJ17">
            <v>26.33</v>
          </cell>
          <cell r="ABS17">
            <v>0</v>
          </cell>
          <cell r="ABT17">
            <v>0</v>
          </cell>
          <cell r="ABU17">
            <v>0</v>
          </cell>
          <cell r="ABV17">
            <v>0</v>
          </cell>
          <cell r="ACF17">
            <v>-105.32</v>
          </cell>
          <cell r="ACG17">
            <v>-105.32</v>
          </cell>
          <cell r="ACH17">
            <v>0</v>
          </cell>
          <cell r="ACI17">
            <v>666.56</v>
          </cell>
          <cell r="ACJ17">
            <v>719.37340243999995</v>
          </cell>
          <cell r="ACK17">
            <v>52.813402440000004</v>
          </cell>
          <cell r="ACL17">
            <v>0</v>
          </cell>
          <cell r="ACM17">
            <v>52.813402440000004</v>
          </cell>
          <cell r="ACN17">
            <v>666.56</v>
          </cell>
          <cell r="ACO17">
            <v>166.64</v>
          </cell>
          <cell r="ACP17">
            <v>166.64</v>
          </cell>
          <cell r="ACQ17">
            <v>166.64</v>
          </cell>
          <cell r="ACR17">
            <v>166.64</v>
          </cell>
          <cell r="ADA17">
            <v>719.37340243999995</v>
          </cell>
          <cell r="ADB17">
            <v>184.45701735999998</v>
          </cell>
          <cell r="ADC17">
            <v>181.49597227999999</v>
          </cell>
          <cell r="ADD17">
            <v>182.79149280000001</v>
          </cell>
          <cell r="ADE17">
            <v>170.62891999999999</v>
          </cell>
          <cell r="ADN17">
            <v>52.813402440000004</v>
          </cell>
          <cell r="ADO17">
            <v>0</v>
          </cell>
          <cell r="ADP17">
            <v>52.813402440000004</v>
          </cell>
          <cell r="ADQ17">
            <v>0</v>
          </cell>
          <cell r="ADR17">
            <v>0</v>
          </cell>
          <cell r="ADS17">
            <v>0</v>
          </cell>
          <cell r="ADT17">
            <v>0</v>
          </cell>
          <cell r="ADU17">
            <v>0</v>
          </cell>
          <cell r="AED17">
            <v>0</v>
          </cell>
          <cell r="AEE17">
            <v>0</v>
          </cell>
          <cell r="AEF17">
            <v>0</v>
          </cell>
          <cell r="AEG17">
            <v>0</v>
          </cell>
          <cell r="AEH17">
            <v>0</v>
          </cell>
          <cell r="AEQ17">
            <v>0</v>
          </cell>
          <cell r="AER17">
            <v>0</v>
          </cell>
          <cell r="AES17">
            <v>0</v>
          </cell>
          <cell r="AET17">
            <v>0</v>
          </cell>
          <cell r="AEU17">
            <v>0</v>
          </cell>
          <cell r="AEV17">
            <v>0</v>
          </cell>
          <cell r="AEW17">
            <v>0</v>
          </cell>
          <cell r="AEX17">
            <v>0</v>
          </cell>
          <cell r="AFG17">
            <v>0</v>
          </cell>
          <cell r="AFH17">
            <v>0</v>
          </cell>
          <cell r="AFI17">
            <v>0</v>
          </cell>
          <cell r="AFK17">
            <v>0</v>
          </cell>
          <cell r="AFT17">
            <v>0</v>
          </cell>
          <cell r="AFU17">
            <v>0</v>
          </cell>
          <cell r="AFV17">
            <v>0</v>
          </cell>
          <cell r="AFW17">
            <v>56111.92</v>
          </cell>
          <cell r="AFX17">
            <v>99707.553562568006</v>
          </cell>
          <cell r="AFY17">
            <v>43595.633562568008</v>
          </cell>
          <cell r="AFZ17">
            <v>0</v>
          </cell>
          <cell r="AGA17">
            <v>43595.633562568008</v>
          </cell>
          <cell r="AGB17">
            <v>67334.303999999989</v>
          </cell>
          <cell r="AGC17">
            <v>119649.0642750816</v>
          </cell>
          <cell r="AGD17">
            <v>52314.760275081615</v>
          </cell>
          <cell r="AGE17">
            <v>0</v>
          </cell>
          <cell r="AGF17">
            <v>52314.760275081615</v>
          </cell>
          <cell r="AGG17">
            <v>3366.7151999999996</v>
          </cell>
          <cell r="AGH17">
            <v>5982.4532137540809</v>
          </cell>
          <cell r="AGI17">
            <v>2615.7380137540813</v>
          </cell>
          <cell r="AGJ17">
            <v>0</v>
          </cell>
          <cell r="AGK17">
            <v>2615.7380137540813</v>
          </cell>
          <cell r="AGL17">
            <v>825.35516304347823</v>
          </cell>
          <cell r="AGN17">
            <v>-825.35516304347823</v>
          </cell>
          <cell r="AGO17">
            <v>-825.35516304347823</v>
          </cell>
          <cell r="AGP17">
            <v>0</v>
          </cell>
          <cell r="AGQ17">
            <v>71526.374363043476</v>
          </cell>
          <cell r="AGR17">
            <v>125631.51748883569</v>
          </cell>
          <cell r="AGS17">
            <v>54105.143125792209</v>
          </cell>
          <cell r="AGT17">
            <v>0</v>
          </cell>
          <cell r="AGU17">
            <v>54105.143125792209</v>
          </cell>
        </row>
        <row r="18">
          <cell r="C18" t="str">
            <v>Дмитра Самоквасова, ВУЛ, 13</v>
          </cell>
          <cell r="D18">
            <v>5</v>
          </cell>
          <cell r="E18">
            <v>2751.6</v>
          </cell>
          <cell r="F18">
            <v>11805.44</v>
          </cell>
          <cell r="G18">
            <v>4047.4246393284388</v>
          </cell>
          <cell r="H18">
            <v>-7758.0153606715612</v>
          </cell>
          <cell r="I18">
            <v>-7758.0153606715612</v>
          </cell>
          <cell r="J18">
            <v>0</v>
          </cell>
          <cell r="K18">
            <v>4178.72</v>
          </cell>
          <cell r="L18">
            <v>1044.68</v>
          </cell>
          <cell r="M18">
            <v>1044.68</v>
          </cell>
          <cell r="N18">
            <v>1044.68</v>
          </cell>
          <cell r="O18">
            <v>1044.68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L18">
            <v>0</v>
          </cell>
          <cell r="AM18">
            <v>0</v>
          </cell>
          <cell r="AN18">
            <v>811.76</v>
          </cell>
          <cell r="AO18">
            <v>202.94</v>
          </cell>
          <cell r="AP18">
            <v>202.94</v>
          </cell>
          <cell r="AQ18">
            <v>202.94</v>
          </cell>
          <cell r="AR18">
            <v>202.94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O18">
            <v>0</v>
          </cell>
          <cell r="BP18">
            <v>0</v>
          </cell>
          <cell r="BQ18">
            <v>569.48</v>
          </cell>
          <cell r="BR18">
            <v>142.37</v>
          </cell>
          <cell r="BS18">
            <v>142.37</v>
          </cell>
          <cell r="BT18">
            <v>142.37</v>
          </cell>
          <cell r="BU18">
            <v>142.37</v>
          </cell>
          <cell r="CD18">
            <v>526.32000000000005</v>
          </cell>
          <cell r="CE18">
            <v>131.58000000000001</v>
          </cell>
          <cell r="CF18">
            <v>131.58000000000001</v>
          </cell>
          <cell r="CG18">
            <v>131.58000000000001</v>
          </cell>
          <cell r="CH18">
            <v>131.58000000000001</v>
          </cell>
          <cell r="CR18">
            <v>0</v>
          </cell>
          <cell r="CS18">
            <v>0</v>
          </cell>
          <cell r="CT18">
            <v>135.24</v>
          </cell>
          <cell r="CU18">
            <v>33.81</v>
          </cell>
          <cell r="CV18">
            <v>33.81</v>
          </cell>
          <cell r="CW18">
            <v>33.81</v>
          </cell>
          <cell r="CX18">
            <v>33.81</v>
          </cell>
          <cell r="DG18">
            <v>125</v>
          </cell>
          <cell r="DH18">
            <v>31.25</v>
          </cell>
          <cell r="DI18">
            <v>31.25</v>
          </cell>
          <cell r="DJ18">
            <v>31.25</v>
          </cell>
          <cell r="DK18">
            <v>31.25</v>
          </cell>
          <cell r="DT18">
            <v>-10.240000000000009</v>
          </cell>
          <cell r="DU18">
            <v>-10.240000000000009</v>
          </cell>
          <cell r="DV18">
            <v>0</v>
          </cell>
          <cell r="DW18">
            <v>218.32</v>
          </cell>
          <cell r="DX18">
            <v>54.58</v>
          </cell>
          <cell r="DY18">
            <v>54.58</v>
          </cell>
          <cell r="DZ18">
            <v>54.58</v>
          </cell>
          <cell r="EA18">
            <v>54.58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X18">
            <v>-218.32</v>
          </cell>
          <cell r="EY18">
            <v>-218.32</v>
          </cell>
          <cell r="EZ18">
            <v>0</v>
          </cell>
          <cell r="FA18">
            <v>2005.48</v>
          </cell>
          <cell r="FB18">
            <v>501.37</v>
          </cell>
          <cell r="FC18">
            <v>501.37</v>
          </cell>
          <cell r="FD18">
            <v>501.37</v>
          </cell>
          <cell r="FE18">
            <v>501.37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GA18">
            <v>-2005.48</v>
          </cell>
          <cell r="GB18">
            <v>-2005.48</v>
          </cell>
          <cell r="GC18">
            <v>0</v>
          </cell>
          <cell r="GD18">
            <v>327.68</v>
          </cell>
          <cell r="GE18">
            <v>81.92</v>
          </cell>
          <cell r="GF18">
            <v>81.92</v>
          </cell>
          <cell r="GG18">
            <v>81.92</v>
          </cell>
          <cell r="GH18">
            <v>81.92</v>
          </cell>
          <cell r="GQ18">
            <v>0</v>
          </cell>
          <cell r="GV18">
            <v>-327.68</v>
          </cell>
          <cell r="GW18">
            <v>-327.68</v>
          </cell>
          <cell r="GX18">
            <v>0</v>
          </cell>
          <cell r="GY18">
            <v>3558.76</v>
          </cell>
          <cell r="GZ18">
            <v>889.69</v>
          </cell>
          <cell r="HA18">
            <v>889.69</v>
          </cell>
          <cell r="HB18">
            <v>889.69</v>
          </cell>
          <cell r="HC18">
            <v>889.69</v>
          </cell>
          <cell r="HL18">
            <v>3396.1046393284387</v>
          </cell>
          <cell r="HM18">
            <v>1104.7751838543716</v>
          </cell>
          <cell r="HN18">
            <v>900.97457102607393</v>
          </cell>
          <cell r="HO18">
            <v>746.53865713952166</v>
          </cell>
          <cell r="HP18">
            <v>643.81622730847153</v>
          </cell>
          <cell r="HY18">
            <v>-162.65536067156154</v>
          </cell>
          <cell r="HZ18">
            <v>-162.65536067156154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JB18">
            <v>0</v>
          </cell>
          <cell r="JC18">
            <v>0</v>
          </cell>
          <cell r="JD18">
            <v>0</v>
          </cell>
          <cell r="JE18">
            <v>0</v>
          </cell>
          <cell r="JF18">
            <v>0</v>
          </cell>
          <cell r="JG18">
            <v>0</v>
          </cell>
          <cell r="JH18">
            <v>0</v>
          </cell>
          <cell r="JI18">
            <v>0</v>
          </cell>
          <cell r="JR18">
            <v>0</v>
          </cell>
          <cell r="JS18">
            <v>0</v>
          </cell>
          <cell r="JT18">
            <v>0</v>
          </cell>
          <cell r="JU18">
            <v>0</v>
          </cell>
          <cell r="JV18">
            <v>0</v>
          </cell>
          <cell r="KE18">
            <v>0</v>
          </cell>
          <cell r="KF18">
            <v>0</v>
          </cell>
          <cell r="KG18">
            <v>0</v>
          </cell>
          <cell r="KH18">
            <v>1099.52</v>
          </cell>
          <cell r="KI18">
            <v>274.88</v>
          </cell>
          <cell r="KJ18">
            <v>274.88</v>
          </cell>
          <cell r="KK18">
            <v>274.88</v>
          </cell>
          <cell r="KL18">
            <v>274.88</v>
          </cell>
          <cell r="KU18">
            <v>1184.7979850464421</v>
          </cell>
          <cell r="KV18">
            <v>319.44181030625788</v>
          </cell>
          <cell r="KW18">
            <v>319.83834028665569</v>
          </cell>
          <cell r="KX18">
            <v>302.08596695972858</v>
          </cell>
          <cell r="KY18">
            <v>243.43186749379993</v>
          </cell>
          <cell r="LH18">
            <v>85.277985046442154</v>
          </cell>
          <cell r="LI18">
            <v>0</v>
          </cell>
          <cell r="LJ18">
            <v>85.277985046442154</v>
          </cell>
          <cell r="LK18">
            <v>0</v>
          </cell>
          <cell r="LX18">
            <v>0</v>
          </cell>
          <cell r="MJ18">
            <v>0</v>
          </cell>
          <cell r="ML18">
            <v>0</v>
          </cell>
          <cell r="MM18">
            <v>0</v>
          </cell>
          <cell r="MN18">
            <v>16602.04</v>
          </cell>
          <cell r="MO18">
            <v>4150.51</v>
          </cell>
          <cell r="MP18">
            <v>4150.51</v>
          </cell>
          <cell r="MQ18">
            <v>4150.51</v>
          </cell>
          <cell r="MR18">
            <v>4150.51</v>
          </cell>
          <cell r="NA18">
            <v>19474.986279718923</v>
          </cell>
          <cell r="NB18">
            <v>19474.986279718923</v>
          </cell>
          <cell r="NC18">
            <v>0</v>
          </cell>
          <cell r="ND18">
            <v>0</v>
          </cell>
          <cell r="NE18">
            <v>0</v>
          </cell>
          <cell r="NN18">
            <v>2872.9462797189226</v>
          </cell>
          <cell r="NO18">
            <v>0</v>
          </cell>
          <cell r="NP18">
            <v>2872.9462797189226</v>
          </cell>
          <cell r="NQ18">
            <v>4623.7999999999993</v>
          </cell>
          <cell r="NR18">
            <v>0</v>
          </cell>
          <cell r="NS18">
            <v>-4623.7999999999993</v>
          </cell>
          <cell r="NT18">
            <v>-4623.7999999999993</v>
          </cell>
          <cell r="NU18">
            <v>0</v>
          </cell>
          <cell r="NV18">
            <v>1166.68</v>
          </cell>
          <cell r="NW18">
            <v>291.67</v>
          </cell>
          <cell r="NX18">
            <v>291.67</v>
          </cell>
          <cell r="NY18">
            <v>291.67</v>
          </cell>
          <cell r="NZ18">
            <v>291.67</v>
          </cell>
          <cell r="OI18">
            <v>0</v>
          </cell>
          <cell r="OJ18">
            <v>0</v>
          </cell>
          <cell r="OK18">
            <v>0</v>
          </cell>
          <cell r="OL18">
            <v>0</v>
          </cell>
          <cell r="OM18">
            <v>0</v>
          </cell>
          <cell r="OV18">
            <v>-1166.68</v>
          </cell>
          <cell r="OW18">
            <v>-1166.68</v>
          </cell>
          <cell r="OX18">
            <v>0</v>
          </cell>
          <cell r="OY18">
            <v>999.4</v>
          </cell>
          <cell r="OZ18">
            <v>249.85</v>
          </cell>
          <cell r="PA18">
            <v>249.85</v>
          </cell>
          <cell r="PB18">
            <v>249.85</v>
          </cell>
          <cell r="PC18">
            <v>249.85</v>
          </cell>
          <cell r="PL18">
            <v>0</v>
          </cell>
          <cell r="PM18">
            <v>0</v>
          </cell>
          <cell r="PN18">
            <v>0</v>
          </cell>
          <cell r="PO18">
            <v>0</v>
          </cell>
          <cell r="PP18">
            <v>0</v>
          </cell>
          <cell r="PY18">
            <v>-999.4</v>
          </cell>
          <cell r="PZ18">
            <v>-999.4</v>
          </cell>
          <cell r="QA18">
            <v>0</v>
          </cell>
          <cell r="QB18">
            <v>277.36</v>
          </cell>
          <cell r="QC18">
            <v>69.34</v>
          </cell>
          <cell r="QD18">
            <v>69.34</v>
          </cell>
          <cell r="QE18">
            <v>69.34</v>
          </cell>
          <cell r="QF18">
            <v>69.34</v>
          </cell>
          <cell r="QO18">
            <v>0</v>
          </cell>
          <cell r="QP18">
            <v>0</v>
          </cell>
          <cell r="QQ18">
            <v>0</v>
          </cell>
          <cell r="QR18">
            <v>0</v>
          </cell>
          <cell r="QS18">
            <v>0</v>
          </cell>
          <cell r="RB18">
            <v>-277.36</v>
          </cell>
          <cell r="RC18">
            <v>-277.36</v>
          </cell>
          <cell r="RD18">
            <v>0</v>
          </cell>
          <cell r="RE18">
            <v>1305.3599999999999</v>
          </cell>
          <cell r="RF18">
            <v>326.33999999999997</v>
          </cell>
          <cell r="RG18">
            <v>326.33999999999997</v>
          </cell>
          <cell r="RH18">
            <v>326.33999999999997</v>
          </cell>
          <cell r="RI18">
            <v>326.33999999999997</v>
          </cell>
          <cell r="RR18">
            <v>0</v>
          </cell>
          <cell r="RS18">
            <v>0</v>
          </cell>
          <cell r="RT18">
            <v>0</v>
          </cell>
          <cell r="RU18">
            <v>0</v>
          </cell>
          <cell r="RV18">
            <v>0</v>
          </cell>
          <cell r="SE18">
            <v>-1305.3599999999999</v>
          </cell>
          <cell r="SF18">
            <v>-1305.3599999999999</v>
          </cell>
          <cell r="SG18">
            <v>0</v>
          </cell>
          <cell r="SH18">
            <v>397.32</v>
          </cell>
          <cell r="SI18">
            <v>99.33</v>
          </cell>
          <cell r="SJ18">
            <v>99.33</v>
          </cell>
          <cell r="SK18">
            <v>99.33</v>
          </cell>
          <cell r="SL18">
            <v>99.33</v>
          </cell>
          <cell r="SU18">
            <v>0</v>
          </cell>
          <cell r="SV18">
            <v>0</v>
          </cell>
          <cell r="SW18">
            <v>0</v>
          </cell>
          <cell r="SX18">
            <v>0</v>
          </cell>
          <cell r="SY18">
            <v>0</v>
          </cell>
          <cell r="TH18">
            <v>-397.32</v>
          </cell>
          <cell r="TI18">
            <v>-397.32</v>
          </cell>
          <cell r="TJ18">
            <v>0</v>
          </cell>
          <cell r="TK18">
            <v>463.36</v>
          </cell>
          <cell r="TL18">
            <v>115.84</v>
          </cell>
          <cell r="TM18">
            <v>115.84</v>
          </cell>
          <cell r="TN18">
            <v>115.84</v>
          </cell>
          <cell r="TO18">
            <v>115.84</v>
          </cell>
          <cell r="TX18">
            <v>0</v>
          </cell>
          <cell r="TY18">
            <v>0</v>
          </cell>
          <cell r="TZ18">
            <v>0</v>
          </cell>
          <cell r="UA18">
            <v>0</v>
          </cell>
          <cell r="UB18">
            <v>0</v>
          </cell>
          <cell r="UK18">
            <v>-463.36</v>
          </cell>
          <cell r="UL18">
            <v>-463.36</v>
          </cell>
          <cell r="UM18">
            <v>0</v>
          </cell>
          <cell r="UN18">
            <v>14.32</v>
          </cell>
          <cell r="UO18">
            <v>3.58</v>
          </cell>
          <cell r="UP18">
            <v>3.58</v>
          </cell>
          <cell r="UQ18">
            <v>3.58</v>
          </cell>
          <cell r="UR18">
            <v>3.58</v>
          </cell>
          <cell r="VA18">
            <v>0</v>
          </cell>
          <cell r="VC18">
            <v>0</v>
          </cell>
          <cell r="VH18">
            <v>0</v>
          </cell>
          <cell r="VN18">
            <v>-14.32</v>
          </cell>
          <cell r="VO18">
            <v>-14.32</v>
          </cell>
          <cell r="VP18">
            <v>0</v>
          </cell>
          <cell r="VQ18">
            <v>0</v>
          </cell>
          <cell r="WD18">
            <v>0</v>
          </cell>
          <cell r="WQ18">
            <v>0</v>
          </cell>
          <cell r="WR18">
            <v>0</v>
          </cell>
          <cell r="WS18">
            <v>0</v>
          </cell>
          <cell r="WT18">
            <v>12829.04</v>
          </cell>
          <cell r="WU18">
            <v>3207.26</v>
          </cell>
          <cell r="WV18">
            <v>3207.26</v>
          </cell>
          <cell r="WW18">
            <v>3207.26</v>
          </cell>
          <cell r="WX18">
            <v>3207.26</v>
          </cell>
          <cell r="XG18">
            <v>8049.8187647463419</v>
          </cell>
          <cell r="XH18">
            <v>3343.7082128306984</v>
          </cell>
          <cell r="XI18">
            <v>2398.0794307071701</v>
          </cell>
          <cell r="XJ18">
            <v>5.0618649117070493</v>
          </cell>
          <cell r="XK18">
            <v>2302.9692562967662</v>
          </cell>
          <cell r="XT18">
            <v>-4779.221235253659</v>
          </cell>
          <cell r="XU18">
            <v>-4779.221235253659</v>
          </cell>
          <cell r="XV18">
            <v>0</v>
          </cell>
          <cell r="XW18">
            <v>5704.6</v>
          </cell>
          <cell r="XX18">
            <v>1426.15</v>
          </cell>
          <cell r="XY18">
            <v>1426.15</v>
          </cell>
          <cell r="XZ18">
            <v>1426.15</v>
          </cell>
          <cell r="YA18">
            <v>1426.15</v>
          </cell>
          <cell r="YJ18">
            <v>5112.8519148815976</v>
          </cell>
          <cell r="YK18">
            <v>1565.6229867419443</v>
          </cell>
          <cell r="YL18">
            <v>1229.6428928029945</v>
          </cell>
          <cell r="YM18">
            <v>1236.0266794565684</v>
          </cell>
          <cell r="YN18">
            <v>1081.5593558800904</v>
          </cell>
          <cell r="YW18">
            <v>-591.74808511840274</v>
          </cell>
          <cell r="YX18">
            <v>-591.74808511840274</v>
          </cell>
          <cell r="YY18">
            <v>0</v>
          </cell>
          <cell r="YZ18">
            <v>1951.44</v>
          </cell>
          <cell r="ZA18">
            <v>487.86</v>
          </cell>
          <cell r="ZB18">
            <v>487.86</v>
          </cell>
          <cell r="ZC18">
            <v>487.86</v>
          </cell>
          <cell r="ZD18">
            <v>487.86</v>
          </cell>
          <cell r="ZM18">
            <v>6904.1048057204571</v>
          </cell>
          <cell r="ZT18">
            <v>1591.1421772316276</v>
          </cell>
          <cell r="ZU18">
            <v>4231.085958321054</v>
          </cell>
          <cell r="ZV18">
            <v>1081.8766701677762</v>
          </cell>
          <cell r="ZZ18">
            <v>4952.6648057204566</v>
          </cell>
          <cell r="AAA18">
            <v>0</v>
          </cell>
          <cell r="AAB18">
            <v>4952.6648057204566</v>
          </cell>
          <cell r="AAC18">
            <v>422.64</v>
          </cell>
          <cell r="AAD18">
            <v>105.66</v>
          </cell>
          <cell r="AAE18">
            <v>105.66</v>
          </cell>
          <cell r="AAF18">
            <v>105.66</v>
          </cell>
          <cell r="AAG18">
            <v>105.66</v>
          </cell>
          <cell r="AAP18">
            <v>482.53482014399998</v>
          </cell>
          <cell r="AAQ18">
            <v>138.571428744</v>
          </cell>
          <cell r="AAR18">
            <v>114.69842315999999</v>
          </cell>
          <cell r="AAS18">
            <v>113.59185624</v>
          </cell>
          <cell r="AAT18">
            <v>115.67311199999999</v>
          </cell>
          <cell r="ABC18">
            <v>59.894820143999993</v>
          </cell>
          <cell r="ABD18">
            <v>0</v>
          </cell>
          <cell r="ABE18">
            <v>59.894820143999993</v>
          </cell>
          <cell r="ABF18">
            <v>93.56</v>
          </cell>
          <cell r="ABG18">
            <v>23.39</v>
          </cell>
          <cell r="ABH18">
            <v>23.39</v>
          </cell>
          <cell r="ABI18">
            <v>23.39</v>
          </cell>
          <cell r="ABJ18">
            <v>23.39</v>
          </cell>
          <cell r="ABS18">
            <v>0</v>
          </cell>
          <cell r="ABT18">
            <v>0</v>
          </cell>
          <cell r="ABU18">
            <v>0</v>
          </cell>
          <cell r="ABV18">
            <v>0</v>
          </cell>
          <cell r="ACF18">
            <v>-93.56</v>
          </cell>
          <cell r="ACG18">
            <v>-93.56</v>
          </cell>
          <cell r="ACH18">
            <v>0</v>
          </cell>
          <cell r="ACI18">
            <v>326.88</v>
          </cell>
          <cell r="ACJ18">
            <v>207.19744962000001</v>
          </cell>
          <cell r="ACK18">
            <v>-119.68255037999998</v>
          </cell>
          <cell r="ACL18">
            <v>-119.68255037999998</v>
          </cell>
          <cell r="ACM18">
            <v>0</v>
          </cell>
          <cell r="ACN18">
            <v>326.88</v>
          </cell>
          <cell r="ACO18">
            <v>81.72</v>
          </cell>
          <cell r="ACP18">
            <v>81.72</v>
          </cell>
          <cell r="ACQ18">
            <v>81.72</v>
          </cell>
          <cell r="ACR18">
            <v>81.72</v>
          </cell>
          <cell r="ADA18">
            <v>207.19744962000001</v>
          </cell>
          <cell r="ADB18">
            <v>47.257582960000001</v>
          </cell>
          <cell r="ADC18">
            <v>47.681145260000001</v>
          </cell>
          <cell r="ADD18">
            <v>53.3141854</v>
          </cell>
          <cell r="ADE18">
            <v>58.944535999999999</v>
          </cell>
          <cell r="ADN18">
            <v>-119.68255037999998</v>
          </cell>
          <cell r="ADO18">
            <v>-119.68255037999998</v>
          </cell>
          <cell r="ADP18">
            <v>0</v>
          </cell>
          <cell r="ADQ18">
            <v>0</v>
          </cell>
          <cell r="ADR18">
            <v>0</v>
          </cell>
          <cell r="ADS18">
            <v>0</v>
          </cell>
          <cell r="ADT18">
            <v>0</v>
          </cell>
          <cell r="ADU18">
            <v>0</v>
          </cell>
          <cell r="AED18">
            <v>0</v>
          </cell>
          <cell r="AEE18">
            <v>0</v>
          </cell>
          <cell r="AEF18">
            <v>0</v>
          </cell>
          <cell r="AEG18">
            <v>0</v>
          </cell>
          <cell r="AEH18">
            <v>0</v>
          </cell>
          <cell r="AEQ18">
            <v>0</v>
          </cell>
          <cell r="AER18">
            <v>0</v>
          </cell>
          <cell r="AES18">
            <v>0</v>
          </cell>
          <cell r="AET18">
            <v>0</v>
          </cell>
          <cell r="AEU18">
            <v>0</v>
          </cell>
          <cell r="AEV18">
            <v>0</v>
          </cell>
          <cell r="AEW18">
            <v>0</v>
          </cell>
          <cell r="AEX18">
            <v>0</v>
          </cell>
          <cell r="AFG18">
            <v>0</v>
          </cell>
          <cell r="AFH18">
            <v>0</v>
          </cell>
          <cell r="AFI18">
            <v>0</v>
          </cell>
          <cell r="AFK18">
            <v>0</v>
          </cell>
          <cell r="AFT18">
            <v>0</v>
          </cell>
          <cell r="AFU18">
            <v>0</v>
          </cell>
          <cell r="AFV18">
            <v>0</v>
          </cell>
          <cell r="AFW18">
            <v>55458.96</v>
          </cell>
          <cell r="AFX18">
            <v>45463.716659206206</v>
          </cell>
          <cell r="AFY18">
            <v>-9995.2433407937933</v>
          </cell>
          <cell r="AFZ18">
            <v>-9995.2433407937933</v>
          </cell>
          <cell r="AGA18">
            <v>0</v>
          </cell>
          <cell r="AGB18">
            <v>66550.751999999993</v>
          </cell>
          <cell r="AGC18">
            <v>54556.459991047443</v>
          </cell>
          <cell r="AGD18">
            <v>-11994.292008952551</v>
          </cell>
          <cell r="AGE18">
            <v>-11994.292008952551</v>
          </cell>
          <cell r="AGF18">
            <v>0</v>
          </cell>
          <cell r="AGG18">
            <v>3327.5375999999997</v>
          </cell>
          <cell r="AGH18">
            <v>2727.8229995523725</v>
          </cell>
          <cell r="AGI18">
            <v>-599.71460044762716</v>
          </cell>
          <cell r="AGJ18">
            <v>-599.71460044762716</v>
          </cell>
          <cell r="AGK18">
            <v>0</v>
          </cell>
          <cell r="AGL18">
            <v>825.35516304347823</v>
          </cell>
          <cell r="AGN18">
            <v>-825.35516304347823</v>
          </cell>
          <cell r="AGO18">
            <v>-825.35516304347823</v>
          </cell>
          <cell r="AGP18">
            <v>0</v>
          </cell>
          <cell r="AGQ18">
            <v>70703.64476304347</v>
          </cell>
          <cell r="AGR18">
            <v>57284.282990599815</v>
          </cell>
          <cell r="AGS18">
            <v>-13419.361772443655</v>
          </cell>
          <cell r="AGT18">
            <v>-13419.361772443655</v>
          </cell>
          <cell r="AGU18">
            <v>0</v>
          </cell>
        </row>
        <row r="19">
          <cell r="C19" t="str">
            <v>Дмитра Самоквасова, ВУЛ, 15</v>
          </cell>
          <cell r="D19">
            <v>5</v>
          </cell>
          <cell r="E19">
            <v>4336.5</v>
          </cell>
          <cell r="F19">
            <v>19472.64</v>
          </cell>
          <cell r="G19">
            <v>25896.450410214198</v>
          </cell>
          <cell r="H19">
            <v>6423.8104102141988</v>
          </cell>
          <cell r="I19">
            <v>0</v>
          </cell>
          <cell r="J19">
            <v>6423.8104102141988</v>
          </cell>
          <cell r="K19">
            <v>7771.96</v>
          </cell>
          <cell r="L19">
            <v>1942.99</v>
          </cell>
          <cell r="M19">
            <v>1942.99</v>
          </cell>
          <cell r="N19">
            <v>1942.99</v>
          </cell>
          <cell r="O19">
            <v>1942.99</v>
          </cell>
          <cell r="X19">
            <v>11645.768241653181</v>
          </cell>
          <cell r="Y19">
            <v>11645.768241653181</v>
          </cell>
          <cell r="Z19">
            <v>0</v>
          </cell>
          <cell r="AA19">
            <v>0</v>
          </cell>
          <cell r="AB19">
            <v>0</v>
          </cell>
          <cell r="AL19">
            <v>0</v>
          </cell>
          <cell r="AM19">
            <v>0</v>
          </cell>
          <cell r="AN19">
            <v>1209.1199999999999</v>
          </cell>
          <cell r="AO19">
            <v>302.27999999999997</v>
          </cell>
          <cell r="AP19">
            <v>302.27999999999997</v>
          </cell>
          <cell r="AQ19">
            <v>302.27999999999997</v>
          </cell>
          <cell r="AR19">
            <v>302.27999999999997</v>
          </cell>
          <cell r="BA19">
            <v>1798.8975588021224</v>
          </cell>
          <cell r="BB19">
            <v>1798.8975588021224</v>
          </cell>
          <cell r="BC19">
            <v>0</v>
          </cell>
          <cell r="BD19">
            <v>0</v>
          </cell>
          <cell r="BE19">
            <v>0</v>
          </cell>
          <cell r="BO19">
            <v>0</v>
          </cell>
          <cell r="BP19">
            <v>0</v>
          </cell>
          <cell r="BQ19">
            <v>962.2</v>
          </cell>
          <cell r="BR19">
            <v>240.55</v>
          </cell>
          <cell r="BS19">
            <v>240.55</v>
          </cell>
          <cell r="BT19">
            <v>240.55</v>
          </cell>
          <cell r="BU19">
            <v>240.55</v>
          </cell>
          <cell r="CD19">
            <v>889.28</v>
          </cell>
          <cell r="CE19">
            <v>222.32</v>
          </cell>
          <cell r="CF19">
            <v>222.32</v>
          </cell>
          <cell r="CG19">
            <v>222.32</v>
          </cell>
          <cell r="CH19">
            <v>222.32</v>
          </cell>
          <cell r="CR19">
            <v>0</v>
          </cell>
          <cell r="CS19">
            <v>0</v>
          </cell>
          <cell r="CT19">
            <v>197.52</v>
          </cell>
          <cell r="CU19">
            <v>49.38</v>
          </cell>
          <cell r="CV19">
            <v>49.38</v>
          </cell>
          <cell r="CW19">
            <v>49.38</v>
          </cell>
          <cell r="CX19">
            <v>49.38</v>
          </cell>
          <cell r="DG19">
            <v>182.56</v>
          </cell>
          <cell r="DH19">
            <v>45.64</v>
          </cell>
          <cell r="DI19">
            <v>45.64</v>
          </cell>
          <cell r="DJ19">
            <v>45.64</v>
          </cell>
          <cell r="DK19">
            <v>45.64</v>
          </cell>
          <cell r="DT19">
            <v>-14.960000000000008</v>
          </cell>
          <cell r="DU19">
            <v>-14.960000000000008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3368.52</v>
          </cell>
          <cell r="FB19">
            <v>842.13</v>
          </cell>
          <cell r="FC19">
            <v>842.13</v>
          </cell>
          <cell r="FD19">
            <v>842.13</v>
          </cell>
          <cell r="FE19">
            <v>842.13</v>
          </cell>
          <cell r="FN19">
            <v>5074.8633023015464</v>
          </cell>
          <cell r="FO19">
            <v>5074.8633023015464</v>
          </cell>
          <cell r="FP19">
            <v>0</v>
          </cell>
          <cell r="FQ19">
            <v>0</v>
          </cell>
          <cell r="FR19">
            <v>0</v>
          </cell>
          <cell r="GA19">
            <v>1706.3433023015464</v>
          </cell>
          <cell r="GB19">
            <v>0</v>
          </cell>
          <cell r="GC19">
            <v>1706.3433023015464</v>
          </cell>
          <cell r="GD19">
            <v>354.8</v>
          </cell>
          <cell r="GE19">
            <v>88.7</v>
          </cell>
          <cell r="GF19">
            <v>88.7</v>
          </cell>
          <cell r="GG19">
            <v>88.7</v>
          </cell>
          <cell r="GH19">
            <v>88.7</v>
          </cell>
          <cell r="GQ19">
            <v>0</v>
          </cell>
          <cell r="GV19">
            <v>-354.8</v>
          </cell>
          <cell r="GW19">
            <v>-354.8</v>
          </cell>
          <cell r="GX19">
            <v>0</v>
          </cell>
          <cell r="GY19">
            <v>5608.52</v>
          </cell>
          <cell r="GZ19">
            <v>1402.13</v>
          </cell>
          <cell r="HA19">
            <v>1402.13</v>
          </cell>
          <cell r="HB19">
            <v>1402.13</v>
          </cell>
          <cell r="HC19">
            <v>1402.13</v>
          </cell>
          <cell r="HL19">
            <v>6305.0813074573489</v>
          </cell>
          <cell r="HM19">
            <v>1741.9321845621628</v>
          </cell>
          <cell r="HN19">
            <v>2369.7375854176562</v>
          </cell>
          <cell r="HO19">
            <v>1177.5375945997982</v>
          </cell>
          <cell r="HP19">
            <v>1015.8739428777318</v>
          </cell>
          <cell r="HY19">
            <v>696.56130745734845</v>
          </cell>
          <cell r="HZ19">
            <v>0</v>
          </cell>
          <cell r="IA19">
            <v>696.56130745734845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O19">
            <v>0</v>
          </cell>
          <cell r="IP19">
            <v>0</v>
          </cell>
          <cell r="IQ19">
            <v>0</v>
          </cell>
          <cell r="IR19">
            <v>0</v>
          </cell>
          <cell r="IS19">
            <v>0</v>
          </cell>
          <cell r="JB19">
            <v>0</v>
          </cell>
          <cell r="JC19">
            <v>0</v>
          </cell>
          <cell r="JD19">
            <v>0</v>
          </cell>
          <cell r="JE19">
            <v>0</v>
          </cell>
          <cell r="JF19">
            <v>0</v>
          </cell>
          <cell r="JG19">
            <v>0</v>
          </cell>
          <cell r="JH19">
            <v>0</v>
          </cell>
          <cell r="JI19">
            <v>0</v>
          </cell>
          <cell r="JR19">
            <v>0</v>
          </cell>
          <cell r="JS19">
            <v>0</v>
          </cell>
          <cell r="JT19">
            <v>0</v>
          </cell>
          <cell r="JU19">
            <v>0</v>
          </cell>
          <cell r="JV19">
            <v>0</v>
          </cell>
          <cell r="KE19">
            <v>0</v>
          </cell>
          <cell r="KF19">
            <v>0</v>
          </cell>
          <cell r="KG19">
            <v>0</v>
          </cell>
          <cell r="KH19">
            <v>2860.36</v>
          </cell>
          <cell r="KI19">
            <v>715.09</v>
          </cell>
          <cell r="KJ19">
            <v>715.09</v>
          </cell>
          <cell r="KK19">
            <v>715.09</v>
          </cell>
          <cell r="KL19">
            <v>715.09</v>
          </cell>
          <cell r="KU19">
            <v>3083.5615619180726</v>
          </cell>
          <cell r="KV19">
            <v>831.38096111067421</v>
          </cell>
          <cell r="KW19">
            <v>832.41297215486486</v>
          </cell>
          <cell r="KX19">
            <v>786.21055054829321</v>
          </cell>
          <cell r="KY19">
            <v>633.55707810424008</v>
          </cell>
          <cell r="LH19">
            <v>223.20156191807246</v>
          </cell>
          <cell r="LI19">
            <v>0</v>
          </cell>
          <cell r="LJ19">
            <v>223.20156191807246</v>
          </cell>
          <cell r="LK19">
            <v>0</v>
          </cell>
          <cell r="LX19">
            <v>0</v>
          </cell>
          <cell r="MJ19">
            <v>0</v>
          </cell>
          <cell r="ML19">
            <v>0</v>
          </cell>
          <cell r="MM19">
            <v>0</v>
          </cell>
          <cell r="MN19">
            <v>18657.36</v>
          </cell>
          <cell r="MO19">
            <v>4664.34</v>
          </cell>
          <cell r="MP19">
            <v>4664.34</v>
          </cell>
          <cell r="MQ19">
            <v>4664.34</v>
          </cell>
          <cell r="MR19">
            <v>4664.34</v>
          </cell>
          <cell r="NA19">
            <v>2029.5169957492519</v>
          </cell>
          <cell r="NB19">
            <v>0</v>
          </cell>
          <cell r="NC19">
            <v>0</v>
          </cell>
          <cell r="ND19">
            <v>2029.5169957492519</v>
          </cell>
          <cell r="NE19">
            <v>0</v>
          </cell>
          <cell r="NN19">
            <v>-16627.84300425075</v>
          </cell>
          <cell r="NO19">
            <v>-16627.84300425075</v>
          </cell>
          <cell r="NP19">
            <v>0</v>
          </cell>
          <cell r="NQ19">
            <v>6478.68</v>
          </cell>
          <cell r="NR19">
            <v>0</v>
          </cell>
          <cell r="NS19">
            <v>-6478.68</v>
          </cell>
          <cell r="NT19">
            <v>-6478.68</v>
          </cell>
          <cell r="NU19">
            <v>0</v>
          </cell>
          <cell r="NV19">
            <v>1698.16</v>
          </cell>
          <cell r="NW19">
            <v>424.54</v>
          </cell>
          <cell r="NX19">
            <v>424.54</v>
          </cell>
          <cell r="NY19">
            <v>424.54</v>
          </cell>
          <cell r="NZ19">
            <v>424.54</v>
          </cell>
          <cell r="OI19">
            <v>0</v>
          </cell>
          <cell r="OJ19">
            <v>0</v>
          </cell>
          <cell r="OK19">
            <v>0</v>
          </cell>
          <cell r="OL19">
            <v>0</v>
          </cell>
          <cell r="OM19">
            <v>0</v>
          </cell>
          <cell r="OV19">
            <v>-1698.16</v>
          </cell>
          <cell r="OW19">
            <v>-1698.16</v>
          </cell>
          <cell r="OX19">
            <v>0</v>
          </cell>
          <cell r="OY19">
            <v>1488.28</v>
          </cell>
          <cell r="OZ19">
            <v>372.07</v>
          </cell>
          <cell r="PA19">
            <v>372.07</v>
          </cell>
          <cell r="PB19">
            <v>372.07</v>
          </cell>
          <cell r="PC19">
            <v>372.07</v>
          </cell>
          <cell r="PL19">
            <v>0</v>
          </cell>
          <cell r="PM19">
            <v>0</v>
          </cell>
          <cell r="PN19">
            <v>0</v>
          </cell>
          <cell r="PO19">
            <v>0</v>
          </cell>
          <cell r="PP19">
            <v>0</v>
          </cell>
          <cell r="PY19">
            <v>-1488.28</v>
          </cell>
          <cell r="PZ19">
            <v>-1488.28</v>
          </cell>
          <cell r="QA19">
            <v>0</v>
          </cell>
          <cell r="QB19">
            <v>398.96</v>
          </cell>
          <cell r="QC19">
            <v>99.74</v>
          </cell>
          <cell r="QD19">
            <v>99.74</v>
          </cell>
          <cell r="QE19">
            <v>99.74</v>
          </cell>
          <cell r="QF19">
            <v>99.74</v>
          </cell>
          <cell r="QO19">
            <v>0</v>
          </cell>
          <cell r="QP19">
            <v>0</v>
          </cell>
          <cell r="QQ19">
            <v>0</v>
          </cell>
          <cell r="QR19">
            <v>0</v>
          </cell>
          <cell r="QS19">
            <v>0</v>
          </cell>
          <cell r="RB19">
            <v>-398.96</v>
          </cell>
          <cell r="RC19">
            <v>-398.96</v>
          </cell>
          <cell r="RD19">
            <v>0</v>
          </cell>
          <cell r="RE19">
            <v>1720.72</v>
          </cell>
          <cell r="RF19">
            <v>430.18</v>
          </cell>
          <cell r="RG19">
            <v>430.18</v>
          </cell>
          <cell r="RH19">
            <v>430.18</v>
          </cell>
          <cell r="RI19">
            <v>430.18</v>
          </cell>
          <cell r="RR19">
            <v>0</v>
          </cell>
          <cell r="RS19">
            <v>0</v>
          </cell>
          <cell r="RT19">
            <v>0</v>
          </cell>
          <cell r="RU19">
            <v>0</v>
          </cell>
          <cell r="RV19">
            <v>0</v>
          </cell>
          <cell r="SE19">
            <v>-1720.72</v>
          </cell>
          <cell r="SF19">
            <v>-1720.72</v>
          </cell>
          <cell r="SG19">
            <v>0</v>
          </cell>
          <cell r="SH19">
            <v>0</v>
          </cell>
          <cell r="SI19">
            <v>0</v>
          </cell>
          <cell r="SJ19">
            <v>0</v>
          </cell>
          <cell r="SK19">
            <v>0</v>
          </cell>
          <cell r="SL19">
            <v>0</v>
          </cell>
          <cell r="SU19">
            <v>0</v>
          </cell>
          <cell r="SV19">
            <v>0</v>
          </cell>
          <cell r="SW19">
            <v>0</v>
          </cell>
          <cell r="SX19">
            <v>0</v>
          </cell>
          <cell r="SY19">
            <v>0</v>
          </cell>
          <cell r="TH19">
            <v>0</v>
          </cell>
          <cell r="TI19">
            <v>0</v>
          </cell>
          <cell r="TJ19">
            <v>0</v>
          </cell>
          <cell r="TK19">
            <v>1156.96</v>
          </cell>
          <cell r="TL19">
            <v>289.24</v>
          </cell>
          <cell r="TM19">
            <v>289.24</v>
          </cell>
          <cell r="TN19">
            <v>289.24</v>
          </cell>
          <cell r="TO19">
            <v>289.24</v>
          </cell>
          <cell r="TX19">
            <v>0</v>
          </cell>
          <cell r="TY19">
            <v>0</v>
          </cell>
          <cell r="TZ19">
            <v>0</v>
          </cell>
          <cell r="UA19">
            <v>0</v>
          </cell>
          <cell r="UB19">
            <v>0</v>
          </cell>
          <cell r="UK19">
            <v>-1156.96</v>
          </cell>
          <cell r="UL19">
            <v>-1156.96</v>
          </cell>
          <cell r="UM19">
            <v>0</v>
          </cell>
          <cell r="UN19">
            <v>15.6</v>
          </cell>
          <cell r="UO19">
            <v>3.9</v>
          </cell>
          <cell r="UP19">
            <v>3.9</v>
          </cell>
          <cell r="UQ19">
            <v>3.9</v>
          </cell>
          <cell r="UR19">
            <v>3.9</v>
          </cell>
          <cell r="VA19">
            <v>0</v>
          </cell>
          <cell r="VC19">
            <v>0</v>
          </cell>
          <cell r="VH19">
            <v>0</v>
          </cell>
          <cell r="VN19">
            <v>-15.6</v>
          </cell>
          <cell r="VO19">
            <v>-15.6</v>
          </cell>
          <cell r="VP19">
            <v>0</v>
          </cell>
          <cell r="VQ19">
            <v>0</v>
          </cell>
          <cell r="WD19">
            <v>0</v>
          </cell>
          <cell r="WQ19">
            <v>0</v>
          </cell>
          <cell r="WR19">
            <v>0</v>
          </cell>
          <cell r="WS19">
            <v>0</v>
          </cell>
          <cell r="WT19">
            <v>13758.84</v>
          </cell>
          <cell r="WU19">
            <v>3439.71</v>
          </cell>
          <cell r="WV19">
            <v>3439.71</v>
          </cell>
          <cell r="WW19">
            <v>3439.71</v>
          </cell>
          <cell r="WX19">
            <v>3439.71</v>
          </cell>
          <cell r="XG19">
            <v>10376.221730899199</v>
          </cell>
          <cell r="XH19">
            <v>3977.4133001504233</v>
          </cell>
          <cell r="XI19">
            <v>3349.0221182302771</v>
          </cell>
          <cell r="XJ19">
            <v>3.9166719254267646</v>
          </cell>
          <cell r="XK19">
            <v>3045.86964059307</v>
          </cell>
          <cell r="XT19">
            <v>-3382.6182691008016</v>
          </cell>
          <cell r="XU19">
            <v>-3382.6182691008016</v>
          </cell>
          <cell r="XV19">
            <v>0</v>
          </cell>
          <cell r="XW19">
            <v>3706.84</v>
          </cell>
          <cell r="XX19">
            <v>926.71</v>
          </cell>
          <cell r="XY19">
            <v>926.71</v>
          </cell>
          <cell r="XZ19">
            <v>926.71</v>
          </cell>
          <cell r="YA19">
            <v>926.71</v>
          </cell>
          <cell r="YJ19">
            <v>4292.1321125025106</v>
          </cell>
          <cell r="YK19">
            <v>1309.4035223084416</v>
          </cell>
          <cell r="YL19">
            <v>1033.9531095089228</v>
          </cell>
          <cell r="YM19">
            <v>1039.3209574422833</v>
          </cell>
          <cell r="YN19">
            <v>909.45452324286248</v>
          </cell>
          <cell r="YW19">
            <v>585.29211250251046</v>
          </cell>
          <cell r="YX19">
            <v>0</v>
          </cell>
          <cell r="YY19">
            <v>585.29211250251046</v>
          </cell>
          <cell r="YZ19">
            <v>2811.8</v>
          </cell>
          <cell r="ZA19">
            <v>702.95</v>
          </cell>
          <cell r="ZB19">
            <v>702.95</v>
          </cell>
          <cell r="ZC19">
            <v>702.95</v>
          </cell>
          <cell r="ZD19">
            <v>702.95</v>
          </cell>
          <cell r="ZM19">
            <v>9813.0282955456441</v>
          </cell>
          <cell r="ZT19">
            <v>2220.0103380618139</v>
          </cell>
          <cell r="ZU19">
            <v>5913.7891845242184</v>
          </cell>
          <cell r="ZV19">
            <v>1679.2287729596117</v>
          </cell>
          <cell r="ZZ19">
            <v>7001.228295545644</v>
          </cell>
          <cell r="AAA19">
            <v>0</v>
          </cell>
          <cell r="AAB19">
            <v>7001.228295545644</v>
          </cell>
          <cell r="AAC19">
            <v>761.48</v>
          </cell>
          <cell r="AAD19">
            <v>190.37</v>
          </cell>
          <cell r="AAE19">
            <v>190.37</v>
          </cell>
          <cell r="AAF19">
            <v>190.37</v>
          </cell>
          <cell r="AAG19">
            <v>190.37</v>
          </cell>
          <cell r="AAP19">
            <v>736.37187786000004</v>
          </cell>
          <cell r="AAQ19">
            <v>113.67953136</v>
          </cell>
          <cell r="AAR19">
            <v>207.6436971</v>
          </cell>
          <cell r="AAS19">
            <v>205.64042939999999</v>
          </cell>
          <cell r="AAT19">
            <v>209.40822</v>
          </cell>
          <cell r="ABC19">
            <v>-25.108122139999978</v>
          </cell>
          <cell r="ABD19">
            <v>-25.108122139999978</v>
          </cell>
          <cell r="ABE19">
            <v>0</v>
          </cell>
          <cell r="ABF19">
            <v>168.24</v>
          </cell>
          <cell r="ABG19">
            <v>42.06</v>
          </cell>
          <cell r="ABH19">
            <v>42.06</v>
          </cell>
          <cell r="ABI19">
            <v>42.06</v>
          </cell>
          <cell r="ABJ19">
            <v>42.06</v>
          </cell>
          <cell r="ABS19">
            <v>0</v>
          </cell>
          <cell r="ABT19">
            <v>0</v>
          </cell>
          <cell r="ABU19">
            <v>0</v>
          </cell>
          <cell r="ABV19">
            <v>0</v>
          </cell>
          <cell r="ACF19">
            <v>-168.24</v>
          </cell>
          <cell r="ACG19">
            <v>-168.24</v>
          </cell>
          <cell r="ACH19">
            <v>0</v>
          </cell>
          <cell r="ACI19">
            <v>2393.7600000000002</v>
          </cell>
          <cell r="ACJ19">
            <v>214.81964042000001</v>
          </cell>
          <cell r="ACK19">
            <v>-2178.9403595800004</v>
          </cell>
          <cell r="ACL19">
            <v>-2178.9403595800004</v>
          </cell>
          <cell r="ACM19">
            <v>0</v>
          </cell>
          <cell r="ACN19">
            <v>2393.7600000000002</v>
          </cell>
          <cell r="ACO19">
            <v>598.44000000000005</v>
          </cell>
          <cell r="ACP19">
            <v>598.44000000000005</v>
          </cell>
          <cell r="ACQ19">
            <v>598.44000000000005</v>
          </cell>
          <cell r="ACR19">
            <v>598.44000000000005</v>
          </cell>
          <cell r="ADA19">
            <v>214.81964042000001</v>
          </cell>
          <cell r="ADB19">
            <v>54.879773759999999</v>
          </cell>
          <cell r="ADC19">
            <v>47.681145260000001</v>
          </cell>
          <cell r="ADD19">
            <v>53.3141854</v>
          </cell>
          <cell r="ADE19">
            <v>58.944535999999999</v>
          </cell>
          <cell r="ADN19">
            <v>-2178.9403595800004</v>
          </cell>
          <cell r="ADO19">
            <v>-2178.9403595800004</v>
          </cell>
          <cell r="ADP19">
            <v>0</v>
          </cell>
          <cell r="ADQ19">
            <v>0</v>
          </cell>
          <cell r="ADR19">
            <v>0</v>
          </cell>
          <cell r="ADS19">
            <v>0</v>
          </cell>
          <cell r="ADT19">
            <v>0</v>
          </cell>
          <cell r="ADU19">
            <v>0</v>
          </cell>
          <cell r="AED19">
            <v>0</v>
          </cell>
          <cell r="AEE19">
            <v>0</v>
          </cell>
          <cell r="AEF19">
            <v>0</v>
          </cell>
          <cell r="AEG19">
            <v>0</v>
          </cell>
          <cell r="AEH19">
            <v>0</v>
          </cell>
          <cell r="AEQ19">
            <v>0</v>
          </cell>
          <cell r="AER19">
            <v>0</v>
          </cell>
          <cell r="AES19">
            <v>0</v>
          </cell>
          <cell r="AET19">
            <v>0</v>
          </cell>
          <cell r="AEU19">
            <v>0</v>
          </cell>
          <cell r="AEV19">
            <v>0</v>
          </cell>
          <cell r="AEW19">
            <v>0</v>
          </cell>
          <cell r="AEX19">
            <v>0</v>
          </cell>
          <cell r="AFG19">
            <v>0</v>
          </cell>
          <cell r="AFH19">
            <v>0</v>
          </cell>
          <cell r="AFI19">
            <v>0</v>
          </cell>
          <cell r="AFK19">
            <v>0</v>
          </cell>
          <cell r="AFT19">
            <v>0</v>
          </cell>
          <cell r="AFU19">
            <v>0</v>
          </cell>
          <cell r="AFV19">
            <v>0</v>
          </cell>
          <cell r="AFW19">
            <v>71070</v>
          </cell>
          <cell r="AFX19">
            <v>56442.102625108877</v>
          </cell>
          <cell r="AFY19">
            <v>-14627.897374891123</v>
          </cell>
          <cell r="AFZ19">
            <v>-14627.897374891123</v>
          </cell>
          <cell r="AGA19">
            <v>0</v>
          </cell>
          <cell r="AGB19">
            <v>85284</v>
          </cell>
          <cell r="AGC19">
            <v>67730.523150130655</v>
          </cell>
          <cell r="AGD19">
            <v>-17553.476849869345</v>
          </cell>
          <cell r="AGE19">
            <v>-17553.476849869345</v>
          </cell>
          <cell r="AGF19">
            <v>0</v>
          </cell>
          <cell r="AGG19">
            <v>4264.2</v>
          </cell>
          <cell r="AGH19">
            <v>3386.5261575065329</v>
          </cell>
          <cell r="AGI19">
            <v>-877.67384249346696</v>
          </cell>
          <cell r="AGJ19">
            <v>-877.67384249346696</v>
          </cell>
          <cell r="AGK19">
            <v>0</v>
          </cell>
          <cell r="AGL19">
            <v>825.35516304347823</v>
          </cell>
          <cell r="AGN19">
            <v>-825.35516304347823</v>
          </cell>
          <cell r="AGO19">
            <v>-825.35516304347823</v>
          </cell>
          <cell r="AGP19">
            <v>0</v>
          </cell>
          <cell r="AGQ19">
            <v>90373.555163043478</v>
          </cell>
          <cell r="AGR19">
            <v>71117.049307637193</v>
          </cell>
          <cell r="AGS19">
            <v>-19256.505855406285</v>
          </cell>
          <cell r="AGT19">
            <v>-19256.505855406285</v>
          </cell>
          <cell r="AGU19">
            <v>0</v>
          </cell>
        </row>
        <row r="20">
          <cell r="C20" t="str">
            <v>Дмитра Самоквасова, ВУЛ, 16</v>
          </cell>
          <cell r="D20">
            <v>5</v>
          </cell>
          <cell r="E20">
            <v>5853.2</v>
          </cell>
          <cell r="F20">
            <v>25940.400000000001</v>
          </cell>
          <cell r="G20">
            <v>35089.929793334712</v>
          </cell>
          <cell r="H20">
            <v>9149.5297933347101</v>
          </cell>
          <cell r="I20">
            <v>0</v>
          </cell>
          <cell r="J20">
            <v>9149.5297933347101</v>
          </cell>
          <cell r="K20">
            <v>8422</v>
          </cell>
          <cell r="L20">
            <v>2105.5</v>
          </cell>
          <cell r="M20">
            <v>2105.5</v>
          </cell>
          <cell r="N20">
            <v>2105.5</v>
          </cell>
          <cell r="O20">
            <v>2105.5</v>
          </cell>
          <cell r="X20">
            <v>12158.753387773586</v>
          </cell>
          <cell r="Y20">
            <v>0</v>
          </cell>
          <cell r="Z20">
            <v>12158.753387773586</v>
          </cell>
          <cell r="AA20">
            <v>0</v>
          </cell>
          <cell r="AB20">
            <v>0</v>
          </cell>
          <cell r="AL20">
            <v>0</v>
          </cell>
          <cell r="AM20">
            <v>0</v>
          </cell>
          <cell r="AN20">
            <v>1613.24</v>
          </cell>
          <cell r="AO20">
            <v>403.31</v>
          </cell>
          <cell r="AP20">
            <v>403.31</v>
          </cell>
          <cell r="AQ20">
            <v>403.31</v>
          </cell>
          <cell r="AR20">
            <v>403.31</v>
          </cell>
          <cell r="BA20">
            <v>2369.0038454471505</v>
          </cell>
          <cell r="BB20">
            <v>0</v>
          </cell>
          <cell r="BC20">
            <v>2369.0038454471505</v>
          </cell>
          <cell r="BD20">
            <v>0</v>
          </cell>
          <cell r="BE20">
            <v>0</v>
          </cell>
          <cell r="BO20">
            <v>0</v>
          </cell>
          <cell r="BP20">
            <v>0</v>
          </cell>
          <cell r="BQ20">
            <v>1301.8</v>
          </cell>
          <cell r="BR20">
            <v>325.45</v>
          </cell>
          <cell r="BS20">
            <v>325.45</v>
          </cell>
          <cell r="BT20">
            <v>325.45</v>
          </cell>
          <cell r="BU20">
            <v>325.45</v>
          </cell>
          <cell r="CD20">
            <v>1202.4000000000001</v>
          </cell>
          <cell r="CE20">
            <v>300.60000000000002</v>
          </cell>
          <cell r="CF20">
            <v>300.60000000000002</v>
          </cell>
          <cell r="CG20">
            <v>300.60000000000002</v>
          </cell>
          <cell r="CH20">
            <v>300.60000000000002</v>
          </cell>
          <cell r="CR20">
            <v>0</v>
          </cell>
          <cell r="CS20">
            <v>0</v>
          </cell>
          <cell r="CT20">
            <v>273.95999999999998</v>
          </cell>
          <cell r="CU20">
            <v>68.489999999999995</v>
          </cell>
          <cell r="CV20">
            <v>68.489999999999995</v>
          </cell>
          <cell r="CW20">
            <v>68.489999999999995</v>
          </cell>
          <cell r="CX20">
            <v>68.489999999999995</v>
          </cell>
          <cell r="DG20">
            <v>253.64</v>
          </cell>
          <cell r="DH20">
            <v>63.41</v>
          </cell>
          <cell r="DI20">
            <v>63.41</v>
          </cell>
          <cell r="DJ20">
            <v>63.41</v>
          </cell>
          <cell r="DK20">
            <v>63.41</v>
          </cell>
          <cell r="DT20">
            <v>-20.319999999999993</v>
          </cell>
          <cell r="DU20">
            <v>-20.319999999999993</v>
          </cell>
          <cell r="DV20">
            <v>0</v>
          </cell>
          <cell r="DW20">
            <v>435.52</v>
          </cell>
          <cell r="DX20">
            <v>108.88</v>
          </cell>
          <cell r="DY20">
            <v>108.88</v>
          </cell>
          <cell r="DZ20">
            <v>108.88</v>
          </cell>
          <cell r="EA20">
            <v>108.88</v>
          </cell>
          <cell r="EK20">
            <v>639.81071504446891</v>
          </cell>
          <cell r="EL20">
            <v>0</v>
          </cell>
          <cell r="EM20">
            <v>639.81071504446891</v>
          </cell>
          <cell r="EN20">
            <v>0</v>
          </cell>
          <cell r="EO20">
            <v>0</v>
          </cell>
          <cell r="EX20">
            <v>204.29071504446893</v>
          </cell>
          <cell r="EY20">
            <v>0</v>
          </cell>
          <cell r="EZ20">
            <v>204.29071504446893</v>
          </cell>
          <cell r="FA20">
            <v>5670.88</v>
          </cell>
          <cell r="FB20">
            <v>1417.72</v>
          </cell>
          <cell r="FC20">
            <v>1417.72</v>
          </cell>
          <cell r="FD20">
            <v>1417.72</v>
          </cell>
          <cell r="FE20">
            <v>1417.72</v>
          </cell>
          <cell r="FN20">
            <v>8359.5785410821445</v>
          </cell>
          <cell r="FO20">
            <v>0</v>
          </cell>
          <cell r="FP20">
            <v>8359.5785410821445</v>
          </cell>
          <cell r="FQ20">
            <v>0</v>
          </cell>
          <cell r="FR20">
            <v>0</v>
          </cell>
          <cell r="GA20">
            <v>2688.6985410821444</v>
          </cell>
          <cell r="GB20">
            <v>0</v>
          </cell>
          <cell r="GC20">
            <v>2688.6985410821444</v>
          </cell>
          <cell r="GD20">
            <v>653.24</v>
          </cell>
          <cell r="GE20">
            <v>163.31</v>
          </cell>
          <cell r="GF20">
            <v>163.31</v>
          </cell>
          <cell r="GG20">
            <v>163.31</v>
          </cell>
          <cell r="GH20">
            <v>163.31</v>
          </cell>
          <cell r="GQ20">
            <v>0</v>
          </cell>
          <cell r="GV20">
            <v>-653.24</v>
          </cell>
          <cell r="GW20">
            <v>-653.24</v>
          </cell>
          <cell r="GX20">
            <v>0</v>
          </cell>
          <cell r="GY20">
            <v>7569.76</v>
          </cell>
          <cell r="GZ20">
            <v>1892.44</v>
          </cell>
          <cell r="HA20">
            <v>1892.44</v>
          </cell>
          <cell r="HB20">
            <v>1892.44</v>
          </cell>
          <cell r="HC20">
            <v>1892.44</v>
          </cell>
          <cell r="HL20">
            <v>10106.743303987361</v>
          </cell>
          <cell r="HM20">
            <v>2435.847737074911</v>
          </cell>
          <cell r="HN20">
            <v>1918.388338695943</v>
          </cell>
          <cell r="HO20">
            <v>3105.3476268729114</v>
          </cell>
          <cell r="HP20">
            <v>2647.159601343596</v>
          </cell>
          <cell r="HY20">
            <v>2536.9833039873611</v>
          </cell>
          <cell r="HZ20">
            <v>0</v>
          </cell>
          <cell r="IA20">
            <v>2536.9833039873611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JB20">
            <v>0</v>
          </cell>
          <cell r="JC20">
            <v>0</v>
          </cell>
          <cell r="JD20">
            <v>0</v>
          </cell>
          <cell r="JE20">
            <v>0</v>
          </cell>
          <cell r="JF20">
            <v>0</v>
          </cell>
          <cell r="JG20">
            <v>0</v>
          </cell>
          <cell r="JH20">
            <v>0</v>
          </cell>
          <cell r="JI20">
            <v>0</v>
          </cell>
          <cell r="JR20">
            <v>0</v>
          </cell>
          <cell r="JS20">
            <v>0</v>
          </cell>
          <cell r="JT20">
            <v>0</v>
          </cell>
          <cell r="JU20">
            <v>0</v>
          </cell>
          <cell r="JV20">
            <v>0</v>
          </cell>
          <cell r="KE20">
            <v>0</v>
          </cell>
          <cell r="KF20">
            <v>0</v>
          </cell>
          <cell r="KG20">
            <v>0</v>
          </cell>
          <cell r="KH20">
            <v>2179.84</v>
          </cell>
          <cell r="KI20">
            <v>544.96</v>
          </cell>
          <cell r="KJ20">
            <v>544.96</v>
          </cell>
          <cell r="KK20">
            <v>544.96</v>
          </cell>
          <cell r="KL20">
            <v>544.96</v>
          </cell>
          <cell r="KU20">
            <v>2350.9227307016731</v>
          </cell>
          <cell r="KV20">
            <v>633.84899574760527</v>
          </cell>
          <cell r="KW20">
            <v>634.6358061204179</v>
          </cell>
          <cell r="KX20">
            <v>599.41084920378432</v>
          </cell>
          <cell r="KY20">
            <v>483.02707962986545</v>
          </cell>
          <cell r="LH20">
            <v>171.08273070167297</v>
          </cell>
          <cell r="LI20">
            <v>0</v>
          </cell>
          <cell r="LJ20">
            <v>171.08273070167297</v>
          </cell>
          <cell r="LK20">
            <v>0</v>
          </cell>
          <cell r="LX20">
            <v>0</v>
          </cell>
          <cell r="MJ20">
            <v>0</v>
          </cell>
          <cell r="ML20">
            <v>0</v>
          </cell>
          <cell r="MM20">
            <v>0</v>
          </cell>
          <cell r="MN20">
            <v>31398.16</v>
          </cell>
          <cell r="MO20">
            <v>7849.54</v>
          </cell>
          <cell r="MP20">
            <v>7849.54</v>
          </cell>
          <cell r="MQ20">
            <v>7849.54</v>
          </cell>
          <cell r="MR20">
            <v>7849.54</v>
          </cell>
          <cell r="NA20">
            <v>0</v>
          </cell>
          <cell r="NB20">
            <v>0</v>
          </cell>
          <cell r="NC20">
            <v>0</v>
          </cell>
          <cell r="ND20">
            <v>0</v>
          </cell>
          <cell r="NE20">
            <v>0</v>
          </cell>
          <cell r="NN20">
            <v>-31398.16</v>
          </cell>
          <cell r="NO20">
            <v>-31398.16</v>
          </cell>
          <cell r="NP20">
            <v>0</v>
          </cell>
          <cell r="NQ20">
            <v>9700.36</v>
          </cell>
          <cell r="NR20">
            <v>5738.07</v>
          </cell>
          <cell r="NS20">
            <v>-3962.2900000000009</v>
          </cell>
          <cell r="NT20">
            <v>-3962.2900000000009</v>
          </cell>
          <cell r="NU20">
            <v>0</v>
          </cell>
          <cell r="NV20">
            <v>2357.8000000000002</v>
          </cell>
          <cell r="NW20">
            <v>589.45000000000005</v>
          </cell>
          <cell r="NX20">
            <v>589.45000000000005</v>
          </cell>
          <cell r="NY20">
            <v>589.45000000000005</v>
          </cell>
          <cell r="NZ20">
            <v>589.45000000000005</v>
          </cell>
          <cell r="OI20">
            <v>3050.31</v>
          </cell>
          <cell r="OJ20">
            <v>816.17</v>
          </cell>
          <cell r="OK20">
            <v>0</v>
          </cell>
          <cell r="OL20">
            <v>2234.14</v>
          </cell>
          <cell r="OM20">
            <v>0</v>
          </cell>
          <cell r="OV20">
            <v>692.50999999999976</v>
          </cell>
          <cell r="OW20">
            <v>0</v>
          </cell>
          <cell r="OX20">
            <v>692.50999999999976</v>
          </cell>
          <cell r="OY20">
            <v>1983.16</v>
          </cell>
          <cell r="OZ20">
            <v>495.79</v>
          </cell>
          <cell r="PA20">
            <v>495.79</v>
          </cell>
          <cell r="PB20">
            <v>495.79</v>
          </cell>
          <cell r="PC20">
            <v>495.79</v>
          </cell>
          <cell r="PL20">
            <v>2687.76</v>
          </cell>
          <cell r="PM20">
            <v>0</v>
          </cell>
          <cell r="PN20">
            <v>2687.76</v>
          </cell>
          <cell r="PO20">
            <v>0</v>
          </cell>
          <cell r="PP20">
            <v>0</v>
          </cell>
          <cell r="PY20">
            <v>704.60000000000014</v>
          </cell>
          <cell r="PZ20">
            <v>0</v>
          </cell>
          <cell r="QA20">
            <v>704.60000000000014</v>
          </cell>
          <cell r="QB20">
            <v>566.6</v>
          </cell>
          <cell r="QC20">
            <v>141.65</v>
          </cell>
          <cell r="QD20">
            <v>141.65</v>
          </cell>
          <cell r="QE20">
            <v>141.65</v>
          </cell>
          <cell r="QF20">
            <v>141.65</v>
          </cell>
          <cell r="QO20">
            <v>0</v>
          </cell>
          <cell r="QP20">
            <v>0</v>
          </cell>
          <cell r="QQ20">
            <v>0</v>
          </cell>
          <cell r="QR20">
            <v>0</v>
          </cell>
          <cell r="QS20">
            <v>0</v>
          </cell>
          <cell r="RB20">
            <v>-566.6</v>
          </cell>
          <cell r="RC20">
            <v>-566.6</v>
          </cell>
          <cell r="RD20">
            <v>0</v>
          </cell>
          <cell r="RE20">
            <v>2371.84</v>
          </cell>
          <cell r="RF20">
            <v>592.96</v>
          </cell>
          <cell r="RG20">
            <v>592.96</v>
          </cell>
          <cell r="RH20">
            <v>592.96</v>
          </cell>
          <cell r="RI20">
            <v>592.96</v>
          </cell>
          <cell r="RR20">
            <v>0</v>
          </cell>
          <cell r="RS20">
            <v>0</v>
          </cell>
          <cell r="RT20">
            <v>0</v>
          </cell>
          <cell r="RU20">
            <v>0</v>
          </cell>
          <cell r="RV20">
            <v>0</v>
          </cell>
          <cell r="SE20">
            <v>-2371.84</v>
          </cell>
          <cell r="SF20">
            <v>-2371.84</v>
          </cell>
          <cell r="SG20">
            <v>0</v>
          </cell>
          <cell r="SH20">
            <v>793.72</v>
          </cell>
          <cell r="SI20">
            <v>198.43</v>
          </cell>
          <cell r="SJ20">
            <v>198.43</v>
          </cell>
          <cell r="SK20">
            <v>198.43</v>
          </cell>
          <cell r="SL20">
            <v>198.43</v>
          </cell>
          <cell r="SU20">
            <v>0</v>
          </cell>
          <cell r="SV20">
            <v>0</v>
          </cell>
          <cell r="SW20">
            <v>0</v>
          </cell>
          <cell r="SX20">
            <v>0</v>
          </cell>
          <cell r="SY20">
            <v>0</v>
          </cell>
          <cell r="TH20">
            <v>-793.72</v>
          </cell>
          <cell r="TI20">
            <v>-793.72</v>
          </cell>
          <cell r="TJ20">
            <v>0</v>
          </cell>
          <cell r="TK20">
            <v>1594.48</v>
          </cell>
          <cell r="TL20">
            <v>398.62</v>
          </cell>
          <cell r="TM20">
            <v>398.62</v>
          </cell>
          <cell r="TN20">
            <v>398.62</v>
          </cell>
          <cell r="TO20">
            <v>398.62</v>
          </cell>
          <cell r="TX20">
            <v>0</v>
          </cell>
          <cell r="TY20">
            <v>0</v>
          </cell>
          <cell r="TZ20">
            <v>0</v>
          </cell>
          <cell r="UA20">
            <v>0</v>
          </cell>
          <cell r="UB20">
            <v>0</v>
          </cell>
          <cell r="UK20">
            <v>-1594.48</v>
          </cell>
          <cell r="UL20">
            <v>-1594.48</v>
          </cell>
          <cell r="UM20">
            <v>0</v>
          </cell>
          <cell r="UN20">
            <v>32.76</v>
          </cell>
          <cell r="UO20">
            <v>8.19</v>
          </cell>
          <cell r="UP20">
            <v>8.19</v>
          </cell>
          <cell r="UQ20">
            <v>8.19</v>
          </cell>
          <cell r="UR20">
            <v>8.19</v>
          </cell>
          <cell r="VA20">
            <v>0</v>
          </cell>
          <cell r="VC20">
            <v>0</v>
          </cell>
          <cell r="VH20">
            <v>0</v>
          </cell>
          <cell r="VN20">
            <v>-32.76</v>
          </cell>
          <cell r="VO20">
            <v>-32.76</v>
          </cell>
          <cell r="VP20">
            <v>0</v>
          </cell>
          <cell r="VQ20">
            <v>0</v>
          </cell>
          <cell r="WD20">
            <v>0</v>
          </cell>
          <cell r="WQ20">
            <v>0</v>
          </cell>
          <cell r="WR20">
            <v>0</v>
          </cell>
          <cell r="WS20">
            <v>0</v>
          </cell>
          <cell r="WT20">
            <v>19084.759999999998</v>
          </cell>
          <cell r="WU20">
            <v>4771.1899999999996</v>
          </cell>
          <cell r="WV20">
            <v>4771.1899999999996</v>
          </cell>
          <cell r="WW20">
            <v>4771.1899999999996</v>
          </cell>
          <cell r="WX20">
            <v>4771.1899999999996</v>
          </cell>
          <cell r="XG20">
            <v>12167.78004311834</v>
          </cell>
          <cell r="XH20">
            <v>4798.3490908476961</v>
          </cell>
          <cell r="XI20">
            <v>4238.8461108840356</v>
          </cell>
          <cell r="XJ20">
            <v>4.4401874798154912</v>
          </cell>
          <cell r="XK20">
            <v>3126.1446539067952</v>
          </cell>
          <cell r="XT20">
            <v>-6916.9799568816579</v>
          </cell>
          <cell r="XU20">
            <v>-6916.9799568816579</v>
          </cell>
          <cell r="XV20">
            <v>0</v>
          </cell>
          <cell r="XW20">
            <v>12109.72</v>
          </cell>
          <cell r="XX20">
            <v>3027.43</v>
          </cell>
          <cell r="XY20">
            <v>3027.43</v>
          </cell>
          <cell r="XZ20">
            <v>3027.43</v>
          </cell>
          <cell r="YA20">
            <v>3027.43</v>
          </cell>
          <cell r="YJ20">
            <v>9371.4228843359633</v>
          </cell>
          <cell r="YK20">
            <v>2639.2199184027199</v>
          </cell>
          <cell r="YL20">
            <v>2333.7012983840491</v>
          </cell>
          <cell r="YM20">
            <v>2345.8168900645674</v>
          </cell>
          <cell r="YN20">
            <v>2052.684777484626</v>
          </cell>
          <cell r="YW20">
            <v>-2738.297115664036</v>
          </cell>
          <cell r="YX20">
            <v>-2738.297115664036</v>
          </cell>
          <cell r="YY20">
            <v>0</v>
          </cell>
          <cell r="YZ20">
            <v>4673.4399999999996</v>
          </cell>
          <cell r="ZA20">
            <v>1168.3599999999999</v>
          </cell>
          <cell r="ZB20">
            <v>1168.3599999999999</v>
          </cell>
          <cell r="ZC20">
            <v>1168.3599999999999</v>
          </cell>
          <cell r="ZD20">
            <v>1168.3599999999999</v>
          </cell>
          <cell r="ZM20">
            <v>14033.155863696207</v>
          </cell>
          <cell r="ZT20">
            <v>3335.9543505422916</v>
          </cell>
          <cell r="ZU20">
            <v>7664.2723204613267</v>
          </cell>
          <cell r="ZV20">
            <v>3032.929192692588</v>
          </cell>
          <cell r="ZZ20">
            <v>9359.7158636962085</v>
          </cell>
          <cell r="AAA20">
            <v>0</v>
          </cell>
          <cell r="AAB20">
            <v>9359.7158636962085</v>
          </cell>
          <cell r="AAC20">
            <v>779.68</v>
          </cell>
          <cell r="AAD20">
            <v>194.92</v>
          </cell>
          <cell r="AAE20">
            <v>194.92</v>
          </cell>
          <cell r="AAF20">
            <v>194.92</v>
          </cell>
          <cell r="AAG20">
            <v>194.92</v>
          </cell>
          <cell r="AAP20">
            <v>870.00432120000005</v>
          </cell>
          <cell r="AAQ20">
            <v>205.79915160000002</v>
          </cell>
          <cell r="AAR20">
            <v>221.48661024</v>
          </cell>
          <cell r="AAS20">
            <v>219.34979135999998</v>
          </cell>
          <cell r="AAT20">
            <v>223.36876799999999</v>
          </cell>
          <cell r="ABC20">
            <v>90.324321200000099</v>
          </cell>
          <cell r="ABD20">
            <v>0</v>
          </cell>
          <cell r="ABE20">
            <v>90.324321200000099</v>
          </cell>
          <cell r="ABF20">
            <v>173.28</v>
          </cell>
          <cell r="ABG20">
            <v>43.32</v>
          </cell>
          <cell r="ABH20">
            <v>43.32</v>
          </cell>
          <cell r="ABI20">
            <v>43.32</v>
          </cell>
          <cell r="ABJ20">
            <v>43.32</v>
          </cell>
          <cell r="ABS20">
            <v>0</v>
          </cell>
          <cell r="ABT20">
            <v>0</v>
          </cell>
          <cell r="ABU20">
            <v>0</v>
          </cell>
          <cell r="ABV20">
            <v>0</v>
          </cell>
          <cell r="ACF20">
            <v>-173.28</v>
          </cell>
          <cell r="ACG20">
            <v>-173.28</v>
          </cell>
          <cell r="ACH20">
            <v>0</v>
          </cell>
          <cell r="ACI20">
            <v>3411.4</v>
          </cell>
          <cell r="ACJ20">
            <v>3607.3589661199994</v>
          </cell>
          <cell r="ACK20">
            <v>195.95896611999933</v>
          </cell>
          <cell r="ACL20">
            <v>0</v>
          </cell>
          <cell r="ACM20">
            <v>195.95896611999933</v>
          </cell>
          <cell r="ACN20">
            <v>3411.4</v>
          </cell>
          <cell r="ACO20">
            <v>852.85</v>
          </cell>
          <cell r="ACP20">
            <v>852.85</v>
          </cell>
          <cell r="ACQ20">
            <v>852.85</v>
          </cell>
          <cell r="ACR20">
            <v>852.85</v>
          </cell>
          <cell r="ADA20">
            <v>3607.3589661199994</v>
          </cell>
          <cell r="ADB20">
            <v>757.64576551999994</v>
          </cell>
          <cell r="ADC20">
            <v>818.26997671999993</v>
          </cell>
          <cell r="ADD20">
            <v>878.92242787999999</v>
          </cell>
          <cell r="ADE20">
            <v>1152.520796</v>
          </cell>
          <cell r="ADN20">
            <v>195.95896611999933</v>
          </cell>
          <cell r="ADO20">
            <v>0</v>
          </cell>
          <cell r="ADP20">
            <v>195.95896611999933</v>
          </cell>
          <cell r="ADQ20">
            <v>0</v>
          </cell>
          <cell r="ADR20">
            <v>0</v>
          </cell>
          <cell r="ADS20">
            <v>0</v>
          </cell>
          <cell r="ADT20">
            <v>0</v>
          </cell>
          <cell r="ADU20">
            <v>0</v>
          </cell>
          <cell r="AED20">
            <v>0</v>
          </cell>
          <cell r="AEE20">
            <v>0</v>
          </cell>
          <cell r="AEF20">
            <v>0</v>
          </cell>
          <cell r="AEG20">
            <v>0</v>
          </cell>
          <cell r="AEH20">
            <v>0</v>
          </cell>
          <cell r="AEQ20">
            <v>0</v>
          </cell>
          <cell r="AER20">
            <v>0</v>
          </cell>
          <cell r="AES20">
            <v>0</v>
          </cell>
          <cell r="AET20">
            <v>0</v>
          </cell>
          <cell r="AEU20">
            <v>0</v>
          </cell>
          <cell r="AEV20">
            <v>0</v>
          </cell>
          <cell r="AEW20">
            <v>0</v>
          </cell>
          <cell r="AEX20">
            <v>0</v>
          </cell>
          <cell r="AFG20">
            <v>0</v>
          </cell>
          <cell r="AFH20">
            <v>0</v>
          </cell>
          <cell r="AFI20">
            <v>0</v>
          </cell>
          <cell r="AFK20">
            <v>0</v>
          </cell>
          <cell r="AFT20">
            <v>0</v>
          </cell>
          <cell r="AFU20">
            <v>0</v>
          </cell>
          <cell r="AFV20">
            <v>0</v>
          </cell>
          <cell r="AFW20">
            <v>109451.04</v>
          </cell>
          <cell r="AFX20">
            <v>83228.644602506902</v>
          </cell>
          <cell r="AFY20">
            <v>-26222.395397493092</v>
          </cell>
          <cell r="AFZ20">
            <v>-26222.395397493092</v>
          </cell>
          <cell r="AGA20">
            <v>0</v>
          </cell>
          <cell r="AGB20">
            <v>131341.24799999999</v>
          </cell>
          <cell r="AGC20">
            <v>99874.373523008282</v>
          </cell>
          <cell r="AGD20">
            <v>-31466.87447699171</v>
          </cell>
          <cell r="AGE20">
            <v>-31466.87447699171</v>
          </cell>
          <cell r="AGF20">
            <v>0</v>
          </cell>
          <cell r="AGG20">
            <v>6567.0623999999998</v>
          </cell>
          <cell r="AGH20">
            <v>4993.7186761504145</v>
          </cell>
          <cell r="AGI20">
            <v>-1573.3437238495853</v>
          </cell>
          <cell r="AGJ20">
            <v>-1573.3437238495853</v>
          </cell>
          <cell r="AGK20">
            <v>0</v>
          </cell>
          <cell r="AGL20">
            <v>825.35516304347823</v>
          </cell>
          <cell r="AGN20">
            <v>-825.35516304347823</v>
          </cell>
          <cell r="AGO20">
            <v>-825.35516304347823</v>
          </cell>
          <cell r="AGP20">
            <v>0</v>
          </cell>
          <cell r="AGQ20">
            <v>138733.66556304347</v>
          </cell>
          <cell r="AGR20">
            <v>104868.09219915869</v>
          </cell>
          <cell r="AGS20">
            <v>-33865.573363884774</v>
          </cell>
          <cell r="AGT20">
            <v>-33865.573363884774</v>
          </cell>
          <cell r="AGU20">
            <v>0</v>
          </cell>
        </row>
        <row r="21">
          <cell r="C21" t="str">
            <v>Дмитра Самоквасова, ВУЛ, 17</v>
          </cell>
          <cell r="D21">
            <v>5</v>
          </cell>
          <cell r="E21">
            <v>4370.09</v>
          </cell>
          <cell r="F21">
            <v>12124.279999999999</v>
          </cell>
          <cell r="G21">
            <v>14566.301587522554</v>
          </cell>
          <cell r="H21">
            <v>2442.0215875225549</v>
          </cell>
          <cell r="I21">
            <v>0</v>
          </cell>
          <cell r="J21">
            <v>2442.0215875225549</v>
          </cell>
          <cell r="K21">
            <v>2618</v>
          </cell>
          <cell r="L21">
            <v>654.5</v>
          </cell>
          <cell r="M21">
            <v>654.5</v>
          </cell>
          <cell r="N21">
            <v>654.5</v>
          </cell>
          <cell r="O21">
            <v>654.5</v>
          </cell>
          <cell r="X21">
            <v>4045.9018146234566</v>
          </cell>
          <cell r="Y21">
            <v>0</v>
          </cell>
          <cell r="Z21">
            <v>0</v>
          </cell>
          <cell r="AA21">
            <v>4045.9018146234566</v>
          </cell>
          <cell r="AB21">
            <v>0</v>
          </cell>
          <cell r="AL21">
            <v>0</v>
          </cell>
          <cell r="AM21">
            <v>0</v>
          </cell>
          <cell r="AN21">
            <v>614.52</v>
          </cell>
          <cell r="AO21">
            <v>153.63</v>
          </cell>
          <cell r="AP21">
            <v>153.63</v>
          </cell>
          <cell r="AQ21">
            <v>153.63</v>
          </cell>
          <cell r="AR21">
            <v>153.63</v>
          </cell>
          <cell r="BA21">
            <v>977.13965324887579</v>
          </cell>
          <cell r="BB21">
            <v>0</v>
          </cell>
          <cell r="BC21">
            <v>0</v>
          </cell>
          <cell r="BD21">
            <v>977.13965324887579</v>
          </cell>
          <cell r="BE21">
            <v>0</v>
          </cell>
          <cell r="BO21">
            <v>0</v>
          </cell>
          <cell r="BP21">
            <v>0</v>
          </cell>
          <cell r="BQ21">
            <v>973.72</v>
          </cell>
          <cell r="BR21">
            <v>243.43</v>
          </cell>
          <cell r="BS21">
            <v>243.43</v>
          </cell>
          <cell r="BT21">
            <v>243.43</v>
          </cell>
          <cell r="BU21">
            <v>243.43</v>
          </cell>
          <cell r="CD21">
            <v>899.92</v>
          </cell>
          <cell r="CE21">
            <v>224.98</v>
          </cell>
          <cell r="CF21">
            <v>224.98</v>
          </cell>
          <cell r="CG21">
            <v>224.98</v>
          </cell>
          <cell r="CH21">
            <v>224.98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163.72</v>
          </cell>
          <cell r="DX21">
            <v>40.93</v>
          </cell>
          <cell r="DY21">
            <v>40.93</v>
          </cell>
          <cell r="DZ21">
            <v>40.93</v>
          </cell>
          <cell r="EA21">
            <v>40.93</v>
          </cell>
          <cell r="EK21">
            <v>258.80367072301294</v>
          </cell>
          <cell r="EL21">
            <v>0</v>
          </cell>
          <cell r="EM21">
            <v>0</v>
          </cell>
          <cell r="EN21">
            <v>258.80367072301294</v>
          </cell>
          <cell r="EO21">
            <v>0</v>
          </cell>
          <cell r="EX21">
            <v>95.083670723012943</v>
          </cell>
          <cell r="EY21">
            <v>0</v>
          </cell>
          <cell r="EZ21">
            <v>95.083670723012943</v>
          </cell>
          <cell r="FA21">
            <v>1910.32</v>
          </cell>
          <cell r="FB21">
            <v>477.58</v>
          </cell>
          <cell r="FC21">
            <v>477.58</v>
          </cell>
          <cell r="FD21">
            <v>477.58</v>
          </cell>
          <cell r="FE21">
            <v>477.58</v>
          </cell>
          <cell r="FN21">
            <v>3002.1663198470692</v>
          </cell>
          <cell r="FO21">
            <v>0</v>
          </cell>
          <cell r="FP21">
            <v>0</v>
          </cell>
          <cell r="FQ21">
            <v>3002.1663198470692</v>
          </cell>
          <cell r="FR21">
            <v>0</v>
          </cell>
          <cell r="GA21">
            <v>1091.8463198470693</v>
          </cell>
          <cell r="GB21">
            <v>0</v>
          </cell>
          <cell r="GC21">
            <v>1091.8463198470693</v>
          </cell>
          <cell r="GD21">
            <v>192.08</v>
          </cell>
          <cell r="GE21">
            <v>48.02</v>
          </cell>
          <cell r="GF21">
            <v>48.02</v>
          </cell>
          <cell r="GG21">
            <v>48.02</v>
          </cell>
          <cell r="GH21">
            <v>48.02</v>
          </cell>
          <cell r="GQ21">
            <v>0</v>
          </cell>
          <cell r="GV21">
            <v>-192.08</v>
          </cell>
          <cell r="GW21">
            <v>-192.08</v>
          </cell>
          <cell r="GX21">
            <v>0</v>
          </cell>
          <cell r="GY21">
            <v>5651.92</v>
          </cell>
          <cell r="GZ21">
            <v>1412.98</v>
          </cell>
          <cell r="HA21">
            <v>1412.98</v>
          </cell>
          <cell r="HB21">
            <v>1412.98</v>
          </cell>
          <cell r="HC21">
            <v>1412.98</v>
          </cell>
          <cell r="HL21">
            <v>5382.3701290801382</v>
          </cell>
          <cell r="HM21">
            <v>1753.1903025697595</v>
          </cell>
          <cell r="HN21">
            <v>1427.6103939528928</v>
          </cell>
          <cell r="HO21">
            <v>1182.6917561617115</v>
          </cell>
          <cell r="HP21">
            <v>1018.8776763957743</v>
          </cell>
          <cell r="HY21">
            <v>-269.54987091986186</v>
          </cell>
          <cell r="HZ21">
            <v>-269.54987091986186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JB21">
            <v>0</v>
          </cell>
          <cell r="JC21">
            <v>0</v>
          </cell>
          <cell r="JD21">
            <v>0</v>
          </cell>
          <cell r="JE21">
            <v>0</v>
          </cell>
          <cell r="JF21">
            <v>0</v>
          </cell>
          <cell r="JG21">
            <v>0</v>
          </cell>
          <cell r="JH21">
            <v>0</v>
          </cell>
          <cell r="JI21">
            <v>0</v>
          </cell>
          <cell r="JR21">
            <v>0</v>
          </cell>
          <cell r="JS21">
            <v>0</v>
          </cell>
          <cell r="JT21">
            <v>0</v>
          </cell>
          <cell r="JU21">
            <v>0</v>
          </cell>
          <cell r="JV21">
            <v>0</v>
          </cell>
          <cell r="KE21">
            <v>0</v>
          </cell>
          <cell r="KF21">
            <v>0</v>
          </cell>
          <cell r="KG21">
            <v>0</v>
          </cell>
          <cell r="KH21">
            <v>2078.4</v>
          </cell>
          <cell r="KI21">
            <v>519.6</v>
          </cell>
          <cell r="KJ21">
            <v>519.6</v>
          </cell>
          <cell r="KK21">
            <v>519.6</v>
          </cell>
          <cell r="KL21">
            <v>519.6</v>
          </cell>
          <cell r="KU21">
            <v>2240.3123687976104</v>
          </cell>
          <cell r="KV21">
            <v>604.02654948147745</v>
          </cell>
          <cell r="KW21">
            <v>604.77634061118601</v>
          </cell>
          <cell r="KX21">
            <v>571.20870963798791</v>
          </cell>
          <cell r="KY21">
            <v>460.30076906695933</v>
          </cell>
          <cell r="LH21">
            <v>161.91236879761027</v>
          </cell>
          <cell r="LI21">
            <v>0</v>
          </cell>
          <cell r="LJ21">
            <v>161.91236879761027</v>
          </cell>
          <cell r="LK21">
            <v>0</v>
          </cell>
          <cell r="LX21">
            <v>0</v>
          </cell>
          <cell r="MJ21">
            <v>0</v>
          </cell>
          <cell r="ML21">
            <v>0</v>
          </cell>
          <cell r="MM21">
            <v>0</v>
          </cell>
          <cell r="MN21">
            <v>15648.4</v>
          </cell>
          <cell r="MO21">
            <v>3912.1</v>
          </cell>
          <cell r="MP21">
            <v>3912.1</v>
          </cell>
          <cell r="MQ21">
            <v>3912.1</v>
          </cell>
          <cell r="MR21">
            <v>3912.1</v>
          </cell>
          <cell r="NA21">
            <v>778.27195338112881</v>
          </cell>
          <cell r="NB21">
            <v>778.27195338112881</v>
          </cell>
          <cell r="NC21">
            <v>0</v>
          </cell>
          <cell r="ND21">
            <v>0</v>
          </cell>
          <cell r="NE21">
            <v>0</v>
          </cell>
          <cell r="NN21">
            <v>-14870.128046618871</v>
          </cell>
          <cell r="NO21">
            <v>-14870.128046618871</v>
          </cell>
          <cell r="NP21">
            <v>0</v>
          </cell>
          <cell r="NQ21">
            <v>2837.0400000000004</v>
          </cell>
          <cell r="NR21">
            <v>8749.86</v>
          </cell>
          <cell r="NS21">
            <v>5912.82</v>
          </cell>
          <cell r="NT21">
            <v>0</v>
          </cell>
          <cell r="NU21">
            <v>5912.82</v>
          </cell>
          <cell r="NV21">
            <v>935.72</v>
          </cell>
          <cell r="NW21">
            <v>233.93</v>
          </cell>
          <cell r="NX21">
            <v>233.93</v>
          </cell>
          <cell r="NY21">
            <v>233.93</v>
          </cell>
          <cell r="NZ21">
            <v>233.93</v>
          </cell>
          <cell r="OI21">
            <v>3307.36</v>
          </cell>
          <cell r="OJ21">
            <v>3307.36</v>
          </cell>
          <cell r="OK21">
            <v>0</v>
          </cell>
          <cell r="OL21">
            <v>0</v>
          </cell>
          <cell r="OM21">
            <v>0</v>
          </cell>
          <cell r="OV21">
            <v>2371.6400000000003</v>
          </cell>
          <cell r="OW21">
            <v>0</v>
          </cell>
          <cell r="OX21">
            <v>2371.6400000000003</v>
          </cell>
          <cell r="OY21">
            <v>716.76</v>
          </cell>
          <cell r="OZ21">
            <v>179.19</v>
          </cell>
          <cell r="PA21">
            <v>179.19</v>
          </cell>
          <cell r="PB21">
            <v>179.19</v>
          </cell>
          <cell r="PC21">
            <v>179.19</v>
          </cell>
          <cell r="PL21">
            <v>0</v>
          </cell>
          <cell r="PM21">
            <v>0</v>
          </cell>
          <cell r="PN21">
            <v>0</v>
          </cell>
          <cell r="PO21">
            <v>0</v>
          </cell>
          <cell r="PP21">
            <v>0</v>
          </cell>
          <cell r="PY21">
            <v>-716.76</v>
          </cell>
          <cell r="PZ21">
            <v>-716.76</v>
          </cell>
          <cell r="QA21">
            <v>0</v>
          </cell>
          <cell r="QB21">
            <v>409.6</v>
          </cell>
          <cell r="QC21">
            <v>102.4</v>
          </cell>
          <cell r="QD21">
            <v>102.4</v>
          </cell>
          <cell r="QE21">
            <v>102.4</v>
          </cell>
          <cell r="QF21">
            <v>102.4</v>
          </cell>
          <cell r="QO21">
            <v>915.63</v>
          </cell>
          <cell r="QP21">
            <v>915.63</v>
          </cell>
          <cell r="QQ21">
            <v>0</v>
          </cell>
          <cell r="QR21">
            <v>0</v>
          </cell>
          <cell r="QS21">
            <v>0</v>
          </cell>
          <cell r="RB21">
            <v>506.03</v>
          </cell>
          <cell r="RC21">
            <v>0</v>
          </cell>
          <cell r="RD21">
            <v>506.03</v>
          </cell>
          <cell r="RE21">
            <v>0</v>
          </cell>
          <cell r="RF21">
            <v>0</v>
          </cell>
          <cell r="RG21">
            <v>0</v>
          </cell>
          <cell r="RH21">
            <v>0</v>
          </cell>
          <cell r="RI21">
            <v>0</v>
          </cell>
          <cell r="RR21">
            <v>0</v>
          </cell>
          <cell r="RS21">
            <v>0</v>
          </cell>
          <cell r="RT21">
            <v>0</v>
          </cell>
          <cell r="RU21">
            <v>0</v>
          </cell>
          <cell r="RV21">
            <v>0</v>
          </cell>
          <cell r="SE21">
            <v>0</v>
          </cell>
          <cell r="SF21">
            <v>0</v>
          </cell>
          <cell r="SG21">
            <v>0</v>
          </cell>
          <cell r="SH21">
            <v>297.88</v>
          </cell>
          <cell r="SI21">
            <v>74.47</v>
          </cell>
          <cell r="SJ21">
            <v>74.47</v>
          </cell>
          <cell r="SK21">
            <v>74.47</v>
          </cell>
          <cell r="SL21">
            <v>74.47</v>
          </cell>
          <cell r="SU21">
            <v>0</v>
          </cell>
          <cell r="SV21">
            <v>0</v>
          </cell>
          <cell r="SW21">
            <v>0</v>
          </cell>
          <cell r="SX21">
            <v>0</v>
          </cell>
          <cell r="SY21">
            <v>0</v>
          </cell>
          <cell r="TH21">
            <v>-297.88</v>
          </cell>
          <cell r="TI21">
            <v>-297.88</v>
          </cell>
          <cell r="TJ21">
            <v>0</v>
          </cell>
          <cell r="TK21">
            <v>457.76</v>
          </cell>
          <cell r="TL21">
            <v>114.44</v>
          </cell>
          <cell r="TM21">
            <v>114.44</v>
          </cell>
          <cell r="TN21">
            <v>114.44</v>
          </cell>
          <cell r="TO21">
            <v>114.44</v>
          </cell>
          <cell r="TX21">
            <v>4526.87</v>
          </cell>
          <cell r="TY21">
            <v>0</v>
          </cell>
          <cell r="TZ21">
            <v>0</v>
          </cell>
          <cell r="UA21">
            <v>2759.07</v>
          </cell>
          <cell r="UB21">
            <v>1767.8</v>
          </cell>
          <cell r="UK21">
            <v>4069.1099999999997</v>
          </cell>
          <cell r="UL21">
            <v>0</v>
          </cell>
          <cell r="UM21">
            <v>4069.1099999999997</v>
          </cell>
          <cell r="UN21">
            <v>19.32</v>
          </cell>
          <cell r="UO21">
            <v>4.83</v>
          </cell>
          <cell r="UP21">
            <v>4.83</v>
          </cell>
          <cell r="UQ21">
            <v>4.83</v>
          </cell>
          <cell r="UR21">
            <v>4.83</v>
          </cell>
          <cell r="VA21">
            <v>0</v>
          </cell>
          <cell r="VC21">
            <v>0</v>
          </cell>
          <cell r="VH21">
            <v>0</v>
          </cell>
          <cell r="VN21">
            <v>-19.32</v>
          </cell>
          <cell r="VO21">
            <v>-19.32</v>
          </cell>
          <cell r="VP21">
            <v>0</v>
          </cell>
          <cell r="VQ21">
            <v>0</v>
          </cell>
          <cell r="WD21">
            <v>0</v>
          </cell>
          <cell r="WQ21">
            <v>0</v>
          </cell>
          <cell r="WR21">
            <v>0</v>
          </cell>
          <cell r="WS21">
            <v>0</v>
          </cell>
          <cell r="WT21">
            <v>22773.4</v>
          </cell>
          <cell r="WU21">
            <v>5693.35</v>
          </cell>
          <cell r="WV21">
            <v>5693.35</v>
          </cell>
          <cell r="WW21">
            <v>5693.35</v>
          </cell>
          <cell r="WX21">
            <v>5693.35</v>
          </cell>
          <cell r="XG21">
            <v>17676.045441622053</v>
          </cell>
          <cell r="XH21">
            <v>5955.1508627337562</v>
          </cell>
          <cell r="XI21">
            <v>5499.0222730510222</v>
          </cell>
          <cell r="XJ21">
            <v>6.8551301608380051</v>
          </cell>
          <cell r="XK21">
            <v>6215.0171756764375</v>
          </cell>
          <cell r="XT21">
            <v>-5097.3545583779487</v>
          </cell>
          <cell r="XU21">
            <v>-5097.3545583779487</v>
          </cell>
          <cell r="XV21">
            <v>0</v>
          </cell>
          <cell r="XW21">
            <v>5415.24</v>
          </cell>
          <cell r="XX21">
            <v>1353.81</v>
          </cell>
          <cell r="XY21">
            <v>1353.81</v>
          </cell>
          <cell r="XZ21">
            <v>1353.81</v>
          </cell>
          <cell r="YA21">
            <v>1353.81</v>
          </cell>
          <cell r="YJ21">
            <v>5437.8747539335545</v>
          </cell>
          <cell r="YK21">
            <v>1661.6497451147579</v>
          </cell>
          <cell r="YL21">
            <v>1309.0238896036435</v>
          </cell>
          <cell r="YM21">
            <v>1315.8197888720988</v>
          </cell>
          <cell r="YN21">
            <v>1151.3813303430545</v>
          </cell>
          <cell r="YW21">
            <v>22.634753933554748</v>
          </cell>
          <cell r="YX21">
            <v>0</v>
          </cell>
          <cell r="YY21">
            <v>22.634753933554748</v>
          </cell>
          <cell r="YZ21">
            <v>3009.32</v>
          </cell>
          <cell r="ZA21">
            <v>752.33</v>
          </cell>
          <cell r="ZB21">
            <v>752.33</v>
          </cell>
          <cell r="ZC21">
            <v>752.33</v>
          </cell>
          <cell r="ZD21">
            <v>752.33</v>
          </cell>
          <cell r="ZM21">
            <v>15292.335515596274</v>
          </cell>
          <cell r="ZT21">
            <v>3644.9209238654112</v>
          </cell>
          <cell r="ZU21">
            <v>9777.9752690122641</v>
          </cell>
          <cell r="ZV21">
            <v>1869.4393227185994</v>
          </cell>
          <cell r="ZZ21">
            <v>12283.015515596275</v>
          </cell>
          <cell r="AAA21">
            <v>0</v>
          </cell>
          <cell r="AAB21">
            <v>12283.015515596275</v>
          </cell>
          <cell r="AAC21">
            <v>790.52</v>
          </cell>
          <cell r="AAD21">
            <v>197.63</v>
          </cell>
          <cell r="AAE21">
            <v>197.63</v>
          </cell>
          <cell r="AAF21">
            <v>197.63</v>
          </cell>
          <cell r="AAG21">
            <v>197.63</v>
          </cell>
          <cell r="AAP21">
            <v>913.37628113999995</v>
          </cell>
          <cell r="AAQ21">
            <v>219.51909504</v>
          </cell>
          <cell r="AAR21">
            <v>231.37440534000001</v>
          </cell>
          <cell r="AAS21">
            <v>229.14219276</v>
          </cell>
          <cell r="AAT21">
            <v>233.340588</v>
          </cell>
          <cell r="ABC21">
            <v>122.85628113999996</v>
          </cell>
          <cell r="ABD21">
            <v>0</v>
          </cell>
          <cell r="ABE21">
            <v>122.85628113999996</v>
          </cell>
          <cell r="ABF21">
            <v>175.48</v>
          </cell>
          <cell r="ABG21">
            <v>43.87</v>
          </cell>
          <cell r="ABH21">
            <v>43.87</v>
          </cell>
          <cell r="ABI21">
            <v>43.87</v>
          </cell>
          <cell r="ABJ21">
            <v>43.87</v>
          </cell>
          <cell r="ABS21">
            <v>0</v>
          </cell>
          <cell r="ABT21">
            <v>0</v>
          </cell>
          <cell r="ABU21">
            <v>0</v>
          </cell>
          <cell r="ABV21">
            <v>0</v>
          </cell>
          <cell r="ACF21">
            <v>-175.48</v>
          </cell>
          <cell r="ACG21">
            <v>-175.48</v>
          </cell>
          <cell r="ACH21">
            <v>0</v>
          </cell>
          <cell r="ACI21">
            <v>0</v>
          </cell>
          <cell r="ACJ21">
            <v>612.02329370000007</v>
          </cell>
          <cell r="ACK21">
            <v>612.02329370000007</v>
          </cell>
          <cell r="ACL21">
            <v>0</v>
          </cell>
          <cell r="ACM21">
            <v>612.02329370000007</v>
          </cell>
          <cell r="ACN21">
            <v>0</v>
          </cell>
          <cell r="ACO21">
            <v>0</v>
          </cell>
          <cell r="ACP21">
            <v>0</v>
          </cell>
          <cell r="ACQ21">
            <v>0</v>
          </cell>
          <cell r="ACR21">
            <v>0</v>
          </cell>
          <cell r="ADA21">
            <v>612.02329370000007</v>
          </cell>
          <cell r="ADB21">
            <v>152.443816</v>
          </cell>
          <cell r="ADC21">
            <v>158.42445038</v>
          </cell>
          <cell r="ADD21">
            <v>156.89603131999999</v>
          </cell>
          <cell r="ADE21">
            <v>144.258996</v>
          </cell>
          <cell r="ADN21">
            <v>612.02329370000007</v>
          </cell>
          <cell r="ADO21">
            <v>0</v>
          </cell>
          <cell r="ADP21">
            <v>612.02329370000007</v>
          </cell>
          <cell r="ADQ21">
            <v>0</v>
          </cell>
          <cell r="ADR21">
            <v>0</v>
          </cell>
          <cell r="ADS21">
            <v>0</v>
          </cell>
          <cell r="ADT21">
            <v>0</v>
          </cell>
          <cell r="ADU21">
            <v>0</v>
          </cell>
          <cell r="AED21">
            <v>0</v>
          </cell>
          <cell r="AEE21">
            <v>0</v>
          </cell>
          <cell r="AEF21">
            <v>0</v>
          </cell>
          <cell r="AEG21">
            <v>0</v>
          </cell>
          <cell r="AEH21">
            <v>0</v>
          </cell>
          <cell r="AEQ21">
            <v>0</v>
          </cell>
          <cell r="AER21">
            <v>0</v>
          </cell>
          <cell r="AES21">
            <v>0</v>
          </cell>
          <cell r="AET21">
            <v>2530.52</v>
          </cell>
          <cell r="AEU21">
            <v>632.63</v>
          </cell>
          <cell r="AEV21">
            <v>632.63</v>
          </cell>
          <cell r="AEW21">
            <v>632.63</v>
          </cell>
          <cell r="AEX21">
            <v>632.63</v>
          </cell>
          <cell r="AFG21">
            <v>0</v>
          </cell>
          <cell r="AFH21">
            <v>0</v>
          </cell>
          <cell r="AFI21">
            <v>0</v>
          </cell>
          <cell r="AFK21">
            <v>0</v>
          </cell>
          <cell r="AFT21">
            <v>-2530.52</v>
          </cell>
          <cell r="AFU21">
            <v>-2530.52</v>
          </cell>
          <cell r="AFV21">
            <v>0</v>
          </cell>
          <cell r="AFW21">
            <v>67382.600000000006</v>
          </cell>
          <cell r="AFX21">
            <v>66266.401195693164</v>
          </cell>
          <cell r="AFY21">
            <v>-1116.1988043068413</v>
          </cell>
          <cell r="AFZ21">
            <v>-1116.1988043068413</v>
          </cell>
          <cell r="AGA21">
            <v>0</v>
          </cell>
          <cell r="AGB21">
            <v>80859.12000000001</v>
          </cell>
          <cell r="AGC21">
            <v>79519.6814348318</v>
          </cell>
          <cell r="AGD21">
            <v>-1339.4385651682096</v>
          </cell>
          <cell r="AGE21">
            <v>-1339.4385651682096</v>
          </cell>
          <cell r="AGF21">
            <v>0</v>
          </cell>
          <cell r="AGG21">
            <v>4042.9560000000006</v>
          </cell>
          <cell r="AGH21">
            <v>3975.98407174159</v>
          </cell>
          <cell r="AGI21">
            <v>-66.971928258410571</v>
          </cell>
          <cell r="AGJ21">
            <v>-66.971928258410571</v>
          </cell>
          <cell r="AGK21">
            <v>0</v>
          </cell>
          <cell r="AGL21">
            <v>825.35516304347823</v>
          </cell>
          <cell r="AGN21">
            <v>-825.35516304347823</v>
          </cell>
          <cell r="AGO21">
            <v>-825.35516304347823</v>
          </cell>
          <cell r="AGP21">
            <v>0</v>
          </cell>
          <cell r="AGQ21">
            <v>85727.431163043497</v>
          </cell>
          <cell r="AGR21">
            <v>83495.665506573394</v>
          </cell>
          <cell r="AGS21">
            <v>-2231.7656564701028</v>
          </cell>
          <cell r="AGT21">
            <v>-2231.7656564701028</v>
          </cell>
          <cell r="AGU21">
            <v>0</v>
          </cell>
        </row>
        <row r="22">
          <cell r="C22" t="str">
            <v>Дмитра Самоквасова, ВУЛ, 18</v>
          </cell>
          <cell r="D22">
            <v>5</v>
          </cell>
          <cell r="E22">
            <v>4430.2</v>
          </cell>
          <cell r="F22">
            <v>16929.691999999999</v>
          </cell>
          <cell r="G22">
            <v>20937.070289817097</v>
          </cell>
          <cell r="H22">
            <v>4007.3782898170975</v>
          </cell>
          <cell r="I22">
            <v>0</v>
          </cell>
          <cell r="J22">
            <v>4007.3782898170975</v>
          </cell>
          <cell r="K22">
            <v>6347.32</v>
          </cell>
          <cell r="L22">
            <v>1586.83</v>
          </cell>
          <cell r="M22">
            <v>1586.83</v>
          </cell>
          <cell r="N22">
            <v>1586.83</v>
          </cell>
          <cell r="O22">
            <v>1586.83</v>
          </cell>
          <cell r="X22">
            <v>9458.5795029259425</v>
          </cell>
          <cell r="Y22">
            <v>0</v>
          </cell>
          <cell r="Z22">
            <v>0</v>
          </cell>
          <cell r="AA22">
            <v>0</v>
          </cell>
          <cell r="AB22">
            <v>9458.5795029259425</v>
          </cell>
          <cell r="AL22">
            <v>0</v>
          </cell>
          <cell r="AM22">
            <v>0</v>
          </cell>
          <cell r="AN22">
            <v>1217.3599999999999</v>
          </cell>
          <cell r="AO22">
            <v>304.33999999999997</v>
          </cell>
          <cell r="AP22">
            <v>304.33999999999997</v>
          </cell>
          <cell r="AQ22">
            <v>304.33999999999997</v>
          </cell>
          <cell r="AR22">
            <v>304.33999999999997</v>
          </cell>
          <cell r="BA22">
            <v>1853.9049896015483</v>
          </cell>
          <cell r="BB22">
            <v>0</v>
          </cell>
          <cell r="BC22">
            <v>0</v>
          </cell>
          <cell r="BD22">
            <v>0</v>
          </cell>
          <cell r="BE22">
            <v>1853.9049896015483</v>
          </cell>
          <cell r="BO22">
            <v>0</v>
          </cell>
          <cell r="BP22">
            <v>0</v>
          </cell>
          <cell r="BQ22">
            <v>999.41200000000003</v>
          </cell>
          <cell r="BR22">
            <v>249.85300000000001</v>
          </cell>
          <cell r="BS22">
            <v>249.85300000000001</v>
          </cell>
          <cell r="BT22">
            <v>249.85300000000001</v>
          </cell>
          <cell r="BU22">
            <v>249.85300000000001</v>
          </cell>
          <cell r="CD22">
            <v>923.12</v>
          </cell>
          <cell r="CE22">
            <v>230.78</v>
          </cell>
          <cell r="CF22">
            <v>230.78</v>
          </cell>
          <cell r="CG22">
            <v>230.78</v>
          </cell>
          <cell r="CH22">
            <v>230.78</v>
          </cell>
          <cell r="CR22">
            <v>0</v>
          </cell>
          <cell r="CS22">
            <v>0</v>
          </cell>
          <cell r="CT22">
            <v>209.08</v>
          </cell>
          <cell r="CU22">
            <v>52.27</v>
          </cell>
          <cell r="CV22">
            <v>52.27</v>
          </cell>
          <cell r="CW22">
            <v>52.27</v>
          </cell>
          <cell r="CX22">
            <v>52.27</v>
          </cell>
          <cell r="DG22">
            <v>193.84</v>
          </cell>
          <cell r="DH22">
            <v>48.46</v>
          </cell>
          <cell r="DI22">
            <v>48.46</v>
          </cell>
          <cell r="DJ22">
            <v>48.46</v>
          </cell>
          <cell r="DK22">
            <v>48.46</v>
          </cell>
          <cell r="DT22">
            <v>-15.240000000000009</v>
          </cell>
          <cell r="DU22">
            <v>-15.240000000000009</v>
          </cell>
          <cell r="DV22">
            <v>0</v>
          </cell>
          <cell r="DW22">
            <v>327.84</v>
          </cell>
          <cell r="DX22">
            <v>81.96</v>
          </cell>
          <cell r="DY22">
            <v>81.96</v>
          </cell>
          <cell r="DZ22">
            <v>81.96</v>
          </cell>
          <cell r="EA22">
            <v>81.96</v>
          </cell>
          <cell r="EK22">
            <v>495.32216557658921</v>
          </cell>
          <cell r="EL22">
            <v>0</v>
          </cell>
          <cell r="EM22">
            <v>0</v>
          </cell>
          <cell r="EN22">
            <v>0</v>
          </cell>
          <cell r="EO22">
            <v>495.32216557658921</v>
          </cell>
          <cell r="EX22">
            <v>167.48216557658924</v>
          </cell>
          <cell r="EY22">
            <v>0</v>
          </cell>
          <cell r="EZ22">
            <v>167.48216557658924</v>
          </cell>
          <cell r="FA22">
            <v>1608.96</v>
          </cell>
          <cell r="FB22">
            <v>402.24</v>
          </cell>
          <cell r="FC22">
            <v>402.24</v>
          </cell>
          <cell r="FD22">
            <v>402.24</v>
          </cell>
          <cell r="FE22">
            <v>402.24</v>
          </cell>
          <cell r="FN22">
            <v>2448.9329876532574</v>
          </cell>
          <cell r="FO22">
            <v>0</v>
          </cell>
          <cell r="FP22">
            <v>0</v>
          </cell>
          <cell r="FQ22">
            <v>0</v>
          </cell>
          <cell r="FR22">
            <v>2448.9329876532574</v>
          </cell>
          <cell r="GA22">
            <v>839.97298765325741</v>
          </cell>
          <cell r="GB22">
            <v>0</v>
          </cell>
          <cell r="GC22">
            <v>839.97298765325741</v>
          </cell>
          <cell r="GD22">
            <v>490.84</v>
          </cell>
          <cell r="GE22">
            <v>122.71</v>
          </cell>
          <cell r="GF22">
            <v>122.71</v>
          </cell>
          <cell r="GG22">
            <v>122.71</v>
          </cell>
          <cell r="GH22">
            <v>122.71</v>
          </cell>
          <cell r="GQ22">
            <v>0</v>
          </cell>
          <cell r="GV22">
            <v>-490.84</v>
          </cell>
          <cell r="GW22">
            <v>-490.84</v>
          </cell>
          <cell r="GX22">
            <v>0</v>
          </cell>
          <cell r="GY22">
            <v>5728.88</v>
          </cell>
          <cell r="GZ22">
            <v>1432.22</v>
          </cell>
          <cell r="HA22">
            <v>1432.22</v>
          </cell>
          <cell r="HB22">
            <v>1432.22</v>
          </cell>
          <cell r="HC22">
            <v>1432.22</v>
          </cell>
          <cell r="HL22">
            <v>5563.3706440597598</v>
          </cell>
          <cell r="HM22">
            <v>1869.3581544396943</v>
          </cell>
          <cell r="HN22">
            <v>1452.2298206064891</v>
          </cell>
          <cell r="HO22">
            <v>1203.4111418835978</v>
          </cell>
          <cell r="HP22">
            <v>1038.3715271299784</v>
          </cell>
          <cell r="HY22">
            <v>-165.50935594024031</v>
          </cell>
          <cell r="HZ22">
            <v>-165.50935594024031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JB22">
            <v>0</v>
          </cell>
          <cell r="JC22">
            <v>0</v>
          </cell>
          <cell r="JD22">
            <v>0</v>
          </cell>
          <cell r="JE22">
            <v>0</v>
          </cell>
          <cell r="JF22">
            <v>0</v>
          </cell>
          <cell r="JG22">
            <v>0</v>
          </cell>
          <cell r="JH22">
            <v>0</v>
          </cell>
          <cell r="JI22">
            <v>0</v>
          </cell>
          <cell r="JR22">
            <v>0</v>
          </cell>
          <cell r="JS22">
            <v>0</v>
          </cell>
          <cell r="JT22">
            <v>0</v>
          </cell>
          <cell r="JU22">
            <v>0</v>
          </cell>
          <cell r="JV22">
            <v>0</v>
          </cell>
          <cell r="KE22">
            <v>0</v>
          </cell>
          <cell r="KF22">
            <v>0</v>
          </cell>
          <cell r="KG22">
            <v>0</v>
          </cell>
          <cell r="KH22">
            <v>1647.96</v>
          </cell>
          <cell r="KI22">
            <v>411.99</v>
          </cell>
          <cell r="KJ22">
            <v>411.99</v>
          </cell>
          <cell r="KK22">
            <v>411.99</v>
          </cell>
          <cell r="KL22">
            <v>411.99</v>
          </cell>
          <cell r="KU22">
            <v>1777.1969775696632</v>
          </cell>
          <cell r="KV22">
            <v>479.16271545938679</v>
          </cell>
          <cell r="KW22">
            <v>479.7575104299836</v>
          </cell>
          <cell r="KX22">
            <v>453.12895043959281</v>
          </cell>
          <cell r="KY22">
            <v>365.14780124069983</v>
          </cell>
          <cell r="LH22">
            <v>129.23697756966317</v>
          </cell>
          <cell r="LI22">
            <v>0</v>
          </cell>
          <cell r="LJ22">
            <v>129.23697756966317</v>
          </cell>
          <cell r="LK22">
            <v>0</v>
          </cell>
          <cell r="LX22">
            <v>0</v>
          </cell>
          <cell r="MJ22">
            <v>0</v>
          </cell>
          <cell r="ML22">
            <v>0</v>
          </cell>
          <cell r="MM22">
            <v>0</v>
          </cell>
          <cell r="MN22">
            <v>22988.16</v>
          </cell>
          <cell r="MO22">
            <v>5747.04</v>
          </cell>
          <cell r="MP22">
            <v>5747.04</v>
          </cell>
          <cell r="MQ22">
            <v>5747.04</v>
          </cell>
          <cell r="MR22">
            <v>5747.04</v>
          </cell>
          <cell r="NA22">
            <v>6392.6682611614697</v>
          </cell>
          <cell r="NB22">
            <v>6158.9578923222261</v>
          </cell>
          <cell r="NC22">
            <v>0</v>
          </cell>
          <cell r="ND22">
            <v>0</v>
          </cell>
          <cell r="NE22">
            <v>233.7103688392433</v>
          </cell>
          <cell r="NN22">
            <v>-16595.491738838529</v>
          </cell>
          <cell r="NO22">
            <v>-16595.491738838529</v>
          </cell>
          <cell r="NP22">
            <v>0</v>
          </cell>
          <cell r="NQ22">
            <v>6356.2</v>
          </cell>
          <cell r="NR22">
            <v>1585.88</v>
          </cell>
          <cell r="NS22">
            <v>-4770.32</v>
          </cell>
          <cell r="NT22">
            <v>-4770.32</v>
          </cell>
          <cell r="NU22">
            <v>0</v>
          </cell>
          <cell r="NV22">
            <v>1784.4</v>
          </cell>
          <cell r="NW22">
            <v>446.1</v>
          </cell>
          <cell r="NX22">
            <v>446.1</v>
          </cell>
          <cell r="NY22">
            <v>446.1</v>
          </cell>
          <cell r="NZ22">
            <v>446.1</v>
          </cell>
          <cell r="OI22">
            <v>0</v>
          </cell>
          <cell r="OJ22">
            <v>0</v>
          </cell>
          <cell r="OK22">
            <v>0</v>
          </cell>
          <cell r="OL22">
            <v>0</v>
          </cell>
          <cell r="OM22">
            <v>0</v>
          </cell>
          <cell r="OV22">
            <v>-1784.4</v>
          </cell>
          <cell r="OW22">
            <v>-1784.4</v>
          </cell>
          <cell r="OX22">
            <v>0</v>
          </cell>
          <cell r="OY22">
            <v>1499.12</v>
          </cell>
          <cell r="OZ22">
            <v>374.78</v>
          </cell>
          <cell r="PA22">
            <v>374.78</v>
          </cell>
          <cell r="PB22">
            <v>374.78</v>
          </cell>
          <cell r="PC22">
            <v>374.78</v>
          </cell>
          <cell r="PL22">
            <v>1585.88</v>
          </cell>
          <cell r="PM22">
            <v>0</v>
          </cell>
          <cell r="PN22">
            <v>1585.88</v>
          </cell>
          <cell r="PO22">
            <v>0</v>
          </cell>
          <cell r="PP22">
            <v>0</v>
          </cell>
          <cell r="PY22">
            <v>86.760000000000218</v>
          </cell>
          <cell r="PZ22">
            <v>0</v>
          </cell>
          <cell r="QA22">
            <v>86.760000000000218</v>
          </cell>
          <cell r="QB22">
            <v>428.84</v>
          </cell>
          <cell r="QC22">
            <v>107.21</v>
          </cell>
          <cell r="QD22">
            <v>107.21</v>
          </cell>
          <cell r="QE22">
            <v>107.21</v>
          </cell>
          <cell r="QF22">
            <v>107.21</v>
          </cell>
          <cell r="QO22">
            <v>0</v>
          </cell>
          <cell r="QP22">
            <v>0</v>
          </cell>
          <cell r="QQ22">
            <v>0</v>
          </cell>
          <cell r="QR22">
            <v>0</v>
          </cell>
          <cell r="QS22">
            <v>0</v>
          </cell>
          <cell r="RB22">
            <v>-428.84</v>
          </cell>
          <cell r="RC22">
            <v>-428.84</v>
          </cell>
          <cell r="RD22">
            <v>0</v>
          </cell>
          <cell r="RE22">
            <v>1819.84</v>
          </cell>
          <cell r="RF22">
            <v>454.96</v>
          </cell>
          <cell r="RG22">
            <v>454.96</v>
          </cell>
          <cell r="RH22">
            <v>454.96</v>
          </cell>
          <cell r="RI22">
            <v>454.96</v>
          </cell>
          <cell r="RR22">
            <v>0</v>
          </cell>
          <cell r="RS22">
            <v>0</v>
          </cell>
          <cell r="RT22">
            <v>0</v>
          </cell>
          <cell r="RU22">
            <v>0</v>
          </cell>
          <cell r="RV22">
            <v>0</v>
          </cell>
          <cell r="SE22">
            <v>-1819.84</v>
          </cell>
          <cell r="SF22">
            <v>-1819.84</v>
          </cell>
          <cell r="SG22">
            <v>0</v>
          </cell>
          <cell r="SH22">
            <v>595.4</v>
          </cell>
          <cell r="SI22">
            <v>148.85</v>
          </cell>
          <cell r="SJ22">
            <v>148.85</v>
          </cell>
          <cell r="SK22">
            <v>148.85</v>
          </cell>
          <cell r="SL22">
            <v>148.85</v>
          </cell>
          <cell r="SU22">
            <v>0</v>
          </cell>
          <cell r="SV22">
            <v>0</v>
          </cell>
          <cell r="SW22">
            <v>0</v>
          </cell>
          <cell r="SX22">
            <v>0</v>
          </cell>
          <cell r="SY22">
            <v>0</v>
          </cell>
          <cell r="TH22">
            <v>-595.4</v>
          </cell>
          <cell r="TI22">
            <v>-595.4</v>
          </cell>
          <cell r="TJ22">
            <v>0</v>
          </cell>
          <cell r="TK22">
            <v>205.56</v>
          </cell>
          <cell r="TL22">
            <v>51.39</v>
          </cell>
          <cell r="TM22">
            <v>51.39</v>
          </cell>
          <cell r="TN22">
            <v>51.39</v>
          </cell>
          <cell r="TO22">
            <v>51.39</v>
          </cell>
          <cell r="TX22">
            <v>0</v>
          </cell>
          <cell r="TY22">
            <v>0</v>
          </cell>
          <cell r="TZ22">
            <v>0</v>
          </cell>
          <cell r="UA22">
            <v>0</v>
          </cell>
          <cell r="UB22">
            <v>0</v>
          </cell>
          <cell r="UK22">
            <v>-205.56</v>
          </cell>
          <cell r="UL22">
            <v>-205.56</v>
          </cell>
          <cell r="UM22">
            <v>0</v>
          </cell>
          <cell r="UN22">
            <v>23.04</v>
          </cell>
          <cell r="UO22">
            <v>5.76</v>
          </cell>
          <cell r="UP22">
            <v>5.76</v>
          </cell>
          <cell r="UQ22">
            <v>5.76</v>
          </cell>
          <cell r="UR22">
            <v>5.76</v>
          </cell>
          <cell r="VA22">
            <v>0</v>
          </cell>
          <cell r="VC22">
            <v>0</v>
          </cell>
          <cell r="VH22">
            <v>0</v>
          </cell>
          <cell r="VN22">
            <v>-23.04</v>
          </cell>
          <cell r="VO22">
            <v>-23.04</v>
          </cell>
          <cell r="VP22">
            <v>0</v>
          </cell>
          <cell r="VQ22">
            <v>0</v>
          </cell>
          <cell r="WD22">
            <v>0</v>
          </cell>
          <cell r="WQ22">
            <v>0</v>
          </cell>
          <cell r="WR22">
            <v>0</v>
          </cell>
          <cell r="WS22">
            <v>0</v>
          </cell>
          <cell r="WT22">
            <v>21756.6</v>
          </cell>
          <cell r="WU22">
            <v>5439.15</v>
          </cell>
          <cell r="WV22">
            <v>5439.15</v>
          </cell>
          <cell r="WW22">
            <v>5439.15</v>
          </cell>
          <cell r="WX22">
            <v>5439.15</v>
          </cell>
          <cell r="XG22">
            <v>13380.10427191473</v>
          </cell>
          <cell r="XH22">
            <v>5182.875611024836</v>
          </cell>
          <cell r="XI22">
            <v>4300.5874535553248</v>
          </cell>
          <cell r="XJ22">
            <v>9.5842082006212426</v>
          </cell>
          <cell r="XK22">
            <v>3887.0569991339476</v>
          </cell>
          <cell r="XT22">
            <v>-8376.4957280852686</v>
          </cell>
          <cell r="XU22">
            <v>-8376.4957280852686</v>
          </cell>
          <cell r="XV22">
            <v>0</v>
          </cell>
          <cell r="XW22">
            <v>8969.8799999999992</v>
          </cell>
          <cell r="XX22">
            <v>2242.4699999999998</v>
          </cell>
          <cell r="XY22">
            <v>2242.4699999999998</v>
          </cell>
          <cell r="XZ22">
            <v>2242.4699999999998</v>
          </cell>
          <cell r="YA22">
            <v>2242.4699999999998</v>
          </cell>
          <cell r="YJ22">
            <v>7181.600431562234</v>
          </cell>
          <cell r="YK22">
            <v>2104.5123999511634</v>
          </cell>
          <cell r="YL22">
            <v>1759.9579552088405</v>
          </cell>
          <cell r="YM22">
            <v>1769.0949137283196</v>
          </cell>
          <cell r="YN22">
            <v>1548.0351626739102</v>
          </cell>
          <cell r="YW22">
            <v>-1788.2795684377652</v>
          </cell>
          <cell r="YX22">
            <v>-1788.2795684377652</v>
          </cell>
          <cell r="YY22">
            <v>0</v>
          </cell>
          <cell r="YZ22">
            <v>3691.08</v>
          </cell>
          <cell r="ZA22">
            <v>922.77</v>
          </cell>
          <cell r="ZB22">
            <v>922.77</v>
          </cell>
          <cell r="ZC22">
            <v>922.77</v>
          </cell>
          <cell r="ZD22">
            <v>922.77</v>
          </cell>
          <cell r="ZM22">
            <v>13336.9135192415</v>
          </cell>
          <cell r="ZT22">
            <v>3186.1513746095843</v>
          </cell>
          <cell r="ZU22">
            <v>7728.8935675898683</v>
          </cell>
          <cell r="ZV22">
            <v>2421.8685770420475</v>
          </cell>
          <cell r="ZZ22">
            <v>9645.8335192414997</v>
          </cell>
          <cell r="AAA22">
            <v>0</v>
          </cell>
          <cell r="AAB22">
            <v>9645.8335192414997</v>
          </cell>
          <cell r="AAC22">
            <v>715.88</v>
          </cell>
          <cell r="AAD22">
            <v>178.97</v>
          </cell>
          <cell r="AAE22">
            <v>178.97</v>
          </cell>
          <cell r="AAF22">
            <v>178.97</v>
          </cell>
          <cell r="AAG22">
            <v>178.97</v>
          </cell>
          <cell r="AAP22">
            <v>766.61359361999996</v>
          </cell>
          <cell r="AAQ22">
            <v>229.31905463999999</v>
          </cell>
          <cell r="AAR22">
            <v>179.16684721199999</v>
          </cell>
          <cell r="AAS22">
            <v>177.438313368</v>
          </cell>
          <cell r="AAT22">
            <v>180.68937839999998</v>
          </cell>
          <cell r="ABC22">
            <v>50.733593619999965</v>
          </cell>
          <cell r="ABD22">
            <v>0</v>
          </cell>
          <cell r="ABE22">
            <v>50.733593619999965</v>
          </cell>
          <cell r="ABF22">
            <v>159.47999999999999</v>
          </cell>
          <cell r="ABG22">
            <v>39.869999999999997</v>
          </cell>
          <cell r="ABH22">
            <v>39.869999999999997</v>
          </cell>
          <cell r="ABI22">
            <v>39.869999999999997</v>
          </cell>
          <cell r="ABJ22">
            <v>39.869999999999997</v>
          </cell>
          <cell r="ABS22">
            <v>0</v>
          </cell>
          <cell r="ABT22">
            <v>0</v>
          </cell>
          <cell r="ABU22">
            <v>0</v>
          </cell>
          <cell r="ABV22">
            <v>0</v>
          </cell>
          <cell r="ACF22">
            <v>-159.47999999999999</v>
          </cell>
          <cell r="ACG22">
            <v>-159.47999999999999</v>
          </cell>
          <cell r="ACH22">
            <v>0</v>
          </cell>
          <cell r="ACI22">
            <v>4878.32</v>
          </cell>
          <cell r="ACJ22">
            <v>4146.56306288</v>
          </cell>
          <cell r="ACK22">
            <v>-731.75693711999975</v>
          </cell>
          <cell r="ACL22">
            <v>-731.75693711999975</v>
          </cell>
          <cell r="ACM22">
            <v>0</v>
          </cell>
          <cell r="ACN22">
            <v>4878.32</v>
          </cell>
          <cell r="ACO22">
            <v>1219.58</v>
          </cell>
          <cell r="ACP22">
            <v>1219.58</v>
          </cell>
          <cell r="ACQ22">
            <v>1219.58</v>
          </cell>
          <cell r="ACR22">
            <v>1219.58</v>
          </cell>
          <cell r="ADA22">
            <v>4146.56306288</v>
          </cell>
          <cell r="ADB22">
            <v>251.53229639999998</v>
          </cell>
          <cell r="ADC22">
            <v>1236.6335738399998</v>
          </cell>
          <cell r="ADD22">
            <v>1456.2388926399999</v>
          </cell>
          <cell r="ADE22">
            <v>1202.1583000000001</v>
          </cell>
          <cell r="ADN22">
            <v>-731.75693711999975</v>
          </cell>
          <cell r="ADO22">
            <v>-731.75693711999975</v>
          </cell>
          <cell r="ADP22">
            <v>0</v>
          </cell>
          <cell r="ADQ22">
            <v>0</v>
          </cell>
          <cell r="ADR22">
            <v>0</v>
          </cell>
          <cell r="ADS22">
            <v>0</v>
          </cell>
          <cell r="ADT22">
            <v>0</v>
          </cell>
          <cell r="ADU22">
            <v>0</v>
          </cell>
          <cell r="AED22">
            <v>0</v>
          </cell>
          <cell r="AEE22">
            <v>0</v>
          </cell>
          <cell r="AEF22">
            <v>0</v>
          </cell>
          <cell r="AEG22">
            <v>0</v>
          </cell>
          <cell r="AEH22">
            <v>0</v>
          </cell>
          <cell r="AEQ22">
            <v>0</v>
          </cell>
          <cell r="AER22">
            <v>0</v>
          </cell>
          <cell r="AES22">
            <v>0</v>
          </cell>
          <cell r="AET22">
            <v>0</v>
          </cell>
          <cell r="AEU22">
            <v>0</v>
          </cell>
          <cell r="AEV22">
            <v>0</v>
          </cell>
          <cell r="AEW22">
            <v>0</v>
          </cell>
          <cell r="AEX22">
            <v>0</v>
          </cell>
          <cell r="AFG22">
            <v>0</v>
          </cell>
          <cell r="AFH22">
            <v>0</v>
          </cell>
          <cell r="AFI22">
            <v>0</v>
          </cell>
          <cell r="AFK22">
            <v>0</v>
          </cell>
          <cell r="AFT22">
            <v>0</v>
          </cell>
          <cell r="AFU22">
            <v>0</v>
          </cell>
          <cell r="AFV22">
            <v>0</v>
          </cell>
          <cell r="AFW22">
            <v>88093.252000000008</v>
          </cell>
          <cell r="AFX22">
            <v>69504.610407766697</v>
          </cell>
          <cell r="AFY22">
            <v>-18588.641592233311</v>
          </cell>
          <cell r="AFZ22">
            <v>-18588.641592233311</v>
          </cell>
          <cell r="AGA22">
            <v>0</v>
          </cell>
          <cell r="AGB22">
            <v>105711.90240000001</v>
          </cell>
          <cell r="AGC22">
            <v>83405.53248932003</v>
          </cell>
          <cell r="AGD22">
            <v>-22306.369910679976</v>
          </cell>
          <cell r="AGE22">
            <v>-22306.369910679976</v>
          </cell>
          <cell r="AGF22">
            <v>0</v>
          </cell>
          <cell r="AGG22">
            <v>5285.5951200000009</v>
          </cell>
          <cell r="AGH22">
            <v>4170.2766244660015</v>
          </cell>
          <cell r="AGI22">
            <v>-1115.3184955339993</v>
          </cell>
          <cell r="AGJ22">
            <v>-1115.3184955339993</v>
          </cell>
          <cell r="AGK22">
            <v>0</v>
          </cell>
          <cell r="AGL22">
            <v>825.35516304347823</v>
          </cell>
          <cell r="AGN22">
            <v>-825.35516304347823</v>
          </cell>
          <cell r="AGO22">
            <v>-825.35516304347823</v>
          </cell>
          <cell r="AGP22">
            <v>0</v>
          </cell>
          <cell r="AGQ22">
            <v>111822.85268304349</v>
          </cell>
          <cell r="AGR22">
            <v>87575.809113786032</v>
          </cell>
          <cell r="AGS22">
            <v>-24247.043569257454</v>
          </cell>
          <cell r="AGT22">
            <v>-24247.043569257454</v>
          </cell>
          <cell r="AGU22">
            <v>0</v>
          </cell>
        </row>
        <row r="23">
          <cell r="C23" t="str">
            <v>Дмитра Самоквасова, ВУЛ, 19</v>
          </cell>
          <cell r="D23">
            <v>5</v>
          </cell>
          <cell r="E23">
            <v>3772.9</v>
          </cell>
          <cell r="F23">
            <v>16744.120000000003</v>
          </cell>
          <cell r="G23">
            <v>5606.3676044335189</v>
          </cell>
          <cell r="H23">
            <v>-11137.752395566484</v>
          </cell>
          <cell r="I23">
            <v>-11137.752395566484</v>
          </cell>
          <cell r="J23">
            <v>0</v>
          </cell>
          <cell r="K23">
            <v>5286.04</v>
          </cell>
          <cell r="L23">
            <v>1321.51</v>
          </cell>
          <cell r="M23">
            <v>1321.51</v>
          </cell>
          <cell r="N23">
            <v>1321.51</v>
          </cell>
          <cell r="O23">
            <v>1321.51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L23">
            <v>0</v>
          </cell>
          <cell r="AM23">
            <v>0</v>
          </cell>
          <cell r="AN23">
            <v>1127.44</v>
          </cell>
          <cell r="AO23">
            <v>281.86</v>
          </cell>
          <cell r="AP23">
            <v>281.86</v>
          </cell>
          <cell r="AQ23">
            <v>281.86</v>
          </cell>
          <cell r="AR23">
            <v>281.86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O23">
            <v>0</v>
          </cell>
          <cell r="BP23">
            <v>0</v>
          </cell>
          <cell r="BQ23">
            <v>849</v>
          </cell>
          <cell r="BR23">
            <v>212.25</v>
          </cell>
          <cell r="BS23">
            <v>212.25</v>
          </cell>
          <cell r="BT23">
            <v>212.25</v>
          </cell>
          <cell r="BU23">
            <v>212.25</v>
          </cell>
          <cell r="CD23">
            <v>784.64</v>
          </cell>
          <cell r="CE23">
            <v>196.16</v>
          </cell>
          <cell r="CF23">
            <v>196.16</v>
          </cell>
          <cell r="CG23">
            <v>196.16</v>
          </cell>
          <cell r="CH23">
            <v>196.16</v>
          </cell>
          <cell r="CR23">
            <v>0</v>
          </cell>
          <cell r="CS23">
            <v>0</v>
          </cell>
          <cell r="CT23">
            <v>171.84</v>
          </cell>
          <cell r="CU23">
            <v>42.96</v>
          </cell>
          <cell r="CV23">
            <v>42.96</v>
          </cell>
          <cell r="CW23">
            <v>42.96</v>
          </cell>
          <cell r="CX23">
            <v>42.96</v>
          </cell>
          <cell r="DG23">
            <v>158.80000000000001</v>
          </cell>
          <cell r="DH23">
            <v>39.700000000000003</v>
          </cell>
          <cell r="DI23">
            <v>39.700000000000003</v>
          </cell>
          <cell r="DJ23">
            <v>39.700000000000003</v>
          </cell>
          <cell r="DK23">
            <v>39.700000000000003</v>
          </cell>
          <cell r="DT23">
            <v>-13.039999999999992</v>
          </cell>
          <cell r="DU23">
            <v>-13.039999999999992</v>
          </cell>
          <cell r="DV23">
            <v>0</v>
          </cell>
          <cell r="DW23">
            <v>327.56</v>
          </cell>
          <cell r="DX23">
            <v>81.89</v>
          </cell>
          <cell r="DY23">
            <v>81.89</v>
          </cell>
          <cell r="DZ23">
            <v>81.89</v>
          </cell>
          <cell r="EA23">
            <v>81.89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X23">
            <v>-327.56</v>
          </cell>
          <cell r="EY23">
            <v>-327.56</v>
          </cell>
          <cell r="EZ23">
            <v>0</v>
          </cell>
          <cell r="FA23">
            <v>3747.84</v>
          </cell>
          <cell r="FB23">
            <v>936.96</v>
          </cell>
          <cell r="FC23">
            <v>936.96</v>
          </cell>
          <cell r="FD23">
            <v>936.96</v>
          </cell>
          <cell r="FE23">
            <v>936.96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GA23">
            <v>-3747.84</v>
          </cell>
          <cell r="GB23">
            <v>-3747.84</v>
          </cell>
          <cell r="GC23">
            <v>0</v>
          </cell>
          <cell r="GD23">
            <v>354.8</v>
          </cell>
          <cell r="GE23">
            <v>88.7</v>
          </cell>
          <cell r="GF23">
            <v>88.7</v>
          </cell>
          <cell r="GG23">
            <v>88.7</v>
          </cell>
          <cell r="GH23">
            <v>88.7</v>
          </cell>
          <cell r="GQ23">
            <v>0</v>
          </cell>
          <cell r="GV23">
            <v>-354.8</v>
          </cell>
          <cell r="GW23">
            <v>-354.8</v>
          </cell>
          <cell r="GX23">
            <v>0</v>
          </cell>
          <cell r="GY23">
            <v>4879.6000000000004</v>
          </cell>
          <cell r="GZ23">
            <v>1219.9000000000001</v>
          </cell>
          <cell r="HA23">
            <v>1219.9000000000001</v>
          </cell>
          <cell r="HB23">
            <v>1219.9000000000001</v>
          </cell>
          <cell r="HC23">
            <v>1219.9000000000001</v>
          </cell>
          <cell r="HL23">
            <v>4662.9276044335184</v>
          </cell>
          <cell r="HM23">
            <v>1517.4240860864716</v>
          </cell>
          <cell r="HN23">
            <v>1236.6278076790243</v>
          </cell>
          <cell r="HO23">
            <v>1024.7370762579512</v>
          </cell>
          <cell r="HP23">
            <v>884.13863441007129</v>
          </cell>
          <cell r="HY23">
            <v>-216.67239556648201</v>
          </cell>
          <cell r="HZ23">
            <v>-216.67239556648201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JB23">
            <v>0</v>
          </cell>
          <cell r="JC23">
            <v>0</v>
          </cell>
          <cell r="JD23">
            <v>0</v>
          </cell>
          <cell r="JE23">
            <v>0</v>
          </cell>
          <cell r="JF23">
            <v>0</v>
          </cell>
          <cell r="JG23">
            <v>0</v>
          </cell>
          <cell r="JH23">
            <v>0</v>
          </cell>
          <cell r="JI23">
            <v>0</v>
          </cell>
          <cell r="JR23">
            <v>0</v>
          </cell>
          <cell r="JS23">
            <v>0</v>
          </cell>
          <cell r="JT23">
            <v>0</v>
          </cell>
          <cell r="JU23">
            <v>0</v>
          </cell>
          <cell r="JV23">
            <v>0</v>
          </cell>
          <cell r="KE23">
            <v>0</v>
          </cell>
          <cell r="KF23">
            <v>0</v>
          </cell>
          <cell r="KG23">
            <v>0</v>
          </cell>
          <cell r="KH23">
            <v>1291.8399999999999</v>
          </cell>
          <cell r="KI23">
            <v>322.95999999999998</v>
          </cell>
          <cell r="KJ23">
            <v>322.95999999999998</v>
          </cell>
          <cell r="KK23">
            <v>322.95999999999998</v>
          </cell>
          <cell r="KL23">
            <v>322.95999999999998</v>
          </cell>
          <cell r="KU23">
            <v>1393.0617672361752</v>
          </cell>
          <cell r="KV23">
            <v>375.59328966694289</v>
          </cell>
          <cell r="KW23">
            <v>376.05952168474431</v>
          </cell>
          <cell r="KX23">
            <v>355.18663628860975</v>
          </cell>
          <cell r="KY23">
            <v>286.22231959587833</v>
          </cell>
          <cell r="LH23">
            <v>101.22176723617531</v>
          </cell>
          <cell r="LI23">
            <v>0</v>
          </cell>
          <cell r="LJ23">
            <v>101.22176723617531</v>
          </cell>
          <cell r="LK23">
            <v>0</v>
          </cell>
          <cell r="LX23">
            <v>0</v>
          </cell>
          <cell r="MJ23">
            <v>0</v>
          </cell>
          <cell r="ML23">
            <v>0</v>
          </cell>
          <cell r="MM23">
            <v>0</v>
          </cell>
          <cell r="MN23">
            <v>15726.96</v>
          </cell>
          <cell r="MO23">
            <v>3931.74</v>
          </cell>
          <cell r="MP23">
            <v>3931.74</v>
          </cell>
          <cell r="MQ23">
            <v>3931.74</v>
          </cell>
          <cell r="MR23">
            <v>3931.74</v>
          </cell>
          <cell r="NA23">
            <v>54.682431754639239</v>
          </cell>
          <cell r="NB23">
            <v>54.682431754639239</v>
          </cell>
          <cell r="NC23">
            <v>0</v>
          </cell>
          <cell r="ND23">
            <v>0</v>
          </cell>
          <cell r="NE23">
            <v>0</v>
          </cell>
          <cell r="NN23">
            <v>-15672.277568245359</v>
          </cell>
          <cell r="NO23">
            <v>-15672.277568245359</v>
          </cell>
          <cell r="NP23">
            <v>0</v>
          </cell>
          <cell r="NQ23">
            <v>6410.88</v>
          </cell>
          <cell r="NR23">
            <v>0</v>
          </cell>
          <cell r="NS23">
            <v>-6410.88</v>
          </cell>
          <cell r="NT23">
            <v>-6410.88</v>
          </cell>
          <cell r="NU23">
            <v>0</v>
          </cell>
          <cell r="NV23">
            <v>1508</v>
          </cell>
          <cell r="NW23">
            <v>377</v>
          </cell>
          <cell r="NX23">
            <v>377</v>
          </cell>
          <cell r="NY23">
            <v>377</v>
          </cell>
          <cell r="NZ23">
            <v>377</v>
          </cell>
          <cell r="OI23">
            <v>0</v>
          </cell>
          <cell r="OJ23">
            <v>0</v>
          </cell>
          <cell r="OK23">
            <v>0</v>
          </cell>
          <cell r="OL23">
            <v>0</v>
          </cell>
          <cell r="OM23">
            <v>0</v>
          </cell>
          <cell r="OV23">
            <v>-1508</v>
          </cell>
          <cell r="OW23">
            <v>-1508</v>
          </cell>
          <cell r="OX23">
            <v>0</v>
          </cell>
          <cell r="OY23">
            <v>1387.68</v>
          </cell>
          <cell r="OZ23">
            <v>346.92</v>
          </cell>
          <cell r="PA23">
            <v>346.92</v>
          </cell>
          <cell r="PB23">
            <v>346.92</v>
          </cell>
          <cell r="PC23">
            <v>346.92</v>
          </cell>
          <cell r="PL23">
            <v>0</v>
          </cell>
          <cell r="PM23">
            <v>0</v>
          </cell>
          <cell r="PN23">
            <v>0</v>
          </cell>
          <cell r="PO23">
            <v>0</v>
          </cell>
          <cell r="PP23">
            <v>0</v>
          </cell>
          <cell r="PY23">
            <v>-1387.68</v>
          </cell>
          <cell r="PZ23">
            <v>-1387.68</v>
          </cell>
          <cell r="QA23">
            <v>0</v>
          </cell>
          <cell r="QB23">
            <v>366.88</v>
          </cell>
          <cell r="QC23">
            <v>91.72</v>
          </cell>
          <cell r="QD23">
            <v>91.72</v>
          </cell>
          <cell r="QE23">
            <v>91.72</v>
          </cell>
          <cell r="QF23">
            <v>91.72</v>
          </cell>
          <cell r="QO23">
            <v>0</v>
          </cell>
          <cell r="QP23">
            <v>0</v>
          </cell>
          <cell r="QQ23">
            <v>0</v>
          </cell>
          <cell r="QR23">
            <v>0</v>
          </cell>
          <cell r="QS23">
            <v>0</v>
          </cell>
          <cell r="RB23">
            <v>-366.88</v>
          </cell>
          <cell r="RC23">
            <v>-366.88</v>
          </cell>
          <cell r="RD23">
            <v>0</v>
          </cell>
          <cell r="RE23">
            <v>1527.24</v>
          </cell>
          <cell r="RF23">
            <v>381.81</v>
          </cell>
          <cell r="RG23">
            <v>381.81</v>
          </cell>
          <cell r="RH23">
            <v>381.81</v>
          </cell>
          <cell r="RI23">
            <v>381.81</v>
          </cell>
          <cell r="RR23">
            <v>0</v>
          </cell>
          <cell r="RS23">
            <v>0</v>
          </cell>
          <cell r="RT23">
            <v>0</v>
          </cell>
          <cell r="RU23">
            <v>0</v>
          </cell>
          <cell r="RV23">
            <v>0</v>
          </cell>
          <cell r="SE23">
            <v>-1527.24</v>
          </cell>
          <cell r="SF23">
            <v>-1527.24</v>
          </cell>
          <cell r="SG23">
            <v>0</v>
          </cell>
          <cell r="SH23">
            <v>595.72</v>
          </cell>
          <cell r="SI23">
            <v>148.93</v>
          </cell>
          <cell r="SJ23">
            <v>148.93</v>
          </cell>
          <cell r="SK23">
            <v>148.93</v>
          </cell>
          <cell r="SL23">
            <v>148.93</v>
          </cell>
          <cell r="SU23">
            <v>0</v>
          </cell>
          <cell r="SV23">
            <v>0</v>
          </cell>
          <cell r="SW23">
            <v>0</v>
          </cell>
          <cell r="SX23">
            <v>0</v>
          </cell>
          <cell r="SY23">
            <v>0</v>
          </cell>
          <cell r="TH23">
            <v>-595.72</v>
          </cell>
          <cell r="TI23">
            <v>-595.72</v>
          </cell>
          <cell r="TJ23">
            <v>0</v>
          </cell>
          <cell r="TK23">
            <v>1000.24</v>
          </cell>
          <cell r="TL23">
            <v>250.06</v>
          </cell>
          <cell r="TM23">
            <v>250.06</v>
          </cell>
          <cell r="TN23">
            <v>250.06</v>
          </cell>
          <cell r="TO23">
            <v>250.06</v>
          </cell>
          <cell r="TX23">
            <v>0</v>
          </cell>
          <cell r="TY23">
            <v>0</v>
          </cell>
          <cell r="TZ23">
            <v>0</v>
          </cell>
          <cell r="UA23">
            <v>0</v>
          </cell>
          <cell r="UB23">
            <v>0</v>
          </cell>
          <cell r="UK23">
            <v>-1000.24</v>
          </cell>
          <cell r="UL23">
            <v>-1000.24</v>
          </cell>
          <cell r="UM23">
            <v>0</v>
          </cell>
          <cell r="UN23">
            <v>25.12</v>
          </cell>
          <cell r="UO23">
            <v>6.28</v>
          </cell>
          <cell r="UP23">
            <v>6.28</v>
          </cell>
          <cell r="UQ23">
            <v>6.28</v>
          </cell>
          <cell r="UR23">
            <v>6.28</v>
          </cell>
          <cell r="VA23">
            <v>0</v>
          </cell>
          <cell r="VC23">
            <v>0</v>
          </cell>
          <cell r="VH23">
            <v>0</v>
          </cell>
          <cell r="VN23">
            <v>-25.12</v>
          </cell>
          <cell r="VO23">
            <v>-25.12</v>
          </cell>
          <cell r="VP23">
            <v>0</v>
          </cell>
          <cell r="VQ23">
            <v>0</v>
          </cell>
          <cell r="WD23">
            <v>0</v>
          </cell>
          <cell r="WQ23">
            <v>0</v>
          </cell>
          <cell r="WR23">
            <v>0</v>
          </cell>
          <cell r="WS23">
            <v>0</v>
          </cell>
          <cell r="WT23">
            <v>15411.56</v>
          </cell>
          <cell r="WU23">
            <v>3852.89</v>
          </cell>
          <cell r="WV23">
            <v>3852.89</v>
          </cell>
          <cell r="WW23">
            <v>3852.89</v>
          </cell>
          <cell r="WX23">
            <v>3852.89</v>
          </cell>
          <cell r="XG23">
            <v>9872.0122765661072</v>
          </cell>
          <cell r="XH23">
            <v>4128.1491425655677</v>
          </cell>
          <cell r="XI23">
            <v>3080.6177150663907</v>
          </cell>
          <cell r="XJ23">
            <v>7.4349922812347655</v>
          </cell>
          <cell r="XK23">
            <v>2655.8104266529153</v>
          </cell>
          <cell r="XT23">
            <v>-5539.5477234338923</v>
          </cell>
          <cell r="XU23">
            <v>-5539.5477234338923</v>
          </cell>
          <cell r="XV23">
            <v>0</v>
          </cell>
          <cell r="XW23">
            <v>10094.76</v>
          </cell>
          <cell r="XX23">
            <v>2523.69</v>
          </cell>
          <cell r="XY23">
            <v>2523.69</v>
          </cell>
          <cell r="XZ23">
            <v>2523.69</v>
          </cell>
          <cell r="YA23">
            <v>2523.69</v>
          </cell>
          <cell r="YJ23">
            <v>8584.6930777617981</v>
          </cell>
          <cell r="YK23">
            <v>2387.0778013579375</v>
          </cell>
          <cell r="YL23">
            <v>2148.387298923763</v>
          </cell>
          <cell r="YM23">
            <v>2159.5408185723122</v>
          </cell>
          <cell r="YN23">
            <v>1889.6871589077848</v>
          </cell>
          <cell r="YW23">
            <v>-1510.0669222382021</v>
          </cell>
          <cell r="YX23">
            <v>-1510.0669222382021</v>
          </cell>
          <cell r="YY23">
            <v>0</v>
          </cell>
          <cell r="YZ23">
            <v>3335.24</v>
          </cell>
          <cell r="ZA23">
            <v>833.81</v>
          </cell>
          <cell r="ZB23">
            <v>833.81</v>
          </cell>
          <cell r="ZC23">
            <v>833.81</v>
          </cell>
          <cell r="ZD23">
            <v>833.81</v>
          </cell>
          <cell r="ZM23">
            <v>9415.1010538481642</v>
          </cell>
          <cell r="ZT23">
            <v>2230.9472582702483</v>
          </cell>
          <cell r="ZU23">
            <v>5498.9207671315498</v>
          </cell>
          <cell r="ZV23">
            <v>1685.2330284463662</v>
          </cell>
          <cell r="ZZ23">
            <v>6079.8610538481644</v>
          </cell>
          <cell r="AAA23">
            <v>0</v>
          </cell>
          <cell r="AAB23">
            <v>6079.8610538481644</v>
          </cell>
          <cell r="AAC23">
            <v>582.52</v>
          </cell>
          <cell r="AAD23">
            <v>145.63</v>
          </cell>
          <cell r="AAE23">
            <v>145.63</v>
          </cell>
          <cell r="AAF23">
            <v>145.63</v>
          </cell>
          <cell r="AAG23">
            <v>145.63</v>
          </cell>
          <cell r="AAP23">
            <v>648.44928997199986</v>
          </cell>
          <cell r="AAQ23">
            <v>177.57526795199999</v>
          </cell>
          <cell r="AAR23">
            <v>157.01818618799999</v>
          </cell>
          <cell r="AAS23">
            <v>155.50333423199999</v>
          </cell>
          <cell r="AAT23">
            <v>158.35250159999998</v>
          </cell>
          <cell r="ABC23">
            <v>65.929289971999879</v>
          </cell>
          <cell r="ABD23">
            <v>0</v>
          </cell>
          <cell r="ABE23">
            <v>65.929289971999879</v>
          </cell>
          <cell r="ABF23">
            <v>129.80000000000001</v>
          </cell>
          <cell r="ABG23">
            <v>32.450000000000003</v>
          </cell>
          <cell r="ABH23">
            <v>32.450000000000003</v>
          </cell>
          <cell r="ABI23">
            <v>32.450000000000003</v>
          </cell>
          <cell r="ABJ23">
            <v>32.450000000000003</v>
          </cell>
          <cell r="ABS23">
            <v>0</v>
          </cell>
          <cell r="ABT23">
            <v>0</v>
          </cell>
          <cell r="ABU23">
            <v>0</v>
          </cell>
          <cell r="ABV23">
            <v>0</v>
          </cell>
          <cell r="ACF23">
            <v>-129.80000000000001</v>
          </cell>
          <cell r="ACG23">
            <v>-129.80000000000001</v>
          </cell>
          <cell r="ACH23">
            <v>0</v>
          </cell>
          <cell r="ACI23">
            <v>2550.48</v>
          </cell>
          <cell r="ACJ23">
            <v>3775.65704362</v>
          </cell>
          <cell r="ACK23">
            <v>1225.1770436199999</v>
          </cell>
          <cell r="ACL23">
            <v>0</v>
          </cell>
          <cell r="ACM23">
            <v>1225.1770436199999</v>
          </cell>
          <cell r="ACN23">
            <v>2550.48</v>
          </cell>
          <cell r="ACO23">
            <v>637.62</v>
          </cell>
          <cell r="ACP23">
            <v>637.62</v>
          </cell>
          <cell r="ACQ23">
            <v>637.62</v>
          </cell>
          <cell r="ACR23">
            <v>637.62</v>
          </cell>
          <cell r="ADA23">
            <v>3775.65704362</v>
          </cell>
          <cell r="ADB23">
            <v>711.91262071999995</v>
          </cell>
          <cell r="ADC23">
            <v>1093.5901380600001</v>
          </cell>
          <cell r="ADD23">
            <v>1006.87647284</v>
          </cell>
          <cell r="ADE23">
            <v>963.27781200000004</v>
          </cell>
          <cell r="ADN23">
            <v>1225.1770436199999</v>
          </cell>
          <cell r="ADO23">
            <v>0</v>
          </cell>
          <cell r="ADP23">
            <v>1225.1770436199999</v>
          </cell>
          <cell r="ADQ23">
            <v>0</v>
          </cell>
          <cell r="ADR23">
            <v>0</v>
          </cell>
          <cell r="ADS23">
            <v>0</v>
          </cell>
          <cell r="ADT23">
            <v>0</v>
          </cell>
          <cell r="ADU23">
            <v>0</v>
          </cell>
          <cell r="AED23">
            <v>0</v>
          </cell>
          <cell r="AEE23">
            <v>0</v>
          </cell>
          <cell r="AEF23">
            <v>0</v>
          </cell>
          <cell r="AEG23">
            <v>0</v>
          </cell>
          <cell r="AEH23">
            <v>0</v>
          </cell>
          <cell r="AEQ23">
            <v>0</v>
          </cell>
          <cell r="AER23">
            <v>0</v>
          </cell>
          <cell r="AES23">
            <v>0</v>
          </cell>
          <cell r="AET23">
            <v>0</v>
          </cell>
          <cell r="AEU23">
            <v>0</v>
          </cell>
          <cell r="AEV23">
            <v>0</v>
          </cell>
          <cell r="AEW23">
            <v>0</v>
          </cell>
          <cell r="AEX23">
            <v>0</v>
          </cell>
          <cell r="AFG23">
            <v>0</v>
          </cell>
          <cell r="AFH23">
            <v>0</v>
          </cell>
          <cell r="AFI23">
            <v>0</v>
          </cell>
          <cell r="AFK23">
            <v>0</v>
          </cell>
          <cell r="AFT23">
            <v>0</v>
          </cell>
          <cell r="AFU23">
            <v>0</v>
          </cell>
          <cell r="AFV23">
            <v>0</v>
          </cell>
          <cell r="AFW23">
            <v>72278.16</v>
          </cell>
          <cell r="AFX23">
            <v>39350.024545192398</v>
          </cell>
          <cell r="AFY23">
            <v>-32928.135454807605</v>
          </cell>
          <cell r="AFZ23">
            <v>-32928.135454807605</v>
          </cell>
          <cell r="AGA23">
            <v>0</v>
          </cell>
          <cell r="AGB23">
            <v>86733.792000000001</v>
          </cell>
          <cell r="AGC23">
            <v>47220.029454230877</v>
          </cell>
          <cell r="AGD23">
            <v>-39513.762545769125</v>
          </cell>
          <cell r="AGE23">
            <v>-39513.762545769125</v>
          </cell>
          <cell r="AGF23">
            <v>0</v>
          </cell>
          <cell r="AGG23">
            <v>4336.6896000000006</v>
          </cell>
          <cell r="AGH23">
            <v>2361.001472711544</v>
          </cell>
          <cell r="AGI23">
            <v>-1975.6881272884566</v>
          </cell>
          <cell r="AGJ23">
            <v>-1975.6881272884566</v>
          </cell>
          <cell r="AGK23">
            <v>0</v>
          </cell>
          <cell r="AGL23">
            <v>825.35516304347823</v>
          </cell>
          <cell r="AGN23">
            <v>-825.35516304347823</v>
          </cell>
          <cell r="AGO23">
            <v>-825.35516304347823</v>
          </cell>
          <cell r="AGP23">
            <v>0</v>
          </cell>
          <cell r="AGQ23">
            <v>91895.83676304348</v>
          </cell>
          <cell r="AGR23">
            <v>49581.030926942418</v>
          </cell>
          <cell r="AGS23">
            <v>-42314.805836101063</v>
          </cell>
          <cell r="AGT23">
            <v>-42314.805836101063</v>
          </cell>
          <cell r="AGU23">
            <v>0</v>
          </cell>
        </row>
        <row r="24">
          <cell r="C24" t="str">
            <v>Дмитра Самоквасова, ВУЛ, 21</v>
          </cell>
          <cell r="D24">
            <v>5</v>
          </cell>
          <cell r="E24">
            <v>2687.81</v>
          </cell>
          <cell r="F24">
            <v>11275.08</v>
          </cell>
          <cell r="G24">
            <v>3967.3682559031618</v>
          </cell>
          <cell r="H24">
            <v>-7307.7117440968377</v>
          </cell>
          <cell r="I24">
            <v>-7307.7117440968377</v>
          </cell>
          <cell r="J24">
            <v>0</v>
          </cell>
          <cell r="K24">
            <v>3733.24</v>
          </cell>
          <cell r="L24">
            <v>933.31</v>
          </cell>
          <cell r="M24">
            <v>933.31</v>
          </cell>
          <cell r="N24">
            <v>933.31</v>
          </cell>
          <cell r="O24">
            <v>933.31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L24">
            <v>0</v>
          </cell>
          <cell r="AM24">
            <v>0</v>
          </cell>
          <cell r="AN24">
            <v>704.6</v>
          </cell>
          <cell r="AO24">
            <v>176.15</v>
          </cell>
          <cell r="AP24">
            <v>176.15</v>
          </cell>
          <cell r="AQ24">
            <v>176.15</v>
          </cell>
          <cell r="AR24">
            <v>176.15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O24">
            <v>0</v>
          </cell>
          <cell r="BP24">
            <v>0</v>
          </cell>
          <cell r="BQ24">
            <v>581.6</v>
          </cell>
          <cell r="BR24">
            <v>145.4</v>
          </cell>
          <cell r="BS24">
            <v>145.4</v>
          </cell>
          <cell r="BT24">
            <v>145.4</v>
          </cell>
          <cell r="BU24">
            <v>145.4</v>
          </cell>
          <cell r="CD24">
            <v>537.52</v>
          </cell>
          <cell r="CE24">
            <v>134.38</v>
          </cell>
          <cell r="CF24">
            <v>134.38</v>
          </cell>
          <cell r="CG24">
            <v>134.38</v>
          </cell>
          <cell r="CH24">
            <v>134.38</v>
          </cell>
          <cell r="CR24">
            <v>0</v>
          </cell>
          <cell r="CS24">
            <v>0</v>
          </cell>
          <cell r="CT24">
            <v>119.96</v>
          </cell>
          <cell r="CU24">
            <v>29.99</v>
          </cell>
          <cell r="CV24">
            <v>29.99</v>
          </cell>
          <cell r="CW24">
            <v>29.99</v>
          </cell>
          <cell r="CX24">
            <v>29.99</v>
          </cell>
          <cell r="DG24">
            <v>110.88</v>
          </cell>
          <cell r="DH24">
            <v>27.72</v>
          </cell>
          <cell r="DI24">
            <v>27.72</v>
          </cell>
          <cell r="DJ24">
            <v>27.72</v>
          </cell>
          <cell r="DK24">
            <v>27.72</v>
          </cell>
          <cell r="DT24">
            <v>-9.0799999999999983</v>
          </cell>
          <cell r="DU24">
            <v>-9.0799999999999983</v>
          </cell>
          <cell r="DV24">
            <v>0</v>
          </cell>
          <cell r="DW24">
            <v>218.32</v>
          </cell>
          <cell r="DX24">
            <v>54.58</v>
          </cell>
          <cell r="DY24">
            <v>54.58</v>
          </cell>
          <cell r="DZ24">
            <v>54.58</v>
          </cell>
          <cell r="EA24">
            <v>54.58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X24">
            <v>-218.32</v>
          </cell>
          <cell r="EY24">
            <v>-218.32</v>
          </cell>
          <cell r="EZ24">
            <v>0</v>
          </cell>
          <cell r="FA24">
            <v>2113.44</v>
          </cell>
          <cell r="FB24">
            <v>528.36</v>
          </cell>
          <cell r="FC24">
            <v>528.36</v>
          </cell>
          <cell r="FD24">
            <v>528.36</v>
          </cell>
          <cell r="FE24">
            <v>528.36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GA24">
            <v>-2113.44</v>
          </cell>
          <cell r="GB24">
            <v>-2113.44</v>
          </cell>
          <cell r="GC24">
            <v>0</v>
          </cell>
          <cell r="GD24">
            <v>327.68</v>
          </cell>
          <cell r="GE24">
            <v>81.92</v>
          </cell>
          <cell r="GF24">
            <v>81.92</v>
          </cell>
          <cell r="GG24">
            <v>81.92</v>
          </cell>
          <cell r="GH24">
            <v>81.92</v>
          </cell>
          <cell r="GQ24">
            <v>0</v>
          </cell>
          <cell r="GV24">
            <v>-327.68</v>
          </cell>
          <cell r="GW24">
            <v>-327.68</v>
          </cell>
          <cell r="GX24">
            <v>0</v>
          </cell>
          <cell r="GY24">
            <v>3476.24</v>
          </cell>
          <cell r="GZ24">
            <v>869.06</v>
          </cell>
          <cell r="HA24">
            <v>869.06</v>
          </cell>
          <cell r="HB24">
            <v>869.06</v>
          </cell>
          <cell r="HC24">
            <v>869.06</v>
          </cell>
          <cell r="HL24">
            <v>3318.9682559031617</v>
          </cell>
          <cell r="HM24">
            <v>1079.8611791671444</v>
          </cell>
          <cell r="HN24">
            <v>880.38774740671784</v>
          </cell>
          <cell r="HO24">
            <v>729.49982860665489</v>
          </cell>
          <cell r="HP24">
            <v>629.21950072264463</v>
          </cell>
          <cell r="HY24">
            <v>-157.27174409683812</v>
          </cell>
          <cell r="HZ24">
            <v>-157.27174409683812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JB24">
            <v>0</v>
          </cell>
          <cell r="JC24">
            <v>0</v>
          </cell>
          <cell r="JD24">
            <v>0</v>
          </cell>
          <cell r="JE24">
            <v>0</v>
          </cell>
          <cell r="JF24">
            <v>0</v>
          </cell>
          <cell r="JG24">
            <v>0</v>
          </cell>
          <cell r="JH24">
            <v>0</v>
          </cell>
          <cell r="JI24">
            <v>0</v>
          </cell>
          <cell r="JR24">
            <v>0</v>
          </cell>
          <cell r="JS24">
            <v>0</v>
          </cell>
          <cell r="JT24">
            <v>0</v>
          </cell>
          <cell r="JU24">
            <v>0</v>
          </cell>
          <cell r="JV24">
            <v>0</v>
          </cell>
          <cell r="KE24">
            <v>0</v>
          </cell>
          <cell r="KF24">
            <v>0</v>
          </cell>
          <cell r="KG24">
            <v>0</v>
          </cell>
          <cell r="KH24">
            <v>923.16</v>
          </cell>
          <cell r="KI24">
            <v>230.79</v>
          </cell>
          <cell r="KJ24">
            <v>230.79</v>
          </cell>
          <cell r="KK24">
            <v>230.79</v>
          </cell>
          <cell r="KL24">
            <v>230.79</v>
          </cell>
          <cell r="KU24">
            <v>995.11217061837306</v>
          </cell>
          <cell r="KV24">
            <v>268.29926894892759</v>
          </cell>
          <cell r="KW24">
            <v>268.63231459425208</v>
          </cell>
          <cell r="KX24">
            <v>253.7220910979708</v>
          </cell>
          <cell r="KY24">
            <v>204.45849597722261</v>
          </cell>
          <cell r="LH24">
            <v>71.952170618373088</v>
          </cell>
          <cell r="LI24">
            <v>0</v>
          </cell>
          <cell r="LJ24">
            <v>71.952170618373088</v>
          </cell>
          <cell r="LK24">
            <v>0</v>
          </cell>
          <cell r="LX24">
            <v>0</v>
          </cell>
          <cell r="MJ24">
            <v>0</v>
          </cell>
          <cell r="ML24">
            <v>0</v>
          </cell>
          <cell r="MM24">
            <v>0</v>
          </cell>
          <cell r="MN24">
            <v>7838.72</v>
          </cell>
          <cell r="MO24">
            <v>1959.68</v>
          </cell>
          <cell r="MP24">
            <v>1959.68</v>
          </cell>
          <cell r="MQ24">
            <v>1959.68</v>
          </cell>
          <cell r="MR24">
            <v>1959.68</v>
          </cell>
          <cell r="NA24">
            <v>8412.2260979488146</v>
          </cell>
          <cell r="NB24">
            <v>0</v>
          </cell>
          <cell r="NC24">
            <v>3084.3060979488146</v>
          </cell>
          <cell r="ND24">
            <v>5327.92</v>
          </cell>
          <cell r="NE24">
            <v>0</v>
          </cell>
          <cell r="NN24">
            <v>573.50609794881439</v>
          </cell>
          <cell r="NO24">
            <v>0</v>
          </cell>
          <cell r="NP24">
            <v>573.50609794881439</v>
          </cell>
          <cell r="NQ24">
            <v>4262.2800000000007</v>
          </cell>
          <cell r="NR24">
            <v>0</v>
          </cell>
          <cell r="NS24">
            <v>-4262.2800000000007</v>
          </cell>
          <cell r="NT24">
            <v>-4262.2800000000007</v>
          </cell>
          <cell r="NU24">
            <v>0</v>
          </cell>
          <cell r="NV24">
            <v>1087.1199999999999</v>
          </cell>
          <cell r="NW24">
            <v>271.77999999999997</v>
          </cell>
          <cell r="NX24">
            <v>271.77999999999997</v>
          </cell>
          <cell r="NY24">
            <v>271.77999999999997</v>
          </cell>
          <cell r="NZ24">
            <v>271.77999999999997</v>
          </cell>
          <cell r="OI24">
            <v>0</v>
          </cell>
          <cell r="OJ24">
            <v>0</v>
          </cell>
          <cell r="OK24">
            <v>0</v>
          </cell>
          <cell r="OL24">
            <v>0</v>
          </cell>
          <cell r="OM24">
            <v>0</v>
          </cell>
          <cell r="OV24">
            <v>-1087.1199999999999</v>
          </cell>
          <cell r="OW24">
            <v>-1087.1199999999999</v>
          </cell>
          <cell r="OX24">
            <v>0</v>
          </cell>
          <cell r="OY24">
            <v>867.08</v>
          </cell>
          <cell r="OZ24">
            <v>216.77</v>
          </cell>
          <cell r="PA24">
            <v>216.77</v>
          </cell>
          <cell r="PB24">
            <v>216.77</v>
          </cell>
          <cell r="PC24">
            <v>216.77</v>
          </cell>
          <cell r="PL24">
            <v>0</v>
          </cell>
          <cell r="PM24">
            <v>0</v>
          </cell>
          <cell r="PN24">
            <v>0</v>
          </cell>
          <cell r="PO24">
            <v>0</v>
          </cell>
          <cell r="PP24">
            <v>0</v>
          </cell>
          <cell r="PY24">
            <v>-867.08</v>
          </cell>
          <cell r="PZ24">
            <v>-867.08</v>
          </cell>
          <cell r="QA24">
            <v>0</v>
          </cell>
          <cell r="QB24">
            <v>257.72000000000003</v>
          </cell>
          <cell r="QC24">
            <v>64.430000000000007</v>
          </cell>
          <cell r="QD24">
            <v>64.430000000000007</v>
          </cell>
          <cell r="QE24">
            <v>64.430000000000007</v>
          </cell>
          <cell r="QF24">
            <v>64.430000000000007</v>
          </cell>
          <cell r="QO24">
            <v>0</v>
          </cell>
          <cell r="QP24">
            <v>0</v>
          </cell>
          <cell r="QQ24">
            <v>0</v>
          </cell>
          <cell r="QR24">
            <v>0</v>
          </cell>
          <cell r="QS24">
            <v>0</v>
          </cell>
          <cell r="RB24">
            <v>-257.72000000000003</v>
          </cell>
          <cell r="RC24">
            <v>-257.72000000000003</v>
          </cell>
          <cell r="RD24">
            <v>0</v>
          </cell>
          <cell r="RE24">
            <v>1142.8800000000001</v>
          </cell>
          <cell r="RF24">
            <v>285.72000000000003</v>
          </cell>
          <cell r="RG24">
            <v>285.72000000000003</v>
          </cell>
          <cell r="RH24">
            <v>285.72000000000003</v>
          </cell>
          <cell r="RI24">
            <v>285.72000000000003</v>
          </cell>
          <cell r="RR24">
            <v>0</v>
          </cell>
          <cell r="RS24">
            <v>0</v>
          </cell>
          <cell r="RT24">
            <v>0</v>
          </cell>
          <cell r="RU24">
            <v>0</v>
          </cell>
          <cell r="RV24">
            <v>0</v>
          </cell>
          <cell r="SE24">
            <v>-1142.8800000000001</v>
          </cell>
          <cell r="SF24">
            <v>-1142.8800000000001</v>
          </cell>
          <cell r="SG24">
            <v>0</v>
          </cell>
          <cell r="SH24">
            <v>397.12</v>
          </cell>
          <cell r="SI24">
            <v>99.28</v>
          </cell>
          <cell r="SJ24">
            <v>99.28</v>
          </cell>
          <cell r="SK24">
            <v>99.28</v>
          </cell>
          <cell r="SL24">
            <v>99.28</v>
          </cell>
          <cell r="SU24">
            <v>0</v>
          </cell>
          <cell r="SV24">
            <v>0</v>
          </cell>
          <cell r="SW24">
            <v>0</v>
          </cell>
          <cell r="SX24">
            <v>0</v>
          </cell>
          <cell r="SY24">
            <v>0</v>
          </cell>
          <cell r="TH24">
            <v>-397.12</v>
          </cell>
          <cell r="TI24">
            <v>-397.12</v>
          </cell>
          <cell r="TJ24">
            <v>0</v>
          </cell>
          <cell r="TK24">
            <v>496.6</v>
          </cell>
          <cell r="TL24">
            <v>124.15</v>
          </cell>
          <cell r="TM24">
            <v>124.15</v>
          </cell>
          <cell r="TN24">
            <v>124.15</v>
          </cell>
          <cell r="TO24">
            <v>124.15</v>
          </cell>
          <cell r="TX24">
            <v>0</v>
          </cell>
          <cell r="TY24">
            <v>0</v>
          </cell>
          <cell r="TZ24">
            <v>0</v>
          </cell>
          <cell r="UA24">
            <v>0</v>
          </cell>
          <cell r="UB24">
            <v>0</v>
          </cell>
          <cell r="UK24">
            <v>-496.6</v>
          </cell>
          <cell r="UL24">
            <v>-496.6</v>
          </cell>
          <cell r="UM24">
            <v>0</v>
          </cell>
          <cell r="UN24">
            <v>13.76</v>
          </cell>
          <cell r="UO24">
            <v>3.44</v>
          </cell>
          <cell r="UP24">
            <v>3.44</v>
          </cell>
          <cell r="UQ24">
            <v>3.44</v>
          </cell>
          <cell r="UR24">
            <v>3.44</v>
          </cell>
          <cell r="VA24">
            <v>0</v>
          </cell>
          <cell r="VC24">
            <v>0</v>
          </cell>
          <cell r="VH24">
            <v>0</v>
          </cell>
          <cell r="VN24">
            <v>-13.76</v>
          </cell>
          <cell r="VO24">
            <v>-13.76</v>
          </cell>
          <cell r="VP24">
            <v>0</v>
          </cell>
          <cell r="VQ24">
            <v>0</v>
          </cell>
          <cell r="WD24">
            <v>0</v>
          </cell>
          <cell r="WQ24">
            <v>0</v>
          </cell>
          <cell r="WR24">
            <v>0</v>
          </cell>
          <cell r="WS24">
            <v>0</v>
          </cell>
          <cell r="WT24">
            <v>10791.72</v>
          </cell>
          <cell r="WU24">
            <v>2697.93</v>
          </cell>
          <cell r="WV24">
            <v>2697.93</v>
          </cell>
          <cell r="WW24">
            <v>2697.93</v>
          </cell>
          <cell r="WX24">
            <v>2697.93</v>
          </cell>
          <cell r="XG24">
            <v>7605.2640151587711</v>
          </cell>
          <cell r="XH24">
            <v>3166.4368890248602</v>
          </cell>
          <cell r="XI24">
            <v>2341.2873037245731</v>
          </cell>
          <cell r="XJ24">
            <v>5.9276457309813697</v>
          </cell>
          <cell r="XK24">
            <v>2091.6121766783558</v>
          </cell>
          <cell r="XT24">
            <v>-3186.4559848412282</v>
          </cell>
          <cell r="XU24">
            <v>-3186.4559848412282</v>
          </cell>
          <cell r="XV24">
            <v>0</v>
          </cell>
          <cell r="XW24">
            <v>6273.6</v>
          </cell>
          <cell r="XX24">
            <v>1568.4</v>
          </cell>
          <cell r="XY24">
            <v>1568.4</v>
          </cell>
          <cell r="XZ24">
            <v>1568.4</v>
          </cell>
          <cell r="YA24">
            <v>1568.4</v>
          </cell>
          <cell r="YJ24">
            <v>5567.1383290240565</v>
          </cell>
          <cell r="YK24">
            <v>1691.0014189450981</v>
          </cell>
          <cell r="YL24">
            <v>1343.6515055308555</v>
          </cell>
          <cell r="YM24">
            <v>1350.627176758873</v>
          </cell>
          <cell r="YN24">
            <v>1181.8582277892301</v>
          </cell>
          <cell r="YW24">
            <v>-706.46167097594389</v>
          </cell>
          <cell r="YX24">
            <v>-706.46167097594389</v>
          </cell>
          <cell r="YY24">
            <v>0</v>
          </cell>
          <cell r="YZ24">
            <v>2477.2399999999998</v>
          </cell>
          <cell r="ZA24">
            <v>619.30999999999995</v>
          </cell>
          <cell r="ZB24">
            <v>619.30999999999995</v>
          </cell>
          <cell r="ZC24">
            <v>619.30999999999995</v>
          </cell>
          <cell r="ZD24">
            <v>619.30999999999995</v>
          </cell>
          <cell r="ZM24">
            <v>7047.0001872831117</v>
          </cell>
          <cell r="ZT24">
            <v>1664.5360817164819</v>
          </cell>
          <cell r="ZU24">
            <v>4175.2876690526373</v>
          </cell>
          <cell r="ZV24">
            <v>1207.1764365139925</v>
          </cell>
          <cell r="ZZ24">
            <v>4569.7601872831119</v>
          </cell>
          <cell r="AAA24">
            <v>0</v>
          </cell>
          <cell r="AAB24">
            <v>4569.7601872831119</v>
          </cell>
          <cell r="AAC24">
            <v>420.52</v>
          </cell>
          <cell r="AAD24">
            <v>105.13</v>
          </cell>
          <cell r="AAE24">
            <v>105.13</v>
          </cell>
          <cell r="AAF24">
            <v>105.13</v>
          </cell>
          <cell r="AAG24">
            <v>105.13</v>
          </cell>
          <cell r="AAP24">
            <v>503.73803215799995</v>
          </cell>
          <cell r="AAQ24">
            <v>155.62335844799998</v>
          </cell>
          <cell r="AAR24">
            <v>116.082714474</v>
          </cell>
          <cell r="AAS24">
            <v>114.962792436</v>
          </cell>
          <cell r="AAT24">
            <v>117.06916679999999</v>
          </cell>
          <cell r="ABC24">
            <v>83.218032157999971</v>
          </cell>
          <cell r="ABD24">
            <v>0</v>
          </cell>
          <cell r="ABE24">
            <v>83.218032157999971</v>
          </cell>
          <cell r="ABF24">
            <v>93.36</v>
          </cell>
          <cell r="ABG24">
            <v>23.34</v>
          </cell>
          <cell r="ABH24">
            <v>23.34</v>
          </cell>
          <cell r="ABI24">
            <v>23.34</v>
          </cell>
          <cell r="ABJ24">
            <v>23.34</v>
          </cell>
          <cell r="ABS24">
            <v>0</v>
          </cell>
          <cell r="ABT24">
            <v>0</v>
          </cell>
          <cell r="ABU24">
            <v>0</v>
          </cell>
          <cell r="ABV24">
            <v>0</v>
          </cell>
          <cell r="ACF24">
            <v>-93.36</v>
          </cell>
          <cell r="ACG24">
            <v>-93.36</v>
          </cell>
          <cell r="ACH24">
            <v>0</v>
          </cell>
          <cell r="ACI24">
            <v>2520.64</v>
          </cell>
          <cell r="ACJ24">
            <v>1725.3244555400001</v>
          </cell>
          <cell r="ACK24">
            <v>-795.31554445999973</v>
          </cell>
          <cell r="ACL24">
            <v>-795.31554445999973</v>
          </cell>
          <cell r="ACM24">
            <v>0</v>
          </cell>
          <cell r="ACN24">
            <v>2520.64</v>
          </cell>
          <cell r="ACO24">
            <v>630.16</v>
          </cell>
          <cell r="ACP24">
            <v>630.16</v>
          </cell>
          <cell r="ACQ24">
            <v>630.16</v>
          </cell>
          <cell r="ACR24">
            <v>630.16</v>
          </cell>
          <cell r="ADA24">
            <v>1725.3244555400001</v>
          </cell>
          <cell r="ADB24">
            <v>407.02498871999995</v>
          </cell>
          <cell r="ADC24">
            <v>484.50195989999997</v>
          </cell>
          <cell r="ADD24">
            <v>293.98965091999997</v>
          </cell>
          <cell r="ADE24">
            <v>539.80785600000002</v>
          </cell>
          <cell r="ADN24">
            <v>-795.31554445999973</v>
          </cell>
          <cell r="ADO24">
            <v>-795.31554445999973</v>
          </cell>
          <cell r="ADP24">
            <v>0</v>
          </cell>
          <cell r="ADQ24">
            <v>0</v>
          </cell>
          <cell r="ADR24">
            <v>0</v>
          </cell>
          <cell r="ADS24">
            <v>0</v>
          </cell>
          <cell r="ADT24">
            <v>0</v>
          </cell>
          <cell r="ADU24">
            <v>0</v>
          </cell>
          <cell r="AED24">
            <v>0</v>
          </cell>
          <cell r="AEE24">
            <v>0</v>
          </cell>
          <cell r="AEF24">
            <v>0</v>
          </cell>
          <cell r="AEG24">
            <v>0</v>
          </cell>
          <cell r="AEH24">
            <v>0</v>
          </cell>
          <cell r="AEQ24">
            <v>0</v>
          </cell>
          <cell r="AER24">
            <v>0</v>
          </cell>
          <cell r="AES24">
            <v>0</v>
          </cell>
          <cell r="AET24">
            <v>0</v>
          </cell>
          <cell r="AEU24">
            <v>0</v>
          </cell>
          <cell r="AEV24">
            <v>0</v>
          </cell>
          <cell r="AEW24">
            <v>0</v>
          </cell>
          <cell r="AEX24">
            <v>0</v>
          </cell>
          <cell r="AFG24">
            <v>0</v>
          </cell>
          <cell r="AFH24">
            <v>0</v>
          </cell>
          <cell r="AFI24">
            <v>0</v>
          </cell>
          <cell r="AFK24">
            <v>0</v>
          </cell>
          <cell r="AFT24">
            <v>0</v>
          </cell>
          <cell r="AFU24">
            <v>0</v>
          </cell>
          <cell r="AFV24">
            <v>0</v>
          </cell>
          <cell r="AFW24">
            <v>46876.319999999992</v>
          </cell>
          <cell r="AFX24">
            <v>35823.171543634286</v>
          </cell>
          <cell r="AFY24">
            <v>-11053.148456365707</v>
          </cell>
          <cell r="AFZ24">
            <v>-11053.148456365707</v>
          </cell>
          <cell r="AGA24">
            <v>0</v>
          </cell>
          <cell r="AGB24">
            <v>56251.583999999988</v>
          </cell>
          <cell r="AGC24">
            <v>42987.80585236114</v>
          </cell>
          <cell r="AGD24">
            <v>-13263.778147638848</v>
          </cell>
          <cell r="AGE24">
            <v>-13263.778147638848</v>
          </cell>
          <cell r="AGF24">
            <v>0</v>
          </cell>
          <cell r="AGG24">
            <v>2812.5791999999997</v>
          </cell>
          <cell r="AGH24">
            <v>2149.3902926180572</v>
          </cell>
          <cell r="AGI24">
            <v>-663.1889073819425</v>
          </cell>
          <cell r="AGJ24">
            <v>-663.1889073819425</v>
          </cell>
          <cell r="AGK24">
            <v>0</v>
          </cell>
          <cell r="AGL24">
            <v>825.35516304347823</v>
          </cell>
          <cell r="AGN24">
            <v>-825.35516304347823</v>
          </cell>
          <cell r="AGO24">
            <v>-825.35516304347823</v>
          </cell>
          <cell r="AGP24">
            <v>0</v>
          </cell>
          <cell r="AGQ24">
            <v>59889.518363043469</v>
          </cell>
          <cell r="AGR24">
            <v>45137.1961449792</v>
          </cell>
          <cell r="AGS24">
            <v>-14752.32221806427</v>
          </cell>
          <cell r="AGT24">
            <v>-14752.32221806427</v>
          </cell>
          <cell r="AGU24">
            <v>0</v>
          </cell>
        </row>
        <row r="25">
          <cell r="C25" t="str">
            <v>Дмитра Самоквасова, ВУЛ, 23</v>
          </cell>
          <cell r="D25">
            <v>5</v>
          </cell>
          <cell r="E25">
            <v>2806.4</v>
          </cell>
          <cell r="F25">
            <v>11505.12</v>
          </cell>
          <cell r="G25">
            <v>14436.003141177138</v>
          </cell>
          <cell r="H25">
            <v>2930.8831411771371</v>
          </cell>
          <cell r="I25">
            <v>0</v>
          </cell>
          <cell r="J25">
            <v>2930.8831411771371</v>
          </cell>
          <cell r="K25">
            <v>3754.96</v>
          </cell>
          <cell r="L25">
            <v>938.74</v>
          </cell>
          <cell r="M25">
            <v>938.74</v>
          </cell>
          <cell r="N25">
            <v>938.74</v>
          </cell>
          <cell r="O25">
            <v>938.74</v>
          </cell>
          <cell r="X25">
            <v>5582.1862148814507</v>
          </cell>
          <cell r="Y25">
            <v>5582.1862148814507</v>
          </cell>
          <cell r="Z25">
            <v>0</v>
          </cell>
          <cell r="AA25">
            <v>0</v>
          </cell>
          <cell r="AB25">
            <v>0</v>
          </cell>
          <cell r="AL25">
            <v>0</v>
          </cell>
          <cell r="AM25">
            <v>0</v>
          </cell>
          <cell r="AN25">
            <v>733.04</v>
          </cell>
          <cell r="AO25">
            <v>183.26</v>
          </cell>
          <cell r="AP25">
            <v>183.26</v>
          </cell>
          <cell r="AQ25">
            <v>183.26</v>
          </cell>
          <cell r="AR25">
            <v>183.26</v>
          </cell>
          <cell r="BA25">
            <v>1116.2705512805549</v>
          </cell>
          <cell r="BB25">
            <v>1116.2705512805549</v>
          </cell>
          <cell r="BC25">
            <v>0</v>
          </cell>
          <cell r="BD25">
            <v>0</v>
          </cell>
          <cell r="BE25">
            <v>0</v>
          </cell>
          <cell r="BO25">
            <v>0</v>
          </cell>
          <cell r="BP25">
            <v>0</v>
          </cell>
          <cell r="BQ25">
            <v>601.67999999999995</v>
          </cell>
          <cell r="BR25">
            <v>150.41999999999999</v>
          </cell>
          <cell r="BS25">
            <v>150.41999999999999</v>
          </cell>
          <cell r="BT25">
            <v>150.41999999999999</v>
          </cell>
          <cell r="BU25">
            <v>150.41999999999999</v>
          </cell>
          <cell r="CD25">
            <v>556.24</v>
          </cell>
          <cell r="CE25">
            <v>139.06</v>
          </cell>
          <cell r="CF25">
            <v>139.06</v>
          </cell>
          <cell r="CG25">
            <v>139.06</v>
          </cell>
          <cell r="CH25">
            <v>139.06</v>
          </cell>
          <cell r="CR25">
            <v>0</v>
          </cell>
          <cell r="CS25">
            <v>0</v>
          </cell>
          <cell r="CT25">
            <v>124.6</v>
          </cell>
          <cell r="CU25">
            <v>31.15</v>
          </cell>
          <cell r="CV25">
            <v>31.15</v>
          </cell>
          <cell r="CW25">
            <v>31.15</v>
          </cell>
          <cell r="CX25">
            <v>31.15</v>
          </cell>
          <cell r="DG25">
            <v>115.68</v>
          </cell>
          <cell r="DH25">
            <v>28.92</v>
          </cell>
          <cell r="DI25">
            <v>28.92</v>
          </cell>
          <cell r="DJ25">
            <v>28.92</v>
          </cell>
          <cell r="DK25">
            <v>28.92</v>
          </cell>
          <cell r="DT25">
            <v>-8.9199999999999875</v>
          </cell>
          <cell r="DU25">
            <v>-8.9199999999999875</v>
          </cell>
          <cell r="DV25">
            <v>0</v>
          </cell>
          <cell r="DW25">
            <v>217.76</v>
          </cell>
          <cell r="DX25">
            <v>54.44</v>
          </cell>
          <cell r="DY25">
            <v>54.44</v>
          </cell>
          <cell r="DZ25">
            <v>54.44</v>
          </cell>
          <cell r="EA25">
            <v>54.44</v>
          </cell>
          <cell r="EK25">
            <v>331.61842057499058</v>
          </cell>
          <cell r="EL25">
            <v>331.61842057499058</v>
          </cell>
          <cell r="EM25">
            <v>0</v>
          </cell>
          <cell r="EN25">
            <v>0</v>
          </cell>
          <cell r="EO25">
            <v>0</v>
          </cell>
          <cell r="EX25">
            <v>113.85842057499059</v>
          </cell>
          <cell r="EY25">
            <v>0</v>
          </cell>
          <cell r="EZ25">
            <v>113.85842057499059</v>
          </cell>
          <cell r="FA25">
            <v>2169.92</v>
          </cell>
          <cell r="FB25">
            <v>542.48</v>
          </cell>
          <cell r="FC25">
            <v>542.48</v>
          </cell>
          <cell r="FD25">
            <v>542.48</v>
          </cell>
          <cell r="FE25">
            <v>542.48</v>
          </cell>
          <cell r="FN25">
            <v>3269.2957321728841</v>
          </cell>
          <cell r="FO25">
            <v>3269.2957321728841</v>
          </cell>
          <cell r="FP25">
            <v>0</v>
          </cell>
          <cell r="FQ25">
            <v>0</v>
          </cell>
          <cell r="FR25">
            <v>0</v>
          </cell>
          <cell r="GA25">
            <v>1099.375732172884</v>
          </cell>
          <cell r="GB25">
            <v>0</v>
          </cell>
          <cell r="GC25">
            <v>1099.375732172884</v>
          </cell>
          <cell r="GD25">
            <v>273.92</v>
          </cell>
          <cell r="GE25">
            <v>68.48</v>
          </cell>
          <cell r="GF25">
            <v>68.48</v>
          </cell>
          <cell r="GG25">
            <v>68.48</v>
          </cell>
          <cell r="GH25">
            <v>68.48</v>
          </cell>
          <cell r="GQ25">
            <v>0</v>
          </cell>
          <cell r="GV25">
            <v>-273.92</v>
          </cell>
          <cell r="GW25">
            <v>-273.92</v>
          </cell>
          <cell r="GX25">
            <v>0</v>
          </cell>
          <cell r="GY25">
            <v>3629.24</v>
          </cell>
          <cell r="GZ25">
            <v>907.31</v>
          </cell>
          <cell r="HA25">
            <v>907.31</v>
          </cell>
          <cell r="HB25">
            <v>907.31</v>
          </cell>
          <cell r="HC25">
            <v>907.31</v>
          </cell>
          <cell r="HL25">
            <v>3464.712222267256</v>
          </cell>
          <cell r="HM25">
            <v>1127.1873993407919</v>
          </cell>
          <cell r="HN25">
            <v>919.10622379025745</v>
          </cell>
          <cell r="HO25">
            <v>761.57439859347699</v>
          </cell>
          <cell r="HP25">
            <v>656.8442005427296</v>
          </cell>
          <cell r="HY25">
            <v>-164.52777773274374</v>
          </cell>
          <cell r="HZ25">
            <v>-164.52777773274374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O25">
            <v>0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JB25">
            <v>0</v>
          </cell>
          <cell r="JC25">
            <v>0</v>
          </cell>
          <cell r="JD25">
            <v>0</v>
          </cell>
          <cell r="JE25">
            <v>0</v>
          </cell>
          <cell r="JF25">
            <v>0</v>
          </cell>
          <cell r="JG25">
            <v>0</v>
          </cell>
          <cell r="JH25">
            <v>0</v>
          </cell>
          <cell r="JI25">
            <v>0</v>
          </cell>
          <cell r="JR25">
            <v>0</v>
          </cell>
          <cell r="JS25">
            <v>0</v>
          </cell>
          <cell r="JT25">
            <v>0</v>
          </cell>
          <cell r="JU25">
            <v>0</v>
          </cell>
          <cell r="JV25">
            <v>0</v>
          </cell>
          <cell r="KE25">
            <v>0</v>
          </cell>
          <cell r="KF25">
            <v>0</v>
          </cell>
          <cell r="KG25">
            <v>0</v>
          </cell>
          <cell r="KH25">
            <v>922.76</v>
          </cell>
          <cell r="KI25">
            <v>230.69</v>
          </cell>
          <cell r="KJ25">
            <v>230.69</v>
          </cell>
          <cell r="KK25">
            <v>230.69</v>
          </cell>
          <cell r="KL25">
            <v>230.69</v>
          </cell>
          <cell r="KU25">
            <v>995.11217061837306</v>
          </cell>
          <cell r="KV25">
            <v>268.29926894892759</v>
          </cell>
          <cell r="KW25">
            <v>268.63231459425208</v>
          </cell>
          <cell r="KX25">
            <v>253.7220910979708</v>
          </cell>
          <cell r="KY25">
            <v>204.45849597722261</v>
          </cell>
          <cell r="LH25">
            <v>72.352170618373066</v>
          </cell>
          <cell r="LI25">
            <v>0</v>
          </cell>
          <cell r="LJ25">
            <v>72.352170618373066</v>
          </cell>
          <cell r="LK25">
            <v>0</v>
          </cell>
          <cell r="LX25">
            <v>0</v>
          </cell>
          <cell r="MJ25">
            <v>0</v>
          </cell>
          <cell r="ML25">
            <v>0</v>
          </cell>
          <cell r="MM25">
            <v>0</v>
          </cell>
          <cell r="MN25">
            <v>7664.84</v>
          </cell>
          <cell r="MO25">
            <v>1916.21</v>
          </cell>
          <cell r="MP25">
            <v>1916.21</v>
          </cell>
          <cell r="MQ25">
            <v>1916.21</v>
          </cell>
          <cell r="MR25">
            <v>1916.21</v>
          </cell>
          <cell r="NA25">
            <v>2815.3914093580429</v>
          </cell>
          <cell r="NB25">
            <v>773.16018289281737</v>
          </cell>
          <cell r="NC25">
            <v>2042.2312264652255</v>
          </cell>
          <cell r="ND25">
            <v>0</v>
          </cell>
          <cell r="NE25">
            <v>0</v>
          </cell>
          <cell r="NN25">
            <v>-4849.4485906419577</v>
          </cell>
          <cell r="NO25">
            <v>-4849.4485906419577</v>
          </cell>
          <cell r="NP25">
            <v>0</v>
          </cell>
          <cell r="NQ25">
            <v>4389.24</v>
          </cell>
          <cell r="NR25">
            <v>1577.75</v>
          </cell>
          <cell r="NS25">
            <v>-2811.49</v>
          </cell>
          <cell r="NT25">
            <v>-2811.49</v>
          </cell>
          <cell r="NU25">
            <v>0</v>
          </cell>
          <cell r="NV25">
            <v>1097.8800000000001</v>
          </cell>
          <cell r="NW25">
            <v>274.47000000000003</v>
          </cell>
          <cell r="NX25">
            <v>274.47000000000003</v>
          </cell>
          <cell r="NY25">
            <v>274.47000000000003</v>
          </cell>
          <cell r="NZ25">
            <v>274.47000000000003</v>
          </cell>
          <cell r="OI25">
            <v>0</v>
          </cell>
          <cell r="OJ25">
            <v>0</v>
          </cell>
          <cell r="OK25">
            <v>0</v>
          </cell>
          <cell r="OL25">
            <v>0</v>
          </cell>
          <cell r="OM25">
            <v>0</v>
          </cell>
          <cell r="OV25">
            <v>-1097.8800000000001</v>
          </cell>
          <cell r="OW25">
            <v>-1097.8800000000001</v>
          </cell>
          <cell r="OX25">
            <v>0</v>
          </cell>
          <cell r="OY25">
            <v>901.4</v>
          </cell>
          <cell r="OZ25">
            <v>225.35</v>
          </cell>
          <cell r="PA25">
            <v>225.35</v>
          </cell>
          <cell r="PB25">
            <v>225.35</v>
          </cell>
          <cell r="PC25">
            <v>225.35</v>
          </cell>
          <cell r="PL25">
            <v>1577.75</v>
          </cell>
          <cell r="PM25">
            <v>0</v>
          </cell>
          <cell r="PN25">
            <v>0</v>
          </cell>
          <cell r="PO25">
            <v>1577.75</v>
          </cell>
          <cell r="PP25">
            <v>0</v>
          </cell>
          <cell r="PY25">
            <v>676.35</v>
          </cell>
          <cell r="PZ25">
            <v>0</v>
          </cell>
          <cell r="QA25">
            <v>676.35</v>
          </cell>
          <cell r="QB25">
            <v>271.64</v>
          </cell>
          <cell r="QC25">
            <v>67.91</v>
          </cell>
          <cell r="QD25">
            <v>67.91</v>
          </cell>
          <cell r="QE25">
            <v>67.91</v>
          </cell>
          <cell r="QF25">
            <v>67.91</v>
          </cell>
          <cell r="QO25">
            <v>0</v>
          </cell>
          <cell r="QP25">
            <v>0</v>
          </cell>
          <cell r="QQ25">
            <v>0</v>
          </cell>
          <cell r="QR25">
            <v>0</v>
          </cell>
          <cell r="QS25">
            <v>0</v>
          </cell>
          <cell r="RB25">
            <v>-271.64</v>
          </cell>
          <cell r="RC25">
            <v>-271.64</v>
          </cell>
          <cell r="RD25">
            <v>0</v>
          </cell>
          <cell r="RE25">
            <v>1189.92</v>
          </cell>
          <cell r="RF25">
            <v>297.48</v>
          </cell>
          <cell r="RG25">
            <v>297.48</v>
          </cell>
          <cell r="RH25">
            <v>297.48</v>
          </cell>
          <cell r="RI25">
            <v>297.48</v>
          </cell>
          <cell r="RR25">
            <v>0</v>
          </cell>
          <cell r="RS25">
            <v>0</v>
          </cell>
          <cell r="RT25">
            <v>0</v>
          </cell>
          <cell r="RU25">
            <v>0</v>
          </cell>
          <cell r="RV25">
            <v>0</v>
          </cell>
          <cell r="SE25">
            <v>-1189.92</v>
          </cell>
          <cell r="SF25">
            <v>-1189.92</v>
          </cell>
          <cell r="SG25">
            <v>0</v>
          </cell>
          <cell r="SH25">
            <v>397.4</v>
          </cell>
          <cell r="SI25">
            <v>99.35</v>
          </cell>
          <cell r="SJ25">
            <v>99.35</v>
          </cell>
          <cell r="SK25">
            <v>99.35</v>
          </cell>
          <cell r="SL25">
            <v>99.35</v>
          </cell>
          <cell r="SU25">
            <v>0</v>
          </cell>
          <cell r="SV25">
            <v>0</v>
          </cell>
          <cell r="SW25">
            <v>0</v>
          </cell>
          <cell r="SX25">
            <v>0</v>
          </cell>
          <cell r="SY25">
            <v>0</v>
          </cell>
          <cell r="TH25">
            <v>-397.4</v>
          </cell>
          <cell r="TI25">
            <v>-397.4</v>
          </cell>
          <cell r="TJ25">
            <v>0</v>
          </cell>
          <cell r="TK25">
            <v>517.52</v>
          </cell>
          <cell r="TL25">
            <v>129.38</v>
          </cell>
          <cell r="TM25">
            <v>129.38</v>
          </cell>
          <cell r="TN25">
            <v>129.38</v>
          </cell>
          <cell r="TO25">
            <v>129.38</v>
          </cell>
          <cell r="TX25">
            <v>0</v>
          </cell>
          <cell r="TY25">
            <v>0</v>
          </cell>
          <cell r="TZ25">
            <v>0</v>
          </cell>
          <cell r="UA25">
            <v>0</v>
          </cell>
          <cell r="UB25">
            <v>0</v>
          </cell>
          <cell r="UK25">
            <v>-517.52</v>
          </cell>
          <cell r="UL25">
            <v>-517.52</v>
          </cell>
          <cell r="UM25">
            <v>0</v>
          </cell>
          <cell r="UN25">
            <v>13.48</v>
          </cell>
          <cell r="UO25">
            <v>3.37</v>
          </cell>
          <cell r="UP25">
            <v>3.37</v>
          </cell>
          <cell r="UQ25">
            <v>3.37</v>
          </cell>
          <cell r="UR25">
            <v>3.37</v>
          </cell>
          <cell r="VA25">
            <v>0</v>
          </cell>
          <cell r="VC25">
            <v>0</v>
          </cell>
          <cell r="VH25">
            <v>0</v>
          </cell>
          <cell r="VN25">
            <v>-13.48</v>
          </cell>
          <cell r="VO25">
            <v>-13.48</v>
          </cell>
          <cell r="VP25">
            <v>0</v>
          </cell>
          <cell r="VQ25">
            <v>0</v>
          </cell>
          <cell r="WD25">
            <v>0</v>
          </cell>
          <cell r="WQ25">
            <v>0</v>
          </cell>
          <cell r="WR25">
            <v>0</v>
          </cell>
          <cell r="WS25">
            <v>0</v>
          </cell>
          <cell r="WT25">
            <v>13487.56</v>
          </cell>
          <cell r="WU25">
            <v>3371.89</v>
          </cell>
          <cell r="WV25">
            <v>3371.89</v>
          </cell>
          <cell r="WW25">
            <v>3371.89</v>
          </cell>
          <cell r="WX25">
            <v>3371.89</v>
          </cell>
          <cell r="XG25">
            <v>8705.8512967772622</v>
          </cell>
          <cell r="XH25">
            <v>3646.4916636095927</v>
          </cell>
          <cell r="XI25">
            <v>2597.7028130056701</v>
          </cell>
          <cell r="XJ25">
            <v>3.983255434912778</v>
          </cell>
          <cell r="XK25">
            <v>2457.6735647270862</v>
          </cell>
          <cell r="XT25">
            <v>-4781.7087032227373</v>
          </cell>
          <cell r="XU25">
            <v>-4781.7087032227373</v>
          </cell>
          <cell r="XV25">
            <v>0</v>
          </cell>
          <cell r="XW25">
            <v>6748.84</v>
          </cell>
          <cell r="XX25">
            <v>1687.21</v>
          </cell>
          <cell r="XY25">
            <v>1687.21</v>
          </cell>
          <cell r="XZ25">
            <v>1687.21</v>
          </cell>
          <cell r="YA25">
            <v>1687.21</v>
          </cell>
          <cell r="YJ25">
            <v>6079.1563199167604</v>
          </cell>
          <cell r="YK25">
            <v>1871.7638198450379</v>
          </cell>
          <cell r="YL25">
            <v>1458.4851805876683</v>
          </cell>
          <cell r="YM25">
            <v>1466.0570197653394</v>
          </cell>
          <cell r="YN25">
            <v>1282.8502997187145</v>
          </cell>
          <cell r="YW25">
            <v>-669.68368008323978</v>
          </cell>
          <cell r="YX25">
            <v>-669.68368008323978</v>
          </cell>
          <cell r="YY25">
            <v>0</v>
          </cell>
          <cell r="YZ25">
            <v>2422.48</v>
          </cell>
          <cell r="ZA25">
            <v>605.62</v>
          </cell>
          <cell r="ZB25">
            <v>605.62</v>
          </cell>
          <cell r="ZC25">
            <v>605.62</v>
          </cell>
          <cell r="ZD25">
            <v>605.62</v>
          </cell>
          <cell r="ZM25">
            <v>7705.7154832576161</v>
          </cell>
          <cell r="ZT25">
            <v>1829.4642198155998</v>
          </cell>
          <cell r="ZU25">
            <v>4632.2781693286388</v>
          </cell>
          <cell r="ZV25">
            <v>1243.9730941133778</v>
          </cell>
          <cell r="ZZ25">
            <v>5283.2354832576166</v>
          </cell>
          <cell r="AAA25">
            <v>0</v>
          </cell>
          <cell r="AAB25">
            <v>5283.2354832576166</v>
          </cell>
          <cell r="AAC25">
            <v>593.84</v>
          </cell>
          <cell r="AAD25">
            <v>148.46</v>
          </cell>
          <cell r="AAE25">
            <v>148.46</v>
          </cell>
          <cell r="AAF25">
            <v>148.46</v>
          </cell>
          <cell r="AAG25">
            <v>148.46</v>
          </cell>
          <cell r="AAP25">
            <v>352.26765770399999</v>
          </cell>
          <cell r="AAQ25">
            <v>115.051525704</v>
          </cell>
          <cell r="AAR25">
            <v>79.1023608</v>
          </cell>
          <cell r="AAS25">
            <v>78.339211199999994</v>
          </cell>
          <cell r="AAT25">
            <v>79.774559999999994</v>
          </cell>
          <cell r="ABC25">
            <v>-241.57234229600004</v>
          </cell>
          <cell r="ABD25">
            <v>-241.57234229600004</v>
          </cell>
          <cell r="ABE25">
            <v>0</v>
          </cell>
          <cell r="ABF25">
            <v>131.32</v>
          </cell>
          <cell r="ABG25">
            <v>32.83</v>
          </cell>
          <cell r="ABH25">
            <v>32.83</v>
          </cell>
          <cell r="ABI25">
            <v>32.83</v>
          </cell>
          <cell r="ABJ25">
            <v>32.83</v>
          </cell>
          <cell r="ABS25">
            <v>0</v>
          </cell>
          <cell r="ABT25">
            <v>0</v>
          </cell>
          <cell r="ABU25">
            <v>0</v>
          </cell>
          <cell r="ABV25">
            <v>0</v>
          </cell>
          <cell r="ACF25">
            <v>-131.32</v>
          </cell>
          <cell r="ACG25">
            <v>-131.32</v>
          </cell>
          <cell r="ACH25">
            <v>0</v>
          </cell>
          <cell r="ACI25">
            <v>4041.2</v>
          </cell>
          <cell r="ACJ25">
            <v>2719.93115296</v>
          </cell>
          <cell r="ACK25">
            <v>-1321.2688470399999</v>
          </cell>
          <cell r="ACL25">
            <v>-1321.2688470399999</v>
          </cell>
          <cell r="ACM25">
            <v>0</v>
          </cell>
          <cell r="ACN25">
            <v>4041.2</v>
          </cell>
          <cell r="ACO25">
            <v>1010.3</v>
          </cell>
          <cell r="ACP25">
            <v>1010.3</v>
          </cell>
          <cell r="ACQ25">
            <v>1010.3</v>
          </cell>
          <cell r="ACR25">
            <v>1010.3</v>
          </cell>
          <cell r="ADA25">
            <v>2719.93115296</v>
          </cell>
          <cell r="ADB25">
            <v>373.48734919999998</v>
          </cell>
          <cell r="ADC25">
            <v>735.21249787999989</v>
          </cell>
          <cell r="ADD25">
            <v>955.08554987999992</v>
          </cell>
          <cell r="ADE25">
            <v>656.14575599999989</v>
          </cell>
          <cell r="ADN25">
            <v>-1321.2688470399999</v>
          </cell>
          <cell r="ADO25">
            <v>-1321.2688470399999</v>
          </cell>
          <cell r="ADP25">
            <v>0</v>
          </cell>
          <cell r="ADQ25">
            <v>0</v>
          </cell>
          <cell r="ADR25">
            <v>0</v>
          </cell>
          <cell r="ADS25">
            <v>0</v>
          </cell>
          <cell r="ADT25">
            <v>0</v>
          </cell>
          <cell r="ADU25">
            <v>0</v>
          </cell>
          <cell r="AED25">
            <v>0</v>
          </cell>
          <cell r="AEE25">
            <v>0</v>
          </cell>
          <cell r="AEF25">
            <v>0</v>
          </cell>
          <cell r="AEG25">
            <v>0</v>
          </cell>
          <cell r="AEH25">
            <v>0</v>
          </cell>
          <cell r="AEQ25">
            <v>0</v>
          </cell>
          <cell r="AER25">
            <v>0</v>
          </cell>
          <cell r="AES25">
            <v>0</v>
          </cell>
          <cell r="AET25">
            <v>0</v>
          </cell>
          <cell r="AEU25">
            <v>0</v>
          </cell>
          <cell r="AEV25">
            <v>0</v>
          </cell>
          <cell r="AEW25">
            <v>0</v>
          </cell>
          <cell r="AEX25">
            <v>0</v>
          </cell>
          <cell r="AFG25">
            <v>0</v>
          </cell>
          <cell r="AFH25">
            <v>0</v>
          </cell>
          <cell r="AFI25">
            <v>0</v>
          </cell>
          <cell r="AFK25">
            <v>0</v>
          </cell>
          <cell r="AFT25">
            <v>0</v>
          </cell>
          <cell r="AFU25">
            <v>0</v>
          </cell>
          <cell r="AFV25">
            <v>0</v>
          </cell>
          <cell r="AFW25">
            <v>51907.199999999997</v>
          </cell>
          <cell r="AFX25">
            <v>45387.178631769195</v>
          </cell>
          <cell r="AFY25">
            <v>-6520.0213682308022</v>
          </cell>
          <cell r="AFZ25">
            <v>-6520.0213682308022</v>
          </cell>
          <cell r="AGA25">
            <v>0</v>
          </cell>
          <cell r="AGB25">
            <v>62288.639999999992</v>
          </cell>
          <cell r="AGC25">
            <v>54464.614358123035</v>
          </cell>
          <cell r="AGD25">
            <v>-7824.0256418769568</v>
          </cell>
          <cell r="AGE25">
            <v>-7824.0256418769568</v>
          </cell>
          <cell r="AGF25">
            <v>0</v>
          </cell>
          <cell r="AGG25">
            <v>3114.4319999999998</v>
          </cell>
          <cell r="AGH25">
            <v>2723.2307179061518</v>
          </cell>
          <cell r="AGI25">
            <v>-391.20128209384802</v>
          </cell>
          <cell r="AGJ25">
            <v>-391.20128209384802</v>
          </cell>
          <cell r="AGK25">
            <v>0</v>
          </cell>
          <cell r="AGL25">
            <v>825.35516304347823</v>
          </cell>
          <cell r="AGN25">
            <v>-825.35516304347823</v>
          </cell>
          <cell r="AGO25">
            <v>-825.35516304347823</v>
          </cell>
          <cell r="AGP25">
            <v>0</v>
          </cell>
          <cell r="AGQ25">
            <v>66228.427163043467</v>
          </cell>
          <cell r="AGR25">
            <v>57187.845076029189</v>
          </cell>
          <cell r="AGS25">
            <v>-9040.5820870142779</v>
          </cell>
          <cell r="AGT25">
            <v>-9040.5820870142779</v>
          </cell>
          <cell r="AGU25">
            <v>0</v>
          </cell>
        </row>
        <row r="26">
          <cell r="C26" t="str">
            <v>Днiпровська, ВУЛ, 2</v>
          </cell>
          <cell r="D26">
            <v>9</v>
          </cell>
          <cell r="E26">
            <v>6016.6</v>
          </cell>
          <cell r="F26">
            <v>22369.8</v>
          </cell>
          <cell r="G26">
            <v>26928.755768478168</v>
          </cell>
          <cell r="H26">
            <v>4558.9557684781685</v>
          </cell>
          <cell r="I26">
            <v>0</v>
          </cell>
          <cell r="J26">
            <v>4558.9557684781685</v>
          </cell>
          <cell r="K26">
            <v>7537</v>
          </cell>
          <cell r="L26">
            <v>1884.25</v>
          </cell>
          <cell r="M26">
            <v>1884.25</v>
          </cell>
          <cell r="N26">
            <v>1884.25</v>
          </cell>
          <cell r="O26">
            <v>1884.25</v>
          </cell>
          <cell r="X26">
            <v>10906.807402622393</v>
          </cell>
          <cell r="Y26">
            <v>0</v>
          </cell>
          <cell r="Z26">
            <v>10906.807402622393</v>
          </cell>
          <cell r="AA26">
            <v>0</v>
          </cell>
          <cell r="AB26">
            <v>0</v>
          </cell>
          <cell r="AL26">
            <v>0</v>
          </cell>
          <cell r="AM26">
            <v>0</v>
          </cell>
          <cell r="AN26">
            <v>1209.6400000000001</v>
          </cell>
          <cell r="AO26">
            <v>302.41000000000003</v>
          </cell>
          <cell r="AP26">
            <v>302.41000000000003</v>
          </cell>
          <cell r="AQ26">
            <v>302.41000000000003</v>
          </cell>
          <cell r="AR26">
            <v>302.41000000000003</v>
          </cell>
          <cell r="BA26">
            <v>1778.4202940398027</v>
          </cell>
          <cell r="BB26">
            <v>0</v>
          </cell>
          <cell r="BC26">
            <v>1778.4202940398027</v>
          </cell>
          <cell r="BD26">
            <v>0</v>
          </cell>
          <cell r="BE26">
            <v>0</v>
          </cell>
          <cell r="BO26">
            <v>0</v>
          </cell>
          <cell r="BP26">
            <v>0</v>
          </cell>
          <cell r="BQ26">
            <v>945.64</v>
          </cell>
          <cell r="BR26">
            <v>236.41</v>
          </cell>
          <cell r="BS26">
            <v>236.41</v>
          </cell>
          <cell r="BT26">
            <v>236.41</v>
          </cell>
          <cell r="BU26">
            <v>236.41</v>
          </cell>
          <cell r="CD26">
            <v>873.96</v>
          </cell>
          <cell r="CE26">
            <v>218.49</v>
          </cell>
          <cell r="CF26">
            <v>218.49</v>
          </cell>
          <cell r="CG26">
            <v>218.49</v>
          </cell>
          <cell r="CH26">
            <v>218.49</v>
          </cell>
          <cell r="CR26">
            <v>0</v>
          </cell>
          <cell r="CS26">
            <v>0</v>
          </cell>
          <cell r="CT26">
            <v>279.08</v>
          </cell>
          <cell r="CU26">
            <v>69.77</v>
          </cell>
          <cell r="CV26">
            <v>69.77</v>
          </cell>
          <cell r="CW26">
            <v>69.77</v>
          </cell>
          <cell r="CX26">
            <v>69.77</v>
          </cell>
          <cell r="DG26">
            <v>257.92</v>
          </cell>
          <cell r="DH26">
            <v>64.48</v>
          </cell>
          <cell r="DI26">
            <v>64.48</v>
          </cell>
          <cell r="DJ26">
            <v>64.48</v>
          </cell>
          <cell r="DK26">
            <v>64.48</v>
          </cell>
          <cell r="DT26">
            <v>-21.159999999999968</v>
          </cell>
          <cell r="DU26">
            <v>-21.159999999999968</v>
          </cell>
          <cell r="DV26">
            <v>0</v>
          </cell>
          <cell r="DW26">
            <v>709.56</v>
          </cell>
          <cell r="DX26">
            <v>177.39</v>
          </cell>
          <cell r="DY26">
            <v>177.39</v>
          </cell>
          <cell r="DZ26">
            <v>177.39</v>
          </cell>
          <cell r="EA26">
            <v>177.39</v>
          </cell>
          <cell r="EK26">
            <v>1040.2027224671263</v>
          </cell>
          <cell r="EL26">
            <v>0</v>
          </cell>
          <cell r="EM26">
            <v>1040.2027224671263</v>
          </cell>
          <cell r="EN26">
            <v>0</v>
          </cell>
          <cell r="EO26">
            <v>0</v>
          </cell>
          <cell r="EX26">
            <v>330.6427224671263</v>
          </cell>
          <cell r="EY26">
            <v>0</v>
          </cell>
          <cell r="EZ26">
            <v>330.6427224671263</v>
          </cell>
          <cell r="FA26">
            <v>3522.16</v>
          </cell>
          <cell r="FB26">
            <v>880.54</v>
          </cell>
          <cell r="FC26">
            <v>880.54</v>
          </cell>
          <cell r="FD26">
            <v>880.54</v>
          </cell>
          <cell r="FE26">
            <v>880.54</v>
          </cell>
          <cell r="FN26">
            <v>5192.2335954268947</v>
          </cell>
          <cell r="FO26">
            <v>0</v>
          </cell>
          <cell r="FP26">
            <v>5192.2335954268947</v>
          </cell>
          <cell r="FQ26">
            <v>0</v>
          </cell>
          <cell r="FR26">
            <v>0</v>
          </cell>
          <cell r="GA26">
            <v>1670.0735954268948</v>
          </cell>
          <cell r="GB26">
            <v>0</v>
          </cell>
          <cell r="GC26">
            <v>1670.0735954268948</v>
          </cell>
          <cell r="GD26">
            <v>381.92</v>
          </cell>
          <cell r="GE26">
            <v>95.48</v>
          </cell>
          <cell r="GF26">
            <v>95.48</v>
          </cell>
          <cell r="GG26">
            <v>95.48</v>
          </cell>
          <cell r="GH26">
            <v>95.48</v>
          </cell>
          <cell r="GQ26">
            <v>0</v>
          </cell>
          <cell r="GV26">
            <v>-381.92</v>
          </cell>
          <cell r="GW26">
            <v>-381.92</v>
          </cell>
          <cell r="GX26">
            <v>0</v>
          </cell>
          <cell r="GY26">
            <v>7784.8</v>
          </cell>
          <cell r="GZ26">
            <v>1946.2</v>
          </cell>
          <cell r="HA26">
            <v>1946.2</v>
          </cell>
          <cell r="HB26">
            <v>1946.2</v>
          </cell>
          <cell r="HC26">
            <v>1946.2</v>
          </cell>
          <cell r="HL26">
            <v>6879.2117539219507</v>
          </cell>
          <cell r="HM26">
            <v>1888.4432351523806</v>
          </cell>
          <cell r="HN26">
            <v>1963.6832260498097</v>
          </cell>
          <cell r="HO26">
            <v>1626.6265893963011</v>
          </cell>
          <cell r="HP26">
            <v>1400.4587033234598</v>
          </cell>
          <cell r="HY26">
            <v>-905.58824607804945</v>
          </cell>
          <cell r="HZ26">
            <v>-905.58824607804945</v>
          </cell>
          <cell r="IA26">
            <v>0</v>
          </cell>
          <cell r="IB26">
            <v>13428</v>
          </cell>
          <cell r="IC26">
            <v>3357</v>
          </cell>
          <cell r="ID26">
            <v>3357</v>
          </cell>
          <cell r="IE26">
            <v>3357</v>
          </cell>
          <cell r="IF26">
            <v>3357</v>
          </cell>
          <cell r="IO26">
            <v>10301.72856542403</v>
          </cell>
          <cell r="IP26">
            <v>2519.678001366507</v>
          </cell>
          <cell r="IQ26">
            <v>3526.3431926608719</v>
          </cell>
          <cell r="IR26">
            <v>2257.9428675041613</v>
          </cell>
          <cell r="IS26">
            <v>1997.7645038924886</v>
          </cell>
          <cell r="JB26">
            <v>-3126.2714345759705</v>
          </cell>
          <cell r="JC26">
            <v>-3126.2714345759705</v>
          </cell>
          <cell r="JD26">
            <v>0</v>
          </cell>
          <cell r="JE26">
            <v>0</v>
          </cell>
          <cell r="JF26">
            <v>0</v>
          </cell>
          <cell r="JG26">
            <v>0</v>
          </cell>
          <cell r="JH26">
            <v>0</v>
          </cell>
          <cell r="JI26">
            <v>0</v>
          </cell>
          <cell r="JR26">
            <v>0</v>
          </cell>
          <cell r="JS26">
            <v>0</v>
          </cell>
          <cell r="JT26">
            <v>0</v>
          </cell>
          <cell r="JU26">
            <v>0</v>
          </cell>
          <cell r="JV26">
            <v>0</v>
          </cell>
          <cell r="KE26">
            <v>0</v>
          </cell>
          <cell r="KF26">
            <v>0</v>
          </cell>
          <cell r="KG26">
            <v>0</v>
          </cell>
          <cell r="KH26">
            <v>2496.7600000000002</v>
          </cell>
          <cell r="KI26">
            <v>624.19000000000005</v>
          </cell>
          <cell r="KJ26">
            <v>624.19000000000005</v>
          </cell>
          <cell r="KK26">
            <v>624.19000000000005</v>
          </cell>
          <cell r="KL26">
            <v>624.19000000000005</v>
          </cell>
          <cell r="KU26">
            <v>2691.6140779617303</v>
          </cell>
          <cell r="KV26">
            <v>725.70521267066545</v>
          </cell>
          <cell r="KW26">
            <v>726.60604613851694</v>
          </cell>
          <cell r="KX26">
            <v>686.27635401626333</v>
          </cell>
          <cell r="KY26">
            <v>553.02646513628463</v>
          </cell>
          <cell r="LH26">
            <v>194.85407796173013</v>
          </cell>
          <cell r="LI26">
            <v>0</v>
          </cell>
          <cell r="LJ26">
            <v>194.85407796173013</v>
          </cell>
          <cell r="LK26">
            <v>0</v>
          </cell>
          <cell r="LX26">
            <v>0</v>
          </cell>
          <cell r="MJ26">
            <v>0</v>
          </cell>
          <cell r="ML26">
            <v>0</v>
          </cell>
          <cell r="MM26">
            <v>0</v>
          </cell>
          <cell r="MN26">
            <v>25222.84</v>
          </cell>
          <cell r="MO26">
            <v>6305.71</v>
          </cell>
          <cell r="MP26">
            <v>6305.71</v>
          </cell>
          <cell r="MQ26">
            <v>6305.71</v>
          </cell>
          <cell r="MR26">
            <v>6305.71</v>
          </cell>
          <cell r="NA26">
            <v>3535.5092614522664</v>
          </cell>
          <cell r="NB26">
            <v>250.01326988150311</v>
          </cell>
          <cell r="NC26">
            <v>2037.5380455302741</v>
          </cell>
          <cell r="ND26">
            <v>1247.9579460404891</v>
          </cell>
          <cell r="NE26">
            <v>0</v>
          </cell>
          <cell r="NN26">
            <v>-21687.330738547735</v>
          </cell>
          <cell r="NO26">
            <v>-21687.330738547735</v>
          </cell>
          <cell r="NP26">
            <v>0</v>
          </cell>
          <cell r="NQ26">
            <v>7401.2</v>
          </cell>
          <cell r="NR26">
            <v>0</v>
          </cell>
          <cell r="NS26">
            <v>-7401.2</v>
          </cell>
          <cell r="NT26">
            <v>-7401.2</v>
          </cell>
          <cell r="NU26">
            <v>0</v>
          </cell>
          <cell r="NV26">
            <v>1792.56</v>
          </cell>
          <cell r="NW26">
            <v>448.14</v>
          </cell>
          <cell r="NX26">
            <v>448.14</v>
          </cell>
          <cell r="NY26">
            <v>448.14</v>
          </cell>
          <cell r="NZ26">
            <v>448.14</v>
          </cell>
          <cell r="OI26">
            <v>0</v>
          </cell>
          <cell r="OJ26">
            <v>0</v>
          </cell>
          <cell r="OK26">
            <v>0</v>
          </cell>
          <cell r="OL26">
            <v>0</v>
          </cell>
          <cell r="OM26">
            <v>0</v>
          </cell>
          <cell r="OV26">
            <v>-1792.56</v>
          </cell>
          <cell r="OW26">
            <v>-1792.56</v>
          </cell>
          <cell r="OX26">
            <v>0</v>
          </cell>
          <cell r="OY26">
            <v>1095.08</v>
          </cell>
          <cell r="OZ26">
            <v>273.77</v>
          </cell>
          <cell r="PA26">
            <v>273.77</v>
          </cell>
          <cell r="PB26">
            <v>273.77</v>
          </cell>
          <cell r="PC26">
            <v>273.77</v>
          </cell>
          <cell r="PL26">
            <v>0</v>
          </cell>
          <cell r="PM26">
            <v>0</v>
          </cell>
          <cell r="PN26">
            <v>0</v>
          </cell>
          <cell r="PO26">
            <v>0</v>
          </cell>
          <cell r="PP26">
            <v>0</v>
          </cell>
          <cell r="PY26">
            <v>-1095.08</v>
          </cell>
          <cell r="PZ26">
            <v>-1095.08</v>
          </cell>
          <cell r="QA26">
            <v>0</v>
          </cell>
          <cell r="QB26">
            <v>504.2</v>
          </cell>
          <cell r="QC26">
            <v>126.05</v>
          </cell>
          <cell r="QD26">
            <v>126.05</v>
          </cell>
          <cell r="QE26">
            <v>126.05</v>
          </cell>
          <cell r="QF26">
            <v>126.05</v>
          </cell>
          <cell r="QO26">
            <v>0</v>
          </cell>
          <cell r="QP26">
            <v>0</v>
          </cell>
          <cell r="QQ26">
            <v>0</v>
          </cell>
          <cell r="QR26">
            <v>0</v>
          </cell>
          <cell r="QS26">
            <v>0</v>
          </cell>
          <cell r="RB26">
            <v>-504.2</v>
          </cell>
          <cell r="RC26">
            <v>-504.2</v>
          </cell>
          <cell r="RD26">
            <v>0</v>
          </cell>
          <cell r="RE26">
            <v>2233.84</v>
          </cell>
          <cell r="RF26">
            <v>558.46</v>
          </cell>
          <cell r="RG26">
            <v>558.46</v>
          </cell>
          <cell r="RH26">
            <v>558.46</v>
          </cell>
          <cell r="RI26">
            <v>558.46</v>
          </cell>
          <cell r="RR26">
            <v>0</v>
          </cell>
          <cell r="RS26">
            <v>0</v>
          </cell>
          <cell r="RT26">
            <v>0</v>
          </cell>
          <cell r="RU26">
            <v>0</v>
          </cell>
          <cell r="RV26">
            <v>0</v>
          </cell>
          <cell r="SE26">
            <v>-2233.84</v>
          </cell>
          <cell r="SF26">
            <v>-2233.84</v>
          </cell>
          <cell r="SG26">
            <v>0</v>
          </cell>
          <cell r="SH26">
            <v>1089.48</v>
          </cell>
          <cell r="SI26">
            <v>272.37</v>
          </cell>
          <cell r="SJ26">
            <v>272.37</v>
          </cell>
          <cell r="SK26">
            <v>272.37</v>
          </cell>
          <cell r="SL26">
            <v>272.37</v>
          </cell>
          <cell r="SU26">
            <v>0</v>
          </cell>
          <cell r="SV26">
            <v>0</v>
          </cell>
          <cell r="SW26">
            <v>0</v>
          </cell>
          <cell r="SX26">
            <v>0</v>
          </cell>
          <cell r="SY26">
            <v>0</v>
          </cell>
          <cell r="TH26">
            <v>-1089.48</v>
          </cell>
          <cell r="TI26">
            <v>-1089.48</v>
          </cell>
          <cell r="TJ26">
            <v>0</v>
          </cell>
          <cell r="TK26">
            <v>668.04</v>
          </cell>
          <cell r="TL26">
            <v>167.01</v>
          </cell>
          <cell r="TM26">
            <v>167.01</v>
          </cell>
          <cell r="TN26">
            <v>167.01</v>
          </cell>
          <cell r="TO26">
            <v>167.01</v>
          </cell>
          <cell r="TX26">
            <v>0</v>
          </cell>
          <cell r="TY26">
            <v>0</v>
          </cell>
          <cell r="TZ26">
            <v>0</v>
          </cell>
          <cell r="UA26">
            <v>0</v>
          </cell>
          <cell r="UB26">
            <v>0</v>
          </cell>
          <cell r="UK26">
            <v>-668.04</v>
          </cell>
          <cell r="UL26">
            <v>-668.04</v>
          </cell>
          <cell r="UM26">
            <v>0</v>
          </cell>
          <cell r="UN26">
            <v>18</v>
          </cell>
          <cell r="UO26">
            <v>4.5</v>
          </cell>
          <cell r="UP26">
            <v>4.5</v>
          </cell>
          <cell r="UQ26">
            <v>4.5</v>
          </cell>
          <cell r="UR26">
            <v>4.5</v>
          </cell>
          <cell r="VA26">
            <v>0</v>
          </cell>
          <cell r="VC26">
            <v>0</v>
          </cell>
          <cell r="VH26">
            <v>0</v>
          </cell>
          <cell r="VN26">
            <v>-18</v>
          </cell>
          <cell r="VO26">
            <v>-18</v>
          </cell>
          <cell r="VP26">
            <v>0</v>
          </cell>
          <cell r="VQ26">
            <v>0</v>
          </cell>
          <cell r="WD26">
            <v>0</v>
          </cell>
          <cell r="WQ26">
            <v>0</v>
          </cell>
          <cell r="WR26">
            <v>0</v>
          </cell>
          <cell r="WS26">
            <v>0</v>
          </cell>
          <cell r="WT26">
            <v>23913.08</v>
          </cell>
          <cell r="WU26">
            <v>5978.27</v>
          </cell>
          <cell r="WV26">
            <v>5978.27</v>
          </cell>
          <cell r="WW26">
            <v>5978.27</v>
          </cell>
          <cell r="WX26">
            <v>5978.27</v>
          </cell>
          <cell r="XG26">
            <v>19321.486121184469</v>
          </cell>
          <cell r="XH26">
            <v>7937.9480906939498</v>
          </cell>
          <cell r="XI26">
            <v>4627.0307312325876</v>
          </cell>
          <cell r="XJ26">
            <v>4.7877447239566511</v>
          </cell>
          <cell r="XK26">
            <v>6751.7195545339755</v>
          </cell>
          <cell r="XT26">
            <v>-4591.5938788155327</v>
          </cell>
          <cell r="XU26">
            <v>-4591.5938788155327</v>
          </cell>
          <cell r="XV26">
            <v>0</v>
          </cell>
          <cell r="XW26">
            <v>15924.4</v>
          </cell>
          <cell r="XX26">
            <v>3981.1</v>
          </cell>
          <cell r="XY26">
            <v>3981.1</v>
          </cell>
          <cell r="XZ26">
            <v>3981.1</v>
          </cell>
          <cell r="YA26">
            <v>3981.1</v>
          </cell>
          <cell r="YJ26">
            <v>17545.086167685102</v>
          </cell>
          <cell r="YK26">
            <v>5959.7227665130513</v>
          </cell>
          <cell r="YL26">
            <v>3918.6960360776329</v>
          </cell>
          <cell r="YM26">
            <v>4219.8617329013132</v>
          </cell>
          <cell r="YN26">
            <v>3446.8056321931044</v>
          </cell>
          <cell r="YW26">
            <v>1620.6861676851022</v>
          </cell>
          <cell r="YX26">
            <v>0</v>
          </cell>
          <cell r="YY26">
            <v>1620.6861676851022</v>
          </cell>
          <cell r="YZ26">
            <v>975.12</v>
          </cell>
          <cell r="ZA26">
            <v>243.78</v>
          </cell>
          <cell r="ZB26">
            <v>243.78</v>
          </cell>
          <cell r="ZC26">
            <v>243.78</v>
          </cell>
          <cell r="ZD26">
            <v>243.78</v>
          </cell>
          <cell r="ZM26">
            <v>10141.539206504855</v>
          </cell>
          <cell r="ZT26">
            <v>1890.417810738222</v>
          </cell>
          <cell r="ZU26">
            <v>8157.9218482037795</v>
          </cell>
          <cell r="ZV26">
            <v>93.199547562854377</v>
          </cell>
          <cell r="ZZ26">
            <v>9166.4192065048537</v>
          </cell>
          <cell r="AAA26">
            <v>0</v>
          </cell>
          <cell r="AAB26">
            <v>9166.4192065048537</v>
          </cell>
          <cell r="AAC26">
            <v>522.48</v>
          </cell>
          <cell r="AAD26">
            <v>130.62</v>
          </cell>
          <cell r="AAE26">
            <v>130.62</v>
          </cell>
          <cell r="AAF26">
            <v>130.62</v>
          </cell>
          <cell r="AAG26">
            <v>130.62</v>
          </cell>
          <cell r="AAP26">
            <v>456.16636700999999</v>
          </cell>
          <cell r="AAQ26">
            <v>78.399676799999995</v>
          </cell>
          <cell r="AAR26">
            <v>125.970509574</v>
          </cell>
          <cell r="AAS26">
            <v>124.75519383599999</v>
          </cell>
          <cell r="AAT26">
            <v>127.0409868</v>
          </cell>
          <cell r="ABC26">
            <v>-66.313632990000031</v>
          </cell>
          <cell r="ABD26">
            <v>-66.313632990000031</v>
          </cell>
          <cell r="ABE26">
            <v>0</v>
          </cell>
          <cell r="ABF26">
            <v>115.56</v>
          </cell>
          <cell r="ABG26">
            <v>28.89</v>
          </cell>
          <cell r="ABH26">
            <v>28.89</v>
          </cell>
          <cell r="ABI26">
            <v>28.89</v>
          </cell>
          <cell r="ABJ26">
            <v>28.89</v>
          </cell>
          <cell r="ABS26">
            <v>0</v>
          </cell>
          <cell r="ABT26">
            <v>0</v>
          </cell>
          <cell r="ABU26">
            <v>0</v>
          </cell>
          <cell r="ABV26">
            <v>0</v>
          </cell>
          <cell r="ACF26">
            <v>-115.56</v>
          </cell>
          <cell r="ACG26">
            <v>-115.56</v>
          </cell>
          <cell r="ACH26">
            <v>0</v>
          </cell>
          <cell r="ACI26">
            <v>23058.880000000001</v>
          </cell>
          <cell r="ACJ26">
            <v>9270.9417974599983</v>
          </cell>
          <cell r="ACK26">
            <v>-13787.938202540003</v>
          </cell>
          <cell r="ACL26">
            <v>-13787.938202540003</v>
          </cell>
          <cell r="ACM26">
            <v>0</v>
          </cell>
          <cell r="ACN26">
            <v>8265.6</v>
          </cell>
          <cell r="ACO26">
            <v>2066.4</v>
          </cell>
          <cell r="ACP26">
            <v>2066.4</v>
          </cell>
          <cell r="ACQ26">
            <v>2066.4</v>
          </cell>
          <cell r="ACR26">
            <v>2066.4</v>
          </cell>
          <cell r="ADA26">
            <v>6861.1532926999989</v>
          </cell>
          <cell r="ADB26">
            <v>1542.73141792</v>
          </cell>
          <cell r="ADC26">
            <v>1401.2104300599999</v>
          </cell>
          <cell r="ADD26">
            <v>1581.1464127199997</v>
          </cell>
          <cell r="ADE26">
            <v>2336.065032</v>
          </cell>
          <cell r="ADN26">
            <v>-1404.4467073000014</v>
          </cell>
          <cell r="ADO26">
            <v>-1404.4467073000014</v>
          </cell>
          <cell r="ADP26">
            <v>0</v>
          </cell>
          <cell r="ADQ26">
            <v>14793.28</v>
          </cell>
          <cell r="ADR26">
            <v>3698.32</v>
          </cell>
          <cell r="ADS26">
            <v>3698.32</v>
          </cell>
          <cell r="ADT26">
            <v>3698.32</v>
          </cell>
          <cell r="ADU26">
            <v>3698.32</v>
          </cell>
          <cell r="AED26">
            <v>2409.7885047599998</v>
          </cell>
          <cell r="AEE26">
            <v>626.54408375999992</v>
          </cell>
          <cell r="AEF26">
            <v>562.94513436</v>
          </cell>
          <cell r="AEG26">
            <v>618.44455063999999</v>
          </cell>
          <cell r="AEH26">
            <v>601.85473599999989</v>
          </cell>
          <cell r="AEQ26">
            <v>-12383.491495240001</v>
          </cell>
          <cell r="AER26">
            <v>-12383.491495240001</v>
          </cell>
          <cell r="AES26">
            <v>0</v>
          </cell>
          <cell r="AET26">
            <v>0</v>
          </cell>
          <cell r="AEU26">
            <v>0</v>
          </cell>
          <cell r="AEV26">
            <v>0</v>
          </cell>
          <cell r="AEW26">
            <v>0</v>
          </cell>
          <cell r="AEX26">
            <v>0</v>
          </cell>
          <cell r="AFG26">
            <v>0</v>
          </cell>
          <cell r="AFH26">
            <v>0</v>
          </cell>
          <cell r="AFI26">
            <v>0</v>
          </cell>
          <cell r="AFK26">
            <v>0</v>
          </cell>
          <cell r="AFT26">
            <v>0</v>
          </cell>
          <cell r="AFU26">
            <v>0</v>
          </cell>
          <cell r="AFV26">
            <v>0</v>
          </cell>
          <cell r="AFW26">
            <v>135428.12</v>
          </cell>
          <cell r="AFX26">
            <v>100192.8273331606</v>
          </cell>
          <cell r="AFY26">
            <v>-35235.292666839392</v>
          </cell>
          <cell r="AFZ26">
            <v>-35235.292666839392</v>
          </cell>
          <cell r="AGA26">
            <v>0</v>
          </cell>
          <cell r="AGB26">
            <v>162513.74399999998</v>
          </cell>
          <cell r="AGC26">
            <v>120231.39279979272</v>
          </cell>
          <cell r="AGD26">
            <v>-42282.351200207253</v>
          </cell>
          <cell r="AGE26">
            <v>-42282.351200207253</v>
          </cell>
          <cell r="AGF26">
            <v>0</v>
          </cell>
          <cell r="AGG26">
            <v>4875.4123199999995</v>
          </cell>
          <cell r="AGH26">
            <v>3606.9417839937814</v>
          </cell>
          <cell r="AGI26">
            <v>-1268.470536006218</v>
          </cell>
          <cell r="AGJ26">
            <v>-1268.470536006218</v>
          </cell>
          <cell r="AGK26">
            <v>0</v>
          </cell>
          <cell r="AGL26">
            <v>225.35516304347826</v>
          </cell>
          <cell r="AGN26">
            <v>-225.35516304347826</v>
          </cell>
          <cell r="AGO26">
            <v>-225.35516304347826</v>
          </cell>
          <cell r="AGP26">
            <v>0</v>
          </cell>
          <cell r="AGQ26">
            <v>167614.51148304346</v>
          </cell>
          <cell r="AGR26">
            <v>123838.33458378651</v>
          </cell>
          <cell r="AGS26">
            <v>-43776.176899256956</v>
          </cell>
          <cell r="AGT26">
            <v>-43776.176899256956</v>
          </cell>
          <cell r="AGU26">
            <v>0</v>
          </cell>
        </row>
        <row r="27">
          <cell r="C27" t="str">
            <v>Днiпровська, ВУЛ, 31</v>
          </cell>
          <cell r="D27">
            <v>9</v>
          </cell>
          <cell r="E27">
            <v>8731.4700000000012</v>
          </cell>
          <cell r="F27">
            <v>33499.919999999998</v>
          </cell>
          <cell r="G27">
            <v>42650.446347330697</v>
          </cell>
          <cell r="H27">
            <v>9150.5263473306986</v>
          </cell>
          <cell r="I27">
            <v>0</v>
          </cell>
          <cell r="J27">
            <v>9150.5263473306986</v>
          </cell>
          <cell r="K27">
            <v>11452.88</v>
          </cell>
          <cell r="L27">
            <v>2863.22</v>
          </cell>
          <cell r="M27">
            <v>2863.22</v>
          </cell>
          <cell r="N27">
            <v>2863.22</v>
          </cell>
          <cell r="O27">
            <v>2863.22</v>
          </cell>
          <cell r="X27">
            <v>17882.647415920987</v>
          </cell>
          <cell r="Y27">
            <v>0</v>
          </cell>
          <cell r="Z27">
            <v>0</v>
          </cell>
          <cell r="AA27">
            <v>17882.647415920987</v>
          </cell>
          <cell r="AB27">
            <v>0</v>
          </cell>
          <cell r="AL27">
            <v>0</v>
          </cell>
          <cell r="AM27">
            <v>0</v>
          </cell>
          <cell r="AN27">
            <v>1980.2</v>
          </cell>
          <cell r="AO27">
            <v>495.05</v>
          </cell>
          <cell r="AP27">
            <v>495.05</v>
          </cell>
          <cell r="AQ27">
            <v>495.05</v>
          </cell>
          <cell r="AR27">
            <v>495.05</v>
          </cell>
          <cell r="BA27">
            <v>3091.9921732318517</v>
          </cell>
          <cell r="BB27">
            <v>0</v>
          </cell>
          <cell r="BC27">
            <v>0</v>
          </cell>
          <cell r="BD27">
            <v>3091.9921732318517</v>
          </cell>
          <cell r="BE27">
            <v>0</v>
          </cell>
          <cell r="BO27">
            <v>0</v>
          </cell>
          <cell r="BP27">
            <v>0</v>
          </cell>
          <cell r="BQ27">
            <v>1436</v>
          </cell>
          <cell r="BR27">
            <v>359</v>
          </cell>
          <cell r="BS27">
            <v>359</v>
          </cell>
          <cell r="BT27">
            <v>359</v>
          </cell>
          <cell r="BU27">
            <v>359</v>
          </cell>
          <cell r="CD27">
            <v>1327.16</v>
          </cell>
          <cell r="CE27">
            <v>331.79</v>
          </cell>
          <cell r="CF27">
            <v>331.79</v>
          </cell>
          <cell r="CG27">
            <v>331.79</v>
          </cell>
          <cell r="CH27">
            <v>331.79</v>
          </cell>
          <cell r="CR27">
            <v>0</v>
          </cell>
          <cell r="CS27">
            <v>0</v>
          </cell>
          <cell r="CT27">
            <v>397.36</v>
          </cell>
          <cell r="CU27">
            <v>99.34</v>
          </cell>
          <cell r="CV27">
            <v>99.34</v>
          </cell>
          <cell r="CW27">
            <v>99.34</v>
          </cell>
          <cell r="CX27">
            <v>99.34</v>
          </cell>
          <cell r="DG27">
            <v>367.24</v>
          </cell>
          <cell r="DH27">
            <v>91.81</v>
          </cell>
          <cell r="DI27">
            <v>91.81</v>
          </cell>
          <cell r="DJ27">
            <v>91.81</v>
          </cell>
          <cell r="DK27">
            <v>91.81</v>
          </cell>
          <cell r="DT27">
            <v>-30.120000000000005</v>
          </cell>
          <cell r="DU27">
            <v>-30.120000000000005</v>
          </cell>
          <cell r="DV27">
            <v>0</v>
          </cell>
          <cell r="DW27">
            <v>480.32</v>
          </cell>
          <cell r="DX27">
            <v>120.08</v>
          </cell>
          <cell r="DY27">
            <v>120.08</v>
          </cell>
          <cell r="DZ27">
            <v>120.08</v>
          </cell>
          <cell r="EA27">
            <v>120.08</v>
          </cell>
          <cell r="EK27">
            <v>747.82209360983029</v>
          </cell>
          <cell r="EL27">
            <v>0</v>
          </cell>
          <cell r="EM27">
            <v>0</v>
          </cell>
          <cell r="EN27">
            <v>747.82209360983029</v>
          </cell>
          <cell r="EO27">
            <v>0</v>
          </cell>
          <cell r="EX27">
            <v>267.5020936098303</v>
          </cell>
          <cell r="EY27">
            <v>0</v>
          </cell>
          <cell r="EZ27">
            <v>267.5020936098303</v>
          </cell>
          <cell r="FA27">
            <v>5709.72</v>
          </cell>
          <cell r="FB27">
            <v>1427.43</v>
          </cell>
          <cell r="FC27">
            <v>1427.43</v>
          </cell>
          <cell r="FD27">
            <v>1427.43</v>
          </cell>
          <cell r="FE27">
            <v>1427.43</v>
          </cell>
          <cell r="FN27">
            <v>8975.2180322640943</v>
          </cell>
          <cell r="FO27">
            <v>0</v>
          </cell>
          <cell r="FP27">
            <v>0</v>
          </cell>
          <cell r="FQ27">
            <v>8975.2180322640943</v>
          </cell>
          <cell r="FR27">
            <v>0</v>
          </cell>
          <cell r="GA27">
            <v>3265.498032264094</v>
          </cell>
          <cell r="GB27">
            <v>0</v>
          </cell>
          <cell r="GC27">
            <v>3265.498032264094</v>
          </cell>
          <cell r="GD27">
            <v>435.92</v>
          </cell>
          <cell r="GE27">
            <v>108.98</v>
          </cell>
          <cell r="GF27">
            <v>108.98</v>
          </cell>
          <cell r="GG27">
            <v>108.98</v>
          </cell>
          <cell r="GH27">
            <v>108.98</v>
          </cell>
          <cell r="GQ27">
            <v>0</v>
          </cell>
          <cell r="GV27">
            <v>-435.92</v>
          </cell>
          <cell r="GW27">
            <v>-435.92</v>
          </cell>
          <cell r="GX27">
            <v>0</v>
          </cell>
          <cell r="GY27">
            <v>11607.52</v>
          </cell>
          <cell r="GZ27">
            <v>2901.88</v>
          </cell>
          <cell r="HA27">
            <v>2901.88</v>
          </cell>
          <cell r="HB27">
            <v>2901.88</v>
          </cell>
          <cell r="HC27">
            <v>2901.88</v>
          </cell>
          <cell r="HL27">
            <v>10258.366632303932</v>
          </cell>
          <cell r="HM27">
            <v>2816.0429805529666</v>
          </cell>
          <cell r="HN27">
            <v>2928.2510207938217</v>
          </cell>
          <cell r="HO27">
            <v>2425.6415299800033</v>
          </cell>
          <cell r="HP27">
            <v>2088.4311009771404</v>
          </cell>
          <cell r="HY27">
            <v>-1349.153367696068</v>
          </cell>
          <cell r="HZ27">
            <v>-1349.153367696068</v>
          </cell>
          <cell r="IA27">
            <v>0</v>
          </cell>
          <cell r="IB27">
            <v>26853.919999999998</v>
          </cell>
          <cell r="IC27">
            <v>6713.48</v>
          </cell>
          <cell r="ID27">
            <v>6713.48</v>
          </cell>
          <cell r="IE27">
            <v>6713.48</v>
          </cell>
          <cell r="IF27">
            <v>6713.48</v>
          </cell>
          <cell r="IO27">
            <v>20603.457130848059</v>
          </cell>
          <cell r="IP27">
            <v>5039.3560027330141</v>
          </cell>
          <cell r="IQ27">
            <v>7052.6863853217437</v>
          </cell>
          <cell r="IR27">
            <v>4515.8857350083226</v>
          </cell>
          <cell r="IS27">
            <v>3995.5290077849772</v>
          </cell>
          <cell r="JB27">
            <v>-6250.4628691519392</v>
          </cell>
          <cell r="JC27">
            <v>-6250.4628691519392</v>
          </cell>
          <cell r="JD27">
            <v>0</v>
          </cell>
          <cell r="JE27">
            <v>0</v>
          </cell>
          <cell r="JF27">
            <v>0</v>
          </cell>
          <cell r="JG27">
            <v>0</v>
          </cell>
          <cell r="JH27">
            <v>0</v>
          </cell>
          <cell r="JI27">
            <v>0</v>
          </cell>
          <cell r="JR27">
            <v>0</v>
          </cell>
          <cell r="JS27">
            <v>0</v>
          </cell>
          <cell r="JT27">
            <v>0</v>
          </cell>
          <cell r="JU27">
            <v>0</v>
          </cell>
          <cell r="JV27">
            <v>0</v>
          </cell>
          <cell r="KE27">
            <v>0</v>
          </cell>
          <cell r="KF27">
            <v>0</v>
          </cell>
          <cell r="KG27">
            <v>0</v>
          </cell>
          <cell r="KH27">
            <v>2767.96</v>
          </cell>
          <cell r="KI27">
            <v>691.99</v>
          </cell>
          <cell r="KJ27">
            <v>691.99</v>
          </cell>
          <cell r="KK27">
            <v>691.99</v>
          </cell>
          <cell r="KL27">
            <v>691.99</v>
          </cell>
          <cell r="KU27">
            <v>2985.527055114213</v>
          </cell>
          <cell r="KV27">
            <v>804.94918056989411</v>
          </cell>
          <cell r="KW27">
            <v>805.94838127717355</v>
          </cell>
          <cell r="KX27">
            <v>761.21485579101102</v>
          </cell>
          <cell r="KY27">
            <v>613.41463747613443</v>
          </cell>
          <cell r="LH27">
            <v>217.56705511421296</v>
          </cell>
          <cell r="LI27">
            <v>0</v>
          </cell>
          <cell r="LJ27">
            <v>217.56705511421296</v>
          </cell>
          <cell r="LK27">
            <v>0</v>
          </cell>
          <cell r="LX27">
            <v>0</v>
          </cell>
          <cell r="MJ27">
            <v>0</v>
          </cell>
          <cell r="ML27">
            <v>0</v>
          </cell>
          <cell r="MM27">
            <v>0</v>
          </cell>
          <cell r="MN27">
            <v>38432.451400000005</v>
          </cell>
          <cell r="MO27">
            <v>9608.1128500000013</v>
          </cell>
          <cell r="MP27">
            <v>9608.1128500000013</v>
          </cell>
          <cell r="MQ27">
            <v>9608.1128500000013</v>
          </cell>
          <cell r="MR27">
            <v>9608.1128500000013</v>
          </cell>
          <cell r="NA27">
            <v>3354.5612779010321</v>
          </cell>
          <cell r="NB27">
            <v>3354.5612779010321</v>
          </cell>
          <cell r="NC27">
            <v>0</v>
          </cell>
          <cell r="ND27">
            <v>0</v>
          </cell>
          <cell r="NE27">
            <v>0</v>
          </cell>
          <cell r="NN27">
            <v>-35077.890122098972</v>
          </cell>
          <cell r="NO27">
            <v>-35077.890122098972</v>
          </cell>
          <cell r="NP27">
            <v>0</v>
          </cell>
          <cell r="NQ27">
            <v>10673.4</v>
          </cell>
          <cell r="NR27">
            <v>5816.7800000000007</v>
          </cell>
          <cell r="NS27">
            <v>-4856.619999999999</v>
          </cell>
          <cell r="NT27">
            <v>-4856.619999999999</v>
          </cell>
          <cell r="NU27">
            <v>0</v>
          </cell>
          <cell r="NV27">
            <v>2480.6799999999998</v>
          </cell>
          <cell r="NW27">
            <v>620.16999999999996</v>
          </cell>
          <cell r="NX27">
            <v>620.16999999999996</v>
          </cell>
          <cell r="NY27">
            <v>620.16999999999996</v>
          </cell>
          <cell r="NZ27">
            <v>620.16999999999996</v>
          </cell>
          <cell r="OI27">
            <v>0</v>
          </cell>
          <cell r="OJ27">
            <v>0</v>
          </cell>
          <cell r="OK27">
            <v>0</v>
          </cell>
          <cell r="OL27">
            <v>0</v>
          </cell>
          <cell r="OM27">
            <v>0</v>
          </cell>
          <cell r="OV27">
            <v>-2480.6799999999998</v>
          </cell>
          <cell r="OW27">
            <v>-2480.6799999999998</v>
          </cell>
          <cell r="OX27">
            <v>0</v>
          </cell>
          <cell r="OY27">
            <v>1794.76</v>
          </cell>
          <cell r="OZ27">
            <v>448.69</v>
          </cell>
          <cell r="PA27">
            <v>448.69</v>
          </cell>
          <cell r="PB27">
            <v>448.69</v>
          </cell>
          <cell r="PC27">
            <v>448.69</v>
          </cell>
          <cell r="PL27">
            <v>3471.88</v>
          </cell>
          <cell r="PM27">
            <v>0</v>
          </cell>
          <cell r="PN27">
            <v>0</v>
          </cell>
          <cell r="PO27">
            <v>3471.88</v>
          </cell>
          <cell r="PP27">
            <v>0</v>
          </cell>
          <cell r="PY27">
            <v>1677.1200000000001</v>
          </cell>
          <cell r="PZ27">
            <v>0</v>
          </cell>
          <cell r="QA27">
            <v>1677.1200000000001</v>
          </cell>
          <cell r="QB27">
            <v>904.68</v>
          </cell>
          <cell r="QC27">
            <v>226.17</v>
          </cell>
          <cell r="QD27">
            <v>226.17</v>
          </cell>
          <cell r="QE27">
            <v>226.17</v>
          </cell>
          <cell r="QF27">
            <v>226.17</v>
          </cell>
          <cell r="QO27">
            <v>0</v>
          </cell>
          <cell r="QP27">
            <v>0</v>
          </cell>
          <cell r="QQ27">
            <v>0</v>
          </cell>
          <cell r="QR27">
            <v>0</v>
          </cell>
          <cell r="QS27">
            <v>0</v>
          </cell>
          <cell r="RB27">
            <v>-904.68</v>
          </cell>
          <cell r="RC27">
            <v>-904.68</v>
          </cell>
          <cell r="RD27">
            <v>0</v>
          </cell>
          <cell r="RE27">
            <v>3698.4</v>
          </cell>
          <cell r="RF27">
            <v>924.6</v>
          </cell>
          <cell r="RG27">
            <v>924.6</v>
          </cell>
          <cell r="RH27">
            <v>924.6</v>
          </cell>
          <cell r="RI27">
            <v>924.6</v>
          </cell>
          <cell r="RR27">
            <v>0</v>
          </cell>
          <cell r="RS27">
            <v>0</v>
          </cell>
          <cell r="RT27">
            <v>0</v>
          </cell>
          <cell r="RU27">
            <v>0</v>
          </cell>
          <cell r="RV27">
            <v>0</v>
          </cell>
          <cell r="SE27">
            <v>-3698.4</v>
          </cell>
          <cell r="SF27">
            <v>-3698.4</v>
          </cell>
          <cell r="SG27">
            <v>0</v>
          </cell>
          <cell r="SH27">
            <v>655.76</v>
          </cell>
          <cell r="SI27">
            <v>163.94</v>
          </cell>
          <cell r="SJ27">
            <v>163.94</v>
          </cell>
          <cell r="SK27">
            <v>163.94</v>
          </cell>
          <cell r="SL27">
            <v>163.94</v>
          </cell>
          <cell r="SU27">
            <v>0</v>
          </cell>
          <cell r="SV27">
            <v>0</v>
          </cell>
          <cell r="SW27">
            <v>0</v>
          </cell>
          <cell r="SX27">
            <v>0</v>
          </cell>
          <cell r="SY27">
            <v>0</v>
          </cell>
          <cell r="TH27">
            <v>-655.76</v>
          </cell>
          <cell r="TI27">
            <v>-655.76</v>
          </cell>
          <cell r="TJ27">
            <v>0</v>
          </cell>
          <cell r="TK27">
            <v>1094.72</v>
          </cell>
          <cell r="TL27">
            <v>273.68</v>
          </cell>
          <cell r="TM27">
            <v>273.68</v>
          </cell>
          <cell r="TN27">
            <v>273.68</v>
          </cell>
          <cell r="TO27">
            <v>273.68</v>
          </cell>
          <cell r="TX27">
            <v>2344.9</v>
          </cell>
          <cell r="TY27">
            <v>0</v>
          </cell>
          <cell r="TZ27">
            <v>0</v>
          </cell>
          <cell r="UA27">
            <v>0</v>
          </cell>
          <cell r="UB27">
            <v>2344.9</v>
          </cell>
          <cell r="UK27">
            <v>1250.18</v>
          </cell>
          <cell r="UL27">
            <v>0</v>
          </cell>
          <cell r="UM27">
            <v>1250.18</v>
          </cell>
          <cell r="UN27">
            <v>44.4</v>
          </cell>
          <cell r="UO27">
            <v>11.1</v>
          </cell>
          <cell r="UP27">
            <v>11.1</v>
          </cell>
          <cell r="UQ27">
            <v>11.1</v>
          </cell>
          <cell r="UR27">
            <v>11.1</v>
          </cell>
          <cell r="VA27">
            <v>0</v>
          </cell>
          <cell r="VC27">
            <v>0</v>
          </cell>
          <cell r="VH27">
            <v>0</v>
          </cell>
          <cell r="VN27">
            <v>-44.4</v>
          </cell>
          <cell r="VO27">
            <v>-44.4</v>
          </cell>
          <cell r="VP27">
            <v>0</v>
          </cell>
          <cell r="VQ27">
            <v>0</v>
          </cell>
          <cell r="WD27">
            <v>0</v>
          </cell>
          <cell r="WQ27">
            <v>0</v>
          </cell>
          <cell r="WR27">
            <v>0</v>
          </cell>
          <cell r="WS27">
            <v>0</v>
          </cell>
          <cell r="WT27">
            <v>32325.599999999999</v>
          </cell>
          <cell r="WU27">
            <v>8081.4</v>
          </cell>
          <cell r="WV27">
            <v>8081.4</v>
          </cell>
          <cell r="WW27">
            <v>8081.4</v>
          </cell>
          <cell r="WX27">
            <v>8081.4</v>
          </cell>
          <cell r="XG27">
            <v>22574.555303127694</v>
          </cell>
          <cell r="XH27">
            <v>7128.3825542460136</v>
          </cell>
          <cell r="XI27">
            <v>6483.0772348404389</v>
          </cell>
          <cell r="XJ27">
            <v>5.4218930086021055</v>
          </cell>
          <cell r="XK27">
            <v>8957.6736210326362</v>
          </cell>
          <cell r="XT27">
            <v>-9751.0446968723045</v>
          </cell>
          <cell r="XU27">
            <v>-9751.0446968723045</v>
          </cell>
          <cell r="XV27">
            <v>0</v>
          </cell>
          <cell r="XW27">
            <v>21486.52</v>
          </cell>
          <cell r="XX27">
            <v>5371.63</v>
          </cell>
          <cell r="XY27">
            <v>5371.63</v>
          </cell>
          <cell r="XZ27">
            <v>5371.63</v>
          </cell>
          <cell r="YA27">
            <v>5371.63</v>
          </cell>
          <cell r="YJ27">
            <v>19606.64060400927</v>
          </cell>
          <cell r="YK27">
            <v>5450.1850271341718</v>
          </cell>
          <cell r="YL27">
            <v>4747.7586672302359</v>
          </cell>
          <cell r="YM27">
            <v>5232.668759498436</v>
          </cell>
          <cell r="YN27">
            <v>4176.0281501464251</v>
          </cell>
          <cell r="YW27">
            <v>-1879.8793959907307</v>
          </cell>
          <cell r="YX27">
            <v>-1879.8793959907307</v>
          </cell>
          <cell r="YY27">
            <v>0</v>
          </cell>
          <cell r="YZ27">
            <v>1734.04</v>
          </cell>
          <cell r="ZA27">
            <v>433.51</v>
          </cell>
          <cell r="ZB27">
            <v>433.51</v>
          </cell>
          <cell r="ZC27">
            <v>433.51</v>
          </cell>
          <cell r="ZD27">
            <v>433.51</v>
          </cell>
          <cell r="ZM27">
            <v>14140.411677582528</v>
          </cell>
          <cell r="ZT27">
            <v>2388.755457425003</v>
          </cell>
          <cell r="ZU27">
            <v>11431.851976288988</v>
          </cell>
          <cell r="ZV27">
            <v>319.80424386853781</v>
          </cell>
          <cell r="ZZ27">
            <v>12406.371677582527</v>
          </cell>
          <cell r="AAA27">
            <v>0</v>
          </cell>
          <cell r="AAB27">
            <v>12406.371677582527</v>
          </cell>
          <cell r="AAC27">
            <v>865.24</v>
          </cell>
          <cell r="AAD27">
            <v>216.31</v>
          </cell>
          <cell r="AAE27">
            <v>216.31</v>
          </cell>
          <cell r="AAF27">
            <v>216.31</v>
          </cell>
          <cell r="AAG27">
            <v>216.31</v>
          </cell>
          <cell r="AAP27">
            <v>748.13687213399999</v>
          </cell>
          <cell r="AAQ27">
            <v>124.85148530399999</v>
          </cell>
          <cell r="AAR27">
            <v>207.84145300200001</v>
          </cell>
          <cell r="AAS27">
            <v>205.83627742800002</v>
          </cell>
          <cell r="AAT27">
            <v>209.6076564</v>
          </cell>
          <cell r="ABC27">
            <v>-117.10312786600002</v>
          </cell>
          <cell r="ABD27">
            <v>-117.10312786600002</v>
          </cell>
          <cell r="ABE27">
            <v>0</v>
          </cell>
          <cell r="ABF27">
            <v>190.28</v>
          </cell>
          <cell r="ABG27">
            <v>47.57</v>
          </cell>
          <cell r="ABH27">
            <v>47.57</v>
          </cell>
          <cell r="ABI27">
            <v>47.57</v>
          </cell>
          <cell r="ABJ27">
            <v>47.57</v>
          </cell>
          <cell r="ABS27">
            <v>0</v>
          </cell>
          <cell r="ABT27">
            <v>0</v>
          </cell>
          <cell r="ABU27">
            <v>0</v>
          </cell>
          <cell r="ABV27">
            <v>0</v>
          </cell>
          <cell r="ACF27">
            <v>-190.28</v>
          </cell>
          <cell r="ACG27">
            <v>-190.28</v>
          </cell>
          <cell r="ACH27">
            <v>0</v>
          </cell>
          <cell r="ACI27">
            <v>18282.72</v>
          </cell>
          <cell r="ACJ27">
            <v>19900.84845112</v>
          </cell>
          <cell r="ACK27">
            <v>1618.1284511199992</v>
          </cell>
          <cell r="ACL27">
            <v>0</v>
          </cell>
          <cell r="ACM27">
            <v>1618.1284511199992</v>
          </cell>
          <cell r="ACN27">
            <v>12676.64</v>
          </cell>
          <cell r="ACO27">
            <v>3169.16</v>
          </cell>
          <cell r="ACP27">
            <v>3169.16</v>
          </cell>
          <cell r="ACQ27">
            <v>3169.16</v>
          </cell>
          <cell r="ACR27">
            <v>3169.16</v>
          </cell>
          <cell r="ADA27">
            <v>14574.32894204</v>
          </cell>
          <cell r="ADB27">
            <v>3344.61732304</v>
          </cell>
          <cell r="ADC27">
            <v>3134.65077548</v>
          </cell>
          <cell r="ADD27">
            <v>3668.0159555199998</v>
          </cell>
          <cell r="ADE27">
            <v>4427.0448880000004</v>
          </cell>
          <cell r="ADN27">
            <v>1897.6889420400003</v>
          </cell>
          <cell r="ADO27">
            <v>0</v>
          </cell>
          <cell r="ADP27">
            <v>1897.6889420400003</v>
          </cell>
          <cell r="ADQ27">
            <v>5606.08</v>
          </cell>
          <cell r="ADR27">
            <v>1401.52</v>
          </cell>
          <cell r="ADS27">
            <v>1401.52</v>
          </cell>
          <cell r="ADT27">
            <v>1401.52</v>
          </cell>
          <cell r="ADU27">
            <v>1401.52</v>
          </cell>
          <cell r="AED27">
            <v>5326.5195090799989</v>
          </cell>
          <cell r="AEE27">
            <v>1297.2968741599998</v>
          </cell>
          <cell r="AEF27">
            <v>1184.3381242</v>
          </cell>
          <cell r="AEG27">
            <v>1352.6570467199997</v>
          </cell>
          <cell r="AEH27">
            <v>1492.2274640000001</v>
          </cell>
          <cell r="AEQ27">
            <v>-279.56049092000103</v>
          </cell>
          <cell r="AER27">
            <v>-279.56049092000103</v>
          </cell>
          <cell r="AES27">
            <v>0</v>
          </cell>
          <cell r="AET27">
            <v>0</v>
          </cell>
          <cell r="AEU27">
            <v>0</v>
          </cell>
          <cell r="AEV27">
            <v>0</v>
          </cell>
          <cell r="AEW27">
            <v>0</v>
          </cell>
          <cell r="AEX27">
            <v>0</v>
          </cell>
          <cell r="AFG27">
            <v>0</v>
          </cell>
          <cell r="AFH27">
            <v>0</v>
          </cell>
          <cell r="AFI27">
            <v>0</v>
          </cell>
          <cell r="AFK27">
            <v>0</v>
          </cell>
          <cell r="AFT27">
            <v>0</v>
          </cell>
          <cell r="AFU27">
            <v>0</v>
          </cell>
          <cell r="AFV27">
            <v>0</v>
          </cell>
          <cell r="AFW27">
            <v>187112.0514</v>
          </cell>
          <cell r="AFX27">
            <v>152381.36471916747</v>
          </cell>
          <cell r="AFY27">
            <v>-34730.686680832529</v>
          </cell>
          <cell r="AFZ27">
            <v>-34730.686680832529</v>
          </cell>
          <cell r="AGA27">
            <v>0</v>
          </cell>
          <cell r="AGB27">
            <v>224534.46167999998</v>
          </cell>
          <cell r="AGC27">
            <v>182857.63766300096</v>
          </cell>
          <cell r="AGD27">
            <v>-41676.824016999017</v>
          </cell>
          <cell r="AGE27">
            <v>-41676.824016999017</v>
          </cell>
          <cell r="AGF27">
            <v>0</v>
          </cell>
          <cell r="AGG27">
            <v>6736.0338503999992</v>
          </cell>
          <cell r="AGH27">
            <v>5485.7291298900291</v>
          </cell>
          <cell r="AGI27">
            <v>-1250.3047205099701</v>
          </cell>
          <cell r="AGJ27">
            <v>-1250.3047205099701</v>
          </cell>
          <cell r="AGK27">
            <v>0</v>
          </cell>
          <cell r="AGL27">
            <v>225.35516304347826</v>
          </cell>
          <cell r="AGN27">
            <v>-225.35516304347826</v>
          </cell>
          <cell r="AGO27">
            <v>-225.35516304347826</v>
          </cell>
          <cell r="AGP27">
            <v>0</v>
          </cell>
          <cell r="AGQ27">
            <v>231495.85069344347</v>
          </cell>
          <cell r="AGR27">
            <v>188343.366792891</v>
          </cell>
          <cell r="AGS27">
            <v>-43152.48390055247</v>
          </cell>
          <cell r="AGT27">
            <v>-43152.48390055247</v>
          </cell>
          <cell r="AGU27">
            <v>0</v>
          </cell>
        </row>
        <row r="28">
          <cell r="C28" t="str">
            <v>Днiпровська, ВУЛ, 35</v>
          </cell>
          <cell r="D28">
            <v>9</v>
          </cell>
          <cell r="E28">
            <v>6535.2</v>
          </cell>
          <cell r="F28">
            <v>25268.520000000004</v>
          </cell>
          <cell r="G28">
            <v>31540.923459578051</v>
          </cell>
          <cell r="H28">
            <v>6272.4034595780467</v>
          </cell>
          <cell r="I28">
            <v>0</v>
          </cell>
          <cell r="J28">
            <v>6272.4034595780467</v>
          </cell>
          <cell r="K28">
            <v>9471.4800000000014</v>
          </cell>
          <cell r="L28">
            <v>2367.8700000000003</v>
          </cell>
          <cell r="M28">
            <v>2367.8700000000003</v>
          </cell>
          <cell r="N28">
            <v>2367.8700000000003</v>
          </cell>
          <cell r="O28">
            <v>2367.8700000000003</v>
          </cell>
          <cell r="X28">
            <v>14174.446438812229</v>
          </cell>
          <cell r="Y28">
            <v>0</v>
          </cell>
          <cell r="Z28">
            <v>0</v>
          </cell>
          <cell r="AA28">
            <v>0</v>
          </cell>
          <cell r="AB28">
            <v>14174.446438812229</v>
          </cell>
          <cell r="AL28">
            <v>0</v>
          </cell>
          <cell r="AM28">
            <v>0</v>
          </cell>
          <cell r="AN28">
            <v>1488.04</v>
          </cell>
          <cell r="AO28">
            <v>372.01</v>
          </cell>
          <cell r="AP28">
            <v>372.01</v>
          </cell>
          <cell r="AQ28">
            <v>372.01</v>
          </cell>
          <cell r="AR28">
            <v>372.01</v>
          </cell>
          <cell r="BA28">
            <v>2257.6818498937546</v>
          </cell>
          <cell r="BB28">
            <v>0</v>
          </cell>
          <cell r="BC28">
            <v>0</v>
          </cell>
          <cell r="BD28">
            <v>0</v>
          </cell>
          <cell r="BE28">
            <v>2257.6818498937546</v>
          </cell>
          <cell r="BO28">
            <v>0</v>
          </cell>
          <cell r="BP28">
            <v>0</v>
          </cell>
          <cell r="BQ28">
            <v>1049.92</v>
          </cell>
          <cell r="BR28">
            <v>262.48</v>
          </cell>
          <cell r="BS28">
            <v>262.48</v>
          </cell>
          <cell r="BT28">
            <v>262.48</v>
          </cell>
          <cell r="BU28">
            <v>262.48</v>
          </cell>
          <cell r="CD28">
            <v>970.36</v>
          </cell>
          <cell r="CE28">
            <v>242.59</v>
          </cell>
          <cell r="CF28">
            <v>242.59</v>
          </cell>
          <cell r="CG28">
            <v>242.59</v>
          </cell>
          <cell r="CH28">
            <v>242.59</v>
          </cell>
          <cell r="CR28">
            <v>0</v>
          </cell>
          <cell r="CS28">
            <v>0</v>
          </cell>
          <cell r="CT28">
            <v>296.76</v>
          </cell>
          <cell r="CU28">
            <v>74.19</v>
          </cell>
          <cell r="CV28">
            <v>74.19</v>
          </cell>
          <cell r="CW28">
            <v>74.19</v>
          </cell>
          <cell r="CX28">
            <v>74.19</v>
          </cell>
          <cell r="DG28">
            <v>274.27999999999997</v>
          </cell>
          <cell r="DH28">
            <v>68.569999999999993</v>
          </cell>
          <cell r="DI28">
            <v>68.569999999999993</v>
          </cell>
          <cell r="DJ28">
            <v>68.569999999999993</v>
          </cell>
          <cell r="DK28">
            <v>68.569999999999993</v>
          </cell>
          <cell r="DT28">
            <v>-22.480000000000018</v>
          </cell>
          <cell r="DU28">
            <v>-22.480000000000018</v>
          </cell>
          <cell r="DV28">
            <v>0</v>
          </cell>
          <cell r="DW28">
            <v>360.28</v>
          </cell>
          <cell r="DX28">
            <v>90.07</v>
          </cell>
          <cell r="DY28">
            <v>90.07</v>
          </cell>
          <cell r="DZ28">
            <v>90.07</v>
          </cell>
          <cell r="EA28">
            <v>90.07</v>
          </cell>
          <cell r="EK28">
            <v>542.51685421741672</v>
          </cell>
          <cell r="EL28">
            <v>0</v>
          </cell>
          <cell r="EM28">
            <v>0</v>
          </cell>
          <cell r="EN28">
            <v>0</v>
          </cell>
          <cell r="EO28">
            <v>542.51685421741672</v>
          </cell>
          <cell r="EX28">
            <v>182.23685421741675</v>
          </cell>
          <cell r="EY28">
            <v>0</v>
          </cell>
          <cell r="EZ28">
            <v>182.23685421741675</v>
          </cell>
          <cell r="FA28">
            <v>3843.12</v>
          </cell>
          <cell r="FB28">
            <v>960.78</v>
          </cell>
          <cell r="FC28">
            <v>960.78</v>
          </cell>
          <cell r="FD28">
            <v>960.78</v>
          </cell>
          <cell r="FE28">
            <v>960.78</v>
          </cell>
          <cell r="FN28">
            <v>5850.9682942177142</v>
          </cell>
          <cell r="FO28">
            <v>0</v>
          </cell>
          <cell r="FP28">
            <v>0</v>
          </cell>
          <cell r="FQ28">
            <v>0</v>
          </cell>
          <cell r="FR28">
            <v>5850.9682942177142</v>
          </cell>
          <cell r="GA28">
            <v>2007.8482942177143</v>
          </cell>
          <cell r="GB28">
            <v>0</v>
          </cell>
          <cell r="GC28">
            <v>2007.8482942177143</v>
          </cell>
          <cell r="GD28">
            <v>327.68</v>
          </cell>
          <cell r="GE28">
            <v>81.92</v>
          </cell>
          <cell r="GF28">
            <v>81.92</v>
          </cell>
          <cell r="GG28">
            <v>81.92</v>
          </cell>
          <cell r="GH28">
            <v>81.92</v>
          </cell>
          <cell r="GQ28">
            <v>0</v>
          </cell>
          <cell r="GV28">
            <v>-327.68</v>
          </cell>
          <cell r="GW28">
            <v>-327.68</v>
          </cell>
          <cell r="GX28">
            <v>0</v>
          </cell>
          <cell r="GY28">
            <v>8431.24</v>
          </cell>
          <cell r="GZ28">
            <v>2107.81</v>
          </cell>
          <cell r="HA28">
            <v>2107.81</v>
          </cell>
          <cell r="HB28">
            <v>2107.81</v>
          </cell>
          <cell r="HC28">
            <v>2107.81</v>
          </cell>
          <cell r="HL28">
            <v>7470.6700224369379</v>
          </cell>
          <cell r="HM28">
            <v>2050.7427348116325</v>
          </cell>
          <cell r="HN28">
            <v>2132.4735095213669</v>
          </cell>
          <cell r="HO28">
            <v>1766.469685877486</v>
          </cell>
          <cell r="HP28">
            <v>1520.9840922264518</v>
          </cell>
          <cell r="HY28">
            <v>-960.56997756306191</v>
          </cell>
          <cell r="HZ28">
            <v>-960.56997756306191</v>
          </cell>
          <cell r="IA28">
            <v>0</v>
          </cell>
          <cell r="IB28">
            <v>19028.8</v>
          </cell>
          <cell r="IC28">
            <v>4757.2</v>
          </cell>
          <cell r="ID28">
            <v>4757.2</v>
          </cell>
          <cell r="IE28">
            <v>4757.2</v>
          </cell>
          <cell r="IF28">
            <v>4757.2</v>
          </cell>
          <cell r="IO28">
            <v>14599.963293145844</v>
          </cell>
          <cell r="IP28">
            <v>3570.9741425306024</v>
          </cell>
          <cell r="IQ28">
            <v>4997.6546018385907</v>
          </cell>
          <cell r="IR28">
            <v>3200.0341276924646</v>
          </cell>
          <cell r="IS28">
            <v>2831.3004210841873</v>
          </cell>
          <cell r="JB28">
            <v>-4428.8367068541556</v>
          </cell>
          <cell r="JC28">
            <v>-4428.8367068541556</v>
          </cell>
          <cell r="JD28">
            <v>0</v>
          </cell>
          <cell r="JE28">
            <v>1533.68</v>
          </cell>
          <cell r="JF28">
            <v>383.42</v>
          </cell>
          <cell r="JG28">
            <v>383.42</v>
          </cell>
          <cell r="JH28">
            <v>383.42</v>
          </cell>
          <cell r="JI28">
            <v>383.42</v>
          </cell>
          <cell r="JR28">
            <v>1197.4738402668638</v>
          </cell>
          <cell r="JS28">
            <v>272.56409436112853</v>
          </cell>
          <cell r="JT28">
            <v>407.89335217708003</v>
          </cell>
          <cell r="JU28">
            <v>261.77602703865523</v>
          </cell>
          <cell r="JV28">
            <v>255.24036669000003</v>
          </cell>
          <cell r="KE28">
            <v>-336.20615973313625</v>
          </cell>
          <cell r="KF28">
            <v>-336.20615973313625</v>
          </cell>
          <cell r="KG28">
            <v>0</v>
          </cell>
          <cell r="KH28">
            <v>2002.48</v>
          </cell>
          <cell r="KI28">
            <v>500.62</v>
          </cell>
          <cell r="KJ28">
            <v>500.62</v>
          </cell>
          <cell r="KK28">
            <v>500.62</v>
          </cell>
          <cell r="KL28">
            <v>500.62</v>
          </cell>
          <cell r="KU28">
            <v>2157.8071376099119</v>
          </cell>
          <cell r="KV28">
            <v>581.7817273742711</v>
          </cell>
          <cell r="KW28">
            <v>582.50390552850308</v>
          </cell>
          <cell r="KX28">
            <v>550.17248839424997</v>
          </cell>
          <cell r="KY28">
            <v>443.34901631288795</v>
          </cell>
          <cell r="LH28">
            <v>155.32713760991192</v>
          </cell>
          <cell r="LI28">
            <v>0</v>
          </cell>
          <cell r="LJ28">
            <v>155.32713760991192</v>
          </cell>
          <cell r="LK28">
            <v>0</v>
          </cell>
          <cell r="LX28">
            <v>0</v>
          </cell>
          <cell r="MJ28">
            <v>0</v>
          </cell>
          <cell r="ML28">
            <v>0</v>
          </cell>
          <cell r="MM28">
            <v>0</v>
          </cell>
          <cell r="MN28">
            <v>29479.898639999999</v>
          </cell>
          <cell r="MO28">
            <v>7369.9746599999999</v>
          </cell>
          <cell r="MP28">
            <v>7369.9746599999999</v>
          </cell>
          <cell r="MQ28">
            <v>7369.9746599999999</v>
          </cell>
          <cell r="MR28">
            <v>7369.9746599999999</v>
          </cell>
          <cell r="NA28">
            <v>89313.987208036895</v>
          </cell>
          <cell r="NB28">
            <v>0</v>
          </cell>
          <cell r="NC28">
            <v>7991.3919317065329</v>
          </cell>
          <cell r="ND28">
            <v>15650.167981300503</v>
          </cell>
          <cell r="NE28">
            <v>65672.427295029862</v>
          </cell>
          <cell r="NN28">
            <v>59834.088568036896</v>
          </cell>
          <cell r="NO28">
            <v>0</v>
          </cell>
          <cell r="NP28">
            <v>59834.088568036896</v>
          </cell>
          <cell r="NQ28">
            <v>8543.0799999999981</v>
          </cell>
          <cell r="NR28">
            <v>14874.719999999998</v>
          </cell>
          <cell r="NS28">
            <v>6331.6399999999994</v>
          </cell>
          <cell r="NT28">
            <v>0</v>
          </cell>
          <cell r="NU28">
            <v>6331.6399999999994</v>
          </cell>
          <cell r="NV28">
            <v>2394.04</v>
          </cell>
          <cell r="NW28">
            <v>598.51</v>
          </cell>
          <cell r="NX28">
            <v>598.51</v>
          </cell>
          <cell r="NY28">
            <v>598.51</v>
          </cell>
          <cell r="NZ28">
            <v>598.51</v>
          </cell>
          <cell r="OI28">
            <v>0</v>
          </cell>
          <cell r="OJ28">
            <v>0</v>
          </cell>
          <cell r="OK28">
            <v>0</v>
          </cell>
          <cell r="OL28">
            <v>0</v>
          </cell>
          <cell r="OM28">
            <v>0</v>
          </cell>
          <cell r="OV28">
            <v>-2394.04</v>
          </cell>
          <cell r="OW28">
            <v>-2394.04</v>
          </cell>
          <cell r="OX28">
            <v>0</v>
          </cell>
          <cell r="OY28">
            <v>1853.24</v>
          </cell>
          <cell r="OZ28">
            <v>463.31</v>
          </cell>
          <cell r="PA28">
            <v>463.31</v>
          </cell>
          <cell r="PB28">
            <v>463.31</v>
          </cell>
          <cell r="PC28">
            <v>463.31</v>
          </cell>
          <cell r="PL28">
            <v>0</v>
          </cell>
          <cell r="PM28">
            <v>0</v>
          </cell>
          <cell r="PN28">
            <v>0</v>
          </cell>
          <cell r="PO28">
            <v>0</v>
          </cell>
          <cell r="PP28">
            <v>0</v>
          </cell>
          <cell r="PY28">
            <v>-1853.24</v>
          </cell>
          <cell r="PZ28">
            <v>-1853.24</v>
          </cell>
          <cell r="QA28">
            <v>0</v>
          </cell>
          <cell r="QB28">
            <v>566.84</v>
          </cell>
          <cell r="QC28">
            <v>141.71</v>
          </cell>
          <cell r="QD28">
            <v>141.71</v>
          </cell>
          <cell r="QE28">
            <v>141.71</v>
          </cell>
          <cell r="QF28">
            <v>141.71</v>
          </cell>
          <cell r="QO28">
            <v>0</v>
          </cell>
          <cell r="QP28">
            <v>0</v>
          </cell>
          <cell r="QQ28">
            <v>0</v>
          </cell>
          <cell r="QR28">
            <v>0</v>
          </cell>
          <cell r="QS28">
            <v>0</v>
          </cell>
          <cell r="RB28">
            <v>-566.84</v>
          </cell>
          <cell r="RC28">
            <v>-566.84</v>
          </cell>
          <cell r="RD28">
            <v>0</v>
          </cell>
          <cell r="RE28">
            <v>2456.36</v>
          </cell>
          <cell r="RF28">
            <v>614.09</v>
          </cell>
          <cell r="RG28">
            <v>614.09</v>
          </cell>
          <cell r="RH28">
            <v>614.09</v>
          </cell>
          <cell r="RI28">
            <v>614.09</v>
          </cell>
          <cell r="RR28">
            <v>258.3</v>
          </cell>
          <cell r="RS28">
            <v>258.3</v>
          </cell>
          <cell r="RT28">
            <v>0</v>
          </cell>
          <cell r="RU28">
            <v>0</v>
          </cell>
          <cell r="RV28">
            <v>0</v>
          </cell>
          <cell r="SE28">
            <v>-2198.06</v>
          </cell>
          <cell r="SF28">
            <v>-2198.06</v>
          </cell>
          <cell r="SG28">
            <v>0</v>
          </cell>
          <cell r="SH28">
            <v>553.20000000000005</v>
          </cell>
          <cell r="SI28">
            <v>138.30000000000001</v>
          </cell>
          <cell r="SJ28">
            <v>138.30000000000001</v>
          </cell>
          <cell r="SK28">
            <v>138.30000000000001</v>
          </cell>
          <cell r="SL28">
            <v>138.30000000000001</v>
          </cell>
          <cell r="SU28">
            <v>0</v>
          </cell>
          <cell r="SV28">
            <v>0</v>
          </cell>
          <cell r="SW28">
            <v>0</v>
          </cell>
          <cell r="SX28">
            <v>0</v>
          </cell>
          <cell r="SY28">
            <v>0</v>
          </cell>
          <cell r="TH28">
            <v>-553.20000000000005</v>
          </cell>
          <cell r="TI28">
            <v>-553.20000000000005</v>
          </cell>
          <cell r="TJ28">
            <v>0</v>
          </cell>
          <cell r="TK28">
            <v>693.84</v>
          </cell>
          <cell r="TL28">
            <v>173.46</v>
          </cell>
          <cell r="TM28">
            <v>173.46</v>
          </cell>
          <cell r="TN28">
            <v>173.46</v>
          </cell>
          <cell r="TO28">
            <v>173.46</v>
          </cell>
          <cell r="TX28">
            <v>14616.419999999998</v>
          </cell>
          <cell r="TY28">
            <v>0</v>
          </cell>
          <cell r="TZ28">
            <v>0</v>
          </cell>
          <cell r="UA28">
            <v>3137.98</v>
          </cell>
          <cell r="UB28">
            <v>11478.439999999999</v>
          </cell>
          <cell r="UK28">
            <v>13922.579999999998</v>
          </cell>
          <cell r="UL28">
            <v>0</v>
          </cell>
          <cell r="UM28">
            <v>13922.579999999998</v>
          </cell>
          <cell r="UN28">
            <v>25.56</v>
          </cell>
          <cell r="UO28">
            <v>6.39</v>
          </cell>
          <cell r="UP28">
            <v>6.39</v>
          </cell>
          <cell r="UQ28">
            <v>6.39</v>
          </cell>
          <cell r="UR28">
            <v>6.39</v>
          </cell>
          <cell r="VA28">
            <v>0</v>
          </cell>
          <cell r="VC28">
            <v>0</v>
          </cell>
          <cell r="VH28">
            <v>0</v>
          </cell>
          <cell r="VN28">
            <v>-25.56</v>
          </cell>
          <cell r="VO28">
            <v>-25.56</v>
          </cell>
          <cell r="VP28">
            <v>0</v>
          </cell>
          <cell r="VQ28">
            <v>0</v>
          </cell>
          <cell r="WD28">
            <v>0</v>
          </cell>
          <cell r="WQ28">
            <v>0</v>
          </cell>
          <cell r="WR28">
            <v>0</v>
          </cell>
          <cell r="WS28">
            <v>0</v>
          </cell>
          <cell r="WT28">
            <v>20644</v>
          </cell>
          <cell r="WU28">
            <v>5161</v>
          </cell>
          <cell r="WV28">
            <v>5161</v>
          </cell>
          <cell r="WW28">
            <v>5161</v>
          </cell>
          <cell r="WX28">
            <v>5161</v>
          </cell>
          <cell r="XG28">
            <v>15456.927470318366</v>
          </cell>
          <cell r="XH28">
            <v>5837.1754182426721</v>
          </cell>
          <cell r="XI28">
            <v>3916.9162028780897</v>
          </cell>
          <cell r="XJ28">
            <v>12.932209240470396</v>
          </cell>
          <cell r="XK28">
            <v>5689.9036399571323</v>
          </cell>
          <cell r="XT28">
            <v>-5187.0725296816345</v>
          </cell>
          <cell r="XU28">
            <v>-5187.0725296816345</v>
          </cell>
          <cell r="XV28">
            <v>0</v>
          </cell>
          <cell r="XW28">
            <v>11542.4</v>
          </cell>
          <cell r="XX28">
            <v>2885.6</v>
          </cell>
          <cell r="XY28">
            <v>2885.6</v>
          </cell>
          <cell r="XZ28">
            <v>2885.6</v>
          </cell>
          <cell r="YA28">
            <v>2885.6</v>
          </cell>
          <cell r="YJ28">
            <v>14872.30261151718</v>
          </cell>
          <cell r="YK28">
            <v>4684.9505601664969</v>
          </cell>
          <cell r="YL28">
            <v>3403.6821295905265</v>
          </cell>
          <cell r="YM28">
            <v>3789.8585511376218</v>
          </cell>
          <cell r="YN28">
            <v>2993.811370622534</v>
          </cell>
          <cell r="YW28">
            <v>3329.90261151718</v>
          </cell>
          <cell r="YX28">
            <v>0</v>
          </cell>
          <cell r="YY28">
            <v>3329.90261151718</v>
          </cell>
          <cell r="YZ28">
            <v>941.12</v>
          </cell>
          <cell r="ZA28">
            <v>235.28</v>
          </cell>
          <cell r="ZB28">
            <v>235.28</v>
          </cell>
          <cell r="ZC28">
            <v>235.28</v>
          </cell>
          <cell r="ZD28">
            <v>235.28</v>
          </cell>
          <cell r="ZM28">
            <v>8141.7144292757712</v>
          </cell>
          <cell r="ZT28">
            <v>1156.462364413861</v>
          </cell>
          <cell r="ZU28">
            <v>6895.2555794620266</v>
          </cell>
          <cell r="ZV28">
            <v>89.996485399883767</v>
          </cell>
          <cell r="ZZ28">
            <v>7200.5944292757713</v>
          </cell>
          <cell r="AAA28">
            <v>0</v>
          </cell>
          <cell r="AAB28">
            <v>7200.5944292757713</v>
          </cell>
          <cell r="AAC28">
            <v>622.16</v>
          </cell>
          <cell r="AAD28">
            <v>155.54</v>
          </cell>
          <cell r="AAE28">
            <v>155.54</v>
          </cell>
          <cell r="AAF28">
            <v>155.54</v>
          </cell>
          <cell r="AAG28">
            <v>155.54</v>
          </cell>
          <cell r="AAP28">
            <v>652.554519282</v>
          </cell>
          <cell r="AAQ28">
            <v>205.995150792</v>
          </cell>
          <cell r="AAR28">
            <v>148.910194206</v>
          </cell>
          <cell r="AAS28">
            <v>147.473565084</v>
          </cell>
          <cell r="AAT28">
            <v>150.1756092</v>
          </cell>
          <cell r="ABC28">
            <v>30.394519282000033</v>
          </cell>
          <cell r="ABD28">
            <v>0</v>
          </cell>
          <cell r="ABE28">
            <v>30.394519282000033</v>
          </cell>
          <cell r="ABF28">
            <v>135.91999999999999</v>
          </cell>
          <cell r="ABG28">
            <v>33.979999999999997</v>
          </cell>
          <cell r="ABH28">
            <v>33.979999999999997</v>
          </cell>
          <cell r="ABI28">
            <v>33.979999999999997</v>
          </cell>
          <cell r="ABJ28">
            <v>33.979999999999997</v>
          </cell>
          <cell r="ABS28">
            <v>0</v>
          </cell>
          <cell r="ABT28">
            <v>0</v>
          </cell>
          <cell r="ABU28">
            <v>0</v>
          </cell>
          <cell r="ABV28">
            <v>0</v>
          </cell>
          <cell r="ACF28">
            <v>-135.91999999999999</v>
          </cell>
          <cell r="ACG28">
            <v>-135.91999999999999</v>
          </cell>
          <cell r="ACH28">
            <v>0</v>
          </cell>
          <cell r="ACI28">
            <v>15518.759999999998</v>
          </cell>
          <cell r="ACJ28">
            <v>9606.7000399999997</v>
          </cell>
          <cell r="ACK28">
            <v>-5912.0599599999987</v>
          </cell>
          <cell r="ACL28">
            <v>-5912.0599599999987</v>
          </cell>
          <cell r="ACM28">
            <v>0</v>
          </cell>
          <cell r="ACN28">
            <v>6197.2</v>
          </cell>
          <cell r="ACO28">
            <v>1549.3</v>
          </cell>
          <cell r="ACP28">
            <v>1549.3</v>
          </cell>
          <cell r="ACQ28">
            <v>1549.3</v>
          </cell>
          <cell r="ACR28">
            <v>1549.3</v>
          </cell>
          <cell r="ADA28">
            <v>6320.7472452599995</v>
          </cell>
          <cell r="ADB28">
            <v>1937.5609013599999</v>
          </cell>
          <cell r="ADC28">
            <v>1785.7357950599999</v>
          </cell>
          <cell r="ADD28">
            <v>1311.5289608399999</v>
          </cell>
          <cell r="ADE28">
            <v>1285.9215879999999</v>
          </cell>
          <cell r="ADN28">
            <v>123.54724525999973</v>
          </cell>
          <cell r="ADO28">
            <v>0</v>
          </cell>
          <cell r="ADP28">
            <v>123.54724525999973</v>
          </cell>
          <cell r="ADQ28">
            <v>9321.56</v>
          </cell>
          <cell r="ADR28">
            <v>2330.39</v>
          </cell>
          <cell r="ADS28">
            <v>2330.39</v>
          </cell>
          <cell r="ADT28">
            <v>2330.39</v>
          </cell>
          <cell r="ADU28">
            <v>2330.39</v>
          </cell>
          <cell r="AED28">
            <v>3285.9527947399997</v>
          </cell>
          <cell r="AEE28">
            <v>1079.3022172799999</v>
          </cell>
          <cell r="AEF28">
            <v>979.77063002</v>
          </cell>
          <cell r="AEG28">
            <v>1105.88853144</v>
          </cell>
          <cell r="AEH28">
            <v>120.99141599999999</v>
          </cell>
          <cell r="AEQ28">
            <v>-6035.6072052599993</v>
          </cell>
          <cell r="AER28">
            <v>-6035.6072052599993</v>
          </cell>
          <cell r="AES28">
            <v>0</v>
          </cell>
          <cell r="AET28">
            <v>0</v>
          </cell>
          <cell r="AEU28">
            <v>0</v>
          </cell>
          <cell r="AEV28">
            <v>0</v>
          </cell>
          <cell r="AEW28">
            <v>0</v>
          </cell>
          <cell r="AEX28">
            <v>0</v>
          </cell>
          <cell r="AFG28">
            <v>0</v>
          </cell>
          <cell r="AFH28">
            <v>0</v>
          </cell>
          <cell r="AFI28">
            <v>0</v>
          </cell>
          <cell r="AFK28">
            <v>0</v>
          </cell>
          <cell r="AFT28">
            <v>0</v>
          </cell>
          <cell r="AFU28">
            <v>0</v>
          </cell>
          <cell r="AFV28">
            <v>0</v>
          </cell>
          <cell r="AFW28">
            <v>135260.81864000001</v>
          </cell>
          <cell r="AFX28">
            <v>202415.07400903088</v>
          </cell>
          <cell r="AFY28">
            <v>67154.25536903087</v>
          </cell>
          <cell r="AFZ28">
            <v>0</v>
          </cell>
          <cell r="AGA28">
            <v>67154.25536903087</v>
          </cell>
          <cell r="AGB28">
            <v>162312.982368</v>
          </cell>
          <cell r="AGC28">
            <v>242898.08881083704</v>
          </cell>
          <cell r="AGD28">
            <v>80585.106442837045</v>
          </cell>
          <cell r="AGE28">
            <v>0</v>
          </cell>
          <cell r="AGF28">
            <v>80585.106442837045</v>
          </cell>
          <cell r="AGG28">
            <v>4869.38947104</v>
          </cell>
          <cell r="AGH28">
            <v>7286.9426643251109</v>
          </cell>
          <cell r="AGI28">
            <v>2417.5531932851109</v>
          </cell>
          <cell r="AGJ28">
            <v>0</v>
          </cell>
          <cell r="AGK28">
            <v>2417.5531932851109</v>
          </cell>
          <cell r="AGL28">
            <v>225.35516304347826</v>
          </cell>
          <cell r="AGN28">
            <v>-225.35516304347826</v>
          </cell>
          <cell r="AGO28">
            <v>-225.35516304347826</v>
          </cell>
          <cell r="AGP28">
            <v>0</v>
          </cell>
          <cell r="AGQ28">
            <v>167407.72700208347</v>
          </cell>
          <cell r="AGR28">
            <v>250185.03147516216</v>
          </cell>
          <cell r="AGS28">
            <v>82777.304473078693</v>
          </cell>
          <cell r="AGT28">
            <v>0</v>
          </cell>
          <cell r="AGU28">
            <v>82777.304473078693</v>
          </cell>
        </row>
        <row r="29">
          <cell r="C29" t="str">
            <v>Заньковецької, ВУЛ, 28</v>
          </cell>
          <cell r="D29">
            <v>10</v>
          </cell>
          <cell r="E29">
            <v>4173.88</v>
          </cell>
          <cell r="F29">
            <v>16900.84</v>
          </cell>
          <cell r="G29">
            <v>5581.0230615871187</v>
          </cell>
          <cell r="H29">
            <v>-11319.816938412881</v>
          </cell>
          <cell r="I29">
            <v>-11319.816938412881</v>
          </cell>
          <cell r="J29">
            <v>0</v>
          </cell>
          <cell r="K29">
            <v>5793.32</v>
          </cell>
          <cell r="L29">
            <v>1448.33</v>
          </cell>
          <cell r="M29">
            <v>1448.33</v>
          </cell>
          <cell r="N29">
            <v>1448.33</v>
          </cell>
          <cell r="O29">
            <v>1448.33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L29">
            <v>0</v>
          </cell>
          <cell r="AM29">
            <v>0</v>
          </cell>
          <cell r="AN29">
            <v>838.12</v>
          </cell>
          <cell r="AO29">
            <v>209.53</v>
          </cell>
          <cell r="AP29">
            <v>209.53</v>
          </cell>
          <cell r="AQ29">
            <v>209.53</v>
          </cell>
          <cell r="AR29">
            <v>209.53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O29">
            <v>0</v>
          </cell>
          <cell r="BP29">
            <v>0</v>
          </cell>
          <cell r="BQ29">
            <v>686.16</v>
          </cell>
          <cell r="BR29">
            <v>171.54</v>
          </cell>
          <cell r="BS29">
            <v>171.54</v>
          </cell>
          <cell r="BT29">
            <v>171.54</v>
          </cell>
          <cell r="BU29">
            <v>171.54</v>
          </cell>
          <cell r="CD29">
            <v>634.64</v>
          </cell>
          <cell r="CE29">
            <v>158.66</v>
          </cell>
          <cell r="CF29">
            <v>158.66</v>
          </cell>
          <cell r="CG29">
            <v>158.66</v>
          </cell>
          <cell r="CH29">
            <v>158.66</v>
          </cell>
          <cell r="CR29">
            <v>0</v>
          </cell>
          <cell r="CS29">
            <v>0</v>
          </cell>
          <cell r="CT29">
            <v>188.68</v>
          </cell>
          <cell r="CU29">
            <v>47.17</v>
          </cell>
          <cell r="CV29">
            <v>47.17</v>
          </cell>
          <cell r="CW29">
            <v>47.17</v>
          </cell>
          <cell r="CX29">
            <v>47.17</v>
          </cell>
          <cell r="DG29">
            <v>173.88</v>
          </cell>
          <cell r="DH29">
            <v>43.47</v>
          </cell>
          <cell r="DI29">
            <v>43.47</v>
          </cell>
          <cell r="DJ29">
            <v>43.47</v>
          </cell>
          <cell r="DK29">
            <v>43.47</v>
          </cell>
          <cell r="DT29">
            <v>-14.800000000000011</v>
          </cell>
          <cell r="DU29">
            <v>-14.800000000000011</v>
          </cell>
          <cell r="DV29">
            <v>0</v>
          </cell>
          <cell r="DW29">
            <v>512.55999999999995</v>
          </cell>
          <cell r="DX29">
            <v>128.13999999999999</v>
          </cell>
          <cell r="DY29">
            <v>128.13999999999999</v>
          </cell>
          <cell r="DZ29">
            <v>128.13999999999999</v>
          </cell>
          <cell r="EA29">
            <v>128.13999999999999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X29">
            <v>-512.55999999999995</v>
          </cell>
          <cell r="EY29">
            <v>-512.55999999999995</v>
          </cell>
          <cell r="EZ29">
            <v>0</v>
          </cell>
          <cell r="FA29">
            <v>2841.56</v>
          </cell>
          <cell r="FB29">
            <v>710.39</v>
          </cell>
          <cell r="FC29">
            <v>710.39</v>
          </cell>
          <cell r="FD29">
            <v>710.39</v>
          </cell>
          <cell r="FE29">
            <v>710.39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GA29">
            <v>-2841.56</v>
          </cell>
          <cell r="GB29">
            <v>-2841.56</v>
          </cell>
          <cell r="GC29">
            <v>0</v>
          </cell>
          <cell r="GD29">
            <v>642.76</v>
          </cell>
          <cell r="GE29">
            <v>160.69</v>
          </cell>
          <cell r="GF29">
            <v>160.69</v>
          </cell>
          <cell r="GG29">
            <v>160.69</v>
          </cell>
          <cell r="GH29">
            <v>160.69</v>
          </cell>
          <cell r="GQ29">
            <v>0</v>
          </cell>
          <cell r="GV29">
            <v>-642.76</v>
          </cell>
          <cell r="GW29">
            <v>-642.76</v>
          </cell>
          <cell r="GX29">
            <v>0</v>
          </cell>
          <cell r="GY29">
            <v>5397.68</v>
          </cell>
          <cell r="GZ29">
            <v>1349.42</v>
          </cell>
          <cell r="HA29">
            <v>1349.42</v>
          </cell>
          <cell r="HB29">
            <v>1349.42</v>
          </cell>
          <cell r="HC29">
            <v>1349.42</v>
          </cell>
          <cell r="HL29">
            <v>4772.5030615871192</v>
          </cell>
          <cell r="HM29">
            <v>1310.0242201548792</v>
          </cell>
          <cell r="HN29">
            <v>1362.2553999469696</v>
          </cell>
          <cell r="HO29">
            <v>1128.4683423216811</v>
          </cell>
          <cell r="HP29">
            <v>971.75509916358885</v>
          </cell>
          <cell r="HY29">
            <v>-625.1769384128811</v>
          </cell>
          <cell r="HZ29">
            <v>-625.1769384128811</v>
          </cell>
          <cell r="IA29">
            <v>0</v>
          </cell>
          <cell r="IB29">
            <v>19024.8</v>
          </cell>
          <cell r="IC29">
            <v>4756.2</v>
          </cell>
          <cell r="ID29">
            <v>4756.2</v>
          </cell>
          <cell r="IE29">
            <v>4756.2</v>
          </cell>
          <cell r="IF29">
            <v>4756.2</v>
          </cell>
          <cell r="IO29">
            <v>14596.06166827149</v>
          </cell>
          <cell r="IP29">
            <v>3570.0198523546319</v>
          </cell>
          <cell r="IQ29">
            <v>4996.3190523501116</v>
          </cell>
          <cell r="IR29">
            <v>3199.178965764951</v>
          </cell>
          <cell r="IS29">
            <v>2830.5437978017944</v>
          </cell>
          <cell r="JB29">
            <v>-4428.7383317285094</v>
          </cell>
          <cell r="JC29">
            <v>-4428.7383317285094</v>
          </cell>
          <cell r="JD29">
            <v>0</v>
          </cell>
          <cell r="JE29">
            <v>0</v>
          </cell>
          <cell r="JF29">
            <v>0</v>
          </cell>
          <cell r="JG29">
            <v>0</v>
          </cell>
          <cell r="JH29">
            <v>0</v>
          </cell>
          <cell r="JI29">
            <v>0</v>
          </cell>
          <cell r="JR29">
            <v>0</v>
          </cell>
          <cell r="JS29">
            <v>0</v>
          </cell>
          <cell r="JT29">
            <v>0</v>
          </cell>
          <cell r="JU29">
            <v>0</v>
          </cell>
          <cell r="JV29">
            <v>0</v>
          </cell>
          <cell r="KE29">
            <v>0</v>
          </cell>
          <cell r="KF29">
            <v>0</v>
          </cell>
          <cell r="KG29">
            <v>0</v>
          </cell>
          <cell r="KH29">
            <v>1492.6</v>
          </cell>
          <cell r="KI29">
            <v>373.15</v>
          </cell>
          <cell r="KJ29">
            <v>373.15</v>
          </cell>
          <cell r="KK29">
            <v>373.15</v>
          </cell>
          <cell r="KL29">
            <v>373.15</v>
          </cell>
          <cell r="KU29">
            <v>1609.2330946783093</v>
          </cell>
          <cell r="KV29">
            <v>433.87677853674825</v>
          </cell>
          <cell r="KW29">
            <v>434.4153591011501</v>
          </cell>
          <cell r="KX29">
            <v>410.30347924708707</v>
          </cell>
          <cell r="KY29">
            <v>330.63747779332374</v>
          </cell>
          <cell r="LH29">
            <v>116.63309467830936</v>
          </cell>
          <cell r="LI29">
            <v>0</v>
          </cell>
          <cell r="LJ29">
            <v>116.63309467830936</v>
          </cell>
          <cell r="LK29">
            <v>0</v>
          </cell>
          <cell r="LX29">
            <v>0</v>
          </cell>
          <cell r="MJ29">
            <v>0</v>
          </cell>
          <cell r="ML29">
            <v>0</v>
          </cell>
          <cell r="MM29">
            <v>0</v>
          </cell>
          <cell r="MN29">
            <v>21201.64</v>
          </cell>
          <cell r="MO29">
            <v>5300.41</v>
          </cell>
          <cell r="MP29">
            <v>5300.41</v>
          </cell>
          <cell r="MQ29">
            <v>5300.41</v>
          </cell>
          <cell r="MR29">
            <v>5300.41</v>
          </cell>
          <cell r="NA29">
            <v>1931.3932056624008</v>
          </cell>
          <cell r="NB29">
            <v>1229.5267627549704</v>
          </cell>
          <cell r="NC29">
            <v>701.86644290743038</v>
          </cell>
          <cell r="ND29">
            <v>0</v>
          </cell>
          <cell r="NE29">
            <v>0</v>
          </cell>
          <cell r="NN29">
            <v>-19270.2467943376</v>
          </cell>
          <cell r="NO29">
            <v>-19270.2467943376</v>
          </cell>
          <cell r="NP29">
            <v>0</v>
          </cell>
          <cell r="NQ29">
            <v>6057.2</v>
          </cell>
          <cell r="NR29">
            <v>2348.4299999999998</v>
          </cell>
          <cell r="NS29">
            <v>-3708.77</v>
          </cell>
          <cell r="NT29">
            <v>-3708.77</v>
          </cell>
          <cell r="NU29">
            <v>0</v>
          </cell>
          <cell r="NV29">
            <v>1485.92</v>
          </cell>
          <cell r="NW29">
            <v>371.48</v>
          </cell>
          <cell r="NX29">
            <v>371.48</v>
          </cell>
          <cell r="NY29">
            <v>371.48</v>
          </cell>
          <cell r="NZ29">
            <v>371.48</v>
          </cell>
          <cell r="OI29">
            <v>0</v>
          </cell>
          <cell r="OJ29">
            <v>0</v>
          </cell>
          <cell r="OK29">
            <v>0</v>
          </cell>
          <cell r="OL29">
            <v>0</v>
          </cell>
          <cell r="OM29">
            <v>0</v>
          </cell>
          <cell r="OV29">
            <v>-1485.92</v>
          </cell>
          <cell r="OW29">
            <v>-1485.92</v>
          </cell>
          <cell r="OX29">
            <v>0</v>
          </cell>
          <cell r="OY29">
            <v>1046.8399999999999</v>
          </cell>
          <cell r="OZ29">
            <v>261.70999999999998</v>
          </cell>
          <cell r="PA29">
            <v>261.70999999999998</v>
          </cell>
          <cell r="PB29">
            <v>261.70999999999998</v>
          </cell>
          <cell r="PC29">
            <v>261.70999999999998</v>
          </cell>
          <cell r="PL29">
            <v>0</v>
          </cell>
          <cell r="PM29">
            <v>0</v>
          </cell>
          <cell r="PN29">
            <v>0</v>
          </cell>
          <cell r="PO29">
            <v>0</v>
          </cell>
          <cell r="PP29">
            <v>0</v>
          </cell>
          <cell r="PY29">
            <v>-1046.8399999999999</v>
          </cell>
          <cell r="PZ29">
            <v>-1046.8399999999999</v>
          </cell>
          <cell r="QA29">
            <v>0</v>
          </cell>
          <cell r="QB29">
            <v>394.04</v>
          </cell>
          <cell r="QC29">
            <v>98.51</v>
          </cell>
          <cell r="QD29">
            <v>98.51</v>
          </cell>
          <cell r="QE29">
            <v>98.51</v>
          </cell>
          <cell r="QF29">
            <v>98.51</v>
          </cell>
          <cell r="QO29">
            <v>0</v>
          </cell>
          <cell r="QP29">
            <v>0</v>
          </cell>
          <cell r="QQ29">
            <v>0</v>
          </cell>
          <cell r="QR29">
            <v>0</v>
          </cell>
          <cell r="QS29">
            <v>0</v>
          </cell>
          <cell r="RB29">
            <v>-394.04</v>
          </cell>
          <cell r="RC29">
            <v>-394.04</v>
          </cell>
          <cell r="RD29">
            <v>0</v>
          </cell>
          <cell r="RE29">
            <v>1758.04</v>
          </cell>
          <cell r="RF29">
            <v>439.51</v>
          </cell>
          <cell r="RG29">
            <v>439.51</v>
          </cell>
          <cell r="RH29">
            <v>439.51</v>
          </cell>
          <cell r="RI29">
            <v>439.51</v>
          </cell>
          <cell r="RR29">
            <v>2348.4299999999998</v>
          </cell>
          <cell r="RS29">
            <v>0</v>
          </cell>
          <cell r="RT29">
            <v>0</v>
          </cell>
          <cell r="RU29">
            <v>2348.4299999999998</v>
          </cell>
          <cell r="RV29">
            <v>0</v>
          </cell>
          <cell r="SE29">
            <v>590.38999999999987</v>
          </cell>
          <cell r="SF29">
            <v>0</v>
          </cell>
          <cell r="SG29">
            <v>590.38999999999987</v>
          </cell>
          <cell r="SH29">
            <v>933.28</v>
          </cell>
          <cell r="SI29">
            <v>233.32</v>
          </cell>
          <cell r="SJ29">
            <v>233.32</v>
          </cell>
          <cell r="SK29">
            <v>233.32</v>
          </cell>
          <cell r="SL29">
            <v>233.32</v>
          </cell>
          <cell r="SU29">
            <v>0</v>
          </cell>
          <cell r="SV29">
            <v>0</v>
          </cell>
          <cell r="SW29">
            <v>0</v>
          </cell>
          <cell r="SX29">
            <v>0</v>
          </cell>
          <cell r="SY29">
            <v>0</v>
          </cell>
          <cell r="TH29">
            <v>-933.28</v>
          </cell>
          <cell r="TI29">
            <v>-933.28</v>
          </cell>
          <cell r="TJ29">
            <v>0</v>
          </cell>
          <cell r="TK29">
            <v>425.72</v>
          </cell>
          <cell r="TL29">
            <v>106.43</v>
          </cell>
          <cell r="TM29">
            <v>106.43</v>
          </cell>
          <cell r="TN29">
            <v>106.43</v>
          </cell>
          <cell r="TO29">
            <v>106.43</v>
          </cell>
          <cell r="TX29">
            <v>0</v>
          </cell>
          <cell r="TY29">
            <v>0</v>
          </cell>
          <cell r="TZ29">
            <v>0</v>
          </cell>
          <cell r="UA29">
            <v>0</v>
          </cell>
          <cell r="UB29">
            <v>0</v>
          </cell>
          <cell r="UK29">
            <v>-425.72</v>
          </cell>
          <cell r="UL29">
            <v>-425.72</v>
          </cell>
          <cell r="UM29">
            <v>0</v>
          </cell>
          <cell r="UN29">
            <v>13.36</v>
          </cell>
          <cell r="UO29">
            <v>3.34</v>
          </cell>
          <cell r="UP29">
            <v>3.34</v>
          </cell>
          <cell r="UQ29">
            <v>3.34</v>
          </cell>
          <cell r="UR29">
            <v>3.34</v>
          </cell>
          <cell r="VA29">
            <v>0</v>
          </cell>
          <cell r="VC29">
            <v>0</v>
          </cell>
          <cell r="VH29">
            <v>0</v>
          </cell>
          <cell r="VN29">
            <v>-13.36</v>
          </cell>
          <cell r="VO29">
            <v>-13.36</v>
          </cell>
          <cell r="VP29">
            <v>0</v>
          </cell>
          <cell r="VQ29">
            <v>0</v>
          </cell>
          <cell r="WD29">
            <v>0</v>
          </cell>
          <cell r="WQ29">
            <v>0</v>
          </cell>
          <cell r="WR29">
            <v>0</v>
          </cell>
          <cell r="WS29">
            <v>0</v>
          </cell>
          <cell r="WT29">
            <v>15314.8</v>
          </cell>
          <cell r="WU29">
            <v>3828.7</v>
          </cell>
          <cell r="WV29">
            <v>3828.7</v>
          </cell>
          <cell r="WW29">
            <v>3828.7</v>
          </cell>
          <cell r="WX29">
            <v>3828.7</v>
          </cell>
          <cell r="XG29">
            <v>10688.434349862706</v>
          </cell>
          <cell r="XH29">
            <v>4427.6074280062712</v>
          </cell>
          <cell r="XI29">
            <v>2537.9835186399619</v>
          </cell>
          <cell r="XJ29">
            <v>9.214398617479219</v>
          </cell>
          <cell r="XK29">
            <v>3713.6290045989931</v>
          </cell>
          <cell r="XT29">
            <v>-4626.3656501372934</v>
          </cell>
          <cell r="XU29">
            <v>-4626.3656501372934</v>
          </cell>
          <cell r="XV29">
            <v>0</v>
          </cell>
          <cell r="XW29">
            <v>12940.68</v>
          </cell>
          <cell r="XX29">
            <v>3235.17</v>
          </cell>
          <cell r="XY29">
            <v>3235.17</v>
          </cell>
          <cell r="XZ29">
            <v>3235.17</v>
          </cell>
          <cell r="YA29">
            <v>3235.17</v>
          </cell>
          <cell r="YJ29">
            <v>12868.698666564111</v>
          </cell>
          <cell r="YK29">
            <v>3565.9016598583826</v>
          </cell>
          <cell r="YL29">
            <v>3136.2369255664198</v>
          </cell>
          <cell r="YM29">
            <v>3407.982551903297</v>
          </cell>
          <cell r="YN29">
            <v>2758.5775292360117</v>
          </cell>
          <cell r="YW29">
            <v>-71.98133343588961</v>
          </cell>
          <cell r="YX29">
            <v>-71.98133343588961</v>
          </cell>
          <cell r="YY29">
            <v>0</v>
          </cell>
          <cell r="YZ29">
            <v>490.84</v>
          </cell>
          <cell r="ZA29">
            <v>122.71</v>
          </cell>
          <cell r="ZB29">
            <v>122.71</v>
          </cell>
          <cell r="ZC29">
            <v>122.71</v>
          </cell>
          <cell r="ZD29">
            <v>122.71</v>
          </cell>
          <cell r="ZM29">
            <v>5248.4442649394259</v>
          </cell>
          <cell r="ZT29">
            <v>734.43048221072684</v>
          </cell>
          <cell r="ZU29">
            <v>4466.780567549371</v>
          </cell>
          <cell r="ZV29">
            <v>47.233215179328106</v>
          </cell>
          <cell r="ZZ29">
            <v>4757.6042649394258</v>
          </cell>
          <cell r="AAA29">
            <v>0</v>
          </cell>
          <cell r="AAB29">
            <v>4757.6042649394258</v>
          </cell>
          <cell r="AAC29">
            <v>355.64</v>
          </cell>
          <cell r="AAD29">
            <v>88.91</v>
          </cell>
          <cell r="AAE29">
            <v>88.91</v>
          </cell>
          <cell r="AAF29">
            <v>88.91</v>
          </cell>
          <cell r="AAG29">
            <v>88.91</v>
          </cell>
          <cell r="AAP29">
            <v>390.14088654599993</v>
          </cell>
          <cell r="AAQ29">
            <v>147.58739157599999</v>
          </cell>
          <cell r="AAR29">
            <v>80.882163917999989</v>
          </cell>
          <cell r="AAS29">
            <v>80.101843451999983</v>
          </cell>
          <cell r="AAT29">
            <v>81.569487599999988</v>
          </cell>
          <cell r="ABC29">
            <v>34.500886545999947</v>
          </cell>
          <cell r="ABD29">
            <v>0</v>
          </cell>
          <cell r="ABE29">
            <v>34.500886545999947</v>
          </cell>
          <cell r="ABF29">
            <v>73.44</v>
          </cell>
          <cell r="ABG29">
            <v>18.36</v>
          </cell>
          <cell r="ABH29">
            <v>18.36</v>
          </cell>
          <cell r="ABI29">
            <v>18.36</v>
          </cell>
          <cell r="ABJ29">
            <v>18.36</v>
          </cell>
          <cell r="ABS29">
            <v>0</v>
          </cell>
          <cell r="ABT29">
            <v>0</v>
          </cell>
          <cell r="ABU29">
            <v>0</v>
          </cell>
          <cell r="ABV29">
            <v>0</v>
          </cell>
          <cell r="ACF29">
            <v>-73.44</v>
          </cell>
          <cell r="ACG29">
            <v>-73.44</v>
          </cell>
          <cell r="ACH29">
            <v>0</v>
          </cell>
          <cell r="ACI29">
            <v>3684.4799999999996</v>
          </cell>
          <cell r="ACJ29">
            <v>3272.4156687599998</v>
          </cell>
          <cell r="ACK29">
            <v>-412.06433123999977</v>
          </cell>
          <cell r="ACL29">
            <v>-412.06433123999977</v>
          </cell>
          <cell r="ACM29">
            <v>0</v>
          </cell>
          <cell r="ACN29">
            <v>1115.24</v>
          </cell>
          <cell r="ACO29">
            <v>278.81</v>
          </cell>
          <cell r="ACP29">
            <v>278.81</v>
          </cell>
          <cell r="ACQ29">
            <v>278.81</v>
          </cell>
          <cell r="ACR29">
            <v>278.81</v>
          </cell>
          <cell r="ADA29">
            <v>708.57553339999981</v>
          </cell>
          <cell r="ADB29">
            <v>182.93257919999999</v>
          </cell>
          <cell r="ADC29">
            <v>239.94382775999998</v>
          </cell>
          <cell r="ADD29">
            <v>153.84950643999997</v>
          </cell>
          <cell r="ADE29">
            <v>131.84961999999999</v>
          </cell>
          <cell r="ADN29">
            <v>-406.6644666000002</v>
          </cell>
          <cell r="ADO29">
            <v>-406.6644666000002</v>
          </cell>
          <cell r="ADP29">
            <v>0</v>
          </cell>
          <cell r="ADQ29">
            <v>2569.2399999999998</v>
          </cell>
          <cell r="ADR29">
            <v>642.30999999999995</v>
          </cell>
          <cell r="ADS29">
            <v>642.30999999999995</v>
          </cell>
          <cell r="ADT29">
            <v>642.30999999999995</v>
          </cell>
          <cell r="ADU29">
            <v>642.30999999999995</v>
          </cell>
          <cell r="AED29">
            <v>2563.8401353599997</v>
          </cell>
          <cell r="AEE29">
            <v>745.45026023999992</v>
          </cell>
          <cell r="AEF29">
            <v>852.10820883999986</v>
          </cell>
          <cell r="AEG29">
            <v>513.33944227999996</v>
          </cell>
          <cell r="AEH29">
            <v>452.94222399999995</v>
          </cell>
          <cell r="AEQ29">
            <v>-5.3998646400000325</v>
          </cell>
          <cell r="AER29">
            <v>-5.3998646400000325</v>
          </cell>
          <cell r="AES29">
            <v>0</v>
          </cell>
          <cell r="AET29">
            <v>0</v>
          </cell>
          <cell r="AEU29">
            <v>0</v>
          </cell>
          <cell r="AEV29">
            <v>0</v>
          </cell>
          <cell r="AEW29">
            <v>0</v>
          </cell>
          <cell r="AEX29">
            <v>0</v>
          </cell>
          <cell r="AFG29">
            <v>0</v>
          </cell>
          <cell r="AFH29">
            <v>0</v>
          </cell>
          <cell r="AFI29">
            <v>0</v>
          </cell>
          <cell r="AFK29">
            <v>0</v>
          </cell>
          <cell r="AFT29">
            <v>0</v>
          </cell>
          <cell r="AFU29">
            <v>0</v>
          </cell>
          <cell r="AFV29">
            <v>0</v>
          </cell>
          <cell r="AFW29">
            <v>97536.959999999992</v>
          </cell>
          <cell r="AFX29">
            <v>58534.274866871558</v>
          </cell>
          <cell r="AFY29">
            <v>-39002.685133128434</v>
          </cell>
          <cell r="AFZ29">
            <v>-39002.685133128434</v>
          </cell>
          <cell r="AGA29">
            <v>0</v>
          </cell>
          <cell r="AGB29">
            <v>117044.35199999998</v>
          </cell>
          <cell r="AGC29">
            <v>70241.129840245863</v>
          </cell>
          <cell r="AGD29">
            <v>-46803.222159754121</v>
          </cell>
          <cell r="AGE29">
            <v>-46803.222159754121</v>
          </cell>
          <cell r="AGF29">
            <v>0</v>
          </cell>
          <cell r="AGG29">
            <v>3511.3305599999994</v>
          </cell>
          <cell r="AGH29">
            <v>2107.233895207376</v>
          </cell>
          <cell r="AGI29">
            <v>-1404.0966647926234</v>
          </cell>
          <cell r="AGJ29">
            <v>-1404.0966647926234</v>
          </cell>
          <cell r="AGK29">
            <v>0</v>
          </cell>
          <cell r="AGL29">
            <v>225.35516304347826</v>
          </cell>
          <cell r="AGN29">
            <v>-225.35516304347826</v>
          </cell>
          <cell r="AGO29">
            <v>-225.35516304347826</v>
          </cell>
          <cell r="AGP29">
            <v>0</v>
          </cell>
          <cell r="AGQ29">
            <v>120781.03772304347</v>
          </cell>
          <cell r="AGR29">
            <v>72348.36373545324</v>
          </cell>
          <cell r="AGS29">
            <v>-48432.673987590228</v>
          </cell>
          <cell r="AGT29">
            <v>-48432.673987590228</v>
          </cell>
          <cell r="AGU29">
            <v>0</v>
          </cell>
        </row>
        <row r="30">
          <cell r="C30" t="str">
            <v>Заньковецької, ВУЛ, 30</v>
          </cell>
          <cell r="D30">
            <v>10</v>
          </cell>
          <cell r="E30">
            <v>4434.3999999999996</v>
          </cell>
          <cell r="F30">
            <v>17842.2</v>
          </cell>
          <cell r="G30">
            <v>5951.9200464514706</v>
          </cell>
          <cell r="H30">
            <v>-11890.27995354853</v>
          </cell>
          <cell r="I30">
            <v>-11890.27995354853</v>
          </cell>
          <cell r="J30">
            <v>0</v>
          </cell>
          <cell r="K30">
            <v>6254.28</v>
          </cell>
          <cell r="L30">
            <v>1563.57</v>
          </cell>
          <cell r="M30">
            <v>1563.57</v>
          </cell>
          <cell r="N30">
            <v>1563.57</v>
          </cell>
          <cell r="O30">
            <v>1563.57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L30">
            <v>0</v>
          </cell>
          <cell r="AM30">
            <v>0</v>
          </cell>
          <cell r="AN30">
            <v>847.84</v>
          </cell>
          <cell r="AO30">
            <v>211.96</v>
          </cell>
          <cell r="AP30">
            <v>211.96</v>
          </cell>
          <cell r="AQ30">
            <v>211.96</v>
          </cell>
          <cell r="AR30">
            <v>211.96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O30">
            <v>0</v>
          </cell>
          <cell r="BP30">
            <v>0</v>
          </cell>
          <cell r="BQ30">
            <v>743.2</v>
          </cell>
          <cell r="BR30">
            <v>185.8</v>
          </cell>
          <cell r="BS30">
            <v>185.8</v>
          </cell>
          <cell r="BT30">
            <v>185.8</v>
          </cell>
          <cell r="BU30">
            <v>185.8</v>
          </cell>
          <cell r="CD30">
            <v>687.4</v>
          </cell>
          <cell r="CE30">
            <v>171.85</v>
          </cell>
          <cell r="CF30">
            <v>171.85</v>
          </cell>
          <cell r="CG30">
            <v>171.85</v>
          </cell>
          <cell r="CH30">
            <v>171.85</v>
          </cell>
          <cell r="CR30">
            <v>0</v>
          </cell>
          <cell r="CS30">
            <v>0</v>
          </cell>
          <cell r="CT30">
            <v>207.52</v>
          </cell>
          <cell r="CU30">
            <v>51.88</v>
          </cell>
          <cell r="CV30">
            <v>51.88</v>
          </cell>
          <cell r="CW30">
            <v>51.88</v>
          </cell>
          <cell r="CX30">
            <v>51.88</v>
          </cell>
          <cell r="DG30">
            <v>192.16</v>
          </cell>
          <cell r="DH30">
            <v>48.04</v>
          </cell>
          <cell r="DI30">
            <v>48.04</v>
          </cell>
          <cell r="DJ30">
            <v>48.04</v>
          </cell>
          <cell r="DK30">
            <v>48.04</v>
          </cell>
          <cell r="DT30">
            <v>-15.360000000000014</v>
          </cell>
          <cell r="DU30">
            <v>-15.360000000000014</v>
          </cell>
          <cell r="DV30">
            <v>0</v>
          </cell>
          <cell r="DW30">
            <v>512.6</v>
          </cell>
          <cell r="DX30">
            <v>128.15</v>
          </cell>
          <cell r="DY30">
            <v>128.15</v>
          </cell>
          <cell r="DZ30">
            <v>128.15</v>
          </cell>
          <cell r="EA30">
            <v>128.15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X30">
            <v>-512.6</v>
          </cell>
          <cell r="EY30">
            <v>-512.6</v>
          </cell>
          <cell r="EZ30">
            <v>0</v>
          </cell>
          <cell r="FA30">
            <v>2900.08</v>
          </cell>
          <cell r="FB30">
            <v>725.02</v>
          </cell>
          <cell r="FC30">
            <v>725.02</v>
          </cell>
          <cell r="FD30">
            <v>725.02</v>
          </cell>
          <cell r="FE30">
            <v>725.02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GA30">
            <v>-2900.08</v>
          </cell>
          <cell r="GB30">
            <v>-2900.08</v>
          </cell>
          <cell r="GC30">
            <v>0</v>
          </cell>
          <cell r="GD30">
            <v>642.12</v>
          </cell>
          <cell r="GE30">
            <v>160.53</v>
          </cell>
          <cell r="GF30">
            <v>160.53</v>
          </cell>
          <cell r="GG30">
            <v>160.53</v>
          </cell>
          <cell r="GH30">
            <v>160.53</v>
          </cell>
          <cell r="GQ30">
            <v>0</v>
          </cell>
          <cell r="GV30">
            <v>-642.12</v>
          </cell>
          <cell r="GW30">
            <v>-642.12</v>
          </cell>
          <cell r="GX30">
            <v>0</v>
          </cell>
          <cell r="GY30">
            <v>5734.56</v>
          </cell>
          <cell r="GZ30">
            <v>1433.64</v>
          </cell>
          <cell r="HA30">
            <v>1433.64</v>
          </cell>
          <cell r="HB30">
            <v>1433.64</v>
          </cell>
          <cell r="HC30">
            <v>1433.64</v>
          </cell>
          <cell r="HL30">
            <v>5072.3600464514702</v>
          </cell>
          <cell r="HM30">
            <v>1392.2488617118695</v>
          </cell>
          <cell r="HN30">
            <v>1447.790341663175</v>
          </cell>
          <cell r="HO30">
            <v>1199.3565374239884</v>
          </cell>
          <cell r="HP30">
            <v>1032.9643056524371</v>
          </cell>
          <cell r="HY30">
            <v>-662.19995354853017</v>
          </cell>
          <cell r="HZ30">
            <v>-662.19995354853017</v>
          </cell>
          <cell r="IA30">
            <v>0</v>
          </cell>
          <cell r="IB30">
            <v>19024.32</v>
          </cell>
          <cell r="IC30">
            <v>4756.08</v>
          </cell>
          <cell r="ID30">
            <v>4756.08</v>
          </cell>
          <cell r="IE30">
            <v>4756.08</v>
          </cell>
          <cell r="IF30">
            <v>4756.08</v>
          </cell>
          <cell r="IO30">
            <v>14596.06166827149</v>
          </cell>
          <cell r="IP30">
            <v>3570.0198523546319</v>
          </cell>
          <cell r="IQ30">
            <v>4996.3190523501116</v>
          </cell>
          <cell r="IR30">
            <v>3199.178965764951</v>
          </cell>
          <cell r="IS30">
            <v>2830.5437978017944</v>
          </cell>
          <cell r="JB30">
            <v>-4428.2583317285098</v>
          </cell>
          <cell r="JC30">
            <v>-4428.2583317285098</v>
          </cell>
          <cell r="JD30">
            <v>0</v>
          </cell>
          <cell r="JE30">
            <v>0</v>
          </cell>
          <cell r="JF30">
            <v>0</v>
          </cell>
          <cell r="JG30">
            <v>0</v>
          </cell>
          <cell r="JH30">
            <v>0</v>
          </cell>
          <cell r="JI30">
            <v>0</v>
          </cell>
          <cell r="JR30">
            <v>0</v>
          </cell>
          <cell r="JS30">
            <v>0</v>
          </cell>
          <cell r="JT30">
            <v>0</v>
          </cell>
          <cell r="JU30">
            <v>0</v>
          </cell>
          <cell r="JV30">
            <v>0</v>
          </cell>
          <cell r="KE30">
            <v>0</v>
          </cell>
          <cell r="KF30">
            <v>0</v>
          </cell>
          <cell r="KG30">
            <v>0</v>
          </cell>
          <cell r="KH30">
            <v>1470.44</v>
          </cell>
          <cell r="KI30">
            <v>367.61</v>
          </cell>
          <cell r="KJ30">
            <v>367.61</v>
          </cell>
          <cell r="KK30">
            <v>367.61</v>
          </cell>
          <cell r="KL30">
            <v>367.61</v>
          </cell>
          <cell r="KU30">
            <v>1585.7962738097478</v>
          </cell>
          <cell r="KV30">
            <v>427.5578105940545</v>
          </cell>
          <cell r="KW30">
            <v>428.08854728782438</v>
          </cell>
          <cell r="KX30">
            <v>404.32783210394666</v>
          </cell>
          <cell r="KY30">
            <v>325.82208382392241</v>
          </cell>
          <cell r="LH30">
            <v>115.35627380974779</v>
          </cell>
          <cell r="LI30">
            <v>0</v>
          </cell>
          <cell r="LJ30">
            <v>115.35627380974779</v>
          </cell>
          <cell r="LK30">
            <v>0</v>
          </cell>
          <cell r="LX30">
            <v>0</v>
          </cell>
          <cell r="MJ30">
            <v>0</v>
          </cell>
          <cell r="ML30">
            <v>0</v>
          </cell>
          <cell r="MM30">
            <v>0</v>
          </cell>
          <cell r="MN30">
            <v>19988.84</v>
          </cell>
          <cell r="MO30">
            <v>4997.21</v>
          </cell>
          <cell r="MP30">
            <v>4997.21</v>
          </cell>
          <cell r="MQ30">
            <v>4997.21</v>
          </cell>
          <cell r="MR30">
            <v>4997.21</v>
          </cell>
          <cell r="NA30">
            <v>650.80871452991005</v>
          </cell>
          <cell r="NB30">
            <v>0</v>
          </cell>
          <cell r="NC30">
            <v>0</v>
          </cell>
          <cell r="ND30">
            <v>650.80871452991005</v>
          </cell>
          <cell r="NE30">
            <v>0</v>
          </cell>
          <cell r="NN30">
            <v>-19338.03128547009</v>
          </cell>
          <cell r="NO30">
            <v>-19338.03128547009</v>
          </cell>
          <cell r="NP30">
            <v>0</v>
          </cell>
          <cell r="NQ30">
            <v>5920.7999999999993</v>
          </cell>
          <cell r="NR30">
            <v>0</v>
          </cell>
          <cell r="NS30">
            <v>-5920.7999999999993</v>
          </cell>
          <cell r="NT30">
            <v>-5920.7999999999993</v>
          </cell>
          <cell r="NU30">
            <v>0</v>
          </cell>
          <cell r="NV30">
            <v>1628.32</v>
          </cell>
          <cell r="NW30">
            <v>407.08</v>
          </cell>
          <cell r="NX30">
            <v>407.08</v>
          </cell>
          <cell r="NY30">
            <v>407.08</v>
          </cell>
          <cell r="NZ30">
            <v>407.08</v>
          </cell>
          <cell r="OI30">
            <v>0</v>
          </cell>
          <cell r="OJ30">
            <v>0</v>
          </cell>
          <cell r="OK30">
            <v>0</v>
          </cell>
          <cell r="OL30">
            <v>0</v>
          </cell>
          <cell r="OM30">
            <v>0</v>
          </cell>
          <cell r="OV30">
            <v>-1628.32</v>
          </cell>
          <cell r="OW30">
            <v>-1628.32</v>
          </cell>
          <cell r="OX30">
            <v>0</v>
          </cell>
          <cell r="OY30">
            <v>878</v>
          </cell>
          <cell r="OZ30">
            <v>219.5</v>
          </cell>
          <cell r="PA30">
            <v>219.5</v>
          </cell>
          <cell r="PB30">
            <v>219.5</v>
          </cell>
          <cell r="PC30">
            <v>219.5</v>
          </cell>
          <cell r="PL30">
            <v>0</v>
          </cell>
          <cell r="PM30">
            <v>0</v>
          </cell>
          <cell r="PN30">
            <v>0</v>
          </cell>
          <cell r="PO30">
            <v>0</v>
          </cell>
          <cell r="PP30">
            <v>0</v>
          </cell>
          <cell r="PY30">
            <v>-878</v>
          </cell>
          <cell r="PZ30">
            <v>-878</v>
          </cell>
          <cell r="QA30">
            <v>0</v>
          </cell>
          <cell r="QB30">
            <v>450.52</v>
          </cell>
          <cell r="QC30">
            <v>112.63</v>
          </cell>
          <cell r="QD30">
            <v>112.63</v>
          </cell>
          <cell r="QE30">
            <v>112.63</v>
          </cell>
          <cell r="QF30">
            <v>112.63</v>
          </cell>
          <cell r="QO30">
            <v>0</v>
          </cell>
          <cell r="QP30">
            <v>0</v>
          </cell>
          <cell r="QQ30">
            <v>0</v>
          </cell>
          <cell r="QR30">
            <v>0</v>
          </cell>
          <cell r="QS30">
            <v>0</v>
          </cell>
          <cell r="RB30">
            <v>-450.52</v>
          </cell>
          <cell r="RC30">
            <v>-450.52</v>
          </cell>
          <cell r="RD30">
            <v>0</v>
          </cell>
          <cell r="RE30">
            <v>1727.64</v>
          </cell>
          <cell r="RF30">
            <v>431.91</v>
          </cell>
          <cell r="RG30">
            <v>431.91</v>
          </cell>
          <cell r="RH30">
            <v>431.91</v>
          </cell>
          <cell r="RI30">
            <v>431.91</v>
          </cell>
          <cell r="RR30">
            <v>0</v>
          </cell>
          <cell r="RS30">
            <v>0</v>
          </cell>
          <cell r="RT30">
            <v>0</v>
          </cell>
          <cell r="RU30">
            <v>0</v>
          </cell>
          <cell r="RV30">
            <v>0</v>
          </cell>
          <cell r="SE30">
            <v>-1727.64</v>
          </cell>
          <cell r="SF30">
            <v>-1727.64</v>
          </cell>
          <cell r="SG30">
            <v>0</v>
          </cell>
          <cell r="SH30">
            <v>787.56</v>
          </cell>
          <cell r="SI30">
            <v>196.89</v>
          </cell>
          <cell r="SJ30">
            <v>196.89</v>
          </cell>
          <cell r="SK30">
            <v>196.89</v>
          </cell>
          <cell r="SL30">
            <v>196.89</v>
          </cell>
          <cell r="SU30">
            <v>0</v>
          </cell>
          <cell r="SV30">
            <v>0</v>
          </cell>
          <cell r="SW30">
            <v>0</v>
          </cell>
          <cell r="SX30">
            <v>0</v>
          </cell>
          <cell r="SY30">
            <v>0</v>
          </cell>
          <cell r="TH30">
            <v>-787.56</v>
          </cell>
          <cell r="TI30">
            <v>-787.56</v>
          </cell>
          <cell r="TJ30">
            <v>0</v>
          </cell>
          <cell r="TK30">
            <v>438.12</v>
          </cell>
          <cell r="TL30">
            <v>109.53</v>
          </cell>
          <cell r="TM30">
            <v>109.53</v>
          </cell>
          <cell r="TN30">
            <v>109.53</v>
          </cell>
          <cell r="TO30">
            <v>109.53</v>
          </cell>
          <cell r="TX30">
            <v>0</v>
          </cell>
          <cell r="TY30">
            <v>0</v>
          </cell>
          <cell r="TZ30">
            <v>0</v>
          </cell>
          <cell r="UA30">
            <v>0</v>
          </cell>
          <cell r="UB30">
            <v>0</v>
          </cell>
          <cell r="UK30">
            <v>-438.12</v>
          </cell>
          <cell r="UL30">
            <v>-438.12</v>
          </cell>
          <cell r="UM30">
            <v>0</v>
          </cell>
          <cell r="UN30">
            <v>10.64</v>
          </cell>
          <cell r="UO30">
            <v>2.66</v>
          </cell>
          <cell r="UP30">
            <v>2.66</v>
          </cell>
          <cell r="UQ30">
            <v>2.66</v>
          </cell>
          <cell r="UR30">
            <v>2.66</v>
          </cell>
          <cell r="VA30">
            <v>0</v>
          </cell>
          <cell r="VC30">
            <v>0</v>
          </cell>
          <cell r="VH30">
            <v>0</v>
          </cell>
          <cell r="VN30">
            <v>-10.64</v>
          </cell>
          <cell r="VO30">
            <v>-10.64</v>
          </cell>
          <cell r="VP30">
            <v>0</v>
          </cell>
          <cell r="VQ30">
            <v>0</v>
          </cell>
          <cell r="WD30">
            <v>0</v>
          </cell>
          <cell r="WQ30">
            <v>0</v>
          </cell>
          <cell r="WR30">
            <v>0</v>
          </cell>
          <cell r="WS30">
            <v>0</v>
          </cell>
          <cell r="WT30">
            <v>16676.88</v>
          </cell>
          <cell r="WU30">
            <v>4169.22</v>
          </cell>
          <cell r="WV30">
            <v>4169.22</v>
          </cell>
          <cell r="WW30">
            <v>4169.22</v>
          </cell>
          <cell r="WX30">
            <v>4169.22</v>
          </cell>
          <cell r="XG30">
            <v>10822.23652018603</v>
          </cell>
          <cell r="XH30">
            <v>3976.6606823254319</v>
          </cell>
          <cell r="XI30">
            <v>2857.4934576293908</v>
          </cell>
          <cell r="XJ30">
            <v>4.5986649077680317</v>
          </cell>
          <cell r="XK30">
            <v>3983.4837153234403</v>
          </cell>
          <cell r="XT30">
            <v>-5854.6434798139708</v>
          </cell>
          <cell r="XU30">
            <v>-5854.6434798139708</v>
          </cell>
          <cell r="XV30">
            <v>0</v>
          </cell>
          <cell r="XW30">
            <v>14647.72</v>
          </cell>
          <cell r="XX30">
            <v>3661.93</v>
          </cell>
          <cell r="XY30">
            <v>3661.93</v>
          </cell>
          <cell r="XZ30">
            <v>3661.93</v>
          </cell>
          <cell r="YA30">
            <v>3661.93</v>
          </cell>
          <cell r="YJ30">
            <v>10982.885564456843</v>
          </cell>
          <cell r="YK30">
            <v>3074.2153837262736</v>
          </cell>
          <cell r="YL30">
            <v>2639.899429980127</v>
          </cell>
          <cell r="YM30">
            <v>2946.7658136375303</v>
          </cell>
          <cell r="YN30">
            <v>2322.0049371129107</v>
          </cell>
          <cell r="YW30">
            <v>-3664.8344355431564</v>
          </cell>
          <cell r="YX30">
            <v>-3664.8344355431564</v>
          </cell>
          <cell r="YY30">
            <v>0</v>
          </cell>
          <cell r="YZ30">
            <v>1333.88</v>
          </cell>
          <cell r="ZA30">
            <v>333.47</v>
          </cell>
          <cell r="ZB30">
            <v>333.47</v>
          </cell>
          <cell r="ZC30">
            <v>333.47</v>
          </cell>
          <cell r="ZD30">
            <v>333.47</v>
          </cell>
          <cell r="ZM30">
            <v>5933.8401924893706</v>
          </cell>
          <cell r="ZT30">
            <v>770.08317557693942</v>
          </cell>
          <cell r="ZU30">
            <v>5036.0886959241761</v>
          </cell>
          <cell r="ZV30">
            <v>127.66832098825472</v>
          </cell>
          <cell r="ZZ30">
            <v>4599.9601924893705</v>
          </cell>
          <cell r="AAA30">
            <v>0</v>
          </cell>
          <cell r="AAB30">
            <v>4599.9601924893705</v>
          </cell>
          <cell r="AAC30">
            <v>439.88</v>
          </cell>
          <cell r="AAD30">
            <v>109.97</v>
          </cell>
          <cell r="AAE30">
            <v>109.97</v>
          </cell>
          <cell r="AAF30">
            <v>109.97</v>
          </cell>
          <cell r="AAG30">
            <v>109.97</v>
          </cell>
          <cell r="AAP30">
            <v>485.21021491800002</v>
          </cell>
          <cell r="AAQ30">
            <v>80.163669527999986</v>
          </cell>
          <cell r="AAR30">
            <v>135.06728106599999</v>
          </cell>
          <cell r="AAS30">
            <v>133.76420312400001</v>
          </cell>
          <cell r="AAT30">
            <v>136.21506120000001</v>
          </cell>
          <cell r="ABC30">
            <v>45.330214918000024</v>
          </cell>
          <cell r="ABD30">
            <v>0</v>
          </cell>
          <cell r="ABE30">
            <v>45.330214918000024</v>
          </cell>
          <cell r="ABF30">
            <v>92.24</v>
          </cell>
          <cell r="ABG30">
            <v>23.06</v>
          </cell>
          <cell r="ABH30">
            <v>23.06</v>
          </cell>
          <cell r="ABI30">
            <v>23.06</v>
          </cell>
          <cell r="ABJ30">
            <v>23.06</v>
          </cell>
          <cell r="ABS30">
            <v>0</v>
          </cell>
          <cell r="ABT30">
            <v>0</v>
          </cell>
          <cell r="ABU30">
            <v>0</v>
          </cell>
          <cell r="ABV30">
            <v>0</v>
          </cell>
          <cell r="ACF30">
            <v>-92.24</v>
          </cell>
          <cell r="ACG30">
            <v>-92.24</v>
          </cell>
          <cell r="ACH30">
            <v>0</v>
          </cell>
          <cell r="ACI30">
            <v>5308.32</v>
          </cell>
          <cell r="ACJ30">
            <v>4855.2597498999994</v>
          </cell>
          <cell r="ACK30">
            <v>-453.0602501000003</v>
          </cell>
          <cell r="ACL30">
            <v>-453.0602501000003</v>
          </cell>
          <cell r="ACM30">
            <v>0</v>
          </cell>
          <cell r="ACN30">
            <v>1866</v>
          </cell>
          <cell r="ACO30">
            <v>466.5</v>
          </cell>
          <cell r="ACP30">
            <v>466.5</v>
          </cell>
          <cell r="ACQ30">
            <v>466.5</v>
          </cell>
          <cell r="ACR30">
            <v>466.5</v>
          </cell>
          <cell r="ADA30">
            <v>1584.2154203399998</v>
          </cell>
          <cell r="ADB30">
            <v>320.13201359999999</v>
          </cell>
          <cell r="ADC30">
            <v>364.53004601999993</v>
          </cell>
          <cell r="ADD30">
            <v>514.86270472000001</v>
          </cell>
          <cell r="ADE30">
            <v>384.69065599999999</v>
          </cell>
          <cell r="ADN30">
            <v>-281.78457966000019</v>
          </cell>
          <cell r="ADO30">
            <v>-281.78457966000019</v>
          </cell>
          <cell r="ADP30">
            <v>0</v>
          </cell>
          <cell r="ADQ30">
            <v>3442.32</v>
          </cell>
          <cell r="ADR30">
            <v>860.58</v>
          </cell>
          <cell r="ADS30">
            <v>860.58</v>
          </cell>
          <cell r="ADT30">
            <v>860.58</v>
          </cell>
          <cell r="ADU30">
            <v>860.58</v>
          </cell>
          <cell r="AED30">
            <v>3271.0443295599998</v>
          </cell>
          <cell r="AEE30">
            <v>876.55194200000005</v>
          </cell>
          <cell r="AEF30">
            <v>815.19377380000003</v>
          </cell>
          <cell r="AEG30">
            <v>920.05051375999994</v>
          </cell>
          <cell r="AEH30">
            <v>659.24810000000002</v>
          </cell>
          <cell r="AEQ30">
            <v>-171.27567044000034</v>
          </cell>
          <cell r="AER30">
            <v>-171.27567044000034</v>
          </cell>
          <cell r="AES30">
            <v>0</v>
          </cell>
          <cell r="AET30">
            <v>0</v>
          </cell>
          <cell r="AEU30">
            <v>0</v>
          </cell>
          <cell r="AEV30">
            <v>0</v>
          </cell>
          <cell r="AEW30">
            <v>0</v>
          </cell>
          <cell r="AEX30">
            <v>0</v>
          </cell>
          <cell r="AFG30">
            <v>0</v>
          </cell>
          <cell r="AFH30">
            <v>0</v>
          </cell>
          <cell r="AFI30">
            <v>0</v>
          </cell>
          <cell r="AFK30">
            <v>0</v>
          </cell>
          <cell r="AFT30">
            <v>0</v>
          </cell>
          <cell r="AFU30">
            <v>0</v>
          </cell>
          <cell r="AFV30">
            <v>0</v>
          </cell>
          <cell r="AFW30">
            <v>102745.52000000002</v>
          </cell>
          <cell r="AFX30">
            <v>55864.018945012853</v>
          </cell>
          <cell r="AFY30">
            <v>-46881.501054987166</v>
          </cell>
          <cell r="AFZ30">
            <v>-46881.501054987166</v>
          </cell>
          <cell r="AGA30">
            <v>0</v>
          </cell>
          <cell r="AGB30">
            <v>123294.62400000001</v>
          </cell>
          <cell r="AGC30">
            <v>67036.822734015426</v>
          </cell>
          <cell r="AGD30">
            <v>-56257.801265984584</v>
          </cell>
          <cell r="AGE30">
            <v>-56257.801265984584</v>
          </cell>
          <cell r="AGF30">
            <v>0</v>
          </cell>
          <cell r="AGG30">
            <v>3698.8387200000002</v>
          </cell>
          <cell r="AGH30">
            <v>2011.1046820204626</v>
          </cell>
          <cell r="AGI30">
            <v>-1687.7340379795376</v>
          </cell>
          <cell r="AGJ30">
            <v>-1687.7340379795376</v>
          </cell>
          <cell r="AGK30">
            <v>0</v>
          </cell>
          <cell r="AGL30">
            <v>225.35516304347826</v>
          </cell>
          <cell r="AGN30">
            <v>-225.35516304347826</v>
          </cell>
          <cell r="AGO30">
            <v>-225.35516304347826</v>
          </cell>
          <cell r="AGP30">
            <v>0</v>
          </cell>
          <cell r="AGQ30">
            <v>127218.81788304349</v>
          </cell>
          <cell r="AGR30">
            <v>69047.927416035891</v>
          </cell>
          <cell r="AGS30">
            <v>-58170.890467007601</v>
          </cell>
          <cell r="AGT30">
            <v>-58170.890467007601</v>
          </cell>
          <cell r="AGU30">
            <v>0</v>
          </cell>
        </row>
        <row r="31">
          <cell r="C31" t="str">
            <v>Заньковецької, ВУЛ, 43</v>
          </cell>
          <cell r="D31">
            <v>2</v>
          </cell>
          <cell r="E31">
            <v>341.1</v>
          </cell>
          <cell r="F31">
            <v>1127.2</v>
          </cell>
          <cell r="G31">
            <v>1207.6589109087329</v>
          </cell>
          <cell r="H31">
            <v>80.458910908732832</v>
          </cell>
          <cell r="I31">
            <v>0</v>
          </cell>
          <cell r="J31">
            <v>80.458910908732832</v>
          </cell>
          <cell r="K31">
            <v>450.52</v>
          </cell>
          <cell r="L31">
            <v>112.63</v>
          </cell>
          <cell r="M31">
            <v>112.63</v>
          </cell>
          <cell r="N31">
            <v>112.63</v>
          </cell>
          <cell r="O31">
            <v>112.63</v>
          </cell>
          <cell r="X31">
            <v>635.96558461572556</v>
          </cell>
          <cell r="Y31">
            <v>0</v>
          </cell>
          <cell r="Z31">
            <v>635.96558461572556</v>
          </cell>
          <cell r="AA31">
            <v>0</v>
          </cell>
          <cell r="AB31">
            <v>0</v>
          </cell>
          <cell r="AL31">
            <v>0</v>
          </cell>
          <cell r="AM31">
            <v>0</v>
          </cell>
          <cell r="AN31">
            <v>108.32</v>
          </cell>
          <cell r="AO31">
            <v>27.08</v>
          </cell>
          <cell r="AP31">
            <v>27.08</v>
          </cell>
          <cell r="AQ31">
            <v>27.08</v>
          </cell>
          <cell r="AR31">
            <v>27.08</v>
          </cell>
          <cell r="BA31">
            <v>163.75033844382665</v>
          </cell>
          <cell r="BB31">
            <v>0</v>
          </cell>
          <cell r="BC31">
            <v>163.75033844382665</v>
          </cell>
          <cell r="BD31">
            <v>0</v>
          </cell>
          <cell r="BE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16.440000000000001</v>
          </cell>
          <cell r="FB31">
            <v>4.1100000000000003</v>
          </cell>
          <cell r="FC31">
            <v>4.1100000000000003</v>
          </cell>
          <cell r="FD31">
            <v>4.1100000000000003</v>
          </cell>
          <cell r="FE31">
            <v>4.1100000000000003</v>
          </cell>
          <cell r="FN31">
            <v>24.257748265210463</v>
          </cell>
          <cell r="FO31">
            <v>0</v>
          </cell>
          <cell r="FP31">
            <v>24.257748265210463</v>
          </cell>
          <cell r="FQ31">
            <v>0</v>
          </cell>
          <cell r="FR31">
            <v>0</v>
          </cell>
          <cell r="GA31">
            <v>7.8177482652104615</v>
          </cell>
          <cell r="GB31">
            <v>0</v>
          </cell>
          <cell r="GC31">
            <v>7.8177482652104615</v>
          </cell>
          <cell r="GD31">
            <v>110.72</v>
          </cell>
          <cell r="GE31">
            <v>27.68</v>
          </cell>
          <cell r="GF31">
            <v>27.68</v>
          </cell>
          <cell r="GG31">
            <v>27.68</v>
          </cell>
          <cell r="GH31">
            <v>27.68</v>
          </cell>
          <cell r="GQ31">
            <v>0</v>
          </cell>
          <cell r="GV31">
            <v>-110.72</v>
          </cell>
          <cell r="GW31">
            <v>-110.72</v>
          </cell>
          <cell r="GX31">
            <v>0</v>
          </cell>
          <cell r="GY31">
            <v>441.2</v>
          </cell>
          <cell r="GZ31">
            <v>110.3</v>
          </cell>
          <cell r="HA31">
            <v>110.3</v>
          </cell>
          <cell r="HB31">
            <v>110.3</v>
          </cell>
          <cell r="HC31">
            <v>110.3</v>
          </cell>
          <cell r="HL31">
            <v>383.6852395839702</v>
          </cell>
          <cell r="HM31">
            <v>105.59023963032003</v>
          </cell>
          <cell r="HN31">
            <v>109.69749035163291</v>
          </cell>
          <cell r="HO31">
            <v>90.766907713232698</v>
          </cell>
          <cell r="HP31">
            <v>77.630601888784582</v>
          </cell>
          <cell r="HY31">
            <v>-57.514760416029787</v>
          </cell>
          <cell r="HZ31">
            <v>-57.514760416029787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0</v>
          </cell>
          <cell r="IF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JB31">
            <v>0</v>
          </cell>
          <cell r="JC31">
            <v>0</v>
          </cell>
          <cell r="JD31">
            <v>0</v>
          </cell>
          <cell r="JE31">
            <v>0</v>
          </cell>
          <cell r="JF31">
            <v>0</v>
          </cell>
          <cell r="JG31">
            <v>0</v>
          </cell>
          <cell r="JH31">
            <v>0</v>
          </cell>
          <cell r="JI31">
            <v>0</v>
          </cell>
          <cell r="JR31">
            <v>0</v>
          </cell>
          <cell r="JS31">
            <v>0</v>
          </cell>
          <cell r="JT31">
            <v>0</v>
          </cell>
          <cell r="JU31">
            <v>0</v>
          </cell>
          <cell r="JV31">
            <v>0</v>
          </cell>
          <cell r="KE31">
            <v>0</v>
          </cell>
          <cell r="KF31">
            <v>0</v>
          </cell>
          <cell r="KG31">
            <v>0</v>
          </cell>
          <cell r="KH31">
            <v>252.88</v>
          </cell>
          <cell r="KI31">
            <v>63.22</v>
          </cell>
          <cell r="KJ31">
            <v>63.22</v>
          </cell>
          <cell r="KK31">
            <v>63.22</v>
          </cell>
          <cell r="KL31">
            <v>63.22</v>
          </cell>
          <cell r="KU31">
            <v>272.57213213395551</v>
          </cell>
          <cell r="KV31">
            <v>73.490110910759398</v>
          </cell>
          <cell r="KW31">
            <v>73.581335763921047</v>
          </cell>
          <cell r="KX31">
            <v>69.497262099693103</v>
          </cell>
          <cell r="KY31">
            <v>56.003423359581987</v>
          </cell>
          <cell r="LH31">
            <v>19.692132133955511</v>
          </cell>
          <cell r="LI31">
            <v>0</v>
          </cell>
          <cell r="LJ31">
            <v>19.692132133955511</v>
          </cell>
          <cell r="LK31">
            <v>0</v>
          </cell>
          <cell r="LX31">
            <v>0</v>
          </cell>
          <cell r="MJ31">
            <v>0</v>
          </cell>
          <cell r="ML31">
            <v>0</v>
          </cell>
          <cell r="MM31">
            <v>0</v>
          </cell>
          <cell r="MN31">
            <v>1238.04</v>
          </cell>
          <cell r="MO31">
            <v>309.51</v>
          </cell>
          <cell r="MP31">
            <v>309.51</v>
          </cell>
          <cell r="MQ31">
            <v>309.51</v>
          </cell>
          <cell r="MR31">
            <v>309.51</v>
          </cell>
          <cell r="NA31">
            <v>0</v>
          </cell>
          <cell r="NB31">
            <v>0</v>
          </cell>
          <cell r="NC31">
            <v>0</v>
          </cell>
          <cell r="ND31">
            <v>0</v>
          </cell>
          <cell r="NE31">
            <v>0</v>
          </cell>
          <cell r="NN31">
            <v>-1238.04</v>
          </cell>
          <cell r="NO31">
            <v>-1238.04</v>
          </cell>
          <cell r="NP31">
            <v>0</v>
          </cell>
          <cell r="NQ31">
            <v>302.35999999999996</v>
          </cell>
          <cell r="NR31">
            <v>0</v>
          </cell>
          <cell r="NS31">
            <v>-302.35999999999996</v>
          </cell>
          <cell r="NT31">
            <v>-302.35999999999996</v>
          </cell>
          <cell r="NU31">
            <v>0</v>
          </cell>
          <cell r="NV31">
            <v>165.64</v>
          </cell>
          <cell r="NW31">
            <v>41.41</v>
          </cell>
          <cell r="NX31">
            <v>41.41</v>
          </cell>
          <cell r="NY31">
            <v>41.41</v>
          </cell>
          <cell r="NZ31">
            <v>41.41</v>
          </cell>
          <cell r="OI31">
            <v>0</v>
          </cell>
          <cell r="OJ31">
            <v>0</v>
          </cell>
          <cell r="OK31">
            <v>0</v>
          </cell>
          <cell r="OL31">
            <v>0</v>
          </cell>
          <cell r="OM31">
            <v>0</v>
          </cell>
          <cell r="OV31">
            <v>-165.64</v>
          </cell>
          <cell r="OW31">
            <v>-165.64</v>
          </cell>
          <cell r="OX31">
            <v>0</v>
          </cell>
          <cell r="OY31">
            <v>132.52000000000001</v>
          </cell>
          <cell r="OZ31">
            <v>33.130000000000003</v>
          </cell>
          <cell r="PA31">
            <v>33.130000000000003</v>
          </cell>
          <cell r="PB31">
            <v>33.130000000000003</v>
          </cell>
          <cell r="PC31">
            <v>33.130000000000003</v>
          </cell>
          <cell r="PL31">
            <v>0</v>
          </cell>
          <cell r="PM31">
            <v>0</v>
          </cell>
          <cell r="PN31">
            <v>0</v>
          </cell>
          <cell r="PO31">
            <v>0</v>
          </cell>
          <cell r="PP31">
            <v>0</v>
          </cell>
          <cell r="PY31">
            <v>-132.52000000000001</v>
          </cell>
          <cell r="PZ31">
            <v>-132.52000000000001</v>
          </cell>
          <cell r="QA31">
            <v>0</v>
          </cell>
          <cell r="QB31">
            <v>0</v>
          </cell>
          <cell r="QC31">
            <v>0</v>
          </cell>
          <cell r="QD31">
            <v>0</v>
          </cell>
          <cell r="QE31">
            <v>0</v>
          </cell>
          <cell r="QF31">
            <v>0</v>
          </cell>
          <cell r="QO31">
            <v>0</v>
          </cell>
          <cell r="QP31">
            <v>0</v>
          </cell>
          <cell r="QQ31">
            <v>0</v>
          </cell>
          <cell r="QR31">
            <v>0</v>
          </cell>
          <cell r="QS31">
            <v>0</v>
          </cell>
          <cell r="RB31">
            <v>0</v>
          </cell>
          <cell r="RC31">
            <v>0</v>
          </cell>
          <cell r="RD31">
            <v>0</v>
          </cell>
          <cell r="RE31">
            <v>0</v>
          </cell>
          <cell r="RF31">
            <v>0</v>
          </cell>
          <cell r="RG31">
            <v>0</v>
          </cell>
          <cell r="RH31">
            <v>0</v>
          </cell>
          <cell r="RI31">
            <v>0</v>
          </cell>
          <cell r="RR31">
            <v>0</v>
          </cell>
          <cell r="RS31">
            <v>0</v>
          </cell>
          <cell r="RT31">
            <v>0</v>
          </cell>
          <cell r="RU31">
            <v>0</v>
          </cell>
          <cell r="RV31">
            <v>0</v>
          </cell>
          <cell r="SE31">
            <v>0</v>
          </cell>
          <cell r="SF31">
            <v>0</v>
          </cell>
          <cell r="SG31">
            <v>0</v>
          </cell>
          <cell r="SH31">
            <v>0</v>
          </cell>
          <cell r="SI31">
            <v>0</v>
          </cell>
          <cell r="SJ31">
            <v>0</v>
          </cell>
          <cell r="SK31">
            <v>0</v>
          </cell>
          <cell r="SL31">
            <v>0</v>
          </cell>
          <cell r="SU31">
            <v>0</v>
          </cell>
          <cell r="SV31">
            <v>0</v>
          </cell>
          <cell r="SW31">
            <v>0</v>
          </cell>
          <cell r="SX31">
            <v>0</v>
          </cell>
          <cell r="SY31">
            <v>0</v>
          </cell>
          <cell r="TH31">
            <v>0</v>
          </cell>
          <cell r="TI31">
            <v>0</v>
          </cell>
          <cell r="TJ31">
            <v>0</v>
          </cell>
          <cell r="TK31">
            <v>0</v>
          </cell>
          <cell r="TL31">
            <v>0</v>
          </cell>
          <cell r="TM31">
            <v>0</v>
          </cell>
          <cell r="TN31">
            <v>0</v>
          </cell>
          <cell r="TO31">
            <v>0</v>
          </cell>
          <cell r="TX31">
            <v>0</v>
          </cell>
          <cell r="TY31">
            <v>0</v>
          </cell>
          <cell r="TZ31">
            <v>0</v>
          </cell>
          <cell r="UA31">
            <v>0</v>
          </cell>
          <cell r="UB31">
            <v>0</v>
          </cell>
          <cell r="UK31">
            <v>0</v>
          </cell>
          <cell r="UL31">
            <v>0</v>
          </cell>
          <cell r="UM31">
            <v>0</v>
          </cell>
          <cell r="UN31">
            <v>4.2</v>
          </cell>
          <cell r="UO31">
            <v>1.05</v>
          </cell>
          <cell r="UP31">
            <v>1.05</v>
          </cell>
          <cell r="UQ31">
            <v>1.05</v>
          </cell>
          <cell r="UR31">
            <v>1.05</v>
          </cell>
          <cell r="VA31">
            <v>0</v>
          </cell>
          <cell r="VC31">
            <v>0</v>
          </cell>
          <cell r="VH31">
            <v>0</v>
          </cell>
          <cell r="VN31">
            <v>-4.2</v>
          </cell>
          <cell r="VO31">
            <v>-4.2</v>
          </cell>
          <cell r="VP31">
            <v>0</v>
          </cell>
          <cell r="VQ31">
            <v>0</v>
          </cell>
          <cell r="WD31">
            <v>0</v>
          </cell>
          <cell r="WQ31">
            <v>0</v>
          </cell>
          <cell r="WR31">
            <v>0</v>
          </cell>
          <cell r="WS31">
            <v>0</v>
          </cell>
          <cell r="WT31">
            <v>0</v>
          </cell>
          <cell r="WU31">
            <v>0</v>
          </cell>
          <cell r="WV31">
            <v>0</v>
          </cell>
          <cell r="WW31">
            <v>0</v>
          </cell>
          <cell r="WX31">
            <v>0</v>
          </cell>
          <cell r="XG31">
            <v>24.128840749760485</v>
          </cell>
          <cell r="XH31">
            <v>6.0449940518309493</v>
          </cell>
          <cell r="XI31">
            <v>4.5580819816503784</v>
          </cell>
          <cell r="XJ31">
            <v>6.7014892549100189</v>
          </cell>
          <cell r="XK31">
            <v>6.8242754613691412</v>
          </cell>
          <cell r="XT31">
            <v>24.128840749760485</v>
          </cell>
          <cell r="XU31">
            <v>0</v>
          </cell>
          <cell r="XV31">
            <v>24.128840749760485</v>
          </cell>
          <cell r="XW31">
            <v>0</v>
          </cell>
          <cell r="XX31">
            <v>0</v>
          </cell>
          <cell r="XY31">
            <v>0</v>
          </cell>
          <cell r="XZ31">
            <v>0</v>
          </cell>
          <cell r="YA31">
            <v>0</v>
          </cell>
          <cell r="YJ31">
            <v>0</v>
          </cell>
          <cell r="YK31">
            <v>0</v>
          </cell>
          <cell r="YL31">
            <v>0</v>
          </cell>
          <cell r="YM31">
            <v>0</v>
          </cell>
          <cell r="YN31">
            <v>0</v>
          </cell>
          <cell r="YW31">
            <v>0</v>
          </cell>
          <cell r="YX31">
            <v>0</v>
          </cell>
          <cell r="YY31">
            <v>0</v>
          </cell>
          <cell r="YZ31">
            <v>0</v>
          </cell>
          <cell r="ZA31">
            <v>0</v>
          </cell>
          <cell r="ZB31">
            <v>0</v>
          </cell>
          <cell r="ZC31">
            <v>0</v>
          </cell>
          <cell r="ZD31">
            <v>0</v>
          </cell>
          <cell r="ZM31">
            <v>0</v>
          </cell>
          <cell r="ZT31">
            <v>0</v>
          </cell>
          <cell r="ZU31">
            <v>0</v>
          </cell>
          <cell r="ZV31">
            <v>0</v>
          </cell>
          <cell r="ZZ31">
            <v>0</v>
          </cell>
          <cell r="AAA31">
            <v>0</v>
          </cell>
          <cell r="AAB31">
            <v>0</v>
          </cell>
          <cell r="AAC31">
            <v>0</v>
          </cell>
          <cell r="AAD31">
            <v>0</v>
          </cell>
          <cell r="AAE31">
            <v>0</v>
          </cell>
          <cell r="AAF31">
            <v>0</v>
          </cell>
          <cell r="AAG31">
            <v>0</v>
          </cell>
          <cell r="AAP31">
            <v>133.86744813600001</v>
          </cell>
          <cell r="AAQ31">
            <v>133.86744813600001</v>
          </cell>
          <cell r="AAR31">
            <v>0</v>
          </cell>
          <cell r="AAS31">
            <v>0</v>
          </cell>
          <cell r="AAT31">
            <v>0</v>
          </cell>
          <cell r="ABC31">
            <v>133.86744813600001</v>
          </cell>
          <cell r="ABD31">
            <v>0</v>
          </cell>
          <cell r="ABE31">
            <v>133.86744813600001</v>
          </cell>
          <cell r="ABF31">
            <v>0</v>
          </cell>
          <cell r="ABG31">
            <v>0</v>
          </cell>
          <cell r="ABH31">
            <v>0</v>
          </cell>
          <cell r="ABI31">
            <v>0</v>
          </cell>
          <cell r="ABJ31">
            <v>0</v>
          </cell>
          <cell r="ABS31">
            <v>0</v>
          </cell>
          <cell r="ABT31">
            <v>0</v>
          </cell>
          <cell r="ABU31">
            <v>0</v>
          </cell>
          <cell r="ABV31">
            <v>0</v>
          </cell>
          <cell r="ACF31">
            <v>0</v>
          </cell>
          <cell r="ACG31">
            <v>0</v>
          </cell>
          <cell r="ACH31">
            <v>0</v>
          </cell>
          <cell r="ACI31">
            <v>0</v>
          </cell>
          <cell r="ACJ31">
            <v>0</v>
          </cell>
          <cell r="ACK31">
            <v>0</v>
          </cell>
          <cell r="ACL31">
            <v>0</v>
          </cell>
          <cell r="ACM31">
            <v>0</v>
          </cell>
          <cell r="ACN31">
            <v>0</v>
          </cell>
          <cell r="ACO31">
            <v>0</v>
          </cell>
          <cell r="ACP31">
            <v>0</v>
          </cell>
          <cell r="ACQ31">
            <v>0</v>
          </cell>
          <cell r="ACR31">
            <v>0</v>
          </cell>
          <cell r="ADA31">
            <v>0</v>
          </cell>
          <cell r="ADB31">
            <v>0</v>
          </cell>
          <cell r="ADC31">
            <v>0</v>
          </cell>
          <cell r="ADD31">
            <v>0</v>
          </cell>
          <cell r="ADE31">
            <v>0</v>
          </cell>
          <cell r="ADN31">
            <v>0</v>
          </cell>
          <cell r="ADO31">
            <v>0</v>
          </cell>
          <cell r="ADP31">
            <v>0</v>
          </cell>
          <cell r="ADQ31">
            <v>0</v>
          </cell>
          <cell r="ADR31">
            <v>0</v>
          </cell>
          <cell r="ADS31">
            <v>0</v>
          </cell>
          <cell r="ADT31">
            <v>0</v>
          </cell>
          <cell r="ADU31">
            <v>0</v>
          </cell>
          <cell r="AED31">
            <v>0</v>
          </cell>
          <cell r="AEE31">
            <v>0</v>
          </cell>
          <cell r="AEF31">
            <v>0</v>
          </cell>
          <cell r="AEG31">
            <v>0</v>
          </cell>
          <cell r="AEH31">
            <v>0</v>
          </cell>
          <cell r="AEQ31">
            <v>0</v>
          </cell>
          <cell r="AER31">
            <v>0</v>
          </cell>
          <cell r="AES31">
            <v>0</v>
          </cell>
          <cell r="AET31">
            <v>0</v>
          </cell>
          <cell r="AEU31">
            <v>0</v>
          </cell>
          <cell r="AEV31">
            <v>0</v>
          </cell>
          <cell r="AEW31">
            <v>0</v>
          </cell>
          <cell r="AEX31">
            <v>0</v>
          </cell>
          <cell r="AFG31">
            <v>0</v>
          </cell>
          <cell r="AFH31">
            <v>0</v>
          </cell>
          <cell r="AFI31">
            <v>0</v>
          </cell>
          <cell r="AFK31">
            <v>0</v>
          </cell>
          <cell r="AFT31">
            <v>0</v>
          </cell>
          <cell r="AFU31">
            <v>0</v>
          </cell>
          <cell r="AFV31">
            <v>0</v>
          </cell>
          <cell r="AFW31">
            <v>2920.48</v>
          </cell>
          <cell r="AFX31">
            <v>1638.2273319284486</v>
          </cell>
          <cell r="AFY31">
            <v>-1282.2526680715514</v>
          </cell>
          <cell r="AFZ31">
            <v>-1282.2526680715514</v>
          </cell>
          <cell r="AGA31">
            <v>0</v>
          </cell>
          <cell r="AGB31">
            <v>3504.576</v>
          </cell>
          <cell r="AGC31">
            <v>1965.8727983141382</v>
          </cell>
          <cell r="AGD31">
            <v>-1538.7032016858618</v>
          </cell>
          <cell r="AGE31">
            <v>-1538.7032016858618</v>
          </cell>
          <cell r="AGF31">
            <v>0</v>
          </cell>
          <cell r="AGG31">
            <v>175.22880000000001</v>
          </cell>
          <cell r="AGH31">
            <v>98.293639915706919</v>
          </cell>
          <cell r="AGI31">
            <v>-76.935160084293088</v>
          </cell>
          <cell r="AGJ31">
            <v>-76.935160084293088</v>
          </cell>
          <cell r="AGK31">
            <v>0</v>
          </cell>
          <cell r="AGL31">
            <v>225.35516304347826</v>
          </cell>
          <cell r="AGN31">
            <v>-225.35516304347826</v>
          </cell>
          <cell r="AGO31">
            <v>-225.35516304347826</v>
          </cell>
          <cell r="AGP31">
            <v>0</v>
          </cell>
          <cell r="AGQ31">
            <v>3905.159963043478</v>
          </cell>
          <cell r="AGR31">
            <v>2064.166438229845</v>
          </cell>
          <cell r="AGS31">
            <v>-1840.993524813633</v>
          </cell>
          <cell r="AGT31">
            <v>-1840.993524813633</v>
          </cell>
          <cell r="AGU31">
            <v>0</v>
          </cell>
        </row>
        <row r="32">
          <cell r="C32" t="str">
            <v>Заньковецької, ВУЛ, 60</v>
          </cell>
          <cell r="D32">
            <v>1</v>
          </cell>
          <cell r="E32">
            <v>169.5</v>
          </cell>
          <cell r="F32">
            <v>260.91999999999996</v>
          </cell>
          <cell r="G32">
            <v>190.66153066397814</v>
          </cell>
          <cell r="H32">
            <v>-70.258469336021818</v>
          </cell>
          <cell r="I32">
            <v>-70.258469336021818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41.72</v>
          </cell>
          <cell r="GE32">
            <v>10.43</v>
          </cell>
          <cell r="GF32">
            <v>10.43</v>
          </cell>
          <cell r="GG32">
            <v>10.43</v>
          </cell>
          <cell r="GH32">
            <v>10.43</v>
          </cell>
          <cell r="GQ32">
            <v>0</v>
          </cell>
          <cell r="GV32">
            <v>-41.72</v>
          </cell>
          <cell r="GW32">
            <v>-41.72</v>
          </cell>
          <cell r="GX32">
            <v>0</v>
          </cell>
          <cell r="GY32">
            <v>219.2</v>
          </cell>
          <cell r="GZ32">
            <v>54.8</v>
          </cell>
          <cell r="HA32">
            <v>54.8</v>
          </cell>
          <cell r="HB32">
            <v>54.8</v>
          </cell>
          <cell r="HC32">
            <v>54.8</v>
          </cell>
          <cell r="HL32">
            <v>190.66153066397814</v>
          </cell>
          <cell r="HM32">
            <v>52.470083897212682</v>
          </cell>
          <cell r="HN32">
            <v>54.511066005868599</v>
          </cell>
          <cell r="HO32">
            <v>45.10404824800041</v>
          </cell>
          <cell r="HP32">
            <v>38.576332512896464</v>
          </cell>
          <cell r="HY32">
            <v>-28.538469336021848</v>
          </cell>
          <cell r="HZ32">
            <v>-28.538469336021848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0</v>
          </cell>
          <cell r="IO32">
            <v>0</v>
          </cell>
          <cell r="IP32">
            <v>0</v>
          </cell>
          <cell r="IQ32">
            <v>0</v>
          </cell>
          <cell r="IR32">
            <v>0</v>
          </cell>
          <cell r="IS32">
            <v>0</v>
          </cell>
          <cell r="JB32">
            <v>0</v>
          </cell>
          <cell r="JC32">
            <v>0</v>
          </cell>
          <cell r="JD32">
            <v>0</v>
          </cell>
          <cell r="JE32">
            <v>0</v>
          </cell>
          <cell r="JF32">
            <v>0</v>
          </cell>
          <cell r="JG32">
            <v>0</v>
          </cell>
          <cell r="JH32">
            <v>0</v>
          </cell>
          <cell r="JI32">
            <v>0</v>
          </cell>
          <cell r="JR32">
            <v>0</v>
          </cell>
          <cell r="JS32">
            <v>0</v>
          </cell>
          <cell r="JT32">
            <v>0</v>
          </cell>
          <cell r="JU32">
            <v>0</v>
          </cell>
          <cell r="JV32">
            <v>0</v>
          </cell>
          <cell r="KE32">
            <v>0</v>
          </cell>
          <cell r="KF32">
            <v>0</v>
          </cell>
          <cell r="KG32">
            <v>0</v>
          </cell>
          <cell r="KH32">
            <v>296.16000000000003</v>
          </cell>
          <cell r="KI32">
            <v>74.040000000000006</v>
          </cell>
          <cell r="KJ32">
            <v>74.040000000000006</v>
          </cell>
          <cell r="KK32">
            <v>74.040000000000006</v>
          </cell>
          <cell r="KL32">
            <v>74.040000000000006</v>
          </cell>
          <cell r="KU32">
            <v>319.25523061198356</v>
          </cell>
          <cell r="KV32">
            <v>86.07667307303555</v>
          </cell>
          <cell r="KW32">
            <v>86.183521896154971</v>
          </cell>
          <cell r="KX32">
            <v>81.399973888875067</v>
          </cell>
          <cell r="KY32">
            <v>65.595061753917932</v>
          </cell>
          <cell r="LH32">
            <v>23.095230611983538</v>
          </cell>
          <cell r="LI32">
            <v>0</v>
          </cell>
          <cell r="LJ32">
            <v>23.095230611983538</v>
          </cell>
          <cell r="LK32">
            <v>0</v>
          </cell>
          <cell r="LX32">
            <v>0</v>
          </cell>
          <cell r="MJ32">
            <v>0</v>
          </cell>
          <cell r="ML32">
            <v>0</v>
          </cell>
          <cell r="MM32">
            <v>0</v>
          </cell>
          <cell r="MN32">
            <v>527.4</v>
          </cell>
          <cell r="MO32">
            <v>131.85</v>
          </cell>
          <cell r="MP32">
            <v>131.85</v>
          </cell>
          <cell r="MQ32">
            <v>131.85</v>
          </cell>
          <cell r="MR32">
            <v>131.85</v>
          </cell>
          <cell r="NA32">
            <v>0</v>
          </cell>
          <cell r="NB32">
            <v>0</v>
          </cell>
          <cell r="NC32">
            <v>0</v>
          </cell>
          <cell r="ND32">
            <v>0</v>
          </cell>
          <cell r="NE32">
            <v>0</v>
          </cell>
          <cell r="NN32">
            <v>-527.4</v>
          </cell>
          <cell r="NO32">
            <v>-527.4</v>
          </cell>
          <cell r="NP32">
            <v>0</v>
          </cell>
          <cell r="NQ32">
            <v>3.32</v>
          </cell>
          <cell r="NR32">
            <v>0</v>
          </cell>
          <cell r="NS32">
            <v>-3.32</v>
          </cell>
          <cell r="NT32">
            <v>-3.32</v>
          </cell>
          <cell r="NU32">
            <v>0</v>
          </cell>
          <cell r="NV32">
            <v>0</v>
          </cell>
          <cell r="NW32">
            <v>0</v>
          </cell>
          <cell r="NX32">
            <v>0</v>
          </cell>
          <cell r="NY32">
            <v>0</v>
          </cell>
          <cell r="NZ32">
            <v>0</v>
          </cell>
          <cell r="OI32">
            <v>0</v>
          </cell>
          <cell r="OJ32">
            <v>0</v>
          </cell>
          <cell r="OK32">
            <v>0</v>
          </cell>
          <cell r="OL32">
            <v>0</v>
          </cell>
          <cell r="OM32">
            <v>0</v>
          </cell>
          <cell r="OV32">
            <v>0</v>
          </cell>
          <cell r="OW32">
            <v>0</v>
          </cell>
          <cell r="OX32">
            <v>0</v>
          </cell>
          <cell r="OY32">
            <v>0</v>
          </cell>
          <cell r="OZ32">
            <v>0</v>
          </cell>
          <cell r="PA32">
            <v>0</v>
          </cell>
          <cell r="PB32">
            <v>0</v>
          </cell>
          <cell r="PC32">
            <v>0</v>
          </cell>
          <cell r="PL32">
            <v>0</v>
          </cell>
          <cell r="PM32">
            <v>0</v>
          </cell>
          <cell r="PN32">
            <v>0</v>
          </cell>
          <cell r="PO32">
            <v>0</v>
          </cell>
          <cell r="PP32">
            <v>0</v>
          </cell>
          <cell r="PY32">
            <v>0</v>
          </cell>
          <cell r="PZ32">
            <v>0</v>
          </cell>
          <cell r="QA32">
            <v>0</v>
          </cell>
          <cell r="QB32">
            <v>0</v>
          </cell>
          <cell r="QC32">
            <v>0</v>
          </cell>
          <cell r="QD32">
            <v>0</v>
          </cell>
          <cell r="QE32">
            <v>0</v>
          </cell>
          <cell r="QF32">
            <v>0</v>
          </cell>
          <cell r="QO32">
            <v>0</v>
          </cell>
          <cell r="QP32">
            <v>0</v>
          </cell>
          <cell r="QQ32">
            <v>0</v>
          </cell>
          <cell r="QR32">
            <v>0</v>
          </cell>
          <cell r="QS32">
            <v>0</v>
          </cell>
          <cell r="RB32">
            <v>0</v>
          </cell>
          <cell r="RC32">
            <v>0</v>
          </cell>
          <cell r="RD32">
            <v>0</v>
          </cell>
          <cell r="RE32">
            <v>0</v>
          </cell>
          <cell r="RF32">
            <v>0</v>
          </cell>
          <cell r="RG32">
            <v>0</v>
          </cell>
          <cell r="RH32">
            <v>0</v>
          </cell>
          <cell r="RI32">
            <v>0</v>
          </cell>
          <cell r="RR32">
            <v>0</v>
          </cell>
          <cell r="RS32">
            <v>0</v>
          </cell>
          <cell r="RT32">
            <v>0</v>
          </cell>
          <cell r="RU32">
            <v>0</v>
          </cell>
          <cell r="RV32">
            <v>0</v>
          </cell>
          <cell r="SE32">
            <v>0</v>
          </cell>
          <cell r="SF32">
            <v>0</v>
          </cell>
          <cell r="SG32">
            <v>0</v>
          </cell>
          <cell r="SH32">
            <v>0</v>
          </cell>
          <cell r="SI32">
            <v>0</v>
          </cell>
          <cell r="SJ32">
            <v>0</v>
          </cell>
          <cell r="SK32">
            <v>0</v>
          </cell>
          <cell r="SL32">
            <v>0</v>
          </cell>
          <cell r="SU32">
            <v>0</v>
          </cell>
          <cell r="SV32">
            <v>0</v>
          </cell>
          <cell r="SW32">
            <v>0</v>
          </cell>
          <cell r="SX32">
            <v>0</v>
          </cell>
          <cell r="SY32">
            <v>0</v>
          </cell>
          <cell r="TH32">
            <v>0</v>
          </cell>
          <cell r="TI32">
            <v>0</v>
          </cell>
          <cell r="TJ32">
            <v>0</v>
          </cell>
          <cell r="TK32">
            <v>0</v>
          </cell>
          <cell r="TL32">
            <v>0</v>
          </cell>
          <cell r="TM32">
            <v>0</v>
          </cell>
          <cell r="TN32">
            <v>0</v>
          </cell>
          <cell r="TO32">
            <v>0</v>
          </cell>
          <cell r="TX32">
            <v>0</v>
          </cell>
          <cell r="TY32">
            <v>0</v>
          </cell>
          <cell r="TZ32">
            <v>0</v>
          </cell>
          <cell r="UA32">
            <v>0</v>
          </cell>
          <cell r="UB32">
            <v>0</v>
          </cell>
          <cell r="UK32">
            <v>0</v>
          </cell>
          <cell r="UL32">
            <v>0</v>
          </cell>
          <cell r="UM32">
            <v>0</v>
          </cell>
          <cell r="UN32">
            <v>3.32</v>
          </cell>
          <cell r="UO32">
            <v>0.83</v>
          </cell>
          <cell r="UP32">
            <v>0.83</v>
          </cell>
          <cell r="UQ32">
            <v>0.83</v>
          </cell>
          <cell r="UR32">
            <v>0.83</v>
          </cell>
          <cell r="VA32">
            <v>0</v>
          </cell>
          <cell r="VC32">
            <v>0</v>
          </cell>
          <cell r="VH32">
            <v>0</v>
          </cell>
          <cell r="VN32">
            <v>-3.32</v>
          </cell>
          <cell r="VO32">
            <v>-3.32</v>
          </cell>
          <cell r="VP32">
            <v>0</v>
          </cell>
          <cell r="VQ32">
            <v>0</v>
          </cell>
          <cell r="WD32">
            <v>0</v>
          </cell>
          <cell r="WQ32">
            <v>0</v>
          </cell>
          <cell r="WR32">
            <v>0</v>
          </cell>
          <cell r="WS32">
            <v>0</v>
          </cell>
          <cell r="WT32">
            <v>0</v>
          </cell>
          <cell r="WU32">
            <v>0</v>
          </cell>
          <cell r="WV32">
            <v>0</v>
          </cell>
          <cell r="WW32">
            <v>0</v>
          </cell>
          <cell r="WX32">
            <v>0</v>
          </cell>
          <cell r="XG32">
            <v>0</v>
          </cell>
          <cell r="XH32">
            <v>0</v>
          </cell>
          <cell r="XI32">
            <v>0</v>
          </cell>
          <cell r="XJ32">
            <v>0</v>
          </cell>
          <cell r="XK32">
            <v>0</v>
          </cell>
          <cell r="XT32">
            <v>0</v>
          </cell>
          <cell r="XU32">
            <v>0</v>
          </cell>
          <cell r="XV32">
            <v>0</v>
          </cell>
          <cell r="XW32">
            <v>0</v>
          </cell>
          <cell r="XX32">
            <v>0</v>
          </cell>
          <cell r="XY32">
            <v>0</v>
          </cell>
          <cell r="XZ32">
            <v>0</v>
          </cell>
          <cell r="YA32">
            <v>0</v>
          </cell>
          <cell r="YJ32">
            <v>0</v>
          </cell>
          <cell r="YK32">
            <v>0</v>
          </cell>
          <cell r="YL32">
            <v>0</v>
          </cell>
          <cell r="YM32">
            <v>0</v>
          </cell>
          <cell r="YN32">
            <v>0</v>
          </cell>
          <cell r="YW32">
            <v>0</v>
          </cell>
          <cell r="YX32">
            <v>0</v>
          </cell>
          <cell r="YY32">
            <v>0</v>
          </cell>
          <cell r="YZ32">
            <v>0</v>
          </cell>
          <cell r="ZA32">
            <v>0</v>
          </cell>
          <cell r="ZB32">
            <v>0</v>
          </cell>
          <cell r="ZC32">
            <v>0</v>
          </cell>
          <cell r="ZD32">
            <v>0</v>
          </cell>
          <cell r="ZM32">
            <v>0</v>
          </cell>
          <cell r="ZT32">
            <v>0</v>
          </cell>
          <cell r="ZU32">
            <v>0</v>
          </cell>
          <cell r="ZV32">
            <v>0</v>
          </cell>
          <cell r="ZZ32">
            <v>0</v>
          </cell>
          <cell r="AAA32">
            <v>0</v>
          </cell>
          <cell r="AAB32">
            <v>0</v>
          </cell>
          <cell r="AAC32">
            <v>0</v>
          </cell>
          <cell r="AAD32">
            <v>0</v>
          </cell>
          <cell r="AAE32">
            <v>0</v>
          </cell>
          <cell r="AAF32">
            <v>0</v>
          </cell>
          <cell r="AAG32">
            <v>0</v>
          </cell>
          <cell r="AAP32">
            <v>0</v>
          </cell>
          <cell r="AAQ32">
            <v>0</v>
          </cell>
          <cell r="AAR32">
            <v>0</v>
          </cell>
          <cell r="AAS32">
            <v>0</v>
          </cell>
          <cell r="AAT32">
            <v>0</v>
          </cell>
          <cell r="ABC32">
            <v>0</v>
          </cell>
          <cell r="ABD32">
            <v>0</v>
          </cell>
          <cell r="ABE32">
            <v>0</v>
          </cell>
          <cell r="ABF32">
            <v>0</v>
          </cell>
          <cell r="ABG32">
            <v>0</v>
          </cell>
          <cell r="ABH32">
            <v>0</v>
          </cell>
          <cell r="ABI32">
            <v>0</v>
          </cell>
          <cell r="ABJ32">
            <v>0</v>
          </cell>
          <cell r="ABS32">
            <v>0</v>
          </cell>
          <cell r="ABT32">
            <v>0</v>
          </cell>
          <cell r="ABU32">
            <v>0</v>
          </cell>
          <cell r="ABV32">
            <v>0</v>
          </cell>
          <cell r="ACF32">
            <v>0</v>
          </cell>
          <cell r="ACG32">
            <v>0</v>
          </cell>
          <cell r="ACH32">
            <v>0</v>
          </cell>
          <cell r="ACI32">
            <v>0</v>
          </cell>
          <cell r="ACJ32">
            <v>0</v>
          </cell>
          <cell r="ACK32">
            <v>0</v>
          </cell>
          <cell r="ACL32">
            <v>0</v>
          </cell>
          <cell r="ACM32">
            <v>0</v>
          </cell>
          <cell r="ACN32">
            <v>0</v>
          </cell>
          <cell r="ACO32">
            <v>0</v>
          </cell>
          <cell r="ACP32">
            <v>0</v>
          </cell>
          <cell r="ACQ32">
            <v>0</v>
          </cell>
          <cell r="ACR32">
            <v>0</v>
          </cell>
          <cell r="ADA32">
            <v>0</v>
          </cell>
          <cell r="ADB32">
            <v>0</v>
          </cell>
          <cell r="ADC32">
            <v>0</v>
          </cell>
          <cell r="ADD32">
            <v>0</v>
          </cell>
          <cell r="ADE32">
            <v>0</v>
          </cell>
          <cell r="ADN32">
            <v>0</v>
          </cell>
          <cell r="ADO32">
            <v>0</v>
          </cell>
          <cell r="ADP32">
            <v>0</v>
          </cell>
          <cell r="ADQ32">
            <v>0</v>
          </cell>
          <cell r="ADR32">
            <v>0</v>
          </cell>
          <cell r="ADS32">
            <v>0</v>
          </cell>
          <cell r="ADT32">
            <v>0</v>
          </cell>
          <cell r="ADU32">
            <v>0</v>
          </cell>
          <cell r="AED32">
            <v>0</v>
          </cell>
          <cell r="AEE32">
            <v>0</v>
          </cell>
          <cell r="AEF32">
            <v>0</v>
          </cell>
          <cell r="AEG32">
            <v>0</v>
          </cell>
          <cell r="AEH32">
            <v>0</v>
          </cell>
          <cell r="AEQ32">
            <v>0</v>
          </cell>
          <cell r="AER32">
            <v>0</v>
          </cell>
          <cell r="AES32">
            <v>0</v>
          </cell>
          <cell r="AET32">
            <v>0</v>
          </cell>
          <cell r="AEU32">
            <v>0</v>
          </cell>
          <cell r="AEV32">
            <v>0</v>
          </cell>
          <cell r="AEW32">
            <v>0</v>
          </cell>
          <cell r="AEX32">
            <v>0</v>
          </cell>
          <cell r="AFG32">
            <v>0</v>
          </cell>
          <cell r="AFH32">
            <v>0</v>
          </cell>
          <cell r="AFI32">
            <v>0</v>
          </cell>
          <cell r="AFK32">
            <v>0</v>
          </cell>
          <cell r="AFT32">
            <v>0</v>
          </cell>
          <cell r="AFU32">
            <v>0</v>
          </cell>
          <cell r="AFV32">
            <v>0</v>
          </cell>
          <cell r="AFW32">
            <v>1087.8</v>
          </cell>
          <cell r="AFX32">
            <v>509.91676127596168</v>
          </cell>
          <cell r="AFY32">
            <v>-577.88323872403828</v>
          </cell>
          <cell r="AFZ32">
            <v>-577.88323872403828</v>
          </cell>
          <cell r="AGA32">
            <v>0</v>
          </cell>
          <cell r="AGB32">
            <v>1305.3599999999999</v>
          </cell>
          <cell r="AGC32">
            <v>611.90011353115403</v>
          </cell>
          <cell r="AGD32">
            <v>-693.45988646884587</v>
          </cell>
          <cell r="AGE32">
            <v>-693.45988646884587</v>
          </cell>
          <cell r="AGF32">
            <v>0</v>
          </cell>
          <cell r="AGG32">
            <v>65.268000000000001</v>
          </cell>
          <cell r="AGH32">
            <v>30.595005676557705</v>
          </cell>
          <cell r="AGI32">
            <v>-34.672994323442296</v>
          </cell>
          <cell r="AGJ32">
            <v>-34.672994323442296</v>
          </cell>
          <cell r="AGK32">
            <v>0</v>
          </cell>
          <cell r="AGL32">
            <v>0</v>
          </cell>
          <cell r="AGN32">
            <v>0</v>
          </cell>
          <cell r="AGO32">
            <v>0</v>
          </cell>
          <cell r="AGP32">
            <v>0</v>
          </cell>
          <cell r="AGQ32">
            <v>1370.6279999999999</v>
          </cell>
          <cell r="AGR32">
            <v>642.4951192077117</v>
          </cell>
          <cell r="AGS32">
            <v>-728.13288079228823</v>
          </cell>
          <cell r="AGT32">
            <v>-728.13288079228823</v>
          </cell>
          <cell r="AGU32">
            <v>0</v>
          </cell>
        </row>
        <row r="33">
          <cell r="C33" t="str">
            <v>Заньковецької, ВУЛ, 62</v>
          </cell>
          <cell r="D33">
            <v>1</v>
          </cell>
          <cell r="E33">
            <v>286.98</v>
          </cell>
          <cell r="F33">
            <v>458.44000000000005</v>
          </cell>
          <cell r="G33">
            <v>325.86811465105882</v>
          </cell>
          <cell r="H33">
            <v>-132.57188534894124</v>
          </cell>
          <cell r="I33">
            <v>-132.57188534894124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83.72</v>
          </cell>
          <cell r="GE33">
            <v>20.93</v>
          </cell>
          <cell r="GF33">
            <v>20.93</v>
          </cell>
          <cell r="GG33">
            <v>20.93</v>
          </cell>
          <cell r="GH33">
            <v>20.93</v>
          </cell>
          <cell r="GQ33">
            <v>0</v>
          </cell>
          <cell r="GV33">
            <v>-83.72</v>
          </cell>
          <cell r="GW33">
            <v>-83.72</v>
          </cell>
          <cell r="GX33">
            <v>0</v>
          </cell>
          <cell r="GY33">
            <v>374.72</v>
          </cell>
          <cell r="GZ33">
            <v>93.68</v>
          </cell>
          <cell r="HA33">
            <v>93.68</v>
          </cell>
          <cell r="HB33">
            <v>93.68</v>
          </cell>
          <cell r="HC33">
            <v>93.68</v>
          </cell>
          <cell r="HL33">
            <v>325.86811465105882</v>
          </cell>
          <cell r="HM33">
            <v>89.678957551755232</v>
          </cell>
          <cell r="HN33">
            <v>93.167290984661548</v>
          </cell>
          <cell r="HO33">
            <v>77.089337920033742</v>
          </cell>
          <cell r="HP33">
            <v>65.932528194608295</v>
          </cell>
          <cell r="HY33">
            <v>-48.851885348941209</v>
          </cell>
          <cell r="HZ33">
            <v>-48.851885348941209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JB33">
            <v>0</v>
          </cell>
          <cell r="JC33">
            <v>0</v>
          </cell>
          <cell r="JD33">
            <v>0</v>
          </cell>
          <cell r="JE33">
            <v>0</v>
          </cell>
          <cell r="JF33">
            <v>0</v>
          </cell>
          <cell r="JG33">
            <v>0</v>
          </cell>
          <cell r="JH33">
            <v>0</v>
          </cell>
          <cell r="JI33">
            <v>0</v>
          </cell>
          <cell r="JR33">
            <v>0</v>
          </cell>
          <cell r="JS33">
            <v>0</v>
          </cell>
          <cell r="JT33">
            <v>0</v>
          </cell>
          <cell r="JU33">
            <v>0</v>
          </cell>
          <cell r="JV33">
            <v>0</v>
          </cell>
          <cell r="KE33">
            <v>0</v>
          </cell>
          <cell r="KF33">
            <v>0</v>
          </cell>
          <cell r="KG33">
            <v>0</v>
          </cell>
          <cell r="KH33">
            <v>394.76</v>
          </cell>
          <cell r="KI33">
            <v>98.69</v>
          </cell>
          <cell r="KJ33">
            <v>98.69</v>
          </cell>
          <cell r="KK33">
            <v>98.69</v>
          </cell>
          <cell r="KL33">
            <v>98.69</v>
          </cell>
          <cell r="KU33">
            <v>425.48309755688405</v>
          </cell>
          <cell r="KV33">
            <v>114.71752370760274</v>
          </cell>
          <cell r="KW33">
            <v>114.85992503378937</v>
          </cell>
          <cell r="KX33">
            <v>108.4847160214014</v>
          </cell>
          <cell r="KY33">
            <v>87.420932794090575</v>
          </cell>
          <cell r="LH33">
            <v>30.723097556884056</v>
          </cell>
          <cell r="LI33">
            <v>0</v>
          </cell>
          <cell r="LJ33">
            <v>30.723097556884056</v>
          </cell>
          <cell r="LK33">
            <v>0</v>
          </cell>
          <cell r="LX33">
            <v>0</v>
          </cell>
          <cell r="MJ33">
            <v>0</v>
          </cell>
          <cell r="ML33">
            <v>0</v>
          </cell>
          <cell r="MM33">
            <v>0</v>
          </cell>
          <cell r="MN33">
            <v>963.76</v>
          </cell>
          <cell r="MO33">
            <v>240.94</v>
          </cell>
          <cell r="MP33">
            <v>240.94</v>
          </cell>
          <cell r="MQ33">
            <v>240.94</v>
          </cell>
          <cell r="MR33">
            <v>240.94</v>
          </cell>
          <cell r="NA33">
            <v>0</v>
          </cell>
          <cell r="NB33">
            <v>0</v>
          </cell>
          <cell r="NC33">
            <v>0</v>
          </cell>
          <cell r="ND33">
            <v>0</v>
          </cell>
          <cell r="NE33">
            <v>0</v>
          </cell>
          <cell r="NN33">
            <v>-963.76</v>
          </cell>
          <cell r="NO33">
            <v>-963.76</v>
          </cell>
          <cell r="NP33">
            <v>0</v>
          </cell>
          <cell r="NQ33">
            <v>17.239999999999998</v>
          </cell>
          <cell r="NR33">
            <v>0</v>
          </cell>
          <cell r="NS33">
            <v>-17.239999999999998</v>
          </cell>
          <cell r="NT33">
            <v>-17.239999999999998</v>
          </cell>
          <cell r="NU33">
            <v>0</v>
          </cell>
          <cell r="NV33">
            <v>0</v>
          </cell>
          <cell r="NW33">
            <v>0</v>
          </cell>
          <cell r="NX33">
            <v>0</v>
          </cell>
          <cell r="NY33">
            <v>0</v>
          </cell>
          <cell r="NZ33">
            <v>0</v>
          </cell>
          <cell r="OI33">
            <v>0</v>
          </cell>
          <cell r="OJ33">
            <v>0</v>
          </cell>
          <cell r="OK33">
            <v>0</v>
          </cell>
          <cell r="OL33">
            <v>0</v>
          </cell>
          <cell r="OM33">
            <v>0</v>
          </cell>
          <cell r="OV33">
            <v>0</v>
          </cell>
          <cell r="OW33">
            <v>0</v>
          </cell>
          <cell r="OX33">
            <v>0</v>
          </cell>
          <cell r="OY33">
            <v>0</v>
          </cell>
          <cell r="OZ33">
            <v>0</v>
          </cell>
          <cell r="PA33">
            <v>0</v>
          </cell>
          <cell r="PB33">
            <v>0</v>
          </cell>
          <cell r="PC33">
            <v>0</v>
          </cell>
          <cell r="PL33">
            <v>0</v>
          </cell>
          <cell r="PM33">
            <v>0</v>
          </cell>
          <cell r="PN33">
            <v>0</v>
          </cell>
          <cell r="PO33">
            <v>0</v>
          </cell>
          <cell r="PP33">
            <v>0</v>
          </cell>
          <cell r="PY33">
            <v>0</v>
          </cell>
          <cell r="PZ33">
            <v>0</v>
          </cell>
          <cell r="QA33">
            <v>0</v>
          </cell>
          <cell r="QB33">
            <v>0</v>
          </cell>
          <cell r="QC33">
            <v>0</v>
          </cell>
          <cell r="QD33">
            <v>0</v>
          </cell>
          <cell r="QE33">
            <v>0</v>
          </cell>
          <cell r="QF33">
            <v>0</v>
          </cell>
          <cell r="QO33">
            <v>0</v>
          </cell>
          <cell r="QP33">
            <v>0</v>
          </cell>
          <cell r="QQ33">
            <v>0</v>
          </cell>
          <cell r="QR33">
            <v>0</v>
          </cell>
          <cell r="QS33">
            <v>0</v>
          </cell>
          <cell r="RB33">
            <v>0</v>
          </cell>
          <cell r="RC33">
            <v>0</v>
          </cell>
          <cell r="RD33">
            <v>0</v>
          </cell>
          <cell r="RE33">
            <v>0</v>
          </cell>
          <cell r="RF33">
            <v>0</v>
          </cell>
          <cell r="RG33">
            <v>0</v>
          </cell>
          <cell r="RH33">
            <v>0</v>
          </cell>
          <cell r="RI33">
            <v>0</v>
          </cell>
          <cell r="RR33">
            <v>0</v>
          </cell>
          <cell r="RS33">
            <v>0</v>
          </cell>
          <cell r="RT33">
            <v>0</v>
          </cell>
          <cell r="RU33">
            <v>0</v>
          </cell>
          <cell r="RV33">
            <v>0</v>
          </cell>
          <cell r="SE33">
            <v>0</v>
          </cell>
          <cell r="SF33">
            <v>0</v>
          </cell>
          <cell r="SG33">
            <v>0</v>
          </cell>
          <cell r="SH33">
            <v>0</v>
          </cell>
          <cell r="SI33">
            <v>0</v>
          </cell>
          <cell r="SJ33">
            <v>0</v>
          </cell>
          <cell r="SK33">
            <v>0</v>
          </cell>
          <cell r="SL33">
            <v>0</v>
          </cell>
          <cell r="SU33">
            <v>0</v>
          </cell>
          <cell r="SV33">
            <v>0</v>
          </cell>
          <cell r="SW33">
            <v>0</v>
          </cell>
          <cell r="SX33">
            <v>0</v>
          </cell>
          <cell r="SY33">
            <v>0</v>
          </cell>
          <cell r="TH33">
            <v>0</v>
          </cell>
          <cell r="TI33">
            <v>0</v>
          </cell>
          <cell r="TJ33">
            <v>0</v>
          </cell>
          <cell r="TK33">
            <v>0</v>
          </cell>
          <cell r="TL33">
            <v>0</v>
          </cell>
          <cell r="TM33">
            <v>0</v>
          </cell>
          <cell r="TN33">
            <v>0</v>
          </cell>
          <cell r="TO33">
            <v>0</v>
          </cell>
          <cell r="TX33">
            <v>0</v>
          </cell>
          <cell r="TY33">
            <v>0</v>
          </cell>
          <cell r="TZ33">
            <v>0</v>
          </cell>
          <cell r="UA33">
            <v>0</v>
          </cell>
          <cell r="UB33">
            <v>0</v>
          </cell>
          <cell r="UK33">
            <v>0</v>
          </cell>
          <cell r="UL33">
            <v>0</v>
          </cell>
          <cell r="UM33">
            <v>0</v>
          </cell>
          <cell r="UN33">
            <v>17.239999999999998</v>
          </cell>
          <cell r="UO33">
            <v>4.3099999999999996</v>
          </cell>
          <cell r="UP33">
            <v>4.3099999999999996</v>
          </cell>
          <cell r="UQ33">
            <v>4.3099999999999996</v>
          </cell>
          <cell r="UR33">
            <v>4.3099999999999996</v>
          </cell>
          <cell r="VA33">
            <v>0</v>
          </cell>
          <cell r="VC33">
            <v>0</v>
          </cell>
          <cell r="VH33">
            <v>0</v>
          </cell>
          <cell r="VN33">
            <v>-17.239999999999998</v>
          </cell>
          <cell r="VO33">
            <v>-17.239999999999998</v>
          </cell>
          <cell r="VP33">
            <v>0</v>
          </cell>
          <cell r="VQ33">
            <v>0</v>
          </cell>
          <cell r="WD33">
            <v>0</v>
          </cell>
          <cell r="WQ33">
            <v>0</v>
          </cell>
          <cell r="WR33">
            <v>0</v>
          </cell>
          <cell r="WS33">
            <v>0</v>
          </cell>
          <cell r="WT33">
            <v>0</v>
          </cell>
          <cell r="WU33">
            <v>0</v>
          </cell>
          <cell r="WV33">
            <v>0</v>
          </cell>
          <cell r="WW33">
            <v>0</v>
          </cell>
          <cell r="WX33">
            <v>0</v>
          </cell>
          <cell r="XG33">
            <v>0</v>
          </cell>
          <cell r="XH33">
            <v>0</v>
          </cell>
          <cell r="XI33">
            <v>0</v>
          </cell>
          <cell r="XJ33">
            <v>0</v>
          </cell>
          <cell r="XK33">
            <v>0</v>
          </cell>
          <cell r="XT33">
            <v>0</v>
          </cell>
          <cell r="XU33">
            <v>0</v>
          </cell>
          <cell r="XV33">
            <v>0</v>
          </cell>
          <cell r="XW33">
            <v>0</v>
          </cell>
          <cell r="XX33">
            <v>0</v>
          </cell>
          <cell r="XY33">
            <v>0</v>
          </cell>
          <cell r="XZ33">
            <v>0</v>
          </cell>
          <cell r="YA33">
            <v>0</v>
          </cell>
          <cell r="YJ33">
            <v>0</v>
          </cell>
          <cell r="YK33">
            <v>0</v>
          </cell>
          <cell r="YL33">
            <v>0</v>
          </cell>
          <cell r="YM33">
            <v>0</v>
          </cell>
          <cell r="YN33">
            <v>0</v>
          </cell>
          <cell r="YW33">
            <v>0</v>
          </cell>
          <cell r="YX33">
            <v>0</v>
          </cell>
          <cell r="YY33">
            <v>0</v>
          </cell>
          <cell r="YZ33">
            <v>0</v>
          </cell>
          <cell r="ZA33">
            <v>0</v>
          </cell>
          <cell r="ZB33">
            <v>0</v>
          </cell>
          <cell r="ZC33">
            <v>0</v>
          </cell>
          <cell r="ZD33">
            <v>0</v>
          </cell>
          <cell r="ZM33">
            <v>0</v>
          </cell>
          <cell r="ZT33">
            <v>0</v>
          </cell>
          <cell r="ZU33">
            <v>0</v>
          </cell>
          <cell r="ZV33">
            <v>0</v>
          </cell>
          <cell r="ZZ33">
            <v>0</v>
          </cell>
          <cell r="AAA33">
            <v>0</v>
          </cell>
          <cell r="AAB33">
            <v>0</v>
          </cell>
          <cell r="AAC33">
            <v>0</v>
          </cell>
          <cell r="AAD33">
            <v>0</v>
          </cell>
          <cell r="AAE33">
            <v>0</v>
          </cell>
          <cell r="AAF33">
            <v>0</v>
          </cell>
          <cell r="AAG33">
            <v>0</v>
          </cell>
          <cell r="AAP33">
            <v>0</v>
          </cell>
          <cell r="AAQ33">
            <v>0</v>
          </cell>
          <cell r="AAR33">
            <v>0</v>
          </cell>
          <cell r="AAS33">
            <v>0</v>
          </cell>
          <cell r="AAT33">
            <v>0</v>
          </cell>
          <cell r="ABC33">
            <v>0</v>
          </cell>
          <cell r="ABD33">
            <v>0</v>
          </cell>
          <cell r="ABE33">
            <v>0</v>
          </cell>
          <cell r="ABF33">
            <v>0</v>
          </cell>
          <cell r="ABG33">
            <v>0</v>
          </cell>
          <cell r="ABH33">
            <v>0</v>
          </cell>
          <cell r="ABI33">
            <v>0</v>
          </cell>
          <cell r="ABJ33">
            <v>0</v>
          </cell>
          <cell r="ABS33">
            <v>0</v>
          </cell>
          <cell r="ABT33">
            <v>0</v>
          </cell>
          <cell r="ABU33">
            <v>0</v>
          </cell>
          <cell r="ABV33">
            <v>0</v>
          </cell>
          <cell r="ACF33">
            <v>0</v>
          </cell>
          <cell r="ACG33">
            <v>0</v>
          </cell>
          <cell r="ACH33">
            <v>0</v>
          </cell>
          <cell r="ACI33">
            <v>0</v>
          </cell>
          <cell r="ACJ33">
            <v>0</v>
          </cell>
          <cell r="ACK33">
            <v>0</v>
          </cell>
          <cell r="ACL33">
            <v>0</v>
          </cell>
          <cell r="ACM33">
            <v>0</v>
          </cell>
          <cell r="ACN33">
            <v>0</v>
          </cell>
          <cell r="ACO33">
            <v>0</v>
          </cell>
          <cell r="ACP33">
            <v>0</v>
          </cell>
          <cell r="ACQ33">
            <v>0</v>
          </cell>
          <cell r="ACR33">
            <v>0</v>
          </cell>
          <cell r="ADA33">
            <v>0</v>
          </cell>
          <cell r="ADB33">
            <v>0</v>
          </cell>
          <cell r="ADC33">
            <v>0</v>
          </cell>
          <cell r="ADD33">
            <v>0</v>
          </cell>
          <cell r="ADE33">
            <v>0</v>
          </cell>
          <cell r="ADN33">
            <v>0</v>
          </cell>
          <cell r="ADO33">
            <v>0</v>
          </cell>
          <cell r="ADP33">
            <v>0</v>
          </cell>
          <cell r="ADQ33">
            <v>0</v>
          </cell>
          <cell r="ADR33">
            <v>0</v>
          </cell>
          <cell r="ADS33">
            <v>0</v>
          </cell>
          <cell r="ADT33">
            <v>0</v>
          </cell>
          <cell r="ADU33">
            <v>0</v>
          </cell>
          <cell r="AED33">
            <v>0</v>
          </cell>
          <cell r="AEE33">
            <v>0</v>
          </cell>
          <cell r="AEF33">
            <v>0</v>
          </cell>
          <cell r="AEG33">
            <v>0</v>
          </cell>
          <cell r="AEH33">
            <v>0</v>
          </cell>
          <cell r="AEQ33">
            <v>0</v>
          </cell>
          <cell r="AER33">
            <v>0</v>
          </cell>
          <cell r="AES33">
            <v>0</v>
          </cell>
          <cell r="AET33">
            <v>0</v>
          </cell>
          <cell r="AEU33">
            <v>0</v>
          </cell>
          <cell r="AEV33">
            <v>0</v>
          </cell>
          <cell r="AEW33">
            <v>0</v>
          </cell>
          <cell r="AEX33">
            <v>0</v>
          </cell>
          <cell r="AFG33">
            <v>0</v>
          </cell>
          <cell r="AFH33">
            <v>0</v>
          </cell>
          <cell r="AFI33">
            <v>0</v>
          </cell>
          <cell r="AFK33">
            <v>0</v>
          </cell>
          <cell r="AFT33">
            <v>0</v>
          </cell>
          <cell r="AFU33">
            <v>0</v>
          </cell>
          <cell r="AFV33">
            <v>0</v>
          </cell>
          <cell r="AFW33">
            <v>1834.2</v>
          </cell>
          <cell r="AFX33">
            <v>751.35121220794281</v>
          </cell>
          <cell r="AFY33">
            <v>-1082.8487877920572</v>
          </cell>
          <cell r="AFZ33">
            <v>-1082.8487877920572</v>
          </cell>
          <cell r="AGA33">
            <v>0</v>
          </cell>
          <cell r="AGB33">
            <v>2201.04</v>
          </cell>
          <cell r="AGC33">
            <v>901.6214546495313</v>
          </cell>
          <cell r="AGD33">
            <v>-1299.4185453504688</v>
          </cell>
          <cell r="AGE33">
            <v>-1299.4185453504688</v>
          </cell>
          <cell r="AGF33">
            <v>0</v>
          </cell>
          <cell r="AGG33">
            <v>110.05200000000001</v>
          </cell>
          <cell r="AGH33">
            <v>45.081072732476571</v>
          </cell>
          <cell r="AGI33">
            <v>-64.970927267523436</v>
          </cell>
          <cell r="AGJ33">
            <v>-64.970927267523436</v>
          </cell>
          <cell r="AGK33">
            <v>0</v>
          </cell>
          <cell r="AGL33">
            <v>0</v>
          </cell>
          <cell r="AGN33">
            <v>0</v>
          </cell>
          <cell r="AGO33">
            <v>0</v>
          </cell>
          <cell r="AGP33">
            <v>0</v>
          </cell>
          <cell r="AGQ33">
            <v>2311.0920000000001</v>
          </cell>
          <cell r="AGR33">
            <v>946.70252738200793</v>
          </cell>
          <cell r="AGS33">
            <v>-1364.3894726179922</v>
          </cell>
          <cell r="AGT33">
            <v>-1364.3894726179922</v>
          </cell>
          <cell r="AGU33">
            <v>0</v>
          </cell>
        </row>
        <row r="34">
          <cell r="C34" t="str">
            <v>Заньковецької, ВУЛ, 64</v>
          </cell>
          <cell r="D34">
            <v>1</v>
          </cell>
          <cell r="E34">
            <v>214.9</v>
          </cell>
          <cell r="F34">
            <v>369.76</v>
          </cell>
          <cell r="G34">
            <v>241.72957486542126</v>
          </cell>
          <cell r="H34">
            <v>-128.03042513457873</v>
          </cell>
          <cell r="I34">
            <v>-128.03042513457873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91.84</v>
          </cell>
          <cell r="GE34">
            <v>22.96</v>
          </cell>
          <cell r="GF34">
            <v>22.96</v>
          </cell>
          <cell r="GG34">
            <v>22.96</v>
          </cell>
          <cell r="GH34">
            <v>22.96</v>
          </cell>
          <cell r="GQ34">
            <v>0</v>
          </cell>
          <cell r="GV34">
            <v>-91.84</v>
          </cell>
          <cell r="GW34">
            <v>-91.84</v>
          </cell>
          <cell r="GX34">
            <v>0</v>
          </cell>
          <cell r="GY34">
            <v>277.92</v>
          </cell>
          <cell r="GZ34">
            <v>69.48</v>
          </cell>
          <cell r="HA34">
            <v>69.48</v>
          </cell>
          <cell r="HB34">
            <v>69.48</v>
          </cell>
          <cell r="HC34">
            <v>69.48</v>
          </cell>
          <cell r="HL34">
            <v>241.72957486542126</v>
          </cell>
          <cell r="HM34">
            <v>66.524017873221268</v>
          </cell>
          <cell r="HN34">
            <v>69.111670115995054</v>
          </cell>
          <cell r="HO34">
            <v>57.185014563394034</v>
          </cell>
          <cell r="HP34">
            <v>48.908872312810928</v>
          </cell>
          <cell r="HY34">
            <v>-36.19042513457876</v>
          </cell>
          <cell r="HZ34">
            <v>-36.19042513457876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O34">
            <v>0</v>
          </cell>
          <cell r="IP34">
            <v>0</v>
          </cell>
          <cell r="IQ34">
            <v>0</v>
          </cell>
          <cell r="IR34">
            <v>0</v>
          </cell>
          <cell r="IS34">
            <v>0</v>
          </cell>
          <cell r="JB34">
            <v>0</v>
          </cell>
          <cell r="JC34">
            <v>0</v>
          </cell>
          <cell r="JD34">
            <v>0</v>
          </cell>
          <cell r="JE34">
            <v>0</v>
          </cell>
          <cell r="JF34">
            <v>0</v>
          </cell>
          <cell r="JG34">
            <v>0</v>
          </cell>
          <cell r="JH34">
            <v>0</v>
          </cell>
          <cell r="JI34">
            <v>0</v>
          </cell>
          <cell r="JR34">
            <v>0</v>
          </cell>
          <cell r="JS34">
            <v>0</v>
          </cell>
          <cell r="JT34">
            <v>0</v>
          </cell>
          <cell r="JU34">
            <v>0</v>
          </cell>
          <cell r="JV34">
            <v>0</v>
          </cell>
          <cell r="KE34">
            <v>0</v>
          </cell>
          <cell r="KF34">
            <v>0</v>
          </cell>
          <cell r="KG34">
            <v>0</v>
          </cell>
          <cell r="KH34">
            <v>395.12</v>
          </cell>
          <cell r="KI34">
            <v>98.78</v>
          </cell>
          <cell r="KJ34">
            <v>98.78</v>
          </cell>
          <cell r="KK34">
            <v>98.78</v>
          </cell>
          <cell r="KL34">
            <v>98.78</v>
          </cell>
          <cell r="KU34">
            <v>425.8641840750721</v>
          </cell>
          <cell r="KV34">
            <v>114.82027115382539</v>
          </cell>
          <cell r="KW34">
            <v>114.96280002262392</v>
          </cell>
          <cell r="KX34">
            <v>108.58188101559882</v>
          </cell>
          <cell r="KY34">
            <v>87.499231883023953</v>
          </cell>
          <cell r="LH34">
            <v>30.744184075072098</v>
          </cell>
          <cell r="LI34">
            <v>0</v>
          </cell>
          <cell r="LJ34">
            <v>30.744184075072098</v>
          </cell>
          <cell r="LK34">
            <v>0</v>
          </cell>
          <cell r="LX34">
            <v>0</v>
          </cell>
          <cell r="MJ34">
            <v>0</v>
          </cell>
          <cell r="ML34">
            <v>0</v>
          </cell>
          <cell r="MM34">
            <v>0</v>
          </cell>
          <cell r="MN34">
            <v>822.64</v>
          </cell>
          <cell r="MO34">
            <v>205.66</v>
          </cell>
          <cell r="MP34">
            <v>205.66</v>
          </cell>
          <cell r="MQ34">
            <v>205.66</v>
          </cell>
          <cell r="MR34">
            <v>205.66</v>
          </cell>
          <cell r="NA34">
            <v>0</v>
          </cell>
          <cell r="NB34">
            <v>0</v>
          </cell>
          <cell r="NC34">
            <v>0</v>
          </cell>
          <cell r="ND34">
            <v>0</v>
          </cell>
          <cell r="NE34">
            <v>0</v>
          </cell>
          <cell r="NN34">
            <v>-822.64</v>
          </cell>
          <cell r="NO34">
            <v>-822.64</v>
          </cell>
          <cell r="NP34">
            <v>0</v>
          </cell>
          <cell r="NQ34">
            <v>4.96</v>
          </cell>
          <cell r="NR34">
            <v>0</v>
          </cell>
          <cell r="NS34">
            <v>-4.96</v>
          </cell>
          <cell r="NT34">
            <v>-4.96</v>
          </cell>
          <cell r="NU34">
            <v>0</v>
          </cell>
          <cell r="NV34">
            <v>0</v>
          </cell>
          <cell r="NW34">
            <v>0</v>
          </cell>
          <cell r="NX34">
            <v>0</v>
          </cell>
          <cell r="NY34">
            <v>0</v>
          </cell>
          <cell r="NZ34">
            <v>0</v>
          </cell>
          <cell r="OI34">
            <v>0</v>
          </cell>
          <cell r="OJ34">
            <v>0</v>
          </cell>
          <cell r="OK34">
            <v>0</v>
          </cell>
          <cell r="OL34">
            <v>0</v>
          </cell>
          <cell r="OM34">
            <v>0</v>
          </cell>
          <cell r="OV34">
            <v>0</v>
          </cell>
          <cell r="OW34">
            <v>0</v>
          </cell>
          <cell r="OX34">
            <v>0</v>
          </cell>
          <cell r="OY34">
            <v>0</v>
          </cell>
          <cell r="OZ34">
            <v>0</v>
          </cell>
          <cell r="PA34">
            <v>0</v>
          </cell>
          <cell r="PB34">
            <v>0</v>
          </cell>
          <cell r="PC34">
            <v>0</v>
          </cell>
          <cell r="PL34">
            <v>0</v>
          </cell>
          <cell r="PM34">
            <v>0</v>
          </cell>
          <cell r="PN34">
            <v>0</v>
          </cell>
          <cell r="PO34">
            <v>0</v>
          </cell>
          <cell r="PP34">
            <v>0</v>
          </cell>
          <cell r="PY34">
            <v>0</v>
          </cell>
          <cell r="PZ34">
            <v>0</v>
          </cell>
          <cell r="QA34">
            <v>0</v>
          </cell>
          <cell r="QB34">
            <v>0</v>
          </cell>
          <cell r="QC34">
            <v>0</v>
          </cell>
          <cell r="QD34">
            <v>0</v>
          </cell>
          <cell r="QE34">
            <v>0</v>
          </cell>
          <cell r="QF34">
            <v>0</v>
          </cell>
          <cell r="QO34">
            <v>0</v>
          </cell>
          <cell r="QP34">
            <v>0</v>
          </cell>
          <cell r="QQ34">
            <v>0</v>
          </cell>
          <cell r="QR34">
            <v>0</v>
          </cell>
          <cell r="QS34">
            <v>0</v>
          </cell>
          <cell r="RB34">
            <v>0</v>
          </cell>
          <cell r="RC34">
            <v>0</v>
          </cell>
          <cell r="RD34">
            <v>0</v>
          </cell>
          <cell r="RE34">
            <v>0</v>
          </cell>
          <cell r="RF34">
            <v>0</v>
          </cell>
          <cell r="RG34">
            <v>0</v>
          </cell>
          <cell r="RH34">
            <v>0</v>
          </cell>
          <cell r="RI34">
            <v>0</v>
          </cell>
          <cell r="RR34">
            <v>0</v>
          </cell>
          <cell r="RS34">
            <v>0</v>
          </cell>
          <cell r="RT34">
            <v>0</v>
          </cell>
          <cell r="RU34">
            <v>0</v>
          </cell>
          <cell r="RV34">
            <v>0</v>
          </cell>
          <cell r="SE34">
            <v>0</v>
          </cell>
          <cell r="SF34">
            <v>0</v>
          </cell>
          <cell r="SG34">
            <v>0</v>
          </cell>
          <cell r="SH34">
            <v>0</v>
          </cell>
          <cell r="SI34">
            <v>0</v>
          </cell>
          <cell r="SJ34">
            <v>0</v>
          </cell>
          <cell r="SK34">
            <v>0</v>
          </cell>
          <cell r="SL34">
            <v>0</v>
          </cell>
          <cell r="SU34">
            <v>0</v>
          </cell>
          <cell r="SV34">
            <v>0</v>
          </cell>
          <cell r="SW34">
            <v>0</v>
          </cell>
          <cell r="SX34">
            <v>0</v>
          </cell>
          <cell r="SY34">
            <v>0</v>
          </cell>
          <cell r="TH34">
            <v>0</v>
          </cell>
          <cell r="TI34">
            <v>0</v>
          </cell>
          <cell r="TJ34">
            <v>0</v>
          </cell>
          <cell r="TK34">
            <v>0</v>
          </cell>
          <cell r="TL34">
            <v>0</v>
          </cell>
          <cell r="TM34">
            <v>0</v>
          </cell>
          <cell r="TN34">
            <v>0</v>
          </cell>
          <cell r="TO34">
            <v>0</v>
          </cell>
          <cell r="TX34">
            <v>0</v>
          </cell>
          <cell r="TY34">
            <v>0</v>
          </cell>
          <cell r="TZ34">
            <v>0</v>
          </cell>
          <cell r="UA34">
            <v>0</v>
          </cell>
          <cell r="UB34">
            <v>0</v>
          </cell>
          <cell r="UK34">
            <v>0</v>
          </cell>
          <cell r="UL34">
            <v>0</v>
          </cell>
          <cell r="UM34">
            <v>0</v>
          </cell>
          <cell r="UN34">
            <v>4.96</v>
          </cell>
          <cell r="UO34">
            <v>1.24</v>
          </cell>
          <cell r="UP34">
            <v>1.24</v>
          </cell>
          <cell r="UQ34">
            <v>1.24</v>
          </cell>
          <cell r="UR34">
            <v>1.24</v>
          </cell>
          <cell r="VA34">
            <v>0</v>
          </cell>
          <cell r="VC34">
            <v>0</v>
          </cell>
          <cell r="VH34">
            <v>0</v>
          </cell>
          <cell r="VN34">
            <v>-4.96</v>
          </cell>
          <cell r="VO34">
            <v>-4.96</v>
          </cell>
          <cell r="VP34">
            <v>0</v>
          </cell>
          <cell r="VQ34">
            <v>0</v>
          </cell>
          <cell r="WD34">
            <v>0</v>
          </cell>
          <cell r="WQ34">
            <v>0</v>
          </cell>
          <cell r="WR34">
            <v>0</v>
          </cell>
          <cell r="WS34">
            <v>0</v>
          </cell>
          <cell r="WT34">
            <v>0</v>
          </cell>
          <cell r="WU34">
            <v>0</v>
          </cell>
          <cell r="WV34">
            <v>0</v>
          </cell>
          <cell r="WW34">
            <v>0</v>
          </cell>
          <cell r="WX34">
            <v>0</v>
          </cell>
          <cell r="XG34">
            <v>0</v>
          </cell>
          <cell r="XH34">
            <v>0</v>
          </cell>
          <cell r="XI34">
            <v>0</v>
          </cell>
          <cell r="XJ34">
            <v>0</v>
          </cell>
          <cell r="XK34">
            <v>0</v>
          </cell>
          <cell r="XT34">
            <v>0</v>
          </cell>
          <cell r="XU34">
            <v>0</v>
          </cell>
          <cell r="XV34">
            <v>0</v>
          </cell>
          <cell r="XW34">
            <v>0</v>
          </cell>
          <cell r="XX34">
            <v>0</v>
          </cell>
          <cell r="XY34">
            <v>0</v>
          </cell>
          <cell r="XZ34">
            <v>0</v>
          </cell>
          <cell r="YA34">
            <v>0</v>
          </cell>
          <cell r="YJ34">
            <v>0</v>
          </cell>
          <cell r="YK34">
            <v>0</v>
          </cell>
          <cell r="YL34">
            <v>0</v>
          </cell>
          <cell r="YM34">
            <v>0</v>
          </cell>
          <cell r="YN34">
            <v>0</v>
          </cell>
          <cell r="YW34">
            <v>0</v>
          </cell>
          <cell r="YX34">
            <v>0</v>
          </cell>
          <cell r="YY34">
            <v>0</v>
          </cell>
          <cell r="YZ34">
            <v>0</v>
          </cell>
          <cell r="ZA34">
            <v>0</v>
          </cell>
          <cell r="ZB34">
            <v>0</v>
          </cell>
          <cell r="ZC34">
            <v>0</v>
          </cell>
          <cell r="ZD34">
            <v>0</v>
          </cell>
          <cell r="ZM34">
            <v>0</v>
          </cell>
          <cell r="ZT34">
            <v>0</v>
          </cell>
          <cell r="ZU34">
            <v>0</v>
          </cell>
          <cell r="ZV34">
            <v>0</v>
          </cell>
          <cell r="ZZ34">
            <v>0</v>
          </cell>
          <cell r="AAA34">
            <v>0</v>
          </cell>
          <cell r="AAB34">
            <v>0</v>
          </cell>
          <cell r="AAC34">
            <v>0</v>
          </cell>
          <cell r="AAD34">
            <v>0</v>
          </cell>
          <cell r="AAE34">
            <v>0</v>
          </cell>
          <cell r="AAF34">
            <v>0</v>
          </cell>
          <cell r="AAG34">
            <v>0</v>
          </cell>
          <cell r="AAP34">
            <v>0</v>
          </cell>
          <cell r="AAQ34">
            <v>0</v>
          </cell>
          <cell r="AAR34">
            <v>0</v>
          </cell>
          <cell r="AAS34">
            <v>0</v>
          </cell>
          <cell r="AAT34">
            <v>0</v>
          </cell>
          <cell r="ABC34">
            <v>0</v>
          </cell>
          <cell r="ABD34">
            <v>0</v>
          </cell>
          <cell r="ABE34">
            <v>0</v>
          </cell>
          <cell r="ABF34">
            <v>0</v>
          </cell>
          <cell r="ABG34">
            <v>0</v>
          </cell>
          <cell r="ABH34">
            <v>0</v>
          </cell>
          <cell r="ABI34">
            <v>0</v>
          </cell>
          <cell r="ABJ34">
            <v>0</v>
          </cell>
          <cell r="ABS34">
            <v>0</v>
          </cell>
          <cell r="ABT34">
            <v>0</v>
          </cell>
          <cell r="ABU34">
            <v>0</v>
          </cell>
          <cell r="ABV34">
            <v>0</v>
          </cell>
          <cell r="ACF34">
            <v>0</v>
          </cell>
          <cell r="ACG34">
            <v>0</v>
          </cell>
          <cell r="ACH34">
            <v>0</v>
          </cell>
          <cell r="ACI34">
            <v>0</v>
          </cell>
          <cell r="ACJ34">
            <v>0</v>
          </cell>
          <cell r="ACK34">
            <v>0</v>
          </cell>
          <cell r="ACL34">
            <v>0</v>
          </cell>
          <cell r="ACM34">
            <v>0</v>
          </cell>
          <cell r="ACN34">
            <v>0</v>
          </cell>
          <cell r="ACO34">
            <v>0</v>
          </cell>
          <cell r="ACP34">
            <v>0</v>
          </cell>
          <cell r="ACQ34">
            <v>0</v>
          </cell>
          <cell r="ACR34">
            <v>0</v>
          </cell>
          <cell r="ADA34">
            <v>0</v>
          </cell>
          <cell r="ADB34">
            <v>0</v>
          </cell>
          <cell r="ADC34">
            <v>0</v>
          </cell>
          <cell r="ADD34">
            <v>0</v>
          </cell>
          <cell r="ADE34">
            <v>0</v>
          </cell>
          <cell r="ADN34">
            <v>0</v>
          </cell>
          <cell r="ADO34">
            <v>0</v>
          </cell>
          <cell r="ADP34">
            <v>0</v>
          </cell>
          <cell r="ADQ34">
            <v>0</v>
          </cell>
          <cell r="ADR34">
            <v>0</v>
          </cell>
          <cell r="ADS34">
            <v>0</v>
          </cell>
          <cell r="ADT34">
            <v>0</v>
          </cell>
          <cell r="ADU34">
            <v>0</v>
          </cell>
          <cell r="AED34">
            <v>0</v>
          </cell>
          <cell r="AEE34">
            <v>0</v>
          </cell>
          <cell r="AEF34">
            <v>0</v>
          </cell>
          <cell r="AEG34">
            <v>0</v>
          </cell>
          <cell r="AEH34">
            <v>0</v>
          </cell>
          <cell r="AEQ34">
            <v>0</v>
          </cell>
          <cell r="AER34">
            <v>0</v>
          </cell>
          <cell r="AES34">
            <v>0</v>
          </cell>
          <cell r="AET34">
            <v>0</v>
          </cell>
          <cell r="AEU34">
            <v>0</v>
          </cell>
          <cell r="AEV34">
            <v>0</v>
          </cell>
          <cell r="AEW34">
            <v>0</v>
          </cell>
          <cell r="AEX34">
            <v>0</v>
          </cell>
          <cell r="AFG34">
            <v>0</v>
          </cell>
          <cell r="AFH34">
            <v>0</v>
          </cell>
          <cell r="AFI34">
            <v>0</v>
          </cell>
          <cell r="AFK34">
            <v>0</v>
          </cell>
          <cell r="AFT34">
            <v>0</v>
          </cell>
          <cell r="AFU34">
            <v>0</v>
          </cell>
          <cell r="AFV34">
            <v>0</v>
          </cell>
          <cell r="AFW34">
            <v>1592.48</v>
          </cell>
          <cell r="AFX34">
            <v>667.59375894049333</v>
          </cell>
          <cell r="AFY34">
            <v>-924.88624105950669</v>
          </cell>
          <cell r="AFZ34">
            <v>-924.88624105950669</v>
          </cell>
          <cell r="AGA34">
            <v>0</v>
          </cell>
          <cell r="AGB34">
            <v>1910.9759999999999</v>
          </cell>
          <cell r="AGC34">
            <v>801.11251072859193</v>
          </cell>
          <cell r="AGD34">
            <v>-1109.8634892714081</v>
          </cell>
          <cell r="AGE34">
            <v>-1109.8634892714081</v>
          </cell>
          <cell r="AGF34">
            <v>0</v>
          </cell>
          <cell r="AGG34">
            <v>95.5488</v>
          </cell>
          <cell r="AGH34">
            <v>40.055625536429602</v>
          </cell>
          <cell r="AGI34">
            <v>-55.493174463570398</v>
          </cell>
          <cell r="AGJ34">
            <v>-55.493174463570398</v>
          </cell>
          <cell r="AGK34">
            <v>0</v>
          </cell>
          <cell r="AGL34">
            <v>0</v>
          </cell>
          <cell r="AGN34">
            <v>0</v>
          </cell>
          <cell r="AGO34">
            <v>0</v>
          </cell>
          <cell r="AGP34">
            <v>0</v>
          </cell>
          <cell r="AGQ34">
            <v>2006.5247999999999</v>
          </cell>
          <cell r="AGR34">
            <v>841.16813626502153</v>
          </cell>
          <cell r="AGS34">
            <v>-1165.3566637349784</v>
          </cell>
          <cell r="AGT34">
            <v>-1165.3566637349784</v>
          </cell>
          <cell r="AGU34">
            <v>0</v>
          </cell>
        </row>
        <row r="35">
          <cell r="C35" t="str">
            <v>Попова, ВУЛ, 10</v>
          </cell>
          <cell r="D35">
            <v>1</v>
          </cell>
          <cell r="E35">
            <v>242.6</v>
          </cell>
          <cell r="F35">
            <v>440.88</v>
          </cell>
          <cell r="G35">
            <v>272.88783090903303</v>
          </cell>
          <cell r="H35">
            <v>-167.99216909096697</v>
          </cell>
          <cell r="I35">
            <v>-167.99216909096697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127.16</v>
          </cell>
          <cell r="GE35">
            <v>31.79</v>
          </cell>
          <cell r="GF35">
            <v>31.79</v>
          </cell>
          <cell r="GG35">
            <v>31.79</v>
          </cell>
          <cell r="GH35">
            <v>31.79</v>
          </cell>
          <cell r="GQ35">
            <v>0</v>
          </cell>
          <cell r="GV35">
            <v>-127.16</v>
          </cell>
          <cell r="GW35">
            <v>-127.16</v>
          </cell>
          <cell r="GX35">
            <v>0</v>
          </cell>
          <cell r="GY35">
            <v>313.72000000000003</v>
          </cell>
          <cell r="GZ35">
            <v>78.430000000000007</v>
          </cell>
          <cell r="HA35">
            <v>78.430000000000007</v>
          </cell>
          <cell r="HB35">
            <v>78.430000000000007</v>
          </cell>
          <cell r="HC35">
            <v>78.430000000000007</v>
          </cell>
          <cell r="HL35">
            <v>272.88783090903303</v>
          </cell>
          <cell r="HM35">
            <v>75.098774946689048</v>
          </cell>
          <cell r="HN35">
            <v>78.019968218429028</v>
          </cell>
          <cell r="HO35">
            <v>64.556000619261937</v>
          </cell>
          <cell r="HP35">
            <v>55.213087124653001</v>
          </cell>
          <cell r="HY35">
            <v>-40.832169090967</v>
          </cell>
          <cell r="HZ35">
            <v>-40.832169090967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JB35">
            <v>0</v>
          </cell>
          <cell r="JC35">
            <v>0</v>
          </cell>
          <cell r="JD35">
            <v>0</v>
          </cell>
          <cell r="JE35">
            <v>0</v>
          </cell>
          <cell r="JF35">
            <v>0</v>
          </cell>
          <cell r="JG35">
            <v>0</v>
          </cell>
          <cell r="JH35">
            <v>0</v>
          </cell>
          <cell r="JI35">
            <v>0</v>
          </cell>
          <cell r="JR35">
            <v>0</v>
          </cell>
          <cell r="JS35">
            <v>0</v>
          </cell>
          <cell r="JT35">
            <v>0</v>
          </cell>
          <cell r="JU35">
            <v>0</v>
          </cell>
          <cell r="JV35">
            <v>0</v>
          </cell>
          <cell r="KE35">
            <v>0</v>
          </cell>
          <cell r="KF35">
            <v>0</v>
          </cell>
          <cell r="KG35">
            <v>0</v>
          </cell>
          <cell r="KH35">
            <v>349.32</v>
          </cell>
          <cell r="KI35">
            <v>87.33</v>
          </cell>
          <cell r="KJ35">
            <v>87.33</v>
          </cell>
          <cell r="KK35">
            <v>87.33</v>
          </cell>
          <cell r="KL35">
            <v>87.33</v>
          </cell>
          <cell r="KU35">
            <v>376.51347996972822</v>
          </cell>
          <cell r="KV35">
            <v>101.51447686799062</v>
          </cell>
          <cell r="KW35">
            <v>101.64048896854806</v>
          </cell>
          <cell r="KX35">
            <v>95.999014267035008</v>
          </cell>
          <cell r="KY35">
            <v>77.359499866154508</v>
          </cell>
          <cell r="LH35">
            <v>27.19347996972823</v>
          </cell>
          <cell r="LI35">
            <v>0</v>
          </cell>
          <cell r="LJ35">
            <v>27.19347996972823</v>
          </cell>
          <cell r="LK35">
            <v>0</v>
          </cell>
          <cell r="LX35">
            <v>0</v>
          </cell>
          <cell r="MJ35">
            <v>0</v>
          </cell>
          <cell r="ML35">
            <v>0</v>
          </cell>
          <cell r="MM35">
            <v>0</v>
          </cell>
          <cell r="MN35">
            <v>894.04</v>
          </cell>
          <cell r="MO35">
            <v>223.51</v>
          </cell>
          <cell r="MP35">
            <v>223.51</v>
          </cell>
          <cell r="MQ35">
            <v>223.51</v>
          </cell>
          <cell r="MR35">
            <v>223.51</v>
          </cell>
          <cell r="NA35">
            <v>0</v>
          </cell>
          <cell r="NB35">
            <v>0</v>
          </cell>
          <cell r="NC35">
            <v>0</v>
          </cell>
          <cell r="ND35">
            <v>0</v>
          </cell>
          <cell r="NE35">
            <v>0</v>
          </cell>
          <cell r="NN35">
            <v>-894.04</v>
          </cell>
          <cell r="NO35">
            <v>-894.04</v>
          </cell>
          <cell r="NP35">
            <v>0</v>
          </cell>
          <cell r="NQ35">
            <v>8.2799999999999994</v>
          </cell>
          <cell r="NR35">
            <v>0</v>
          </cell>
          <cell r="NS35">
            <v>-8.2799999999999994</v>
          </cell>
          <cell r="NT35">
            <v>-8.2799999999999994</v>
          </cell>
          <cell r="NU35">
            <v>0</v>
          </cell>
          <cell r="NV35">
            <v>0</v>
          </cell>
          <cell r="NW35">
            <v>0</v>
          </cell>
          <cell r="NX35">
            <v>0</v>
          </cell>
          <cell r="NY35">
            <v>0</v>
          </cell>
          <cell r="NZ35">
            <v>0</v>
          </cell>
          <cell r="OI35">
            <v>0</v>
          </cell>
          <cell r="OJ35">
            <v>0</v>
          </cell>
          <cell r="OK35">
            <v>0</v>
          </cell>
          <cell r="OL35">
            <v>0</v>
          </cell>
          <cell r="OM35">
            <v>0</v>
          </cell>
          <cell r="OV35">
            <v>0</v>
          </cell>
          <cell r="OW35">
            <v>0</v>
          </cell>
          <cell r="OX35">
            <v>0</v>
          </cell>
          <cell r="OY35">
            <v>0</v>
          </cell>
          <cell r="OZ35">
            <v>0</v>
          </cell>
          <cell r="PA35">
            <v>0</v>
          </cell>
          <cell r="PB35">
            <v>0</v>
          </cell>
          <cell r="PC35">
            <v>0</v>
          </cell>
          <cell r="PL35">
            <v>0</v>
          </cell>
          <cell r="PM35">
            <v>0</v>
          </cell>
          <cell r="PN35">
            <v>0</v>
          </cell>
          <cell r="PO35">
            <v>0</v>
          </cell>
          <cell r="PP35">
            <v>0</v>
          </cell>
          <cell r="PY35">
            <v>0</v>
          </cell>
          <cell r="PZ35">
            <v>0</v>
          </cell>
          <cell r="QA35">
            <v>0</v>
          </cell>
          <cell r="QB35">
            <v>0</v>
          </cell>
          <cell r="QC35">
            <v>0</v>
          </cell>
          <cell r="QD35">
            <v>0</v>
          </cell>
          <cell r="QE35">
            <v>0</v>
          </cell>
          <cell r="QF35">
            <v>0</v>
          </cell>
          <cell r="QO35">
            <v>0</v>
          </cell>
          <cell r="QP35">
            <v>0</v>
          </cell>
          <cell r="QQ35">
            <v>0</v>
          </cell>
          <cell r="QR35">
            <v>0</v>
          </cell>
          <cell r="QS35">
            <v>0</v>
          </cell>
          <cell r="RB35">
            <v>0</v>
          </cell>
          <cell r="RC35">
            <v>0</v>
          </cell>
          <cell r="RD35">
            <v>0</v>
          </cell>
          <cell r="RE35">
            <v>0</v>
          </cell>
          <cell r="RF35">
            <v>0</v>
          </cell>
          <cell r="RG35">
            <v>0</v>
          </cell>
          <cell r="RH35">
            <v>0</v>
          </cell>
          <cell r="RI35">
            <v>0</v>
          </cell>
          <cell r="RR35">
            <v>0</v>
          </cell>
          <cell r="RS35">
            <v>0</v>
          </cell>
          <cell r="RT35">
            <v>0</v>
          </cell>
          <cell r="RU35">
            <v>0</v>
          </cell>
          <cell r="RV35">
            <v>0</v>
          </cell>
          <cell r="SE35">
            <v>0</v>
          </cell>
          <cell r="SF35">
            <v>0</v>
          </cell>
          <cell r="SG35">
            <v>0</v>
          </cell>
          <cell r="SH35">
            <v>0</v>
          </cell>
          <cell r="SI35">
            <v>0</v>
          </cell>
          <cell r="SJ35">
            <v>0</v>
          </cell>
          <cell r="SK35">
            <v>0</v>
          </cell>
          <cell r="SL35">
            <v>0</v>
          </cell>
          <cell r="SU35">
            <v>0</v>
          </cell>
          <cell r="SV35">
            <v>0</v>
          </cell>
          <cell r="SW35">
            <v>0</v>
          </cell>
          <cell r="SX35">
            <v>0</v>
          </cell>
          <cell r="SY35">
            <v>0</v>
          </cell>
          <cell r="TH35">
            <v>0</v>
          </cell>
          <cell r="TI35">
            <v>0</v>
          </cell>
          <cell r="TJ35">
            <v>0</v>
          </cell>
          <cell r="TK35">
            <v>0</v>
          </cell>
          <cell r="TL35">
            <v>0</v>
          </cell>
          <cell r="TM35">
            <v>0</v>
          </cell>
          <cell r="TN35">
            <v>0</v>
          </cell>
          <cell r="TO35">
            <v>0</v>
          </cell>
          <cell r="TX35">
            <v>0</v>
          </cell>
          <cell r="TY35">
            <v>0</v>
          </cell>
          <cell r="TZ35">
            <v>0</v>
          </cell>
          <cell r="UA35">
            <v>0</v>
          </cell>
          <cell r="UB35">
            <v>0</v>
          </cell>
          <cell r="UK35">
            <v>0</v>
          </cell>
          <cell r="UL35">
            <v>0</v>
          </cell>
          <cell r="UM35">
            <v>0</v>
          </cell>
          <cell r="UN35">
            <v>8.2799999999999994</v>
          </cell>
          <cell r="UO35">
            <v>2.0699999999999998</v>
          </cell>
          <cell r="UP35">
            <v>2.0699999999999998</v>
          </cell>
          <cell r="UQ35">
            <v>2.0699999999999998</v>
          </cell>
          <cell r="UR35">
            <v>2.0699999999999998</v>
          </cell>
          <cell r="VA35">
            <v>0</v>
          </cell>
          <cell r="VC35">
            <v>0</v>
          </cell>
          <cell r="VH35">
            <v>0</v>
          </cell>
          <cell r="VN35">
            <v>-8.2799999999999994</v>
          </cell>
          <cell r="VO35">
            <v>-8.2799999999999994</v>
          </cell>
          <cell r="VP35">
            <v>0</v>
          </cell>
          <cell r="VQ35">
            <v>0</v>
          </cell>
          <cell r="WD35">
            <v>0</v>
          </cell>
          <cell r="WQ35">
            <v>0</v>
          </cell>
          <cell r="WR35">
            <v>0</v>
          </cell>
          <cell r="WS35">
            <v>0</v>
          </cell>
          <cell r="WT35">
            <v>0</v>
          </cell>
          <cell r="WU35">
            <v>0</v>
          </cell>
          <cell r="WV35">
            <v>0</v>
          </cell>
          <cell r="WW35">
            <v>0</v>
          </cell>
          <cell r="WX35">
            <v>0</v>
          </cell>
          <cell r="XG35">
            <v>0</v>
          </cell>
          <cell r="XH35">
            <v>0</v>
          </cell>
          <cell r="XI35">
            <v>0</v>
          </cell>
          <cell r="XJ35">
            <v>0</v>
          </cell>
          <cell r="XK35">
            <v>0</v>
          </cell>
          <cell r="XT35">
            <v>0</v>
          </cell>
          <cell r="XU35">
            <v>0</v>
          </cell>
          <cell r="XV35">
            <v>0</v>
          </cell>
          <cell r="XW35">
            <v>0</v>
          </cell>
          <cell r="XX35">
            <v>0</v>
          </cell>
          <cell r="XY35">
            <v>0</v>
          </cell>
          <cell r="XZ35">
            <v>0</v>
          </cell>
          <cell r="YA35">
            <v>0</v>
          </cell>
          <cell r="YJ35">
            <v>0</v>
          </cell>
          <cell r="YK35">
            <v>0</v>
          </cell>
          <cell r="YL35">
            <v>0</v>
          </cell>
          <cell r="YM35">
            <v>0</v>
          </cell>
          <cell r="YN35">
            <v>0</v>
          </cell>
          <cell r="YW35">
            <v>0</v>
          </cell>
          <cell r="YX35">
            <v>0</v>
          </cell>
          <cell r="YY35">
            <v>0</v>
          </cell>
          <cell r="YZ35">
            <v>0</v>
          </cell>
          <cell r="ZA35">
            <v>0</v>
          </cell>
          <cell r="ZB35">
            <v>0</v>
          </cell>
          <cell r="ZC35">
            <v>0</v>
          </cell>
          <cell r="ZD35">
            <v>0</v>
          </cell>
          <cell r="ZM35">
            <v>0</v>
          </cell>
          <cell r="ZT35">
            <v>0</v>
          </cell>
          <cell r="ZU35">
            <v>0</v>
          </cell>
          <cell r="ZV35">
            <v>0</v>
          </cell>
          <cell r="ZZ35">
            <v>0</v>
          </cell>
          <cell r="AAA35">
            <v>0</v>
          </cell>
          <cell r="AAB35">
            <v>0</v>
          </cell>
          <cell r="AAC35">
            <v>0</v>
          </cell>
          <cell r="AAD35">
            <v>0</v>
          </cell>
          <cell r="AAE35">
            <v>0</v>
          </cell>
          <cell r="AAF35">
            <v>0</v>
          </cell>
          <cell r="AAG35">
            <v>0</v>
          </cell>
          <cell r="AAP35">
            <v>0</v>
          </cell>
          <cell r="AAQ35">
            <v>0</v>
          </cell>
          <cell r="AAR35">
            <v>0</v>
          </cell>
          <cell r="AAS35">
            <v>0</v>
          </cell>
          <cell r="AAT35">
            <v>0</v>
          </cell>
          <cell r="ABC35">
            <v>0</v>
          </cell>
          <cell r="ABD35">
            <v>0</v>
          </cell>
          <cell r="ABE35">
            <v>0</v>
          </cell>
          <cell r="ABF35">
            <v>0</v>
          </cell>
          <cell r="ABG35">
            <v>0</v>
          </cell>
          <cell r="ABH35">
            <v>0</v>
          </cell>
          <cell r="ABI35">
            <v>0</v>
          </cell>
          <cell r="ABJ35">
            <v>0</v>
          </cell>
          <cell r="ABS35">
            <v>0</v>
          </cell>
          <cell r="ABT35">
            <v>0</v>
          </cell>
          <cell r="ABU35">
            <v>0</v>
          </cell>
          <cell r="ABV35">
            <v>0</v>
          </cell>
          <cell r="ACF35">
            <v>0</v>
          </cell>
          <cell r="ACG35">
            <v>0</v>
          </cell>
          <cell r="ACH35">
            <v>0</v>
          </cell>
          <cell r="ACI35">
            <v>0</v>
          </cell>
          <cell r="ACJ35">
            <v>0</v>
          </cell>
          <cell r="ACK35">
            <v>0</v>
          </cell>
          <cell r="ACL35">
            <v>0</v>
          </cell>
          <cell r="ACM35">
            <v>0</v>
          </cell>
          <cell r="ACN35">
            <v>0</v>
          </cell>
          <cell r="ACO35">
            <v>0</v>
          </cell>
          <cell r="ACP35">
            <v>0</v>
          </cell>
          <cell r="ACQ35">
            <v>0</v>
          </cell>
          <cell r="ACR35">
            <v>0</v>
          </cell>
          <cell r="ADA35">
            <v>0</v>
          </cell>
          <cell r="ADB35">
            <v>0</v>
          </cell>
          <cell r="ADC35">
            <v>0</v>
          </cell>
          <cell r="ADD35">
            <v>0</v>
          </cell>
          <cell r="ADE35">
            <v>0</v>
          </cell>
          <cell r="ADN35">
            <v>0</v>
          </cell>
          <cell r="ADO35">
            <v>0</v>
          </cell>
          <cell r="ADP35">
            <v>0</v>
          </cell>
          <cell r="ADQ35">
            <v>0</v>
          </cell>
          <cell r="ADR35">
            <v>0</v>
          </cell>
          <cell r="ADS35">
            <v>0</v>
          </cell>
          <cell r="ADT35">
            <v>0</v>
          </cell>
          <cell r="ADU35">
            <v>0</v>
          </cell>
          <cell r="AED35">
            <v>0</v>
          </cell>
          <cell r="AEE35">
            <v>0</v>
          </cell>
          <cell r="AEF35">
            <v>0</v>
          </cell>
          <cell r="AEG35">
            <v>0</v>
          </cell>
          <cell r="AEH35">
            <v>0</v>
          </cell>
          <cell r="AEQ35">
            <v>0</v>
          </cell>
          <cell r="AER35">
            <v>0</v>
          </cell>
          <cell r="AES35">
            <v>0</v>
          </cell>
          <cell r="AET35">
            <v>0</v>
          </cell>
          <cell r="AEU35">
            <v>0</v>
          </cell>
          <cell r="AEV35">
            <v>0</v>
          </cell>
          <cell r="AEW35">
            <v>0</v>
          </cell>
          <cell r="AEX35">
            <v>0</v>
          </cell>
          <cell r="AFG35">
            <v>0</v>
          </cell>
          <cell r="AFH35">
            <v>0</v>
          </cell>
          <cell r="AFI35">
            <v>0</v>
          </cell>
          <cell r="AFK35">
            <v>0</v>
          </cell>
          <cell r="AFT35">
            <v>0</v>
          </cell>
          <cell r="AFU35">
            <v>0</v>
          </cell>
          <cell r="AFV35">
            <v>0</v>
          </cell>
          <cell r="AFW35">
            <v>1692.52</v>
          </cell>
          <cell r="AFX35">
            <v>649.40131087876125</v>
          </cell>
          <cell r="AFY35">
            <v>-1043.1186891212387</v>
          </cell>
          <cell r="AFZ35">
            <v>-1043.1186891212387</v>
          </cell>
          <cell r="AGA35">
            <v>0</v>
          </cell>
          <cell r="AGB35">
            <v>2031.0239999999999</v>
          </cell>
          <cell r="AGC35">
            <v>779.2815730545135</v>
          </cell>
          <cell r="AGD35">
            <v>-1251.7424269454864</v>
          </cell>
          <cell r="AGE35">
            <v>-1251.7424269454864</v>
          </cell>
          <cell r="AGF35">
            <v>0</v>
          </cell>
          <cell r="AGG35">
            <v>101.55119999999999</v>
          </cell>
          <cell r="AGH35">
            <v>38.964078652725675</v>
          </cell>
          <cell r="AGI35">
            <v>-62.587121347274319</v>
          </cell>
          <cell r="AGJ35">
            <v>-62.587121347274319</v>
          </cell>
          <cell r="AGK35">
            <v>0</v>
          </cell>
          <cell r="AGL35">
            <v>0</v>
          </cell>
          <cell r="AGN35">
            <v>0</v>
          </cell>
          <cell r="AGO35">
            <v>0</v>
          </cell>
          <cell r="AGP35">
            <v>0</v>
          </cell>
          <cell r="AGQ35">
            <v>2132.5751999999998</v>
          </cell>
          <cell r="AGR35">
            <v>818.24565170723918</v>
          </cell>
          <cell r="AGS35">
            <v>-1314.3295482927606</v>
          </cell>
          <cell r="AGT35">
            <v>-1314.3295482927606</v>
          </cell>
          <cell r="AGU35">
            <v>0</v>
          </cell>
        </row>
        <row r="36">
          <cell r="C36" t="str">
            <v>Попова, ВУЛ, 11</v>
          </cell>
          <cell r="D36">
            <v>2</v>
          </cell>
          <cell r="E36">
            <v>739.42</v>
          </cell>
          <cell r="F36">
            <v>2275.04</v>
          </cell>
          <cell r="G36">
            <v>2642.3771665224358</v>
          </cell>
          <cell r="H36">
            <v>367.33716652243584</v>
          </cell>
          <cell r="I36">
            <v>0</v>
          </cell>
          <cell r="J36">
            <v>367.33716652243584</v>
          </cell>
          <cell r="K36">
            <v>537.32000000000005</v>
          </cell>
          <cell r="L36">
            <v>134.33000000000001</v>
          </cell>
          <cell r="M36">
            <v>134.33000000000001</v>
          </cell>
          <cell r="N36">
            <v>134.33000000000001</v>
          </cell>
          <cell r="O36">
            <v>134.33000000000001</v>
          </cell>
          <cell r="X36">
            <v>792.91317503833864</v>
          </cell>
          <cell r="Y36">
            <v>792.91317503833864</v>
          </cell>
          <cell r="Z36">
            <v>0</v>
          </cell>
          <cell r="AA36">
            <v>0</v>
          </cell>
          <cell r="AB36">
            <v>0</v>
          </cell>
          <cell r="AL36">
            <v>0</v>
          </cell>
          <cell r="AM36">
            <v>0</v>
          </cell>
          <cell r="AN36">
            <v>140.96</v>
          </cell>
          <cell r="AO36">
            <v>35.24</v>
          </cell>
          <cell r="AP36">
            <v>35.24</v>
          </cell>
          <cell r="AQ36">
            <v>35.24</v>
          </cell>
          <cell r="AR36">
            <v>35.24</v>
          </cell>
          <cell r="BA36">
            <v>227.16646240896199</v>
          </cell>
          <cell r="BB36">
            <v>227.16646240896199</v>
          </cell>
          <cell r="BC36">
            <v>0</v>
          </cell>
          <cell r="BD36">
            <v>0</v>
          </cell>
          <cell r="BE36">
            <v>0</v>
          </cell>
          <cell r="BO36">
            <v>0</v>
          </cell>
          <cell r="BP36">
            <v>0</v>
          </cell>
          <cell r="BQ36">
            <v>158</v>
          </cell>
          <cell r="BR36">
            <v>39.5</v>
          </cell>
          <cell r="BS36">
            <v>39.5</v>
          </cell>
          <cell r="BT36">
            <v>39.5</v>
          </cell>
          <cell r="BU36">
            <v>39.5</v>
          </cell>
          <cell r="CD36">
            <v>146.04</v>
          </cell>
          <cell r="CE36">
            <v>36.51</v>
          </cell>
          <cell r="CF36">
            <v>36.51</v>
          </cell>
          <cell r="CG36">
            <v>36.51</v>
          </cell>
          <cell r="CH36">
            <v>36.51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361.92</v>
          </cell>
          <cell r="FB36">
            <v>90.48</v>
          </cell>
          <cell r="FC36">
            <v>90.48</v>
          </cell>
          <cell r="FD36">
            <v>90.48</v>
          </cell>
          <cell r="FE36">
            <v>90.48</v>
          </cell>
          <cell r="FN36">
            <v>544.98438175354204</v>
          </cell>
          <cell r="FO36">
            <v>544.98438175354204</v>
          </cell>
          <cell r="FP36">
            <v>0</v>
          </cell>
          <cell r="FQ36">
            <v>0</v>
          </cell>
          <cell r="FR36">
            <v>0</v>
          </cell>
          <cell r="GA36">
            <v>183.06438175354202</v>
          </cell>
          <cell r="GB36">
            <v>0</v>
          </cell>
          <cell r="GC36">
            <v>183.06438175354202</v>
          </cell>
          <cell r="GD36">
            <v>119.24</v>
          </cell>
          <cell r="GE36">
            <v>29.81</v>
          </cell>
          <cell r="GF36">
            <v>29.81</v>
          </cell>
          <cell r="GG36">
            <v>29.81</v>
          </cell>
          <cell r="GH36">
            <v>29.81</v>
          </cell>
          <cell r="GQ36">
            <v>0</v>
          </cell>
          <cell r="GV36">
            <v>-119.24</v>
          </cell>
          <cell r="GW36">
            <v>-119.24</v>
          </cell>
          <cell r="GX36">
            <v>0</v>
          </cell>
          <cell r="GY36">
            <v>957.6</v>
          </cell>
          <cell r="GZ36">
            <v>239.4</v>
          </cell>
          <cell r="HA36">
            <v>239.4</v>
          </cell>
          <cell r="HB36">
            <v>239.4</v>
          </cell>
          <cell r="HC36">
            <v>239.4</v>
          </cell>
          <cell r="HL36">
            <v>931.273147321593</v>
          </cell>
          <cell r="HM36">
            <v>316.88314686656065</v>
          </cell>
          <cell r="HN36">
            <v>241.71032749156666</v>
          </cell>
          <cell r="HO36">
            <v>200.23271650138065</v>
          </cell>
          <cell r="HP36">
            <v>172.44695646208504</v>
          </cell>
          <cell r="HY36">
            <v>-26.326852678407022</v>
          </cell>
          <cell r="HZ36">
            <v>-26.326852678407022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JB36">
            <v>0</v>
          </cell>
          <cell r="JC36">
            <v>0</v>
          </cell>
          <cell r="JD36">
            <v>0</v>
          </cell>
          <cell r="JE36">
            <v>0</v>
          </cell>
          <cell r="JF36">
            <v>0</v>
          </cell>
          <cell r="JG36">
            <v>0</v>
          </cell>
          <cell r="JH36">
            <v>0</v>
          </cell>
          <cell r="JI36">
            <v>0</v>
          </cell>
          <cell r="JR36">
            <v>0</v>
          </cell>
          <cell r="JS36">
            <v>0</v>
          </cell>
          <cell r="JT36">
            <v>0</v>
          </cell>
          <cell r="JU36">
            <v>0</v>
          </cell>
          <cell r="JV36">
            <v>0</v>
          </cell>
          <cell r="KE36">
            <v>0</v>
          </cell>
          <cell r="KF36">
            <v>0</v>
          </cell>
          <cell r="KG36">
            <v>0</v>
          </cell>
          <cell r="KH36">
            <v>46.12</v>
          </cell>
          <cell r="KI36">
            <v>11.53</v>
          </cell>
          <cell r="KJ36">
            <v>11.53</v>
          </cell>
          <cell r="KK36">
            <v>11.53</v>
          </cell>
          <cell r="KL36">
            <v>11.53</v>
          </cell>
          <cell r="KU36">
            <v>49.7317906235319</v>
          </cell>
          <cell r="KV36">
            <v>13.408541732057461</v>
          </cell>
          <cell r="KW36">
            <v>13.425186042910443</v>
          </cell>
          <cell r="KX36">
            <v>12.680031742761201</v>
          </cell>
          <cell r="KY36">
            <v>10.218031105802794</v>
          </cell>
          <cell r="LH36">
            <v>3.6117906235319026</v>
          </cell>
          <cell r="LI36">
            <v>0</v>
          </cell>
          <cell r="LJ36">
            <v>3.6117906235319026</v>
          </cell>
          <cell r="LK36">
            <v>0</v>
          </cell>
          <cell r="LX36">
            <v>0</v>
          </cell>
          <cell r="MJ36">
            <v>0</v>
          </cell>
          <cell r="ML36">
            <v>0</v>
          </cell>
          <cell r="MM36">
            <v>0</v>
          </cell>
          <cell r="MN36">
            <v>294.95999999999998</v>
          </cell>
          <cell r="MO36">
            <v>73.739999999999995</v>
          </cell>
          <cell r="MP36">
            <v>73.739999999999995</v>
          </cell>
          <cell r="MQ36">
            <v>73.739999999999995</v>
          </cell>
          <cell r="MR36">
            <v>73.739999999999995</v>
          </cell>
          <cell r="NA36">
            <v>1501.2037453652576</v>
          </cell>
          <cell r="NB36">
            <v>1501.2037453652576</v>
          </cell>
          <cell r="NC36">
            <v>0</v>
          </cell>
          <cell r="ND36">
            <v>0</v>
          </cell>
          <cell r="NE36">
            <v>0</v>
          </cell>
          <cell r="NN36">
            <v>1206.2437453652576</v>
          </cell>
          <cell r="NO36">
            <v>0</v>
          </cell>
          <cell r="NP36">
            <v>1206.2437453652576</v>
          </cell>
          <cell r="NQ36">
            <v>412.35999999999996</v>
          </cell>
          <cell r="NR36">
            <v>0</v>
          </cell>
          <cell r="NS36">
            <v>-412.35999999999996</v>
          </cell>
          <cell r="NT36">
            <v>-412.35999999999996</v>
          </cell>
          <cell r="NU36">
            <v>0</v>
          </cell>
          <cell r="NV36">
            <v>212.48</v>
          </cell>
          <cell r="NW36">
            <v>53.12</v>
          </cell>
          <cell r="NX36">
            <v>53.12</v>
          </cell>
          <cell r="NY36">
            <v>53.12</v>
          </cell>
          <cell r="NZ36">
            <v>53.12</v>
          </cell>
          <cell r="OI36">
            <v>0</v>
          </cell>
          <cell r="OJ36">
            <v>0</v>
          </cell>
          <cell r="OK36">
            <v>0</v>
          </cell>
          <cell r="OL36">
            <v>0</v>
          </cell>
          <cell r="OM36">
            <v>0</v>
          </cell>
          <cell r="OV36">
            <v>-212.48</v>
          </cell>
          <cell r="OW36">
            <v>-212.48</v>
          </cell>
          <cell r="OX36">
            <v>0</v>
          </cell>
          <cell r="OY36">
            <v>115.76</v>
          </cell>
          <cell r="OZ36">
            <v>28.94</v>
          </cell>
          <cell r="PA36">
            <v>28.94</v>
          </cell>
          <cell r="PB36">
            <v>28.94</v>
          </cell>
          <cell r="PC36">
            <v>28.94</v>
          </cell>
          <cell r="PL36">
            <v>0</v>
          </cell>
          <cell r="PM36">
            <v>0</v>
          </cell>
          <cell r="PN36">
            <v>0</v>
          </cell>
          <cell r="PO36">
            <v>0</v>
          </cell>
          <cell r="PP36">
            <v>0</v>
          </cell>
          <cell r="PY36">
            <v>-115.76</v>
          </cell>
          <cell r="PZ36">
            <v>-115.76</v>
          </cell>
          <cell r="QA36">
            <v>0</v>
          </cell>
          <cell r="QB36">
            <v>35.28</v>
          </cell>
          <cell r="QC36">
            <v>8.82</v>
          </cell>
          <cell r="QD36">
            <v>8.82</v>
          </cell>
          <cell r="QE36">
            <v>8.82</v>
          </cell>
          <cell r="QF36">
            <v>8.82</v>
          </cell>
          <cell r="QO36">
            <v>0</v>
          </cell>
          <cell r="QP36">
            <v>0</v>
          </cell>
          <cell r="QQ36">
            <v>0</v>
          </cell>
          <cell r="QR36">
            <v>0</v>
          </cell>
          <cell r="QS36">
            <v>0</v>
          </cell>
          <cell r="RB36">
            <v>-35.28</v>
          </cell>
          <cell r="RC36">
            <v>-35.28</v>
          </cell>
          <cell r="RD36">
            <v>0</v>
          </cell>
          <cell r="RE36">
            <v>0</v>
          </cell>
          <cell r="RF36">
            <v>0</v>
          </cell>
          <cell r="RG36">
            <v>0</v>
          </cell>
          <cell r="RH36">
            <v>0</v>
          </cell>
          <cell r="RI36">
            <v>0</v>
          </cell>
          <cell r="RR36">
            <v>0</v>
          </cell>
          <cell r="RS36">
            <v>0</v>
          </cell>
          <cell r="RT36">
            <v>0</v>
          </cell>
          <cell r="RU36">
            <v>0</v>
          </cell>
          <cell r="RV36">
            <v>0</v>
          </cell>
          <cell r="SE36">
            <v>0</v>
          </cell>
          <cell r="SF36">
            <v>0</v>
          </cell>
          <cell r="SG36">
            <v>0</v>
          </cell>
          <cell r="SH36">
            <v>0</v>
          </cell>
          <cell r="SI36">
            <v>0</v>
          </cell>
          <cell r="SJ36">
            <v>0</v>
          </cell>
          <cell r="SK36">
            <v>0</v>
          </cell>
          <cell r="SL36">
            <v>0</v>
          </cell>
          <cell r="SU36">
            <v>0</v>
          </cell>
          <cell r="SV36">
            <v>0</v>
          </cell>
          <cell r="SW36">
            <v>0</v>
          </cell>
          <cell r="SX36">
            <v>0</v>
          </cell>
          <cell r="SY36">
            <v>0</v>
          </cell>
          <cell r="TH36">
            <v>0</v>
          </cell>
          <cell r="TI36">
            <v>0</v>
          </cell>
          <cell r="TJ36">
            <v>0</v>
          </cell>
          <cell r="TK36">
            <v>46.2</v>
          </cell>
          <cell r="TL36">
            <v>11.55</v>
          </cell>
          <cell r="TM36">
            <v>11.55</v>
          </cell>
          <cell r="TN36">
            <v>11.55</v>
          </cell>
          <cell r="TO36">
            <v>11.55</v>
          </cell>
          <cell r="TX36">
            <v>0</v>
          </cell>
          <cell r="TY36">
            <v>0</v>
          </cell>
          <cell r="TZ36">
            <v>0</v>
          </cell>
          <cell r="UA36">
            <v>0</v>
          </cell>
          <cell r="UB36">
            <v>0</v>
          </cell>
          <cell r="UK36">
            <v>-46.2</v>
          </cell>
          <cell r="UL36">
            <v>-46.2</v>
          </cell>
          <cell r="UM36">
            <v>0</v>
          </cell>
          <cell r="UN36">
            <v>2.64</v>
          </cell>
          <cell r="UO36">
            <v>0.66</v>
          </cell>
          <cell r="UP36">
            <v>0.66</v>
          </cell>
          <cell r="UQ36">
            <v>0.66</v>
          </cell>
          <cell r="UR36">
            <v>0.66</v>
          </cell>
          <cell r="VA36">
            <v>0</v>
          </cell>
          <cell r="VC36">
            <v>0</v>
          </cell>
          <cell r="VH36">
            <v>0</v>
          </cell>
          <cell r="VN36">
            <v>-2.64</v>
          </cell>
          <cell r="VO36">
            <v>-2.64</v>
          </cell>
          <cell r="VP36">
            <v>0</v>
          </cell>
          <cell r="VQ36">
            <v>0</v>
          </cell>
          <cell r="WD36">
            <v>0</v>
          </cell>
          <cell r="WQ36">
            <v>0</v>
          </cell>
          <cell r="WR36">
            <v>0</v>
          </cell>
          <cell r="WS36">
            <v>0</v>
          </cell>
          <cell r="WT36">
            <v>6751.84</v>
          </cell>
          <cell r="WU36">
            <v>1687.96</v>
          </cell>
          <cell r="WV36">
            <v>1687.96</v>
          </cell>
          <cell r="WW36">
            <v>1687.96</v>
          </cell>
          <cell r="WX36">
            <v>1687.96</v>
          </cell>
          <cell r="XG36">
            <v>6009.0847950225643</v>
          </cell>
          <cell r="XH36">
            <v>2684.226702536087</v>
          </cell>
          <cell r="XI36">
            <v>1492.0850455938646</v>
          </cell>
          <cell r="XJ36">
            <v>0</v>
          </cell>
          <cell r="XK36">
            <v>1832.7730468926127</v>
          </cell>
          <cell r="XT36">
            <v>-742.75520497743582</v>
          </cell>
          <cell r="XU36">
            <v>-742.75520497743582</v>
          </cell>
          <cell r="XV36">
            <v>0</v>
          </cell>
          <cell r="XW36">
            <v>167.48</v>
          </cell>
          <cell r="XX36">
            <v>41.87</v>
          </cell>
          <cell r="XY36">
            <v>41.87</v>
          </cell>
          <cell r="XZ36">
            <v>41.87</v>
          </cell>
          <cell r="YA36">
            <v>41.87</v>
          </cell>
          <cell r="YJ36">
            <v>778.26061163455972</v>
          </cell>
          <cell r="YK36">
            <v>530.3688026404825</v>
          </cell>
          <cell r="YL36">
            <v>85.93149165474955</v>
          </cell>
          <cell r="YM36">
            <v>86.377611672811696</v>
          </cell>
          <cell r="YN36">
            <v>75.582705666515906</v>
          </cell>
          <cell r="YW36">
            <v>610.7806116345597</v>
          </cell>
          <cell r="YX36">
            <v>0</v>
          </cell>
          <cell r="YY36">
            <v>610.7806116345597</v>
          </cell>
          <cell r="YZ36">
            <v>505.8</v>
          </cell>
          <cell r="ZA36">
            <v>126.45</v>
          </cell>
          <cell r="ZB36">
            <v>126.45</v>
          </cell>
          <cell r="ZC36">
            <v>126.45</v>
          </cell>
          <cell r="ZD36">
            <v>126.45</v>
          </cell>
          <cell r="ZM36">
            <v>3989.7484161823786</v>
          </cell>
          <cell r="ZT36">
            <v>947.64456134873205</v>
          </cell>
          <cell r="ZU36">
            <v>2652.0354113266244</v>
          </cell>
          <cell r="ZV36">
            <v>390.06844350702204</v>
          </cell>
          <cell r="ZZ36">
            <v>3483.9484161823784</v>
          </cell>
          <cell r="AAA36">
            <v>0</v>
          </cell>
          <cell r="AAB36">
            <v>3483.9484161823784</v>
          </cell>
          <cell r="AAC36">
            <v>0</v>
          </cell>
          <cell r="AAD36">
            <v>0</v>
          </cell>
          <cell r="AAE36">
            <v>0</v>
          </cell>
          <cell r="AAF36">
            <v>0</v>
          </cell>
          <cell r="AAG36">
            <v>0</v>
          </cell>
          <cell r="AAP36">
            <v>47.443226399999993</v>
          </cell>
          <cell r="AAQ36">
            <v>0</v>
          </cell>
          <cell r="AAR36">
            <v>15.820472159999998</v>
          </cell>
          <cell r="AAS36">
            <v>15.667842239999999</v>
          </cell>
          <cell r="AAT36">
            <v>15.954911999999998</v>
          </cell>
          <cell r="ABC36">
            <v>47.443226399999993</v>
          </cell>
          <cell r="ABD36">
            <v>0</v>
          </cell>
          <cell r="ABE36">
            <v>47.443226399999993</v>
          </cell>
          <cell r="ABF36">
            <v>0</v>
          </cell>
          <cell r="ABG36">
            <v>0</v>
          </cell>
          <cell r="ABH36">
            <v>0</v>
          </cell>
          <cell r="ABI36">
            <v>0</v>
          </cell>
          <cell r="ABJ36">
            <v>0</v>
          </cell>
          <cell r="ABS36">
            <v>0</v>
          </cell>
          <cell r="ABT36">
            <v>0</v>
          </cell>
          <cell r="ABU36">
            <v>0</v>
          </cell>
          <cell r="ABV36">
            <v>0</v>
          </cell>
          <cell r="ACF36">
            <v>0</v>
          </cell>
          <cell r="ACG36">
            <v>0</v>
          </cell>
          <cell r="ACH36">
            <v>0</v>
          </cell>
          <cell r="ACI36">
            <v>0</v>
          </cell>
          <cell r="ACJ36">
            <v>0</v>
          </cell>
          <cell r="ACK36">
            <v>0</v>
          </cell>
          <cell r="ACL36">
            <v>0</v>
          </cell>
          <cell r="ACM36">
            <v>0</v>
          </cell>
          <cell r="ACN36">
            <v>0</v>
          </cell>
          <cell r="ACO36">
            <v>0</v>
          </cell>
          <cell r="ACP36">
            <v>0</v>
          </cell>
          <cell r="ACQ36">
            <v>0</v>
          </cell>
          <cell r="ACR36">
            <v>0</v>
          </cell>
          <cell r="ADA36">
            <v>0</v>
          </cell>
          <cell r="ADB36">
            <v>0</v>
          </cell>
          <cell r="ADC36">
            <v>0</v>
          </cell>
          <cell r="ADD36">
            <v>0</v>
          </cell>
          <cell r="ADE36">
            <v>0</v>
          </cell>
          <cell r="ADN36">
            <v>0</v>
          </cell>
          <cell r="ADO36">
            <v>0</v>
          </cell>
          <cell r="ADP36">
            <v>0</v>
          </cell>
          <cell r="ADQ36">
            <v>0</v>
          </cell>
          <cell r="ADR36">
            <v>0</v>
          </cell>
          <cell r="ADS36">
            <v>0</v>
          </cell>
          <cell r="ADT36">
            <v>0</v>
          </cell>
          <cell r="ADU36">
            <v>0</v>
          </cell>
          <cell r="AED36">
            <v>0</v>
          </cell>
          <cell r="AEE36">
            <v>0</v>
          </cell>
          <cell r="AEF36">
            <v>0</v>
          </cell>
          <cell r="AEG36">
            <v>0</v>
          </cell>
          <cell r="AEH36">
            <v>0</v>
          </cell>
          <cell r="AEQ36">
            <v>0</v>
          </cell>
          <cell r="AER36">
            <v>0</v>
          </cell>
          <cell r="AES36">
            <v>0</v>
          </cell>
          <cell r="AET36">
            <v>2530.52</v>
          </cell>
          <cell r="AEU36">
            <v>632.63</v>
          </cell>
          <cell r="AEV36">
            <v>632.63</v>
          </cell>
          <cell r="AEW36">
            <v>632.63</v>
          </cell>
          <cell r="AEX36">
            <v>632.63</v>
          </cell>
          <cell r="AFG36">
            <v>0</v>
          </cell>
          <cell r="AFH36">
            <v>0</v>
          </cell>
          <cell r="AFI36">
            <v>0</v>
          </cell>
          <cell r="AFK36">
            <v>0</v>
          </cell>
          <cell r="AFT36">
            <v>-2530.52</v>
          </cell>
          <cell r="AFU36">
            <v>-2530.52</v>
          </cell>
          <cell r="AFV36">
            <v>0</v>
          </cell>
          <cell r="AFW36">
            <v>12984.119999999999</v>
          </cell>
          <cell r="AFX36">
            <v>15017.849751750729</v>
          </cell>
          <cell r="AFY36">
            <v>2033.7297517507304</v>
          </cell>
          <cell r="AFZ36">
            <v>0</v>
          </cell>
          <cell r="AGA36">
            <v>2033.7297517507304</v>
          </cell>
          <cell r="AGB36">
            <v>15580.943999999998</v>
          </cell>
          <cell r="AGC36">
            <v>18021.419702100873</v>
          </cell>
          <cell r="AGD36">
            <v>2440.4757021008754</v>
          </cell>
          <cell r="AGE36">
            <v>0</v>
          </cell>
          <cell r="AGF36">
            <v>2440.4757021008754</v>
          </cell>
          <cell r="AGG36">
            <v>779.04719999999998</v>
          </cell>
          <cell r="AGH36">
            <v>901.07098510504375</v>
          </cell>
          <cell r="AGI36">
            <v>122.02378510504377</v>
          </cell>
          <cell r="AGJ36">
            <v>0</v>
          </cell>
          <cell r="AGK36">
            <v>122.02378510504377</v>
          </cell>
          <cell r="AGL36">
            <v>225.35516304347826</v>
          </cell>
          <cell r="AGN36">
            <v>-225.35516304347826</v>
          </cell>
          <cell r="AGO36">
            <v>-225.35516304347826</v>
          </cell>
          <cell r="AGP36">
            <v>0</v>
          </cell>
          <cell r="AGQ36">
            <v>16585.346363043474</v>
          </cell>
          <cell r="AGR36">
            <v>18922.490687205918</v>
          </cell>
          <cell r="AGS36">
            <v>2337.1443241624438</v>
          </cell>
          <cell r="AGT36">
            <v>0</v>
          </cell>
          <cell r="AGU36">
            <v>2337.1443241624438</v>
          </cell>
        </row>
        <row r="37">
          <cell r="C37" t="str">
            <v>Попова, ВУЛ, 13</v>
          </cell>
          <cell r="D37">
            <v>5</v>
          </cell>
          <cell r="E37">
            <v>2161.8000000000002</v>
          </cell>
          <cell r="F37">
            <v>8905.52</v>
          </cell>
          <cell r="G37">
            <v>10575.241809267689</v>
          </cell>
          <cell r="H37">
            <v>1669.7218092676885</v>
          </cell>
          <cell r="I37">
            <v>0</v>
          </cell>
          <cell r="J37">
            <v>1669.7218092676885</v>
          </cell>
          <cell r="K37">
            <v>3878.84</v>
          </cell>
          <cell r="L37">
            <v>969.71</v>
          </cell>
          <cell r="M37">
            <v>969.71</v>
          </cell>
          <cell r="N37">
            <v>969.71</v>
          </cell>
          <cell r="O37">
            <v>969.71</v>
          </cell>
          <cell r="X37">
            <v>5624.6188145688484</v>
          </cell>
          <cell r="Y37">
            <v>0</v>
          </cell>
          <cell r="Z37">
            <v>5624.6188145688484</v>
          </cell>
          <cell r="AA37">
            <v>0</v>
          </cell>
          <cell r="AB37">
            <v>0</v>
          </cell>
          <cell r="AL37">
            <v>0</v>
          </cell>
          <cell r="AM37">
            <v>0</v>
          </cell>
          <cell r="AN37">
            <v>646.64</v>
          </cell>
          <cell r="AO37">
            <v>161.66</v>
          </cell>
          <cell r="AP37">
            <v>161.66</v>
          </cell>
          <cell r="AQ37">
            <v>161.66</v>
          </cell>
          <cell r="AR37">
            <v>161.66</v>
          </cell>
          <cell r="BA37">
            <v>938.25929535939508</v>
          </cell>
          <cell r="BB37">
            <v>0</v>
          </cell>
          <cell r="BC37">
            <v>938.25929535939508</v>
          </cell>
          <cell r="BD37">
            <v>0</v>
          </cell>
          <cell r="BE37">
            <v>0</v>
          </cell>
          <cell r="BO37">
            <v>0</v>
          </cell>
          <cell r="BP37">
            <v>0</v>
          </cell>
          <cell r="BQ37">
            <v>358.76</v>
          </cell>
          <cell r="BR37">
            <v>89.69</v>
          </cell>
          <cell r="BS37">
            <v>89.69</v>
          </cell>
          <cell r="BT37">
            <v>89.69</v>
          </cell>
          <cell r="BU37">
            <v>89.69</v>
          </cell>
          <cell r="CD37">
            <v>331.56</v>
          </cell>
          <cell r="CE37">
            <v>82.89</v>
          </cell>
          <cell r="CF37">
            <v>82.89</v>
          </cell>
          <cell r="CG37">
            <v>82.89</v>
          </cell>
          <cell r="CH37">
            <v>82.89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54.6</v>
          </cell>
          <cell r="DX37">
            <v>13.65</v>
          </cell>
          <cell r="DY37">
            <v>13.65</v>
          </cell>
          <cell r="DZ37">
            <v>13.65</v>
          </cell>
          <cell r="EA37">
            <v>13.65</v>
          </cell>
          <cell r="EK37">
            <v>78.967586027338925</v>
          </cell>
          <cell r="EL37">
            <v>0</v>
          </cell>
          <cell r="EM37">
            <v>78.967586027338925</v>
          </cell>
          <cell r="EN37">
            <v>0</v>
          </cell>
          <cell r="EO37">
            <v>0</v>
          </cell>
          <cell r="EX37">
            <v>24.367586027338923</v>
          </cell>
          <cell r="EY37">
            <v>0</v>
          </cell>
          <cell r="EZ37">
            <v>24.367586027338923</v>
          </cell>
          <cell r="FA37">
            <v>604.52</v>
          </cell>
          <cell r="FB37">
            <v>151.13</v>
          </cell>
          <cell r="FC37">
            <v>151.13</v>
          </cell>
          <cell r="FD37">
            <v>151.13</v>
          </cell>
          <cell r="FE37">
            <v>151.13</v>
          </cell>
          <cell r="FN37">
            <v>891.01218800352342</v>
          </cell>
          <cell r="FO37">
            <v>0</v>
          </cell>
          <cell r="FP37">
            <v>891.01218800352342</v>
          </cell>
          <cell r="FQ37">
            <v>0</v>
          </cell>
          <cell r="FR37">
            <v>0</v>
          </cell>
          <cell r="GA37">
            <v>286.49218800352344</v>
          </cell>
          <cell r="GB37">
            <v>0</v>
          </cell>
          <cell r="GC37">
            <v>286.49218800352344</v>
          </cell>
          <cell r="GD37">
            <v>566.04</v>
          </cell>
          <cell r="GE37">
            <v>141.51</v>
          </cell>
          <cell r="GF37">
            <v>141.51</v>
          </cell>
          <cell r="GG37">
            <v>141.51</v>
          </cell>
          <cell r="GH37">
            <v>141.51</v>
          </cell>
          <cell r="GQ37">
            <v>0</v>
          </cell>
          <cell r="GV37">
            <v>-566.04</v>
          </cell>
          <cell r="GW37">
            <v>-566.04</v>
          </cell>
          <cell r="GX37">
            <v>0</v>
          </cell>
          <cell r="GY37">
            <v>2796.12</v>
          </cell>
          <cell r="GZ37">
            <v>699.03</v>
          </cell>
          <cell r="HA37">
            <v>699.03</v>
          </cell>
          <cell r="HB37">
            <v>699.03</v>
          </cell>
          <cell r="HC37">
            <v>699.03</v>
          </cell>
          <cell r="HL37">
            <v>2710.823925308584</v>
          </cell>
          <cell r="HM37">
            <v>923.82605826942302</v>
          </cell>
          <cell r="HN37">
            <v>703.44192383316715</v>
          </cell>
          <cell r="HO37">
            <v>582.58086000522167</v>
          </cell>
          <cell r="HP37">
            <v>500.97508320077219</v>
          </cell>
          <cell r="HY37">
            <v>-85.296074691415924</v>
          </cell>
          <cell r="HZ37">
            <v>-85.296074691415924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0</v>
          </cell>
          <cell r="IF37">
            <v>0</v>
          </cell>
          <cell r="IO37">
            <v>0</v>
          </cell>
          <cell r="IP37">
            <v>0</v>
          </cell>
          <cell r="IQ37">
            <v>0</v>
          </cell>
          <cell r="IR37">
            <v>0</v>
          </cell>
          <cell r="IS37">
            <v>0</v>
          </cell>
          <cell r="JB37">
            <v>0</v>
          </cell>
          <cell r="JC37">
            <v>0</v>
          </cell>
          <cell r="JD37">
            <v>0</v>
          </cell>
          <cell r="JE37">
            <v>0</v>
          </cell>
          <cell r="JF37">
            <v>0</v>
          </cell>
          <cell r="JG37">
            <v>0</v>
          </cell>
          <cell r="JH37">
            <v>0</v>
          </cell>
          <cell r="JI37">
            <v>0</v>
          </cell>
          <cell r="JR37">
            <v>0</v>
          </cell>
          <cell r="JS37">
            <v>0</v>
          </cell>
          <cell r="JT37">
            <v>0</v>
          </cell>
          <cell r="JU37">
            <v>0</v>
          </cell>
          <cell r="JV37">
            <v>0</v>
          </cell>
          <cell r="KE37">
            <v>0</v>
          </cell>
          <cell r="KF37">
            <v>0</v>
          </cell>
          <cell r="KG37">
            <v>0</v>
          </cell>
          <cell r="KH37">
            <v>4320.04</v>
          </cell>
          <cell r="KI37">
            <v>1080.01</v>
          </cell>
          <cell r="KJ37">
            <v>1080.01</v>
          </cell>
          <cell r="KK37">
            <v>1080.01</v>
          </cell>
          <cell r="KL37">
            <v>1080.01</v>
          </cell>
          <cell r="KU37">
            <v>4656.5914373685227</v>
          </cell>
          <cell r="KV37">
            <v>1255.4967322562693</v>
          </cell>
          <cell r="KW37">
            <v>1257.0552073167314</v>
          </cell>
          <cell r="KX37">
            <v>1187.2833553466269</v>
          </cell>
          <cell r="KY37">
            <v>956.75614244889505</v>
          </cell>
          <cell r="LH37">
            <v>336.55143736852278</v>
          </cell>
          <cell r="LI37">
            <v>0</v>
          </cell>
          <cell r="LJ37">
            <v>336.55143736852278</v>
          </cell>
          <cell r="LK37">
            <v>0</v>
          </cell>
          <cell r="LX37">
            <v>0</v>
          </cell>
          <cell r="MJ37">
            <v>0</v>
          </cell>
          <cell r="ML37">
            <v>0</v>
          </cell>
          <cell r="MM37">
            <v>0</v>
          </cell>
          <cell r="MN37">
            <v>8847.36</v>
          </cell>
          <cell r="MO37">
            <v>2211.84</v>
          </cell>
          <cell r="MP37">
            <v>2211.84</v>
          </cell>
          <cell r="MQ37">
            <v>2211.84</v>
          </cell>
          <cell r="MR37">
            <v>2211.84</v>
          </cell>
          <cell r="NA37">
            <v>1244.1983713977288</v>
          </cell>
          <cell r="NB37">
            <v>300.871832029725</v>
          </cell>
          <cell r="NC37">
            <v>0</v>
          </cell>
          <cell r="ND37">
            <v>57.200370132380762</v>
          </cell>
          <cell r="NE37">
            <v>886.12616923562291</v>
          </cell>
          <cell r="NN37">
            <v>-7603.1616286022718</v>
          </cell>
          <cell r="NO37">
            <v>-7603.1616286022718</v>
          </cell>
          <cell r="NP37">
            <v>0</v>
          </cell>
          <cell r="NQ37">
            <v>2164.52</v>
          </cell>
          <cell r="NR37">
            <v>39110.28</v>
          </cell>
          <cell r="NS37">
            <v>36945.760000000002</v>
          </cell>
          <cell r="NT37">
            <v>0</v>
          </cell>
          <cell r="NU37">
            <v>36945.760000000002</v>
          </cell>
          <cell r="NV37">
            <v>936.84</v>
          </cell>
          <cell r="NW37">
            <v>234.21</v>
          </cell>
          <cell r="NX37">
            <v>234.21</v>
          </cell>
          <cell r="NY37">
            <v>234.21</v>
          </cell>
          <cell r="NZ37">
            <v>234.21</v>
          </cell>
          <cell r="OI37">
            <v>0</v>
          </cell>
          <cell r="OJ37">
            <v>0</v>
          </cell>
          <cell r="OK37">
            <v>0</v>
          </cell>
          <cell r="OL37">
            <v>0</v>
          </cell>
          <cell r="OM37">
            <v>0</v>
          </cell>
          <cell r="OV37">
            <v>-936.84</v>
          </cell>
          <cell r="OW37">
            <v>-936.84</v>
          </cell>
          <cell r="OX37">
            <v>0</v>
          </cell>
          <cell r="OY37">
            <v>793.8</v>
          </cell>
          <cell r="OZ37">
            <v>198.45</v>
          </cell>
          <cell r="PA37">
            <v>198.45</v>
          </cell>
          <cell r="PB37">
            <v>198.45</v>
          </cell>
          <cell r="PC37">
            <v>198.45</v>
          </cell>
          <cell r="PL37">
            <v>0</v>
          </cell>
          <cell r="PM37">
            <v>0</v>
          </cell>
          <cell r="PN37">
            <v>0</v>
          </cell>
          <cell r="PO37">
            <v>0</v>
          </cell>
          <cell r="PP37">
            <v>0</v>
          </cell>
          <cell r="PY37">
            <v>-793.8</v>
          </cell>
          <cell r="PZ37">
            <v>-793.8</v>
          </cell>
          <cell r="QA37">
            <v>0</v>
          </cell>
          <cell r="QB37">
            <v>239.64</v>
          </cell>
          <cell r="QC37">
            <v>59.91</v>
          </cell>
          <cell r="QD37">
            <v>59.91</v>
          </cell>
          <cell r="QE37">
            <v>59.91</v>
          </cell>
          <cell r="QF37">
            <v>59.91</v>
          </cell>
          <cell r="QO37">
            <v>0</v>
          </cell>
          <cell r="QP37">
            <v>0</v>
          </cell>
          <cell r="QQ37">
            <v>0</v>
          </cell>
          <cell r="QR37">
            <v>0</v>
          </cell>
          <cell r="QS37">
            <v>0</v>
          </cell>
          <cell r="RB37">
            <v>-239.64</v>
          </cell>
          <cell r="RC37">
            <v>-239.64</v>
          </cell>
          <cell r="RD37">
            <v>0</v>
          </cell>
          <cell r="RE37">
            <v>0</v>
          </cell>
          <cell r="RF37">
            <v>0</v>
          </cell>
          <cell r="RG37">
            <v>0</v>
          </cell>
          <cell r="RH37">
            <v>0</v>
          </cell>
          <cell r="RI37">
            <v>0</v>
          </cell>
          <cell r="RR37">
            <v>0</v>
          </cell>
          <cell r="RS37">
            <v>0</v>
          </cell>
          <cell r="RT37">
            <v>0</v>
          </cell>
          <cell r="RU37">
            <v>0</v>
          </cell>
          <cell r="RV37">
            <v>0</v>
          </cell>
          <cell r="SE37">
            <v>0</v>
          </cell>
          <cell r="SF37">
            <v>0</v>
          </cell>
          <cell r="SG37">
            <v>0</v>
          </cell>
          <cell r="SH37">
            <v>99.32</v>
          </cell>
          <cell r="SI37">
            <v>24.83</v>
          </cell>
          <cell r="SJ37">
            <v>24.83</v>
          </cell>
          <cell r="SK37">
            <v>24.83</v>
          </cell>
          <cell r="SL37">
            <v>24.83</v>
          </cell>
          <cell r="SU37">
            <v>0</v>
          </cell>
          <cell r="SV37">
            <v>0</v>
          </cell>
          <cell r="SW37">
            <v>0</v>
          </cell>
          <cell r="SX37">
            <v>0</v>
          </cell>
          <cell r="SY37">
            <v>0</v>
          </cell>
          <cell r="TH37">
            <v>-99.32</v>
          </cell>
          <cell r="TI37">
            <v>-99.32</v>
          </cell>
          <cell r="TJ37">
            <v>0</v>
          </cell>
          <cell r="TK37">
            <v>94.92</v>
          </cell>
          <cell r="TL37">
            <v>23.73</v>
          </cell>
          <cell r="TM37">
            <v>23.73</v>
          </cell>
          <cell r="TN37">
            <v>23.73</v>
          </cell>
          <cell r="TO37">
            <v>23.73</v>
          </cell>
          <cell r="TX37">
            <v>39110.28</v>
          </cell>
          <cell r="TY37">
            <v>39110.28</v>
          </cell>
          <cell r="TZ37">
            <v>0</v>
          </cell>
          <cell r="UA37">
            <v>0</v>
          </cell>
          <cell r="UB37">
            <v>0</v>
          </cell>
          <cell r="UK37">
            <v>39015.360000000001</v>
          </cell>
          <cell r="UL37">
            <v>0</v>
          </cell>
          <cell r="UM37">
            <v>39015.360000000001</v>
          </cell>
          <cell r="UN37">
            <v>0</v>
          </cell>
          <cell r="UO37">
            <v>0</v>
          </cell>
          <cell r="UP37">
            <v>0</v>
          </cell>
          <cell r="UQ37">
            <v>0</v>
          </cell>
          <cell r="UR37">
            <v>0</v>
          </cell>
          <cell r="VA37">
            <v>0</v>
          </cell>
          <cell r="VC37">
            <v>0</v>
          </cell>
          <cell r="VH37">
            <v>0</v>
          </cell>
          <cell r="VN37">
            <v>0</v>
          </cell>
          <cell r="VO37">
            <v>0</v>
          </cell>
          <cell r="VP37">
            <v>0</v>
          </cell>
          <cell r="VQ37">
            <v>0</v>
          </cell>
          <cell r="WD37">
            <v>0</v>
          </cell>
          <cell r="WQ37">
            <v>0</v>
          </cell>
          <cell r="WR37">
            <v>0</v>
          </cell>
          <cell r="WS37">
            <v>0</v>
          </cell>
          <cell r="WT37">
            <v>10786.92</v>
          </cell>
          <cell r="WU37">
            <v>2696.73</v>
          </cell>
          <cell r="WV37">
            <v>2696.73</v>
          </cell>
          <cell r="WW37">
            <v>2696.73</v>
          </cell>
          <cell r="WX37">
            <v>2696.73</v>
          </cell>
          <cell r="XG37">
            <v>8978.2430350587147</v>
          </cell>
          <cell r="XH37">
            <v>3621.0192583656294</v>
          </cell>
          <cell r="XI37">
            <v>2640.5105713154676</v>
          </cell>
          <cell r="XJ37">
            <v>2.7548222175551906</v>
          </cell>
          <cell r="XK37">
            <v>2713.9583831600617</v>
          </cell>
          <cell r="XT37">
            <v>-1808.6769649412854</v>
          </cell>
          <cell r="XU37">
            <v>-1808.6769649412854</v>
          </cell>
          <cell r="XV37">
            <v>0</v>
          </cell>
          <cell r="XW37">
            <v>1967.8</v>
          </cell>
          <cell r="XX37">
            <v>491.95</v>
          </cell>
          <cell r="XY37">
            <v>491.95</v>
          </cell>
          <cell r="XZ37">
            <v>491.95</v>
          </cell>
          <cell r="YA37">
            <v>491.95</v>
          </cell>
          <cell r="YJ37">
            <v>2627.284984924022</v>
          </cell>
          <cell r="YK37">
            <v>834.83687784051108</v>
          </cell>
          <cell r="YL37">
            <v>621.34693936684198</v>
          </cell>
          <cell r="YM37">
            <v>624.57271029756089</v>
          </cell>
          <cell r="YN37">
            <v>546.52845741910801</v>
          </cell>
          <cell r="YW37">
            <v>659.484984924022</v>
          </cell>
          <cell r="YX37">
            <v>0</v>
          </cell>
          <cell r="YY37">
            <v>659.484984924022</v>
          </cell>
          <cell r="YZ37">
            <v>1634.52</v>
          </cell>
          <cell r="ZA37">
            <v>408.63</v>
          </cell>
          <cell r="ZB37">
            <v>408.63</v>
          </cell>
          <cell r="ZC37">
            <v>408.63</v>
          </cell>
          <cell r="ZD37">
            <v>408.63</v>
          </cell>
          <cell r="ZM37">
            <v>7662.4620189783682</v>
          </cell>
          <cell r="ZT37">
            <v>1793.4969635916364</v>
          </cell>
          <cell r="ZU37">
            <v>4712.5165658863189</v>
          </cell>
          <cell r="ZV37">
            <v>1156.4484895004123</v>
          </cell>
          <cell r="ZZ37">
            <v>6027.9420189783687</v>
          </cell>
          <cell r="AAA37">
            <v>0</v>
          </cell>
          <cell r="AAB37">
            <v>6027.9420189783687</v>
          </cell>
          <cell r="AAC37">
            <v>326</v>
          </cell>
          <cell r="AAD37">
            <v>81.5</v>
          </cell>
          <cell r="AAE37">
            <v>81.5</v>
          </cell>
          <cell r="AAF37">
            <v>81.5</v>
          </cell>
          <cell r="AAG37">
            <v>81.5</v>
          </cell>
          <cell r="AAP37">
            <v>299.74625343000002</v>
          </cell>
          <cell r="AAQ37">
            <v>15.679935359999998</v>
          </cell>
          <cell r="AAR37">
            <v>94.725077057999997</v>
          </cell>
          <cell r="AAS37">
            <v>93.811205411999993</v>
          </cell>
          <cell r="AAT37">
            <v>95.530035600000005</v>
          </cell>
          <cell r="ABC37">
            <v>-26.253746569999976</v>
          </cell>
          <cell r="ABD37">
            <v>-26.253746569999976</v>
          </cell>
          <cell r="ABE37">
            <v>0</v>
          </cell>
          <cell r="ABF37">
            <v>72.36</v>
          </cell>
          <cell r="ABG37">
            <v>18.09</v>
          </cell>
          <cell r="ABH37">
            <v>18.09</v>
          </cell>
          <cell r="ABI37">
            <v>18.09</v>
          </cell>
          <cell r="ABJ37">
            <v>18.09</v>
          </cell>
          <cell r="ABS37">
            <v>0</v>
          </cell>
          <cell r="ABT37">
            <v>0</v>
          </cell>
          <cell r="ABU37">
            <v>0</v>
          </cell>
          <cell r="ABV37">
            <v>0</v>
          </cell>
          <cell r="ACF37">
            <v>-72.36</v>
          </cell>
          <cell r="ACG37">
            <v>-72.36</v>
          </cell>
          <cell r="ACH37">
            <v>0</v>
          </cell>
          <cell r="ACI37">
            <v>2217.6799999999998</v>
          </cell>
          <cell r="ACJ37">
            <v>1423.2015291199998</v>
          </cell>
          <cell r="ACK37">
            <v>-794.47847088000003</v>
          </cell>
          <cell r="ACL37">
            <v>-794.47847088000003</v>
          </cell>
          <cell r="ACM37">
            <v>0</v>
          </cell>
          <cell r="ACN37">
            <v>2217.6799999999998</v>
          </cell>
          <cell r="ACO37">
            <v>554.41999999999996</v>
          </cell>
          <cell r="ACP37">
            <v>554.41999999999996</v>
          </cell>
          <cell r="ACQ37">
            <v>554.41999999999996</v>
          </cell>
          <cell r="ACR37">
            <v>554.41999999999996</v>
          </cell>
          <cell r="ADA37">
            <v>1423.2015291199998</v>
          </cell>
          <cell r="ADB37">
            <v>335.37639519999999</v>
          </cell>
          <cell r="ADC37">
            <v>329.15371243999994</v>
          </cell>
          <cell r="ADD37">
            <v>330.54794947999994</v>
          </cell>
          <cell r="ADE37">
            <v>428.12347199999999</v>
          </cell>
          <cell r="ADN37">
            <v>-794.47847088000003</v>
          </cell>
          <cell r="ADO37">
            <v>-794.47847088000003</v>
          </cell>
          <cell r="ADP37">
            <v>0</v>
          </cell>
          <cell r="ADQ37">
            <v>0</v>
          </cell>
          <cell r="ADR37">
            <v>0</v>
          </cell>
          <cell r="ADS37">
            <v>0</v>
          </cell>
          <cell r="ADT37">
            <v>0</v>
          </cell>
          <cell r="ADU37">
            <v>0</v>
          </cell>
          <cell r="AED37">
            <v>0</v>
          </cell>
          <cell r="AEE37">
            <v>0</v>
          </cell>
          <cell r="AEF37">
            <v>0</v>
          </cell>
          <cell r="AEG37">
            <v>0</v>
          </cell>
          <cell r="AEH37">
            <v>0</v>
          </cell>
          <cell r="AEQ37">
            <v>0</v>
          </cell>
          <cell r="AER37">
            <v>0</v>
          </cell>
          <cell r="AES37">
            <v>0</v>
          </cell>
          <cell r="AET37">
            <v>0</v>
          </cell>
          <cell r="AEU37">
            <v>0</v>
          </cell>
          <cell r="AEV37">
            <v>0</v>
          </cell>
          <cell r="AEW37">
            <v>0</v>
          </cell>
          <cell r="AEX37">
            <v>0</v>
          </cell>
          <cell r="AFG37">
            <v>0</v>
          </cell>
          <cell r="AFH37">
            <v>0</v>
          </cell>
          <cell r="AFI37">
            <v>0</v>
          </cell>
          <cell r="AFK37">
            <v>0</v>
          </cell>
          <cell r="AFT37">
            <v>0</v>
          </cell>
          <cell r="AFU37">
            <v>0</v>
          </cell>
          <cell r="AFV37">
            <v>0</v>
          </cell>
          <cell r="AFW37">
            <v>41242.720000000001</v>
          </cell>
          <cell r="AFX37">
            <v>76577.249439545049</v>
          </cell>
          <cell r="AFY37">
            <v>35334.529439545047</v>
          </cell>
          <cell r="AFZ37">
            <v>0</v>
          </cell>
          <cell r="AGA37">
            <v>35334.529439545047</v>
          </cell>
          <cell r="AGB37">
            <v>49491.264000000003</v>
          </cell>
          <cell r="AGC37">
            <v>91892.699327454058</v>
          </cell>
          <cell r="AGD37">
            <v>42401.435327454055</v>
          </cell>
          <cell r="AGE37">
            <v>0</v>
          </cell>
          <cell r="AGF37">
            <v>42401.435327454055</v>
          </cell>
          <cell r="AGG37">
            <v>2474.5632000000005</v>
          </cell>
          <cell r="AGH37">
            <v>4594.6349663727033</v>
          </cell>
          <cell r="AGI37">
            <v>2120.0717663727028</v>
          </cell>
          <cell r="AGJ37">
            <v>0</v>
          </cell>
          <cell r="AGK37">
            <v>2120.0717663727028</v>
          </cell>
          <cell r="AGL37">
            <v>225.35516304347826</v>
          </cell>
          <cell r="AGN37">
            <v>-225.35516304347826</v>
          </cell>
          <cell r="AGO37">
            <v>-225.35516304347826</v>
          </cell>
          <cell r="AGP37">
            <v>0</v>
          </cell>
          <cell r="AGQ37">
            <v>52191.182363043481</v>
          </cell>
          <cell r="AGR37">
            <v>96487.33429382676</v>
          </cell>
          <cell r="AGS37">
            <v>44296.151930783279</v>
          </cell>
          <cell r="AGT37">
            <v>0</v>
          </cell>
          <cell r="AGU37">
            <v>44296.151930783279</v>
          </cell>
        </row>
        <row r="38">
          <cell r="C38" t="str">
            <v>Попова, ВУЛ, 16</v>
          </cell>
          <cell r="D38">
            <v>1</v>
          </cell>
          <cell r="E38">
            <v>255.7</v>
          </cell>
          <cell r="F38">
            <v>479.12</v>
          </cell>
          <cell r="G38">
            <v>287.62332383940537</v>
          </cell>
          <cell r="H38">
            <v>-191.49667616059463</v>
          </cell>
          <cell r="I38">
            <v>-191.49667616059463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165.04</v>
          </cell>
          <cell r="GE38">
            <v>41.26</v>
          </cell>
          <cell r="GF38">
            <v>41.26</v>
          </cell>
          <cell r="GG38">
            <v>41.26</v>
          </cell>
          <cell r="GH38">
            <v>41.26</v>
          </cell>
          <cell r="GQ38">
            <v>0</v>
          </cell>
          <cell r="GV38">
            <v>-165.04</v>
          </cell>
          <cell r="GW38">
            <v>-165.04</v>
          </cell>
          <cell r="GX38">
            <v>0</v>
          </cell>
          <cell r="GY38">
            <v>314.08</v>
          </cell>
          <cell r="GZ38">
            <v>78.52</v>
          </cell>
          <cell r="HA38">
            <v>78.52</v>
          </cell>
          <cell r="HB38">
            <v>78.52</v>
          </cell>
          <cell r="HC38">
            <v>78.52</v>
          </cell>
          <cell r="HL38">
            <v>287.62332383940537</v>
          </cell>
          <cell r="HM38">
            <v>79.153984970603432</v>
          </cell>
          <cell r="HN38">
            <v>82.232917862540404</v>
          </cell>
          <cell r="HO38">
            <v>68.041918212470236</v>
          </cell>
          <cell r="HP38">
            <v>58.194502793791308</v>
          </cell>
          <cell r="HY38">
            <v>-26.456676160594611</v>
          </cell>
          <cell r="HZ38">
            <v>-26.456676160594611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0</v>
          </cell>
          <cell r="IF38">
            <v>0</v>
          </cell>
          <cell r="IO38">
            <v>0</v>
          </cell>
          <cell r="IP38">
            <v>0</v>
          </cell>
          <cell r="IQ38">
            <v>0</v>
          </cell>
          <cell r="IR38">
            <v>0</v>
          </cell>
          <cell r="IS38">
            <v>0</v>
          </cell>
          <cell r="JB38">
            <v>0</v>
          </cell>
          <cell r="JC38">
            <v>0</v>
          </cell>
          <cell r="JD38">
            <v>0</v>
          </cell>
          <cell r="JE38">
            <v>0</v>
          </cell>
          <cell r="JF38">
            <v>0</v>
          </cell>
          <cell r="JG38">
            <v>0</v>
          </cell>
          <cell r="JH38">
            <v>0</v>
          </cell>
          <cell r="JI38">
            <v>0</v>
          </cell>
          <cell r="JR38">
            <v>0</v>
          </cell>
          <cell r="JS38">
            <v>0</v>
          </cell>
          <cell r="JT38">
            <v>0</v>
          </cell>
          <cell r="JU38">
            <v>0</v>
          </cell>
          <cell r="JV38">
            <v>0</v>
          </cell>
          <cell r="KE38">
            <v>0</v>
          </cell>
          <cell r="KF38">
            <v>0</v>
          </cell>
          <cell r="KG38">
            <v>0</v>
          </cell>
          <cell r="KH38">
            <v>322.24</v>
          </cell>
          <cell r="KI38">
            <v>80.56</v>
          </cell>
          <cell r="KJ38">
            <v>80.56</v>
          </cell>
          <cell r="KK38">
            <v>80.56</v>
          </cell>
          <cell r="KL38">
            <v>80.56</v>
          </cell>
          <cell r="KU38">
            <v>347.36036132834738</v>
          </cell>
          <cell r="KV38">
            <v>93.654297231956917</v>
          </cell>
          <cell r="KW38">
            <v>93.770552322703992</v>
          </cell>
          <cell r="KX38">
            <v>88.565892210933612</v>
          </cell>
          <cell r="KY38">
            <v>71.36961956275286</v>
          </cell>
          <cell r="LH38">
            <v>25.120361328347371</v>
          </cell>
          <cell r="LI38">
            <v>0</v>
          </cell>
          <cell r="LJ38">
            <v>25.120361328347371</v>
          </cell>
          <cell r="LK38">
            <v>0</v>
          </cell>
          <cell r="LX38">
            <v>0</v>
          </cell>
          <cell r="MJ38">
            <v>0</v>
          </cell>
          <cell r="ML38">
            <v>0</v>
          </cell>
          <cell r="MM38">
            <v>0</v>
          </cell>
          <cell r="MN38">
            <v>550.48</v>
          </cell>
          <cell r="MO38">
            <v>137.62</v>
          </cell>
          <cell r="MP38">
            <v>137.62</v>
          </cell>
          <cell r="MQ38">
            <v>137.62</v>
          </cell>
          <cell r="MR38">
            <v>137.62</v>
          </cell>
          <cell r="NA38">
            <v>0</v>
          </cell>
          <cell r="NB38">
            <v>0</v>
          </cell>
          <cell r="NC38">
            <v>0</v>
          </cell>
          <cell r="ND38">
            <v>0</v>
          </cell>
          <cell r="NE38">
            <v>0</v>
          </cell>
          <cell r="NN38">
            <v>-550.48</v>
          </cell>
          <cell r="NO38">
            <v>-550.48</v>
          </cell>
          <cell r="NP38">
            <v>0</v>
          </cell>
          <cell r="NQ38">
            <v>0</v>
          </cell>
          <cell r="NR38">
            <v>0</v>
          </cell>
          <cell r="NS38">
            <v>0</v>
          </cell>
          <cell r="NT38">
            <v>0</v>
          </cell>
          <cell r="NU38">
            <v>0</v>
          </cell>
          <cell r="NV38">
            <v>0</v>
          </cell>
          <cell r="NW38">
            <v>0</v>
          </cell>
          <cell r="NX38">
            <v>0</v>
          </cell>
          <cell r="NY38">
            <v>0</v>
          </cell>
          <cell r="NZ38">
            <v>0</v>
          </cell>
          <cell r="OI38">
            <v>0</v>
          </cell>
          <cell r="OJ38">
            <v>0</v>
          </cell>
          <cell r="OK38">
            <v>0</v>
          </cell>
          <cell r="OL38">
            <v>0</v>
          </cell>
          <cell r="OM38">
            <v>0</v>
          </cell>
          <cell r="OV38">
            <v>0</v>
          </cell>
          <cell r="OW38">
            <v>0</v>
          </cell>
          <cell r="OX38">
            <v>0</v>
          </cell>
          <cell r="OY38">
            <v>0</v>
          </cell>
          <cell r="OZ38">
            <v>0</v>
          </cell>
          <cell r="PA38">
            <v>0</v>
          </cell>
          <cell r="PB38">
            <v>0</v>
          </cell>
          <cell r="PC38">
            <v>0</v>
          </cell>
          <cell r="PL38">
            <v>0</v>
          </cell>
          <cell r="PM38">
            <v>0</v>
          </cell>
          <cell r="PN38">
            <v>0</v>
          </cell>
          <cell r="PO38">
            <v>0</v>
          </cell>
          <cell r="PP38">
            <v>0</v>
          </cell>
          <cell r="PY38">
            <v>0</v>
          </cell>
          <cell r="PZ38">
            <v>0</v>
          </cell>
          <cell r="QA38">
            <v>0</v>
          </cell>
          <cell r="QB38">
            <v>0</v>
          </cell>
          <cell r="QC38">
            <v>0</v>
          </cell>
          <cell r="QD38">
            <v>0</v>
          </cell>
          <cell r="QE38">
            <v>0</v>
          </cell>
          <cell r="QF38">
            <v>0</v>
          </cell>
          <cell r="QO38">
            <v>0</v>
          </cell>
          <cell r="QP38">
            <v>0</v>
          </cell>
          <cell r="QQ38">
            <v>0</v>
          </cell>
          <cell r="QR38">
            <v>0</v>
          </cell>
          <cell r="QS38">
            <v>0</v>
          </cell>
          <cell r="RB38">
            <v>0</v>
          </cell>
          <cell r="RC38">
            <v>0</v>
          </cell>
          <cell r="RD38">
            <v>0</v>
          </cell>
          <cell r="RE38">
            <v>0</v>
          </cell>
          <cell r="RF38">
            <v>0</v>
          </cell>
          <cell r="RG38">
            <v>0</v>
          </cell>
          <cell r="RH38">
            <v>0</v>
          </cell>
          <cell r="RI38">
            <v>0</v>
          </cell>
          <cell r="RR38">
            <v>0</v>
          </cell>
          <cell r="RS38">
            <v>0</v>
          </cell>
          <cell r="RT38">
            <v>0</v>
          </cell>
          <cell r="RU38">
            <v>0</v>
          </cell>
          <cell r="RV38">
            <v>0</v>
          </cell>
          <cell r="SE38">
            <v>0</v>
          </cell>
          <cell r="SF38">
            <v>0</v>
          </cell>
          <cell r="SG38">
            <v>0</v>
          </cell>
          <cell r="SH38">
            <v>0</v>
          </cell>
          <cell r="SI38">
            <v>0</v>
          </cell>
          <cell r="SJ38">
            <v>0</v>
          </cell>
          <cell r="SK38">
            <v>0</v>
          </cell>
          <cell r="SL38">
            <v>0</v>
          </cell>
          <cell r="SU38">
            <v>0</v>
          </cell>
          <cell r="SV38">
            <v>0</v>
          </cell>
          <cell r="SW38">
            <v>0</v>
          </cell>
          <cell r="SX38">
            <v>0</v>
          </cell>
          <cell r="SY38">
            <v>0</v>
          </cell>
          <cell r="TH38">
            <v>0</v>
          </cell>
          <cell r="TI38">
            <v>0</v>
          </cell>
          <cell r="TJ38">
            <v>0</v>
          </cell>
          <cell r="TK38">
            <v>0</v>
          </cell>
          <cell r="TL38">
            <v>0</v>
          </cell>
          <cell r="TM38">
            <v>0</v>
          </cell>
          <cell r="TN38">
            <v>0</v>
          </cell>
          <cell r="TO38">
            <v>0</v>
          </cell>
          <cell r="TX38">
            <v>0</v>
          </cell>
          <cell r="TY38">
            <v>0</v>
          </cell>
          <cell r="TZ38">
            <v>0</v>
          </cell>
          <cell r="UA38">
            <v>0</v>
          </cell>
          <cell r="UB38">
            <v>0</v>
          </cell>
          <cell r="UK38">
            <v>0</v>
          </cell>
          <cell r="UL38">
            <v>0</v>
          </cell>
          <cell r="UM38">
            <v>0</v>
          </cell>
          <cell r="UN38">
            <v>0</v>
          </cell>
          <cell r="UO38">
            <v>0</v>
          </cell>
          <cell r="UP38">
            <v>0</v>
          </cell>
          <cell r="UQ38">
            <v>0</v>
          </cell>
          <cell r="UR38">
            <v>0</v>
          </cell>
          <cell r="VA38">
            <v>0</v>
          </cell>
          <cell r="VC38">
            <v>0</v>
          </cell>
          <cell r="VH38">
            <v>0</v>
          </cell>
          <cell r="VN38">
            <v>0</v>
          </cell>
          <cell r="VO38">
            <v>0</v>
          </cell>
          <cell r="VP38">
            <v>0</v>
          </cell>
          <cell r="VQ38">
            <v>0</v>
          </cell>
          <cell r="WD38">
            <v>0</v>
          </cell>
          <cell r="WQ38">
            <v>0</v>
          </cell>
          <cell r="WR38">
            <v>0</v>
          </cell>
          <cell r="WS38">
            <v>0</v>
          </cell>
          <cell r="WT38">
            <v>0</v>
          </cell>
          <cell r="WU38">
            <v>0</v>
          </cell>
          <cell r="WV38">
            <v>0</v>
          </cell>
          <cell r="WW38">
            <v>0</v>
          </cell>
          <cell r="WX38">
            <v>0</v>
          </cell>
          <cell r="XG38">
            <v>15.019371516802163</v>
          </cell>
          <cell r="XH38">
            <v>3.7628003940557937</v>
          </cell>
          <cell r="XI38">
            <v>2.8372488921635579</v>
          </cell>
          <cell r="XJ38">
            <v>4.1714460250789465</v>
          </cell>
          <cell r="XK38">
            <v>4.2478762055038652</v>
          </cell>
          <cell r="XT38">
            <v>15.019371516802163</v>
          </cell>
          <cell r="XU38">
            <v>0</v>
          </cell>
          <cell r="XV38">
            <v>15.019371516802163</v>
          </cell>
          <cell r="XW38">
            <v>0</v>
          </cell>
          <cell r="XX38">
            <v>0</v>
          </cell>
          <cell r="XY38">
            <v>0</v>
          </cell>
          <cell r="XZ38">
            <v>0</v>
          </cell>
          <cell r="YA38">
            <v>0</v>
          </cell>
          <cell r="YJ38">
            <v>0</v>
          </cell>
          <cell r="YK38">
            <v>0</v>
          </cell>
          <cell r="YL38">
            <v>0</v>
          </cell>
          <cell r="YM38">
            <v>0</v>
          </cell>
          <cell r="YN38">
            <v>0</v>
          </cell>
          <cell r="YW38">
            <v>0</v>
          </cell>
          <cell r="YX38">
            <v>0</v>
          </cell>
          <cell r="YY38">
            <v>0</v>
          </cell>
          <cell r="YZ38">
            <v>0</v>
          </cell>
          <cell r="ZA38">
            <v>0</v>
          </cell>
          <cell r="ZB38">
            <v>0</v>
          </cell>
          <cell r="ZC38">
            <v>0</v>
          </cell>
          <cell r="ZD38">
            <v>0</v>
          </cell>
          <cell r="ZM38">
            <v>0</v>
          </cell>
          <cell r="ZT38">
            <v>0</v>
          </cell>
          <cell r="ZU38">
            <v>0</v>
          </cell>
          <cell r="ZV38">
            <v>0</v>
          </cell>
          <cell r="ZZ38">
            <v>0</v>
          </cell>
          <cell r="AAA38">
            <v>0</v>
          </cell>
          <cell r="AAB38">
            <v>0</v>
          </cell>
          <cell r="AAC38">
            <v>0</v>
          </cell>
          <cell r="AAD38">
            <v>0</v>
          </cell>
          <cell r="AAE38">
            <v>0</v>
          </cell>
          <cell r="AAF38">
            <v>0</v>
          </cell>
          <cell r="AAG38">
            <v>0</v>
          </cell>
          <cell r="AAP38">
            <v>93.883612967999994</v>
          </cell>
          <cell r="AAQ38">
            <v>93.883612967999994</v>
          </cell>
          <cell r="AAR38">
            <v>0</v>
          </cell>
          <cell r="AAS38">
            <v>0</v>
          </cell>
          <cell r="AAT38">
            <v>0</v>
          </cell>
          <cell r="ABC38">
            <v>93.883612967999994</v>
          </cell>
          <cell r="ABD38">
            <v>0</v>
          </cell>
          <cell r="ABE38">
            <v>93.883612967999994</v>
          </cell>
          <cell r="ABF38">
            <v>0</v>
          </cell>
          <cell r="ABG38">
            <v>0</v>
          </cell>
          <cell r="ABH38">
            <v>0</v>
          </cell>
          <cell r="ABI38">
            <v>0</v>
          </cell>
          <cell r="ABJ38">
            <v>0</v>
          </cell>
          <cell r="ABS38">
            <v>0</v>
          </cell>
          <cell r="ABT38">
            <v>0</v>
          </cell>
          <cell r="ABU38">
            <v>0</v>
          </cell>
          <cell r="ABV38">
            <v>0</v>
          </cell>
          <cell r="ACF38">
            <v>0</v>
          </cell>
          <cell r="ACG38">
            <v>0</v>
          </cell>
          <cell r="ACH38">
            <v>0</v>
          </cell>
          <cell r="ACI38">
            <v>0</v>
          </cell>
          <cell r="ACJ38">
            <v>0</v>
          </cell>
          <cell r="ACK38">
            <v>0</v>
          </cell>
          <cell r="ACL38">
            <v>0</v>
          </cell>
          <cell r="ACM38">
            <v>0</v>
          </cell>
          <cell r="ACN38">
            <v>0</v>
          </cell>
          <cell r="ACO38">
            <v>0</v>
          </cell>
          <cell r="ACP38">
            <v>0</v>
          </cell>
          <cell r="ACQ38">
            <v>0</v>
          </cell>
          <cell r="ACR38">
            <v>0</v>
          </cell>
          <cell r="ADA38">
            <v>0</v>
          </cell>
          <cell r="ADB38">
            <v>0</v>
          </cell>
          <cell r="ADC38">
            <v>0</v>
          </cell>
          <cell r="ADD38">
            <v>0</v>
          </cell>
          <cell r="ADE38">
            <v>0</v>
          </cell>
          <cell r="ADN38">
            <v>0</v>
          </cell>
          <cell r="ADO38">
            <v>0</v>
          </cell>
          <cell r="ADP38">
            <v>0</v>
          </cell>
          <cell r="ADQ38">
            <v>0</v>
          </cell>
          <cell r="ADR38">
            <v>0</v>
          </cell>
          <cell r="ADS38">
            <v>0</v>
          </cell>
          <cell r="ADT38">
            <v>0</v>
          </cell>
          <cell r="ADU38">
            <v>0</v>
          </cell>
          <cell r="AED38">
            <v>0</v>
          </cell>
          <cell r="AEE38">
            <v>0</v>
          </cell>
          <cell r="AEF38">
            <v>0</v>
          </cell>
          <cell r="AEG38">
            <v>0</v>
          </cell>
          <cell r="AEH38">
            <v>0</v>
          </cell>
          <cell r="AEQ38">
            <v>0</v>
          </cell>
          <cell r="AER38">
            <v>0</v>
          </cell>
          <cell r="AES38">
            <v>0</v>
          </cell>
          <cell r="AET38">
            <v>0</v>
          </cell>
          <cell r="AEU38">
            <v>0</v>
          </cell>
          <cell r="AEV38">
            <v>0</v>
          </cell>
          <cell r="AEW38">
            <v>0</v>
          </cell>
          <cell r="AEX38">
            <v>0</v>
          </cell>
          <cell r="AFG38">
            <v>0</v>
          </cell>
          <cell r="AFH38">
            <v>0</v>
          </cell>
          <cell r="AFI38">
            <v>0</v>
          </cell>
          <cell r="AFK38">
            <v>0</v>
          </cell>
          <cell r="AFT38">
            <v>0</v>
          </cell>
          <cell r="AFU38">
            <v>0</v>
          </cell>
          <cell r="AFV38">
            <v>0</v>
          </cell>
          <cell r="AFW38">
            <v>1351.8400000000001</v>
          </cell>
          <cell r="AFX38">
            <v>743.88666965255493</v>
          </cell>
          <cell r="AFY38">
            <v>-607.95333034744522</v>
          </cell>
          <cell r="AFZ38">
            <v>-607.95333034744522</v>
          </cell>
          <cell r="AGA38">
            <v>0</v>
          </cell>
          <cell r="AGB38">
            <v>1622.2080000000001</v>
          </cell>
          <cell r="AGC38">
            <v>892.66400358306589</v>
          </cell>
          <cell r="AGD38">
            <v>-729.54399641693419</v>
          </cell>
          <cell r="AGE38">
            <v>-729.54399641693419</v>
          </cell>
          <cell r="AGF38">
            <v>0</v>
          </cell>
          <cell r="AGG38">
            <v>81.110400000000013</v>
          </cell>
          <cell r="AGH38">
            <v>44.633200179153299</v>
          </cell>
          <cell r="AGI38">
            <v>-36.477199820846714</v>
          </cell>
          <cell r="AGJ38">
            <v>-36.477199820846714</v>
          </cell>
          <cell r="AGK38">
            <v>0</v>
          </cell>
          <cell r="AGL38">
            <v>0</v>
          </cell>
          <cell r="AGN38">
            <v>0</v>
          </cell>
          <cell r="AGO38">
            <v>0</v>
          </cell>
          <cell r="AGP38">
            <v>0</v>
          </cell>
          <cell r="AGQ38">
            <v>1703.3184000000001</v>
          </cell>
          <cell r="AGR38">
            <v>937.29720376221917</v>
          </cell>
          <cell r="AGS38">
            <v>-766.02119623778094</v>
          </cell>
          <cell r="AGT38">
            <v>-766.02119623778094</v>
          </cell>
          <cell r="AGU38">
            <v>0</v>
          </cell>
        </row>
        <row r="39">
          <cell r="C39" t="str">
            <v>Попова, ВУЛ, 19/2</v>
          </cell>
          <cell r="D39">
            <v>1</v>
          </cell>
          <cell r="E39">
            <v>149.30000000000001</v>
          </cell>
          <cell r="F39">
            <v>303.96000000000004</v>
          </cell>
          <cell r="G39">
            <v>167.93962553470172</v>
          </cell>
          <cell r="H39">
            <v>-136.02037446529832</v>
          </cell>
          <cell r="I39">
            <v>-136.02037446529832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110.84</v>
          </cell>
          <cell r="GE39">
            <v>27.71</v>
          </cell>
          <cell r="GF39">
            <v>27.71</v>
          </cell>
          <cell r="GG39">
            <v>27.71</v>
          </cell>
          <cell r="GH39">
            <v>27.71</v>
          </cell>
          <cell r="GQ39">
            <v>0</v>
          </cell>
          <cell r="GV39">
            <v>-110.84</v>
          </cell>
          <cell r="GW39">
            <v>-110.84</v>
          </cell>
          <cell r="GX39">
            <v>0</v>
          </cell>
          <cell r="GY39">
            <v>193.12</v>
          </cell>
          <cell r="GZ39">
            <v>48.28</v>
          </cell>
          <cell r="HA39">
            <v>48.28</v>
          </cell>
          <cell r="HB39">
            <v>48.28</v>
          </cell>
          <cell r="HC39">
            <v>48.28</v>
          </cell>
          <cell r="HL39">
            <v>167.93962553470172</v>
          </cell>
          <cell r="HM39">
            <v>46.217011951940137</v>
          </cell>
          <cell r="HN39">
            <v>48.014761974490753</v>
          </cell>
          <cell r="HO39">
            <v>39.728816539389157</v>
          </cell>
          <cell r="HP39">
            <v>33.979035068881672</v>
          </cell>
          <cell r="HY39">
            <v>-25.180374465298286</v>
          </cell>
          <cell r="HZ39">
            <v>-25.180374465298286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0</v>
          </cell>
          <cell r="IF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JB39">
            <v>0</v>
          </cell>
          <cell r="JC39">
            <v>0</v>
          </cell>
          <cell r="JD39">
            <v>0</v>
          </cell>
          <cell r="JE39">
            <v>0</v>
          </cell>
          <cell r="JF39">
            <v>0</v>
          </cell>
          <cell r="JG39">
            <v>0</v>
          </cell>
          <cell r="JH39">
            <v>0</v>
          </cell>
          <cell r="JI39">
            <v>0</v>
          </cell>
          <cell r="JR39">
            <v>0</v>
          </cell>
          <cell r="JS39">
            <v>0</v>
          </cell>
          <cell r="JT39">
            <v>0</v>
          </cell>
          <cell r="JU39">
            <v>0</v>
          </cell>
          <cell r="JV39">
            <v>0</v>
          </cell>
          <cell r="KE39">
            <v>0</v>
          </cell>
          <cell r="KF39">
            <v>0</v>
          </cell>
          <cell r="KG39">
            <v>0</v>
          </cell>
          <cell r="KH39">
            <v>161.56</v>
          </cell>
          <cell r="KI39">
            <v>40.39</v>
          </cell>
          <cell r="KJ39">
            <v>40.39</v>
          </cell>
          <cell r="KK39">
            <v>40.39</v>
          </cell>
          <cell r="KL39">
            <v>40.39</v>
          </cell>
          <cell r="KU39">
            <v>174.15653881190866</v>
          </cell>
          <cell r="KV39">
            <v>46.955582923756786</v>
          </cell>
          <cell r="KW39">
            <v>47.013869897395196</v>
          </cell>
          <cell r="KX39">
            <v>44.404402348213559</v>
          </cell>
          <cell r="KY39">
            <v>35.782683642543134</v>
          </cell>
          <cell r="LH39">
            <v>12.596538811908658</v>
          </cell>
          <cell r="LI39">
            <v>0</v>
          </cell>
          <cell r="LJ39">
            <v>12.596538811908658</v>
          </cell>
          <cell r="LK39">
            <v>0</v>
          </cell>
          <cell r="LX39">
            <v>0</v>
          </cell>
          <cell r="MJ39">
            <v>0</v>
          </cell>
          <cell r="ML39">
            <v>0</v>
          </cell>
          <cell r="MM39">
            <v>0</v>
          </cell>
          <cell r="MN39">
            <v>641.88</v>
          </cell>
          <cell r="MO39">
            <v>160.47</v>
          </cell>
          <cell r="MP39">
            <v>160.47</v>
          </cell>
          <cell r="MQ39">
            <v>160.47</v>
          </cell>
          <cell r="MR39">
            <v>160.47</v>
          </cell>
          <cell r="NA39">
            <v>0</v>
          </cell>
          <cell r="NB39">
            <v>0</v>
          </cell>
          <cell r="NC39">
            <v>0</v>
          </cell>
          <cell r="ND39">
            <v>0</v>
          </cell>
          <cell r="NE39">
            <v>0</v>
          </cell>
          <cell r="NN39">
            <v>-641.88</v>
          </cell>
          <cell r="NO39">
            <v>-641.88</v>
          </cell>
          <cell r="NP39">
            <v>0</v>
          </cell>
          <cell r="NQ39">
            <v>2.56</v>
          </cell>
          <cell r="NR39">
            <v>0</v>
          </cell>
          <cell r="NS39">
            <v>-2.56</v>
          </cell>
          <cell r="NT39">
            <v>-2.56</v>
          </cell>
          <cell r="NU39">
            <v>0</v>
          </cell>
          <cell r="NV39">
            <v>0</v>
          </cell>
          <cell r="NW39">
            <v>0</v>
          </cell>
          <cell r="NX39">
            <v>0</v>
          </cell>
          <cell r="NY39">
            <v>0</v>
          </cell>
          <cell r="NZ39">
            <v>0</v>
          </cell>
          <cell r="OI39">
            <v>0</v>
          </cell>
          <cell r="OJ39">
            <v>0</v>
          </cell>
          <cell r="OK39">
            <v>0</v>
          </cell>
          <cell r="OL39">
            <v>0</v>
          </cell>
          <cell r="OM39">
            <v>0</v>
          </cell>
          <cell r="OV39">
            <v>0</v>
          </cell>
          <cell r="OW39">
            <v>0</v>
          </cell>
          <cell r="OX39">
            <v>0</v>
          </cell>
          <cell r="OY39">
            <v>0</v>
          </cell>
          <cell r="OZ39">
            <v>0</v>
          </cell>
          <cell r="PA39">
            <v>0</v>
          </cell>
          <cell r="PB39">
            <v>0</v>
          </cell>
          <cell r="PC39">
            <v>0</v>
          </cell>
          <cell r="PL39">
            <v>0</v>
          </cell>
          <cell r="PM39">
            <v>0</v>
          </cell>
          <cell r="PN39">
            <v>0</v>
          </cell>
          <cell r="PO39">
            <v>0</v>
          </cell>
          <cell r="PP39">
            <v>0</v>
          </cell>
          <cell r="PY39">
            <v>0</v>
          </cell>
          <cell r="PZ39">
            <v>0</v>
          </cell>
          <cell r="QA39">
            <v>0</v>
          </cell>
          <cell r="QB39">
            <v>0</v>
          </cell>
          <cell r="QC39">
            <v>0</v>
          </cell>
          <cell r="QD39">
            <v>0</v>
          </cell>
          <cell r="QE39">
            <v>0</v>
          </cell>
          <cell r="QF39">
            <v>0</v>
          </cell>
          <cell r="QO39">
            <v>0</v>
          </cell>
          <cell r="QP39">
            <v>0</v>
          </cell>
          <cell r="QQ39">
            <v>0</v>
          </cell>
          <cell r="QR39">
            <v>0</v>
          </cell>
          <cell r="QS39">
            <v>0</v>
          </cell>
          <cell r="RB39">
            <v>0</v>
          </cell>
          <cell r="RC39">
            <v>0</v>
          </cell>
          <cell r="RD39">
            <v>0</v>
          </cell>
          <cell r="RE39">
            <v>0</v>
          </cell>
          <cell r="RF39">
            <v>0</v>
          </cell>
          <cell r="RG39">
            <v>0</v>
          </cell>
          <cell r="RH39">
            <v>0</v>
          </cell>
          <cell r="RI39">
            <v>0</v>
          </cell>
          <cell r="RR39">
            <v>0</v>
          </cell>
          <cell r="RS39">
            <v>0</v>
          </cell>
          <cell r="RT39">
            <v>0</v>
          </cell>
          <cell r="RU39">
            <v>0</v>
          </cell>
          <cell r="RV39">
            <v>0</v>
          </cell>
          <cell r="SE39">
            <v>0</v>
          </cell>
          <cell r="SF39">
            <v>0</v>
          </cell>
          <cell r="SG39">
            <v>0</v>
          </cell>
          <cell r="SH39">
            <v>0</v>
          </cell>
          <cell r="SI39">
            <v>0</v>
          </cell>
          <cell r="SJ39">
            <v>0</v>
          </cell>
          <cell r="SK39">
            <v>0</v>
          </cell>
          <cell r="SL39">
            <v>0</v>
          </cell>
          <cell r="SU39">
            <v>0</v>
          </cell>
          <cell r="SV39">
            <v>0</v>
          </cell>
          <cell r="SW39">
            <v>0</v>
          </cell>
          <cell r="SX39">
            <v>0</v>
          </cell>
          <cell r="SY39">
            <v>0</v>
          </cell>
          <cell r="TH39">
            <v>0</v>
          </cell>
          <cell r="TI39">
            <v>0</v>
          </cell>
          <cell r="TJ39">
            <v>0</v>
          </cell>
          <cell r="TK39">
            <v>0</v>
          </cell>
          <cell r="TL39">
            <v>0</v>
          </cell>
          <cell r="TM39">
            <v>0</v>
          </cell>
          <cell r="TN39">
            <v>0</v>
          </cell>
          <cell r="TO39">
            <v>0</v>
          </cell>
          <cell r="TX39">
            <v>0</v>
          </cell>
          <cell r="TY39">
            <v>0</v>
          </cell>
          <cell r="TZ39">
            <v>0</v>
          </cell>
          <cell r="UA39">
            <v>0</v>
          </cell>
          <cell r="UB39">
            <v>0</v>
          </cell>
          <cell r="UK39">
            <v>0</v>
          </cell>
          <cell r="UL39">
            <v>0</v>
          </cell>
          <cell r="UM39">
            <v>0</v>
          </cell>
          <cell r="UN39">
            <v>2.56</v>
          </cell>
          <cell r="UO39">
            <v>0.64</v>
          </cell>
          <cell r="UP39">
            <v>0.64</v>
          </cell>
          <cell r="UQ39">
            <v>0.64</v>
          </cell>
          <cell r="UR39">
            <v>0.64</v>
          </cell>
          <cell r="VA39">
            <v>0</v>
          </cell>
          <cell r="VC39">
            <v>0</v>
          </cell>
          <cell r="VH39">
            <v>0</v>
          </cell>
          <cell r="VN39">
            <v>-2.56</v>
          </cell>
          <cell r="VO39">
            <v>-2.56</v>
          </cell>
          <cell r="VP39">
            <v>0</v>
          </cell>
          <cell r="VQ39">
            <v>0</v>
          </cell>
          <cell r="WD39">
            <v>0</v>
          </cell>
          <cell r="WQ39">
            <v>0</v>
          </cell>
          <cell r="WR39">
            <v>0</v>
          </cell>
          <cell r="WS39">
            <v>0</v>
          </cell>
          <cell r="WT39">
            <v>0</v>
          </cell>
          <cell r="WU39">
            <v>0</v>
          </cell>
          <cell r="WV39">
            <v>0</v>
          </cell>
          <cell r="WW39">
            <v>0</v>
          </cell>
          <cell r="WX39">
            <v>0</v>
          </cell>
          <cell r="XG39">
            <v>0</v>
          </cell>
          <cell r="XH39">
            <v>0</v>
          </cell>
          <cell r="XI39">
            <v>0</v>
          </cell>
          <cell r="XJ39">
            <v>0</v>
          </cell>
          <cell r="XK39">
            <v>0</v>
          </cell>
          <cell r="XT39">
            <v>0</v>
          </cell>
          <cell r="XU39">
            <v>0</v>
          </cell>
          <cell r="XV39">
            <v>0</v>
          </cell>
          <cell r="XW39">
            <v>0</v>
          </cell>
          <cell r="XX39">
            <v>0</v>
          </cell>
          <cell r="XY39">
            <v>0</v>
          </cell>
          <cell r="XZ39">
            <v>0</v>
          </cell>
          <cell r="YA39">
            <v>0</v>
          </cell>
          <cell r="YJ39">
            <v>0</v>
          </cell>
          <cell r="YK39">
            <v>0</v>
          </cell>
          <cell r="YL39">
            <v>0</v>
          </cell>
          <cell r="YM39">
            <v>0</v>
          </cell>
          <cell r="YN39">
            <v>0</v>
          </cell>
          <cell r="YW39">
            <v>0</v>
          </cell>
          <cell r="YX39">
            <v>0</v>
          </cell>
          <cell r="YY39">
            <v>0</v>
          </cell>
          <cell r="YZ39">
            <v>0</v>
          </cell>
          <cell r="ZA39">
            <v>0</v>
          </cell>
          <cell r="ZB39">
            <v>0</v>
          </cell>
          <cell r="ZC39">
            <v>0</v>
          </cell>
          <cell r="ZD39">
            <v>0</v>
          </cell>
          <cell r="ZM39">
            <v>0</v>
          </cell>
          <cell r="ZT39">
            <v>0</v>
          </cell>
          <cell r="ZU39">
            <v>0</v>
          </cell>
          <cell r="ZV39">
            <v>0</v>
          </cell>
          <cell r="ZZ39">
            <v>0</v>
          </cell>
          <cell r="AAA39">
            <v>0</v>
          </cell>
          <cell r="AAB39">
            <v>0</v>
          </cell>
          <cell r="AAC39">
            <v>0</v>
          </cell>
          <cell r="AAD39">
            <v>0</v>
          </cell>
          <cell r="AAE39">
            <v>0</v>
          </cell>
          <cell r="AAF39">
            <v>0</v>
          </cell>
          <cell r="AAG39">
            <v>0</v>
          </cell>
          <cell r="AAP39">
            <v>0</v>
          </cell>
          <cell r="AAQ39">
            <v>0</v>
          </cell>
          <cell r="AAR39">
            <v>0</v>
          </cell>
          <cell r="AAS39">
            <v>0</v>
          </cell>
          <cell r="AAT39">
            <v>0</v>
          </cell>
          <cell r="ABC39">
            <v>0</v>
          </cell>
          <cell r="ABD39">
            <v>0</v>
          </cell>
          <cell r="ABE39">
            <v>0</v>
          </cell>
          <cell r="ABF39">
            <v>0</v>
          </cell>
          <cell r="ABG39">
            <v>0</v>
          </cell>
          <cell r="ABH39">
            <v>0</v>
          </cell>
          <cell r="ABI39">
            <v>0</v>
          </cell>
          <cell r="ABJ39">
            <v>0</v>
          </cell>
          <cell r="ABS39">
            <v>0</v>
          </cell>
          <cell r="ABT39">
            <v>0</v>
          </cell>
          <cell r="ABU39">
            <v>0</v>
          </cell>
          <cell r="ABV39">
            <v>0</v>
          </cell>
          <cell r="ACF39">
            <v>0</v>
          </cell>
          <cell r="ACG39">
            <v>0</v>
          </cell>
          <cell r="ACH39">
            <v>0</v>
          </cell>
          <cell r="ACI39">
            <v>0</v>
          </cell>
          <cell r="ACJ39">
            <v>0</v>
          </cell>
          <cell r="ACK39">
            <v>0</v>
          </cell>
          <cell r="ACL39">
            <v>0</v>
          </cell>
          <cell r="ACM39">
            <v>0</v>
          </cell>
          <cell r="ACN39">
            <v>0</v>
          </cell>
          <cell r="ACO39">
            <v>0</v>
          </cell>
          <cell r="ACP39">
            <v>0</v>
          </cell>
          <cell r="ACQ39">
            <v>0</v>
          </cell>
          <cell r="ACR39">
            <v>0</v>
          </cell>
          <cell r="ADA39">
            <v>0</v>
          </cell>
          <cell r="ADB39">
            <v>0</v>
          </cell>
          <cell r="ADC39">
            <v>0</v>
          </cell>
          <cell r="ADD39">
            <v>0</v>
          </cell>
          <cell r="ADE39">
            <v>0</v>
          </cell>
          <cell r="ADN39">
            <v>0</v>
          </cell>
          <cell r="ADO39">
            <v>0</v>
          </cell>
          <cell r="ADP39">
            <v>0</v>
          </cell>
          <cell r="ADQ39">
            <v>0</v>
          </cell>
          <cell r="ADR39">
            <v>0</v>
          </cell>
          <cell r="ADS39">
            <v>0</v>
          </cell>
          <cell r="ADT39">
            <v>0</v>
          </cell>
          <cell r="ADU39">
            <v>0</v>
          </cell>
          <cell r="AED39">
            <v>0</v>
          </cell>
          <cell r="AEE39">
            <v>0</v>
          </cell>
          <cell r="AEF39">
            <v>0</v>
          </cell>
          <cell r="AEG39">
            <v>0</v>
          </cell>
          <cell r="AEH39">
            <v>0</v>
          </cell>
          <cell r="AEQ39">
            <v>0</v>
          </cell>
          <cell r="AER39">
            <v>0</v>
          </cell>
          <cell r="AES39">
            <v>0</v>
          </cell>
          <cell r="AET39">
            <v>0</v>
          </cell>
          <cell r="AEU39">
            <v>0</v>
          </cell>
          <cell r="AEV39">
            <v>0</v>
          </cell>
          <cell r="AEW39">
            <v>0</v>
          </cell>
          <cell r="AEX39">
            <v>0</v>
          </cell>
          <cell r="AFG39">
            <v>0</v>
          </cell>
          <cell r="AFH39">
            <v>0</v>
          </cell>
          <cell r="AFI39">
            <v>0</v>
          </cell>
          <cell r="AFK39">
            <v>0</v>
          </cell>
          <cell r="AFT39">
            <v>0</v>
          </cell>
          <cell r="AFU39">
            <v>0</v>
          </cell>
          <cell r="AFV39">
            <v>0</v>
          </cell>
          <cell r="AFW39">
            <v>1109.96</v>
          </cell>
          <cell r="AFX39">
            <v>342.09616434661041</v>
          </cell>
          <cell r="AFY39">
            <v>-767.86383565338963</v>
          </cell>
          <cell r="AFZ39">
            <v>-767.86383565338963</v>
          </cell>
          <cell r="AGA39">
            <v>0</v>
          </cell>
          <cell r="AGB39">
            <v>1331.952</v>
          </cell>
          <cell r="AGC39">
            <v>410.51539721593247</v>
          </cell>
          <cell r="AGD39">
            <v>-921.43660278406753</v>
          </cell>
          <cell r="AGE39">
            <v>-921.43660278406753</v>
          </cell>
          <cell r="AGF39">
            <v>0</v>
          </cell>
          <cell r="AGG39">
            <v>66.5976</v>
          </cell>
          <cell r="AGH39">
            <v>20.525769860796625</v>
          </cell>
          <cell r="AGI39">
            <v>-46.071830139203371</v>
          </cell>
          <cell r="AGJ39">
            <v>-46.071830139203371</v>
          </cell>
          <cell r="AGK39">
            <v>0</v>
          </cell>
          <cell r="AGL39">
            <v>0</v>
          </cell>
          <cell r="AGN39">
            <v>0</v>
          </cell>
          <cell r="AGO39">
            <v>0</v>
          </cell>
          <cell r="AGP39">
            <v>0</v>
          </cell>
          <cell r="AGQ39">
            <v>1398.5496000000001</v>
          </cell>
          <cell r="AGR39">
            <v>431.0411670767291</v>
          </cell>
          <cell r="AGS39">
            <v>-967.5084329232709</v>
          </cell>
          <cell r="AGT39">
            <v>-967.5084329232709</v>
          </cell>
          <cell r="AGU39">
            <v>0</v>
          </cell>
        </row>
        <row r="40">
          <cell r="C40" t="str">
            <v>Попова, ВУЛ, 29</v>
          </cell>
          <cell r="D40">
            <v>2</v>
          </cell>
          <cell r="E40">
            <v>371</v>
          </cell>
          <cell r="F40">
            <v>1671.72</v>
          </cell>
          <cell r="G40">
            <v>1997.9908920295984</v>
          </cell>
          <cell r="H40">
            <v>326.27089202959837</v>
          </cell>
          <cell r="I40">
            <v>0</v>
          </cell>
          <cell r="J40">
            <v>326.27089202959837</v>
          </cell>
          <cell r="K40">
            <v>615</v>
          </cell>
          <cell r="L40">
            <v>153.75</v>
          </cell>
          <cell r="M40">
            <v>153.75</v>
          </cell>
          <cell r="N40">
            <v>153.75</v>
          </cell>
          <cell r="O40">
            <v>153.75</v>
          </cell>
          <cell r="X40">
            <v>860.69209634005529</v>
          </cell>
          <cell r="Y40">
            <v>0</v>
          </cell>
          <cell r="Z40">
            <v>860.69209634005529</v>
          </cell>
          <cell r="AA40">
            <v>0</v>
          </cell>
          <cell r="AB40">
            <v>0</v>
          </cell>
          <cell r="AL40">
            <v>0</v>
          </cell>
          <cell r="AM40">
            <v>0</v>
          </cell>
          <cell r="AN40">
            <v>191.88</v>
          </cell>
          <cell r="AO40">
            <v>47.97</v>
          </cell>
          <cell r="AP40">
            <v>47.97</v>
          </cell>
          <cell r="AQ40">
            <v>47.97</v>
          </cell>
          <cell r="AR40">
            <v>47.97</v>
          </cell>
          <cell r="BA40">
            <v>297.76025449743514</v>
          </cell>
          <cell r="BB40">
            <v>0</v>
          </cell>
          <cell r="BC40">
            <v>297.76025449743514</v>
          </cell>
          <cell r="BD40">
            <v>0</v>
          </cell>
          <cell r="BE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257.88</v>
          </cell>
          <cell r="FB40">
            <v>64.47</v>
          </cell>
          <cell r="FC40">
            <v>64.47</v>
          </cell>
          <cell r="FD40">
            <v>64.47</v>
          </cell>
          <cell r="FE40">
            <v>64.47</v>
          </cell>
          <cell r="FN40">
            <v>379.99822405600628</v>
          </cell>
          <cell r="FO40">
            <v>0</v>
          </cell>
          <cell r="FP40">
            <v>379.99822405600628</v>
          </cell>
          <cell r="FQ40">
            <v>0</v>
          </cell>
          <cell r="FR40">
            <v>0</v>
          </cell>
          <cell r="GA40">
            <v>122.11822405600628</v>
          </cell>
          <cell r="GB40">
            <v>0</v>
          </cell>
          <cell r="GC40">
            <v>122.11822405600628</v>
          </cell>
          <cell r="GD40">
            <v>127.16</v>
          </cell>
          <cell r="GE40">
            <v>31.79</v>
          </cell>
          <cell r="GF40">
            <v>31.79</v>
          </cell>
          <cell r="GG40">
            <v>31.79</v>
          </cell>
          <cell r="GH40">
            <v>31.79</v>
          </cell>
          <cell r="GQ40">
            <v>0</v>
          </cell>
          <cell r="GV40">
            <v>-127.16</v>
          </cell>
          <cell r="GW40">
            <v>-127.16</v>
          </cell>
          <cell r="GX40">
            <v>0</v>
          </cell>
          <cell r="GY40">
            <v>479.8</v>
          </cell>
          <cell r="GZ40">
            <v>119.95</v>
          </cell>
          <cell r="HA40">
            <v>119.95</v>
          </cell>
          <cell r="HB40">
            <v>119.95</v>
          </cell>
          <cell r="HC40">
            <v>119.95</v>
          </cell>
          <cell r="HL40">
            <v>459.54031713610186</v>
          </cell>
          <cell r="HM40">
            <v>157.06818291503996</v>
          </cell>
          <cell r="HN40">
            <v>119.31330671491003</v>
          </cell>
          <cell r="HO40">
            <v>98.723315044295873</v>
          </cell>
          <cell r="HP40">
            <v>84.435512461855993</v>
          </cell>
          <cell r="HY40">
            <v>-20.259682863898149</v>
          </cell>
          <cell r="HZ40">
            <v>-20.259682863898149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0</v>
          </cell>
          <cell r="IF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>
            <v>0</v>
          </cell>
          <cell r="JB40">
            <v>0</v>
          </cell>
          <cell r="JC40">
            <v>0</v>
          </cell>
          <cell r="JD40">
            <v>0</v>
          </cell>
          <cell r="JE40">
            <v>0</v>
          </cell>
          <cell r="JF40">
            <v>0</v>
          </cell>
          <cell r="JG40">
            <v>0</v>
          </cell>
          <cell r="JH40">
            <v>0</v>
          </cell>
          <cell r="JI40">
            <v>0</v>
          </cell>
          <cell r="JR40">
            <v>0</v>
          </cell>
          <cell r="JS40">
            <v>0</v>
          </cell>
          <cell r="JT40">
            <v>0</v>
          </cell>
          <cell r="JU40">
            <v>0</v>
          </cell>
          <cell r="JV40">
            <v>0</v>
          </cell>
          <cell r="KE40">
            <v>0</v>
          </cell>
          <cell r="KF40">
            <v>0</v>
          </cell>
          <cell r="KG40">
            <v>0</v>
          </cell>
          <cell r="KH40">
            <v>505.76</v>
          </cell>
          <cell r="KI40">
            <v>126.44</v>
          </cell>
          <cell r="KJ40">
            <v>126.44</v>
          </cell>
          <cell r="KK40">
            <v>126.44</v>
          </cell>
          <cell r="KL40">
            <v>126.44</v>
          </cell>
          <cell r="KU40">
            <v>545.14426426791101</v>
          </cell>
          <cell r="KV40">
            <v>146.9802218215188</v>
          </cell>
          <cell r="KW40">
            <v>147.16267152784209</v>
          </cell>
          <cell r="KX40">
            <v>138.99452419938621</v>
          </cell>
          <cell r="KY40">
            <v>112.00684671916397</v>
          </cell>
          <cell r="LH40">
            <v>39.384264267911021</v>
          </cell>
          <cell r="LI40">
            <v>0</v>
          </cell>
          <cell r="LJ40">
            <v>39.384264267911021</v>
          </cell>
          <cell r="LK40">
            <v>0</v>
          </cell>
          <cell r="LX40">
            <v>0</v>
          </cell>
          <cell r="MJ40">
            <v>0</v>
          </cell>
          <cell r="ML40">
            <v>0</v>
          </cell>
          <cell r="MM40">
            <v>0</v>
          </cell>
          <cell r="MN40">
            <v>1064.6400000000001</v>
          </cell>
          <cell r="MO40">
            <v>266.16000000000003</v>
          </cell>
          <cell r="MP40">
            <v>266.16000000000003</v>
          </cell>
          <cell r="MQ40">
            <v>266.16000000000003</v>
          </cell>
          <cell r="MR40">
            <v>266.16000000000003</v>
          </cell>
          <cell r="NA40">
            <v>0</v>
          </cell>
          <cell r="NB40">
            <v>0</v>
          </cell>
          <cell r="NC40">
            <v>0</v>
          </cell>
          <cell r="ND40">
            <v>0</v>
          </cell>
          <cell r="NE40">
            <v>0</v>
          </cell>
          <cell r="NN40">
            <v>-1064.6400000000001</v>
          </cell>
          <cell r="NO40">
            <v>-1064.6400000000001</v>
          </cell>
          <cell r="NP40">
            <v>0</v>
          </cell>
          <cell r="NQ40">
            <v>552.28000000000009</v>
          </cell>
          <cell r="NR40">
            <v>0</v>
          </cell>
          <cell r="NS40">
            <v>-552.28000000000009</v>
          </cell>
          <cell r="NT40">
            <v>-552.28000000000009</v>
          </cell>
          <cell r="NU40">
            <v>0</v>
          </cell>
          <cell r="NV40">
            <v>292.92</v>
          </cell>
          <cell r="NW40">
            <v>73.23</v>
          </cell>
          <cell r="NX40">
            <v>73.23</v>
          </cell>
          <cell r="NY40">
            <v>73.23</v>
          </cell>
          <cell r="NZ40">
            <v>73.23</v>
          </cell>
          <cell r="OI40">
            <v>0</v>
          </cell>
          <cell r="OJ40">
            <v>0</v>
          </cell>
          <cell r="OK40">
            <v>0</v>
          </cell>
          <cell r="OL40">
            <v>0</v>
          </cell>
          <cell r="OM40">
            <v>0</v>
          </cell>
          <cell r="OV40">
            <v>-292.92</v>
          </cell>
          <cell r="OW40">
            <v>-292.92</v>
          </cell>
          <cell r="OX40">
            <v>0</v>
          </cell>
          <cell r="OY40">
            <v>235.4</v>
          </cell>
          <cell r="OZ40">
            <v>58.85</v>
          </cell>
          <cell r="PA40">
            <v>58.85</v>
          </cell>
          <cell r="PB40">
            <v>58.85</v>
          </cell>
          <cell r="PC40">
            <v>58.85</v>
          </cell>
          <cell r="PL40">
            <v>0</v>
          </cell>
          <cell r="PM40">
            <v>0</v>
          </cell>
          <cell r="PN40">
            <v>0</v>
          </cell>
          <cell r="PO40">
            <v>0</v>
          </cell>
          <cell r="PP40">
            <v>0</v>
          </cell>
          <cell r="PY40">
            <v>-235.4</v>
          </cell>
          <cell r="PZ40">
            <v>-235.4</v>
          </cell>
          <cell r="QA40">
            <v>0</v>
          </cell>
          <cell r="QB40">
            <v>0</v>
          </cell>
          <cell r="QC40">
            <v>0</v>
          </cell>
          <cell r="QD40">
            <v>0</v>
          </cell>
          <cell r="QE40">
            <v>0</v>
          </cell>
          <cell r="QF40">
            <v>0</v>
          </cell>
          <cell r="QO40">
            <v>0</v>
          </cell>
          <cell r="QP40">
            <v>0</v>
          </cell>
          <cell r="QQ40">
            <v>0</v>
          </cell>
          <cell r="QR40">
            <v>0</v>
          </cell>
          <cell r="QS40">
            <v>0</v>
          </cell>
          <cell r="RB40">
            <v>0</v>
          </cell>
          <cell r="RC40">
            <v>0</v>
          </cell>
          <cell r="RD40">
            <v>0</v>
          </cell>
          <cell r="RE40">
            <v>0</v>
          </cell>
          <cell r="RF40">
            <v>0</v>
          </cell>
          <cell r="RG40">
            <v>0</v>
          </cell>
          <cell r="RH40">
            <v>0</v>
          </cell>
          <cell r="RI40">
            <v>0</v>
          </cell>
          <cell r="RR40">
            <v>0</v>
          </cell>
          <cell r="RS40">
            <v>0</v>
          </cell>
          <cell r="RT40">
            <v>0</v>
          </cell>
          <cell r="RU40">
            <v>0</v>
          </cell>
          <cell r="RV40">
            <v>0</v>
          </cell>
          <cell r="SE40">
            <v>0</v>
          </cell>
          <cell r="SF40">
            <v>0</v>
          </cell>
          <cell r="SG40">
            <v>0</v>
          </cell>
          <cell r="SH40">
            <v>0</v>
          </cell>
          <cell r="SI40">
            <v>0</v>
          </cell>
          <cell r="SJ40">
            <v>0</v>
          </cell>
          <cell r="SK40">
            <v>0</v>
          </cell>
          <cell r="SL40">
            <v>0</v>
          </cell>
          <cell r="SU40">
            <v>0</v>
          </cell>
          <cell r="SV40">
            <v>0</v>
          </cell>
          <cell r="SW40">
            <v>0</v>
          </cell>
          <cell r="SX40">
            <v>0</v>
          </cell>
          <cell r="SY40">
            <v>0</v>
          </cell>
          <cell r="TH40">
            <v>0</v>
          </cell>
          <cell r="TI40">
            <v>0</v>
          </cell>
          <cell r="TJ40">
            <v>0</v>
          </cell>
          <cell r="TK40">
            <v>23.96</v>
          </cell>
          <cell r="TL40">
            <v>5.99</v>
          </cell>
          <cell r="TM40">
            <v>5.99</v>
          </cell>
          <cell r="TN40">
            <v>5.99</v>
          </cell>
          <cell r="TO40">
            <v>5.99</v>
          </cell>
          <cell r="TX40">
            <v>0</v>
          </cell>
          <cell r="TY40">
            <v>0</v>
          </cell>
          <cell r="TZ40">
            <v>0</v>
          </cell>
          <cell r="UA40">
            <v>0</v>
          </cell>
          <cell r="UB40">
            <v>0</v>
          </cell>
          <cell r="UK40">
            <v>-23.96</v>
          </cell>
          <cell r="UL40">
            <v>-23.96</v>
          </cell>
          <cell r="UM40">
            <v>0</v>
          </cell>
          <cell r="UN40">
            <v>0</v>
          </cell>
          <cell r="UO40">
            <v>0</v>
          </cell>
          <cell r="UP40">
            <v>0</v>
          </cell>
          <cell r="UQ40">
            <v>0</v>
          </cell>
          <cell r="UR40">
            <v>0</v>
          </cell>
          <cell r="VA40">
            <v>0</v>
          </cell>
          <cell r="VC40">
            <v>0</v>
          </cell>
          <cell r="VH40">
            <v>0</v>
          </cell>
          <cell r="VN40">
            <v>0</v>
          </cell>
          <cell r="VO40">
            <v>0</v>
          </cell>
          <cell r="VP40">
            <v>0</v>
          </cell>
          <cell r="VQ40">
            <v>0</v>
          </cell>
          <cell r="WD40">
            <v>0</v>
          </cell>
          <cell r="WQ40">
            <v>0</v>
          </cell>
          <cell r="WR40">
            <v>0</v>
          </cell>
          <cell r="WS40">
            <v>0</v>
          </cell>
          <cell r="WT40">
            <v>2082.08</v>
          </cell>
          <cell r="WU40">
            <v>520.52</v>
          </cell>
          <cell r="WV40">
            <v>520.52</v>
          </cell>
          <cell r="WW40">
            <v>520.52</v>
          </cell>
          <cell r="WX40">
            <v>520.52</v>
          </cell>
          <cell r="XG40">
            <v>2075.768142765362</v>
          </cell>
          <cell r="XH40">
            <v>1154.5815082291381</v>
          </cell>
          <cell r="XI40">
            <v>507.03547755391691</v>
          </cell>
          <cell r="XJ40">
            <v>0</v>
          </cell>
          <cell r="XK40">
            <v>414.15115698230699</v>
          </cell>
          <cell r="XT40">
            <v>-6.3118572346379551</v>
          </cell>
          <cell r="XU40">
            <v>-6.3118572346379551</v>
          </cell>
          <cell r="XV40">
            <v>0</v>
          </cell>
          <cell r="XW40">
            <v>0</v>
          </cell>
          <cell r="XX40">
            <v>0</v>
          </cell>
          <cell r="XY40">
            <v>0</v>
          </cell>
          <cell r="XZ40">
            <v>0</v>
          </cell>
          <cell r="YA40">
            <v>0</v>
          </cell>
          <cell r="YJ40">
            <v>393.6469809071707</v>
          </cell>
          <cell r="YK40">
            <v>393.6469809071707</v>
          </cell>
          <cell r="YL40">
            <v>0</v>
          </cell>
          <cell r="YM40">
            <v>0</v>
          </cell>
          <cell r="YN40">
            <v>0</v>
          </cell>
          <cell r="YW40">
            <v>393.6469809071707</v>
          </cell>
          <cell r="YX40">
            <v>0</v>
          </cell>
          <cell r="YY40">
            <v>393.6469809071707</v>
          </cell>
          <cell r="YZ40">
            <v>821.32</v>
          </cell>
          <cell r="ZA40">
            <v>205.33</v>
          </cell>
          <cell r="ZB40">
            <v>205.33</v>
          </cell>
          <cell r="ZC40">
            <v>205.33</v>
          </cell>
          <cell r="ZD40">
            <v>205.33</v>
          </cell>
          <cell r="ZM40">
            <v>1496.6287836820538</v>
          </cell>
          <cell r="ZT40">
            <v>336.47440479267658</v>
          </cell>
          <cell r="ZU40">
            <v>910.21387050547628</v>
          </cell>
          <cell r="ZV40">
            <v>249.94050838390098</v>
          </cell>
          <cell r="ZZ40">
            <v>675.30878368205379</v>
          </cell>
          <cell r="AAA40">
            <v>0</v>
          </cell>
          <cell r="AAB40">
            <v>675.30878368205379</v>
          </cell>
          <cell r="AAC40">
            <v>0</v>
          </cell>
          <cell r="AAD40">
            <v>0</v>
          </cell>
          <cell r="AAE40">
            <v>0</v>
          </cell>
          <cell r="AAF40">
            <v>0</v>
          </cell>
          <cell r="AAG40">
            <v>0</v>
          </cell>
          <cell r="AAP40">
            <v>0</v>
          </cell>
          <cell r="AAQ40">
            <v>0</v>
          </cell>
          <cell r="AAR40">
            <v>0</v>
          </cell>
          <cell r="AAS40">
            <v>0</v>
          </cell>
          <cell r="AAT40">
            <v>0</v>
          </cell>
          <cell r="ABC40">
            <v>0</v>
          </cell>
          <cell r="ABD40">
            <v>0</v>
          </cell>
          <cell r="ABE40">
            <v>0</v>
          </cell>
          <cell r="ABF40">
            <v>0</v>
          </cell>
          <cell r="ABG40">
            <v>0</v>
          </cell>
          <cell r="ABH40">
            <v>0</v>
          </cell>
          <cell r="ABI40">
            <v>0</v>
          </cell>
          <cell r="ABJ40">
            <v>0</v>
          </cell>
          <cell r="ABS40">
            <v>0</v>
          </cell>
          <cell r="ABT40">
            <v>0</v>
          </cell>
          <cell r="ABU40">
            <v>0</v>
          </cell>
          <cell r="ABV40">
            <v>0</v>
          </cell>
          <cell r="ACF40">
            <v>0</v>
          </cell>
          <cell r="ACG40">
            <v>0</v>
          </cell>
          <cell r="ACH40">
            <v>0</v>
          </cell>
          <cell r="ACI40">
            <v>187.84</v>
          </cell>
          <cell r="ACJ40">
            <v>170.60251712000002</v>
          </cell>
          <cell r="ACK40">
            <v>-17.237482879999988</v>
          </cell>
          <cell r="ACL40">
            <v>-17.237482879999988</v>
          </cell>
          <cell r="ACM40">
            <v>0</v>
          </cell>
          <cell r="ACN40">
            <v>187.84</v>
          </cell>
          <cell r="ACO40">
            <v>46.96</v>
          </cell>
          <cell r="ACP40">
            <v>46.96</v>
          </cell>
          <cell r="ACQ40">
            <v>46.96</v>
          </cell>
          <cell r="ACR40">
            <v>46.96</v>
          </cell>
          <cell r="ADA40">
            <v>170.60251712000002</v>
          </cell>
          <cell r="ADB40">
            <v>39.635392159999995</v>
          </cell>
          <cell r="ADC40">
            <v>18.457217519999997</v>
          </cell>
          <cell r="ADD40">
            <v>39.604823439999997</v>
          </cell>
          <cell r="ADE40">
            <v>72.905084000000002</v>
          </cell>
          <cell r="ADN40">
            <v>-17.237482879999988</v>
          </cell>
          <cell r="ADO40">
            <v>-17.237482879999988</v>
          </cell>
          <cell r="ADP40">
            <v>0</v>
          </cell>
          <cell r="ADQ40">
            <v>0</v>
          </cell>
          <cell r="ADR40">
            <v>0</v>
          </cell>
          <cell r="ADS40">
            <v>0</v>
          </cell>
          <cell r="ADT40">
            <v>0</v>
          </cell>
          <cell r="ADU40">
            <v>0</v>
          </cell>
          <cell r="AED40">
            <v>0</v>
          </cell>
          <cell r="AEE40">
            <v>0</v>
          </cell>
          <cell r="AEF40">
            <v>0</v>
          </cell>
          <cell r="AEG40">
            <v>0</v>
          </cell>
          <cell r="AEH40">
            <v>0</v>
          </cell>
          <cell r="AEQ40">
            <v>0</v>
          </cell>
          <cell r="AER40">
            <v>0</v>
          </cell>
          <cell r="AES40">
            <v>0</v>
          </cell>
          <cell r="AET40">
            <v>0</v>
          </cell>
          <cell r="AEU40">
            <v>0</v>
          </cell>
          <cell r="AEV40">
            <v>0</v>
          </cell>
          <cell r="AEW40">
            <v>0</v>
          </cell>
          <cell r="AEX40">
            <v>0</v>
          </cell>
          <cell r="AFG40">
            <v>0</v>
          </cell>
          <cell r="AFH40">
            <v>0</v>
          </cell>
          <cell r="AFI40">
            <v>0</v>
          </cell>
          <cell r="AFK40">
            <v>0</v>
          </cell>
          <cell r="AFT40">
            <v>0</v>
          </cell>
          <cell r="AFU40">
            <v>0</v>
          </cell>
          <cell r="AFV40">
            <v>0</v>
          </cell>
          <cell r="AFW40">
            <v>6885.6399999999994</v>
          </cell>
          <cell r="AFX40">
            <v>6679.7815807720954</v>
          </cell>
          <cell r="AFY40">
            <v>-205.85841922790405</v>
          </cell>
          <cell r="AFZ40">
            <v>-205.85841922790405</v>
          </cell>
          <cell r="AGA40">
            <v>0</v>
          </cell>
          <cell r="AGB40">
            <v>8262.7679999999982</v>
          </cell>
          <cell r="AGC40">
            <v>8015.7378969265137</v>
          </cell>
          <cell r="AGD40">
            <v>-247.0301030734845</v>
          </cell>
          <cell r="AGE40">
            <v>-247.0301030734845</v>
          </cell>
          <cell r="AGF40">
            <v>0</v>
          </cell>
          <cell r="AGG40">
            <v>413.13839999999993</v>
          </cell>
          <cell r="AGH40">
            <v>400.78689484632571</v>
          </cell>
          <cell r="AGI40">
            <v>-12.351505153674225</v>
          </cell>
          <cell r="AGJ40">
            <v>-12.351505153674225</v>
          </cell>
          <cell r="AGK40">
            <v>0</v>
          </cell>
          <cell r="AGL40">
            <v>0</v>
          </cell>
          <cell r="AGN40">
            <v>0</v>
          </cell>
          <cell r="AGO40">
            <v>0</v>
          </cell>
          <cell r="AGP40">
            <v>0</v>
          </cell>
          <cell r="AGQ40">
            <v>8675.906399999998</v>
          </cell>
          <cell r="AGR40">
            <v>8416.5247917728393</v>
          </cell>
          <cell r="AGS40">
            <v>-259.38160822715872</v>
          </cell>
          <cell r="AGT40">
            <v>-259.38160822715872</v>
          </cell>
          <cell r="AGU40">
            <v>0</v>
          </cell>
        </row>
        <row r="41">
          <cell r="C41" t="str">
            <v>Попова, ВУЛ, 29а</v>
          </cell>
          <cell r="D41">
            <v>3</v>
          </cell>
          <cell r="E41">
            <v>831.2</v>
          </cell>
          <cell r="F41">
            <v>3340.96</v>
          </cell>
          <cell r="G41">
            <v>4412.235055262965</v>
          </cell>
          <cell r="H41">
            <v>1071.275055262965</v>
          </cell>
          <cell r="I41">
            <v>0</v>
          </cell>
          <cell r="J41">
            <v>1071.275055262965</v>
          </cell>
          <cell r="K41">
            <v>974.44</v>
          </cell>
          <cell r="L41">
            <v>243.61</v>
          </cell>
          <cell r="M41">
            <v>243.61</v>
          </cell>
          <cell r="N41">
            <v>243.61</v>
          </cell>
          <cell r="O41">
            <v>243.61</v>
          </cell>
          <cell r="X41">
            <v>1519.5531555821537</v>
          </cell>
          <cell r="Y41">
            <v>0</v>
          </cell>
          <cell r="Z41">
            <v>0</v>
          </cell>
          <cell r="AA41">
            <v>1519.5531555821537</v>
          </cell>
          <cell r="AB41">
            <v>0</v>
          </cell>
          <cell r="AL41">
            <v>0</v>
          </cell>
          <cell r="AM41">
            <v>0</v>
          </cell>
          <cell r="AN41">
            <v>249.04</v>
          </cell>
          <cell r="AO41">
            <v>62.26</v>
          </cell>
          <cell r="AP41">
            <v>62.26</v>
          </cell>
          <cell r="AQ41">
            <v>62.26</v>
          </cell>
          <cell r="AR41">
            <v>62.26</v>
          </cell>
          <cell r="BA41">
            <v>398.15949342001983</v>
          </cell>
          <cell r="BB41">
            <v>0</v>
          </cell>
          <cell r="BC41">
            <v>0</v>
          </cell>
          <cell r="BD41">
            <v>398.15949342001983</v>
          </cell>
          <cell r="BE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931.64</v>
          </cell>
          <cell r="FB41">
            <v>232.91</v>
          </cell>
          <cell r="FC41">
            <v>232.91</v>
          </cell>
          <cell r="FD41">
            <v>232.91</v>
          </cell>
          <cell r="FE41">
            <v>232.91</v>
          </cell>
          <cell r="FN41">
            <v>1464.3171244807984</v>
          </cell>
          <cell r="FO41">
            <v>0</v>
          </cell>
          <cell r="FP41">
            <v>0</v>
          </cell>
          <cell r="FQ41">
            <v>1464.3171244807984</v>
          </cell>
          <cell r="FR41">
            <v>0</v>
          </cell>
          <cell r="GA41">
            <v>532.6771244807984</v>
          </cell>
          <cell r="GB41">
            <v>0</v>
          </cell>
          <cell r="GC41">
            <v>532.6771244807984</v>
          </cell>
          <cell r="GD41">
            <v>110.84</v>
          </cell>
          <cell r="GE41">
            <v>27.71</v>
          </cell>
          <cell r="GF41">
            <v>27.71</v>
          </cell>
          <cell r="GG41">
            <v>27.71</v>
          </cell>
          <cell r="GH41">
            <v>27.71</v>
          </cell>
          <cell r="GQ41">
            <v>0</v>
          </cell>
          <cell r="GV41">
            <v>-110.84</v>
          </cell>
          <cell r="GW41">
            <v>-110.84</v>
          </cell>
          <cell r="GX41">
            <v>0</v>
          </cell>
          <cell r="GY41">
            <v>1075</v>
          </cell>
          <cell r="GZ41">
            <v>268.75</v>
          </cell>
          <cell r="HA41">
            <v>268.75</v>
          </cell>
          <cell r="HB41">
            <v>268.75</v>
          </cell>
          <cell r="HC41">
            <v>268.75</v>
          </cell>
          <cell r="HL41">
            <v>1030.2052817799927</v>
          </cell>
          <cell r="HM41">
            <v>352.53725492137642</v>
          </cell>
          <cell r="HN41">
            <v>267.31326291491433</v>
          </cell>
          <cell r="HO41">
            <v>221.18280179196427</v>
          </cell>
          <cell r="HP41">
            <v>189.17196215173774</v>
          </cell>
          <cell r="HY41">
            <v>-44.794718220007326</v>
          </cell>
          <cell r="HZ41">
            <v>-44.794718220007326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JB41">
            <v>0</v>
          </cell>
          <cell r="JC41">
            <v>0</v>
          </cell>
          <cell r="JD41">
            <v>0</v>
          </cell>
          <cell r="JE41">
            <v>0</v>
          </cell>
          <cell r="JF41">
            <v>0</v>
          </cell>
          <cell r="JG41">
            <v>0</v>
          </cell>
          <cell r="JH41">
            <v>0</v>
          </cell>
          <cell r="JI41">
            <v>0</v>
          </cell>
          <cell r="JR41">
            <v>0</v>
          </cell>
          <cell r="JS41">
            <v>0</v>
          </cell>
          <cell r="JT41">
            <v>0</v>
          </cell>
          <cell r="JU41">
            <v>0</v>
          </cell>
          <cell r="JV41">
            <v>0</v>
          </cell>
          <cell r="KE41">
            <v>0</v>
          </cell>
          <cell r="KF41">
            <v>0</v>
          </cell>
          <cell r="KG41">
            <v>0</v>
          </cell>
          <cell r="KH41">
            <v>756.84</v>
          </cell>
          <cell r="KI41">
            <v>189.21</v>
          </cell>
          <cell r="KJ41">
            <v>189.21</v>
          </cell>
          <cell r="KK41">
            <v>189.21</v>
          </cell>
          <cell r="KL41">
            <v>189.21</v>
          </cell>
          <cell r="KU41">
            <v>815.81096381092652</v>
          </cell>
          <cell r="KV41">
            <v>219.9565955011648</v>
          </cell>
          <cell r="KW41">
            <v>220.22963234759027</v>
          </cell>
          <cell r="KX41">
            <v>208.0059613280923</v>
          </cell>
          <cell r="KY41">
            <v>167.61877463407922</v>
          </cell>
          <cell r="LH41">
            <v>58.970963810926492</v>
          </cell>
          <cell r="LI41">
            <v>0</v>
          </cell>
          <cell r="LJ41">
            <v>58.970963810926492</v>
          </cell>
          <cell r="LK41">
            <v>0</v>
          </cell>
          <cell r="LX41">
            <v>0</v>
          </cell>
          <cell r="MJ41">
            <v>0</v>
          </cell>
          <cell r="ML41">
            <v>0</v>
          </cell>
          <cell r="MM41">
            <v>0</v>
          </cell>
          <cell r="MN41">
            <v>1013.08</v>
          </cell>
          <cell r="MO41">
            <v>253.27</v>
          </cell>
          <cell r="MP41">
            <v>253.27</v>
          </cell>
          <cell r="MQ41">
            <v>253.27</v>
          </cell>
          <cell r="MR41">
            <v>253.27</v>
          </cell>
          <cell r="NA41">
            <v>1168.6998677845786</v>
          </cell>
          <cell r="NB41">
            <v>1168.6998677845786</v>
          </cell>
          <cell r="NC41">
            <v>0</v>
          </cell>
          <cell r="ND41">
            <v>0</v>
          </cell>
          <cell r="NE41">
            <v>0</v>
          </cell>
          <cell r="NN41">
            <v>155.61986778457856</v>
          </cell>
          <cell r="NO41">
            <v>0</v>
          </cell>
          <cell r="NP41">
            <v>155.61986778457856</v>
          </cell>
          <cell r="NQ41">
            <v>624.24</v>
          </cell>
          <cell r="NR41">
            <v>1704.52</v>
          </cell>
          <cell r="NS41">
            <v>1080.28</v>
          </cell>
          <cell r="NT41">
            <v>0</v>
          </cell>
          <cell r="NU41">
            <v>1080.28</v>
          </cell>
          <cell r="NV41">
            <v>274.83999999999997</v>
          </cell>
          <cell r="NW41">
            <v>68.709999999999994</v>
          </cell>
          <cell r="NX41">
            <v>68.709999999999994</v>
          </cell>
          <cell r="NY41">
            <v>68.709999999999994</v>
          </cell>
          <cell r="NZ41">
            <v>68.709999999999994</v>
          </cell>
          <cell r="OI41">
            <v>0</v>
          </cell>
          <cell r="OJ41">
            <v>0</v>
          </cell>
          <cell r="OK41">
            <v>0</v>
          </cell>
          <cell r="OL41">
            <v>0</v>
          </cell>
          <cell r="OM41">
            <v>0</v>
          </cell>
          <cell r="OV41">
            <v>-274.83999999999997</v>
          </cell>
          <cell r="OW41">
            <v>-274.83999999999997</v>
          </cell>
          <cell r="OX41">
            <v>0</v>
          </cell>
          <cell r="OY41">
            <v>218.68</v>
          </cell>
          <cell r="OZ41">
            <v>54.67</v>
          </cell>
          <cell r="PA41">
            <v>54.67</v>
          </cell>
          <cell r="PB41">
            <v>54.67</v>
          </cell>
          <cell r="PC41">
            <v>54.67</v>
          </cell>
          <cell r="PL41">
            <v>1704.52</v>
          </cell>
          <cell r="PM41">
            <v>1704.52</v>
          </cell>
          <cell r="PN41">
            <v>0</v>
          </cell>
          <cell r="PO41">
            <v>0</v>
          </cell>
          <cell r="PP41">
            <v>0</v>
          </cell>
          <cell r="PY41">
            <v>1485.84</v>
          </cell>
          <cell r="PZ41">
            <v>0</v>
          </cell>
          <cell r="QA41">
            <v>1485.84</v>
          </cell>
          <cell r="QB41">
            <v>0</v>
          </cell>
          <cell r="QC41">
            <v>0</v>
          </cell>
          <cell r="QD41">
            <v>0</v>
          </cell>
          <cell r="QE41">
            <v>0</v>
          </cell>
          <cell r="QF41">
            <v>0</v>
          </cell>
          <cell r="QO41">
            <v>0</v>
          </cell>
          <cell r="QP41">
            <v>0</v>
          </cell>
          <cell r="QQ41">
            <v>0</v>
          </cell>
          <cell r="QR41">
            <v>0</v>
          </cell>
          <cell r="QS41">
            <v>0</v>
          </cell>
          <cell r="RB41">
            <v>0</v>
          </cell>
          <cell r="RC41">
            <v>0</v>
          </cell>
          <cell r="RD41">
            <v>0</v>
          </cell>
          <cell r="RE41">
            <v>0</v>
          </cell>
          <cell r="RF41">
            <v>0</v>
          </cell>
          <cell r="RG41">
            <v>0</v>
          </cell>
          <cell r="RH41">
            <v>0</v>
          </cell>
          <cell r="RI41">
            <v>0</v>
          </cell>
          <cell r="RR41">
            <v>0</v>
          </cell>
          <cell r="RS41">
            <v>0</v>
          </cell>
          <cell r="RT41">
            <v>0</v>
          </cell>
          <cell r="RU41">
            <v>0</v>
          </cell>
          <cell r="RV41">
            <v>0</v>
          </cell>
          <cell r="SE41">
            <v>0</v>
          </cell>
          <cell r="SF41">
            <v>0</v>
          </cell>
          <cell r="SG41">
            <v>0</v>
          </cell>
          <cell r="SH41">
            <v>0</v>
          </cell>
          <cell r="SI41">
            <v>0</v>
          </cell>
          <cell r="SJ41">
            <v>0</v>
          </cell>
          <cell r="SK41">
            <v>0</v>
          </cell>
          <cell r="SL41">
            <v>0</v>
          </cell>
          <cell r="SU41">
            <v>0</v>
          </cell>
          <cell r="SV41">
            <v>0</v>
          </cell>
          <cell r="SW41">
            <v>0</v>
          </cell>
          <cell r="SX41">
            <v>0</v>
          </cell>
          <cell r="SY41">
            <v>0</v>
          </cell>
          <cell r="TH41">
            <v>0</v>
          </cell>
          <cell r="TI41">
            <v>0</v>
          </cell>
          <cell r="TJ41">
            <v>0</v>
          </cell>
          <cell r="TK41">
            <v>122.36</v>
          </cell>
          <cell r="TL41">
            <v>30.59</v>
          </cell>
          <cell r="TM41">
            <v>30.59</v>
          </cell>
          <cell r="TN41">
            <v>30.59</v>
          </cell>
          <cell r="TO41">
            <v>30.59</v>
          </cell>
          <cell r="TX41">
            <v>0</v>
          </cell>
          <cell r="TY41">
            <v>0</v>
          </cell>
          <cell r="TZ41">
            <v>0</v>
          </cell>
          <cell r="UA41">
            <v>0</v>
          </cell>
          <cell r="UB41">
            <v>0</v>
          </cell>
          <cell r="UK41">
            <v>-122.36</v>
          </cell>
          <cell r="UL41">
            <v>-122.36</v>
          </cell>
          <cell r="UM41">
            <v>0</v>
          </cell>
          <cell r="UN41">
            <v>8.36</v>
          </cell>
          <cell r="UO41">
            <v>2.09</v>
          </cell>
          <cell r="UP41">
            <v>2.09</v>
          </cell>
          <cell r="UQ41">
            <v>2.09</v>
          </cell>
          <cell r="UR41">
            <v>2.09</v>
          </cell>
          <cell r="VA41">
            <v>0</v>
          </cell>
          <cell r="VC41">
            <v>0</v>
          </cell>
          <cell r="VH41">
            <v>0</v>
          </cell>
          <cell r="VN41">
            <v>-8.36</v>
          </cell>
          <cell r="VO41">
            <v>-8.36</v>
          </cell>
          <cell r="VP41">
            <v>0</v>
          </cell>
          <cell r="VQ41">
            <v>0</v>
          </cell>
          <cell r="WD41">
            <v>0</v>
          </cell>
          <cell r="WQ41">
            <v>0</v>
          </cell>
          <cell r="WR41">
            <v>0</v>
          </cell>
          <cell r="WS41">
            <v>0</v>
          </cell>
          <cell r="WT41">
            <v>4111.16</v>
          </cell>
          <cell r="WU41">
            <v>1027.79</v>
          </cell>
          <cell r="WV41">
            <v>1027.79</v>
          </cell>
          <cell r="WW41">
            <v>1027.79</v>
          </cell>
          <cell r="WX41">
            <v>1027.79</v>
          </cell>
          <cell r="XG41">
            <v>4374.3668890030967</v>
          </cell>
          <cell r="XH41">
            <v>2408.3291045013161</v>
          </cell>
          <cell r="XI41">
            <v>1132.6386647525214</v>
          </cell>
          <cell r="XJ41">
            <v>1.2106703853481262</v>
          </cell>
          <cell r="XK41">
            <v>832.18844936391133</v>
          </cell>
          <cell r="XT41">
            <v>263.20688900309688</v>
          </cell>
          <cell r="XU41">
            <v>0</v>
          </cell>
          <cell r="XV41">
            <v>263.20688900309688</v>
          </cell>
          <cell r="XW41">
            <v>928.52</v>
          </cell>
          <cell r="XX41">
            <v>232.13</v>
          </cell>
          <cell r="XY41">
            <v>232.13</v>
          </cell>
          <cell r="XZ41">
            <v>232.13</v>
          </cell>
          <cell r="YA41">
            <v>232.13</v>
          </cell>
          <cell r="YJ41">
            <v>1694.7879985519444</v>
          </cell>
          <cell r="YK41">
            <v>850.7803516040974</v>
          </cell>
          <cell r="YL41">
            <v>292.57210222399743</v>
          </cell>
          <cell r="YM41">
            <v>294.09101303323899</v>
          </cell>
          <cell r="YN41">
            <v>257.34453169061044</v>
          </cell>
          <cell r="YW41">
            <v>766.2679985519444</v>
          </cell>
          <cell r="YX41">
            <v>0</v>
          </cell>
          <cell r="YY41">
            <v>766.2679985519444</v>
          </cell>
          <cell r="YZ41">
            <v>2187.7199999999998</v>
          </cell>
          <cell r="ZA41">
            <v>546.92999999999995</v>
          </cell>
          <cell r="ZB41">
            <v>546.92999999999995</v>
          </cell>
          <cell r="ZC41">
            <v>546.92999999999995</v>
          </cell>
          <cell r="ZD41">
            <v>546.92999999999995</v>
          </cell>
          <cell r="ZM41">
            <v>3392.1384336600636</v>
          </cell>
          <cell r="ZT41">
            <v>764.16904558140845</v>
          </cell>
          <cell r="ZU41">
            <v>2032.1215427291513</v>
          </cell>
          <cell r="ZV41">
            <v>595.84784534950393</v>
          </cell>
          <cell r="ZZ41">
            <v>1204.4184336600638</v>
          </cell>
          <cell r="AAA41">
            <v>0</v>
          </cell>
          <cell r="AAB41">
            <v>1204.4184336600638</v>
          </cell>
          <cell r="AAC41">
            <v>163</v>
          </cell>
          <cell r="AAD41">
            <v>40.75</v>
          </cell>
          <cell r="AAE41">
            <v>40.75</v>
          </cell>
          <cell r="AAF41">
            <v>40.75</v>
          </cell>
          <cell r="AAG41">
            <v>40.75</v>
          </cell>
          <cell r="AAP41">
            <v>118.60806600000001</v>
          </cell>
          <cell r="AAQ41">
            <v>0</v>
          </cell>
          <cell r="AAR41">
            <v>39.5511804</v>
          </cell>
          <cell r="AAS41">
            <v>39.169605599999997</v>
          </cell>
          <cell r="AAT41">
            <v>39.887279999999997</v>
          </cell>
          <cell r="ABC41">
            <v>-44.391933999999992</v>
          </cell>
          <cell r="ABD41">
            <v>-44.391933999999992</v>
          </cell>
          <cell r="ABE41">
            <v>0</v>
          </cell>
          <cell r="ABF41">
            <v>36.200000000000003</v>
          </cell>
          <cell r="ABG41">
            <v>9.0500000000000007</v>
          </cell>
          <cell r="ABH41">
            <v>9.0500000000000007</v>
          </cell>
          <cell r="ABI41">
            <v>9.0500000000000007</v>
          </cell>
          <cell r="ABJ41">
            <v>9.0500000000000007</v>
          </cell>
          <cell r="ABS41">
            <v>0</v>
          </cell>
          <cell r="ABT41">
            <v>0</v>
          </cell>
          <cell r="ABU41">
            <v>0</v>
          </cell>
          <cell r="ABV41">
            <v>0</v>
          </cell>
          <cell r="ACF41">
            <v>-36.200000000000003</v>
          </cell>
          <cell r="ACG41">
            <v>-36.200000000000003</v>
          </cell>
          <cell r="ACH41">
            <v>0</v>
          </cell>
          <cell r="ACI41">
            <v>115.12</v>
          </cell>
          <cell r="ACJ41">
            <v>599.34760900000003</v>
          </cell>
          <cell r="ACK41">
            <v>484.22760900000003</v>
          </cell>
          <cell r="ACL41">
            <v>0</v>
          </cell>
          <cell r="ACM41">
            <v>484.22760900000003</v>
          </cell>
          <cell r="ACN41">
            <v>115.12</v>
          </cell>
          <cell r="ACO41">
            <v>28.78</v>
          </cell>
          <cell r="ACP41">
            <v>28.78</v>
          </cell>
          <cell r="ACQ41">
            <v>28.78</v>
          </cell>
          <cell r="ACR41">
            <v>28.78</v>
          </cell>
          <cell r="ADA41">
            <v>599.34760900000003</v>
          </cell>
          <cell r="ADB41">
            <v>211.89690424</v>
          </cell>
          <cell r="ADC41">
            <v>0</v>
          </cell>
          <cell r="ADD41">
            <v>272.66397675999997</v>
          </cell>
          <cell r="ADE41">
            <v>114.786728</v>
          </cell>
          <cell r="ADN41">
            <v>484.22760900000003</v>
          </cell>
          <cell r="ADO41">
            <v>0</v>
          </cell>
          <cell r="ADP41">
            <v>484.22760900000003</v>
          </cell>
          <cell r="ADQ41">
            <v>0</v>
          </cell>
          <cell r="ADR41">
            <v>0</v>
          </cell>
          <cell r="ADS41">
            <v>0</v>
          </cell>
          <cell r="ADT41">
            <v>0</v>
          </cell>
          <cell r="ADU41">
            <v>0</v>
          </cell>
          <cell r="AED41">
            <v>0</v>
          </cell>
          <cell r="AEE41">
            <v>0</v>
          </cell>
          <cell r="AEF41">
            <v>0</v>
          </cell>
          <cell r="AEG41">
            <v>0</v>
          </cell>
          <cell r="AEH41">
            <v>0</v>
          </cell>
          <cell r="AEQ41">
            <v>0</v>
          </cell>
          <cell r="AER41">
            <v>0</v>
          </cell>
          <cell r="AES41">
            <v>0</v>
          </cell>
          <cell r="AET41">
            <v>0</v>
          </cell>
          <cell r="AEU41">
            <v>0</v>
          </cell>
          <cell r="AEV41">
            <v>0</v>
          </cell>
          <cell r="AEW41">
            <v>0</v>
          </cell>
          <cell r="AEX41">
            <v>0</v>
          </cell>
          <cell r="AFG41">
            <v>0</v>
          </cell>
          <cell r="AFH41">
            <v>0</v>
          </cell>
          <cell r="AFI41">
            <v>0</v>
          </cell>
          <cell r="AFK41">
            <v>0</v>
          </cell>
          <cell r="AFT41">
            <v>0</v>
          </cell>
          <cell r="AFU41">
            <v>0</v>
          </cell>
          <cell r="AFV41">
            <v>0</v>
          </cell>
          <cell r="AFW41">
            <v>13276.84</v>
          </cell>
          <cell r="AFX41">
            <v>18280.514883073574</v>
          </cell>
          <cell r="AFY41">
            <v>5003.6748830735742</v>
          </cell>
          <cell r="AFZ41">
            <v>0</v>
          </cell>
          <cell r="AGA41">
            <v>5003.6748830735742</v>
          </cell>
          <cell r="AGB41">
            <v>15932.207999999999</v>
          </cell>
          <cell r="AGC41">
            <v>21936.617859688289</v>
          </cell>
          <cell r="AGD41">
            <v>6004.4098596882905</v>
          </cell>
          <cell r="AGE41">
            <v>0</v>
          </cell>
          <cell r="AGF41">
            <v>6004.4098596882905</v>
          </cell>
          <cell r="AGG41">
            <v>796.61040000000003</v>
          </cell>
          <cell r="AGH41">
            <v>1096.8308929844145</v>
          </cell>
          <cell r="AGI41">
            <v>300.22049298441448</v>
          </cell>
          <cell r="AGJ41">
            <v>0</v>
          </cell>
          <cell r="AGK41">
            <v>300.22049298441448</v>
          </cell>
          <cell r="AGL41">
            <v>225.35516304347826</v>
          </cell>
          <cell r="AGN41">
            <v>-225.35516304347826</v>
          </cell>
          <cell r="AGO41">
            <v>-225.35516304347826</v>
          </cell>
          <cell r="AGP41">
            <v>0</v>
          </cell>
          <cell r="AGQ41">
            <v>16954.173563043478</v>
          </cell>
          <cell r="AGR41">
            <v>23033.448752672703</v>
          </cell>
          <cell r="AGS41">
            <v>6079.2751896292248</v>
          </cell>
          <cell r="AGT41">
            <v>0</v>
          </cell>
          <cell r="AGU41">
            <v>6079.2751896292248</v>
          </cell>
        </row>
        <row r="42">
          <cell r="C42" t="str">
            <v>Попова, ВУЛ, 31a</v>
          </cell>
          <cell r="D42">
            <v>10</v>
          </cell>
          <cell r="E42">
            <v>6477.9</v>
          </cell>
          <cell r="F42">
            <v>21265.64</v>
          </cell>
          <cell r="G42">
            <v>25922.264050954855</v>
          </cell>
          <cell r="H42">
            <v>4656.6240509548552</v>
          </cell>
          <cell r="I42">
            <v>0</v>
          </cell>
          <cell r="J42">
            <v>4656.6240509548552</v>
          </cell>
          <cell r="K42">
            <v>9123.48</v>
          </cell>
          <cell r="L42">
            <v>2280.87</v>
          </cell>
          <cell r="M42">
            <v>2280.87</v>
          </cell>
          <cell r="N42">
            <v>2280.87</v>
          </cell>
          <cell r="O42">
            <v>2280.87</v>
          </cell>
          <cell r="X42">
            <v>13573.310265714425</v>
          </cell>
          <cell r="Y42">
            <v>0</v>
          </cell>
          <cell r="Z42">
            <v>0</v>
          </cell>
          <cell r="AA42">
            <v>0</v>
          </cell>
          <cell r="AB42">
            <v>13573.310265714425</v>
          </cell>
          <cell r="AL42">
            <v>0</v>
          </cell>
          <cell r="AM42">
            <v>0</v>
          </cell>
          <cell r="AN42">
            <v>344.64</v>
          </cell>
          <cell r="AO42">
            <v>86.16</v>
          </cell>
          <cell r="AP42">
            <v>86.16</v>
          </cell>
          <cell r="AQ42">
            <v>86.16</v>
          </cell>
          <cell r="AR42">
            <v>86.16</v>
          </cell>
          <cell r="BA42">
            <v>566.18166168147172</v>
          </cell>
          <cell r="BB42">
            <v>0</v>
          </cell>
          <cell r="BC42">
            <v>0</v>
          </cell>
          <cell r="BD42">
            <v>0</v>
          </cell>
          <cell r="BE42">
            <v>566.18166168147172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769.56</v>
          </cell>
          <cell r="DX42">
            <v>192.39</v>
          </cell>
          <cell r="DY42">
            <v>192.39</v>
          </cell>
          <cell r="DZ42">
            <v>192.39</v>
          </cell>
          <cell r="EA42">
            <v>192.39</v>
          </cell>
          <cell r="EK42">
            <v>1161.5176218735592</v>
          </cell>
          <cell r="EL42">
            <v>0</v>
          </cell>
          <cell r="EM42">
            <v>0</v>
          </cell>
          <cell r="EN42">
            <v>0</v>
          </cell>
          <cell r="EO42">
            <v>1161.5176218735592</v>
          </cell>
          <cell r="EX42">
            <v>391.95762187355922</v>
          </cell>
          <cell r="EY42">
            <v>0</v>
          </cell>
          <cell r="EZ42">
            <v>391.95762187355922</v>
          </cell>
          <cell r="FA42">
            <v>2189.52</v>
          </cell>
          <cell r="FB42">
            <v>547.38</v>
          </cell>
          <cell r="FC42">
            <v>547.38</v>
          </cell>
          <cell r="FD42">
            <v>547.38</v>
          </cell>
          <cell r="FE42">
            <v>547.38</v>
          </cell>
          <cell r="FN42">
            <v>3334.6094899556997</v>
          </cell>
          <cell r="FO42">
            <v>0</v>
          </cell>
          <cell r="FP42">
            <v>0</v>
          </cell>
          <cell r="FQ42">
            <v>0</v>
          </cell>
          <cell r="FR42">
            <v>3334.6094899556997</v>
          </cell>
          <cell r="GA42">
            <v>1145.0894899556997</v>
          </cell>
          <cell r="GB42">
            <v>0</v>
          </cell>
          <cell r="GC42">
            <v>1145.0894899556997</v>
          </cell>
          <cell r="GD42">
            <v>461.24</v>
          </cell>
          <cell r="GE42">
            <v>115.31</v>
          </cell>
          <cell r="GF42">
            <v>115.31</v>
          </cell>
          <cell r="GG42">
            <v>115.31</v>
          </cell>
          <cell r="GH42">
            <v>115.31</v>
          </cell>
          <cell r="GQ42">
            <v>0</v>
          </cell>
          <cell r="GV42">
            <v>-461.24</v>
          </cell>
          <cell r="GW42">
            <v>-461.24</v>
          </cell>
          <cell r="GX42">
            <v>0</v>
          </cell>
          <cell r="GY42">
            <v>8377.2000000000007</v>
          </cell>
          <cell r="GZ42">
            <v>2094.3000000000002</v>
          </cell>
          <cell r="HA42">
            <v>2094.3000000000002</v>
          </cell>
          <cell r="HB42">
            <v>2094.3000000000002</v>
          </cell>
          <cell r="HC42">
            <v>2094.3000000000002</v>
          </cell>
          <cell r="HL42">
            <v>7286.645011729699</v>
          </cell>
          <cell r="HM42">
            <v>2005.2858789248023</v>
          </cell>
          <cell r="HN42">
            <v>2083.2875190526029</v>
          </cell>
          <cell r="HO42">
            <v>1723.7729448125183</v>
          </cell>
          <cell r="HP42">
            <v>1474.298668939776</v>
          </cell>
          <cell r="HY42">
            <v>-1090.5549882703017</v>
          </cell>
          <cell r="HZ42">
            <v>-1090.5549882703017</v>
          </cell>
          <cell r="IA42">
            <v>0</v>
          </cell>
          <cell r="IB42">
            <v>8791.4</v>
          </cell>
          <cell r="IC42">
            <v>2197.85</v>
          </cell>
          <cell r="ID42">
            <v>2197.85</v>
          </cell>
          <cell r="IE42">
            <v>2197.85</v>
          </cell>
          <cell r="IF42">
            <v>2197.85</v>
          </cell>
          <cell r="IO42">
            <v>6745.16228810958</v>
          </cell>
          <cell r="IP42">
            <v>1649.7849778375639</v>
          </cell>
          <cell r="IQ42">
            <v>2308.9093220627879</v>
          </cell>
          <cell r="IR42">
            <v>1478.4112182602616</v>
          </cell>
          <cell r="IS42">
            <v>1308.0567699489668</v>
          </cell>
          <cell r="JB42">
            <v>-2046.2377118904196</v>
          </cell>
          <cell r="JC42">
            <v>-2046.2377118904196</v>
          </cell>
          <cell r="JD42">
            <v>0</v>
          </cell>
          <cell r="JE42">
            <v>1532.48</v>
          </cell>
          <cell r="JF42">
            <v>383.12</v>
          </cell>
          <cell r="JG42">
            <v>383.12</v>
          </cell>
          <cell r="JH42">
            <v>383.12</v>
          </cell>
          <cell r="JI42">
            <v>383.12</v>
          </cell>
          <cell r="JR42">
            <v>1198.2405670182193</v>
          </cell>
          <cell r="JS42">
            <v>272.73861356612349</v>
          </cell>
          <cell r="JT42">
            <v>408.15452092607285</v>
          </cell>
          <cell r="JU42">
            <v>261.9436387860228</v>
          </cell>
          <cell r="JV42">
            <v>255.40379374</v>
          </cell>
          <cell r="KE42">
            <v>-334.23943298178074</v>
          </cell>
          <cell r="KF42">
            <v>-334.23943298178074</v>
          </cell>
          <cell r="KG42">
            <v>0</v>
          </cell>
          <cell r="KH42">
            <v>2907.28</v>
          </cell>
          <cell r="KI42">
            <v>726.82</v>
          </cell>
          <cell r="KJ42">
            <v>726.82</v>
          </cell>
          <cell r="KK42">
            <v>726.82</v>
          </cell>
          <cell r="KL42">
            <v>726.82</v>
          </cell>
          <cell r="KU42">
            <v>3134.3413404666212</v>
          </cell>
          <cell r="KV42">
            <v>845.0720583198439</v>
          </cell>
          <cell r="KW42">
            <v>846.12106441707033</v>
          </cell>
          <cell r="KX42">
            <v>799.15778602509738</v>
          </cell>
          <cell r="KY42">
            <v>643.9904317046097</v>
          </cell>
          <cell r="LH42">
            <v>227.061340466621</v>
          </cell>
          <cell r="LI42">
            <v>0</v>
          </cell>
          <cell r="LJ42">
            <v>227.061340466621</v>
          </cell>
          <cell r="LK42">
            <v>0</v>
          </cell>
          <cell r="LX42">
            <v>0</v>
          </cell>
          <cell r="MJ42">
            <v>0</v>
          </cell>
          <cell r="ML42">
            <v>0</v>
          </cell>
          <cell r="MM42">
            <v>0</v>
          </cell>
          <cell r="MN42">
            <v>30620.160000000003</v>
          </cell>
          <cell r="MO42">
            <v>7655.0400000000009</v>
          </cell>
          <cell r="MP42">
            <v>7655.0400000000009</v>
          </cell>
          <cell r="MQ42">
            <v>7655.0400000000009</v>
          </cell>
          <cell r="MR42">
            <v>7655.0400000000009</v>
          </cell>
          <cell r="NA42">
            <v>1005.8441884074856</v>
          </cell>
          <cell r="NB42">
            <v>0</v>
          </cell>
          <cell r="NC42">
            <v>0</v>
          </cell>
          <cell r="ND42">
            <v>1005.8441884074856</v>
          </cell>
          <cell r="NE42">
            <v>0</v>
          </cell>
          <cell r="NN42">
            <v>-29614.315811592518</v>
          </cell>
          <cell r="NO42">
            <v>-29614.315811592518</v>
          </cell>
          <cell r="NP42">
            <v>0</v>
          </cell>
          <cell r="NQ42">
            <v>2935.84</v>
          </cell>
          <cell r="NR42">
            <v>244.1</v>
          </cell>
          <cell r="NS42">
            <v>-2691.7400000000002</v>
          </cell>
          <cell r="NT42">
            <v>-2691.7400000000002</v>
          </cell>
          <cell r="NU42">
            <v>0</v>
          </cell>
          <cell r="NV42">
            <v>401.64</v>
          </cell>
          <cell r="NW42">
            <v>100.41</v>
          </cell>
          <cell r="NX42">
            <v>100.41</v>
          </cell>
          <cell r="NY42">
            <v>100.41</v>
          </cell>
          <cell r="NZ42">
            <v>100.41</v>
          </cell>
          <cell r="OI42">
            <v>0</v>
          </cell>
          <cell r="OJ42">
            <v>0</v>
          </cell>
          <cell r="OK42">
            <v>0</v>
          </cell>
          <cell r="OL42">
            <v>0</v>
          </cell>
          <cell r="OM42">
            <v>0</v>
          </cell>
          <cell r="OV42">
            <v>-401.64</v>
          </cell>
          <cell r="OW42">
            <v>-401.64</v>
          </cell>
          <cell r="OX42">
            <v>0</v>
          </cell>
          <cell r="OY42">
            <v>461.24</v>
          </cell>
          <cell r="OZ42">
            <v>115.31</v>
          </cell>
          <cell r="PA42">
            <v>115.31</v>
          </cell>
          <cell r="PB42">
            <v>115.31</v>
          </cell>
          <cell r="PC42">
            <v>115.31</v>
          </cell>
          <cell r="PL42">
            <v>0</v>
          </cell>
          <cell r="PM42">
            <v>0</v>
          </cell>
          <cell r="PN42">
            <v>0</v>
          </cell>
          <cell r="PO42">
            <v>0</v>
          </cell>
          <cell r="PP42">
            <v>0</v>
          </cell>
          <cell r="PY42">
            <v>-461.24</v>
          </cell>
          <cell r="PZ42">
            <v>-461.24</v>
          </cell>
          <cell r="QA42">
            <v>0</v>
          </cell>
          <cell r="QB42">
            <v>0</v>
          </cell>
          <cell r="QC42">
            <v>0</v>
          </cell>
          <cell r="QD42">
            <v>0</v>
          </cell>
          <cell r="QE42">
            <v>0</v>
          </cell>
          <cell r="QF42">
            <v>0</v>
          </cell>
          <cell r="QO42">
            <v>0</v>
          </cell>
          <cell r="QP42">
            <v>0</v>
          </cell>
          <cell r="QQ42">
            <v>0</v>
          </cell>
          <cell r="QR42">
            <v>0</v>
          </cell>
          <cell r="QS42">
            <v>0</v>
          </cell>
          <cell r="RB42">
            <v>0</v>
          </cell>
          <cell r="RC42">
            <v>0</v>
          </cell>
          <cell r="RD42">
            <v>0</v>
          </cell>
          <cell r="RE42">
            <v>0</v>
          </cell>
          <cell r="RF42">
            <v>0</v>
          </cell>
          <cell r="RG42">
            <v>0</v>
          </cell>
          <cell r="RH42">
            <v>0</v>
          </cell>
          <cell r="RI42">
            <v>0</v>
          </cell>
          <cell r="RR42">
            <v>0</v>
          </cell>
          <cell r="RS42">
            <v>0</v>
          </cell>
          <cell r="RT42">
            <v>0</v>
          </cell>
          <cell r="RU42">
            <v>0</v>
          </cell>
          <cell r="RV42">
            <v>0</v>
          </cell>
          <cell r="SE42">
            <v>0</v>
          </cell>
          <cell r="SF42">
            <v>0</v>
          </cell>
          <cell r="SG42">
            <v>0</v>
          </cell>
          <cell r="SH42">
            <v>1399.24</v>
          </cell>
          <cell r="SI42">
            <v>349.81</v>
          </cell>
          <cell r="SJ42">
            <v>349.81</v>
          </cell>
          <cell r="SK42">
            <v>349.81</v>
          </cell>
          <cell r="SL42">
            <v>349.81</v>
          </cell>
          <cell r="SU42">
            <v>0</v>
          </cell>
          <cell r="SV42">
            <v>0</v>
          </cell>
          <cell r="SW42">
            <v>0</v>
          </cell>
          <cell r="SX42">
            <v>0</v>
          </cell>
          <cell r="SY42">
            <v>0</v>
          </cell>
          <cell r="TH42">
            <v>-1399.24</v>
          </cell>
          <cell r="TI42">
            <v>-1399.24</v>
          </cell>
          <cell r="TJ42">
            <v>0</v>
          </cell>
          <cell r="TK42">
            <v>660.76</v>
          </cell>
          <cell r="TL42">
            <v>165.19</v>
          </cell>
          <cell r="TM42">
            <v>165.19</v>
          </cell>
          <cell r="TN42">
            <v>165.19</v>
          </cell>
          <cell r="TO42">
            <v>165.19</v>
          </cell>
          <cell r="TX42">
            <v>244.1</v>
          </cell>
          <cell r="TY42">
            <v>0</v>
          </cell>
          <cell r="TZ42">
            <v>0</v>
          </cell>
          <cell r="UA42">
            <v>0</v>
          </cell>
          <cell r="UB42">
            <v>244.1</v>
          </cell>
          <cell r="UK42">
            <v>-416.65999999999997</v>
          </cell>
          <cell r="UL42">
            <v>-416.65999999999997</v>
          </cell>
          <cell r="UM42">
            <v>0</v>
          </cell>
          <cell r="UN42">
            <v>12.96</v>
          </cell>
          <cell r="UO42">
            <v>3.24</v>
          </cell>
          <cell r="UP42">
            <v>3.24</v>
          </cell>
          <cell r="UQ42">
            <v>3.24</v>
          </cell>
          <cell r="UR42">
            <v>3.24</v>
          </cell>
          <cell r="VA42">
            <v>0</v>
          </cell>
          <cell r="VC42">
            <v>0</v>
          </cell>
          <cell r="VH42">
            <v>0</v>
          </cell>
          <cell r="VN42">
            <v>-12.96</v>
          </cell>
          <cell r="VO42">
            <v>-12.96</v>
          </cell>
          <cell r="VP42">
            <v>0</v>
          </cell>
          <cell r="VQ42">
            <v>0</v>
          </cell>
          <cell r="WD42">
            <v>0</v>
          </cell>
          <cell r="WQ42">
            <v>0</v>
          </cell>
          <cell r="WR42">
            <v>0</v>
          </cell>
          <cell r="WS42">
            <v>0</v>
          </cell>
          <cell r="WT42">
            <v>12624.12</v>
          </cell>
          <cell r="WU42">
            <v>3156.03</v>
          </cell>
          <cell r="WV42">
            <v>3156.03</v>
          </cell>
          <cell r="WW42">
            <v>3156.03</v>
          </cell>
          <cell r="WX42">
            <v>3156.03</v>
          </cell>
          <cell r="XG42">
            <v>10675.27782951506</v>
          </cell>
          <cell r="XH42">
            <v>4271.7604686650484</v>
          </cell>
          <cell r="XI42">
            <v>2746.5856377253635</v>
          </cell>
          <cell r="XJ42">
            <v>2.2101604345837731</v>
          </cell>
          <cell r="XK42">
            <v>3654.7215626900652</v>
          </cell>
          <cell r="XT42">
            <v>-1948.8421704849407</v>
          </cell>
          <cell r="XU42">
            <v>-1948.8421704849407</v>
          </cell>
          <cell r="XV42">
            <v>0</v>
          </cell>
          <cell r="XW42">
            <v>14945.8</v>
          </cell>
          <cell r="XX42">
            <v>3736.45</v>
          </cell>
          <cell r="XY42">
            <v>3736.45</v>
          </cell>
          <cell r="XZ42">
            <v>3736.45</v>
          </cell>
          <cell r="YA42">
            <v>3736.45</v>
          </cell>
          <cell r="YJ42">
            <v>16871.902086898866</v>
          </cell>
          <cell r="YK42">
            <v>4282.4170528992945</v>
          </cell>
          <cell r="YL42">
            <v>4353.9289155439938</v>
          </cell>
          <cell r="YM42">
            <v>4405.9367508895293</v>
          </cell>
          <cell r="YN42">
            <v>3829.6193675660488</v>
          </cell>
          <cell r="YW42">
            <v>1926.1020868988671</v>
          </cell>
          <cell r="YX42">
            <v>0</v>
          </cell>
          <cell r="YY42">
            <v>1926.1020868988671</v>
          </cell>
          <cell r="YZ42">
            <v>1020.92</v>
          </cell>
          <cell r="ZA42">
            <v>255.23</v>
          </cell>
          <cell r="ZB42">
            <v>255.23</v>
          </cell>
          <cell r="ZC42">
            <v>255.23</v>
          </cell>
          <cell r="ZD42">
            <v>255.23</v>
          </cell>
          <cell r="ZM42">
            <v>6712.0415757597111</v>
          </cell>
          <cell r="ZT42">
            <v>1680.4769508531674</v>
          </cell>
          <cell r="ZU42">
            <v>4843.2532538626438</v>
          </cell>
          <cell r="ZV42">
            <v>188.31137104390018</v>
          </cell>
          <cell r="ZZ42">
            <v>5691.121575759711</v>
          </cell>
          <cell r="AAA42">
            <v>0</v>
          </cell>
          <cell r="AAB42">
            <v>5691.121575759711</v>
          </cell>
          <cell r="AAC42">
            <v>246.16</v>
          </cell>
          <cell r="AAD42">
            <v>61.54</v>
          </cell>
          <cell r="AAE42">
            <v>61.54</v>
          </cell>
          <cell r="AAF42">
            <v>61.54</v>
          </cell>
          <cell r="AAG42">
            <v>61.54</v>
          </cell>
          <cell r="AAP42">
            <v>218.29801806</v>
          </cell>
          <cell r="AAQ42">
            <v>39.199838399999997</v>
          </cell>
          <cell r="AAR42">
            <v>59.722282403999998</v>
          </cell>
          <cell r="AAS42">
            <v>59.146104456000003</v>
          </cell>
          <cell r="AAT42">
            <v>60.229792799999998</v>
          </cell>
          <cell r="ABC42">
            <v>-27.861981939999993</v>
          </cell>
          <cell r="ABD42">
            <v>-27.861981939999993</v>
          </cell>
          <cell r="ABE42">
            <v>0</v>
          </cell>
          <cell r="ABF42">
            <v>54.44</v>
          </cell>
          <cell r="ABG42">
            <v>13.61</v>
          </cell>
          <cell r="ABH42">
            <v>13.61</v>
          </cell>
          <cell r="ABI42">
            <v>13.61</v>
          </cell>
          <cell r="ABJ42">
            <v>13.61</v>
          </cell>
          <cell r="ABS42">
            <v>0</v>
          </cell>
          <cell r="ABT42">
            <v>0</v>
          </cell>
          <cell r="ABU42">
            <v>0</v>
          </cell>
          <cell r="ABV42">
            <v>0</v>
          </cell>
          <cell r="ACF42">
            <v>-54.44</v>
          </cell>
          <cell r="ACG42">
            <v>-54.44</v>
          </cell>
          <cell r="ACH42">
            <v>0</v>
          </cell>
          <cell r="ACI42">
            <v>5749.28</v>
          </cell>
          <cell r="ACJ42">
            <v>8873.6899210400006</v>
          </cell>
          <cell r="ACK42">
            <v>3124.4099210400009</v>
          </cell>
          <cell r="ACL42">
            <v>0</v>
          </cell>
          <cell r="ACM42">
            <v>3124.4099210400009</v>
          </cell>
          <cell r="ACN42">
            <v>860.24</v>
          </cell>
          <cell r="ACO42">
            <v>215.06</v>
          </cell>
          <cell r="ACP42">
            <v>215.06</v>
          </cell>
          <cell r="ACQ42">
            <v>215.06</v>
          </cell>
          <cell r="ACR42">
            <v>215.06</v>
          </cell>
          <cell r="ADA42">
            <v>3759.4511852799997</v>
          </cell>
          <cell r="ADB42">
            <v>1019.8491290399999</v>
          </cell>
          <cell r="ADC42">
            <v>849.03200591999996</v>
          </cell>
          <cell r="ADD42">
            <v>1032.7719343199999</v>
          </cell>
          <cell r="ADE42">
            <v>857.79811599999994</v>
          </cell>
          <cell r="ADN42">
            <v>2899.2111852799999</v>
          </cell>
          <cell r="ADO42">
            <v>0</v>
          </cell>
          <cell r="ADP42">
            <v>2899.2111852799999</v>
          </cell>
          <cell r="ADQ42">
            <v>4889.04</v>
          </cell>
          <cell r="ADR42">
            <v>1222.26</v>
          </cell>
          <cell r="ADS42">
            <v>1222.26</v>
          </cell>
          <cell r="ADT42">
            <v>1222.26</v>
          </cell>
          <cell r="ADU42">
            <v>1222.26</v>
          </cell>
          <cell r="AED42">
            <v>5114.2387357600001</v>
          </cell>
          <cell r="AEE42">
            <v>1295.772436</v>
          </cell>
          <cell r="AEF42">
            <v>1218.17635632</v>
          </cell>
          <cell r="AEG42">
            <v>1410.5410194399999</v>
          </cell>
          <cell r="AEH42">
            <v>1189.748924</v>
          </cell>
          <cell r="AEQ42">
            <v>225.19873576000009</v>
          </cell>
          <cell r="AER42">
            <v>0</v>
          </cell>
          <cell r="AES42">
            <v>225.19873576000009</v>
          </cell>
          <cell r="AET42">
            <v>0</v>
          </cell>
          <cell r="AEU42">
            <v>0</v>
          </cell>
          <cell r="AEV42">
            <v>0</v>
          </cell>
          <cell r="AEW42">
            <v>0</v>
          </cell>
          <cell r="AEX42">
            <v>0</v>
          </cell>
          <cell r="AFG42">
            <v>0</v>
          </cell>
          <cell r="AFH42">
            <v>0</v>
          </cell>
          <cell r="AFI42">
            <v>0</v>
          </cell>
          <cell r="AFK42">
            <v>0</v>
          </cell>
          <cell r="AFT42">
            <v>0</v>
          </cell>
          <cell r="AFU42">
            <v>0</v>
          </cell>
          <cell r="AFV42">
            <v>0</v>
          </cell>
          <cell r="AFW42">
            <v>102693.52</v>
          </cell>
          <cell r="AFX42">
            <v>81601.161866230381</v>
          </cell>
          <cell r="AFY42">
            <v>-21092.358133769623</v>
          </cell>
          <cell r="AFZ42">
            <v>-21092.358133769623</v>
          </cell>
          <cell r="AGA42">
            <v>0</v>
          </cell>
          <cell r="AGB42">
            <v>123232.224</v>
          </cell>
          <cell r="AGC42">
            <v>97921.39423947646</v>
          </cell>
          <cell r="AGD42">
            <v>-25310.829760523542</v>
          </cell>
          <cell r="AGE42">
            <v>-25310.829760523542</v>
          </cell>
          <cell r="AGF42">
            <v>0</v>
          </cell>
          <cell r="AGG42">
            <v>3696.9667199999999</v>
          </cell>
          <cell r="AGH42">
            <v>2937.6418271842936</v>
          </cell>
          <cell r="AGI42">
            <v>-759.32489281570633</v>
          </cell>
          <cell r="AGJ42">
            <v>-759.32489281570633</v>
          </cell>
          <cell r="AGK42">
            <v>0</v>
          </cell>
          <cell r="AGL42">
            <v>825.35516304347823</v>
          </cell>
          <cell r="AGN42">
            <v>-825.35516304347823</v>
          </cell>
          <cell r="AGO42">
            <v>-825.35516304347823</v>
          </cell>
          <cell r="AGP42">
            <v>0</v>
          </cell>
          <cell r="AGQ42">
            <v>127754.54588304348</v>
          </cell>
          <cell r="AGR42">
            <v>100859.03606666076</v>
          </cell>
          <cell r="AGS42">
            <v>-26895.509816382721</v>
          </cell>
          <cell r="AGT42">
            <v>-26895.509816382721</v>
          </cell>
          <cell r="AGU42">
            <v>0</v>
          </cell>
        </row>
        <row r="43">
          <cell r="C43" t="str">
            <v>Попова, ВУЛ, 31б</v>
          </cell>
          <cell r="D43">
            <v>10</v>
          </cell>
          <cell r="E43">
            <v>5682.9</v>
          </cell>
          <cell r="F43">
            <v>20646.16</v>
          </cell>
          <cell r="G43">
            <v>6998.4592644960048</v>
          </cell>
          <cell r="H43">
            <v>-13647.700735503995</v>
          </cell>
          <cell r="I43">
            <v>-13647.700735503995</v>
          </cell>
          <cell r="J43">
            <v>0</v>
          </cell>
          <cell r="K43">
            <v>8822.36</v>
          </cell>
          <cell r="L43">
            <v>2205.59</v>
          </cell>
          <cell r="M43">
            <v>2205.59</v>
          </cell>
          <cell r="N43">
            <v>2205.59</v>
          </cell>
          <cell r="O43">
            <v>2205.59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L43">
            <v>0</v>
          </cell>
          <cell r="AM43">
            <v>0</v>
          </cell>
          <cell r="AN43">
            <v>318.56</v>
          </cell>
          <cell r="AO43">
            <v>79.64</v>
          </cell>
          <cell r="AP43">
            <v>79.64</v>
          </cell>
          <cell r="AQ43">
            <v>79.64</v>
          </cell>
          <cell r="AR43">
            <v>79.64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769</v>
          </cell>
          <cell r="DX43">
            <v>192.25</v>
          </cell>
          <cell r="DY43">
            <v>192.25</v>
          </cell>
          <cell r="DZ43">
            <v>192.25</v>
          </cell>
          <cell r="EA43">
            <v>192.25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X43">
            <v>-769</v>
          </cell>
          <cell r="EY43">
            <v>-769</v>
          </cell>
          <cell r="EZ43">
            <v>0</v>
          </cell>
          <cell r="FA43">
            <v>2264.7199999999998</v>
          </cell>
          <cell r="FB43">
            <v>566.17999999999995</v>
          </cell>
          <cell r="FC43">
            <v>566.17999999999995</v>
          </cell>
          <cell r="FD43">
            <v>566.17999999999995</v>
          </cell>
          <cell r="FE43">
            <v>566.17999999999995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GA43">
            <v>-2264.7199999999998</v>
          </cell>
          <cell r="GB43">
            <v>-2264.7199999999998</v>
          </cell>
          <cell r="GC43">
            <v>0</v>
          </cell>
          <cell r="GD43">
            <v>460.44</v>
          </cell>
          <cell r="GE43">
            <v>115.11</v>
          </cell>
          <cell r="GF43">
            <v>115.11</v>
          </cell>
          <cell r="GG43">
            <v>115.11</v>
          </cell>
          <cell r="GH43">
            <v>115.11</v>
          </cell>
          <cell r="GQ43">
            <v>0</v>
          </cell>
          <cell r="GV43">
            <v>-460.44</v>
          </cell>
          <cell r="GW43">
            <v>-460.44</v>
          </cell>
          <cell r="GX43">
            <v>0</v>
          </cell>
          <cell r="GY43">
            <v>8011.08</v>
          </cell>
          <cell r="GZ43">
            <v>2002.77</v>
          </cell>
          <cell r="HA43">
            <v>2002.77</v>
          </cell>
          <cell r="HB43">
            <v>2002.77</v>
          </cell>
          <cell r="HC43">
            <v>2002.77</v>
          </cell>
          <cell r="HL43">
            <v>6998.4592644960048</v>
          </cell>
          <cell r="HM43">
            <v>1925.9771149456524</v>
          </cell>
          <cell r="HN43">
            <v>2000.8938015853253</v>
          </cell>
          <cell r="HO43">
            <v>1655.5979763102309</v>
          </cell>
          <cell r="HP43">
            <v>1415.990371654796</v>
          </cell>
          <cell r="HY43">
            <v>-1012.6207355039951</v>
          </cell>
          <cell r="HZ43">
            <v>-1012.6207355039951</v>
          </cell>
          <cell r="IA43">
            <v>0</v>
          </cell>
          <cell r="IB43">
            <v>8792.7199999999993</v>
          </cell>
          <cell r="IC43">
            <v>2198.1799999999998</v>
          </cell>
          <cell r="ID43">
            <v>2198.1799999999998</v>
          </cell>
          <cell r="IE43">
            <v>2198.1799999999998</v>
          </cell>
          <cell r="IF43">
            <v>2198.1799999999998</v>
          </cell>
          <cell r="IO43">
            <v>6745.16228810958</v>
          </cell>
          <cell r="IP43">
            <v>1649.7849778375639</v>
          </cell>
          <cell r="IQ43">
            <v>2308.9093220627879</v>
          </cell>
          <cell r="IR43">
            <v>1478.4112182602616</v>
          </cell>
          <cell r="IS43">
            <v>1308.0567699489668</v>
          </cell>
          <cell r="JB43">
            <v>-2047.5577118904193</v>
          </cell>
          <cell r="JC43">
            <v>-2047.5577118904193</v>
          </cell>
          <cell r="JD43">
            <v>0</v>
          </cell>
          <cell r="JE43">
            <v>1533.32</v>
          </cell>
          <cell r="JF43">
            <v>383.33</v>
          </cell>
          <cell r="JG43">
            <v>383.33</v>
          </cell>
          <cell r="JH43">
            <v>383.33</v>
          </cell>
          <cell r="JI43">
            <v>383.33</v>
          </cell>
          <cell r="JR43">
            <v>1198.0872216679479</v>
          </cell>
          <cell r="JS43">
            <v>272.7037097251245</v>
          </cell>
          <cell r="JT43">
            <v>408.10228717627427</v>
          </cell>
          <cell r="JU43">
            <v>261.91011643654923</v>
          </cell>
          <cell r="JV43">
            <v>255.37110833</v>
          </cell>
          <cell r="KE43">
            <v>-335.23277833205202</v>
          </cell>
          <cell r="KF43">
            <v>-335.23277833205202</v>
          </cell>
          <cell r="KG43">
            <v>0</v>
          </cell>
          <cell r="KH43">
            <v>2583.2399999999998</v>
          </cell>
          <cell r="KI43">
            <v>645.80999999999995</v>
          </cell>
          <cell r="KJ43">
            <v>645.80999999999995</v>
          </cell>
          <cell r="KK43">
            <v>645.80999999999995</v>
          </cell>
          <cell r="KL43">
            <v>645.80999999999995</v>
          </cell>
          <cell r="KU43">
            <v>2783.6464721041289</v>
          </cell>
          <cell r="KV43">
            <v>750.51872093343866</v>
          </cell>
          <cell r="KW43">
            <v>751.45035594206388</v>
          </cell>
          <cell r="KX43">
            <v>709.74170011493652</v>
          </cell>
          <cell r="KY43">
            <v>571.9356951136898</v>
          </cell>
          <cell r="LH43">
            <v>200.40647210412908</v>
          </cell>
          <cell r="LI43">
            <v>0</v>
          </cell>
          <cell r="LJ43">
            <v>200.40647210412908</v>
          </cell>
          <cell r="LK43">
            <v>0</v>
          </cell>
          <cell r="LX43">
            <v>0</v>
          </cell>
          <cell r="MJ43">
            <v>0</v>
          </cell>
          <cell r="ML43">
            <v>0</v>
          </cell>
          <cell r="MM43">
            <v>0</v>
          </cell>
          <cell r="MN43">
            <v>32520.210480000002</v>
          </cell>
          <cell r="MO43">
            <v>8130.0526200000004</v>
          </cell>
          <cell r="MP43">
            <v>8130.0526200000004</v>
          </cell>
          <cell r="MQ43">
            <v>8130.0526200000004</v>
          </cell>
          <cell r="MR43">
            <v>8130.0526200000004</v>
          </cell>
          <cell r="NA43">
            <v>4592.6434940563086</v>
          </cell>
          <cell r="NB43">
            <v>2203.2430756490999</v>
          </cell>
          <cell r="NC43">
            <v>717.01191963255496</v>
          </cell>
          <cell r="ND43">
            <v>1672.3884987746533</v>
          </cell>
          <cell r="NE43">
            <v>0</v>
          </cell>
          <cell r="NN43">
            <v>-27927.566985943693</v>
          </cell>
          <cell r="NO43">
            <v>-27927.566985943693</v>
          </cell>
          <cell r="NP43">
            <v>0</v>
          </cell>
          <cell r="NQ43">
            <v>2565.7999999999997</v>
          </cell>
          <cell r="NR43">
            <v>0</v>
          </cell>
          <cell r="NS43">
            <v>-2565.7999999999997</v>
          </cell>
          <cell r="NT43">
            <v>-2565.7999999999997</v>
          </cell>
          <cell r="NU43">
            <v>0</v>
          </cell>
          <cell r="NV43">
            <v>425.56</v>
          </cell>
          <cell r="NW43">
            <v>106.39</v>
          </cell>
          <cell r="NX43">
            <v>106.39</v>
          </cell>
          <cell r="NY43">
            <v>106.39</v>
          </cell>
          <cell r="NZ43">
            <v>106.39</v>
          </cell>
          <cell r="OI43">
            <v>0</v>
          </cell>
          <cell r="OJ43">
            <v>0</v>
          </cell>
          <cell r="OK43">
            <v>0</v>
          </cell>
          <cell r="OL43">
            <v>0</v>
          </cell>
          <cell r="OM43">
            <v>0</v>
          </cell>
          <cell r="OV43">
            <v>-425.56</v>
          </cell>
          <cell r="OW43">
            <v>-425.56</v>
          </cell>
          <cell r="OX43">
            <v>0</v>
          </cell>
          <cell r="OY43">
            <v>435.52</v>
          </cell>
          <cell r="OZ43">
            <v>108.88</v>
          </cell>
          <cell r="PA43">
            <v>108.88</v>
          </cell>
          <cell r="PB43">
            <v>108.88</v>
          </cell>
          <cell r="PC43">
            <v>108.88</v>
          </cell>
          <cell r="PL43">
            <v>0</v>
          </cell>
          <cell r="PM43">
            <v>0</v>
          </cell>
          <cell r="PN43">
            <v>0</v>
          </cell>
          <cell r="PO43">
            <v>0</v>
          </cell>
          <cell r="PP43">
            <v>0</v>
          </cell>
          <cell r="PY43">
            <v>-435.52</v>
          </cell>
          <cell r="PZ43">
            <v>-435.52</v>
          </cell>
          <cell r="QA43">
            <v>0</v>
          </cell>
          <cell r="QB43">
            <v>0</v>
          </cell>
          <cell r="QC43">
            <v>0</v>
          </cell>
          <cell r="QD43">
            <v>0</v>
          </cell>
          <cell r="QE43">
            <v>0</v>
          </cell>
          <cell r="QF43">
            <v>0</v>
          </cell>
          <cell r="QO43">
            <v>0</v>
          </cell>
          <cell r="QP43">
            <v>0</v>
          </cell>
          <cell r="QQ43">
            <v>0</v>
          </cell>
          <cell r="QR43">
            <v>0</v>
          </cell>
          <cell r="QS43">
            <v>0</v>
          </cell>
          <cell r="RB43">
            <v>0</v>
          </cell>
          <cell r="RC43">
            <v>0</v>
          </cell>
          <cell r="RD43">
            <v>0</v>
          </cell>
          <cell r="RE43">
            <v>0</v>
          </cell>
          <cell r="RF43">
            <v>0</v>
          </cell>
          <cell r="RG43">
            <v>0</v>
          </cell>
          <cell r="RH43">
            <v>0</v>
          </cell>
          <cell r="RI43">
            <v>0</v>
          </cell>
          <cell r="RR43">
            <v>0</v>
          </cell>
          <cell r="RS43">
            <v>0</v>
          </cell>
          <cell r="RT43">
            <v>0</v>
          </cell>
          <cell r="RU43">
            <v>0</v>
          </cell>
          <cell r="RV43">
            <v>0</v>
          </cell>
          <cell r="SE43">
            <v>0</v>
          </cell>
          <cell r="SF43">
            <v>0</v>
          </cell>
          <cell r="SG43">
            <v>0</v>
          </cell>
          <cell r="SH43">
            <v>1182.1199999999999</v>
          </cell>
          <cell r="SI43">
            <v>295.52999999999997</v>
          </cell>
          <cell r="SJ43">
            <v>295.52999999999997</v>
          </cell>
          <cell r="SK43">
            <v>295.52999999999997</v>
          </cell>
          <cell r="SL43">
            <v>295.52999999999997</v>
          </cell>
          <cell r="SU43">
            <v>0</v>
          </cell>
          <cell r="SV43">
            <v>0</v>
          </cell>
          <cell r="SW43">
            <v>0</v>
          </cell>
          <cell r="SX43">
            <v>0</v>
          </cell>
          <cell r="SY43">
            <v>0</v>
          </cell>
          <cell r="TH43">
            <v>-1182.1199999999999</v>
          </cell>
          <cell r="TI43">
            <v>-1182.1199999999999</v>
          </cell>
          <cell r="TJ43">
            <v>0</v>
          </cell>
          <cell r="TK43">
            <v>507.68</v>
          </cell>
          <cell r="TL43">
            <v>126.92</v>
          </cell>
          <cell r="TM43">
            <v>126.92</v>
          </cell>
          <cell r="TN43">
            <v>126.92</v>
          </cell>
          <cell r="TO43">
            <v>126.92</v>
          </cell>
          <cell r="TX43">
            <v>0</v>
          </cell>
          <cell r="TY43">
            <v>0</v>
          </cell>
          <cell r="TZ43">
            <v>0</v>
          </cell>
          <cell r="UA43">
            <v>0</v>
          </cell>
          <cell r="UB43">
            <v>0</v>
          </cell>
          <cell r="UK43">
            <v>-507.68</v>
          </cell>
          <cell r="UL43">
            <v>-507.68</v>
          </cell>
          <cell r="UM43">
            <v>0</v>
          </cell>
          <cell r="UN43">
            <v>14.92</v>
          </cell>
          <cell r="UO43">
            <v>3.73</v>
          </cell>
          <cell r="UP43">
            <v>3.73</v>
          </cell>
          <cell r="UQ43">
            <v>3.73</v>
          </cell>
          <cell r="UR43">
            <v>3.73</v>
          </cell>
          <cell r="VA43">
            <v>0</v>
          </cell>
          <cell r="VC43">
            <v>0</v>
          </cell>
          <cell r="VH43">
            <v>0</v>
          </cell>
          <cell r="VN43">
            <v>-14.92</v>
          </cell>
          <cell r="VO43">
            <v>-14.92</v>
          </cell>
          <cell r="VP43">
            <v>0</v>
          </cell>
          <cell r="VQ43">
            <v>0</v>
          </cell>
          <cell r="WD43">
            <v>0</v>
          </cell>
          <cell r="WQ43">
            <v>0</v>
          </cell>
          <cell r="WR43">
            <v>0</v>
          </cell>
          <cell r="WS43">
            <v>0</v>
          </cell>
          <cell r="WT43">
            <v>10691.36</v>
          </cell>
          <cell r="WU43">
            <v>2672.84</v>
          </cell>
          <cell r="WV43">
            <v>2672.84</v>
          </cell>
          <cell r="WW43">
            <v>2672.84</v>
          </cell>
          <cell r="WX43">
            <v>2672.84</v>
          </cell>
          <cell r="XG43">
            <v>10155.768577597384</v>
          </cell>
          <cell r="XH43">
            <v>4150.3913774227494</v>
          </cell>
          <cell r="XI43">
            <v>2562.1513850033584</v>
          </cell>
          <cell r="XJ43">
            <v>6.4810696435398727</v>
          </cell>
          <cell r="XK43">
            <v>3436.7447455277356</v>
          </cell>
          <cell r="XT43">
            <v>-535.59142240261644</v>
          </cell>
          <cell r="XU43">
            <v>-535.59142240261644</v>
          </cell>
          <cell r="XV43">
            <v>0</v>
          </cell>
          <cell r="XW43">
            <v>11589.72</v>
          </cell>
          <cell r="XX43">
            <v>2897.43</v>
          </cell>
          <cell r="XY43">
            <v>2897.43</v>
          </cell>
          <cell r="XZ43">
            <v>2897.43</v>
          </cell>
          <cell r="YA43">
            <v>2897.43</v>
          </cell>
          <cell r="YJ43">
            <v>14390.111832529881</v>
          </cell>
          <cell r="YK43">
            <v>4132.9927258395846</v>
          </cell>
          <cell r="YL43">
            <v>3546.2929030553773</v>
          </cell>
          <cell r="YM43">
            <v>3591.5695327790281</v>
          </cell>
          <cell r="YN43">
            <v>3119.2566708558907</v>
          </cell>
          <cell r="YW43">
            <v>2800.3918325298819</v>
          </cell>
          <cell r="YX43">
            <v>0</v>
          </cell>
          <cell r="YY43">
            <v>2800.3918325298819</v>
          </cell>
          <cell r="YZ43">
            <v>900.92</v>
          </cell>
          <cell r="ZA43">
            <v>225.23</v>
          </cell>
          <cell r="ZB43">
            <v>225.23</v>
          </cell>
          <cell r="ZC43">
            <v>225.23</v>
          </cell>
          <cell r="ZD43">
            <v>225.23</v>
          </cell>
          <cell r="ZM43">
            <v>6222.5543559466523</v>
          </cell>
          <cell r="ZT43">
            <v>1544.4916779086859</v>
          </cell>
          <cell r="ZU43">
            <v>4512.7464249103177</v>
          </cell>
          <cell r="ZV43">
            <v>165.31625312764834</v>
          </cell>
          <cell r="ZZ43">
            <v>5321.6343559466522</v>
          </cell>
          <cell r="AAA43">
            <v>0</v>
          </cell>
          <cell r="AAB43">
            <v>5321.6343559466522</v>
          </cell>
          <cell r="AAC43">
            <v>199.08</v>
          </cell>
          <cell r="AAD43">
            <v>49.77</v>
          </cell>
          <cell r="AAE43">
            <v>49.77</v>
          </cell>
          <cell r="AAF43">
            <v>49.77</v>
          </cell>
          <cell r="AAG43">
            <v>49.77</v>
          </cell>
          <cell r="AAP43">
            <v>205.079677164</v>
          </cell>
          <cell r="AAQ43">
            <v>59.191755983999997</v>
          </cell>
          <cell r="AAR43">
            <v>48.647951892000002</v>
          </cell>
          <cell r="AAS43">
            <v>48.178614887999998</v>
          </cell>
          <cell r="AAT43">
            <v>49.061354399999999</v>
          </cell>
          <cell r="ABC43">
            <v>5.9996771639999906</v>
          </cell>
          <cell r="ABD43">
            <v>0</v>
          </cell>
          <cell r="ABE43">
            <v>5.9996771639999906</v>
          </cell>
          <cell r="ABF43">
            <v>44.84</v>
          </cell>
          <cell r="ABG43">
            <v>11.21</v>
          </cell>
          <cell r="ABH43">
            <v>11.21</v>
          </cell>
          <cell r="ABI43">
            <v>11.21</v>
          </cell>
          <cell r="ABJ43">
            <v>11.21</v>
          </cell>
          <cell r="ABS43">
            <v>0</v>
          </cell>
          <cell r="ABT43">
            <v>0</v>
          </cell>
          <cell r="ABU43">
            <v>0</v>
          </cell>
          <cell r="ABV43">
            <v>0</v>
          </cell>
          <cell r="ACF43">
            <v>-44.84</v>
          </cell>
          <cell r="ACG43">
            <v>-44.84</v>
          </cell>
          <cell r="ACH43">
            <v>0</v>
          </cell>
          <cell r="ACI43">
            <v>5810.28</v>
          </cell>
          <cell r="ACJ43">
            <v>6365.753470579999</v>
          </cell>
          <cell r="ACK43">
            <v>555.47347057999923</v>
          </cell>
          <cell r="ACL43">
            <v>0</v>
          </cell>
          <cell r="ACM43">
            <v>555.47347057999923</v>
          </cell>
          <cell r="ACN43">
            <v>648.4</v>
          </cell>
          <cell r="ACO43">
            <v>162.1</v>
          </cell>
          <cell r="ACP43">
            <v>162.1</v>
          </cell>
          <cell r="ACQ43">
            <v>162.1</v>
          </cell>
          <cell r="ACR43">
            <v>162.1</v>
          </cell>
          <cell r="ADA43">
            <v>1177.7613856399998</v>
          </cell>
          <cell r="ADB43">
            <v>242.38566743999999</v>
          </cell>
          <cell r="ADC43">
            <v>301.46788615999998</v>
          </cell>
          <cell r="ADD43">
            <v>367.10624803999997</v>
          </cell>
          <cell r="ADE43">
            <v>266.80158399999999</v>
          </cell>
          <cell r="ADN43">
            <v>529.36138563999987</v>
          </cell>
          <cell r="ADO43">
            <v>0</v>
          </cell>
          <cell r="ADP43">
            <v>529.36138563999987</v>
          </cell>
          <cell r="ADQ43">
            <v>5161.88</v>
          </cell>
          <cell r="ADR43">
            <v>1290.47</v>
          </cell>
          <cell r="ADS43">
            <v>1290.47</v>
          </cell>
          <cell r="ADT43">
            <v>1290.47</v>
          </cell>
          <cell r="ADU43">
            <v>1290.47</v>
          </cell>
          <cell r="AED43">
            <v>5187.9920849399996</v>
          </cell>
          <cell r="AEE43">
            <v>1279.0036162399999</v>
          </cell>
          <cell r="AEF43">
            <v>1207.4096460999999</v>
          </cell>
          <cell r="AEG43">
            <v>1469.9482545999999</v>
          </cell>
          <cell r="AEH43">
            <v>1231.6305679999998</v>
          </cell>
          <cell r="AEQ43">
            <v>26.112084939999477</v>
          </cell>
          <cell r="AER43">
            <v>0</v>
          </cell>
          <cell r="AES43">
            <v>26.112084939999477</v>
          </cell>
          <cell r="AET43">
            <v>0</v>
          </cell>
          <cell r="AEU43">
            <v>0</v>
          </cell>
          <cell r="AEV43">
            <v>0</v>
          </cell>
          <cell r="AEW43">
            <v>0</v>
          </cell>
          <cell r="AEX43">
            <v>0</v>
          </cell>
          <cell r="AFG43">
            <v>0</v>
          </cell>
          <cell r="AFH43">
            <v>0</v>
          </cell>
          <cell r="AFI43">
            <v>0</v>
          </cell>
          <cell r="AFK43">
            <v>0</v>
          </cell>
          <cell r="AFT43">
            <v>0</v>
          </cell>
          <cell r="AFU43">
            <v>0</v>
          </cell>
          <cell r="AFV43">
            <v>0</v>
          </cell>
          <cell r="AFW43">
            <v>97877.650479999997</v>
          </cell>
          <cell r="AFX43">
            <v>59657.266654251885</v>
          </cell>
          <cell r="AFY43">
            <v>-38220.383825748111</v>
          </cell>
          <cell r="AFZ43">
            <v>-38220.383825748111</v>
          </cell>
          <cell r="AGA43">
            <v>0</v>
          </cell>
          <cell r="AGB43">
            <v>117453.180576</v>
          </cell>
          <cell r="AGC43">
            <v>71588.71998510226</v>
          </cell>
          <cell r="AGD43">
            <v>-45864.460590897739</v>
          </cell>
          <cell r="AGE43">
            <v>-45864.460590897739</v>
          </cell>
          <cell r="AGF43">
            <v>0</v>
          </cell>
          <cell r="AGG43">
            <v>3523.5954172799998</v>
          </cell>
          <cell r="AGH43">
            <v>2147.6615995530678</v>
          </cell>
          <cell r="AGI43">
            <v>-1375.9338177269319</v>
          </cell>
          <cell r="AGJ43">
            <v>-1375.9338177269319</v>
          </cell>
          <cell r="AGK43">
            <v>0</v>
          </cell>
          <cell r="AGL43">
            <v>825.35516304347823</v>
          </cell>
          <cell r="AGN43">
            <v>-825.35516304347823</v>
          </cell>
          <cell r="AGO43">
            <v>-825.35516304347823</v>
          </cell>
          <cell r="AGP43">
            <v>0</v>
          </cell>
          <cell r="AGQ43">
            <v>121802.13115632348</v>
          </cell>
          <cell r="AGR43">
            <v>73736.381584655333</v>
          </cell>
          <cell r="AGS43">
            <v>-48065.749571668144</v>
          </cell>
          <cell r="AGT43">
            <v>-48065.749571668144</v>
          </cell>
          <cell r="AGU43">
            <v>0</v>
          </cell>
        </row>
        <row r="44">
          <cell r="C44" t="str">
            <v>Попова, ВУЛ, 31в</v>
          </cell>
          <cell r="D44">
            <v>10</v>
          </cell>
          <cell r="E44">
            <v>6539.4</v>
          </cell>
          <cell r="F44">
            <v>19928.479999999996</v>
          </cell>
          <cell r="G44">
            <v>7278.883568888511</v>
          </cell>
          <cell r="H44">
            <v>-12649.596431111484</v>
          </cell>
          <cell r="I44">
            <v>-12649.596431111484</v>
          </cell>
          <cell r="J44">
            <v>0</v>
          </cell>
          <cell r="K44">
            <v>8153.44</v>
          </cell>
          <cell r="L44">
            <v>2038.36</v>
          </cell>
          <cell r="M44">
            <v>2038.36</v>
          </cell>
          <cell r="N44">
            <v>2038.36</v>
          </cell>
          <cell r="O44">
            <v>2038.36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L44">
            <v>0</v>
          </cell>
          <cell r="AM44">
            <v>0</v>
          </cell>
          <cell r="AN44">
            <v>0.36</v>
          </cell>
          <cell r="AO44">
            <v>0.09</v>
          </cell>
          <cell r="AP44">
            <v>0.09</v>
          </cell>
          <cell r="AQ44">
            <v>0.09</v>
          </cell>
          <cell r="AR44">
            <v>0.09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768.76</v>
          </cell>
          <cell r="DX44">
            <v>192.19</v>
          </cell>
          <cell r="DY44">
            <v>192.19</v>
          </cell>
          <cell r="DZ44">
            <v>192.19</v>
          </cell>
          <cell r="EA44">
            <v>192.19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X44">
            <v>-768.76</v>
          </cell>
          <cell r="EY44">
            <v>-768.76</v>
          </cell>
          <cell r="EZ44">
            <v>0</v>
          </cell>
          <cell r="FA44">
            <v>2176.88</v>
          </cell>
          <cell r="FB44">
            <v>544.22</v>
          </cell>
          <cell r="FC44">
            <v>544.22</v>
          </cell>
          <cell r="FD44">
            <v>544.22</v>
          </cell>
          <cell r="FE44">
            <v>544.22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GA44">
            <v>-2176.88</v>
          </cell>
          <cell r="GB44">
            <v>-2176.88</v>
          </cell>
          <cell r="GC44">
            <v>0</v>
          </cell>
          <cell r="GD44">
            <v>460.72</v>
          </cell>
          <cell r="GE44">
            <v>115.18</v>
          </cell>
          <cell r="GF44">
            <v>115.18</v>
          </cell>
          <cell r="GG44">
            <v>115.18</v>
          </cell>
          <cell r="GH44">
            <v>115.18</v>
          </cell>
          <cell r="GQ44">
            <v>0</v>
          </cell>
          <cell r="GV44">
            <v>-460.72</v>
          </cell>
          <cell r="GW44">
            <v>-460.72</v>
          </cell>
          <cell r="GX44">
            <v>0</v>
          </cell>
          <cell r="GY44">
            <v>8368.32</v>
          </cell>
          <cell r="GZ44">
            <v>2092.08</v>
          </cell>
          <cell r="HA44">
            <v>2092.08</v>
          </cell>
          <cell r="HB44">
            <v>2092.08</v>
          </cell>
          <cell r="HC44">
            <v>2092.08</v>
          </cell>
          <cell r="HL44">
            <v>7278.883568888511</v>
          </cell>
          <cell r="HM44">
            <v>2003.1499286068627</v>
          </cell>
          <cell r="HN44">
            <v>2081.0684845072315</v>
          </cell>
          <cell r="HO44">
            <v>1721.9368508130422</v>
          </cell>
          <cell r="HP44">
            <v>1472.728304961375</v>
          </cell>
          <cell r="HY44">
            <v>-1089.4364311114887</v>
          </cell>
          <cell r="HZ44">
            <v>-1089.4364311114887</v>
          </cell>
          <cell r="IA44">
            <v>0</v>
          </cell>
          <cell r="IB44">
            <v>8792.76</v>
          </cell>
          <cell r="IC44">
            <v>2198.19</v>
          </cell>
          <cell r="ID44">
            <v>2198.19</v>
          </cell>
          <cell r="IE44">
            <v>2198.19</v>
          </cell>
          <cell r="IF44">
            <v>2198.19</v>
          </cell>
          <cell r="IO44">
            <v>6745.16228810958</v>
          </cell>
          <cell r="IP44">
            <v>1649.7849778375639</v>
          </cell>
          <cell r="IQ44">
            <v>2308.9093220627879</v>
          </cell>
          <cell r="IR44">
            <v>1478.4112182602616</v>
          </cell>
          <cell r="IS44">
            <v>1308.0567699489668</v>
          </cell>
          <cell r="JB44">
            <v>-2047.5977118904202</v>
          </cell>
          <cell r="JC44">
            <v>-2047.5977118904202</v>
          </cell>
          <cell r="JD44">
            <v>0</v>
          </cell>
          <cell r="JE44">
            <v>1533.44</v>
          </cell>
          <cell r="JF44">
            <v>383.36</v>
          </cell>
          <cell r="JG44">
            <v>383.36</v>
          </cell>
          <cell r="JH44">
            <v>383.36</v>
          </cell>
          <cell r="JI44">
            <v>383.36</v>
          </cell>
          <cell r="JR44">
            <v>1197.6655219547026</v>
          </cell>
          <cell r="JS44">
            <v>272.60772416237728</v>
          </cell>
          <cell r="JT44">
            <v>407.95864436432828</v>
          </cell>
          <cell r="JU44">
            <v>261.81792997549712</v>
          </cell>
          <cell r="JV44">
            <v>255.28122345250003</v>
          </cell>
          <cell r="KE44">
            <v>-335.77447804529743</v>
          </cell>
          <cell r="KF44">
            <v>-335.77447804529743</v>
          </cell>
          <cell r="KG44">
            <v>0</v>
          </cell>
          <cell r="KH44">
            <v>2754.08</v>
          </cell>
          <cell r="KI44">
            <v>688.52</v>
          </cell>
          <cell r="KJ44">
            <v>688.52</v>
          </cell>
          <cell r="KK44">
            <v>688.52</v>
          </cell>
          <cell r="KL44">
            <v>688.52</v>
          </cell>
          <cell r="KU44">
            <v>2967.9018036480188</v>
          </cell>
          <cell r="KV44">
            <v>800.1971111820958</v>
          </cell>
          <cell r="KW44">
            <v>801.19041304357495</v>
          </cell>
          <cell r="KX44">
            <v>756.72097480938112</v>
          </cell>
          <cell r="KY44">
            <v>609.79330461296684</v>
          </cell>
          <cell r="LH44">
            <v>213.82180364801889</v>
          </cell>
          <cell r="LI44">
            <v>0</v>
          </cell>
          <cell r="LJ44">
            <v>213.82180364801889</v>
          </cell>
          <cell r="LK44">
            <v>0</v>
          </cell>
          <cell r="LX44">
            <v>0</v>
          </cell>
          <cell r="MJ44">
            <v>0</v>
          </cell>
          <cell r="ML44">
            <v>0</v>
          </cell>
          <cell r="MM44">
            <v>0</v>
          </cell>
          <cell r="MN44">
            <v>31920.32</v>
          </cell>
          <cell r="MO44">
            <v>7980.08</v>
          </cell>
          <cell r="MP44">
            <v>7980.08</v>
          </cell>
          <cell r="MQ44">
            <v>7980.08</v>
          </cell>
          <cell r="MR44">
            <v>7980.08</v>
          </cell>
          <cell r="NA44">
            <v>1408.3876966994274</v>
          </cell>
          <cell r="NB44">
            <v>696.99453003208873</v>
          </cell>
          <cell r="NC44">
            <v>711.39316666733862</v>
          </cell>
          <cell r="ND44">
            <v>0</v>
          </cell>
          <cell r="NE44">
            <v>0</v>
          </cell>
          <cell r="NN44">
            <v>-30511.932303300571</v>
          </cell>
          <cell r="NO44">
            <v>-30511.932303300571</v>
          </cell>
          <cell r="NP44">
            <v>0</v>
          </cell>
          <cell r="NQ44">
            <v>3230.36</v>
          </cell>
          <cell r="NR44">
            <v>1464.65</v>
          </cell>
          <cell r="NS44">
            <v>-1765.71</v>
          </cell>
          <cell r="NT44">
            <v>-1765.71</v>
          </cell>
          <cell r="NU44">
            <v>0</v>
          </cell>
          <cell r="NV44">
            <v>1540.08</v>
          </cell>
          <cell r="NW44">
            <v>385.02</v>
          </cell>
          <cell r="NX44">
            <v>385.02</v>
          </cell>
          <cell r="NY44">
            <v>385.02</v>
          </cell>
          <cell r="NZ44">
            <v>385.02</v>
          </cell>
          <cell r="OI44">
            <v>0</v>
          </cell>
          <cell r="OJ44">
            <v>0</v>
          </cell>
          <cell r="OK44">
            <v>0</v>
          </cell>
          <cell r="OL44">
            <v>0</v>
          </cell>
          <cell r="OM44">
            <v>0</v>
          </cell>
          <cell r="OV44">
            <v>-1540.08</v>
          </cell>
          <cell r="OW44">
            <v>-1540.08</v>
          </cell>
          <cell r="OX44">
            <v>0</v>
          </cell>
          <cell r="OY44">
            <v>15.56</v>
          </cell>
          <cell r="OZ44">
            <v>3.89</v>
          </cell>
          <cell r="PA44">
            <v>3.89</v>
          </cell>
          <cell r="PB44">
            <v>3.89</v>
          </cell>
          <cell r="PC44">
            <v>3.89</v>
          </cell>
          <cell r="PL44">
            <v>0</v>
          </cell>
          <cell r="PM44">
            <v>0</v>
          </cell>
          <cell r="PN44">
            <v>0</v>
          </cell>
          <cell r="PO44">
            <v>0</v>
          </cell>
          <cell r="PP44">
            <v>0</v>
          </cell>
          <cell r="PY44">
            <v>-15.56</v>
          </cell>
          <cell r="PZ44">
            <v>-15.56</v>
          </cell>
          <cell r="QA44">
            <v>0</v>
          </cell>
          <cell r="QB44">
            <v>0</v>
          </cell>
          <cell r="QC44">
            <v>0</v>
          </cell>
          <cell r="QD44">
            <v>0</v>
          </cell>
          <cell r="QE44">
            <v>0</v>
          </cell>
          <cell r="QF44">
            <v>0</v>
          </cell>
          <cell r="QO44">
            <v>0</v>
          </cell>
          <cell r="QP44">
            <v>0</v>
          </cell>
          <cell r="QQ44">
            <v>0</v>
          </cell>
          <cell r="QR44">
            <v>0</v>
          </cell>
          <cell r="QS44">
            <v>0</v>
          </cell>
          <cell r="RB44">
            <v>0</v>
          </cell>
          <cell r="RC44">
            <v>0</v>
          </cell>
          <cell r="RD44">
            <v>0</v>
          </cell>
          <cell r="RE44">
            <v>0</v>
          </cell>
          <cell r="RF44">
            <v>0</v>
          </cell>
          <cell r="RG44">
            <v>0</v>
          </cell>
          <cell r="RH44">
            <v>0</v>
          </cell>
          <cell r="RI44">
            <v>0</v>
          </cell>
          <cell r="RR44">
            <v>0</v>
          </cell>
          <cell r="RS44">
            <v>0</v>
          </cell>
          <cell r="RT44">
            <v>0</v>
          </cell>
          <cell r="RU44">
            <v>0</v>
          </cell>
          <cell r="RV44">
            <v>0</v>
          </cell>
          <cell r="SE44">
            <v>0</v>
          </cell>
          <cell r="SF44">
            <v>0</v>
          </cell>
          <cell r="SG44">
            <v>0</v>
          </cell>
          <cell r="SH44">
            <v>1182.8800000000001</v>
          </cell>
          <cell r="SI44">
            <v>295.72000000000003</v>
          </cell>
          <cell r="SJ44">
            <v>295.72000000000003</v>
          </cell>
          <cell r="SK44">
            <v>295.72000000000003</v>
          </cell>
          <cell r="SL44">
            <v>295.72000000000003</v>
          </cell>
          <cell r="SU44">
            <v>0</v>
          </cell>
          <cell r="SV44">
            <v>0</v>
          </cell>
          <cell r="SW44">
            <v>0</v>
          </cell>
          <cell r="SX44">
            <v>0</v>
          </cell>
          <cell r="SY44">
            <v>0</v>
          </cell>
          <cell r="TH44">
            <v>-1182.8800000000001</v>
          </cell>
          <cell r="TI44">
            <v>-1182.8800000000001</v>
          </cell>
          <cell r="TJ44">
            <v>0</v>
          </cell>
          <cell r="TK44">
            <v>481.48</v>
          </cell>
          <cell r="TL44">
            <v>120.37</v>
          </cell>
          <cell r="TM44">
            <v>120.37</v>
          </cell>
          <cell r="TN44">
            <v>120.37</v>
          </cell>
          <cell r="TO44">
            <v>120.37</v>
          </cell>
          <cell r="TX44">
            <v>1464.65</v>
          </cell>
          <cell r="TY44">
            <v>0</v>
          </cell>
          <cell r="TZ44">
            <v>0</v>
          </cell>
          <cell r="UA44">
            <v>0</v>
          </cell>
          <cell r="UB44">
            <v>1464.65</v>
          </cell>
          <cell r="UK44">
            <v>983.17000000000007</v>
          </cell>
          <cell r="UL44">
            <v>0</v>
          </cell>
          <cell r="UM44">
            <v>983.17000000000007</v>
          </cell>
          <cell r="UN44">
            <v>10.36</v>
          </cell>
          <cell r="UO44">
            <v>2.59</v>
          </cell>
          <cell r="UP44">
            <v>2.59</v>
          </cell>
          <cell r="UQ44">
            <v>2.59</v>
          </cell>
          <cell r="UR44">
            <v>2.59</v>
          </cell>
          <cell r="VA44">
            <v>0</v>
          </cell>
          <cell r="VC44">
            <v>0</v>
          </cell>
          <cell r="VH44">
            <v>0</v>
          </cell>
          <cell r="VN44">
            <v>-10.36</v>
          </cell>
          <cell r="VO44">
            <v>-10.36</v>
          </cell>
          <cell r="VP44">
            <v>0</v>
          </cell>
          <cell r="VQ44">
            <v>0</v>
          </cell>
          <cell r="WD44">
            <v>0</v>
          </cell>
          <cell r="WQ44">
            <v>0</v>
          </cell>
          <cell r="WR44">
            <v>0</v>
          </cell>
          <cell r="WS44">
            <v>0</v>
          </cell>
          <cell r="WT44">
            <v>14655.52</v>
          </cell>
          <cell r="WU44">
            <v>3663.88</v>
          </cell>
          <cell r="WV44">
            <v>3663.88</v>
          </cell>
          <cell r="WW44">
            <v>3663.88</v>
          </cell>
          <cell r="WX44">
            <v>3663.88</v>
          </cell>
          <cell r="XG44">
            <v>12721.249010031555</v>
          </cell>
          <cell r="XH44">
            <v>5007.8033670153436</v>
          </cell>
          <cell r="XI44">
            <v>3298.4860308799539</v>
          </cell>
          <cell r="XJ44">
            <v>5.0533847318343996</v>
          </cell>
          <cell r="XK44">
            <v>4409.9062274044218</v>
          </cell>
          <cell r="XT44">
            <v>-1934.2709899684451</v>
          </cell>
          <cell r="XU44">
            <v>-1934.2709899684451</v>
          </cell>
          <cell r="XV44">
            <v>0</v>
          </cell>
          <cell r="XW44">
            <v>15131.8</v>
          </cell>
          <cell r="XX44">
            <v>3782.95</v>
          </cell>
          <cell r="XY44">
            <v>3782.95</v>
          </cell>
          <cell r="XZ44">
            <v>3782.95</v>
          </cell>
          <cell r="YA44">
            <v>3782.95</v>
          </cell>
          <cell r="YJ44">
            <v>17745.099887543129</v>
          </cell>
          <cell r="YK44">
            <v>4341.6170005624472</v>
          </cell>
          <cell r="YL44">
            <v>4639.550492693792</v>
          </cell>
          <cell r="YM44">
            <v>4683.0638745194665</v>
          </cell>
          <cell r="YN44">
            <v>4080.8685197674249</v>
          </cell>
          <cell r="YW44">
            <v>2613.2998875431294</v>
          </cell>
          <cell r="YX44">
            <v>0</v>
          </cell>
          <cell r="YY44">
            <v>2613.2998875431294</v>
          </cell>
          <cell r="YZ44">
            <v>1190.68</v>
          </cell>
          <cell r="ZA44">
            <v>297.67</v>
          </cell>
          <cell r="ZB44">
            <v>297.67</v>
          </cell>
          <cell r="ZC44">
            <v>297.67</v>
          </cell>
          <cell r="ZD44">
            <v>297.67</v>
          </cell>
          <cell r="ZM44">
            <v>8076.4275100721607</v>
          </cell>
          <cell r="ZT44">
            <v>2044.504451142127</v>
          </cell>
          <cell r="ZU44">
            <v>5813.6128594195061</v>
          </cell>
          <cell r="ZV44">
            <v>218.31019951052809</v>
          </cell>
          <cell r="ZZ44">
            <v>6885.7475100721604</v>
          </cell>
          <cell r="AAA44">
            <v>0</v>
          </cell>
          <cell r="AAB44">
            <v>6885.7475100721604</v>
          </cell>
          <cell r="AAC44">
            <v>163.04</v>
          </cell>
          <cell r="AAD44">
            <v>40.76</v>
          </cell>
          <cell r="AAE44">
            <v>40.76</v>
          </cell>
          <cell r="AAF44">
            <v>40.76</v>
          </cell>
          <cell r="AAG44">
            <v>40.76</v>
          </cell>
          <cell r="AAP44">
            <v>167.41690756200001</v>
          </cell>
          <cell r="AAQ44">
            <v>48.215801232000004</v>
          </cell>
          <cell r="AAR44">
            <v>39.748936301999997</v>
          </cell>
          <cell r="AAS44">
            <v>39.365453627999997</v>
          </cell>
          <cell r="AAT44">
            <v>40.0867164</v>
          </cell>
          <cell r="ABC44">
            <v>4.3769075620000137</v>
          </cell>
          <cell r="ABD44">
            <v>0</v>
          </cell>
          <cell r="ABE44">
            <v>4.3769075620000137</v>
          </cell>
          <cell r="ABF44">
            <v>36.24</v>
          </cell>
          <cell r="ABG44">
            <v>9.06</v>
          </cell>
          <cell r="ABH44">
            <v>9.06</v>
          </cell>
          <cell r="ABI44">
            <v>9.06</v>
          </cell>
          <cell r="ABJ44">
            <v>9.06</v>
          </cell>
          <cell r="ABS44">
            <v>0</v>
          </cell>
          <cell r="ABT44">
            <v>0</v>
          </cell>
          <cell r="ABU44">
            <v>0</v>
          </cell>
          <cell r="ABV44">
            <v>0</v>
          </cell>
          <cell r="ACF44">
            <v>-36.24</v>
          </cell>
          <cell r="ACG44">
            <v>-36.24</v>
          </cell>
          <cell r="ACH44">
            <v>0</v>
          </cell>
          <cell r="ACI44">
            <v>6360.28</v>
          </cell>
          <cell r="ACJ44">
            <v>11741.984071020001</v>
          </cell>
          <cell r="ACK44">
            <v>5381.7040710200008</v>
          </cell>
          <cell r="ACL44">
            <v>0</v>
          </cell>
          <cell r="ACM44">
            <v>5381.7040710200008</v>
          </cell>
          <cell r="ACN44">
            <v>1107.8399999999999</v>
          </cell>
          <cell r="ACO44">
            <v>276.95999999999998</v>
          </cell>
          <cell r="ACP44">
            <v>276.95999999999998</v>
          </cell>
          <cell r="ACQ44">
            <v>276.95999999999998</v>
          </cell>
          <cell r="ACR44">
            <v>276.95999999999998</v>
          </cell>
          <cell r="ADA44">
            <v>6310.0588675600002</v>
          </cell>
          <cell r="ADB44">
            <v>1539.6825415999999</v>
          </cell>
          <cell r="ADC44">
            <v>1673.4543884799998</v>
          </cell>
          <cell r="ADD44">
            <v>2158.4628774799999</v>
          </cell>
          <cell r="ADE44">
            <v>938.45906000000002</v>
          </cell>
          <cell r="ADN44">
            <v>5202.21886756</v>
          </cell>
          <cell r="ADO44">
            <v>0</v>
          </cell>
          <cell r="ADP44">
            <v>5202.21886756</v>
          </cell>
          <cell r="ADQ44">
            <v>5252.44</v>
          </cell>
          <cell r="ADR44">
            <v>1313.11</v>
          </cell>
          <cell r="ADS44">
            <v>1313.11</v>
          </cell>
          <cell r="ADT44">
            <v>1313.11</v>
          </cell>
          <cell r="ADU44">
            <v>1313.11</v>
          </cell>
          <cell r="AED44">
            <v>5431.9252034600004</v>
          </cell>
          <cell r="AEE44">
            <v>1414.6786124799999</v>
          </cell>
          <cell r="AEF44">
            <v>1275.08611034</v>
          </cell>
          <cell r="AEG44">
            <v>1456.2388926399999</v>
          </cell>
          <cell r="AEH44">
            <v>1285.9215879999999</v>
          </cell>
          <cell r="AEQ44">
            <v>179.48520346000078</v>
          </cell>
          <cell r="AER44">
            <v>0</v>
          </cell>
          <cell r="AES44">
            <v>179.48520346000078</v>
          </cell>
          <cell r="AET44">
            <v>0</v>
          </cell>
          <cell r="AEU44">
            <v>0</v>
          </cell>
          <cell r="AEV44">
            <v>0</v>
          </cell>
          <cell r="AEW44">
            <v>0</v>
          </cell>
          <cell r="AEX44">
            <v>0</v>
          </cell>
          <cell r="AFG44">
            <v>0</v>
          </cell>
          <cell r="AFH44">
            <v>0</v>
          </cell>
          <cell r="AFI44">
            <v>0</v>
          </cell>
          <cell r="AFK44">
            <v>0</v>
          </cell>
          <cell r="AFT44">
            <v>0</v>
          </cell>
          <cell r="AFU44">
            <v>0</v>
          </cell>
          <cell r="AFV44">
            <v>0</v>
          </cell>
          <cell r="AFW44">
            <v>105696.99999999999</v>
          </cell>
          <cell r="AFX44">
            <v>71514.828265529097</v>
          </cell>
          <cell r="AFY44">
            <v>-34182.171734470889</v>
          </cell>
          <cell r="AFZ44">
            <v>-34182.171734470889</v>
          </cell>
          <cell r="AGA44">
            <v>0</v>
          </cell>
          <cell r="AGB44">
            <v>126836.39999999998</v>
          </cell>
          <cell r="AGC44">
            <v>85817.79391863491</v>
          </cell>
          <cell r="AGD44">
            <v>-41018.606081365069</v>
          </cell>
          <cell r="AGE44">
            <v>-41018.606081365069</v>
          </cell>
          <cell r="AGF44">
            <v>0</v>
          </cell>
          <cell r="AGG44">
            <v>3805.0919999999992</v>
          </cell>
          <cell r="AGH44">
            <v>2574.5338175590473</v>
          </cell>
          <cell r="AGI44">
            <v>-1230.5581824409519</v>
          </cell>
          <cell r="AGJ44">
            <v>-1230.5581824409519</v>
          </cell>
          <cell r="AGK44">
            <v>0</v>
          </cell>
          <cell r="AGL44">
            <v>825.35516304347823</v>
          </cell>
          <cell r="AGN44">
            <v>-825.35516304347823</v>
          </cell>
          <cell r="AGO44">
            <v>-825.35516304347823</v>
          </cell>
          <cell r="AGP44">
            <v>0</v>
          </cell>
          <cell r="AGQ44">
            <v>131466.84716304345</v>
          </cell>
          <cell r="AGR44">
            <v>88392.327736193954</v>
          </cell>
          <cell r="AGS44">
            <v>-43074.519426849496</v>
          </cell>
          <cell r="AGT44">
            <v>-43074.519426849496</v>
          </cell>
          <cell r="AGU44">
            <v>0</v>
          </cell>
        </row>
        <row r="45">
          <cell r="C45" t="str">
            <v>Текстильникiв, ВУЛ, 3</v>
          </cell>
          <cell r="D45">
            <v>2</v>
          </cell>
          <cell r="E45">
            <v>572.5</v>
          </cell>
          <cell r="F45">
            <v>2695.6400000000003</v>
          </cell>
          <cell r="G45">
            <v>3358.539368140468</v>
          </cell>
          <cell r="H45">
            <v>662.89936814046769</v>
          </cell>
          <cell r="I45">
            <v>0</v>
          </cell>
          <cell r="J45">
            <v>662.89936814046769</v>
          </cell>
          <cell r="K45">
            <v>873.24</v>
          </cell>
          <cell r="L45">
            <v>218.31</v>
          </cell>
          <cell r="M45">
            <v>218.31</v>
          </cell>
          <cell r="N45">
            <v>218.31</v>
          </cell>
          <cell r="O45">
            <v>218.31</v>
          </cell>
          <cell r="X45">
            <v>1271.2202878605751</v>
          </cell>
          <cell r="Y45">
            <v>1271.2202878605751</v>
          </cell>
          <cell r="Z45">
            <v>0</v>
          </cell>
          <cell r="AA45">
            <v>0</v>
          </cell>
          <cell r="AB45">
            <v>0</v>
          </cell>
          <cell r="AL45">
            <v>0</v>
          </cell>
          <cell r="AM45">
            <v>0</v>
          </cell>
          <cell r="AN45">
            <v>169.12</v>
          </cell>
          <cell r="AO45">
            <v>42.28</v>
          </cell>
          <cell r="AP45">
            <v>42.28</v>
          </cell>
          <cell r="AQ45">
            <v>42.28</v>
          </cell>
          <cell r="AR45">
            <v>42.28</v>
          </cell>
          <cell r="BA45">
            <v>265.40749848946058</v>
          </cell>
          <cell r="BB45">
            <v>265.40749848946058</v>
          </cell>
          <cell r="BC45">
            <v>0</v>
          </cell>
          <cell r="BD45">
            <v>0</v>
          </cell>
          <cell r="BE45">
            <v>0</v>
          </cell>
          <cell r="BO45">
            <v>0</v>
          </cell>
          <cell r="BP45">
            <v>0</v>
          </cell>
          <cell r="BQ45">
            <v>121.4</v>
          </cell>
          <cell r="BR45">
            <v>30.35</v>
          </cell>
          <cell r="BS45">
            <v>30.35</v>
          </cell>
          <cell r="BT45">
            <v>30.35</v>
          </cell>
          <cell r="BU45">
            <v>30.35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752.8</v>
          </cell>
          <cell r="FB45">
            <v>188.2</v>
          </cell>
          <cell r="FC45">
            <v>188.2</v>
          </cell>
          <cell r="FD45">
            <v>188.2</v>
          </cell>
          <cell r="FE45">
            <v>188.2</v>
          </cell>
          <cell r="FN45">
            <v>1134.0510762592751</v>
          </cell>
          <cell r="FO45">
            <v>1134.0510762592751</v>
          </cell>
          <cell r="FP45">
            <v>0</v>
          </cell>
          <cell r="FQ45">
            <v>0</v>
          </cell>
          <cell r="FR45">
            <v>0</v>
          </cell>
          <cell r="GA45">
            <v>381.25107625927512</v>
          </cell>
          <cell r="GB45">
            <v>0</v>
          </cell>
          <cell r="GC45">
            <v>381.25107625927512</v>
          </cell>
          <cell r="GD45">
            <v>38.68</v>
          </cell>
          <cell r="GE45">
            <v>9.67</v>
          </cell>
          <cell r="GF45">
            <v>9.67</v>
          </cell>
          <cell r="GG45">
            <v>9.67</v>
          </cell>
          <cell r="GH45">
            <v>9.67</v>
          </cell>
          <cell r="GQ45">
            <v>0</v>
          </cell>
          <cell r="GV45">
            <v>-38.68</v>
          </cell>
          <cell r="GW45">
            <v>-38.68</v>
          </cell>
          <cell r="GX45">
            <v>0</v>
          </cell>
          <cell r="GY45">
            <v>740.4</v>
          </cell>
          <cell r="GZ45">
            <v>185.1</v>
          </cell>
          <cell r="HA45">
            <v>185.1</v>
          </cell>
          <cell r="HB45">
            <v>185.1</v>
          </cell>
          <cell r="HC45">
            <v>185.1</v>
          </cell>
          <cell r="HL45">
            <v>687.8605055311574</v>
          </cell>
          <cell r="HM45">
            <v>221.10768385579911</v>
          </cell>
          <cell r="HN45">
            <v>184.11554742395145</v>
          </cell>
          <cell r="HO45">
            <v>152.34258184059135</v>
          </cell>
          <cell r="HP45">
            <v>130.29469241081551</v>
          </cell>
          <cell r="HY45">
            <v>-52.539494468842577</v>
          </cell>
          <cell r="HZ45">
            <v>-52.539494468842577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O45">
            <v>0</v>
          </cell>
          <cell r="IP45">
            <v>0</v>
          </cell>
          <cell r="IQ45">
            <v>0</v>
          </cell>
          <cell r="IR45">
            <v>0</v>
          </cell>
          <cell r="IS45">
            <v>0</v>
          </cell>
          <cell r="JB45">
            <v>0</v>
          </cell>
          <cell r="JC45">
            <v>0</v>
          </cell>
          <cell r="JD45">
            <v>0</v>
          </cell>
          <cell r="JE45">
            <v>0</v>
          </cell>
          <cell r="JF45">
            <v>0</v>
          </cell>
          <cell r="JG45">
            <v>0</v>
          </cell>
          <cell r="JH45">
            <v>0</v>
          </cell>
          <cell r="JI45">
            <v>0</v>
          </cell>
          <cell r="JR45">
            <v>0</v>
          </cell>
          <cell r="JS45">
            <v>0</v>
          </cell>
          <cell r="JT45">
            <v>0</v>
          </cell>
          <cell r="JU45">
            <v>0</v>
          </cell>
          <cell r="JV45">
            <v>0</v>
          </cell>
          <cell r="KE45">
            <v>0</v>
          </cell>
          <cell r="KF45">
            <v>0</v>
          </cell>
          <cell r="KG45">
            <v>0</v>
          </cell>
          <cell r="KH45">
            <v>35.6</v>
          </cell>
          <cell r="KI45">
            <v>8.9</v>
          </cell>
          <cell r="KJ45">
            <v>8.9</v>
          </cell>
          <cell r="KK45">
            <v>8.9</v>
          </cell>
          <cell r="KL45">
            <v>8.9</v>
          </cell>
          <cell r="KU45">
            <v>38.394466707439392</v>
          </cell>
          <cell r="KV45">
            <v>10.351805206933253</v>
          </cell>
          <cell r="KW45">
            <v>10.364655125082205</v>
          </cell>
          <cell r="KX45">
            <v>9.7893731653884384</v>
          </cell>
          <cell r="KY45">
            <v>7.8886332100354926</v>
          </cell>
          <cell r="LH45">
            <v>2.7944667074393905</v>
          </cell>
          <cell r="LI45">
            <v>0</v>
          </cell>
          <cell r="LJ45">
            <v>2.7944667074393905</v>
          </cell>
          <cell r="LK45">
            <v>0</v>
          </cell>
          <cell r="LX45">
            <v>0</v>
          </cell>
          <cell r="MJ45">
            <v>0</v>
          </cell>
          <cell r="ML45">
            <v>0</v>
          </cell>
          <cell r="MM45">
            <v>0</v>
          </cell>
          <cell r="MN45">
            <v>2591.84</v>
          </cell>
          <cell r="MO45">
            <v>647.96</v>
          </cell>
          <cell r="MP45">
            <v>647.96</v>
          </cell>
          <cell r="MQ45">
            <v>647.96</v>
          </cell>
          <cell r="MR45">
            <v>647.96</v>
          </cell>
          <cell r="NA45">
            <v>0</v>
          </cell>
          <cell r="NB45">
            <v>0</v>
          </cell>
          <cell r="NC45">
            <v>0</v>
          </cell>
          <cell r="ND45">
            <v>0</v>
          </cell>
          <cell r="NE45">
            <v>0</v>
          </cell>
          <cell r="NN45">
            <v>-2591.84</v>
          </cell>
          <cell r="NO45">
            <v>-2591.84</v>
          </cell>
          <cell r="NP45">
            <v>0</v>
          </cell>
          <cell r="NQ45">
            <v>847.72000000000014</v>
          </cell>
          <cell r="NR45">
            <v>0</v>
          </cell>
          <cell r="NS45">
            <v>-847.72000000000014</v>
          </cell>
          <cell r="NT45">
            <v>-847.72000000000014</v>
          </cell>
          <cell r="NU45">
            <v>0</v>
          </cell>
          <cell r="NV45">
            <v>334.24</v>
          </cell>
          <cell r="NW45">
            <v>83.56</v>
          </cell>
          <cell r="NX45">
            <v>83.56</v>
          </cell>
          <cell r="NY45">
            <v>83.56</v>
          </cell>
          <cell r="NZ45">
            <v>83.56</v>
          </cell>
          <cell r="OI45">
            <v>0</v>
          </cell>
          <cell r="OJ45">
            <v>0</v>
          </cell>
          <cell r="OK45">
            <v>0</v>
          </cell>
          <cell r="OL45">
            <v>0</v>
          </cell>
          <cell r="OM45">
            <v>0</v>
          </cell>
          <cell r="OV45">
            <v>-334.24</v>
          </cell>
          <cell r="OW45">
            <v>-334.24</v>
          </cell>
          <cell r="OX45">
            <v>0</v>
          </cell>
          <cell r="OY45">
            <v>208.08</v>
          </cell>
          <cell r="OZ45">
            <v>52.02</v>
          </cell>
          <cell r="PA45">
            <v>52.02</v>
          </cell>
          <cell r="PB45">
            <v>52.02</v>
          </cell>
          <cell r="PC45">
            <v>52.02</v>
          </cell>
          <cell r="PL45">
            <v>0</v>
          </cell>
          <cell r="PM45">
            <v>0</v>
          </cell>
          <cell r="PN45">
            <v>0</v>
          </cell>
          <cell r="PO45">
            <v>0</v>
          </cell>
          <cell r="PP45">
            <v>0</v>
          </cell>
          <cell r="PY45">
            <v>-208.08</v>
          </cell>
          <cell r="PZ45">
            <v>-208.08</v>
          </cell>
          <cell r="QA45">
            <v>0</v>
          </cell>
          <cell r="QB45">
            <v>96.24</v>
          </cell>
          <cell r="QC45">
            <v>24.06</v>
          </cell>
          <cell r="QD45">
            <v>24.06</v>
          </cell>
          <cell r="QE45">
            <v>24.06</v>
          </cell>
          <cell r="QF45">
            <v>24.06</v>
          </cell>
          <cell r="QO45">
            <v>0</v>
          </cell>
          <cell r="QP45">
            <v>0</v>
          </cell>
          <cell r="QQ45">
            <v>0</v>
          </cell>
          <cell r="QR45">
            <v>0</v>
          </cell>
          <cell r="QS45">
            <v>0</v>
          </cell>
          <cell r="RB45">
            <v>-96.24</v>
          </cell>
          <cell r="RC45">
            <v>-96.24</v>
          </cell>
          <cell r="RD45">
            <v>0</v>
          </cell>
          <cell r="RE45">
            <v>0</v>
          </cell>
          <cell r="RF45">
            <v>0</v>
          </cell>
          <cell r="RG45">
            <v>0</v>
          </cell>
          <cell r="RH45">
            <v>0</v>
          </cell>
          <cell r="RI45">
            <v>0</v>
          </cell>
          <cell r="RR45">
            <v>0</v>
          </cell>
          <cell r="RS45">
            <v>0</v>
          </cell>
          <cell r="RT45">
            <v>0</v>
          </cell>
          <cell r="RU45">
            <v>0</v>
          </cell>
          <cell r="RV45">
            <v>0</v>
          </cell>
          <cell r="SE45">
            <v>0</v>
          </cell>
          <cell r="SF45">
            <v>0</v>
          </cell>
          <cell r="SG45">
            <v>0</v>
          </cell>
          <cell r="SH45">
            <v>0</v>
          </cell>
          <cell r="SI45">
            <v>0</v>
          </cell>
          <cell r="SJ45">
            <v>0</v>
          </cell>
          <cell r="SK45">
            <v>0</v>
          </cell>
          <cell r="SL45">
            <v>0</v>
          </cell>
          <cell r="SU45">
            <v>0</v>
          </cell>
          <cell r="SV45">
            <v>0</v>
          </cell>
          <cell r="SW45">
            <v>0</v>
          </cell>
          <cell r="SX45">
            <v>0</v>
          </cell>
          <cell r="SY45">
            <v>0</v>
          </cell>
          <cell r="TH45">
            <v>0</v>
          </cell>
          <cell r="TI45">
            <v>0</v>
          </cell>
          <cell r="TJ45">
            <v>0</v>
          </cell>
          <cell r="TK45">
            <v>198.8</v>
          </cell>
          <cell r="TL45">
            <v>49.7</v>
          </cell>
          <cell r="TM45">
            <v>49.7</v>
          </cell>
          <cell r="TN45">
            <v>49.7</v>
          </cell>
          <cell r="TO45">
            <v>49.7</v>
          </cell>
          <cell r="TX45">
            <v>0</v>
          </cell>
          <cell r="TY45">
            <v>0</v>
          </cell>
          <cell r="TZ45">
            <v>0</v>
          </cell>
          <cell r="UA45">
            <v>0</v>
          </cell>
          <cell r="UB45">
            <v>0</v>
          </cell>
          <cell r="UK45">
            <v>-198.8</v>
          </cell>
          <cell r="UL45">
            <v>-198.8</v>
          </cell>
          <cell r="UM45">
            <v>0</v>
          </cell>
          <cell r="UN45">
            <v>10.36</v>
          </cell>
          <cell r="UO45">
            <v>2.59</v>
          </cell>
          <cell r="UP45">
            <v>2.59</v>
          </cell>
          <cell r="UQ45">
            <v>2.59</v>
          </cell>
          <cell r="UR45">
            <v>2.59</v>
          </cell>
          <cell r="VA45">
            <v>0</v>
          </cell>
          <cell r="VC45">
            <v>0</v>
          </cell>
          <cell r="VH45">
            <v>0</v>
          </cell>
          <cell r="VN45">
            <v>-10.36</v>
          </cell>
          <cell r="VO45">
            <v>-10.36</v>
          </cell>
          <cell r="VP45">
            <v>0</v>
          </cell>
          <cell r="VQ45">
            <v>0</v>
          </cell>
          <cell r="WD45">
            <v>0</v>
          </cell>
          <cell r="WQ45">
            <v>0</v>
          </cell>
          <cell r="WR45">
            <v>0</v>
          </cell>
          <cell r="WS45">
            <v>0</v>
          </cell>
          <cell r="WT45">
            <v>1074.04</v>
          </cell>
          <cell r="WU45">
            <v>268.51</v>
          </cell>
          <cell r="WV45">
            <v>268.51</v>
          </cell>
          <cell r="WW45">
            <v>268.51</v>
          </cell>
          <cell r="WX45">
            <v>268.51</v>
          </cell>
          <cell r="XG45">
            <v>1236.8280225758219</v>
          </cell>
          <cell r="XH45">
            <v>742.95067400368418</v>
          </cell>
          <cell r="XI45">
            <v>304.24149810406971</v>
          </cell>
          <cell r="XJ45">
            <v>6.2107015558354277</v>
          </cell>
          <cell r="XK45">
            <v>183.42514891223271</v>
          </cell>
          <cell r="XT45">
            <v>162.78802257582197</v>
          </cell>
          <cell r="XU45">
            <v>0</v>
          </cell>
          <cell r="XV45">
            <v>162.78802257582197</v>
          </cell>
          <cell r="XW45">
            <v>479.16</v>
          </cell>
          <cell r="XX45">
            <v>119.79</v>
          </cell>
          <cell r="XY45">
            <v>119.79</v>
          </cell>
          <cell r="XZ45">
            <v>119.79</v>
          </cell>
          <cell r="YA45">
            <v>119.79</v>
          </cell>
          <cell r="YJ45">
            <v>868.99618750104571</v>
          </cell>
          <cell r="YK45">
            <v>495.97271825871258</v>
          </cell>
          <cell r="YL45">
            <v>129.30976864660013</v>
          </cell>
          <cell r="YM45">
            <v>129.98109036129827</v>
          </cell>
          <cell r="YN45">
            <v>113.73261023443476</v>
          </cell>
          <cell r="YW45">
            <v>389.83618750104569</v>
          </cell>
          <cell r="YX45">
            <v>0</v>
          </cell>
          <cell r="YY45">
            <v>389.83618750104569</v>
          </cell>
          <cell r="YZ45">
            <v>488.76</v>
          </cell>
          <cell r="ZA45">
            <v>122.19</v>
          </cell>
          <cell r="ZB45">
            <v>122.19</v>
          </cell>
          <cell r="ZC45">
            <v>122.19</v>
          </cell>
          <cell r="ZD45">
            <v>122.19</v>
          </cell>
          <cell r="ZM45">
            <v>970.76900819628645</v>
          </cell>
          <cell r="ZT45">
            <v>216.64670882687841</v>
          </cell>
          <cell r="ZU45">
            <v>534.5274632507743</v>
          </cell>
          <cell r="ZV45">
            <v>219.59483611863379</v>
          </cell>
          <cell r="ZZ45">
            <v>482.00900819628646</v>
          </cell>
          <cell r="AAA45">
            <v>0</v>
          </cell>
          <cell r="AAB45">
            <v>482.00900819628646</v>
          </cell>
          <cell r="AAC45">
            <v>0</v>
          </cell>
          <cell r="AAD45">
            <v>0</v>
          </cell>
          <cell r="AAE45">
            <v>0</v>
          </cell>
          <cell r="AAF45">
            <v>0</v>
          </cell>
          <cell r="AAG45">
            <v>0</v>
          </cell>
          <cell r="AAP45">
            <v>39.395837591999999</v>
          </cell>
          <cell r="AAQ45">
            <v>39.395837591999999</v>
          </cell>
          <cell r="AAR45">
            <v>0</v>
          </cell>
          <cell r="AAS45">
            <v>0</v>
          </cell>
          <cell r="AAT45">
            <v>0</v>
          </cell>
          <cell r="ABC45">
            <v>39.395837591999999</v>
          </cell>
          <cell r="ABD45">
            <v>0</v>
          </cell>
          <cell r="ABE45">
            <v>39.395837591999999</v>
          </cell>
          <cell r="ABF45">
            <v>0</v>
          </cell>
          <cell r="ABG45">
            <v>0</v>
          </cell>
          <cell r="ABH45">
            <v>0</v>
          </cell>
          <cell r="ABI45">
            <v>0</v>
          </cell>
          <cell r="ABJ45">
            <v>0</v>
          </cell>
          <cell r="ABS45">
            <v>0</v>
          </cell>
          <cell r="ABT45">
            <v>0</v>
          </cell>
          <cell r="ABU45">
            <v>0</v>
          </cell>
          <cell r="ABV45">
            <v>0</v>
          </cell>
          <cell r="ACF45">
            <v>0</v>
          </cell>
          <cell r="ACG45">
            <v>0</v>
          </cell>
          <cell r="ACH45">
            <v>0</v>
          </cell>
          <cell r="ACI45">
            <v>442.32</v>
          </cell>
          <cell r="ACJ45">
            <v>2291.7337914799996</v>
          </cell>
          <cell r="ACK45">
            <v>1849.4137914799996</v>
          </cell>
          <cell r="ACL45">
            <v>0</v>
          </cell>
          <cell r="ACM45">
            <v>1849.4137914799996</v>
          </cell>
          <cell r="ACN45">
            <v>442.32</v>
          </cell>
          <cell r="ACO45">
            <v>110.58</v>
          </cell>
          <cell r="ACP45">
            <v>110.58</v>
          </cell>
          <cell r="ACQ45">
            <v>110.58</v>
          </cell>
          <cell r="ACR45">
            <v>110.58</v>
          </cell>
          <cell r="ADA45">
            <v>2291.7337914799996</v>
          </cell>
          <cell r="ADB45">
            <v>582.33537711999998</v>
          </cell>
          <cell r="ADC45">
            <v>750.59351247999996</v>
          </cell>
          <cell r="ADD45">
            <v>498.10681787999994</v>
          </cell>
          <cell r="ADE45">
            <v>460.69808399999994</v>
          </cell>
          <cell r="ADN45">
            <v>1849.4137914799996</v>
          </cell>
          <cell r="ADO45">
            <v>0</v>
          </cell>
          <cell r="ADP45">
            <v>1849.4137914799996</v>
          </cell>
          <cell r="ADQ45">
            <v>0</v>
          </cell>
          <cell r="ADR45">
            <v>0</v>
          </cell>
          <cell r="ADS45">
            <v>0</v>
          </cell>
          <cell r="ADT45">
            <v>0</v>
          </cell>
          <cell r="ADU45">
            <v>0</v>
          </cell>
          <cell r="AED45">
            <v>0</v>
          </cell>
          <cell r="AEE45">
            <v>0</v>
          </cell>
          <cell r="AEF45">
            <v>0</v>
          </cell>
          <cell r="AEG45">
            <v>0</v>
          </cell>
          <cell r="AEH45">
            <v>0</v>
          </cell>
          <cell r="AEQ45">
            <v>0</v>
          </cell>
          <cell r="AER45">
            <v>0</v>
          </cell>
          <cell r="AES45">
            <v>0</v>
          </cell>
          <cell r="AET45">
            <v>0</v>
          </cell>
          <cell r="AEU45">
            <v>0</v>
          </cell>
          <cell r="AEV45">
            <v>0</v>
          </cell>
          <cell r="AEW45">
            <v>0</v>
          </cell>
          <cell r="AEX45">
            <v>0</v>
          </cell>
          <cell r="AFG45">
            <v>0</v>
          </cell>
          <cell r="AFH45">
            <v>0</v>
          </cell>
          <cell r="AFI45">
            <v>0</v>
          </cell>
          <cell r="AFK45">
            <v>0</v>
          </cell>
          <cell r="AFT45">
            <v>0</v>
          </cell>
          <cell r="AFU45">
            <v>0</v>
          </cell>
          <cell r="AFV45">
            <v>0</v>
          </cell>
          <cell r="AFW45">
            <v>8655.08</v>
          </cell>
          <cell r="AFX45">
            <v>8804.656682193061</v>
          </cell>
          <cell r="AFY45">
            <v>149.57668219306106</v>
          </cell>
          <cell r="AFZ45">
            <v>0</v>
          </cell>
          <cell r="AGA45">
            <v>149.57668219306106</v>
          </cell>
          <cell r="AGB45">
            <v>10386.096</v>
          </cell>
          <cell r="AGC45">
            <v>10565.588018631674</v>
          </cell>
          <cell r="AGD45">
            <v>179.492018631674</v>
          </cell>
          <cell r="AGE45">
            <v>0</v>
          </cell>
          <cell r="AGF45">
            <v>179.492018631674</v>
          </cell>
          <cell r="AGG45">
            <v>519.3048</v>
          </cell>
          <cell r="AGH45">
            <v>528.27940093158372</v>
          </cell>
          <cell r="AGI45">
            <v>8.9746009315837227</v>
          </cell>
          <cell r="AGJ45">
            <v>0</v>
          </cell>
          <cell r="AGK45">
            <v>8.9746009315837227</v>
          </cell>
          <cell r="AGL45">
            <v>0</v>
          </cell>
          <cell r="AGN45">
            <v>0</v>
          </cell>
          <cell r="AGO45">
            <v>0</v>
          </cell>
          <cell r="AGP45">
            <v>0</v>
          </cell>
          <cell r="AGQ45">
            <v>10905.400799999999</v>
          </cell>
          <cell r="AGR45">
            <v>11093.867419563257</v>
          </cell>
          <cell r="AGS45">
            <v>188.46661956325806</v>
          </cell>
          <cell r="AGT45">
            <v>0</v>
          </cell>
          <cell r="AGU45">
            <v>188.46661956325806</v>
          </cell>
        </row>
        <row r="46">
          <cell r="C46" t="str">
            <v>Текстильникiв, ВУЛ, 4</v>
          </cell>
          <cell r="D46">
            <v>5</v>
          </cell>
          <cell r="E46">
            <v>2757</v>
          </cell>
          <cell r="F46">
            <v>11866.36</v>
          </cell>
          <cell r="G46">
            <v>14500.073889437615</v>
          </cell>
          <cell r="H46">
            <v>2633.7138894376149</v>
          </cell>
          <cell r="I46">
            <v>0</v>
          </cell>
          <cell r="J46">
            <v>2633.7138894376149</v>
          </cell>
          <cell r="K46">
            <v>4188.32</v>
          </cell>
          <cell r="L46">
            <v>1047.08</v>
          </cell>
          <cell r="M46">
            <v>1047.08</v>
          </cell>
          <cell r="N46">
            <v>1047.08</v>
          </cell>
          <cell r="O46">
            <v>1047.08</v>
          </cell>
          <cell r="X46">
            <v>6052.638796183217</v>
          </cell>
          <cell r="Y46">
            <v>0</v>
          </cell>
          <cell r="Z46">
            <v>6052.638796183217</v>
          </cell>
          <cell r="AA46">
            <v>0</v>
          </cell>
          <cell r="AB46">
            <v>0</v>
          </cell>
          <cell r="AL46">
            <v>0</v>
          </cell>
          <cell r="AM46">
            <v>0</v>
          </cell>
          <cell r="AN46">
            <v>811.76</v>
          </cell>
          <cell r="AO46">
            <v>202.94</v>
          </cell>
          <cell r="AP46">
            <v>202.94</v>
          </cell>
          <cell r="AQ46">
            <v>202.94</v>
          </cell>
          <cell r="AR46">
            <v>202.94</v>
          </cell>
          <cell r="BA46">
            <v>1192.393934251706</v>
          </cell>
          <cell r="BB46">
            <v>0</v>
          </cell>
          <cell r="BC46">
            <v>1192.393934251706</v>
          </cell>
          <cell r="BD46">
            <v>0</v>
          </cell>
          <cell r="BE46">
            <v>0</v>
          </cell>
          <cell r="BO46">
            <v>0</v>
          </cell>
          <cell r="BP46">
            <v>0</v>
          </cell>
          <cell r="BQ46">
            <v>634</v>
          </cell>
          <cell r="BR46">
            <v>158.5</v>
          </cell>
          <cell r="BS46">
            <v>158.5</v>
          </cell>
          <cell r="BT46">
            <v>158.5</v>
          </cell>
          <cell r="BU46">
            <v>158.5</v>
          </cell>
          <cell r="CD46">
            <v>585.96</v>
          </cell>
          <cell r="CE46">
            <v>146.49</v>
          </cell>
          <cell r="CF46">
            <v>146.49</v>
          </cell>
          <cell r="CG46">
            <v>146.49</v>
          </cell>
          <cell r="CH46">
            <v>146.49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218.32</v>
          </cell>
          <cell r="DX46">
            <v>54.58</v>
          </cell>
          <cell r="DY46">
            <v>54.58</v>
          </cell>
          <cell r="DZ46">
            <v>54.58</v>
          </cell>
          <cell r="EA46">
            <v>54.58</v>
          </cell>
          <cell r="EK46">
            <v>319.78668065714976</v>
          </cell>
          <cell r="EL46">
            <v>0</v>
          </cell>
          <cell r="EM46">
            <v>319.78668065714976</v>
          </cell>
          <cell r="EN46">
            <v>0</v>
          </cell>
          <cell r="EO46">
            <v>0</v>
          </cell>
          <cell r="EX46">
            <v>101.46668065714977</v>
          </cell>
          <cell r="EY46">
            <v>0</v>
          </cell>
          <cell r="EZ46">
            <v>101.46668065714977</v>
          </cell>
          <cell r="FA46">
            <v>2023.96</v>
          </cell>
          <cell r="FB46">
            <v>505.99</v>
          </cell>
          <cell r="FC46">
            <v>505.99</v>
          </cell>
          <cell r="FD46">
            <v>505.99</v>
          </cell>
          <cell r="FE46">
            <v>505.99</v>
          </cell>
          <cell r="FN46">
            <v>2983.6791373615119</v>
          </cell>
          <cell r="FO46">
            <v>0</v>
          </cell>
          <cell r="FP46">
            <v>2983.6791373615119</v>
          </cell>
          <cell r="FQ46">
            <v>0</v>
          </cell>
          <cell r="FR46">
            <v>0</v>
          </cell>
          <cell r="GA46">
            <v>959.71913736151191</v>
          </cell>
          <cell r="GB46">
            <v>0</v>
          </cell>
          <cell r="GC46">
            <v>959.71913736151191</v>
          </cell>
          <cell r="GD46">
            <v>425.12</v>
          </cell>
          <cell r="GE46">
            <v>106.28</v>
          </cell>
          <cell r="GF46">
            <v>106.28</v>
          </cell>
          <cell r="GG46">
            <v>106.28</v>
          </cell>
          <cell r="GH46">
            <v>106.28</v>
          </cell>
          <cell r="GQ46">
            <v>0</v>
          </cell>
          <cell r="GV46">
            <v>-425.12</v>
          </cell>
          <cell r="GW46">
            <v>-425.12</v>
          </cell>
          <cell r="GX46">
            <v>0</v>
          </cell>
          <cell r="GY46">
            <v>3564.88</v>
          </cell>
          <cell r="GZ46">
            <v>891.22</v>
          </cell>
          <cell r="HA46">
            <v>891.22</v>
          </cell>
          <cell r="HB46">
            <v>891.22</v>
          </cell>
          <cell r="HC46">
            <v>891.22</v>
          </cell>
          <cell r="HL46">
            <v>3365.6153409840308</v>
          </cell>
          <cell r="HM46">
            <v>1075.1873826968338</v>
          </cell>
          <cell r="HN46">
            <v>900.90640590554995</v>
          </cell>
          <cell r="HO46">
            <v>746.37729115776597</v>
          </cell>
          <cell r="HP46">
            <v>643.14426122388113</v>
          </cell>
          <cell r="HY46">
            <v>-199.2646590159693</v>
          </cell>
          <cell r="HZ46">
            <v>-199.2646590159693</v>
          </cell>
          <cell r="IA46">
            <v>0</v>
          </cell>
          <cell r="IB46">
            <v>0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JB46">
            <v>0</v>
          </cell>
          <cell r="JC46">
            <v>0</v>
          </cell>
          <cell r="JD46">
            <v>0</v>
          </cell>
          <cell r="JE46">
            <v>0</v>
          </cell>
          <cell r="JF46">
            <v>0</v>
          </cell>
          <cell r="JG46">
            <v>0</v>
          </cell>
          <cell r="JH46">
            <v>0</v>
          </cell>
          <cell r="JI46">
            <v>0</v>
          </cell>
          <cell r="JR46">
            <v>0</v>
          </cell>
          <cell r="JS46">
            <v>0</v>
          </cell>
          <cell r="JT46">
            <v>0</v>
          </cell>
          <cell r="JU46">
            <v>0</v>
          </cell>
          <cell r="JV46">
            <v>0</v>
          </cell>
          <cell r="KE46">
            <v>0</v>
          </cell>
          <cell r="KF46">
            <v>0</v>
          </cell>
          <cell r="KG46">
            <v>0</v>
          </cell>
          <cell r="KH46">
            <v>3789.6</v>
          </cell>
          <cell r="KI46">
            <v>947.4</v>
          </cell>
          <cell r="KJ46">
            <v>947.4</v>
          </cell>
          <cell r="KK46">
            <v>947.4</v>
          </cell>
          <cell r="KL46">
            <v>947.4</v>
          </cell>
          <cell r="KU46">
            <v>4084.8663884570001</v>
          </cell>
          <cell r="KV46">
            <v>1101.3498760607199</v>
          </cell>
          <cell r="KW46">
            <v>1102.7170053176785</v>
          </cell>
          <cell r="KX46">
            <v>1041.5115728019719</v>
          </cell>
          <cell r="KY46">
            <v>839.28793427662958</v>
          </cell>
          <cell r="LH46">
            <v>295.26638845700018</v>
          </cell>
          <cell r="LI46">
            <v>0</v>
          </cell>
          <cell r="LJ46">
            <v>295.26638845700018</v>
          </cell>
          <cell r="LK46">
            <v>0</v>
          </cell>
          <cell r="LX46">
            <v>0</v>
          </cell>
          <cell r="MJ46">
            <v>0</v>
          </cell>
          <cell r="ML46">
            <v>0</v>
          </cell>
          <cell r="MM46">
            <v>0</v>
          </cell>
          <cell r="MN46">
            <v>13175.6</v>
          </cell>
          <cell r="MO46">
            <v>3293.9</v>
          </cell>
          <cell r="MP46">
            <v>3293.9</v>
          </cell>
          <cell r="MQ46">
            <v>3293.9</v>
          </cell>
          <cell r="MR46">
            <v>3293.9</v>
          </cell>
          <cell r="NA46">
            <v>3345.6905701822334</v>
          </cell>
          <cell r="NB46">
            <v>3345.6905701822334</v>
          </cell>
          <cell r="NC46">
            <v>0</v>
          </cell>
          <cell r="ND46">
            <v>0</v>
          </cell>
          <cell r="NE46">
            <v>0</v>
          </cell>
          <cell r="NN46">
            <v>-9829.9094298177661</v>
          </cell>
          <cell r="NO46">
            <v>-9829.9094298177661</v>
          </cell>
          <cell r="NP46">
            <v>0</v>
          </cell>
          <cell r="NQ46">
            <v>3317.6</v>
          </cell>
          <cell r="NR46">
            <v>0</v>
          </cell>
          <cell r="NS46">
            <v>-3317.6</v>
          </cell>
          <cell r="NT46">
            <v>-3317.6</v>
          </cell>
          <cell r="NU46">
            <v>0</v>
          </cell>
          <cell r="NV46">
            <v>1183.2</v>
          </cell>
          <cell r="NW46">
            <v>295.8</v>
          </cell>
          <cell r="NX46">
            <v>295.8</v>
          </cell>
          <cell r="NY46">
            <v>295.8</v>
          </cell>
          <cell r="NZ46">
            <v>295.8</v>
          </cell>
          <cell r="OI46">
            <v>0</v>
          </cell>
          <cell r="OJ46">
            <v>0</v>
          </cell>
          <cell r="OK46">
            <v>0</v>
          </cell>
          <cell r="OL46">
            <v>0</v>
          </cell>
          <cell r="OM46">
            <v>0</v>
          </cell>
          <cell r="OV46">
            <v>-1183.2</v>
          </cell>
          <cell r="OW46">
            <v>-1183.2</v>
          </cell>
          <cell r="OX46">
            <v>0</v>
          </cell>
          <cell r="OY46">
            <v>998.92</v>
          </cell>
          <cell r="OZ46">
            <v>249.73</v>
          </cell>
          <cell r="PA46">
            <v>249.73</v>
          </cell>
          <cell r="PB46">
            <v>249.73</v>
          </cell>
          <cell r="PC46">
            <v>249.73</v>
          </cell>
          <cell r="PL46">
            <v>0</v>
          </cell>
          <cell r="PM46">
            <v>0</v>
          </cell>
          <cell r="PN46">
            <v>0</v>
          </cell>
          <cell r="PO46">
            <v>0</v>
          </cell>
          <cell r="PP46">
            <v>0</v>
          </cell>
          <cell r="PY46">
            <v>-998.92</v>
          </cell>
          <cell r="PZ46">
            <v>-998.92</v>
          </cell>
          <cell r="QA46">
            <v>0</v>
          </cell>
          <cell r="QB46">
            <v>262.36</v>
          </cell>
          <cell r="QC46">
            <v>65.59</v>
          </cell>
          <cell r="QD46">
            <v>65.59</v>
          </cell>
          <cell r="QE46">
            <v>65.59</v>
          </cell>
          <cell r="QF46">
            <v>65.59</v>
          </cell>
          <cell r="QO46">
            <v>0</v>
          </cell>
          <cell r="QP46">
            <v>0</v>
          </cell>
          <cell r="QQ46">
            <v>0</v>
          </cell>
          <cell r="QR46">
            <v>0</v>
          </cell>
          <cell r="QS46">
            <v>0</v>
          </cell>
          <cell r="RB46">
            <v>-262.36</v>
          </cell>
          <cell r="RC46">
            <v>-262.36</v>
          </cell>
          <cell r="RD46">
            <v>0</v>
          </cell>
          <cell r="RE46">
            <v>0</v>
          </cell>
          <cell r="RF46">
            <v>0</v>
          </cell>
          <cell r="RG46">
            <v>0</v>
          </cell>
          <cell r="RH46">
            <v>0</v>
          </cell>
          <cell r="RI46">
            <v>0</v>
          </cell>
          <cell r="RR46">
            <v>0</v>
          </cell>
          <cell r="RS46">
            <v>0</v>
          </cell>
          <cell r="RT46">
            <v>0</v>
          </cell>
          <cell r="RU46">
            <v>0</v>
          </cell>
          <cell r="RV46">
            <v>0</v>
          </cell>
          <cell r="SE46">
            <v>0</v>
          </cell>
          <cell r="SF46">
            <v>0</v>
          </cell>
          <cell r="SG46">
            <v>0</v>
          </cell>
          <cell r="SH46">
            <v>397.12</v>
          </cell>
          <cell r="SI46">
            <v>99.28</v>
          </cell>
          <cell r="SJ46">
            <v>99.28</v>
          </cell>
          <cell r="SK46">
            <v>99.28</v>
          </cell>
          <cell r="SL46">
            <v>99.28</v>
          </cell>
          <cell r="SU46">
            <v>0</v>
          </cell>
          <cell r="SV46">
            <v>0</v>
          </cell>
          <cell r="SW46">
            <v>0</v>
          </cell>
          <cell r="SX46">
            <v>0</v>
          </cell>
          <cell r="SY46">
            <v>0</v>
          </cell>
          <cell r="TH46">
            <v>-397.12</v>
          </cell>
          <cell r="TI46">
            <v>-397.12</v>
          </cell>
          <cell r="TJ46">
            <v>0</v>
          </cell>
          <cell r="TK46">
            <v>461.96</v>
          </cell>
          <cell r="TL46">
            <v>115.49</v>
          </cell>
          <cell r="TM46">
            <v>115.49</v>
          </cell>
          <cell r="TN46">
            <v>115.49</v>
          </cell>
          <cell r="TO46">
            <v>115.49</v>
          </cell>
          <cell r="TX46">
            <v>0</v>
          </cell>
          <cell r="TY46">
            <v>0</v>
          </cell>
          <cell r="TZ46">
            <v>0</v>
          </cell>
          <cell r="UA46">
            <v>0</v>
          </cell>
          <cell r="UB46">
            <v>0</v>
          </cell>
          <cell r="UK46">
            <v>-461.96</v>
          </cell>
          <cell r="UL46">
            <v>-461.96</v>
          </cell>
          <cell r="UM46">
            <v>0</v>
          </cell>
          <cell r="UN46">
            <v>14.04</v>
          </cell>
          <cell r="UO46">
            <v>3.51</v>
          </cell>
          <cell r="UP46">
            <v>3.51</v>
          </cell>
          <cell r="UQ46">
            <v>3.51</v>
          </cell>
          <cell r="UR46">
            <v>3.51</v>
          </cell>
          <cell r="VA46">
            <v>0</v>
          </cell>
          <cell r="VC46">
            <v>0</v>
          </cell>
          <cell r="VH46">
            <v>0</v>
          </cell>
          <cell r="VN46">
            <v>-14.04</v>
          </cell>
          <cell r="VO46">
            <v>-14.04</v>
          </cell>
          <cell r="VP46">
            <v>0</v>
          </cell>
          <cell r="VQ46">
            <v>0</v>
          </cell>
          <cell r="WD46">
            <v>0</v>
          </cell>
          <cell r="WQ46">
            <v>0</v>
          </cell>
          <cell r="WR46">
            <v>0</v>
          </cell>
          <cell r="WS46">
            <v>0</v>
          </cell>
          <cell r="WT46">
            <v>9633.2800000000007</v>
          </cell>
          <cell r="WU46">
            <v>2408.3200000000002</v>
          </cell>
          <cell r="WV46">
            <v>2408.3200000000002</v>
          </cell>
          <cell r="WW46">
            <v>2408.3200000000002</v>
          </cell>
          <cell r="WX46">
            <v>2408.3200000000002</v>
          </cell>
          <cell r="XG46">
            <v>7051.3186574787005</v>
          </cell>
          <cell r="XH46">
            <v>2881.4032169052348</v>
          </cell>
          <cell r="XI46">
            <v>2148.738041314401</v>
          </cell>
          <cell r="XJ46">
            <v>0.79219194380655411</v>
          </cell>
          <cell r="XK46">
            <v>2020.3852073152584</v>
          </cell>
          <cell r="XT46">
            <v>-2581.9613425213001</v>
          </cell>
          <cell r="XU46">
            <v>-2581.9613425213001</v>
          </cell>
          <cell r="XV46">
            <v>0</v>
          </cell>
          <cell r="XW46">
            <v>5956.72</v>
          </cell>
          <cell r="XX46">
            <v>1489.18</v>
          </cell>
          <cell r="XY46">
            <v>1489.18</v>
          </cell>
          <cell r="XZ46">
            <v>1489.18</v>
          </cell>
          <cell r="YA46">
            <v>1489.18</v>
          </cell>
          <cell r="YJ46">
            <v>5520.8286295701801</v>
          </cell>
          <cell r="YK46">
            <v>1695.5492294940555</v>
          </cell>
          <cell r="YL46">
            <v>1326.025173957798</v>
          </cell>
          <cell r="YM46">
            <v>1332.9093367154246</v>
          </cell>
          <cell r="YN46">
            <v>1166.3448894029023</v>
          </cell>
          <cell r="YW46">
            <v>-435.8913704298202</v>
          </cell>
          <cell r="YX46">
            <v>-435.8913704298202</v>
          </cell>
          <cell r="YY46">
            <v>0</v>
          </cell>
          <cell r="YZ46">
            <v>1969.28</v>
          </cell>
          <cell r="ZA46">
            <v>492.32</v>
          </cell>
          <cell r="ZB46">
            <v>492.32</v>
          </cell>
          <cell r="ZC46">
            <v>492.32</v>
          </cell>
          <cell r="ZD46">
            <v>492.32</v>
          </cell>
          <cell r="ZM46">
            <v>6305.8493270325453</v>
          </cell>
          <cell r="ZT46">
            <v>1478.7056352544</v>
          </cell>
          <cell r="ZU46">
            <v>3814.7988565069732</v>
          </cell>
          <cell r="ZV46">
            <v>1012.3448352711719</v>
          </cell>
          <cell r="ZZ46">
            <v>4336.5693270325455</v>
          </cell>
          <cell r="AAA46">
            <v>0</v>
          </cell>
          <cell r="AAB46">
            <v>4336.5693270325455</v>
          </cell>
          <cell r="AAC46">
            <v>418.88</v>
          </cell>
          <cell r="AAD46">
            <v>104.72</v>
          </cell>
          <cell r="AAE46">
            <v>104.72</v>
          </cell>
          <cell r="AAF46">
            <v>104.72</v>
          </cell>
          <cell r="AAG46">
            <v>104.72</v>
          </cell>
          <cell r="AAP46">
            <v>352.26595602000003</v>
          </cell>
          <cell r="AAQ46">
            <v>0</v>
          </cell>
          <cell r="AAR46">
            <v>117.46700578800001</v>
          </cell>
          <cell r="AAS46">
            <v>116.333728632</v>
          </cell>
          <cell r="AAT46">
            <v>118.46522160000001</v>
          </cell>
          <cell r="ABC46">
            <v>-66.614043979999963</v>
          </cell>
          <cell r="ABD46">
            <v>-66.614043979999963</v>
          </cell>
          <cell r="ABE46">
            <v>0</v>
          </cell>
          <cell r="ABF46">
            <v>93</v>
          </cell>
          <cell r="ABG46">
            <v>23.25</v>
          </cell>
          <cell r="ABH46">
            <v>23.25</v>
          </cell>
          <cell r="ABI46">
            <v>23.25</v>
          </cell>
          <cell r="ABJ46">
            <v>23.25</v>
          </cell>
          <cell r="ABS46">
            <v>0</v>
          </cell>
          <cell r="ABT46">
            <v>0</v>
          </cell>
          <cell r="ABU46">
            <v>0</v>
          </cell>
          <cell r="ABV46">
            <v>0</v>
          </cell>
          <cell r="ACF46">
            <v>-93</v>
          </cell>
          <cell r="ACG46">
            <v>-93</v>
          </cell>
          <cell r="ACH46">
            <v>0</v>
          </cell>
          <cell r="ACI46">
            <v>1993.48</v>
          </cell>
          <cell r="ACJ46">
            <v>1888.2558898000002</v>
          </cell>
          <cell r="ACK46">
            <v>-105.22411019999981</v>
          </cell>
          <cell r="ACL46">
            <v>-105.22411019999981</v>
          </cell>
          <cell r="ACM46">
            <v>0</v>
          </cell>
          <cell r="ACN46">
            <v>1993.48</v>
          </cell>
          <cell r="ACO46">
            <v>498.37</v>
          </cell>
          <cell r="ACP46">
            <v>498.37</v>
          </cell>
          <cell r="ACQ46">
            <v>498.37</v>
          </cell>
          <cell r="ACR46">
            <v>498.37</v>
          </cell>
          <cell r="ADA46">
            <v>1888.2558898000002</v>
          </cell>
          <cell r="ADB46">
            <v>570.13987184000007</v>
          </cell>
          <cell r="ADC46">
            <v>501.42107596</v>
          </cell>
          <cell r="ADD46">
            <v>380.81560999999999</v>
          </cell>
          <cell r="ADE46">
            <v>435.87933199999998</v>
          </cell>
          <cell r="ADN46">
            <v>-105.22411019999981</v>
          </cell>
          <cell r="ADO46">
            <v>-105.22411019999981</v>
          </cell>
          <cell r="ADP46">
            <v>0</v>
          </cell>
          <cell r="ADQ46">
            <v>0</v>
          </cell>
          <cell r="ADR46">
            <v>0</v>
          </cell>
          <cell r="ADS46">
            <v>0</v>
          </cell>
          <cell r="ADT46">
            <v>0</v>
          </cell>
          <cell r="ADU46">
            <v>0</v>
          </cell>
          <cell r="AED46">
            <v>0</v>
          </cell>
          <cell r="AEE46">
            <v>0</v>
          </cell>
          <cell r="AEF46">
            <v>0</v>
          </cell>
          <cell r="AEG46">
            <v>0</v>
          </cell>
          <cell r="AEH46">
            <v>0</v>
          </cell>
          <cell r="AEQ46">
            <v>0</v>
          </cell>
          <cell r="AER46">
            <v>0</v>
          </cell>
          <cell r="AES46">
            <v>0</v>
          </cell>
          <cell r="AET46">
            <v>0</v>
          </cell>
          <cell r="AEU46">
            <v>0</v>
          </cell>
          <cell r="AEV46">
            <v>0</v>
          </cell>
          <cell r="AEW46">
            <v>0</v>
          </cell>
          <cell r="AEX46">
            <v>0</v>
          </cell>
          <cell r="AFG46">
            <v>0</v>
          </cell>
          <cell r="AFH46">
            <v>0</v>
          </cell>
          <cell r="AFI46">
            <v>0</v>
          </cell>
          <cell r="AFK46">
            <v>0</v>
          </cell>
          <cell r="AFT46">
            <v>0</v>
          </cell>
          <cell r="AFU46">
            <v>0</v>
          </cell>
          <cell r="AFV46">
            <v>0</v>
          </cell>
          <cell r="AFW46">
            <v>52213.8</v>
          </cell>
          <cell r="AFX46">
            <v>43049.149307978267</v>
          </cell>
          <cell r="AFY46">
            <v>-9164.6506920217362</v>
          </cell>
          <cell r="AFZ46">
            <v>-9164.6506920217362</v>
          </cell>
          <cell r="AGA46">
            <v>0</v>
          </cell>
          <cell r="AGB46">
            <v>62656.56</v>
          </cell>
          <cell r="AGC46">
            <v>51658.979169573919</v>
          </cell>
          <cell r="AGD46">
            <v>-10997.580830426079</v>
          </cell>
          <cell r="AGE46">
            <v>-10997.580830426079</v>
          </cell>
          <cell r="AGF46">
            <v>0</v>
          </cell>
          <cell r="AGG46">
            <v>3132.828</v>
          </cell>
          <cell r="AGH46">
            <v>2582.9489584786961</v>
          </cell>
          <cell r="AGI46">
            <v>-549.87904152130386</v>
          </cell>
          <cell r="AGJ46">
            <v>-549.87904152130386</v>
          </cell>
          <cell r="AGK46">
            <v>0</v>
          </cell>
          <cell r="AGL46">
            <v>825.35516304347823</v>
          </cell>
          <cell r="AGN46">
            <v>-825.35516304347823</v>
          </cell>
          <cell r="AGO46">
            <v>-825.35516304347823</v>
          </cell>
          <cell r="AGP46">
            <v>0</v>
          </cell>
          <cell r="AGQ46">
            <v>66614.743163043473</v>
          </cell>
          <cell r="AGR46">
            <v>54241.928128052612</v>
          </cell>
          <cell r="AGS46">
            <v>-12372.815034990861</v>
          </cell>
          <cell r="AGT46">
            <v>-12372.815034990861</v>
          </cell>
          <cell r="AGU46">
            <v>0</v>
          </cell>
        </row>
        <row r="47">
          <cell r="C47" t="str">
            <v>Текстильникiв, ВУЛ, 6</v>
          </cell>
          <cell r="D47">
            <v>5</v>
          </cell>
          <cell r="E47">
            <v>3312</v>
          </cell>
          <cell r="F47">
            <v>15958.320000000002</v>
          </cell>
          <cell r="G47">
            <v>20917.93903457659</v>
          </cell>
          <cell r="H47">
            <v>4959.6190345765881</v>
          </cell>
          <cell r="I47">
            <v>0</v>
          </cell>
          <cell r="J47">
            <v>4959.6190345765881</v>
          </cell>
          <cell r="K47">
            <v>6306.56</v>
          </cell>
          <cell r="L47">
            <v>1576.64</v>
          </cell>
          <cell r="M47">
            <v>1576.64</v>
          </cell>
          <cell r="N47">
            <v>1576.64</v>
          </cell>
          <cell r="O47">
            <v>1576.64</v>
          </cell>
          <cell r="X47">
            <v>9830.6597360160758</v>
          </cell>
          <cell r="Y47">
            <v>0</v>
          </cell>
          <cell r="Z47">
            <v>0</v>
          </cell>
          <cell r="AA47">
            <v>9830.6597360160758</v>
          </cell>
          <cell r="AB47">
            <v>0</v>
          </cell>
          <cell r="AL47">
            <v>0</v>
          </cell>
          <cell r="AM47">
            <v>0</v>
          </cell>
          <cell r="AN47">
            <v>1206.4000000000001</v>
          </cell>
          <cell r="AO47">
            <v>301.60000000000002</v>
          </cell>
          <cell r="AP47">
            <v>301.60000000000002</v>
          </cell>
          <cell r="AQ47">
            <v>301.60000000000002</v>
          </cell>
          <cell r="AR47">
            <v>301.60000000000002</v>
          </cell>
          <cell r="BA47">
            <v>1871.4951097537842</v>
          </cell>
          <cell r="BB47">
            <v>0</v>
          </cell>
          <cell r="BC47">
            <v>0</v>
          </cell>
          <cell r="BD47">
            <v>1871.4951097537842</v>
          </cell>
          <cell r="BE47">
            <v>0</v>
          </cell>
          <cell r="BO47">
            <v>0</v>
          </cell>
          <cell r="BP47">
            <v>0</v>
          </cell>
          <cell r="BQ47">
            <v>837.24</v>
          </cell>
          <cell r="BR47">
            <v>209.31</v>
          </cell>
          <cell r="BS47">
            <v>209.31</v>
          </cell>
          <cell r="BT47">
            <v>209.31</v>
          </cell>
          <cell r="BU47">
            <v>209.31</v>
          </cell>
          <cell r="CD47">
            <v>773.8</v>
          </cell>
          <cell r="CE47">
            <v>193.45</v>
          </cell>
          <cell r="CF47">
            <v>193.45</v>
          </cell>
          <cell r="CG47">
            <v>193.45</v>
          </cell>
          <cell r="CH47">
            <v>193.45</v>
          </cell>
          <cell r="CR47">
            <v>0</v>
          </cell>
          <cell r="CS47">
            <v>0</v>
          </cell>
          <cell r="CT47">
            <v>146.72</v>
          </cell>
          <cell r="CU47">
            <v>36.68</v>
          </cell>
          <cell r="CV47">
            <v>36.68</v>
          </cell>
          <cell r="CW47">
            <v>36.68</v>
          </cell>
          <cell r="CX47">
            <v>36.68</v>
          </cell>
          <cell r="DG47">
            <v>135.6</v>
          </cell>
          <cell r="DH47">
            <v>33.9</v>
          </cell>
          <cell r="DI47">
            <v>33.9</v>
          </cell>
          <cell r="DJ47">
            <v>33.9</v>
          </cell>
          <cell r="DK47">
            <v>33.9</v>
          </cell>
          <cell r="DT47">
            <v>-11.120000000000005</v>
          </cell>
          <cell r="DU47">
            <v>-11.120000000000005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2786.6</v>
          </cell>
          <cell r="FB47">
            <v>696.65</v>
          </cell>
          <cell r="FC47">
            <v>696.65</v>
          </cell>
          <cell r="FD47">
            <v>696.65</v>
          </cell>
          <cell r="FE47">
            <v>696.65</v>
          </cell>
          <cell r="FN47">
            <v>4379.8892755047509</v>
          </cell>
          <cell r="FO47">
            <v>0</v>
          </cell>
          <cell r="FP47">
            <v>0</v>
          </cell>
          <cell r="FQ47">
            <v>4379.8892755047509</v>
          </cell>
          <cell r="FR47">
            <v>0</v>
          </cell>
          <cell r="GA47">
            <v>1593.289275504751</v>
          </cell>
          <cell r="GB47">
            <v>0</v>
          </cell>
          <cell r="GC47">
            <v>1593.289275504751</v>
          </cell>
          <cell r="GD47">
            <v>539.04</v>
          </cell>
          <cell r="GE47">
            <v>134.76</v>
          </cell>
          <cell r="GF47">
            <v>134.76</v>
          </cell>
          <cell r="GG47">
            <v>134.76</v>
          </cell>
          <cell r="GH47">
            <v>134.76</v>
          </cell>
          <cell r="GQ47">
            <v>0</v>
          </cell>
          <cell r="GV47">
            <v>-539.04</v>
          </cell>
          <cell r="GW47">
            <v>-539.04</v>
          </cell>
          <cell r="GX47">
            <v>0</v>
          </cell>
          <cell r="GY47">
            <v>4135.76</v>
          </cell>
          <cell r="GZ47">
            <v>1033.94</v>
          </cell>
          <cell r="HA47">
            <v>1033.94</v>
          </cell>
          <cell r="HB47">
            <v>1033.94</v>
          </cell>
          <cell r="HC47">
            <v>1033.94</v>
          </cell>
          <cell r="HL47">
            <v>3926.4949133019813</v>
          </cell>
          <cell r="HM47">
            <v>1252.3715963711538</v>
          </cell>
          <cell r="HN47">
            <v>1050.8366427214403</v>
          </cell>
          <cell r="HO47">
            <v>870.95337336431101</v>
          </cell>
          <cell r="HP47">
            <v>752.33330084507577</v>
          </cell>
          <cell r="HY47">
            <v>-209.26508669801888</v>
          </cell>
          <cell r="HZ47">
            <v>-209.26508669801888</v>
          </cell>
          <cell r="IA47">
            <v>0</v>
          </cell>
          <cell r="IB47">
            <v>0</v>
          </cell>
          <cell r="IC47">
            <v>0</v>
          </cell>
          <cell r="ID47">
            <v>0</v>
          </cell>
          <cell r="IE47">
            <v>0</v>
          </cell>
          <cell r="IF47">
            <v>0</v>
          </cell>
          <cell r="IO47">
            <v>0</v>
          </cell>
          <cell r="IP47">
            <v>0</v>
          </cell>
          <cell r="IQ47">
            <v>0</v>
          </cell>
          <cell r="IR47">
            <v>0</v>
          </cell>
          <cell r="IS47">
            <v>0</v>
          </cell>
          <cell r="JB47">
            <v>0</v>
          </cell>
          <cell r="JC47">
            <v>0</v>
          </cell>
          <cell r="JD47">
            <v>0</v>
          </cell>
          <cell r="JE47">
            <v>0</v>
          </cell>
          <cell r="JF47">
            <v>0</v>
          </cell>
          <cell r="JG47">
            <v>0</v>
          </cell>
          <cell r="JH47">
            <v>0</v>
          </cell>
          <cell r="JI47">
            <v>0</v>
          </cell>
          <cell r="JR47">
            <v>0</v>
          </cell>
          <cell r="JS47">
            <v>0</v>
          </cell>
          <cell r="JT47">
            <v>0</v>
          </cell>
          <cell r="JU47">
            <v>0</v>
          </cell>
          <cell r="JV47">
            <v>0</v>
          </cell>
          <cell r="KE47">
            <v>0</v>
          </cell>
          <cell r="KF47">
            <v>0</v>
          </cell>
          <cell r="KG47">
            <v>0</v>
          </cell>
          <cell r="KH47">
            <v>2138.6799999999998</v>
          </cell>
          <cell r="KI47">
            <v>534.66999999999996</v>
          </cell>
          <cell r="KJ47">
            <v>534.66999999999996</v>
          </cell>
          <cell r="KK47">
            <v>534.66999999999996</v>
          </cell>
          <cell r="KL47">
            <v>534.66999999999996</v>
          </cell>
          <cell r="KU47">
            <v>2304.8112620009269</v>
          </cell>
          <cell r="KV47">
            <v>621.41655475466314</v>
          </cell>
          <cell r="KW47">
            <v>622.18793247143583</v>
          </cell>
          <cell r="KX47">
            <v>587.65388490589839</v>
          </cell>
          <cell r="KY47">
            <v>473.55288986892947</v>
          </cell>
          <cell r="LH47">
            <v>166.13126200092711</v>
          </cell>
          <cell r="LI47">
            <v>0</v>
          </cell>
          <cell r="LJ47">
            <v>166.13126200092711</v>
          </cell>
          <cell r="LK47">
            <v>0</v>
          </cell>
          <cell r="LX47">
            <v>0</v>
          </cell>
          <cell r="MJ47">
            <v>0</v>
          </cell>
          <cell r="ML47">
            <v>0</v>
          </cell>
          <cell r="MM47">
            <v>0</v>
          </cell>
          <cell r="MN47">
            <v>12329.44</v>
          </cell>
          <cell r="MO47">
            <v>3082.36</v>
          </cell>
          <cell r="MP47">
            <v>3082.36</v>
          </cell>
          <cell r="MQ47">
            <v>3082.36</v>
          </cell>
          <cell r="MR47">
            <v>3082.36</v>
          </cell>
          <cell r="NA47">
            <v>755.23674039550633</v>
          </cell>
          <cell r="NB47">
            <v>283.75037098482835</v>
          </cell>
          <cell r="NC47">
            <v>471.48636941067804</v>
          </cell>
          <cell r="ND47">
            <v>0</v>
          </cell>
          <cell r="NE47">
            <v>0</v>
          </cell>
          <cell r="NN47">
            <v>-11574.203259604494</v>
          </cell>
          <cell r="NO47">
            <v>-11574.203259604494</v>
          </cell>
          <cell r="NP47">
            <v>0</v>
          </cell>
          <cell r="NQ47">
            <v>5552.6399999999994</v>
          </cell>
          <cell r="NR47">
            <v>0</v>
          </cell>
          <cell r="NS47">
            <v>-5552.6399999999994</v>
          </cell>
          <cell r="NT47">
            <v>-5552.6399999999994</v>
          </cell>
          <cell r="NU47">
            <v>0</v>
          </cell>
          <cell r="NV47">
            <v>1577.04</v>
          </cell>
          <cell r="NW47">
            <v>394.26</v>
          </cell>
          <cell r="NX47">
            <v>394.26</v>
          </cell>
          <cell r="NY47">
            <v>394.26</v>
          </cell>
          <cell r="NZ47">
            <v>394.26</v>
          </cell>
          <cell r="OI47">
            <v>0</v>
          </cell>
          <cell r="OJ47">
            <v>0</v>
          </cell>
          <cell r="OK47">
            <v>0</v>
          </cell>
          <cell r="OL47">
            <v>0</v>
          </cell>
          <cell r="OM47">
            <v>0</v>
          </cell>
          <cell r="OV47">
            <v>-1577.04</v>
          </cell>
          <cell r="OW47">
            <v>-1577.04</v>
          </cell>
          <cell r="OX47">
            <v>0</v>
          </cell>
          <cell r="OY47">
            <v>1484.36</v>
          </cell>
          <cell r="OZ47">
            <v>371.09</v>
          </cell>
          <cell r="PA47">
            <v>371.09</v>
          </cell>
          <cell r="PB47">
            <v>371.09</v>
          </cell>
          <cell r="PC47">
            <v>371.09</v>
          </cell>
          <cell r="PL47">
            <v>0</v>
          </cell>
          <cell r="PM47">
            <v>0</v>
          </cell>
          <cell r="PN47">
            <v>0</v>
          </cell>
          <cell r="PO47">
            <v>0</v>
          </cell>
          <cell r="PP47">
            <v>0</v>
          </cell>
          <cell r="PY47">
            <v>-1484.36</v>
          </cell>
          <cell r="PZ47">
            <v>-1484.36</v>
          </cell>
          <cell r="QA47">
            <v>0</v>
          </cell>
          <cell r="QB47">
            <v>378.88</v>
          </cell>
          <cell r="QC47">
            <v>94.72</v>
          </cell>
          <cell r="QD47">
            <v>94.72</v>
          </cell>
          <cell r="QE47">
            <v>94.72</v>
          </cell>
          <cell r="QF47">
            <v>94.72</v>
          </cell>
          <cell r="QO47">
            <v>0</v>
          </cell>
          <cell r="QP47">
            <v>0</v>
          </cell>
          <cell r="QQ47">
            <v>0</v>
          </cell>
          <cell r="QR47">
            <v>0</v>
          </cell>
          <cell r="QS47">
            <v>0</v>
          </cell>
          <cell r="RB47">
            <v>-378.88</v>
          </cell>
          <cell r="RC47">
            <v>-378.88</v>
          </cell>
          <cell r="RD47">
            <v>0</v>
          </cell>
          <cell r="RE47">
            <v>1287.08</v>
          </cell>
          <cell r="RF47">
            <v>321.77</v>
          </cell>
          <cell r="RG47">
            <v>321.77</v>
          </cell>
          <cell r="RH47">
            <v>321.77</v>
          </cell>
          <cell r="RI47">
            <v>321.77</v>
          </cell>
          <cell r="RR47">
            <v>0</v>
          </cell>
          <cell r="RS47">
            <v>0</v>
          </cell>
          <cell r="RT47">
            <v>0</v>
          </cell>
          <cell r="RU47">
            <v>0</v>
          </cell>
          <cell r="RV47">
            <v>0</v>
          </cell>
          <cell r="SE47">
            <v>-1287.08</v>
          </cell>
          <cell r="SF47">
            <v>-1287.08</v>
          </cell>
          <cell r="SG47">
            <v>0</v>
          </cell>
          <cell r="SH47">
            <v>0</v>
          </cell>
          <cell r="SI47">
            <v>0</v>
          </cell>
          <cell r="SJ47">
            <v>0</v>
          </cell>
          <cell r="SK47">
            <v>0</v>
          </cell>
          <cell r="SL47">
            <v>0</v>
          </cell>
          <cell r="SU47">
            <v>0</v>
          </cell>
          <cell r="SV47">
            <v>0</v>
          </cell>
          <cell r="SW47">
            <v>0</v>
          </cell>
          <cell r="SX47">
            <v>0</v>
          </cell>
          <cell r="SY47">
            <v>0</v>
          </cell>
          <cell r="TH47">
            <v>0</v>
          </cell>
          <cell r="TI47">
            <v>0</v>
          </cell>
          <cell r="TJ47">
            <v>0</v>
          </cell>
          <cell r="TK47">
            <v>813.32</v>
          </cell>
          <cell r="TL47">
            <v>203.33</v>
          </cell>
          <cell r="TM47">
            <v>203.33</v>
          </cell>
          <cell r="TN47">
            <v>203.33</v>
          </cell>
          <cell r="TO47">
            <v>203.33</v>
          </cell>
          <cell r="TX47">
            <v>0</v>
          </cell>
          <cell r="TY47">
            <v>0</v>
          </cell>
          <cell r="TZ47">
            <v>0</v>
          </cell>
          <cell r="UA47">
            <v>0</v>
          </cell>
          <cell r="UB47">
            <v>0</v>
          </cell>
          <cell r="UK47">
            <v>-813.32</v>
          </cell>
          <cell r="UL47">
            <v>-813.32</v>
          </cell>
          <cell r="UM47">
            <v>0</v>
          </cell>
          <cell r="UN47">
            <v>11.96</v>
          </cell>
          <cell r="UO47">
            <v>2.99</v>
          </cell>
          <cell r="UP47">
            <v>2.99</v>
          </cell>
          <cell r="UQ47">
            <v>2.99</v>
          </cell>
          <cell r="UR47">
            <v>2.99</v>
          </cell>
          <cell r="VA47">
            <v>0</v>
          </cell>
          <cell r="VC47">
            <v>0</v>
          </cell>
          <cell r="VH47">
            <v>0</v>
          </cell>
          <cell r="VN47">
            <v>-11.96</v>
          </cell>
          <cell r="VO47">
            <v>-11.96</v>
          </cell>
          <cell r="VP47">
            <v>0</v>
          </cell>
          <cell r="VQ47">
            <v>0</v>
          </cell>
          <cell r="WD47">
            <v>0</v>
          </cell>
          <cell r="WQ47">
            <v>0</v>
          </cell>
          <cell r="WR47">
            <v>0</v>
          </cell>
          <cell r="WS47">
            <v>0</v>
          </cell>
          <cell r="WT47">
            <v>9677.84</v>
          </cell>
          <cell r="WU47">
            <v>2419.46</v>
          </cell>
          <cell r="WV47">
            <v>2419.46</v>
          </cell>
          <cell r="WW47">
            <v>2419.46</v>
          </cell>
          <cell r="WX47">
            <v>2419.46</v>
          </cell>
          <cell r="XG47">
            <v>7430.8209162143121</v>
          </cell>
          <cell r="XH47">
            <v>3082.819676707963</v>
          </cell>
          <cell r="XI47">
            <v>2258.0499110314636</v>
          </cell>
          <cell r="XJ47">
            <v>3.5416571167874635</v>
          </cell>
          <cell r="XK47">
            <v>2086.4096713580989</v>
          </cell>
          <cell r="XT47">
            <v>-2247.0190837856881</v>
          </cell>
          <cell r="XU47">
            <v>-2247.0190837856881</v>
          </cell>
          <cell r="XV47">
            <v>0</v>
          </cell>
          <cell r="XW47">
            <v>4877.28</v>
          </cell>
          <cell r="XX47">
            <v>1219.32</v>
          </cell>
          <cell r="XY47">
            <v>1219.32</v>
          </cell>
          <cell r="XZ47">
            <v>1219.32</v>
          </cell>
          <cell r="YA47">
            <v>1219.32</v>
          </cell>
          <cell r="YJ47">
            <v>4906.878084254683</v>
          </cell>
          <cell r="YK47">
            <v>1564.760470948177</v>
          </cell>
          <cell r="YL47">
            <v>1158.5375211806181</v>
          </cell>
          <cell r="YM47">
            <v>1164.5521587706573</v>
          </cell>
          <cell r="YN47">
            <v>1019.0279333552309</v>
          </cell>
          <cell r="YW47">
            <v>29.598084254683272</v>
          </cell>
          <cell r="YX47">
            <v>0</v>
          </cell>
          <cell r="YY47">
            <v>29.598084254683272</v>
          </cell>
          <cell r="YZ47">
            <v>1899.48</v>
          </cell>
          <cell r="ZA47">
            <v>474.87</v>
          </cell>
          <cell r="ZB47">
            <v>474.87</v>
          </cell>
          <cell r="ZC47">
            <v>474.87</v>
          </cell>
          <cell r="ZD47">
            <v>474.87</v>
          </cell>
          <cell r="ZM47">
            <v>6707.547968136334</v>
          </cell>
          <cell r="ZT47">
            <v>1561.8124503687247</v>
          </cell>
          <cell r="ZU47">
            <v>4008.3411781683681</v>
          </cell>
          <cell r="ZV47">
            <v>1137.3943395992408</v>
          </cell>
          <cell r="ZZ47">
            <v>4808.0679681363345</v>
          </cell>
          <cell r="AAA47">
            <v>0</v>
          </cell>
          <cell r="AAB47">
            <v>4808.0679681363345</v>
          </cell>
          <cell r="AAC47">
            <v>599.91999999999996</v>
          </cell>
          <cell r="AAD47">
            <v>149.97999999999999</v>
          </cell>
          <cell r="AAE47">
            <v>149.97999999999999</v>
          </cell>
          <cell r="AAF47">
            <v>149.97999999999999</v>
          </cell>
          <cell r="AAG47">
            <v>149.97999999999999</v>
          </cell>
          <cell r="AAP47">
            <v>621.1008408780001</v>
          </cell>
          <cell r="AAQ47">
            <v>116.423520048</v>
          </cell>
          <cell r="AAR47">
            <v>168.29027260200002</v>
          </cell>
          <cell r="AAS47">
            <v>166.66667182800001</v>
          </cell>
          <cell r="AAT47">
            <v>169.72037640000002</v>
          </cell>
          <cell r="ABC47">
            <v>21.18084087800014</v>
          </cell>
          <cell r="ABD47">
            <v>0</v>
          </cell>
          <cell r="ABE47">
            <v>21.18084087800014</v>
          </cell>
          <cell r="ABF47">
            <v>133.04</v>
          </cell>
          <cell r="ABG47">
            <v>33.26</v>
          </cell>
          <cell r="ABH47">
            <v>33.26</v>
          </cell>
          <cell r="ABI47">
            <v>33.26</v>
          </cell>
          <cell r="ABJ47">
            <v>33.26</v>
          </cell>
          <cell r="ABS47">
            <v>0</v>
          </cell>
          <cell r="ABT47">
            <v>0</v>
          </cell>
          <cell r="ABU47">
            <v>0</v>
          </cell>
          <cell r="ABV47">
            <v>0</v>
          </cell>
          <cell r="ACF47">
            <v>-133.04</v>
          </cell>
          <cell r="ACG47">
            <v>-133.04</v>
          </cell>
          <cell r="ACH47">
            <v>0</v>
          </cell>
          <cell r="ACI47">
            <v>1753.68</v>
          </cell>
          <cell r="ACJ47">
            <v>5152.9679896799998</v>
          </cell>
          <cell r="ACK47">
            <v>3399.2879896799996</v>
          </cell>
          <cell r="ACL47">
            <v>0</v>
          </cell>
          <cell r="ACM47">
            <v>3399.2879896799996</v>
          </cell>
          <cell r="ACN47">
            <v>1753.68</v>
          </cell>
          <cell r="ACO47">
            <v>438.42</v>
          </cell>
          <cell r="ACP47">
            <v>438.42</v>
          </cell>
          <cell r="ACQ47">
            <v>438.42</v>
          </cell>
          <cell r="ACR47">
            <v>438.42</v>
          </cell>
          <cell r="ADA47">
            <v>5152.9679896799998</v>
          </cell>
          <cell r="ADB47">
            <v>1343.0300189599998</v>
          </cell>
          <cell r="ADC47">
            <v>1310.4624439199999</v>
          </cell>
          <cell r="ADD47">
            <v>1325.2383228000001</v>
          </cell>
          <cell r="ADE47">
            <v>1174.237204</v>
          </cell>
          <cell r="ADN47">
            <v>3399.2879896799996</v>
          </cell>
          <cell r="ADO47">
            <v>0</v>
          </cell>
          <cell r="ADP47">
            <v>3399.2879896799996</v>
          </cell>
          <cell r="ADQ47">
            <v>0</v>
          </cell>
          <cell r="ADR47">
            <v>0</v>
          </cell>
          <cell r="ADS47">
            <v>0</v>
          </cell>
          <cell r="ADT47">
            <v>0</v>
          </cell>
          <cell r="ADU47">
            <v>0</v>
          </cell>
          <cell r="AED47">
            <v>0</v>
          </cell>
          <cell r="AEE47">
            <v>0</v>
          </cell>
          <cell r="AEF47">
            <v>0</v>
          </cell>
          <cell r="AEG47">
            <v>0</v>
          </cell>
          <cell r="AEH47">
            <v>0</v>
          </cell>
          <cell r="AEQ47">
            <v>0</v>
          </cell>
          <cell r="AER47">
            <v>0</v>
          </cell>
          <cell r="AES47">
            <v>0</v>
          </cell>
          <cell r="AET47">
            <v>0</v>
          </cell>
          <cell r="AEU47">
            <v>0</v>
          </cell>
          <cell r="AEV47">
            <v>0</v>
          </cell>
          <cell r="AEW47">
            <v>0</v>
          </cell>
          <cell r="AEX47">
            <v>0</v>
          </cell>
          <cell r="AFG47">
            <v>0</v>
          </cell>
          <cell r="AFH47">
            <v>0</v>
          </cell>
          <cell r="AFI47">
            <v>0</v>
          </cell>
          <cell r="AFK47">
            <v>0</v>
          </cell>
          <cell r="AFT47">
            <v>0</v>
          </cell>
          <cell r="AFU47">
            <v>0</v>
          </cell>
          <cell r="AFV47">
            <v>0</v>
          </cell>
          <cell r="AFW47">
            <v>54920.32</v>
          </cell>
          <cell r="AFX47">
            <v>48797.302836136361</v>
          </cell>
          <cell r="AFY47">
            <v>-6123.0171638636384</v>
          </cell>
          <cell r="AFZ47">
            <v>-6123.0171638636384</v>
          </cell>
          <cell r="AGA47">
            <v>0</v>
          </cell>
          <cell r="AGB47">
            <v>65904.383999999991</v>
          </cell>
          <cell r="AGC47">
            <v>58556.763403363635</v>
          </cell>
          <cell r="AGD47">
            <v>-7347.6205966363559</v>
          </cell>
          <cell r="AGE47">
            <v>-7347.6205966363559</v>
          </cell>
          <cell r="AGF47">
            <v>0</v>
          </cell>
          <cell r="AGG47">
            <v>3295.2191999999995</v>
          </cell>
          <cell r="AGH47">
            <v>2927.8381701681819</v>
          </cell>
          <cell r="AGI47">
            <v>-367.38102983181761</v>
          </cell>
          <cell r="AGJ47">
            <v>-367.38102983181761</v>
          </cell>
          <cell r="AGK47">
            <v>0</v>
          </cell>
          <cell r="AGL47">
            <v>825.35516304347823</v>
          </cell>
          <cell r="AGN47">
            <v>-825.35516304347823</v>
          </cell>
          <cell r="AGO47">
            <v>-825.35516304347823</v>
          </cell>
          <cell r="AGP47">
            <v>0</v>
          </cell>
          <cell r="AGQ47">
            <v>70024.958363043464</v>
          </cell>
          <cell r="AGR47">
            <v>61484.601573531814</v>
          </cell>
          <cell r="AGS47">
            <v>-8540.3567895116503</v>
          </cell>
          <cell r="AGT47">
            <v>-8540.3567895116503</v>
          </cell>
          <cell r="AGU47">
            <v>0</v>
          </cell>
        </row>
        <row r="48">
          <cell r="C48" t="str">
            <v>Текстильникiв, ВУЛ, 8</v>
          </cell>
          <cell r="D48">
            <v>5</v>
          </cell>
          <cell r="E48">
            <v>2891.9</v>
          </cell>
          <cell r="F48">
            <v>9185.880000000001</v>
          </cell>
          <cell r="G48">
            <v>11002.226631510948</v>
          </cell>
          <cell r="H48">
            <v>1816.3466315109472</v>
          </cell>
          <cell r="I48">
            <v>0</v>
          </cell>
          <cell r="J48">
            <v>1816.3466315109472</v>
          </cell>
          <cell r="K48">
            <v>2429.88</v>
          </cell>
          <cell r="L48">
            <v>607.47</v>
          </cell>
          <cell r="M48">
            <v>607.47</v>
          </cell>
          <cell r="N48">
            <v>607.47</v>
          </cell>
          <cell r="O48">
            <v>607.47</v>
          </cell>
          <cell r="X48">
            <v>3598.6486643300423</v>
          </cell>
          <cell r="Y48">
            <v>0</v>
          </cell>
          <cell r="Z48">
            <v>0</v>
          </cell>
          <cell r="AA48">
            <v>0</v>
          </cell>
          <cell r="AB48">
            <v>3598.6486643300423</v>
          </cell>
          <cell r="AL48">
            <v>0</v>
          </cell>
          <cell r="AM48">
            <v>0</v>
          </cell>
          <cell r="AN48">
            <v>527.12</v>
          </cell>
          <cell r="AO48">
            <v>131.78</v>
          </cell>
          <cell r="AP48">
            <v>131.78</v>
          </cell>
          <cell r="AQ48">
            <v>131.78</v>
          </cell>
          <cell r="AR48">
            <v>131.78</v>
          </cell>
          <cell r="BA48">
            <v>807.15584169356032</v>
          </cell>
          <cell r="BB48">
            <v>0</v>
          </cell>
          <cell r="BC48">
            <v>0</v>
          </cell>
          <cell r="BD48">
            <v>0</v>
          </cell>
          <cell r="BE48">
            <v>807.15584169356032</v>
          </cell>
          <cell r="BO48">
            <v>0</v>
          </cell>
          <cell r="BP48">
            <v>0</v>
          </cell>
          <cell r="BQ48">
            <v>664.52</v>
          </cell>
          <cell r="BR48">
            <v>166.13</v>
          </cell>
          <cell r="BS48">
            <v>166.13</v>
          </cell>
          <cell r="BT48">
            <v>166.13</v>
          </cell>
          <cell r="BU48">
            <v>166.13</v>
          </cell>
          <cell r="CD48">
            <v>614.16</v>
          </cell>
          <cell r="CE48">
            <v>153.54</v>
          </cell>
          <cell r="CF48">
            <v>153.54</v>
          </cell>
          <cell r="CG48">
            <v>153.54</v>
          </cell>
          <cell r="CH48">
            <v>153.54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262</v>
          </cell>
          <cell r="DX48">
            <v>65.5</v>
          </cell>
          <cell r="DY48">
            <v>65.5</v>
          </cell>
          <cell r="DZ48">
            <v>65.5</v>
          </cell>
          <cell r="EA48">
            <v>65.5</v>
          </cell>
          <cell r="EK48">
            <v>398.26800646974652</v>
          </cell>
          <cell r="EL48">
            <v>0</v>
          </cell>
          <cell r="EM48">
            <v>0</v>
          </cell>
          <cell r="EN48">
            <v>0</v>
          </cell>
          <cell r="EO48">
            <v>398.26800646974652</v>
          </cell>
          <cell r="EX48">
            <v>136.26800646974652</v>
          </cell>
          <cell r="EY48">
            <v>0</v>
          </cell>
          <cell r="EZ48">
            <v>136.26800646974652</v>
          </cell>
          <cell r="FA48">
            <v>1348.4</v>
          </cell>
          <cell r="FB48">
            <v>337.1</v>
          </cell>
          <cell r="FC48">
            <v>337.1</v>
          </cell>
          <cell r="FD48">
            <v>337.1</v>
          </cell>
          <cell r="FE48">
            <v>337.1</v>
          </cell>
          <cell r="FN48">
            <v>2052.717968881047</v>
          </cell>
          <cell r="FO48">
            <v>0</v>
          </cell>
          <cell r="FP48">
            <v>0</v>
          </cell>
          <cell r="FQ48">
            <v>0</v>
          </cell>
          <cell r="FR48">
            <v>2052.717968881047</v>
          </cell>
          <cell r="GA48">
            <v>704.31796888104691</v>
          </cell>
          <cell r="GB48">
            <v>0</v>
          </cell>
          <cell r="GC48">
            <v>704.31796888104691</v>
          </cell>
          <cell r="GD48">
            <v>213.76</v>
          </cell>
          <cell r="GE48">
            <v>53.44</v>
          </cell>
          <cell r="GF48">
            <v>53.44</v>
          </cell>
          <cell r="GG48">
            <v>53.44</v>
          </cell>
          <cell r="GH48">
            <v>53.44</v>
          </cell>
          <cell r="GQ48">
            <v>0</v>
          </cell>
          <cell r="GV48">
            <v>-213.76</v>
          </cell>
          <cell r="GW48">
            <v>-213.76</v>
          </cell>
          <cell r="GX48">
            <v>0</v>
          </cell>
          <cell r="GY48">
            <v>3740.2</v>
          </cell>
          <cell r="GZ48">
            <v>935.05</v>
          </cell>
          <cell r="HA48">
            <v>935.05</v>
          </cell>
          <cell r="HB48">
            <v>935.05</v>
          </cell>
          <cell r="HC48">
            <v>935.05</v>
          </cell>
          <cell r="HL48">
            <v>3531.276150136553</v>
          </cell>
          <cell r="HM48">
            <v>1128.2991503880926</v>
          </cell>
          <cell r="HN48">
            <v>945.17853828429736</v>
          </cell>
          <cell r="HO48">
            <v>783.05463412820279</v>
          </cell>
          <cell r="HP48">
            <v>674.74382733596053</v>
          </cell>
          <cell r="HY48">
            <v>-208.92384986344678</v>
          </cell>
          <cell r="HZ48">
            <v>-208.92384986344678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0</v>
          </cell>
          <cell r="IF48">
            <v>0</v>
          </cell>
          <cell r="IO48">
            <v>0</v>
          </cell>
          <cell r="IP48">
            <v>0</v>
          </cell>
          <cell r="IQ48">
            <v>0</v>
          </cell>
          <cell r="IR48">
            <v>0</v>
          </cell>
          <cell r="IS48">
            <v>0</v>
          </cell>
          <cell r="JB48">
            <v>0</v>
          </cell>
          <cell r="JC48">
            <v>0</v>
          </cell>
          <cell r="JD48">
            <v>0</v>
          </cell>
          <cell r="JE48">
            <v>0</v>
          </cell>
          <cell r="JF48">
            <v>0</v>
          </cell>
          <cell r="JG48">
            <v>0</v>
          </cell>
          <cell r="JH48">
            <v>0</v>
          </cell>
          <cell r="JI48">
            <v>0</v>
          </cell>
          <cell r="JR48">
            <v>0</v>
          </cell>
          <cell r="JS48">
            <v>0</v>
          </cell>
          <cell r="JT48">
            <v>0</v>
          </cell>
          <cell r="JU48">
            <v>0</v>
          </cell>
          <cell r="JV48">
            <v>0</v>
          </cell>
          <cell r="KE48">
            <v>0</v>
          </cell>
          <cell r="KF48">
            <v>0</v>
          </cell>
          <cell r="KG48">
            <v>0</v>
          </cell>
          <cell r="KH48">
            <v>839.8</v>
          </cell>
          <cell r="KI48">
            <v>209.95</v>
          </cell>
          <cell r="KJ48">
            <v>209.95</v>
          </cell>
          <cell r="KK48">
            <v>209.95</v>
          </cell>
          <cell r="KL48">
            <v>209.95</v>
          </cell>
          <cell r="KU48">
            <v>905.36629558510276</v>
          </cell>
          <cell r="KV48">
            <v>244.10224536349057</v>
          </cell>
          <cell r="KW48">
            <v>244.40525472371255</v>
          </cell>
          <cell r="KX48">
            <v>230.83973496448215</v>
          </cell>
          <cell r="KY48">
            <v>186.01906053341756</v>
          </cell>
          <cell r="LH48">
            <v>65.566295585102807</v>
          </cell>
          <cell r="LI48">
            <v>0</v>
          </cell>
          <cell r="LJ48">
            <v>65.566295585102807</v>
          </cell>
          <cell r="LK48">
            <v>0</v>
          </cell>
          <cell r="LX48">
            <v>0</v>
          </cell>
          <cell r="MJ48">
            <v>0</v>
          </cell>
          <cell r="ML48">
            <v>0</v>
          </cell>
          <cell r="MM48">
            <v>0</v>
          </cell>
          <cell r="MN48">
            <v>13760.8</v>
          </cell>
          <cell r="MO48">
            <v>3440.2</v>
          </cell>
          <cell r="MP48">
            <v>3440.2</v>
          </cell>
          <cell r="MQ48">
            <v>3440.2</v>
          </cell>
          <cell r="MR48">
            <v>3440.2</v>
          </cell>
          <cell r="NA48">
            <v>1777.8349802687346</v>
          </cell>
          <cell r="NB48">
            <v>1777.8349802687346</v>
          </cell>
          <cell r="NC48">
            <v>0</v>
          </cell>
          <cell r="ND48">
            <v>0</v>
          </cell>
          <cell r="NE48">
            <v>0</v>
          </cell>
          <cell r="NN48">
            <v>-11982.965019731264</v>
          </cell>
          <cell r="NO48">
            <v>-11982.965019731264</v>
          </cell>
          <cell r="NP48">
            <v>0</v>
          </cell>
          <cell r="NQ48">
            <v>2010.4800000000002</v>
          </cell>
          <cell r="NR48">
            <v>0</v>
          </cell>
          <cell r="NS48">
            <v>-2010.4800000000002</v>
          </cell>
          <cell r="NT48">
            <v>-2010.4800000000002</v>
          </cell>
          <cell r="NU48">
            <v>0</v>
          </cell>
          <cell r="NV48">
            <v>742.24</v>
          </cell>
          <cell r="NW48">
            <v>185.56</v>
          </cell>
          <cell r="NX48">
            <v>185.56</v>
          </cell>
          <cell r="NY48">
            <v>185.56</v>
          </cell>
          <cell r="NZ48">
            <v>185.56</v>
          </cell>
          <cell r="OI48">
            <v>0</v>
          </cell>
          <cell r="OJ48">
            <v>0</v>
          </cell>
          <cell r="OK48">
            <v>0</v>
          </cell>
          <cell r="OL48">
            <v>0</v>
          </cell>
          <cell r="OM48">
            <v>0</v>
          </cell>
          <cell r="OV48">
            <v>-742.24</v>
          </cell>
          <cell r="OW48">
            <v>-742.24</v>
          </cell>
          <cell r="OX48">
            <v>0</v>
          </cell>
          <cell r="OY48">
            <v>648.6</v>
          </cell>
          <cell r="OZ48">
            <v>162.15</v>
          </cell>
          <cell r="PA48">
            <v>162.15</v>
          </cell>
          <cell r="PB48">
            <v>162.15</v>
          </cell>
          <cell r="PC48">
            <v>162.15</v>
          </cell>
          <cell r="PL48">
            <v>0</v>
          </cell>
          <cell r="PM48">
            <v>0</v>
          </cell>
          <cell r="PN48">
            <v>0</v>
          </cell>
          <cell r="PO48">
            <v>0</v>
          </cell>
          <cell r="PP48">
            <v>0</v>
          </cell>
          <cell r="PY48">
            <v>-648.6</v>
          </cell>
          <cell r="PZ48">
            <v>-648.6</v>
          </cell>
          <cell r="QA48">
            <v>0</v>
          </cell>
          <cell r="QB48">
            <v>301.44</v>
          </cell>
          <cell r="QC48">
            <v>75.36</v>
          </cell>
          <cell r="QD48">
            <v>75.36</v>
          </cell>
          <cell r="QE48">
            <v>75.36</v>
          </cell>
          <cell r="QF48">
            <v>75.36</v>
          </cell>
          <cell r="QO48">
            <v>0</v>
          </cell>
          <cell r="QP48">
            <v>0</v>
          </cell>
          <cell r="QQ48">
            <v>0</v>
          </cell>
          <cell r="QR48">
            <v>0</v>
          </cell>
          <cell r="QS48">
            <v>0</v>
          </cell>
          <cell r="RB48">
            <v>-301.44</v>
          </cell>
          <cell r="RC48">
            <v>-301.44</v>
          </cell>
          <cell r="RD48">
            <v>0</v>
          </cell>
          <cell r="RE48">
            <v>0</v>
          </cell>
          <cell r="RF48">
            <v>0</v>
          </cell>
          <cell r="RG48">
            <v>0</v>
          </cell>
          <cell r="RH48">
            <v>0</v>
          </cell>
          <cell r="RI48">
            <v>0</v>
          </cell>
          <cell r="RR48">
            <v>0</v>
          </cell>
          <cell r="RS48">
            <v>0</v>
          </cell>
          <cell r="RT48">
            <v>0</v>
          </cell>
          <cell r="RU48">
            <v>0</v>
          </cell>
          <cell r="RV48">
            <v>0</v>
          </cell>
          <cell r="SE48">
            <v>0</v>
          </cell>
          <cell r="SF48">
            <v>0</v>
          </cell>
          <cell r="SG48">
            <v>0</v>
          </cell>
          <cell r="SH48">
            <v>0</v>
          </cell>
          <cell r="SI48">
            <v>0</v>
          </cell>
          <cell r="SJ48">
            <v>0</v>
          </cell>
          <cell r="SK48">
            <v>0</v>
          </cell>
          <cell r="SL48">
            <v>0</v>
          </cell>
          <cell r="SU48">
            <v>0</v>
          </cell>
          <cell r="SV48">
            <v>0</v>
          </cell>
          <cell r="SW48">
            <v>0</v>
          </cell>
          <cell r="SX48">
            <v>0</v>
          </cell>
          <cell r="SY48">
            <v>0</v>
          </cell>
          <cell r="TH48">
            <v>0</v>
          </cell>
          <cell r="TI48">
            <v>0</v>
          </cell>
          <cell r="TJ48">
            <v>0</v>
          </cell>
          <cell r="TK48">
            <v>306.24</v>
          </cell>
          <cell r="TL48">
            <v>76.56</v>
          </cell>
          <cell r="TM48">
            <v>76.56</v>
          </cell>
          <cell r="TN48">
            <v>76.56</v>
          </cell>
          <cell r="TO48">
            <v>76.56</v>
          </cell>
          <cell r="TX48">
            <v>0</v>
          </cell>
          <cell r="TY48">
            <v>0</v>
          </cell>
          <cell r="TZ48">
            <v>0</v>
          </cell>
          <cell r="UA48">
            <v>0</v>
          </cell>
          <cell r="UB48">
            <v>0</v>
          </cell>
          <cell r="UK48">
            <v>-306.24</v>
          </cell>
          <cell r="UL48">
            <v>-306.24</v>
          </cell>
          <cell r="UM48">
            <v>0</v>
          </cell>
          <cell r="UN48">
            <v>11.96</v>
          </cell>
          <cell r="UO48">
            <v>2.99</v>
          </cell>
          <cell r="UP48">
            <v>2.99</v>
          </cell>
          <cell r="UQ48">
            <v>2.99</v>
          </cell>
          <cell r="UR48">
            <v>2.99</v>
          </cell>
          <cell r="VA48">
            <v>0</v>
          </cell>
          <cell r="VC48">
            <v>0</v>
          </cell>
          <cell r="VH48">
            <v>0</v>
          </cell>
          <cell r="VN48">
            <v>-11.96</v>
          </cell>
          <cell r="VO48">
            <v>-11.96</v>
          </cell>
          <cell r="VP48">
            <v>0</v>
          </cell>
          <cell r="VQ48">
            <v>0</v>
          </cell>
          <cell r="WD48">
            <v>0</v>
          </cell>
          <cell r="WQ48">
            <v>0</v>
          </cell>
          <cell r="WR48">
            <v>0</v>
          </cell>
          <cell r="WS48">
            <v>0</v>
          </cell>
          <cell r="WT48">
            <v>10974.2</v>
          </cell>
          <cell r="WU48">
            <v>2743.55</v>
          </cell>
          <cell r="WV48">
            <v>2743.55</v>
          </cell>
          <cell r="WW48">
            <v>2743.55</v>
          </cell>
          <cell r="WX48">
            <v>2743.55</v>
          </cell>
          <cell r="XG48">
            <v>8616.8791449767177</v>
          </cell>
          <cell r="XH48">
            <v>3560.4362853240464</v>
          </cell>
          <cell r="XI48">
            <v>2513.0233781047773</v>
          </cell>
          <cell r="XJ48">
            <v>3.6224899310722747</v>
          </cell>
          <cell r="XK48">
            <v>2539.7969916168217</v>
          </cell>
          <cell r="XT48">
            <v>-2357.320855023283</v>
          </cell>
          <cell r="XU48">
            <v>-2357.320855023283</v>
          </cell>
          <cell r="XV48">
            <v>0</v>
          </cell>
          <cell r="XW48">
            <v>3694.68</v>
          </cell>
          <cell r="XX48">
            <v>923.67</v>
          </cell>
          <cell r="XY48">
            <v>923.67</v>
          </cell>
          <cell r="XZ48">
            <v>923.67</v>
          </cell>
          <cell r="YA48">
            <v>923.67</v>
          </cell>
          <cell r="YJ48">
            <v>3884.0568280074212</v>
          </cell>
          <cell r="YK48">
            <v>1297.6680801447526</v>
          </cell>
          <cell r="YL48">
            <v>896.56773079409913</v>
          </cell>
          <cell r="YM48">
            <v>901.2223318554054</v>
          </cell>
          <cell r="YN48">
            <v>788.5986852131648</v>
          </cell>
          <cell r="YW48">
            <v>189.37682800742141</v>
          </cell>
          <cell r="YX48">
            <v>0</v>
          </cell>
          <cell r="YY48">
            <v>189.37682800742141</v>
          </cell>
          <cell r="YZ48">
            <v>1944.52</v>
          </cell>
          <cell r="ZA48">
            <v>486.13</v>
          </cell>
          <cell r="ZB48">
            <v>486.13</v>
          </cell>
          <cell r="ZC48">
            <v>486.13</v>
          </cell>
          <cell r="ZD48">
            <v>486.13</v>
          </cell>
          <cell r="ZM48">
            <v>7184.6916672216321</v>
          </cell>
          <cell r="ZT48">
            <v>1677.3504472878642</v>
          </cell>
          <cell r="ZU48">
            <v>4455.4291141786725</v>
          </cell>
          <cell r="ZV48">
            <v>1051.9121057550954</v>
          </cell>
          <cell r="ZZ48">
            <v>5240.1716672216317</v>
          </cell>
          <cell r="AAA48">
            <v>0</v>
          </cell>
          <cell r="AAB48">
            <v>5240.1716672216317</v>
          </cell>
          <cell r="AAC48">
            <v>4.6399999999999997</v>
          </cell>
          <cell r="AAD48">
            <v>1.1599999999999999</v>
          </cell>
          <cell r="AAE48">
            <v>1.1599999999999999</v>
          </cell>
          <cell r="AAF48">
            <v>1.1599999999999999</v>
          </cell>
          <cell r="AAG48">
            <v>1.1599999999999999</v>
          </cell>
          <cell r="AAP48">
            <v>169.76051404200001</v>
          </cell>
          <cell r="AAQ48">
            <v>166.795312392</v>
          </cell>
          <cell r="AAR48">
            <v>0.98877950999999986</v>
          </cell>
          <cell r="AAS48">
            <v>0.97924013999999993</v>
          </cell>
          <cell r="AAT48">
            <v>0.9971819999999999</v>
          </cell>
          <cell r="ABC48">
            <v>165.12051404200002</v>
          </cell>
          <cell r="ABD48">
            <v>0</v>
          </cell>
          <cell r="ABE48">
            <v>165.12051404200002</v>
          </cell>
          <cell r="ABF48">
            <v>1.1599999999999999</v>
          </cell>
          <cell r="ABG48">
            <v>0.28999999999999998</v>
          </cell>
          <cell r="ABH48">
            <v>0.28999999999999998</v>
          </cell>
          <cell r="ABI48">
            <v>0.28999999999999998</v>
          </cell>
          <cell r="ABJ48">
            <v>0.28999999999999998</v>
          </cell>
          <cell r="ABS48">
            <v>0</v>
          </cell>
          <cell r="ABT48">
            <v>0</v>
          </cell>
          <cell r="ABU48">
            <v>0</v>
          </cell>
          <cell r="ABV48">
            <v>0</v>
          </cell>
          <cell r="ACF48">
            <v>-1.1599999999999999</v>
          </cell>
          <cell r="ACG48">
            <v>-1.1599999999999999</v>
          </cell>
          <cell r="ACH48">
            <v>0</v>
          </cell>
          <cell r="ACI48">
            <v>0</v>
          </cell>
          <cell r="ACJ48">
            <v>0</v>
          </cell>
          <cell r="ACK48">
            <v>0</v>
          </cell>
          <cell r="ACL48">
            <v>0</v>
          </cell>
          <cell r="ACM48">
            <v>0</v>
          </cell>
          <cell r="ACN48">
            <v>0</v>
          </cell>
          <cell r="ACO48">
            <v>0</v>
          </cell>
          <cell r="ACP48">
            <v>0</v>
          </cell>
          <cell r="ACQ48">
            <v>0</v>
          </cell>
          <cell r="ACR48">
            <v>0</v>
          </cell>
          <cell r="ADA48">
            <v>0</v>
          </cell>
          <cell r="ADB48">
            <v>0</v>
          </cell>
          <cell r="ADC48">
            <v>0</v>
          </cell>
          <cell r="ADD48">
            <v>0</v>
          </cell>
          <cell r="ADE48">
            <v>0</v>
          </cell>
          <cell r="ADN48">
            <v>0</v>
          </cell>
          <cell r="ADO48">
            <v>0</v>
          </cell>
          <cell r="ADP48">
            <v>0</v>
          </cell>
          <cell r="ADQ48">
            <v>0</v>
          </cell>
          <cell r="ADR48">
            <v>0</v>
          </cell>
          <cell r="ADS48">
            <v>0</v>
          </cell>
          <cell r="ADT48">
            <v>0</v>
          </cell>
          <cell r="ADU48">
            <v>0</v>
          </cell>
          <cell r="AED48">
            <v>0</v>
          </cell>
          <cell r="AEE48">
            <v>0</v>
          </cell>
          <cell r="AEF48">
            <v>0</v>
          </cell>
          <cell r="AEG48">
            <v>0</v>
          </cell>
          <cell r="AEH48">
            <v>0</v>
          </cell>
          <cell r="AEQ48">
            <v>0</v>
          </cell>
          <cell r="AER48">
            <v>0</v>
          </cell>
          <cell r="AES48">
            <v>0</v>
          </cell>
          <cell r="AET48">
            <v>2530.52</v>
          </cell>
          <cell r="AEU48">
            <v>632.63</v>
          </cell>
          <cell r="AEV48">
            <v>632.63</v>
          </cell>
          <cell r="AEW48">
            <v>632.63</v>
          </cell>
          <cell r="AEX48">
            <v>632.63</v>
          </cell>
          <cell r="AFG48">
            <v>0</v>
          </cell>
          <cell r="AFH48">
            <v>0</v>
          </cell>
          <cell r="AFI48">
            <v>0</v>
          </cell>
          <cell r="AFK48">
            <v>0</v>
          </cell>
          <cell r="AFT48">
            <v>-2530.52</v>
          </cell>
          <cell r="AFU48">
            <v>-2530.52</v>
          </cell>
          <cell r="AFV48">
            <v>0</v>
          </cell>
          <cell r="AFW48">
            <v>44946.68</v>
          </cell>
          <cell r="AFX48">
            <v>33540.816061612561</v>
          </cell>
          <cell r="AFY48">
            <v>-11405.86393838744</v>
          </cell>
          <cell r="AFZ48">
            <v>-11405.86393838744</v>
          </cell>
          <cell r="AGA48">
            <v>0</v>
          </cell>
          <cell r="AGB48">
            <v>53936.015999999996</v>
          </cell>
          <cell r="AGC48">
            <v>40248.979273935074</v>
          </cell>
          <cell r="AGD48">
            <v>-13687.036726064922</v>
          </cell>
          <cell r="AGE48">
            <v>-13687.036726064922</v>
          </cell>
          <cell r="AGF48">
            <v>0</v>
          </cell>
          <cell r="AGG48">
            <v>2696.8008</v>
          </cell>
          <cell r="AGH48">
            <v>2012.4489636967537</v>
          </cell>
          <cell r="AGI48">
            <v>-684.35183630324627</v>
          </cell>
          <cell r="AGJ48">
            <v>-684.35183630324627</v>
          </cell>
          <cell r="AGK48">
            <v>0</v>
          </cell>
          <cell r="AGL48">
            <v>825.35516304347823</v>
          </cell>
          <cell r="AGN48">
            <v>-825.35516304347823</v>
          </cell>
          <cell r="AGO48">
            <v>-825.35516304347823</v>
          </cell>
          <cell r="AGP48">
            <v>0</v>
          </cell>
          <cell r="AGQ48">
            <v>57458.171963043475</v>
          </cell>
          <cell r="AGR48">
            <v>42261.42823763183</v>
          </cell>
          <cell r="AGS48">
            <v>-15196.743725411645</v>
          </cell>
          <cell r="AGT48">
            <v>-15196.743725411645</v>
          </cell>
          <cell r="AGU48">
            <v>0</v>
          </cell>
        </row>
        <row r="49">
          <cell r="C49" t="str">
            <v>Текстильникiв, ВУЛ, 9</v>
          </cell>
          <cell r="D49">
            <v>9</v>
          </cell>
          <cell r="E49">
            <v>4089.57</v>
          </cell>
          <cell r="F49">
            <v>15504.439999999999</v>
          </cell>
          <cell r="G49">
            <v>5842.5262440831038</v>
          </cell>
          <cell r="H49">
            <v>-9661.9137559168958</v>
          </cell>
          <cell r="I49">
            <v>-9661.9137559168958</v>
          </cell>
          <cell r="J49">
            <v>0</v>
          </cell>
          <cell r="K49">
            <v>5825.2</v>
          </cell>
          <cell r="L49">
            <v>1456.3</v>
          </cell>
          <cell r="M49">
            <v>1456.3</v>
          </cell>
          <cell r="N49">
            <v>1456.3</v>
          </cell>
          <cell r="O49">
            <v>1456.3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L49">
            <v>0</v>
          </cell>
          <cell r="AM49">
            <v>0</v>
          </cell>
          <cell r="AN49">
            <v>1014.24</v>
          </cell>
          <cell r="AO49">
            <v>253.56</v>
          </cell>
          <cell r="AP49">
            <v>253.56</v>
          </cell>
          <cell r="AQ49">
            <v>253.56</v>
          </cell>
          <cell r="AR49">
            <v>253.56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O49">
            <v>0</v>
          </cell>
          <cell r="BP49">
            <v>0</v>
          </cell>
          <cell r="BQ49">
            <v>1042.04</v>
          </cell>
          <cell r="BR49">
            <v>260.51</v>
          </cell>
          <cell r="BS49">
            <v>260.51</v>
          </cell>
          <cell r="BT49">
            <v>260.51</v>
          </cell>
          <cell r="BU49">
            <v>260.51</v>
          </cell>
          <cell r="CD49">
            <v>963.12</v>
          </cell>
          <cell r="CE49">
            <v>240.78</v>
          </cell>
          <cell r="CF49">
            <v>240.78</v>
          </cell>
          <cell r="CG49">
            <v>240.78</v>
          </cell>
          <cell r="CH49">
            <v>240.78</v>
          </cell>
          <cell r="CR49">
            <v>0</v>
          </cell>
          <cell r="CS49">
            <v>0</v>
          </cell>
          <cell r="CT49">
            <v>184.84</v>
          </cell>
          <cell r="CU49">
            <v>46.21</v>
          </cell>
          <cell r="CV49">
            <v>46.21</v>
          </cell>
          <cell r="CW49">
            <v>46.21</v>
          </cell>
          <cell r="CX49">
            <v>46.21</v>
          </cell>
          <cell r="DG49">
            <v>170.56</v>
          </cell>
          <cell r="DH49">
            <v>42.64</v>
          </cell>
          <cell r="DI49">
            <v>42.64</v>
          </cell>
          <cell r="DJ49">
            <v>42.64</v>
          </cell>
          <cell r="DK49">
            <v>42.64</v>
          </cell>
          <cell r="DT49">
            <v>-14.280000000000001</v>
          </cell>
          <cell r="DU49">
            <v>-14.280000000000001</v>
          </cell>
          <cell r="DV49">
            <v>0</v>
          </cell>
          <cell r="DW49">
            <v>240.48</v>
          </cell>
          <cell r="DX49">
            <v>60.12</v>
          </cell>
          <cell r="DY49">
            <v>60.12</v>
          </cell>
          <cell r="DZ49">
            <v>60.12</v>
          </cell>
          <cell r="EA49">
            <v>60.12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X49">
            <v>-240.48</v>
          </cell>
          <cell r="EY49">
            <v>-240.48</v>
          </cell>
          <cell r="EZ49">
            <v>0</v>
          </cell>
          <cell r="FA49">
            <v>1619.48</v>
          </cell>
          <cell r="FB49">
            <v>404.87</v>
          </cell>
          <cell r="FC49">
            <v>404.87</v>
          </cell>
          <cell r="FD49">
            <v>404.87</v>
          </cell>
          <cell r="FE49">
            <v>404.87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GA49">
            <v>-1619.48</v>
          </cell>
          <cell r="GB49">
            <v>-1619.48</v>
          </cell>
          <cell r="GC49">
            <v>0</v>
          </cell>
          <cell r="GD49">
            <v>289.52</v>
          </cell>
          <cell r="GE49">
            <v>72.38</v>
          </cell>
          <cell r="GF49">
            <v>72.38</v>
          </cell>
          <cell r="GG49">
            <v>72.38</v>
          </cell>
          <cell r="GH49">
            <v>72.38</v>
          </cell>
          <cell r="GQ49">
            <v>0</v>
          </cell>
          <cell r="GV49">
            <v>-289.52</v>
          </cell>
          <cell r="GW49">
            <v>-289.52</v>
          </cell>
          <cell r="GX49">
            <v>0</v>
          </cell>
          <cell r="GY49">
            <v>5288.64</v>
          </cell>
          <cell r="GZ49">
            <v>1322.16</v>
          </cell>
          <cell r="HA49">
            <v>1322.16</v>
          </cell>
          <cell r="HB49">
            <v>1322.16</v>
          </cell>
          <cell r="HC49">
            <v>1322.16</v>
          </cell>
          <cell r="HL49">
            <v>4708.8462440831036</v>
          </cell>
          <cell r="HM49">
            <v>1291.1507966097938</v>
          </cell>
          <cell r="HN49">
            <v>1343.1601332272037</v>
          </cell>
          <cell r="HO49">
            <v>1113.19054798672</v>
          </cell>
          <cell r="HP49">
            <v>961.34476625938657</v>
          </cell>
          <cell r="HY49">
            <v>-579.79375591689677</v>
          </cell>
          <cell r="HZ49">
            <v>-579.79375591689677</v>
          </cell>
          <cell r="IA49">
            <v>0</v>
          </cell>
          <cell r="IB49">
            <v>18649.52</v>
          </cell>
          <cell r="IC49">
            <v>4662.38</v>
          </cell>
          <cell r="ID49">
            <v>4662.38</v>
          </cell>
          <cell r="IE49">
            <v>4662.38</v>
          </cell>
          <cell r="IF49">
            <v>4662.38</v>
          </cell>
          <cell r="IO49">
            <v>14307.950191733729</v>
          </cell>
          <cell r="IP49">
            <v>3499.5512756722742</v>
          </cell>
          <cell r="IQ49">
            <v>4897.6967738107251</v>
          </cell>
          <cell r="IR49">
            <v>3136.0304126495107</v>
          </cell>
          <cell r="IS49">
            <v>2774.6717296012189</v>
          </cell>
          <cell r="JB49">
            <v>-4341.5698082662711</v>
          </cell>
          <cell r="JC49">
            <v>-4341.5698082662711</v>
          </cell>
          <cell r="JD49">
            <v>0</v>
          </cell>
          <cell r="JE49">
            <v>0</v>
          </cell>
          <cell r="JF49">
            <v>0</v>
          </cell>
          <cell r="JG49">
            <v>0</v>
          </cell>
          <cell r="JH49">
            <v>0</v>
          </cell>
          <cell r="JI49">
            <v>0</v>
          </cell>
          <cell r="JR49">
            <v>0</v>
          </cell>
          <cell r="JS49">
            <v>0</v>
          </cell>
          <cell r="JT49">
            <v>0</v>
          </cell>
          <cell r="JU49">
            <v>0</v>
          </cell>
          <cell r="JV49">
            <v>0</v>
          </cell>
          <cell r="KE49">
            <v>0</v>
          </cell>
          <cell r="KF49">
            <v>0</v>
          </cell>
          <cell r="KG49">
            <v>0</v>
          </cell>
          <cell r="KH49">
            <v>1370.8</v>
          </cell>
          <cell r="KI49">
            <v>342.7</v>
          </cell>
          <cell r="KJ49">
            <v>342.7</v>
          </cell>
          <cell r="KK49">
            <v>342.7</v>
          </cell>
          <cell r="KL49">
            <v>342.7</v>
          </cell>
          <cell r="KU49">
            <v>1478.4251473102836</v>
          </cell>
          <cell r="KV49">
            <v>398.60871762081939</v>
          </cell>
          <cell r="KW49">
            <v>399.10351918368633</v>
          </cell>
          <cell r="KX49">
            <v>376.95159498882822</v>
          </cell>
          <cell r="KY49">
            <v>303.76131551694976</v>
          </cell>
          <cell r="LH49">
            <v>107.62514731028364</v>
          </cell>
          <cell r="LI49">
            <v>0</v>
          </cell>
          <cell r="LJ49">
            <v>107.62514731028364</v>
          </cell>
          <cell r="LK49">
            <v>0</v>
          </cell>
          <cell r="LX49">
            <v>0</v>
          </cell>
          <cell r="MJ49">
            <v>0</v>
          </cell>
          <cell r="ML49">
            <v>0</v>
          </cell>
          <cell r="MM49">
            <v>0</v>
          </cell>
          <cell r="MN49">
            <v>19644.668399999999</v>
          </cell>
          <cell r="MO49">
            <v>4911.1670999999997</v>
          </cell>
          <cell r="MP49">
            <v>4911.1670999999997</v>
          </cell>
          <cell r="MQ49">
            <v>4911.1670999999997</v>
          </cell>
          <cell r="MR49">
            <v>4911.1670999999997</v>
          </cell>
          <cell r="NA49">
            <v>112273.81443922594</v>
          </cell>
          <cell r="NB49">
            <v>13948.776887813599</v>
          </cell>
          <cell r="NC49">
            <v>0</v>
          </cell>
          <cell r="ND49">
            <v>31569.569313245753</v>
          </cell>
          <cell r="NE49">
            <v>66755.468238166592</v>
          </cell>
          <cell r="NN49">
            <v>92629.146039225947</v>
          </cell>
          <cell r="NO49">
            <v>0</v>
          </cell>
          <cell r="NP49">
            <v>92629.146039225947</v>
          </cell>
          <cell r="NQ49">
            <v>5148</v>
          </cell>
          <cell r="NR49">
            <v>15280.02</v>
          </cell>
          <cell r="NS49">
            <v>10132.02</v>
          </cell>
          <cell r="NT49">
            <v>0</v>
          </cell>
          <cell r="NU49">
            <v>10132.02</v>
          </cell>
          <cell r="NV49">
            <v>1419.92</v>
          </cell>
          <cell r="NW49">
            <v>354.98</v>
          </cell>
          <cell r="NX49">
            <v>354.98</v>
          </cell>
          <cell r="NY49">
            <v>354.98</v>
          </cell>
          <cell r="NZ49">
            <v>354.98</v>
          </cell>
          <cell r="OI49">
            <v>0</v>
          </cell>
          <cell r="OJ49">
            <v>0</v>
          </cell>
          <cell r="OK49">
            <v>0</v>
          </cell>
          <cell r="OL49">
            <v>0</v>
          </cell>
          <cell r="OM49">
            <v>0</v>
          </cell>
          <cell r="OV49">
            <v>-1419.92</v>
          </cell>
          <cell r="OW49">
            <v>-1419.92</v>
          </cell>
          <cell r="OX49">
            <v>0</v>
          </cell>
          <cell r="OY49">
            <v>971.68</v>
          </cell>
          <cell r="OZ49">
            <v>242.92</v>
          </cell>
          <cell r="PA49">
            <v>242.92</v>
          </cell>
          <cell r="PB49">
            <v>242.92</v>
          </cell>
          <cell r="PC49">
            <v>242.92</v>
          </cell>
          <cell r="PL49">
            <v>675.88</v>
          </cell>
          <cell r="PM49">
            <v>0</v>
          </cell>
          <cell r="PN49">
            <v>675.88</v>
          </cell>
          <cell r="PO49">
            <v>0</v>
          </cell>
          <cell r="PP49">
            <v>0</v>
          </cell>
          <cell r="PY49">
            <v>-295.79999999999995</v>
          </cell>
          <cell r="PZ49">
            <v>-295.79999999999995</v>
          </cell>
          <cell r="QA49">
            <v>0</v>
          </cell>
          <cell r="QB49">
            <v>405.68</v>
          </cell>
          <cell r="QC49">
            <v>101.42</v>
          </cell>
          <cell r="QD49">
            <v>101.42</v>
          </cell>
          <cell r="QE49">
            <v>101.42</v>
          </cell>
          <cell r="QF49">
            <v>101.42</v>
          </cell>
          <cell r="QO49">
            <v>0</v>
          </cell>
          <cell r="QP49">
            <v>0</v>
          </cell>
          <cell r="QQ49">
            <v>0</v>
          </cell>
          <cell r="QR49">
            <v>0</v>
          </cell>
          <cell r="QS49">
            <v>0</v>
          </cell>
          <cell r="RB49">
            <v>-405.68</v>
          </cell>
          <cell r="RC49">
            <v>-405.68</v>
          </cell>
          <cell r="RD49">
            <v>0</v>
          </cell>
          <cell r="RE49">
            <v>1606.4</v>
          </cell>
          <cell r="RF49">
            <v>401.6</v>
          </cell>
          <cell r="RG49">
            <v>401.6</v>
          </cell>
          <cell r="RH49">
            <v>401.6</v>
          </cell>
          <cell r="RI49">
            <v>401.6</v>
          </cell>
          <cell r="RR49">
            <v>0</v>
          </cell>
          <cell r="RS49">
            <v>0</v>
          </cell>
          <cell r="RT49">
            <v>0</v>
          </cell>
          <cell r="RU49">
            <v>0</v>
          </cell>
          <cell r="RV49">
            <v>0</v>
          </cell>
          <cell r="SE49">
            <v>-1606.4</v>
          </cell>
          <cell r="SF49">
            <v>-1606.4</v>
          </cell>
          <cell r="SG49">
            <v>0</v>
          </cell>
          <cell r="SH49">
            <v>436.8</v>
          </cell>
          <cell r="SI49">
            <v>109.2</v>
          </cell>
          <cell r="SJ49">
            <v>109.2</v>
          </cell>
          <cell r="SK49">
            <v>109.2</v>
          </cell>
          <cell r="SL49">
            <v>109.2</v>
          </cell>
          <cell r="SU49">
            <v>1575.19</v>
          </cell>
          <cell r="SV49">
            <v>0</v>
          </cell>
          <cell r="SW49">
            <v>1575.19</v>
          </cell>
          <cell r="SX49">
            <v>0</v>
          </cell>
          <cell r="SY49">
            <v>0</v>
          </cell>
          <cell r="TH49">
            <v>1138.3900000000001</v>
          </cell>
          <cell r="TI49">
            <v>0</v>
          </cell>
          <cell r="TJ49">
            <v>1138.3900000000001</v>
          </cell>
          <cell r="TK49">
            <v>299.36</v>
          </cell>
          <cell r="TL49">
            <v>74.84</v>
          </cell>
          <cell r="TM49">
            <v>74.84</v>
          </cell>
          <cell r="TN49">
            <v>74.84</v>
          </cell>
          <cell r="TO49">
            <v>74.84</v>
          </cell>
          <cell r="TX49">
            <v>13028.95</v>
          </cell>
          <cell r="TY49">
            <v>0</v>
          </cell>
          <cell r="TZ49">
            <v>0</v>
          </cell>
          <cell r="UA49">
            <v>9020.66</v>
          </cell>
          <cell r="UB49">
            <v>4008.29</v>
          </cell>
          <cell r="UK49">
            <v>12729.59</v>
          </cell>
          <cell r="UL49">
            <v>0</v>
          </cell>
          <cell r="UM49">
            <v>12729.59</v>
          </cell>
          <cell r="UN49">
            <v>8.16</v>
          </cell>
          <cell r="UO49">
            <v>2.04</v>
          </cell>
          <cell r="UP49">
            <v>2.04</v>
          </cell>
          <cell r="UQ49">
            <v>2.04</v>
          </cell>
          <cell r="UR49">
            <v>2.04</v>
          </cell>
          <cell r="VA49">
            <v>0</v>
          </cell>
          <cell r="VC49">
            <v>0</v>
          </cell>
          <cell r="VH49">
            <v>0</v>
          </cell>
          <cell r="VN49">
            <v>-8.16</v>
          </cell>
          <cell r="VO49">
            <v>-8.16</v>
          </cell>
          <cell r="VP49">
            <v>0</v>
          </cell>
          <cell r="VQ49">
            <v>0</v>
          </cell>
          <cell r="WD49">
            <v>0</v>
          </cell>
          <cell r="WQ49">
            <v>0</v>
          </cell>
          <cell r="WR49">
            <v>0</v>
          </cell>
          <cell r="WS49">
            <v>0</v>
          </cell>
          <cell r="WT49">
            <v>13624.84</v>
          </cell>
          <cell r="WU49">
            <v>3406.21</v>
          </cell>
          <cell r="WV49">
            <v>3406.21</v>
          </cell>
          <cell r="WW49">
            <v>3406.21</v>
          </cell>
          <cell r="WX49">
            <v>3406.21</v>
          </cell>
          <cell r="XG49">
            <v>10957.603566587402</v>
          </cell>
          <cell r="XH49">
            <v>4406.7598241202231</v>
          </cell>
          <cell r="XI49">
            <v>2710.7975439317129</v>
          </cell>
          <cell r="XJ49">
            <v>3.9225494925507745</v>
          </cell>
          <cell r="XK49">
            <v>3836.1236490429164</v>
          </cell>
          <cell r="XT49">
            <v>-2667.2364334125978</v>
          </cell>
          <cell r="XU49">
            <v>-2667.2364334125978</v>
          </cell>
          <cell r="XV49">
            <v>0</v>
          </cell>
          <cell r="XW49">
            <v>9319.9599999999991</v>
          </cell>
          <cell r="XX49">
            <v>2329.9899999999998</v>
          </cell>
          <cell r="XY49">
            <v>2329.9899999999998</v>
          </cell>
          <cell r="XZ49">
            <v>2329.9899999999998</v>
          </cell>
          <cell r="YA49">
            <v>2329.9899999999998</v>
          </cell>
          <cell r="YJ49">
            <v>12171.800880399624</v>
          </cell>
          <cell r="YK49">
            <v>3967.3635565939339</v>
          </cell>
          <cell r="YL49">
            <v>2791.6858966184695</v>
          </cell>
          <cell r="YM49">
            <v>2957.24572753557</v>
          </cell>
          <cell r="YN49">
            <v>2455.5056996516496</v>
          </cell>
          <cell r="YW49">
            <v>2851.8408803996244</v>
          </cell>
          <cell r="YX49">
            <v>0</v>
          </cell>
          <cell r="YY49">
            <v>2851.8408803996244</v>
          </cell>
          <cell r="YZ49">
            <v>539.84</v>
          </cell>
          <cell r="ZA49">
            <v>134.96</v>
          </cell>
          <cell r="ZB49">
            <v>134.96</v>
          </cell>
          <cell r="ZC49">
            <v>134.96</v>
          </cell>
          <cell r="ZD49">
            <v>134.96</v>
          </cell>
          <cell r="ZM49">
            <v>6052.8822064874739</v>
          </cell>
          <cell r="ZT49">
            <v>1175.2387828696997</v>
          </cell>
          <cell r="ZU49">
            <v>4778.0616551779558</v>
          </cell>
          <cell r="ZV49">
            <v>99.581768439818234</v>
          </cell>
          <cell r="ZZ49">
            <v>5513.0422064874738</v>
          </cell>
          <cell r="AAA49">
            <v>0</v>
          </cell>
          <cell r="AAB49">
            <v>5513.0422064874738</v>
          </cell>
          <cell r="AAC49">
            <v>435.16</v>
          </cell>
          <cell r="AAD49">
            <v>108.79</v>
          </cell>
          <cell r="AAE49">
            <v>108.79</v>
          </cell>
          <cell r="AAF49">
            <v>108.79</v>
          </cell>
          <cell r="AAG49">
            <v>108.79</v>
          </cell>
          <cell r="AAP49">
            <v>355.6181133</v>
          </cell>
          <cell r="AAQ49">
            <v>0.97999595999999989</v>
          </cell>
          <cell r="AAR49">
            <v>118.258029396</v>
          </cell>
          <cell r="AAS49">
            <v>117.117120744</v>
          </cell>
          <cell r="AAT49">
            <v>119.26296720000001</v>
          </cell>
          <cell r="ABC49">
            <v>-79.54188670000002</v>
          </cell>
          <cell r="ABD49">
            <v>-79.54188670000002</v>
          </cell>
          <cell r="ABE49">
            <v>0</v>
          </cell>
          <cell r="ABF49">
            <v>94.88</v>
          </cell>
          <cell r="ABG49">
            <v>23.72</v>
          </cell>
          <cell r="ABH49">
            <v>23.72</v>
          </cell>
          <cell r="ABI49">
            <v>23.72</v>
          </cell>
          <cell r="ABJ49">
            <v>23.72</v>
          </cell>
          <cell r="ABS49">
            <v>0</v>
          </cell>
          <cell r="ABT49">
            <v>0</v>
          </cell>
          <cell r="ABU49">
            <v>0</v>
          </cell>
          <cell r="ABV49">
            <v>0</v>
          </cell>
          <cell r="ACF49">
            <v>-94.88</v>
          </cell>
          <cell r="ACG49">
            <v>-94.88</v>
          </cell>
          <cell r="ACH49">
            <v>0</v>
          </cell>
          <cell r="ACI49">
            <v>8763.1200000000008</v>
          </cell>
          <cell r="ACJ49">
            <v>10965.019858379997</v>
          </cell>
          <cell r="ACK49">
            <v>2201.8998583799967</v>
          </cell>
          <cell r="ACL49">
            <v>0</v>
          </cell>
          <cell r="ACM49">
            <v>2201.8998583799967</v>
          </cell>
          <cell r="ACN49">
            <v>8287.68</v>
          </cell>
          <cell r="ACO49">
            <v>2071.92</v>
          </cell>
          <cell r="ACP49">
            <v>2071.92</v>
          </cell>
          <cell r="ACQ49">
            <v>2071.92</v>
          </cell>
          <cell r="ACR49">
            <v>2071.92</v>
          </cell>
          <cell r="ADA49">
            <v>8395.0383672399985</v>
          </cell>
          <cell r="ADB49">
            <v>1561.0246758399999</v>
          </cell>
          <cell r="ADC49">
            <v>2833.18288932</v>
          </cell>
          <cell r="ADD49">
            <v>1419.68059408</v>
          </cell>
          <cell r="ADE49">
            <v>2581.150208</v>
          </cell>
          <cell r="ADN49">
            <v>107.35836723999819</v>
          </cell>
          <cell r="ADO49">
            <v>0</v>
          </cell>
          <cell r="ADP49">
            <v>107.35836723999819</v>
          </cell>
          <cell r="ADQ49">
            <v>475.44</v>
          </cell>
          <cell r="ADR49">
            <v>118.86</v>
          </cell>
          <cell r="ADS49">
            <v>118.86</v>
          </cell>
          <cell r="ADT49">
            <v>118.86</v>
          </cell>
          <cell r="ADU49">
            <v>118.86</v>
          </cell>
          <cell r="AED49">
            <v>2569.9814911399999</v>
          </cell>
          <cell r="AEE49">
            <v>527.45560335999994</v>
          </cell>
          <cell r="AEF49">
            <v>872.10352781999995</v>
          </cell>
          <cell r="AEG49">
            <v>546.85121595999999</v>
          </cell>
          <cell r="AEH49">
            <v>623.571144</v>
          </cell>
          <cell r="AEQ49">
            <v>2094.5414911399998</v>
          </cell>
          <cell r="AER49">
            <v>0</v>
          </cell>
          <cell r="AES49">
            <v>2094.5414911399998</v>
          </cell>
          <cell r="AET49">
            <v>0</v>
          </cell>
          <cell r="AEU49">
            <v>0</v>
          </cell>
          <cell r="AEV49">
            <v>0</v>
          </cell>
          <cell r="AEW49">
            <v>0</v>
          </cell>
          <cell r="AEX49">
            <v>0</v>
          </cell>
          <cell r="AFG49">
            <v>0</v>
          </cell>
          <cell r="AFH49">
            <v>0</v>
          </cell>
          <cell r="AFI49">
            <v>0</v>
          </cell>
          <cell r="AFK49">
            <v>0</v>
          </cell>
          <cell r="AFT49">
            <v>0</v>
          </cell>
          <cell r="AFU49">
            <v>0</v>
          </cell>
          <cell r="AFV49">
            <v>0</v>
          </cell>
          <cell r="AFW49">
            <v>93095.228399999993</v>
          </cell>
          <cell r="AFX49">
            <v>189685.66064750755</v>
          </cell>
          <cell r="AFY49">
            <v>96590.432247507561</v>
          </cell>
          <cell r="AFZ49">
            <v>0</v>
          </cell>
          <cell r="AGA49">
            <v>96590.432247507561</v>
          </cell>
          <cell r="AGB49">
            <v>111714.27407999999</v>
          </cell>
          <cell r="AGC49">
            <v>227622.79277700905</v>
          </cell>
          <cell r="AGD49">
            <v>115908.51869700906</v>
          </cell>
          <cell r="AGE49">
            <v>0</v>
          </cell>
          <cell r="AGF49">
            <v>115908.51869700906</v>
          </cell>
          <cell r="AGG49">
            <v>3351.4282223999994</v>
          </cell>
          <cell r="AGH49">
            <v>6828.6837833102709</v>
          </cell>
          <cell r="AGI49">
            <v>3477.2555609102715</v>
          </cell>
          <cell r="AGJ49">
            <v>0</v>
          </cell>
          <cell r="AGK49">
            <v>3477.2555609102715</v>
          </cell>
          <cell r="AGL49">
            <v>825.35516304347823</v>
          </cell>
          <cell r="AGN49">
            <v>-825.35516304347823</v>
          </cell>
          <cell r="AGO49">
            <v>-825.35516304347823</v>
          </cell>
          <cell r="AGP49">
            <v>0</v>
          </cell>
          <cell r="AGQ49">
            <v>115891.05746544347</v>
          </cell>
          <cell r="AGR49">
            <v>234451.47656031931</v>
          </cell>
          <cell r="AGS49">
            <v>118560.41909487583</v>
          </cell>
          <cell r="AGT49">
            <v>0</v>
          </cell>
          <cell r="AGU49">
            <v>118560.41909487583</v>
          </cell>
        </row>
        <row r="50">
          <cell r="C50" t="str">
            <v>Текстильникiв, ВУЛ, 9а</v>
          </cell>
          <cell r="D50">
            <v>9</v>
          </cell>
          <cell r="E50">
            <v>4256.12</v>
          </cell>
          <cell r="F50">
            <v>14615.48</v>
          </cell>
          <cell r="G50">
            <v>17776.581119581348</v>
          </cell>
          <cell r="H50">
            <v>3161.101119581348</v>
          </cell>
          <cell r="I50">
            <v>0</v>
          </cell>
          <cell r="J50">
            <v>3161.101119581348</v>
          </cell>
          <cell r="K50">
            <v>5800</v>
          </cell>
          <cell r="L50">
            <v>1450</v>
          </cell>
          <cell r="M50">
            <v>1450</v>
          </cell>
          <cell r="N50">
            <v>1450</v>
          </cell>
          <cell r="O50">
            <v>1450</v>
          </cell>
          <cell r="X50">
            <v>8724.9620300970964</v>
          </cell>
          <cell r="Y50">
            <v>8724.9620300970964</v>
          </cell>
          <cell r="Z50">
            <v>0</v>
          </cell>
          <cell r="AA50">
            <v>0</v>
          </cell>
          <cell r="AB50">
            <v>0</v>
          </cell>
          <cell r="AL50">
            <v>0</v>
          </cell>
          <cell r="AM50">
            <v>0</v>
          </cell>
          <cell r="AN50">
            <v>1035</v>
          </cell>
          <cell r="AO50">
            <v>258.75</v>
          </cell>
          <cell r="AP50">
            <v>258.75</v>
          </cell>
          <cell r="AQ50">
            <v>258.75</v>
          </cell>
          <cell r="AR50">
            <v>258.75</v>
          </cell>
          <cell r="BA50">
            <v>1566.0194544657525</v>
          </cell>
          <cell r="BB50">
            <v>1566.0194544657525</v>
          </cell>
          <cell r="BC50">
            <v>0</v>
          </cell>
          <cell r="BD50">
            <v>0</v>
          </cell>
          <cell r="BE50">
            <v>0</v>
          </cell>
          <cell r="BO50">
            <v>0</v>
          </cell>
          <cell r="BP50">
            <v>0</v>
          </cell>
          <cell r="BQ50">
            <v>633.28</v>
          </cell>
          <cell r="BR50">
            <v>158.32</v>
          </cell>
          <cell r="BS50">
            <v>158.32</v>
          </cell>
          <cell r="BT50">
            <v>158.32</v>
          </cell>
          <cell r="BU50">
            <v>158.32</v>
          </cell>
          <cell r="CD50">
            <v>585.28</v>
          </cell>
          <cell r="CE50">
            <v>146.32</v>
          </cell>
          <cell r="CF50">
            <v>146.32</v>
          </cell>
          <cell r="CG50">
            <v>146.32</v>
          </cell>
          <cell r="CH50">
            <v>146.32</v>
          </cell>
          <cell r="CR50">
            <v>0</v>
          </cell>
          <cell r="CS50">
            <v>0</v>
          </cell>
          <cell r="CT50">
            <v>176.52</v>
          </cell>
          <cell r="CU50">
            <v>44.13</v>
          </cell>
          <cell r="CV50">
            <v>44.13</v>
          </cell>
          <cell r="CW50">
            <v>44.13</v>
          </cell>
          <cell r="CX50">
            <v>44.13</v>
          </cell>
          <cell r="DG50">
            <v>163.16</v>
          </cell>
          <cell r="DH50">
            <v>40.79</v>
          </cell>
          <cell r="DI50">
            <v>40.79</v>
          </cell>
          <cell r="DJ50">
            <v>40.79</v>
          </cell>
          <cell r="DK50">
            <v>40.79</v>
          </cell>
          <cell r="DT50">
            <v>-13.360000000000014</v>
          </cell>
          <cell r="DU50">
            <v>-13.360000000000014</v>
          </cell>
          <cell r="DV50">
            <v>0</v>
          </cell>
          <cell r="DW50">
            <v>240.16</v>
          </cell>
          <cell r="DX50">
            <v>60.04</v>
          </cell>
          <cell r="DY50">
            <v>60.04</v>
          </cell>
          <cell r="DZ50">
            <v>60.04</v>
          </cell>
          <cell r="EA50">
            <v>60.04</v>
          </cell>
          <cell r="EK50">
            <v>362.21124943938941</v>
          </cell>
          <cell r="EL50">
            <v>362.21124943938941</v>
          </cell>
          <cell r="EM50">
            <v>0</v>
          </cell>
          <cell r="EN50">
            <v>0</v>
          </cell>
          <cell r="EO50">
            <v>0</v>
          </cell>
          <cell r="EX50">
            <v>122.05124943938941</v>
          </cell>
          <cell r="EY50">
            <v>0</v>
          </cell>
          <cell r="EZ50">
            <v>122.05124943938941</v>
          </cell>
          <cell r="FA50">
            <v>1006.72</v>
          </cell>
          <cell r="FB50">
            <v>251.68</v>
          </cell>
          <cell r="FC50">
            <v>251.68</v>
          </cell>
          <cell r="FD50">
            <v>251.68</v>
          </cell>
          <cell r="FE50">
            <v>251.68</v>
          </cell>
          <cell r="FN50">
            <v>1515.6988886573301</v>
          </cell>
          <cell r="FO50">
            <v>1515.6988886573301</v>
          </cell>
          <cell r="FP50">
            <v>0</v>
          </cell>
          <cell r="FQ50">
            <v>0</v>
          </cell>
          <cell r="FR50">
            <v>0</v>
          </cell>
          <cell r="GA50">
            <v>508.97888865733012</v>
          </cell>
          <cell r="GB50">
            <v>0</v>
          </cell>
          <cell r="GC50">
            <v>508.97888865733012</v>
          </cell>
          <cell r="GD50">
            <v>219.24</v>
          </cell>
          <cell r="GE50">
            <v>54.81</v>
          </cell>
          <cell r="GF50">
            <v>54.81</v>
          </cell>
          <cell r="GG50">
            <v>54.81</v>
          </cell>
          <cell r="GH50">
            <v>54.81</v>
          </cell>
          <cell r="GQ50">
            <v>0</v>
          </cell>
          <cell r="GV50">
            <v>-219.24</v>
          </cell>
          <cell r="GW50">
            <v>-219.24</v>
          </cell>
          <cell r="GX50">
            <v>0</v>
          </cell>
          <cell r="GY50">
            <v>5504.56</v>
          </cell>
          <cell r="GZ50">
            <v>1376.14</v>
          </cell>
          <cell r="HA50">
            <v>1376.14</v>
          </cell>
          <cell r="HB50">
            <v>1376.14</v>
          </cell>
          <cell r="HC50">
            <v>1376.14</v>
          </cell>
          <cell r="HL50">
            <v>4859.2494969217769</v>
          </cell>
          <cell r="HM50">
            <v>1334.147227792583</v>
          </cell>
          <cell r="HN50">
            <v>1387.2220875561236</v>
          </cell>
          <cell r="HO50">
            <v>1149.0300240987995</v>
          </cell>
          <cell r="HP50">
            <v>988.85015747427099</v>
          </cell>
          <cell r="HY50">
            <v>-645.31050307822352</v>
          </cell>
          <cell r="HZ50">
            <v>-645.31050307822352</v>
          </cell>
          <cell r="IA50">
            <v>0</v>
          </cell>
          <cell r="IB50">
            <v>12686.44</v>
          </cell>
          <cell r="IC50">
            <v>3171.61</v>
          </cell>
          <cell r="ID50">
            <v>3171.61</v>
          </cell>
          <cell r="IE50">
            <v>3171.61</v>
          </cell>
          <cell r="IF50">
            <v>3171.61</v>
          </cell>
          <cell r="IO50">
            <v>9733.3088620972303</v>
          </cell>
          <cell r="IP50">
            <v>2380.6494283537349</v>
          </cell>
          <cell r="IQ50">
            <v>3331.7697345590605</v>
          </cell>
          <cell r="IR50">
            <v>2133.35608512831</v>
          </cell>
          <cell r="IS50">
            <v>1887.5336140561249</v>
          </cell>
          <cell r="JB50">
            <v>-2953.1311379027702</v>
          </cell>
          <cell r="JC50">
            <v>-2953.1311379027702</v>
          </cell>
          <cell r="JD50">
            <v>0</v>
          </cell>
          <cell r="JE50">
            <v>1022.72</v>
          </cell>
          <cell r="JF50">
            <v>255.68</v>
          </cell>
          <cell r="JG50">
            <v>255.68</v>
          </cell>
          <cell r="JH50">
            <v>255.68</v>
          </cell>
          <cell r="JI50">
            <v>255.68</v>
          </cell>
          <cell r="JR50">
            <v>798.66092054935245</v>
          </cell>
          <cell r="JS50">
            <v>181.78792988300009</v>
          </cell>
          <cell r="JT50">
            <v>272.04642738843347</v>
          </cell>
          <cell r="JU50">
            <v>174.59277664541887</v>
          </cell>
          <cell r="JV50">
            <v>170.23378663250003</v>
          </cell>
          <cell r="KE50">
            <v>-224.05907945064757</v>
          </cell>
          <cell r="KF50">
            <v>-224.05907945064757</v>
          </cell>
          <cell r="KG50">
            <v>0</v>
          </cell>
          <cell r="KH50">
            <v>1406.2</v>
          </cell>
          <cell r="KI50">
            <v>351.55</v>
          </cell>
          <cell r="KJ50">
            <v>351.55</v>
          </cell>
          <cell r="KK50">
            <v>351.55</v>
          </cell>
          <cell r="KL50">
            <v>351.55</v>
          </cell>
          <cell r="KU50">
            <v>1515.6763544631592</v>
          </cell>
          <cell r="KV50">
            <v>408.6522804890846</v>
          </cell>
          <cell r="KW50">
            <v>409.15954934226488</v>
          </cell>
          <cell r="KX50">
            <v>386.44947317162445</v>
          </cell>
          <cell r="KY50">
            <v>311.41505146018517</v>
          </cell>
          <cell r="LH50">
            <v>109.47635446315917</v>
          </cell>
          <cell r="LI50">
            <v>0</v>
          </cell>
          <cell r="LJ50">
            <v>109.47635446315917</v>
          </cell>
          <cell r="LK50">
            <v>0</v>
          </cell>
          <cell r="LX50">
            <v>0</v>
          </cell>
          <cell r="MJ50">
            <v>0</v>
          </cell>
          <cell r="ML50">
            <v>0</v>
          </cell>
          <cell r="MM50">
            <v>0</v>
          </cell>
          <cell r="MN50">
            <v>21813.48</v>
          </cell>
          <cell r="MO50">
            <v>5453.37</v>
          </cell>
          <cell r="MP50">
            <v>5453.37</v>
          </cell>
          <cell r="MQ50">
            <v>5453.37</v>
          </cell>
          <cell r="MR50">
            <v>5453.37</v>
          </cell>
          <cell r="NA50">
            <v>104187.11629577917</v>
          </cell>
          <cell r="NB50">
            <v>98754.121525666938</v>
          </cell>
          <cell r="NC50">
            <v>0</v>
          </cell>
          <cell r="ND50">
            <v>5432.994770112231</v>
          </cell>
          <cell r="NE50">
            <v>0</v>
          </cell>
          <cell r="NN50">
            <v>82373.636295779172</v>
          </cell>
          <cell r="NO50">
            <v>0</v>
          </cell>
          <cell r="NP50">
            <v>82373.636295779172</v>
          </cell>
          <cell r="NQ50">
            <v>5337.1599999999989</v>
          </cell>
          <cell r="NR50">
            <v>0</v>
          </cell>
          <cell r="NS50">
            <v>-5337.1599999999989</v>
          </cell>
          <cell r="NT50">
            <v>-5337.1599999999989</v>
          </cell>
          <cell r="NU50">
            <v>0</v>
          </cell>
          <cell r="NV50">
            <v>1590.08</v>
          </cell>
          <cell r="NW50">
            <v>397.52</v>
          </cell>
          <cell r="NX50">
            <v>397.52</v>
          </cell>
          <cell r="NY50">
            <v>397.52</v>
          </cell>
          <cell r="NZ50">
            <v>397.52</v>
          </cell>
          <cell r="OI50">
            <v>0</v>
          </cell>
          <cell r="OJ50">
            <v>0</v>
          </cell>
          <cell r="OK50">
            <v>0</v>
          </cell>
          <cell r="OL50">
            <v>0</v>
          </cell>
          <cell r="OM50">
            <v>0</v>
          </cell>
          <cell r="OV50">
            <v>-1590.08</v>
          </cell>
          <cell r="OW50">
            <v>-1590.08</v>
          </cell>
          <cell r="OX50">
            <v>0</v>
          </cell>
          <cell r="OY50">
            <v>1290.44</v>
          </cell>
          <cell r="OZ50">
            <v>322.61</v>
          </cell>
          <cell r="PA50">
            <v>322.61</v>
          </cell>
          <cell r="PB50">
            <v>322.61</v>
          </cell>
          <cell r="PC50">
            <v>322.61</v>
          </cell>
          <cell r="PL50">
            <v>0</v>
          </cell>
          <cell r="PM50">
            <v>0</v>
          </cell>
          <cell r="PN50">
            <v>0</v>
          </cell>
          <cell r="PO50">
            <v>0</v>
          </cell>
          <cell r="PP50">
            <v>0</v>
          </cell>
          <cell r="PY50">
            <v>-1290.44</v>
          </cell>
          <cell r="PZ50">
            <v>-1290.44</v>
          </cell>
          <cell r="QA50">
            <v>0</v>
          </cell>
          <cell r="QB50">
            <v>396.68</v>
          </cell>
          <cell r="QC50">
            <v>99.17</v>
          </cell>
          <cell r="QD50">
            <v>99.17</v>
          </cell>
          <cell r="QE50">
            <v>99.17</v>
          </cell>
          <cell r="QF50">
            <v>99.17</v>
          </cell>
          <cell r="QO50">
            <v>0</v>
          </cell>
          <cell r="QP50">
            <v>0</v>
          </cell>
          <cell r="QQ50">
            <v>0</v>
          </cell>
          <cell r="QR50">
            <v>0</v>
          </cell>
          <cell r="QS50">
            <v>0</v>
          </cell>
          <cell r="RB50">
            <v>-396.68</v>
          </cell>
          <cell r="RC50">
            <v>-396.68</v>
          </cell>
          <cell r="RD50">
            <v>0</v>
          </cell>
          <cell r="RE50">
            <v>1537.32</v>
          </cell>
          <cell r="RF50">
            <v>384.33</v>
          </cell>
          <cell r="RG50">
            <v>384.33</v>
          </cell>
          <cell r="RH50">
            <v>384.33</v>
          </cell>
          <cell r="RI50">
            <v>384.33</v>
          </cell>
          <cell r="RR50">
            <v>0</v>
          </cell>
          <cell r="RS50">
            <v>0</v>
          </cell>
          <cell r="RT50">
            <v>0</v>
          </cell>
          <cell r="RU50">
            <v>0</v>
          </cell>
          <cell r="RV50">
            <v>0</v>
          </cell>
          <cell r="SE50">
            <v>-1537.32</v>
          </cell>
          <cell r="SF50">
            <v>-1537.32</v>
          </cell>
          <cell r="SG50">
            <v>0</v>
          </cell>
          <cell r="SH50">
            <v>437.52</v>
          </cell>
          <cell r="SI50">
            <v>109.38</v>
          </cell>
          <cell r="SJ50">
            <v>109.38</v>
          </cell>
          <cell r="SK50">
            <v>109.38</v>
          </cell>
          <cell r="SL50">
            <v>109.38</v>
          </cell>
          <cell r="SU50">
            <v>0</v>
          </cell>
          <cell r="SV50">
            <v>0</v>
          </cell>
          <cell r="SW50">
            <v>0</v>
          </cell>
          <cell r="SX50">
            <v>0</v>
          </cell>
          <cell r="SY50">
            <v>0</v>
          </cell>
          <cell r="TH50">
            <v>-437.52</v>
          </cell>
          <cell r="TI50">
            <v>-437.52</v>
          </cell>
          <cell r="TJ50">
            <v>0</v>
          </cell>
          <cell r="TK50">
            <v>76.64</v>
          </cell>
          <cell r="TL50">
            <v>19.16</v>
          </cell>
          <cell r="TM50">
            <v>19.16</v>
          </cell>
          <cell r="TN50">
            <v>19.16</v>
          </cell>
          <cell r="TO50">
            <v>19.16</v>
          </cell>
          <cell r="TX50">
            <v>0</v>
          </cell>
          <cell r="TY50">
            <v>0</v>
          </cell>
          <cell r="TZ50">
            <v>0</v>
          </cell>
          <cell r="UA50">
            <v>0</v>
          </cell>
          <cell r="UB50">
            <v>0</v>
          </cell>
          <cell r="UK50">
            <v>-76.64</v>
          </cell>
          <cell r="UL50">
            <v>-76.64</v>
          </cell>
          <cell r="UM50">
            <v>0</v>
          </cell>
          <cell r="UN50">
            <v>8.48</v>
          </cell>
          <cell r="UO50">
            <v>2.12</v>
          </cell>
          <cell r="UP50">
            <v>2.12</v>
          </cell>
          <cell r="UQ50">
            <v>2.12</v>
          </cell>
          <cell r="UR50">
            <v>2.12</v>
          </cell>
          <cell r="VA50">
            <v>0</v>
          </cell>
          <cell r="VC50">
            <v>0</v>
          </cell>
          <cell r="VH50">
            <v>0</v>
          </cell>
          <cell r="VN50">
            <v>-8.48</v>
          </cell>
          <cell r="VO50">
            <v>-8.48</v>
          </cell>
          <cell r="VP50">
            <v>0</v>
          </cell>
          <cell r="VQ50">
            <v>0</v>
          </cell>
          <cell r="WD50">
            <v>0</v>
          </cell>
          <cell r="WQ50">
            <v>0</v>
          </cell>
          <cell r="WR50">
            <v>0</v>
          </cell>
          <cell r="WS50">
            <v>0</v>
          </cell>
          <cell r="WT50">
            <v>19842.04</v>
          </cell>
          <cell r="WU50">
            <v>4960.51</v>
          </cell>
          <cell r="WV50">
            <v>4960.51</v>
          </cell>
          <cell r="WW50">
            <v>4960.51</v>
          </cell>
          <cell r="WX50">
            <v>4960.51</v>
          </cell>
          <cell r="XG50">
            <v>15801.697127557418</v>
          </cell>
          <cell r="XH50">
            <v>6026.792919394743</v>
          </cell>
          <cell r="XI50">
            <v>4040.1090324269862</v>
          </cell>
          <cell r="XJ50">
            <v>4.7842745736251322</v>
          </cell>
          <cell r="XK50">
            <v>5730.0109011620634</v>
          </cell>
          <cell r="XT50">
            <v>-4040.342872442583</v>
          </cell>
          <cell r="XU50">
            <v>-4040.342872442583</v>
          </cell>
          <cell r="XV50">
            <v>0</v>
          </cell>
          <cell r="XW50">
            <v>10367.92</v>
          </cell>
          <cell r="XX50">
            <v>2591.98</v>
          </cell>
          <cell r="XY50">
            <v>2591.98</v>
          </cell>
          <cell r="XZ50">
            <v>2591.98</v>
          </cell>
          <cell r="YA50">
            <v>2591.98</v>
          </cell>
          <cell r="YJ50">
            <v>13089.125404101062</v>
          </cell>
          <cell r="YK50">
            <v>3811.0391031840818</v>
          </cell>
          <cell r="YL50">
            <v>3155.3133666873305</v>
          </cell>
          <cell r="YM50">
            <v>3347.415183811509</v>
          </cell>
          <cell r="YN50">
            <v>2775.3577504181412</v>
          </cell>
          <cell r="YW50">
            <v>2721.2054041010615</v>
          </cell>
          <cell r="YX50">
            <v>0</v>
          </cell>
          <cell r="YY50">
            <v>2721.2054041010615</v>
          </cell>
          <cell r="YZ50">
            <v>781.4</v>
          </cell>
          <cell r="ZA50">
            <v>195.35</v>
          </cell>
          <cell r="ZB50">
            <v>195.35</v>
          </cell>
          <cell r="ZC50">
            <v>195.35</v>
          </cell>
          <cell r="ZD50">
            <v>195.35</v>
          </cell>
          <cell r="ZM50">
            <v>9140.3731968234315</v>
          </cell>
          <cell r="ZT50">
            <v>1874.3415962680428</v>
          </cell>
          <cell r="ZU50">
            <v>7122.395775650235</v>
          </cell>
          <cell r="ZV50">
            <v>143.63582490515313</v>
          </cell>
          <cell r="ZZ50">
            <v>8358.9731968234319</v>
          </cell>
          <cell r="AAA50">
            <v>0</v>
          </cell>
          <cell r="AAB50">
            <v>8358.9731968234319</v>
          </cell>
          <cell r="AAC50">
            <v>492</v>
          </cell>
          <cell r="AAD50">
            <v>123</v>
          </cell>
          <cell r="AAE50">
            <v>123</v>
          </cell>
          <cell r="AAF50">
            <v>123</v>
          </cell>
          <cell r="AAG50">
            <v>123</v>
          </cell>
          <cell r="AAP50">
            <v>517.50973956600001</v>
          </cell>
          <cell r="AAQ50">
            <v>117.20751681599999</v>
          </cell>
          <cell r="AAR50">
            <v>133.48523384999999</v>
          </cell>
          <cell r="AAS50">
            <v>132.1974189</v>
          </cell>
          <cell r="AAT50">
            <v>134.61957000000001</v>
          </cell>
          <cell r="ABC50">
            <v>25.509739566000007</v>
          </cell>
          <cell r="ABD50">
            <v>0</v>
          </cell>
          <cell r="ABE50">
            <v>25.509739566000007</v>
          </cell>
          <cell r="ABF50">
            <v>107.24</v>
          </cell>
          <cell r="ABG50">
            <v>26.81</v>
          </cell>
          <cell r="ABH50">
            <v>26.81</v>
          </cell>
          <cell r="ABI50">
            <v>26.81</v>
          </cell>
          <cell r="ABJ50">
            <v>26.81</v>
          </cell>
          <cell r="ABS50">
            <v>0</v>
          </cell>
          <cell r="ABT50">
            <v>0</v>
          </cell>
          <cell r="ABU50">
            <v>0</v>
          </cell>
          <cell r="ABV50">
            <v>0</v>
          </cell>
          <cell r="ACF50">
            <v>-107.24</v>
          </cell>
          <cell r="ACG50">
            <v>-107.24</v>
          </cell>
          <cell r="ACH50">
            <v>0</v>
          </cell>
          <cell r="ACI50">
            <v>5954.64</v>
          </cell>
          <cell r="ACJ50">
            <v>9048.7718841799979</v>
          </cell>
          <cell r="ACK50">
            <v>3094.1318841799975</v>
          </cell>
          <cell r="ACL50">
            <v>0</v>
          </cell>
          <cell r="ACM50">
            <v>3094.1318841799975</v>
          </cell>
          <cell r="ACN50">
            <v>3774.32</v>
          </cell>
          <cell r="ACO50">
            <v>943.58</v>
          </cell>
          <cell r="ACP50">
            <v>943.58</v>
          </cell>
          <cell r="ACQ50">
            <v>943.58</v>
          </cell>
          <cell r="ACR50">
            <v>943.58</v>
          </cell>
          <cell r="ADA50">
            <v>5169.8199620199994</v>
          </cell>
          <cell r="ADB50">
            <v>1064.0578356799999</v>
          </cell>
          <cell r="ADC50">
            <v>1579.6301994200001</v>
          </cell>
          <cell r="ADD50">
            <v>1055.62087092</v>
          </cell>
          <cell r="ADE50">
            <v>1470.5110559999998</v>
          </cell>
          <cell r="ADN50">
            <v>1395.4999620199992</v>
          </cell>
          <cell r="ADO50">
            <v>0</v>
          </cell>
          <cell r="ADP50">
            <v>1395.4999620199992</v>
          </cell>
          <cell r="ADQ50">
            <v>2180.3200000000002</v>
          </cell>
          <cell r="ADR50">
            <v>545.08000000000004</v>
          </cell>
          <cell r="ADS50">
            <v>545.08000000000004</v>
          </cell>
          <cell r="ADT50">
            <v>545.08000000000004</v>
          </cell>
          <cell r="ADU50">
            <v>545.08000000000004</v>
          </cell>
          <cell r="AED50">
            <v>3878.9519221599994</v>
          </cell>
          <cell r="AEE50">
            <v>897.89407623999989</v>
          </cell>
          <cell r="AEF50">
            <v>1153.5760949999999</v>
          </cell>
          <cell r="AEG50">
            <v>750.96838291999995</v>
          </cell>
          <cell r="AEH50">
            <v>1076.5133679999999</v>
          </cell>
          <cell r="AEQ50">
            <v>1698.6319221599992</v>
          </cell>
          <cell r="AER50">
            <v>0</v>
          </cell>
          <cell r="AES50">
            <v>1698.6319221599992</v>
          </cell>
          <cell r="AET50">
            <v>0</v>
          </cell>
          <cell r="AEU50">
            <v>0</v>
          </cell>
          <cell r="AEV50">
            <v>0</v>
          </cell>
          <cell r="AEW50">
            <v>0</v>
          </cell>
          <cell r="AEX50">
            <v>0</v>
          </cell>
          <cell r="AFG50">
            <v>0</v>
          </cell>
          <cell r="AFH50">
            <v>0</v>
          </cell>
          <cell r="AFI50">
            <v>0</v>
          </cell>
          <cell r="AFK50">
            <v>0</v>
          </cell>
          <cell r="AFT50">
            <v>0</v>
          </cell>
          <cell r="AFU50">
            <v>0</v>
          </cell>
          <cell r="AFV50">
            <v>0</v>
          </cell>
          <cell r="AFW50">
            <v>94426.719999999987</v>
          </cell>
          <cell r="AFX50">
            <v>181608.82090469819</v>
          </cell>
          <cell r="AFY50">
            <v>87182.100904698207</v>
          </cell>
          <cell r="AFZ50">
            <v>0</v>
          </cell>
          <cell r="AGA50">
            <v>87182.100904698207</v>
          </cell>
          <cell r="AGB50">
            <v>113312.06399999998</v>
          </cell>
          <cell r="AGC50">
            <v>217930.58508563784</v>
          </cell>
          <cell r="AGD50">
            <v>104618.52108563785</v>
          </cell>
          <cell r="AGE50">
            <v>0</v>
          </cell>
          <cell r="AGF50">
            <v>104618.52108563785</v>
          </cell>
          <cell r="AGG50">
            <v>3399.3619199999994</v>
          </cell>
          <cell r="AGH50">
            <v>6537.9175525691353</v>
          </cell>
          <cell r="AGI50">
            <v>3138.5556325691359</v>
          </cell>
          <cell r="AGJ50">
            <v>0</v>
          </cell>
          <cell r="AGK50">
            <v>3138.5556325691359</v>
          </cell>
          <cell r="AGL50">
            <v>825.35516304347823</v>
          </cell>
          <cell r="AGN50">
            <v>-825.35516304347823</v>
          </cell>
          <cell r="AGO50">
            <v>-825.35516304347823</v>
          </cell>
          <cell r="AGP50">
            <v>0</v>
          </cell>
          <cell r="AGQ50">
            <v>117536.78108304346</v>
          </cell>
          <cell r="AGR50">
            <v>224468.50263820696</v>
          </cell>
          <cell r="AGS50">
            <v>106931.7215551635</v>
          </cell>
          <cell r="AGT50">
            <v>0</v>
          </cell>
          <cell r="AGU50">
            <v>106931.7215551635</v>
          </cell>
        </row>
        <row r="51">
          <cell r="C51" t="str">
            <v>Текстильникiв, ВУЛ, 11а</v>
          </cell>
          <cell r="D51">
            <v>9</v>
          </cell>
          <cell r="E51">
            <v>7631.56</v>
          </cell>
          <cell r="F51">
            <v>28388.519999999997</v>
          </cell>
          <cell r="G51">
            <v>35480.727106719874</v>
          </cell>
          <cell r="H51">
            <v>7092.2071067198776</v>
          </cell>
          <cell r="I51">
            <v>0</v>
          </cell>
          <cell r="J51">
            <v>7092.2071067198776</v>
          </cell>
          <cell r="K51">
            <v>12975.72</v>
          </cell>
          <cell r="L51">
            <v>3243.93</v>
          </cell>
          <cell r="M51">
            <v>3243.93</v>
          </cell>
          <cell r="N51">
            <v>3243.93</v>
          </cell>
          <cell r="O51">
            <v>3243.93</v>
          </cell>
          <cell r="X51">
            <v>19548.253834203548</v>
          </cell>
          <cell r="Y51">
            <v>19548.253834203548</v>
          </cell>
          <cell r="Z51">
            <v>0</v>
          </cell>
          <cell r="AA51">
            <v>0</v>
          </cell>
          <cell r="AB51">
            <v>0</v>
          </cell>
          <cell r="AL51">
            <v>0</v>
          </cell>
          <cell r="AM51">
            <v>0</v>
          </cell>
          <cell r="AN51">
            <v>2342.92</v>
          </cell>
          <cell r="AO51">
            <v>585.73</v>
          </cell>
          <cell r="AP51">
            <v>585.73</v>
          </cell>
          <cell r="AQ51">
            <v>585.73</v>
          </cell>
          <cell r="AR51">
            <v>585.73</v>
          </cell>
          <cell r="BA51">
            <v>3534.9670564027579</v>
          </cell>
          <cell r="BB51">
            <v>3534.9670564027579</v>
          </cell>
          <cell r="BC51">
            <v>0</v>
          </cell>
          <cell r="BD51">
            <v>0</v>
          </cell>
          <cell r="BE51">
            <v>0</v>
          </cell>
          <cell r="BO51">
            <v>0</v>
          </cell>
          <cell r="BP51">
            <v>0</v>
          </cell>
          <cell r="BQ51">
            <v>428.48</v>
          </cell>
          <cell r="BR51">
            <v>107.12</v>
          </cell>
          <cell r="BS51">
            <v>107.12</v>
          </cell>
          <cell r="BT51">
            <v>107.12</v>
          </cell>
          <cell r="BU51">
            <v>107.12</v>
          </cell>
          <cell r="CD51">
            <v>397.32</v>
          </cell>
          <cell r="CE51">
            <v>99.33</v>
          </cell>
          <cell r="CF51">
            <v>99.33</v>
          </cell>
          <cell r="CG51">
            <v>99.33</v>
          </cell>
          <cell r="CH51">
            <v>99.33</v>
          </cell>
          <cell r="CR51">
            <v>0</v>
          </cell>
          <cell r="CS51">
            <v>0</v>
          </cell>
          <cell r="CT51">
            <v>334.32</v>
          </cell>
          <cell r="CU51">
            <v>83.58</v>
          </cell>
          <cell r="CV51">
            <v>83.58</v>
          </cell>
          <cell r="CW51">
            <v>83.58</v>
          </cell>
          <cell r="CX51">
            <v>83.58</v>
          </cell>
          <cell r="DG51">
            <v>309.04000000000002</v>
          </cell>
          <cell r="DH51">
            <v>77.260000000000005</v>
          </cell>
          <cell r="DI51">
            <v>77.260000000000005</v>
          </cell>
          <cell r="DJ51">
            <v>77.260000000000005</v>
          </cell>
          <cell r="DK51">
            <v>77.260000000000005</v>
          </cell>
          <cell r="DT51">
            <v>-25.279999999999973</v>
          </cell>
          <cell r="DU51">
            <v>-25.279999999999973</v>
          </cell>
          <cell r="DV51">
            <v>0</v>
          </cell>
          <cell r="DW51">
            <v>480.12</v>
          </cell>
          <cell r="DX51">
            <v>120.03</v>
          </cell>
          <cell r="DY51">
            <v>120.03</v>
          </cell>
          <cell r="DZ51">
            <v>120.03</v>
          </cell>
          <cell r="EA51">
            <v>120.03</v>
          </cell>
          <cell r="EK51">
            <v>721.28477284140467</v>
          </cell>
          <cell r="EL51">
            <v>721.28477284140467</v>
          </cell>
          <cell r="EM51">
            <v>0</v>
          </cell>
          <cell r="EN51">
            <v>0</v>
          </cell>
          <cell r="EO51">
            <v>0</v>
          </cell>
          <cell r="EX51">
            <v>241.16477284140467</v>
          </cell>
          <cell r="EY51">
            <v>0</v>
          </cell>
          <cell r="EZ51">
            <v>241.16477284140467</v>
          </cell>
          <cell r="FA51">
            <v>1564.96</v>
          </cell>
          <cell r="FB51">
            <v>391.24</v>
          </cell>
          <cell r="FC51">
            <v>391.24</v>
          </cell>
          <cell r="FD51">
            <v>391.24</v>
          </cell>
          <cell r="FE51">
            <v>391.24</v>
          </cell>
          <cell r="FN51">
            <v>2356.6575353658877</v>
          </cell>
          <cell r="FO51">
            <v>2356.6575353658877</v>
          </cell>
          <cell r="FP51">
            <v>0</v>
          </cell>
          <cell r="FQ51">
            <v>0</v>
          </cell>
          <cell r="FR51">
            <v>0</v>
          </cell>
          <cell r="GA51">
            <v>791.69753536588769</v>
          </cell>
          <cell r="GB51">
            <v>0</v>
          </cell>
          <cell r="GC51">
            <v>791.69753536588769</v>
          </cell>
          <cell r="GD51">
            <v>437.56</v>
          </cell>
          <cell r="GE51">
            <v>109.39</v>
          </cell>
          <cell r="GF51">
            <v>109.39</v>
          </cell>
          <cell r="GG51">
            <v>109.39</v>
          </cell>
          <cell r="GH51">
            <v>109.39</v>
          </cell>
          <cell r="GQ51">
            <v>0</v>
          </cell>
          <cell r="GV51">
            <v>-437.56</v>
          </cell>
          <cell r="GW51">
            <v>-437.56</v>
          </cell>
          <cell r="GX51">
            <v>0</v>
          </cell>
          <cell r="GY51">
            <v>9824.44</v>
          </cell>
          <cell r="GZ51">
            <v>2456.11</v>
          </cell>
          <cell r="HA51">
            <v>2456.11</v>
          </cell>
          <cell r="HB51">
            <v>2456.11</v>
          </cell>
          <cell r="HC51">
            <v>2456.11</v>
          </cell>
          <cell r="HL51">
            <v>8613.2039079062724</v>
          </cell>
          <cell r="HM51">
            <v>2367.4114476294139</v>
          </cell>
          <cell r="HN51">
            <v>2460.6119366682201</v>
          </cell>
          <cell r="HO51">
            <v>2037.1165604009714</v>
          </cell>
          <cell r="HP51">
            <v>1748.0639632076673</v>
          </cell>
          <cell r="HY51">
            <v>-1211.2360920937281</v>
          </cell>
          <cell r="HZ51">
            <v>-1211.2360920937281</v>
          </cell>
          <cell r="IA51">
            <v>0</v>
          </cell>
          <cell r="IB51">
            <v>37299.279999999999</v>
          </cell>
          <cell r="IC51">
            <v>9324.82</v>
          </cell>
          <cell r="ID51">
            <v>9324.82</v>
          </cell>
          <cell r="IE51">
            <v>9324.82</v>
          </cell>
          <cell r="IF51">
            <v>9324.82</v>
          </cell>
          <cell r="IO51">
            <v>28615.900383467459</v>
          </cell>
          <cell r="IP51">
            <v>6999.1025513445484</v>
          </cell>
          <cell r="IQ51">
            <v>9795.3935476214501</v>
          </cell>
          <cell r="IR51">
            <v>6272.0608252990214</v>
          </cell>
          <cell r="IS51">
            <v>5549.3434592024378</v>
          </cell>
          <cell r="JB51">
            <v>-8683.3796165325402</v>
          </cell>
          <cell r="JC51">
            <v>-8683.3796165325402</v>
          </cell>
          <cell r="JD51">
            <v>0</v>
          </cell>
          <cell r="JE51">
            <v>0</v>
          </cell>
          <cell r="JF51">
            <v>0</v>
          </cell>
          <cell r="JG51">
            <v>0</v>
          </cell>
          <cell r="JH51">
            <v>0</v>
          </cell>
          <cell r="JI51">
            <v>0</v>
          </cell>
          <cell r="JR51">
            <v>0</v>
          </cell>
          <cell r="JS51">
            <v>0</v>
          </cell>
          <cell r="JT51">
            <v>0</v>
          </cell>
          <cell r="JU51">
            <v>0</v>
          </cell>
          <cell r="JV51">
            <v>0</v>
          </cell>
          <cell r="KE51">
            <v>0</v>
          </cell>
          <cell r="KF51">
            <v>0</v>
          </cell>
          <cell r="KG51">
            <v>0</v>
          </cell>
          <cell r="KH51">
            <v>2795.68</v>
          </cell>
          <cell r="KI51">
            <v>698.92</v>
          </cell>
          <cell r="KJ51">
            <v>698.92</v>
          </cell>
          <cell r="KK51">
            <v>698.92</v>
          </cell>
          <cell r="KL51">
            <v>698.92</v>
          </cell>
          <cell r="KU51">
            <v>3012.7747411646542</v>
          </cell>
          <cell r="KV51">
            <v>812.29562297481448</v>
          </cell>
          <cell r="KW51">
            <v>813.30394297884482</v>
          </cell>
          <cell r="KX51">
            <v>768.16215287612556</v>
          </cell>
          <cell r="KY51">
            <v>619.01302233486945</v>
          </cell>
          <cell r="LH51">
            <v>217.09474116465435</v>
          </cell>
          <cell r="LI51">
            <v>0</v>
          </cell>
          <cell r="LJ51">
            <v>217.09474116465435</v>
          </cell>
          <cell r="LK51">
            <v>0</v>
          </cell>
          <cell r="LX51">
            <v>0</v>
          </cell>
          <cell r="MJ51">
            <v>0</v>
          </cell>
          <cell r="ML51">
            <v>0</v>
          </cell>
          <cell r="MM51">
            <v>0</v>
          </cell>
          <cell r="MN51">
            <v>39358.6</v>
          </cell>
          <cell r="MO51">
            <v>9839.65</v>
          </cell>
          <cell r="MP51">
            <v>9839.65</v>
          </cell>
          <cell r="MQ51">
            <v>9839.65</v>
          </cell>
          <cell r="MR51">
            <v>9839.65</v>
          </cell>
          <cell r="NA51">
            <v>150775.00749335499</v>
          </cell>
          <cell r="NB51">
            <v>55624.670815614059</v>
          </cell>
          <cell r="NC51">
            <v>2000.9132787610693</v>
          </cell>
          <cell r="ND51">
            <v>0</v>
          </cell>
          <cell r="NE51">
            <v>93149.423398979852</v>
          </cell>
          <cell r="NN51">
            <v>111416.40749335499</v>
          </cell>
          <cell r="NO51">
            <v>0</v>
          </cell>
          <cell r="NP51">
            <v>111416.40749335499</v>
          </cell>
          <cell r="NQ51">
            <v>9818.48</v>
          </cell>
          <cell r="NR51">
            <v>23403.46</v>
          </cell>
          <cell r="NS51">
            <v>13584.98</v>
          </cell>
          <cell r="NT51">
            <v>0</v>
          </cell>
          <cell r="NU51">
            <v>13584.98</v>
          </cell>
          <cell r="NV51">
            <v>3029.68</v>
          </cell>
          <cell r="NW51">
            <v>757.42</v>
          </cell>
          <cell r="NX51">
            <v>757.42</v>
          </cell>
          <cell r="NY51">
            <v>757.42</v>
          </cell>
          <cell r="NZ51">
            <v>757.42</v>
          </cell>
          <cell r="OI51">
            <v>0</v>
          </cell>
          <cell r="OJ51">
            <v>0</v>
          </cell>
          <cell r="OK51">
            <v>0</v>
          </cell>
          <cell r="OL51">
            <v>0</v>
          </cell>
          <cell r="OM51">
            <v>0</v>
          </cell>
          <cell r="OV51">
            <v>-3029.68</v>
          </cell>
          <cell r="OW51">
            <v>-3029.68</v>
          </cell>
          <cell r="OX51">
            <v>0</v>
          </cell>
          <cell r="OY51">
            <v>2412.84</v>
          </cell>
          <cell r="OZ51">
            <v>603.21</v>
          </cell>
          <cell r="PA51">
            <v>603.21</v>
          </cell>
          <cell r="PB51">
            <v>603.21</v>
          </cell>
          <cell r="PC51">
            <v>603.21</v>
          </cell>
          <cell r="PL51">
            <v>3273.34</v>
          </cell>
          <cell r="PM51">
            <v>0</v>
          </cell>
          <cell r="PN51">
            <v>0</v>
          </cell>
          <cell r="PO51">
            <v>3273.34</v>
          </cell>
          <cell r="PP51">
            <v>0</v>
          </cell>
          <cell r="PY51">
            <v>860.5</v>
          </cell>
          <cell r="PZ51">
            <v>0</v>
          </cell>
          <cell r="QA51">
            <v>860.5</v>
          </cell>
          <cell r="QB51">
            <v>179.28</v>
          </cell>
          <cell r="QC51">
            <v>44.82</v>
          </cell>
          <cell r="QD51">
            <v>44.82</v>
          </cell>
          <cell r="QE51">
            <v>44.82</v>
          </cell>
          <cell r="QF51">
            <v>44.82</v>
          </cell>
          <cell r="QO51">
            <v>11035.82</v>
          </cell>
          <cell r="QP51">
            <v>0</v>
          </cell>
          <cell r="QQ51">
            <v>11035.82</v>
          </cell>
          <cell r="QR51">
            <v>0</v>
          </cell>
          <cell r="QS51">
            <v>0</v>
          </cell>
          <cell r="RB51">
            <v>10856.539999999999</v>
          </cell>
          <cell r="RC51">
            <v>0</v>
          </cell>
          <cell r="RD51">
            <v>10856.539999999999</v>
          </cell>
          <cell r="RE51">
            <v>3184.68</v>
          </cell>
          <cell r="RF51">
            <v>796.17</v>
          </cell>
          <cell r="RG51">
            <v>796.17</v>
          </cell>
          <cell r="RH51">
            <v>796.17</v>
          </cell>
          <cell r="RI51">
            <v>796.17</v>
          </cell>
          <cell r="RR51">
            <v>0</v>
          </cell>
          <cell r="RS51">
            <v>0</v>
          </cell>
          <cell r="RT51">
            <v>0</v>
          </cell>
          <cell r="RU51">
            <v>0</v>
          </cell>
          <cell r="RV51">
            <v>0</v>
          </cell>
          <cell r="SE51">
            <v>-3184.68</v>
          </cell>
          <cell r="SF51">
            <v>-3184.68</v>
          </cell>
          <cell r="SG51">
            <v>0</v>
          </cell>
          <cell r="SH51">
            <v>875.2</v>
          </cell>
          <cell r="SI51">
            <v>218.8</v>
          </cell>
          <cell r="SJ51">
            <v>218.8</v>
          </cell>
          <cell r="SK51">
            <v>218.8</v>
          </cell>
          <cell r="SL51">
            <v>218.8</v>
          </cell>
          <cell r="SU51">
            <v>0</v>
          </cell>
          <cell r="SV51">
            <v>0</v>
          </cell>
          <cell r="SW51">
            <v>0</v>
          </cell>
          <cell r="SX51">
            <v>0</v>
          </cell>
          <cell r="SY51">
            <v>0</v>
          </cell>
          <cell r="TH51">
            <v>-875.2</v>
          </cell>
          <cell r="TI51">
            <v>-875.2</v>
          </cell>
          <cell r="TJ51">
            <v>0</v>
          </cell>
          <cell r="TK51">
            <v>115.48</v>
          </cell>
          <cell r="TL51">
            <v>28.87</v>
          </cell>
          <cell r="TM51">
            <v>28.87</v>
          </cell>
          <cell r="TN51">
            <v>28.87</v>
          </cell>
          <cell r="TO51">
            <v>28.87</v>
          </cell>
          <cell r="TX51">
            <v>9094.2999999999993</v>
          </cell>
          <cell r="TY51">
            <v>0</v>
          </cell>
          <cell r="TZ51">
            <v>0</v>
          </cell>
          <cell r="UA51">
            <v>4930.67</v>
          </cell>
          <cell r="UB51">
            <v>4163.63</v>
          </cell>
          <cell r="UK51">
            <v>8978.82</v>
          </cell>
          <cell r="UL51">
            <v>0</v>
          </cell>
          <cell r="UM51">
            <v>8978.82</v>
          </cell>
          <cell r="UN51">
            <v>21.32</v>
          </cell>
          <cell r="UO51">
            <v>5.33</v>
          </cell>
          <cell r="UP51">
            <v>5.33</v>
          </cell>
          <cell r="UQ51">
            <v>5.33</v>
          </cell>
          <cell r="UR51">
            <v>5.33</v>
          </cell>
          <cell r="VA51">
            <v>0</v>
          </cell>
          <cell r="VC51">
            <v>0</v>
          </cell>
          <cell r="VH51">
            <v>0</v>
          </cell>
          <cell r="VN51">
            <v>-21.32</v>
          </cell>
          <cell r="VO51">
            <v>-21.32</v>
          </cell>
          <cell r="VP51">
            <v>0</v>
          </cell>
          <cell r="VQ51">
            <v>0</v>
          </cell>
          <cell r="WD51">
            <v>0</v>
          </cell>
          <cell r="WQ51">
            <v>0</v>
          </cell>
          <cell r="WR51">
            <v>0</v>
          </cell>
          <cell r="WS51">
            <v>0</v>
          </cell>
          <cell r="WT51">
            <v>31418.2</v>
          </cell>
          <cell r="WU51">
            <v>7854.55</v>
          </cell>
          <cell r="WV51">
            <v>7854.55</v>
          </cell>
          <cell r="WW51">
            <v>7854.55</v>
          </cell>
          <cell r="WX51">
            <v>7854.55</v>
          </cell>
          <cell r="XG51">
            <v>19699.79339194284</v>
          </cell>
          <cell r="XH51">
            <v>7241.6149692827194</v>
          </cell>
          <cell r="XI51">
            <v>5175.2201129977711</v>
          </cell>
          <cell r="XJ51">
            <v>8.7914740458253906</v>
          </cell>
          <cell r="XK51">
            <v>7274.1668356165237</v>
          </cell>
          <cell r="XT51">
            <v>-11718.406608057161</v>
          </cell>
          <cell r="XU51">
            <v>-11718.406608057161</v>
          </cell>
          <cell r="XV51">
            <v>0</v>
          </cell>
          <cell r="XW51">
            <v>18000.2</v>
          </cell>
          <cell r="XX51">
            <v>4500.05</v>
          </cell>
          <cell r="XY51">
            <v>4500.05</v>
          </cell>
          <cell r="XZ51">
            <v>4500.05</v>
          </cell>
          <cell r="YA51">
            <v>4500.05</v>
          </cell>
          <cell r="YJ51">
            <v>20428.574358727186</v>
          </cell>
          <cell r="YK51">
            <v>6087.5841987285676</v>
          </cell>
          <cell r="YL51">
            <v>4803.7628980439222</v>
          </cell>
          <cell r="YM51">
            <v>5311.9341034658637</v>
          </cell>
          <cell r="YN51">
            <v>4225.2931584888329</v>
          </cell>
          <cell r="YW51">
            <v>2428.3743587271856</v>
          </cell>
          <cell r="YX51">
            <v>0</v>
          </cell>
          <cell r="YY51">
            <v>2428.3743587271856</v>
          </cell>
          <cell r="YZ51">
            <v>2181.88</v>
          </cell>
          <cell r="ZA51">
            <v>545.47</v>
          </cell>
          <cell r="ZB51">
            <v>545.47</v>
          </cell>
          <cell r="ZC51">
            <v>545.47</v>
          </cell>
          <cell r="ZD51">
            <v>545.47</v>
          </cell>
          <cell r="ZM51">
            <v>10886.557157285051</v>
          </cell>
          <cell r="ZT51">
            <v>1557.5426638393753</v>
          </cell>
          <cell r="ZU51">
            <v>9120.289576975083</v>
          </cell>
          <cell r="ZV51">
            <v>208.7249164705936</v>
          </cell>
          <cell r="ZZ51">
            <v>8704.6771572850521</v>
          </cell>
          <cell r="AAA51">
            <v>0</v>
          </cell>
          <cell r="AAB51">
            <v>8704.6771572850521</v>
          </cell>
          <cell r="AAC51">
            <v>747.56</v>
          </cell>
          <cell r="AAD51">
            <v>186.89</v>
          </cell>
          <cell r="AAE51">
            <v>186.89</v>
          </cell>
          <cell r="AAF51">
            <v>186.89</v>
          </cell>
          <cell r="AAG51">
            <v>186.89</v>
          </cell>
          <cell r="AAP51">
            <v>772.78301099999999</v>
          </cell>
          <cell r="AAQ51">
            <v>132.29945459999999</v>
          </cell>
          <cell r="AAR51">
            <v>213.57637416</v>
          </cell>
          <cell r="AAS51">
            <v>211.51587024</v>
          </cell>
          <cell r="AAT51">
            <v>215.391312</v>
          </cell>
          <cell r="ABC51">
            <v>25.223011000000042</v>
          </cell>
          <cell r="ABD51">
            <v>0</v>
          </cell>
          <cell r="ABE51">
            <v>25.223011000000042</v>
          </cell>
          <cell r="ABF51">
            <v>164.12</v>
          </cell>
          <cell r="ABG51">
            <v>41.03</v>
          </cell>
          <cell r="ABH51">
            <v>41.03</v>
          </cell>
          <cell r="ABI51">
            <v>41.03</v>
          </cell>
          <cell r="ABJ51">
            <v>41.03</v>
          </cell>
          <cell r="ABS51">
            <v>0</v>
          </cell>
          <cell r="ABT51">
            <v>0</v>
          </cell>
          <cell r="ABU51">
            <v>0</v>
          </cell>
          <cell r="ABV51">
            <v>0</v>
          </cell>
          <cell r="ACF51">
            <v>-164.12</v>
          </cell>
          <cell r="ACG51">
            <v>-164.12</v>
          </cell>
          <cell r="ACH51">
            <v>0</v>
          </cell>
          <cell r="ACI51">
            <v>14069.6</v>
          </cell>
          <cell r="ACJ51">
            <v>9424.492194739998</v>
          </cell>
          <cell r="ACK51">
            <v>-4645.1078052600024</v>
          </cell>
          <cell r="ACL51">
            <v>-4645.1078052600024</v>
          </cell>
          <cell r="ACM51">
            <v>0</v>
          </cell>
          <cell r="ACN51">
            <v>12033.44</v>
          </cell>
          <cell r="ACO51">
            <v>3008.36</v>
          </cell>
          <cell r="ACP51">
            <v>3008.36</v>
          </cell>
          <cell r="ACQ51">
            <v>3008.36</v>
          </cell>
          <cell r="ACR51">
            <v>3008.36</v>
          </cell>
          <cell r="ADA51">
            <v>4426.7372017399994</v>
          </cell>
          <cell r="ADB51">
            <v>1047.2890159199999</v>
          </cell>
          <cell r="ADC51">
            <v>1416.59144466</v>
          </cell>
          <cell r="ADD51">
            <v>897.20157715999994</v>
          </cell>
          <cell r="ADE51">
            <v>1065.655164</v>
          </cell>
          <cell r="ADN51">
            <v>-7606.7027982600011</v>
          </cell>
          <cell r="ADO51">
            <v>-7606.7027982600011</v>
          </cell>
          <cell r="ADP51">
            <v>0</v>
          </cell>
          <cell r="ADQ51">
            <v>2036.16</v>
          </cell>
          <cell r="ADR51">
            <v>509.04</v>
          </cell>
          <cell r="ADS51">
            <v>509.04</v>
          </cell>
          <cell r="ADT51">
            <v>509.04</v>
          </cell>
          <cell r="ADU51">
            <v>509.04</v>
          </cell>
          <cell r="AED51">
            <v>4997.7549929999986</v>
          </cell>
          <cell r="AEE51">
            <v>1586.9401245599997</v>
          </cell>
          <cell r="AEF51">
            <v>2076.4369709999996</v>
          </cell>
          <cell r="AEG51">
            <v>1334.3778974399997</v>
          </cell>
          <cell r="AEH51">
            <v>0</v>
          </cell>
          <cell r="AEQ51">
            <v>2961.5949929999988</v>
          </cell>
          <cell r="AER51">
            <v>0</v>
          </cell>
          <cell r="AES51">
            <v>2961.5949929999988</v>
          </cell>
          <cell r="AET51">
            <v>0</v>
          </cell>
          <cell r="AEU51">
            <v>0</v>
          </cell>
          <cell r="AEV51">
            <v>0</v>
          </cell>
          <cell r="AEW51">
            <v>0</v>
          </cell>
          <cell r="AEX51">
            <v>0</v>
          </cell>
          <cell r="AFG51">
            <v>0</v>
          </cell>
          <cell r="AFH51">
            <v>0</v>
          </cell>
          <cell r="AFI51">
            <v>0</v>
          </cell>
          <cell r="AFK51">
            <v>0</v>
          </cell>
          <cell r="AFT51">
            <v>0</v>
          </cell>
          <cell r="AFU51">
            <v>0</v>
          </cell>
          <cell r="AFV51">
            <v>0</v>
          </cell>
          <cell r="AFW51">
            <v>184242.12</v>
          </cell>
          <cell r="AFX51">
            <v>302500.06983840204</v>
          </cell>
          <cell r="AFY51">
            <v>118257.94983840204</v>
          </cell>
          <cell r="AFZ51">
            <v>0</v>
          </cell>
          <cell r="AGA51">
            <v>118257.94983840204</v>
          </cell>
          <cell r="AGB51">
            <v>221090.54399999999</v>
          </cell>
          <cell r="AGC51">
            <v>363000.08380608243</v>
          </cell>
          <cell r="AGD51">
            <v>141909.53980608244</v>
          </cell>
          <cell r="AGE51">
            <v>0</v>
          </cell>
          <cell r="AGF51">
            <v>141909.53980608244</v>
          </cell>
          <cell r="AGG51">
            <v>6632.7163199999995</v>
          </cell>
          <cell r="AGH51">
            <v>10890.002514182472</v>
          </cell>
          <cell r="AGI51">
            <v>4257.2861941824722</v>
          </cell>
          <cell r="AGJ51">
            <v>0</v>
          </cell>
          <cell r="AGK51">
            <v>4257.2861941824722</v>
          </cell>
          <cell r="AGL51">
            <v>825.35516304347823</v>
          </cell>
          <cell r="AGN51">
            <v>-825.35516304347823</v>
          </cell>
          <cell r="AGO51">
            <v>-825.35516304347823</v>
          </cell>
          <cell r="AGP51">
            <v>0</v>
          </cell>
          <cell r="AGQ51">
            <v>228548.61548304348</v>
          </cell>
          <cell r="AGR51">
            <v>373890.08632026491</v>
          </cell>
          <cell r="AGS51">
            <v>145341.47083722142</v>
          </cell>
          <cell r="AGT51">
            <v>0</v>
          </cell>
          <cell r="AGU51">
            <v>145341.47083722142</v>
          </cell>
        </row>
        <row r="52">
          <cell r="C52" t="str">
            <v>Текстильникiв, ВУЛ, 11б</v>
          </cell>
          <cell r="D52">
            <v>9</v>
          </cell>
          <cell r="E52">
            <v>4289.0600000000004</v>
          </cell>
          <cell r="F52">
            <v>15312.759999999998</v>
          </cell>
          <cell r="G52">
            <v>18308.988865174226</v>
          </cell>
          <cell r="H52">
            <v>2996.2288651742274</v>
          </cell>
          <cell r="I52">
            <v>0</v>
          </cell>
          <cell r="J52">
            <v>2996.2288651742274</v>
          </cell>
          <cell r="K52">
            <v>5801.24</v>
          </cell>
          <cell r="L52">
            <v>1450.31</v>
          </cell>
          <cell r="M52">
            <v>1450.31</v>
          </cell>
          <cell r="N52">
            <v>1450.31</v>
          </cell>
          <cell r="O52">
            <v>1450.31</v>
          </cell>
          <cell r="X52">
            <v>8447.3480506077049</v>
          </cell>
          <cell r="Y52">
            <v>0</v>
          </cell>
          <cell r="Z52">
            <v>8447.3480506077049</v>
          </cell>
          <cell r="AA52">
            <v>0</v>
          </cell>
          <cell r="AB52">
            <v>0</v>
          </cell>
          <cell r="AL52">
            <v>0</v>
          </cell>
          <cell r="AM52">
            <v>0</v>
          </cell>
          <cell r="AN52">
            <v>869.64</v>
          </cell>
          <cell r="AO52">
            <v>217.41</v>
          </cell>
          <cell r="AP52">
            <v>217.41</v>
          </cell>
          <cell r="AQ52">
            <v>217.41</v>
          </cell>
          <cell r="AR52">
            <v>217.41</v>
          </cell>
          <cell r="BA52">
            <v>1273.9249405648739</v>
          </cell>
          <cell r="BB52">
            <v>0</v>
          </cell>
          <cell r="BC52">
            <v>1273.9249405648739</v>
          </cell>
          <cell r="BD52">
            <v>0</v>
          </cell>
          <cell r="BE52">
            <v>0</v>
          </cell>
          <cell r="BO52">
            <v>0</v>
          </cell>
          <cell r="BP52">
            <v>0</v>
          </cell>
          <cell r="BQ52">
            <v>871.4</v>
          </cell>
          <cell r="BR52">
            <v>217.85</v>
          </cell>
          <cell r="BS52">
            <v>217.85</v>
          </cell>
          <cell r="BT52">
            <v>217.85</v>
          </cell>
          <cell r="BU52">
            <v>217.85</v>
          </cell>
          <cell r="CD52">
            <v>804.68</v>
          </cell>
          <cell r="CE52">
            <v>201.17</v>
          </cell>
          <cell r="CF52">
            <v>201.17</v>
          </cell>
          <cell r="CG52">
            <v>201.17</v>
          </cell>
          <cell r="CH52">
            <v>201.17</v>
          </cell>
          <cell r="CR52">
            <v>0</v>
          </cell>
          <cell r="CS52">
            <v>0</v>
          </cell>
          <cell r="CT52">
            <v>149.24</v>
          </cell>
          <cell r="CU52">
            <v>37.31</v>
          </cell>
          <cell r="CV52">
            <v>37.31</v>
          </cell>
          <cell r="CW52">
            <v>37.31</v>
          </cell>
          <cell r="CX52">
            <v>37.31</v>
          </cell>
          <cell r="DG52">
            <v>137.68</v>
          </cell>
          <cell r="DH52">
            <v>34.42</v>
          </cell>
          <cell r="DI52">
            <v>34.42</v>
          </cell>
          <cell r="DJ52">
            <v>34.42</v>
          </cell>
          <cell r="DK52">
            <v>34.42</v>
          </cell>
          <cell r="DT52">
            <v>-11.560000000000002</v>
          </cell>
          <cell r="DU52">
            <v>-11.560000000000002</v>
          </cell>
          <cell r="DV52">
            <v>0</v>
          </cell>
          <cell r="DW52">
            <v>240.16</v>
          </cell>
          <cell r="DX52">
            <v>60.04</v>
          </cell>
          <cell r="DY52">
            <v>60.04</v>
          </cell>
          <cell r="DZ52">
            <v>60.04</v>
          </cell>
          <cell r="EA52">
            <v>60.04</v>
          </cell>
          <cell r="EK52">
            <v>351.02243154743468</v>
          </cell>
          <cell r="EL52">
            <v>0</v>
          </cell>
          <cell r="EM52">
            <v>351.02243154743468</v>
          </cell>
          <cell r="EN52">
            <v>0</v>
          </cell>
          <cell r="EO52">
            <v>0</v>
          </cell>
          <cell r="EX52">
            <v>110.86243154743468</v>
          </cell>
          <cell r="EY52">
            <v>0</v>
          </cell>
          <cell r="EZ52">
            <v>110.86243154743468</v>
          </cell>
          <cell r="FA52">
            <v>1615.84</v>
          </cell>
          <cell r="FB52">
            <v>403.96</v>
          </cell>
          <cell r="FC52">
            <v>403.96</v>
          </cell>
          <cell r="FD52">
            <v>403.96</v>
          </cell>
          <cell r="FE52">
            <v>403.96</v>
          </cell>
          <cell r="FN52">
            <v>2380.2467374124494</v>
          </cell>
          <cell r="FO52">
            <v>0</v>
          </cell>
          <cell r="FP52">
            <v>2380.2467374124494</v>
          </cell>
          <cell r="FQ52">
            <v>0</v>
          </cell>
          <cell r="FR52">
            <v>0</v>
          </cell>
          <cell r="GA52">
            <v>764.4067374124495</v>
          </cell>
          <cell r="GB52">
            <v>0</v>
          </cell>
          <cell r="GC52">
            <v>764.4067374124495</v>
          </cell>
          <cell r="GD52">
            <v>219.56</v>
          </cell>
          <cell r="GE52">
            <v>54.89</v>
          </cell>
          <cell r="GF52">
            <v>54.89</v>
          </cell>
          <cell r="GG52">
            <v>54.89</v>
          </cell>
          <cell r="GH52">
            <v>54.89</v>
          </cell>
          <cell r="GQ52">
            <v>0</v>
          </cell>
          <cell r="GV52">
            <v>-219.56</v>
          </cell>
          <cell r="GW52">
            <v>-219.56</v>
          </cell>
          <cell r="GX52">
            <v>0</v>
          </cell>
          <cell r="GY52">
            <v>5545.68</v>
          </cell>
          <cell r="GZ52">
            <v>1386.42</v>
          </cell>
          <cell r="HA52">
            <v>1386.42</v>
          </cell>
          <cell r="HB52">
            <v>1386.42</v>
          </cell>
          <cell r="HC52">
            <v>1386.42</v>
          </cell>
          <cell r="HL52">
            <v>4914.086705041761</v>
          </cell>
          <cell r="HM52">
            <v>1348.4303028153097</v>
          </cell>
          <cell r="HN52">
            <v>1402.3662703573807</v>
          </cell>
          <cell r="HO52">
            <v>1161.872186982614</v>
          </cell>
          <cell r="HP52">
            <v>1001.4179448864569</v>
          </cell>
          <cell r="HY52">
            <v>-631.59329495823931</v>
          </cell>
          <cell r="HZ52">
            <v>-631.59329495823931</v>
          </cell>
          <cell r="IA52">
            <v>0</v>
          </cell>
          <cell r="IB52">
            <v>18649.400000000001</v>
          </cell>
          <cell r="IC52">
            <v>4662.3500000000004</v>
          </cell>
          <cell r="ID52">
            <v>4662.3500000000004</v>
          </cell>
          <cell r="IE52">
            <v>4662.3500000000004</v>
          </cell>
          <cell r="IF52">
            <v>4662.3500000000004</v>
          </cell>
          <cell r="IO52">
            <v>14307.950191733729</v>
          </cell>
          <cell r="IP52">
            <v>3499.5512756722742</v>
          </cell>
          <cell r="IQ52">
            <v>4897.6967738107251</v>
          </cell>
          <cell r="IR52">
            <v>3136.0304126495107</v>
          </cell>
          <cell r="IS52">
            <v>2774.6717296012189</v>
          </cell>
          <cell r="JB52">
            <v>-4341.4498082662722</v>
          </cell>
          <cell r="JC52">
            <v>-4341.4498082662722</v>
          </cell>
          <cell r="JD52">
            <v>0</v>
          </cell>
          <cell r="JE52">
            <v>0</v>
          </cell>
          <cell r="JF52">
            <v>0</v>
          </cell>
          <cell r="JG52">
            <v>0</v>
          </cell>
          <cell r="JH52">
            <v>0</v>
          </cell>
          <cell r="JI52">
            <v>0</v>
          </cell>
          <cell r="JR52">
            <v>0</v>
          </cell>
          <cell r="JS52">
            <v>0</v>
          </cell>
          <cell r="JT52">
            <v>0</v>
          </cell>
          <cell r="JU52">
            <v>0</v>
          </cell>
          <cell r="JV52">
            <v>0</v>
          </cell>
          <cell r="KE52">
            <v>0</v>
          </cell>
          <cell r="KF52">
            <v>0</v>
          </cell>
          <cell r="KG52">
            <v>0</v>
          </cell>
          <cell r="KH52">
            <v>1406.56</v>
          </cell>
          <cell r="KI52">
            <v>351.64</v>
          </cell>
          <cell r="KJ52">
            <v>351.64</v>
          </cell>
          <cell r="KK52">
            <v>351.64</v>
          </cell>
          <cell r="KL52">
            <v>351.64</v>
          </cell>
          <cell r="KU52">
            <v>1515.6763544631592</v>
          </cell>
          <cell r="KV52">
            <v>408.6522804890846</v>
          </cell>
          <cell r="KW52">
            <v>409.15954934226488</v>
          </cell>
          <cell r="KX52">
            <v>386.44947317162445</v>
          </cell>
          <cell r="KY52">
            <v>311.41505146018517</v>
          </cell>
          <cell r="LH52">
            <v>109.11635446315927</v>
          </cell>
          <cell r="LI52">
            <v>0</v>
          </cell>
          <cell r="LJ52">
            <v>109.11635446315927</v>
          </cell>
          <cell r="LK52">
            <v>0</v>
          </cell>
          <cell r="LX52">
            <v>0</v>
          </cell>
          <cell r="MJ52">
            <v>0</v>
          </cell>
          <cell r="ML52">
            <v>0</v>
          </cell>
          <cell r="MM52">
            <v>0</v>
          </cell>
          <cell r="MN52">
            <v>23874.04</v>
          </cell>
          <cell r="MO52">
            <v>5968.51</v>
          </cell>
          <cell r="MP52">
            <v>5968.51</v>
          </cell>
          <cell r="MQ52">
            <v>5968.51</v>
          </cell>
          <cell r="MR52">
            <v>5968.51</v>
          </cell>
          <cell r="NA52">
            <v>7143.76</v>
          </cell>
          <cell r="NB52">
            <v>0</v>
          </cell>
          <cell r="NC52">
            <v>0</v>
          </cell>
          <cell r="ND52">
            <v>7143.76</v>
          </cell>
          <cell r="NE52">
            <v>0</v>
          </cell>
          <cell r="NN52">
            <v>-16730.28</v>
          </cell>
          <cell r="NO52">
            <v>-16730.28</v>
          </cell>
          <cell r="NP52">
            <v>0</v>
          </cell>
          <cell r="NQ52">
            <v>4696.5600000000004</v>
          </cell>
          <cell r="NR52">
            <v>0</v>
          </cell>
          <cell r="NS52">
            <v>-4696.5600000000004</v>
          </cell>
          <cell r="NT52">
            <v>-4696.5600000000004</v>
          </cell>
          <cell r="NU52">
            <v>0</v>
          </cell>
          <cell r="NV52">
            <v>1427.16</v>
          </cell>
          <cell r="NW52">
            <v>356.79</v>
          </cell>
          <cell r="NX52">
            <v>356.79</v>
          </cell>
          <cell r="NY52">
            <v>356.79</v>
          </cell>
          <cell r="NZ52">
            <v>356.79</v>
          </cell>
          <cell r="OI52">
            <v>0</v>
          </cell>
          <cell r="OJ52">
            <v>0</v>
          </cell>
          <cell r="OK52">
            <v>0</v>
          </cell>
          <cell r="OL52">
            <v>0</v>
          </cell>
          <cell r="OM52">
            <v>0</v>
          </cell>
          <cell r="OV52">
            <v>-1427.16</v>
          </cell>
          <cell r="OW52">
            <v>-1427.16</v>
          </cell>
          <cell r="OX52">
            <v>0</v>
          </cell>
          <cell r="OY52">
            <v>1075.52</v>
          </cell>
          <cell r="OZ52">
            <v>268.88</v>
          </cell>
          <cell r="PA52">
            <v>268.88</v>
          </cell>
          <cell r="PB52">
            <v>268.88</v>
          </cell>
          <cell r="PC52">
            <v>268.88</v>
          </cell>
          <cell r="PL52">
            <v>0</v>
          </cell>
          <cell r="PM52">
            <v>0</v>
          </cell>
          <cell r="PN52">
            <v>0</v>
          </cell>
          <cell r="PO52">
            <v>0</v>
          </cell>
          <cell r="PP52">
            <v>0</v>
          </cell>
          <cell r="PY52">
            <v>-1075.52</v>
          </cell>
          <cell r="PZ52">
            <v>-1075.52</v>
          </cell>
          <cell r="QA52">
            <v>0</v>
          </cell>
          <cell r="QB52">
            <v>283</v>
          </cell>
          <cell r="QC52">
            <v>70.75</v>
          </cell>
          <cell r="QD52">
            <v>70.75</v>
          </cell>
          <cell r="QE52">
            <v>70.75</v>
          </cell>
          <cell r="QF52">
            <v>70.75</v>
          </cell>
          <cell r="QO52">
            <v>0</v>
          </cell>
          <cell r="QP52">
            <v>0</v>
          </cell>
          <cell r="QQ52">
            <v>0</v>
          </cell>
          <cell r="QR52">
            <v>0</v>
          </cell>
          <cell r="QS52">
            <v>0</v>
          </cell>
          <cell r="RB52">
            <v>-283</v>
          </cell>
          <cell r="RC52">
            <v>-283</v>
          </cell>
          <cell r="RD52">
            <v>0</v>
          </cell>
          <cell r="RE52">
            <v>1145.8399999999999</v>
          </cell>
          <cell r="RF52">
            <v>286.45999999999998</v>
          </cell>
          <cell r="RG52">
            <v>286.45999999999998</v>
          </cell>
          <cell r="RH52">
            <v>286.45999999999998</v>
          </cell>
          <cell r="RI52">
            <v>286.45999999999998</v>
          </cell>
          <cell r="RR52">
            <v>0</v>
          </cell>
          <cell r="RS52">
            <v>0</v>
          </cell>
          <cell r="RT52">
            <v>0</v>
          </cell>
          <cell r="RU52">
            <v>0</v>
          </cell>
          <cell r="RV52">
            <v>0</v>
          </cell>
          <cell r="SE52">
            <v>-1145.8399999999999</v>
          </cell>
          <cell r="SF52">
            <v>-1145.8399999999999</v>
          </cell>
          <cell r="SG52">
            <v>0</v>
          </cell>
          <cell r="SH52">
            <v>437.4</v>
          </cell>
          <cell r="SI52">
            <v>109.35</v>
          </cell>
          <cell r="SJ52">
            <v>109.35</v>
          </cell>
          <cell r="SK52">
            <v>109.35</v>
          </cell>
          <cell r="SL52">
            <v>109.35</v>
          </cell>
          <cell r="SU52">
            <v>0</v>
          </cell>
          <cell r="SV52">
            <v>0</v>
          </cell>
          <cell r="SW52">
            <v>0</v>
          </cell>
          <cell r="SX52">
            <v>0</v>
          </cell>
          <cell r="SY52">
            <v>0</v>
          </cell>
          <cell r="TH52">
            <v>-437.4</v>
          </cell>
          <cell r="TI52">
            <v>-437.4</v>
          </cell>
          <cell r="TJ52">
            <v>0</v>
          </cell>
          <cell r="TK52">
            <v>319.04000000000002</v>
          </cell>
          <cell r="TL52">
            <v>79.760000000000005</v>
          </cell>
          <cell r="TM52">
            <v>79.760000000000005</v>
          </cell>
          <cell r="TN52">
            <v>79.760000000000005</v>
          </cell>
          <cell r="TO52">
            <v>79.760000000000005</v>
          </cell>
          <cell r="TX52">
            <v>0</v>
          </cell>
          <cell r="TY52">
            <v>0</v>
          </cell>
          <cell r="TZ52">
            <v>0</v>
          </cell>
          <cell r="UA52">
            <v>0</v>
          </cell>
          <cell r="UB52">
            <v>0</v>
          </cell>
          <cell r="UK52">
            <v>-319.04000000000002</v>
          </cell>
          <cell r="UL52">
            <v>-319.04000000000002</v>
          </cell>
          <cell r="UM52">
            <v>0</v>
          </cell>
          <cell r="UN52">
            <v>8.6</v>
          </cell>
          <cell r="UO52">
            <v>2.15</v>
          </cell>
          <cell r="UP52">
            <v>2.15</v>
          </cell>
          <cell r="UQ52">
            <v>2.15</v>
          </cell>
          <cell r="UR52">
            <v>2.15</v>
          </cell>
          <cell r="VA52">
            <v>0</v>
          </cell>
          <cell r="VC52">
            <v>0</v>
          </cell>
          <cell r="VH52">
            <v>0</v>
          </cell>
          <cell r="VN52">
            <v>-8.6</v>
          </cell>
          <cell r="VO52">
            <v>-8.6</v>
          </cell>
          <cell r="VP52">
            <v>0</v>
          </cell>
          <cell r="VQ52">
            <v>0</v>
          </cell>
          <cell r="WD52">
            <v>0</v>
          </cell>
          <cell r="WQ52">
            <v>0</v>
          </cell>
          <cell r="WR52">
            <v>0</v>
          </cell>
          <cell r="WS52">
            <v>0</v>
          </cell>
          <cell r="WT52">
            <v>20184.36</v>
          </cell>
          <cell r="WU52">
            <v>5046.09</v>
          </cell>
          <cell r="WV52">
            <v>5046.09</v>
          </cell>
          <cell r="WW52">
            <v>5046.09</v>
          </cell>
          <cell r="WX52">
            <v>5046.09</v>
          </cell>
          <cell r="XG52">
            <v>14020.227498559409</v>
          </cell>
          <cell r="XH52">
            <v>5559.0842509786835</v>
          </cell>
          <cell r="XI52">
            <v>3470.1596294699589</v>
          </cell>
          <cell r="XJ52">
            <v>13.082445061385577</v>
          </cell>
          <cell r="XK52">
            <v>4977.9011730493803</v>
          </cell>
          <cell r="XT52">
            <v>-6164.132501440592</v>
          </cell>
          <cell r="XU52">
            <v>-6164.132501440592</v>
          </cell>
          <cell r="XV52">
            <v>0</v>
          </cell>
          <cell r="XW52">
            <v>9501.24</v>
          </cell>
          <cell r="XX52">
            <v>2375.31</v>
          </cell>
          <cell r="XY52">
            <v>2375.31</v>
          </cell>
          <cell r="XZ52">
            <v>2375.31</v>
          </cell>
          <cell r="YA52">
            <v>2375.31</v>
          </cell>
          <cell r="YJ52">
            <v>12283.893591085729</v>
          </cell>
          <cell r="YK52">
            <v>3710.9611342647836</v>
          </cell>
          <cell r="YL52">
            <v>2878.1924317146104</v>
          </cell>
          <cell r="YM52">
            <v>3163.1496473596453</v>
          </cell>
          <cell r="YN52">
            <v>2531.5903777466901</v>
          </cell>
          <cell r="YW52">
            <v>2782.6535910857292</v>
          </cell>
          <cell r="YX52">
            <v>0</v>
          </cell>
          <cell r="YY52">
            <v>2782.6535910857292</v>
          </cell>
          <cell r="YZ52">
            <v>1065.24</v>
          </cell>
          <cell r="ZA52">
            <v>266.31</v>
          </cell>
          <cell r="ZB52">
            <v>266.31</v>
          </cell>
          <cell r="ZC52">
            <v>266.31</v>
          </cell>
          <cell r="ZD52">
            <v>266.31</v>
          </cell>
          <cell r="ZM52">
            <v>7418.5063033350816</v>
          </cell>
          <cell r="ZT52">
            <v>1209.5413742430824</v>
          </cell>
          <cell r="ZU52">
            <v>6106.849395060578</v>
          </cell>
          <cell r="ZV52">
            <v>102.11553403142187</v>
          </cell>
          <cell r="ZZ52">
            <v>6353.2663033350818</v>
          </cell>
          <cell r="AAA52">
            <v>0</v>
          </cell>
          <cell r="AAB52">
            <v>6353.2663033350818</v>
          </cell>
          <cell r="AAC52">
            <v>442.56</v>
          </cell>
          <cell r="AAD52">
            <v>110.64</v>
          </cell>
          <cell r="AAE52">
            <v>110.64</v>
          </cell>
          <cell r="AAF52">
            <v>110.64</v>
          </cell>
          <cell r="AAG52">
            <v>110.64</v>
          </cell>
          <cell r="AAP52">
            <v>620.28391472999999</v>
          </cell>
          <cell r="AAQ52">
            <v>211.67912736</v>
          </cell>
          <cell r="AAR52">
            <v>136.253816478</v>
          </cell>
          <cell r="AAS52">
            <v>134.93929129200001</v>
          </cell>
          <cell r="AAT52">
            <v>137.41167959999999</v>
          </cell>
          <cell r="ABC52">
            <v>177.72391472999999</v>
          </cell>
          <cell r="ABD52">
            <v>0</v>
          </cell>
          <cell r="ABE52">
            <v>177.72391472999999</v>
          </cell>
          <cell r="ABF52">
            <v>96.04</v>
          </cell>
          <cell r="ABG52">
            <v>24.01</v>
          </cell>
          <cell r="ABH52">
            <v>24.01</v>
          </cell>
          <cell r="ABI52">
            <v>24.01</v>
          </cell>
          <cell r="ABJ52">
            <v>24.01</v>
          </cell>
          <cell r="ABS52">
            <v>0</v>
          </cell>
          <cell r="ABT52">
            <v>0</v>
          </cell>
          <cell r="ABU52">
            <v>0</v>
          </cell>
          <cell r="ABV52">
            <v>0</v>
          </cell>
          <cell r="ACF52">
            <v>-96.04</v>
          </cell>
          <cell r="ACG52">
            <v>-96.04</v>
          </cell>
          <cell r="ACH52">
            <v>0</v>
          </cell>
          <cell r="ACI52">
            <v>7607.9599999999991</v>
          </cell>
          <cell r="ACJ52">
            <v>5652.8138701999997</v>
          </cell>
          <cell r="ACK52">
            <v>-1955.1461297999995</v>
          </cell>
          <cell r="ACL52">
            <v>-1955.1461297999995</v>
          </cell>
          <cell r="ACM52">
            <v>0</v>
          </cell>
          <cell r="ACN52">
            <v>2586.7199999999998</v>
          </cell>
          <cell r="ACO52">
            <v>646.67999999999995</v>
          </cell>
          <cell r="ACP52">
            <v>646.67999999999995</v>
          </cell>
          <cell r="ACQ52">
            <v>646.67999999999995</v>
          </cell>
          <cell r="ACR52">
            <v>646.67999999999995</v>
          </cell>
          <cell r="ADA52">
            <v>2550.7146375199995</v>
          </cell>
          <cell r="ADB52">
            <v>588.43312975999993</v>
          </cell>
          <cell r="ADC52">
            <v>775.20313583999996</v>
          </cell>
          <cell r="ADD52">
            <v>484.39745591999997</v>
          </cell>
          <cell r="ADE52">
            <v>702.68091599999991</v>
          </cell>
          <cell r="ADN52">
            <v>-36.005362480000258</v>
          </cell>
          <cell r="ADO52">
            <v>-36.005362480000258</v>
          </cell>
          <cell r="ADP52">
            <v>0</v>
          </cell>
          <cell r="ADQ52">
            <v>5021.24</v>
          </cell>
          <cell r="ADR52">
            <v>1255.31</v>
          </cell>
          <cell r="ADS52">
            <v>1255.31</v>
          </cell>
          <cell r="ADT52">
            <v>1255.31</v>
          </cell>
          <cell r="ADU52">
            <v>1255.31</v>
          </cell>
          <cell r="AED52">
            <v>3102.0992326799997</v>
          </cell>
          <cell r="AEE52">
            <v>621.9707692799999</v>
          </cell>
          <cell r="AEF52">
            <v>904.40365847999988</v>
          </cell>
          <cell r="AEG52">
            <v>522.47901691999994</v>
          </cell>
          <cell r="AEH52">
            <v>1053.2457879999999</v>
          </cell>
          <cell r="AEQ52">
            <v>-1919.1407673200001</v>
          </cell>
          <cell r="AER52">
            <v>-1919.1407673200001</v>
          </cell>
          <cell r="AES52">
            <v>0</v>
          </cell>
          <cell r="AET52">
            <v>0</v>
          </cell>
          <cell r="AEU52">
            <v>0</v>
          </cell>
          <cell r="AEV52">
            <v>0</v>
          </cell>
          <cell r="AEW52">
            <v>0</v>
          </cell>
          <cell r="AEX52">
            <v>0</v>
          </cell>
          <cell r="AFG52">
            <v>0</v>
          </cell>
          <cell r="AFH52">
            <v>0</v>
          </cell>
          <cell r="AFI52">
            <v>0</v>
          </cell>
          <cell r="AFK52">
            <v>0</v>
          </cell>
          <cell r="AFT52">
            <v>0</v>
          </cell>
          <cell r="AFU52">
            <v>0</v>
          </cell>
          <cell r="AFV52">
            <v>0</v>
          </cell>
          <cell r="AFW52">
            <v>102836.72</v>
          </cell>
          <cell r="AFX52">
            <v>81272.100589281326</v>
          </cell>
          <cell r="AFY52">
            <v>-21564.619410718675</v>
          </cell>
          <cell r="AFZ52">
            <v>-21564.619410718675</v>
          </cell>
          <cell r="AGA52">
            <v>0</v>
          </cell>
          <cell r="AGB52">
            <v>123404.064</v>
          </cell>
          <cell r="AGC52">
            <v>97526.520707137592</v>
          </cell>
          <cell r="AGD52">
            <v>-25877.543292862407</v>
          </cell>
          <cell r="AGE52">
            <v>-25877.543292862407</v>
          </cell>
          <cell r="AGF52">
            <v>0</v>
          </cell>
          <cell r="AGG52">
            <v>3702.1219199999996</v>
          </cell>
          <cell r="AGH52">
            <v>2925.7956212141276</v>
          </cell>
          <cell r="AGI52">
            <v>-776.32629878587204</v>
          </cell>
          <cell r="AGJ52">
            <v>-776.32629878587204</v>
          </cell>
          <cell r="AGK52">
            <v>0</v>
          </cell>
          <cell r="AGL52">
            <v>825.35516304347823</v>
          </cell>
          <cell r="AGN52">
            <v>-825.35516304347823</v>
          </cell>
          <cell r="AGO52">
            <v>-825.35516304347823</v>
          </cell>
          <cell r="AGP52">
            <v>0</v>
          </cell>
          <cell r="AGQ52">
            <v>127931.54108304348</v>
          </cell>
          <cell r="AGR52">
            <v>100452.31632835172</v>
          </cell>
          <cell r="AGS52">
            <v>-27479.224754691764</v>
          </cell>
          <cell r="AGT52">
            <v>-27479.224754691764</v>
          </cell>
          <cell r="AGU52">
            <v>0</v>
          </cell>
        </row>
        <row r="53">
          <cell r="C53" t="str">
            <v>Текстильникiв, ВУЛ, 12</v>
          </cell>
          <cell r="D53">
            <v>5</v>
          </cell>
          <cell r="E53">
            <v>2874.39</v>
          </cell>
          <cell r="F53">
            <v>9155.0400000000009</v>
          </cell>
          <cell r="G53">
            <v>11213.088246934185</v>
          </cell>
          <cell r="H53">
            <v>2058.0482469341841</v>
          </cell>
          <cell r="I53">
            <v>0</v>
          </cell>
          <cell r="J53">
            <v>2058.0482469341841</v>
          </cell>
          <cell r="K53">
            <v>2430.7199999999998</v>
          </cell>
          <cell r="L53">
            <v>607.67999999999995</v>
          </cell>
          <cell r="M53">
            <v>607.67999999999995</v>
          </cell>
          <cell r="N53">
            <v>607.67999999999995</v>
          </cell>
          <cell r="O53">
            <v>607.67999999999995</v>
          </cell>
          <cell r="X53">
            <v>3730.0900459083327</v>
          </cell>
          <cell r="Y53">
            <v>0</v>
          </cell>
          <cell r="Z53">
            <v>0</v>
          </cell>
          <cell r="AA53">
            <v>3730.0900459083327</v>
          </cell>
          <cell r="AB53">
            <v>0</v>
          </cell>
          <cell r="AL53">
            <v>0</v>
          </cell>
          <cell r="AM53">
            <v>0</v>
          </cell>
          <cell r="AN53">
            <v>527.12</v>
          </cell>
          <cell r="AO53">
            <v>131.78</v>
          </cell>
          <cell r="AP53">
            <v>131.78</v>
          </cell>
          <cell r="AQ53">
            <v>131.78</v>
          </cell>
          <cell r="AR53">
            <v>131.78</v>
          </cell>
          <cell r="BA53">
            <v>834.89826540467152</v>
          </cell>
          <cell r="BB53">
            <v>0</v>
          </cell>
          <cell r="BC53">
            <v>0</v>
          </cell>
          <cell r="BD53">
            <v>834.89826540467152</v>
          </cell>
          <cell r="BE53">
            <v>0</v>
          </cell>
          <cell r="BO53">
            <v>0</v>
          </cell>
          <cell r="BP53">
            <v>0</v>
          </cell>
          <cell r="BQ53">
            <v>655.52</v>
          </cell>
          <cell r="BR53">
            <v>163.88</v>
          </cell>
          <cell r="BS53">
            <v>163.88</v>
          </cell>
          <cell r="BT53">
            <v>163.88</v>
          </cell>
          <cell r="BU53">
            <v>163.88</v>
          </cell>
          <cell r="CD53">
            <v>605.84</v>
          </cell>
          <cell r="CE53">
            <v>151.46</v>
          </cell>
          <cell r="CF53">
            <v>151.46</v>
          </cell>
          <cell r="CG53">
            <v>151.46</v>
          </cell>
          <cell r="CH53">
            <v>151.46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262</v>
          </cell>
          <cell r="DX53">
            <v>65.5</v>
          </cell>
          <cell r="DY53">
            <v>65.5</v>
          </cell>
          <cell r="DZ53">
            <v>65.5</v>
          </cell>
          <cell r="EA53">
            <v>65.5</v>
          </cell>
          <cell r="EK53">
            <v>413.84823837999267</v>
          </cell>
          <cell r="EL53">
            <v>0</v>
          </cell>
          <cell r="EM53">
            <v>0</v>
          </cell>
          <cell r="EN53">
            <v>413.84823837999267</v>
          </cell>
          <cell r="EO53">
            <v>0</v>
          </cell>
          <cell r="EX53">
            <v>151.84823837999267</v>
          </cell>
          <cell r="EY53">
            <v>0</v>
          </cell>
          <cell r="EZ53">
            <v>151.84823837999267</v>
          </cell>
          <cell r="FA53">
            <v>1348.4</v>
          </cell>
          <cell r="FB53">
            <v>337.1</v>
          </cell>
          <cell r="FC53">
            <v>337.1</v>
          </cell>
          <cell r="FD53">
            <v>337.1</v>
          </cell>
          <cell r="FE53">
            <v>337.1</v>
          </cell>
          <cell r="FN53">
            <v>2119.392281945788</v>
          </cell>
          <cell r="FO53">
            <v>0</v>
          </cell>
          <cell r="FP53">
            <v>0</v>
          </cell>
          <cell r="FQ53">
            <v>2119.392281945788</v>
          </cell>
          <cell r="FR53">
            <v>0</v>
          </cell>
          <cell r="GA53">
            <v>770.99228194578791</v>
          </cell>
          <cell r="GB53">
            <v>0</v>
          </cell>
          <cell r="GC53">
            <v>770.99228194578791</v>
          </cell>
          <cell r="GD53">
            <v>213.76</v>
          </cell>
          <cell r="GE53">
            <v>53.44</v>
          </cell>
          <cell r="GF53">
            <v>53.44</v>
          </cell>
          <cell r="GG53">
            <v>53.44</v>
          </cell>
          <cell r="GH53">
            <v>53.44</v>
          </cell>
          <cell r="GQ53">
            <v>0</v>
          </cell>
          <cell r="GV53">
            <v>-213.76</v>
          </cell>
          <cell r="GW53">
            <v>-213.76</v>
          </cell>
          <cell r="GX53">
            <v>0</v>
          </cell>
          <cell r="GY53">
            <v>3717.52</v>
          </cell>
          <cell r="GZ53">
            <v>929.38</v>
          </cell>
          <cell r="HA53">
            <v>929.38</v>
          </cell>
          <cell r="HB53">
            <v>929.38</v>
          </cell>
          <cell r="HC53">
            <v>929.38</v>
          </cell>
          <cell r="HL53">
            <v>3509.0194152954</v>
          </cell>
          <cell r="HM53">
            <v>1120.9310324156472</v>
          </cell>
          <cell r="HN53">
            <v>939.34215681440492</v>
          </cell>
          <cell r="HO53">
            <v>778.2120802108077</v>
          </cell>
          <cell r="HP53">
            <v>670.5341458545397</v>
          </cell>
          <cell r="HY53">
            <v>-208.50058470459999</v>
          </cell>
          <cell r="HZ53">
            <v>-208.50058470459999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0</v>
          </cell>
          <cell r="IF53">
            <v>0</v>
          </cell>
          <cell r="IO53">
            <v>0</v>
          </cell>
          <cell r="IP53">
            <v>0</v>
          </cell>
          <cell r="IQ53">
            <v>0</v>
          </cell>
          <cell r="IR53">
            <v>0</v>
          </cell>
          <cell r="IS53">
            <v>0</v>
          </cell>
          <cell r="JB53">
            <v>0</v>
          </cell>
          <cell r="JC53">
            <v>0</v>
          </cell>
          <cell r="JD53">
            <v>0</v>
          </cell>
          <cell r="JE53">
            <v>0</v>
          </cell>
          <cell r="JF53">
            <v>0</v>
          </cell>
          <cell r="JG53">
            <v>0</v>
          </cell>
          <cell r="JH53">
            <v>0</v>
          </cell>
          <cell r="JI53">
            <v>0</v>
          </cell>
          <cell r="JR53">
            <v>0</v>
          </cell>
          <cell r="JS53">
            <v>0</v>
          </cell>
          <cell r="JT53">
            <v>0</v>
          </cell>
          <cell r="JU53">
            <v>0</v>
          </cell>
          <cell r="JV53">
            <v>0</v>
          </cell>
          <cell r="KE53">
            <v>0</v>
          </cell>
          <cell r="KF53">
            <v>0</v>
          </cell>
          <cell r="KG53">
            <v>0</v>
          </cell>
          <cell r="KH53">
            <v>839.92</v>
          </cell>
          <cell r="KI53">
            <v>209.98</v>
          </cell>
          <cell r="KJ53">
            <v>209.98</v>
          </cell>
          <cell r="KK53">
            <v>209.98</v>
          </cell>
          <cell r="KL53">
            <v>209.98</v>
          </cell>
          <cell r="KU53">
            <v>905.36629558510276</v>
          </cell>
          <cell r="KV53">
            <v>244.10224536349057</v>
          </cell>
          <cell r="KW53">
            <v>244.40525472371255</v>
          </cell>
          <cell r="KX53">
            <v>230.83973496448215</v>
          </cell>
          <cell r="KY53">
            <v>186.01906053341756</v>
          </cell>
          <cell r="LH53">
            <v>65.446295585102803</v>
          </cell>
          <cell r="LI53">
            <v>0</v>
          </cell>
          <cell r="LJ53">
            <v>65.446295585102803</v>
          </cell>
          <cell r="LK53">
            <v>0</v>
          </cell>
          <cell r="LX53">
            <v>0</v>
          </cell>
          <cell r="MJ53">
            <v>0</v>
          </cell>
          <cell r="ML53">
            <v>0</v>
          </cell>
          <cell r="MM53">
            <v>0</v>
          </cell>
          <cell r="MN53">
            <v>13625.76</v>
          </cell>
          <cell r="MO53">
            <v>3406.44</v>
          </cell>
          <cell r="MP53">
            <v>3406.44</v>
          </cell>
          <cell r="MQ53">
            <v>3406.44</v>
          </cell>
          <cell r="MR53">
            <v>3406.44</v>
          </cell>
          <cell r="NA53">
            <v>980.39752105453556</v>
          </cell>
          <cell r="NB53">
            <v>980.39752105453556</v>
          </cell>
          <cell r="NC53">
            <v>0</v>
          </cell>
          <cell r="ND53">
            <v>0</v>
          </cell>
          <cell r="NE53">
            <v>0</v>
          </cell>
          <cell r="NN53">
            <v>-12645.362478945464</v>
          </cell>
          <cell r="NO53">
            <v>-12645.362478945464</v>
          </cell>
          <cell r="NP53">
            <v>0</v>
          </cell>
          <cell r="NQ53">
            <v>2099.4799999999996</v>
          </cell>
          <cell r="NR53">
            <v>5340.94</v>
          </cell>
          <cell r="NS53">
            <v>3241.46</v>
          </cell>
          <cell r="NT53">
            <v>0</v>
          </cell>
          <cell r="NU53">
            <v>3241.46</v>
          </cell>
          <cell r="NV53">
            <v>831.12</v>
          </cell>
          <cell r="NW53">
            <v>207.78</v>
          </cell>
          <cell r="NX53">
            <v>207.78</v>
          </cell>
          <cell r="NY53">
            <v>207.78</v>
          </cell>
          <cell r="NZ53">
            <v>207.78</v>
          </cell>
          <cell r="OI53">
            <v>0</v>
          </cell>
          <cell r="OJ53">
            <v>0</v>
          </cell>
          <cell r="OK53">
            <v>0</v>
          </cell>
          <cell r="OL53">
            <v>0</v>
          </cell>
          <cell r="OM53">
            <v>0</v>
          </cell>
          <cell r="OV53">
            <v>-831.12</v>
          </cell>
          <cell r="OW53">
            <v>-831.12</v>
          </cell>
          <cell r="OX53">
            <v>0</v>
          </cell>
          <cell r="OY53">
            <v>648.6</v>
          </cell>
          <cell r="OZ53">
            <v>162.15</v>
          </cell>
          <cell r="PA53">
            <v>162.15</v>
          </cell>
          <cell r="PB53">
            <v>162.15</v>
          </cell>
          <cell r="PC53">
            <v>162.15</v>
          </cell>
          <cell r="PL53">
            <v>5340.94</v>
          </cell>
          <cell r="PM53">
            <v>5340.94</v>
          </cell>
          <cell r="PN53">
            <v>0</v>
          </cell>
          <cell r="PO53">
            <v>0</v>
          </cell>
          <cell r="PP53">
            <v>0</v>
          </cell>
          <cell r="PY53">
            <v>4692.3399999999992</v>
          </cell>
          <cell r="PZ53">
            <v>0</v>
          </cell>
          <cell r="QA53">
            <v>4692.3399999999992</v>
          </cell>
          <cell r="QB53">
            <v>300.27999999999997</v>
          </cell>
          <cell r="QC53">
            <v>75.069999999999993</v>
          </cell>
          <cell r="QD53">
            <v>75.069999999999993</v>
          </cell>
          <cell r="QE53">
            <v>75.069999999999993</v>
          </cell>
          <cell r="QF53">
            <v>75.069999999999993</v>
          </cell>
          <cell r="QO53">
            <v>0</v>
          </cell>
          <cell r="QP53">
            <v>0</v>
          </cell>
          <cell r="QQ53">
            <v>0</v>
          </cell>
          <cell r="QR53">
            <v>0</v>
          </cell>
          <cell r="QS53">
            <v>0</v>
          </cell>
          <cell r="RB53">
            <v>-300.27999999999997</v>
          </cell>
          <cell r="RC53">
            <v>-300.27999999999997</v>
          </cell>
          <cell r="RD53">
            <v>0</v>
          </cell>
          <cell r="RE53">
            <v>0</v>
          </cell>
          <cell r="RF53">
            <v>0</v>
          </cell>
          <cell r="RG53">
            <v>0</v>
          </cell>
          <cell r="RH53">
            <v>0</v>
          </cell>
          <cell r="RI53">
            <v>0</v>
          </cell>
          <cell r="RR53">
            <v>0</v>
          </cell>
          <cell r="RS53">
            <v>0</v>
          </cell>
          <cell r="RT53">
            <v>0</v>
          </cell>
          <cell r="RU53">
            <v>0</v>
          </cell>
          <cell r="RV53">
            <v>0</v>
          </cell>
          <cell r="SE53">
            <v>0</v>
          </cell>
          <cell r="SF53">
            <v>0</v>
          </cell>
          <cell r="SG53">
            <v>0</v>
          </cell>
          <cell r="SH53">
            <v>0</v>
          </cell>
          <cell r="SI53">
            <v>0</v>
          </cell>
          <cell r="SJ53">
            <v>0</v>
          </cell>
          <cell r="SK53">
            <v>0</v>
          </cell>
          <cell r="SL53">
            <v>0</v>
          </cell>
          <cell r="SU53">
            <v>0</v>
          </cell>
          <cell r="SV53">
            <v>0</v>
          </cell>
          <cell r="SW53">
            <v>0</v>
          </cell>
          <cell r="SX53">
            <v>0</v>
          </cell>
          <cell r="SY53">
            <v>0</v>
          </cell>
          <cell r="TH53">
            <v>0</v>
          </cell>
          <cell r="TI53">
            <v>0</v>
          </cell>
          <cell r="TJ53">
            <v>0</v>
          </cell>
          <cell r="TK53">
            <v>306.24</v>
          </cell>
          <cell r="TL53">
            <v>76.56</v>
          </cell>
          <cell r="TM53">
            <v>76.56</v>
          </cell>
          <cell r="TN53">
            <v>76.56</v>
          </cell>
          <cell r="TO53">
            <v>76.56</v>
          </cell>
          <cell r="TX53">
            <v>0</v>
          </cell>
          <cell r="TY53">
            <v>0</v>
          </cell>
          <cell r="TZ53">
            <v>0</v>
          </cell>
          <cell r="UA53">
            <v>0</v>
          </cell>
          <cell r="UB53">
            <v>0</v>
          </cell>
          <cell r="UK53">
            <v>-306.24</v>
          </cell>
          <cell r="UL53">
            <v>-306.24</v>
          </cell>
          <cell r="UM53">
            <v>0</v>
          </cell>
          <cell r="UN53">
            <v>13.24</v>
          </cell>
          <cell r="UO53">
            <v>3.31</v>
          </cell>
          <cell r="UP53">
            <v>3.31</v>
          </cell>
          <cell r="UQ53">
            <v>3.31</v>
          </cell>
          <cell r="UR53">
            <v>3.31</v>
          </cell>
          <cell r="VA53">
            <v>0</v>
          </cell>
          <cell r="VC53">
            <v>0</v>
          </cell>
          <cell r="VH53">
            <v>0</v>
          </cell>
          <cell r="VN53">
            <v>-13.24</v>
          </cell>
          <cell r="VO53">
            <v>-13.24</v>
          </cell>
          <cell r="VP53">
            <v>0</v>
          </cell>
          <cell r="VQ53">
            <v>0</v>
          </cell>
          <cell r="WD53">
            <v>0</v>
          </cell>
          <cell r="WQ53">
            <v>0</v>
          </cell>
          <cell r="WR53">
            <v>0</v>
          </cell>
          <cell r="WS53">
            <v>0</v>
          </cell>
          <cell r="WT53">
            <v>10934.6</v>
          </cell>
          <cell r="WU53">
            <v>2733.65</v>
          </cell>
          <cell r="WV53">
            <v>2733.65</v>
          </cell>
          <cell r="WW53">
            <v>2733.65</v>
          </cell>
          <cell r="WX53">
            <v>2733.65</v>
          </cell>
          <cell r="XG53">
            <v>7368.7536235582284</v>
          </cell>
          <cell r="XH53">
            <v>2815.5804470351718</v>
          </cell>
          <cell r="XI53">
            <v>2305.6085430319763</v>
          </cell>
          <cell r="XJ53">
            <v>8.7023128707449331</v>
          </cell>
          <cell r="XK53">
            <v>2238.8623206203347</v>
          </cell>
          <cell r="XT53">
            <v>-3565.846376441772</v>
          </cell>
          <cell r="XU53">
            <v>-3565.846376441772</v>
          </cell>
          <cell r="XV53">
            <v>0</v>
          </cell>
          <cell r="XW53">
            <v>3712.56</v>
          </cell>
          <cell r="XX53">
            <v>928.14</v>
          </cell>
          <cell r="XY53">
            <v>928.14</v>
          </cell>
          <cell r="XZ53">
            <v>928.14</v>
          </cell>
          <cell r="YA53">
            <v>928.14</v>
          </cell>
          <cell r="YJ53">
            <v>3239.3537529338828</v>
          </cell>
          <cell r="YK53">
            <v>1121.9239529540071</v>
          </cell>
          <cell r="YL53">
            <v>734.00545010187295</v>
          </cell>
          <cell r="YM53">
            <v>737.81609644760147</v>
          </cell>
          <cell r="YN53">
            <v>645.60825343040119</v>
          </cell>
          <cell r="YW53">
            <v>-473.20624706611716</v>
          </cell>
          <cell r="YX53">
            <v>-473.20624706611716</v>
          </cell>
          <cell r="YY53">
            <v>0</v>
          </cell>
          <cell r="YZ53">
            <v>1920.08</v>
          </cell>
          <cell r="ZA53">
            <v>480.02</v>
          </cell>
          <cell r="ZB53">
            <v>480.02</v>
          </cell>
          <cell r="ZC53">
            <v>480.02</v>
          </cell>
          <cell r="ZD53">
            <v>480.02</v>
          </cell>
          <cell r="ZM53">
            <v>6672.3858136027829</v>
          </cell>
          <cell r="ZT53">
            <v>1546.8324461596787</v>
          </cell>
          <cell r="ZU53">
            <v>4083.1201777217075</v>
          </cell>
          <cell r="ZV53">
            <v>1042.4331897213965</v>
          </cell>
          <cell r="ZZ53">
            <v>4752.305813602783</v>
          </cell>
          <cell r="AAA53">
            <v>0</v>
          </cell>
          <cell r="AAB53">
            <v>4752.305813602783</v>
          </cell>
          <cell r="AAC53">
            <v>4.08</v>
          </cell>
          <cell r="AAD53">
            <v>1.02</v>
          </cell>
          <cell r="AAE53">
            <v>1.02</v>
          </cell>
          <cell r="AAF53">
            <v>1.02</v>
          </cell>
          <cell r="AAG53">
            <v>1.02</v>
          </cell>
          <cell r="AAP53">
            <v>138.008644938</v>
          </cell>
          <cell r="AAQ53">
            <v>135.04344328799999</v>
          </cell>
          <cell r="AAR53">
            <v>0.98877950999999986</v>
          </cell>
          <cell r="AAS53">
            <v>0.97924013999999993</v>
          </cell>
          <cell r="AAT53">
            <v>0.9971819999999999</v>
          </cell>
          <cell r="ABC53">
            <v>133.92864493799999</v>
          </cell>
          <cell r="ABD53">
            <v>0</v>
          </cell>
          <cell r="ABE53">
            <v>133.92864493799999</v>
          </cell>
          <cell r="ABF53">
            <v>0.92</v>
          </cell>
          <cell r="ABG53">
            <v>0.23</v>
          </cell>
          <cell r="ABH53">
            <v>0.23</v>
          </cell>
          <cell r="ABI53">
            <v>0.23</v>
          </cell>
          <cell r="ABJ53">
            <v>0.23</v>
          </cell>
          <cell r="ABS53">
            <v>0</v>
          </cell>
          <cell r="ABT53">
            <v>0</v>
          </cell>
          <cell r="ABU53">
            <v>0</v>
          </cell>
          <cell r="ABV53">
            <v>0</v>
          </cell>
          <cell r="ACF53">
            <v>-0.92</v>
          </cell>
          <cell r="ACG53">
            <v>-0.92</v>
          </cell>
          <cell r="ACH53">
            <v>0</v>
          </cell>
          <cell r="ACI53">
            <v>0</v>
          </cell>
          <cell r="ACJ53">
            <v>0</v>
          </cell>
          <cell r="ACK53">
            <v>0</v>
          </cell>
          <cell r="ACL53">
            <v>0</v>
          </cell>
          <cell r="ACM53">
            <v>0</v>
          </cell>
          <cell r="ACN53">
            <v>0</v>
          </cell>
          <cell r="ACO53">
            <v>0</v>
          </cell>
          <cell r="ACP53">
            <v>0</v>
          </cell>
          <cell r="ACQ53">
            <v>0</v>
          </cell>
          <cell r="ACR53">
            <v>0</v>
          </cell>
          <cell r="ADA53">
            <v>0</v>
          </cell>
          <cell r="ADB53">
            <v>0</v>
          </cell>
          <cell r="ADC53">
            <v>0</v>
          </cell>
          <cell r="ADD53">
            <v>0</v>
          </cell>
          <cell r="ADE53">
            <v>0</v>
          </cell>
          <cell r="ADN53">
            <v>0</v>
          </cell>
          <cell r="ADO53">
            <v>0</v>
          </cell>
          <cell r="ADP53">
            <v>0</v>
          </cell>
          <cell r="ADQ53">
            <v>0</v>
          </cell>
          <cell r="ADR53">
            <v>0</v>
          </cell>
          <cell r="ADS53">
            <v>0</v>
          </cell>
          <cell r="ADT53">
            <v>0</v>
          </cell>
          <cell r="ADU53">
            <v>0</v>
          </cell>
          <cell r="AED53">
            <v>0</v>
          </cell>
          <cell r="AEE53">
            <v>0</v>
          </cell>
          <cell r="AEF53">
            <v>0</v>
          </cell>
          <cell r="AEG53">
            <v>0</v>
          </cell>
          <cell r="AEH53">
            <v>0</v>
          </cell>
          <cell r="AEQ53">
            <v>0</v>
          </cell>
          <cell r="AER53">
            <v>0</v>
          </cell>
          <cell r="AES53">
            <v>0</v>
          </cell>
          <cell r="AET53">
            <v>2530.52</v>
          </cell>
          <cell r="AEU53">
            <v>632.63</v>
          </cell>
          <cell r="AEV53">
            <v>632.63</v>
          </cell>
          <cell r="AEW53">
            <v>632.63</v>
          </cell>
          <cell r="AEX53">
            <v>632.63</v>
          </cell>
          <cell r="AFG53">
            <v>0</v>
          </cell>
          <cell r="AFH53">
            <v>0</v>
          </cell>
          <cell r="AFI53">
            <v>0</v>
          </cell>
          <cell r="AFK53">
            <v>0</v>
          </cell>
          <cell r="AFT53">
            <v>-2530.52</v>
          </cell>
          <cell r="AFU53">
            <v>-2530.52</v>
          </cell>
          <cell r="AFV53">
            <v>0</v>
          </cell>
          <cell r="AFW53">
            <v>44822.96</v>
          </cell>
          <cell r="AFX53">
            <v>35858.293898606717</v>
          </cell>
          <cell r="AFY53">
            <v>-8964.6661013932826</v>
          </cell>
          <cell r="AFZ53">
            <v>-8964.6661013932826</v>
          </cell>
          <cell r="AGA53">
            <v>0</v>
          </cell>
          <cell r="AGB53">
            <v>53787.551999999996</v>
          </cell>
          <cell r="AGC53">
            <v>43029.95267832806</v>
          </cell>
          <cell r="AGD53">
            <v>-10757.599321671936</v>
          </cell>
          <cell r="AGE53">
            <v>-10757.599321671936</v>
          </cell>
          <cell r="AGF53">
            <v>0</v>
          </cell>
          <cell r="AGG53">
            <v>2689.3775999999998</v>
          </cell>
          <cell r="AGH53">
            <v>2151.4976339164032</v>
          </cell>
          <cell r="AGI53">
            <v>-537.87996608359663</v>
          </cell>
          <cell r="AGJ53">
            <v>-537.87996608359663</v>
          </cell>
          <cell r="AGK53">
            <v>0</v>
          </cell>
          <cell r="AGL53">
            <v>825.35516304347823</v>
          </cell>
          <cell r="AGN53">
            <v>-825.35516304347823</v>
          </cell>
          <cell r="AGO53">
            <v>-825.35516304347823</v>
          </cell>
          <cell r="AGP53">
            <v>0</v>
          </cell>
          <cell r="AGQ53">
            <v>57302.284763043477</v>
          </cell>
          <cell r="AGR53">
            <v>45181.450312244466</v>
          </cell>
          <cell r="AGS53">
            <v>-12120.834450799011</v>
          </cell>
          <cell r="AGT53">
            <v>-12120.834450799011</v>
          </cell>
          <cell r="AGU53">
            <v>0</v>
          </cell>
        </row>
        <row r="54">
          <cell r="C54" t="str">
            <v>Текстильникiв, ВУЛ, 13</v>
          </cell>
          <cell r="D54">
            <v>5</v>
          </cell>
          <cell r="E54">
            <v>4589.1000000000004</v>
          </cell>
          <cell r="F54">
            <v>19490.84</v>
          </cell>
          <cell r="G54">
            <v>18773.387869121849</v>
          </cell>
          <cell r="H54">
            <v>-717.45213087815137</v>
          </cell>
          <cell r="I54">
            <v>-717.45213087815137</v>
          </cell>
          <cell r="J54">
            <v>0</v>
          </cell>
          <cell r="K54">
            <v>6619.32</v>
          </cell>
          <cell r="L54">
            <v>1654.83</v>
          </cell>
          <cell r="M54">
            <v>1654.83</v>
          </cell>
          <cell r="N54">
            <v>1654.83</v>
          </cell>
          <cell r="O54">
            <v>1654.83</v>
          </cell>
          <cell r="X54">
            <v>9884.9733201466188</v>
          </cell>
          <cell r="Y54">
            <v>0</v>
          </cell>
          <cell r="Z54">
            <v>0</v>
          </cell>
          <cell r="AA54">
            <v>0</v>
          </cell>
          <cell r="AB54">
            <v>9884.9733201466188</v>
          </cell>
          <cell r="AL54">
            <v>0</v>
          </cell>
          <cell r="AM54">
            <v>0</v>
          </cell>
          <cell r="AN54">
            <v>1384.08</v>
          </cell>
          <cell r="AO54">
            <v>346.02</v>
          </cell>
          <cell r="AP54">
            <v>346.02</v>
          </cell>
          <cell r="AQ54">
            <v>346.02</v>
          </cell>
          <cell r="AR54">
            <v>346.02</v>
          </cell>
          <cell r="BA54">
            <v>2096.7749455053404</v>
          </cell>
          <cell r="BB54">
            <v>0</v>
          </cell>
          <cell r="BC54">
            <v>0</v>
          </cell>
          <cell r="BD54">
            <v>0</v>
          </cell>
          <cell r="BE54">
            <v>2096.7749455053404</v>
          </cell>
          <cell r="BO54">
            <v>0</v>
          </cell>
          <cell r="BP54">
            <v>0</v>
          </cell>
          <cell r="BQ54">
            <v>1022.44</v>
          </cell>
          <cell r="BR54">
            <v>255.61</v>
          </cell>
          <cell r="BS54">
            <v>255.61</v>
          </cell>
          <cell r="BT54">
            <v>255.61</v>
          </cell>
          <cell r="BU54">
            <v>255.61</v>
          </cell>
          <cell r="CD54">
            <v>944.8</v>
          </cell>
          <cell r="CE54">
            <v>236.2</v>
          </cell>
          <cell r="CF54">
            <v>236.2</v>
          </cell>
          <cell r="CG54">
            <v>236.2</v>
          </cell>
          <cell r="CH54">
            <v>236.2</v>
          </cell>
          <cell r="CR54">
            <v>0</v>
          </cell>
          <cell r="CS54">
            <v>0</v>
          </cell>
          <cell r="CT54">
            <v>240.48</v>
          </cell>
          <cell r="CU54">
            <v>60.12</v>
          </cell>
          <cell r="CV54">
            <v>60.12</v>
          </cell>
          <cell r="CW54">
            <v>60.12</v>
          </cell>
          <cell r="CX54">
            <v>60.12</v>
          </cell>
          <cell r="DG54">
            <v>221.84</v>
          </cell>
          <cell r="DH54">
            <v>55.46</v>
          </cell>
          <cell r="DI54">
            <v>55.46</v>
          </cell>
          <cell r="DJ54">
            <v>55.46</v>
          </cell>
          <cell r="DK54">
            <v>55.46</v>
          </cell>
          <cell r="DT54">
            <v>-18.639999999999986</v>
          </cell>
          <cell r="DU54">
            <v>-18.639999999999986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3691.48</v>
          </cell>
          <cell r="FB54">
            <v>922.87</v>
          </cell>
          <cell r="FC54">
            <v>922.87</v>
          </cell>
          <cell r="FD54">
            <v>922.87</v>
          </cell>
          <cell r="FE54">
            <v>922.87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GA54">
            <v>-3691.48</v>
          </cell>
          <cell r="GB54">
            <v>-3691.48</v>
          </cell>
          <cell r="GC54">
            <v>0</v>
          </cell>
          <cell r="GD54">
            <v>598.4</v>
          </cell>
          <cell r="GE54">
            <v>149.6</v>
          </cell>
          <cell r="GF54">
            <v>149.6</v>
          </cell>
          <cell r="GG54">
            <v>149.6</v>
          </cell>
          <cell r="GH54">
            <v>149.6</v>
          </cell>
          <cell r="GQ54">
            <v>0</v>
          </cell>
          <cell r="GV54">
            <v>-598.4</v>
          </cell>
          <cell r="GW54">
            <v>-598.4</v>
          </cell>
          <cell r="GX54">
            <v>0</v>
          </cell>
          <cell r="GY54">
            <v>5934.64</v>
          </cell>
          <cell r="GZ54">
            <v>1483.66</v>
          </cell>
          <cell r="HA54">
            <v>1483.66</v>
          </cell>
          <cell r="HB54">
            <v>1483.66</v>
          </cell>
          <cell r="HC54">
            <v>1483.66</v>
          </cell>
          <cell r="HL54">
            <v>5624.9996034698916</v>
          </cell>
          <cell r="HM54">
            <v>1797.6148875365079</v>
          </cell>
          <cell r="HN54">
            <v>1504.6214120718264</v>
          </cell>
          <cell r="HO54">
            <v>1246.8412580354025</v>
          </cell>
          <cell r="HP54">
            <v>1075.9220458261545</v>
          </cell>
          <cell r="HY54">
            <v>-309.64039653010877</v>
          </cell>
          <cell r="HZ54">
            <v>-309.64039653010877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0</v>
          </cell>
          <cell r="IF54">
            <v>0</v>
          </cell>
          <cell r="IO54">
            <v>0</v>
          </cell>
          <cell r="IP54">
            <v>0</v>
          </cell>
          <cell r="IQ54">
            <v>0</v>
          </cell>
          <cell r="IR54">
            <v>0</v>
          </cell>
          <cell r="IS54">
            <v>0</v>
          </cell>
          <cell r="JB54">
            <v>0</v>
          </cell>
          <cell r="JC54">
            <v>0</v>
          </cell>
          <cell r="JD54">
            <v>0</v>
          </cell>
          <cell r="JE54">
            <v>0</v>
          </cell>
          <cell r="JF54">
            <v>0</v>
          </cell>
          <cell r="JG54">
            <v>0</v>
          </cell>
          <cell r="JH54">
            <v>0</v>
          </cell>
          <cell r="JI54">
            <v>0</v>
          </cell>
          <cell r="JR54">
            <v>0</v>
          </cell>
          <cell r="JS54">
            <v>0</v>
          </cell>
          <cell r="JT54">
            <v>0</v>
          </cell>
          <cell r="JU54">
            <v>0</v>
          </cell>
          <cell r="JV54">
            <v>0</v>
          </cell>
          <cell r="KE54">
            <v>0</v>
          </cell>
          <cell r="KF54">
            <v>0</v>
          </cell>
          <cell r="KG54">
            <v>0</v>
          </cell>
          <cell r="KH54">
            <v>1846.64</v>
          </cell>
          <cell r="KI54">
            <v>461.66</v>
          </cell>
          <cell r="KJ54">
            <v>461.66</v>
          </cell>
          <cell r="KK54">
            <v>461.66</v>
          </cell>
          <cell r="KL54">
            <v>461.66</v>
          </cell>
          <cell r="KU54">
            <v>1990.1290696071992</v>
          </cell>
          <cell r="KV54">
            <v>536.57285103629943</v>
          </cell>
          <cell r="KW54">
            <v>537.2389104412955</v>
          </cell>
          <cell r="KX54">
            <v>507.41989094739222</v>
          </cell>
          <cell r="KY54">
            <v>408.89741718221183</v>
          </cell>
          <cell r="LH54">
            <v>143.4890696071991</v>
          </cell>
          <cell r="LI54">
            <v>0</v>
          </cell>
          <cell r="LJ54">
            <v>143.4890696071991</v>
          </cell>
          <cell r="LK54">
            <v>0</v>
          </cell>
          <cell r="LX54">
            <v>0</v>
          </cell>
          <cell r="MJ54">
            <v>0</v>
          </cell>
          <cell r="ML54">
            <v>0</v>
          </cell>
          <cell r="MM54">
            <v>0</v>
          </cell>
          <cell r="MN54">
            <v>13657.16</v>
          </cell>
          <cell r="MO54">
            <v>3414.29</v>
          </cell>
          <cell r="MP54">
            <v>3414.29</v>
          </cell>
          <cell r="MQ54">
            <v>3414.29</v>
          </cell>
          <cell r="MR54">
            <v>3414.29</v>
          </cell>
          <cell r="NA54">
            <v>899.12218112274081</v>
          </cell>
          <cell r="NB54">
            <v>0</v>
          </cell>
          <cell r="NC54">
            <v>899.12218112274081</v>
          </cell>
          <cell r="ND54">
            <v>0</v>
          </cell>
          <cell r="NE54">
            <v>0</v>
          </cell>
          <cell r="NN54">
            <v>-12758.037818877259</v>
          </cell>
          <cell r="NO54">
            <v>-12758.037818877259</v>
          </cell>
          <cell r="NP54">
            <v>0</v>
          </cell>
          <cell r="NQ54">
            <v>7192</v>
          </cell>
          <cell r="NR54">
            <v>0</v>
          </cell>
          <cell r="NS54">
            <v>-7192</v>
          </cell>
          <cell r="NT54">
            <v>-7192</v>
          </cell>
          <cell r="NU54">
            <v>0</v>
          </cell>
          <cell r="NV54">
            <v>1819.12</v>
          </cell>
          <cell r="NW54">
            <v>454.78</v>
          </cell>
          <cell r="NX54">
            <v>454.78</v>
          </cell>
          <cell r="NY54">
            <v>454.78</v>
          </cell>
          <cell r="NZ54">
            <v>454.78</v>
          </cell>
          <cell r="OI54">
            <v>0</v>
          </cell>
          <cell r="OJ54">
            <v>0</v>
          </cell>
          <cell r="OK54">
            <v>0</v>
          </cell>
          <cell r="OL54">
            <v>0</v>
          </cell>
          <cell r="OM54">
            <v>0</v>
          </cell>
          <cell r="OV54">
            <v>-1819.12</v>
          </cell>
          <cell r="OW54">
            <v>-1819.12</v>
          </cell>
          <cell r="OX54">
            <v>0</v>
          </cell>
          <cell r="OY54">
            <v>1703.48</v>
          </cell>
          <cell r="OZ54">
            <v>425.87</v>
          </cell>
          <cell r="PA54">
            <v>425.87</v>
          </cell>
          <cell r="PB54">
            <v>425.87</v>
          </cell>
          <cell r="PC54">
            <v>425.87</v>
          </cell>
          <cell r="PL54">
            <v>0</v>
          </cell>
          <cell r="PM54">
            <v>0</v>
          </cell>
          <cell r="PN54">
            <v>0</v>
          </cell>
          <cell r="PO54">
            <v>0</v>
          </cell>
          <cell r="PP54">
            <v>0</v>
          </cell>
          <cell r="PY54">
            <v>-1703.48</v>
          </cell>
          <cell r="PZ54">
            <v>-1703.48</v>
          </cell>
          <cell r="QA54">
            <v>0</v>
          </cell>
          <cell r="QB54">
            <v>413</v>
          </cell>
          <cell r="QC54">
            <v>103.25</v>
          </cell>
          <cell r="QD54">
            <v>103.25</v>
          </cell>
          <cell r="QE54">
            <v>103.25</v>
          </cell>
          <cell r="QF54">
            <v>103.25</v>
          </cell>
          <cell r="QO54">
            <v>0</v>
          </cell>
          <cell r="QP54">
            <v>0</v>
          </cell>
          <cell r="QQ54">
            <v>0</v>
          </cell>
          <cell r="QR54">
            <v>0</v>
          </cell>
          <cell r="QS54">
            <v>0</v>
          </cell>
          <cell r="RB54">
            <v>-413</v>
          </cell>
          <cell r="RC54">
            <v>-413</v>
          </cell>
          <cell r="RD54">
            <v>0</v>
          </cell>
          <cell r="RE54">
            <v>2222.96</v>
          </cell>
          <cell r="RF54">
            <v>555.74</v>
          </cell>
          <cell r="RG54">
            <v>555.74</v>
          </cell>
          <cell r="RH54">
            <v>555.74</v>
          </cell>
          <cell r="RI54">
            <v>555.74</v>
          </cell>
          <cell r="RR54">
            <v>0</v>
          </cell>
          <cell r="RS54">
            <v>0</v>
          </cell>
          <cell r="RT54">
            <v>0</v>
          </cell>
          <cell r="RU54">
            <v>0</v>
          </cell>
          <cell r="RV54">
            <v>0</v>
          </cell>
          <cell r="SE54">
            <v>-2222.96</v>
          </cell>
          <cell r="SF54">
            <v>-2222.96</v>
          </cell>
          <cell r="SG54">
            <v>0</v>
          </cell>
          <cell r="SH54">
            <v>0</v>
          </cell>
          <cell r="SI54">
            <v>0</v>
          </cell>
          <cell r="SJ54">
            <v>0</v>
          </cell>
          <cell r="SK54">
            <v>0</v>
          </cell>
          <cell r="SL54">
            <v>0</v>
          </cell>
          <cell r="SU54">
            <v>0</v>
          </cell>
          <cell r="SV54">
            <v>0</v>
          </cell>
          <cell r="SW54">
            <v>0</v>
          </cell>
          <cell r="SX54">
            <v>0</v>
          </cell>
          <cell r="SY54">
            <v>0</v>
          </cell>
          <cell r="TH54">
            <v>0</v>
          </cell>
          <cell r="TI54">
            <v>0</v>
          </cell>
          <cell r="TJ54">
            <v>0</v>
          </cell>
          <cell r="TK54">
            <v>1007.76</v>
          </cell>
          <cell r="TL54">
            <v>251.94</v>
          </cell>
          <cell r="TM54">
            <v>251.94</v>
          </cell>
          <cell r="TN54">
            <v>251.94</v>
          </cell>
          <cell r="TO54">
            <v>251.94</v>
          </cell>
          <cell r="TX54">
            <v>0</v>
          </cell>
          <cell r="TY54">
            <v>0</v>
          </cell>
          <cell r="TZ54">
            <v>0</v>
          </cell>
          <cell r="UA54">
            <v>0</v>
          </cell>
          <cell r="UB54">
            <v>0</v>
          </cell>
          <cell r="UK54">
            <v>-1007.76</v>
          </cell>
          <cell r="UL54">
            <v>-1007.76</v>
          </cell>
          <cell r="UM54">
            <v>0</v>
          </cell>
          <cell r="UN54">
            <v>25.68</v>
          </cell>
          <cell r="UO54">
            <v>6.42</v>
          </cell>
          <cell r="UP54">
            <v>6.42</v>
          </cell>
          <cell r="UQ54">
            <v>6.42</v>
          </cell>
          <cell r="UR54">
            <v>6.42</v>
          </cell>
          <cell r="VA54">
            <v>0</v>
          </cell>
          <cell r="VC54">
            <v>0</v>
          </cell>
          <cell r="VH54">
            <v>0</v>
          </cell>
          <cell r="VN54">
            <v>-25.68</v>
          </cell>
          <cell r="VO54">
            <v>-25.68</v>
          </cell>
          <cell r="VP54">
            <v>0</v>
          </cell>
          <cell r="VQ54">
            <v>0</v>
          </cell>
          <cell r="WD54">
            <v>0</v>
          </cell>
          <cell r="WQ54">
            <v>0</v>
          </cell>
          <cell r="WR54">
            <v>0</v>
          </cell>
          <cell r="WS54">
            <v>0</v>
          </cell>
          <cell r="WT54">
            <v>20671.16</v>
          </cell>
          <cell r="WU54">
            <v>5167.79</v>
          </cell>
          <cell r="WV54">
            <v>5167.79</v>
          </cell>
          <cell r="WW54">
            <v>5167.79</v>
          </cell>
          <cell r="WX54">
            <v>5167.79</v>
          </cell>
          <cell r="XG54">
            <v>12870.388859261269</v>
          </cell>
          <cell r="XH54">
            <v>5021.4318749437371</v>
          </cell>
          <cell r="XI54">
            <v>3907.6618655077787</v>
          </cell>
          <cell r="XJ54">
            <v>5.0920118427121182</v>
          </cell>
          <cell r="XK54">
            <v>3936.2031069670406</v>
          </cell>
          <cell r="XT54">
            <v>-7800.7711407387305</v>
          </cell>
          <cell r="XU54">
            <v>-7800.7711407387305</v>
          </cell>
          <cell r="XV54">
            <v>0</v>
          </cell>
          <cell r="XW54">
            <v>8293.44</v>
          </cell>
          <cell r="XX54">
            <v>2073.36</v>
          </cell>
          <cell r="XY54">
            <v>2073.36</v>
          </cell>
          <cell r="XZ54">
            <v>2073.36</v>
          </cell>
          <cell r="YA54">
            <v>2073.36</v>
          </cell>
          <cell r="YJ54">
            <v>7781.5349428596655</v>
          </cell>
          <cell r="YK54">
            <v>2183.8638529777995</v>
          </cell>
          <cell r="YL54">
            <v>1940.4215882504416</v>
          </cell>
          <cell r="YM54">
            <v>1950.4954377476261</v>
          </cell>
          <cell r="YN54">
            <v>1706.7540638837979</v>
          </cell>
          <cell r="YW54">
            <v>-511.90505714033497</v>
          </cell>
          <cell r="YX54">
            <v>-511.90505714033497</v>
          </cell>
          <cell r="YY54">
            <v>0</v>
          </cell>
          <cell r="YZ54">
            <v>2942.52</v>
          </cell>
          <cell r="ZA54">
            <v>735.63</v>
          </cell>
          <cell r="ZB54">
            <v>735.63</v>
          </cell>
          <cell r="ZC54">
            <v>735.63</v>
          </cell>
          <cell r="ZD54">
            <v>735.63</v>
          </cell>
          <cell r="ZM54">
            <v>11231.497966338953</v>
          </cell>
          <cell r="ZT54">
            <v>2641.6393210990682</v>
          </cell>
          <cell r="ZU54">
            <v>6923.2399910431996</v>
          </cell>
          <cell r="ZV54">
            <v>1666.6186541966845</v>
          </cell>
          <cell r="ZZ54">
            <v>8288.9779663389527</v>
          </cell>
          <cell r="AAA54">
            <v>0</v>
          </cell>
          <cell r="AAB54">
            <v>8288.9779663389527</v>
          </cell>
          <cell r="AAC54">
            <v>824.2</v>
          </cell>
          <cell r="AAD54">
            <v>206.05</v>
          </cell>
          <cell r="AAE54">
            <v>206.05</v>
          </cell>
          <cell r="AAF54">
            <v>206.05</v>
          </cell>
          <cell r="AAG54">
            <v>206.05</v>
          </cell>
          <cell r="AAP54">
            <v>600.54376959000001</v>
          </cell>
          <cell r="AAQ54">
            <v>0.97999595999999989</v>
          </cell>
          <cell r="AAR54">
            <v>199.93121692199998</v>
          </cell>
          <cell r="AAS54">
            <v>198.002356308</v>
          </cell>
          <cell r="AAT54">
            <v>201.63020039999998</v>
          </cell>
          <cell r="ABC54">
            <v>-223.65623041000003</v>
          </cell>
          <cell r="ABD54">
            <v>-223.65623041000003</v>
          </cell>
          <cell r="ABE54">
            <v>0</v>
          </cell>
          <cell r="ABF54">
            <v>183.56</v>
          </cell>
          <cell r="ABG54">
            <v>45.89</v>
          </cell>
          <cell r="ABH54">
            <v>45.89</v>
          </cell>
          <cell r="ABI54">
            <v>45.89</v>
          </cell>
          <cell r="ABJ54">
            <v>45.89</v>
          </cell>
          <cell r="ABS54">
            <v>0</v>
          </cell>
          <cell r="ABT54">
            <v>0</v>
          </cell>
          <cell r="ABU54">
            <v>0</v>
          </cell>
          <cell r="ABV54">
            <v>0</v>
          </cell>
          <cell r="ACF54">
            <v>-183.56</v>
          </cell>
          <cell r="ACG54">
            <v>-183.56</v>
          </cell>
          <cell r="ACH54">
            <v>0</v>
          </cell>
          <cell r="ACI54">
            <v>7423.32</v>
          </cell>
          <cell r="ACJ54">
            <v>3261.4138463200002</v>
          </cell>
          <cell r="ACK54">
            <v>-4161.90615368</v>
          </cell>
          <cell r="ACL54">
            <v>-4161.90615368</v>
          </cell>
          <cell r="ACM54">
            <v>0</v>
          </cell>
          <cell r="ACN54">
            <v>7423.32</v>
          </cell>
          <cell r="ACO54">
            <v>1855.83</v>
          </cell>
          <cell r="ACP54">
            <v>1855.83</v>
          </cell>
          <cell r="ACQ54">
            <v>1855.83</v>
          </cell>
          <cell r="ACR54">
            <v>1855.83</v>
          </cell>
          <cell r="ADA54">
            <v>3261.4138463200002</v>
          </cell>
          <cell r="ADB54">
            <v>704.29042991999995</v>
          </cell>
          <cell r="ADC54">
            <v>984.38493440000002</v>
          </cell>
          <cell r="ADD54">
            <v>685.46809800000005</v>
          </cell>
          <cell r="ADE54">
            <v>887.27038399999992</v>
          </cell>
          <cell r="ADN54">
            <v>-4161.90615368</v>
          </cell>
          <cell r="ADO54">
            <v>-4161.90615368</v>
          </cell>
          <cell r="ADP54">
            <v>0</v>
          </cell>
          <cell r="ADQ54">
            <v>0</v>
          </cell>
          <cell r="ADR54">
            <v>0</v>
          </cell>
          <cell r="ADS54">
            <v>0</v>
          </cell>
          <cell r="ADT54">
            <v>0</v>
          </cell>
          <cell r="ADU54">
            <v>0</v>
          </cell>
          <cell r="AED54">
            <v>0</v>
          </cell>
          <cell r="AEE54">
            <v>0</v>
          </cell>
          <cell r="AEF54">
            <v>0</v>
          </cell>
          <cell r="AEG54">
            <v>0</v>
          </cell>
          <cell r="AEH54">
            <v>0</v>
          </cell>
          <cell r="AEQ54">
            <v>0</v>
          </cell>
          <cell r="AER54">
            <v>0</v>
          </cell>
          <cell r="AES54">
            <v>0</v>
          </cell>
          <cell r="AET54">
            <v>0</v>
          </cell>
          <cell r="AEU54">
            <v>0</v>
          </cell>
          <cell r="AEV54">
            <v>0</v>
          </cell>
          <cell r="AEW54">
            <v>0</v>
          </cell>
          <cell r="AEX54">
            <v>0</v>
          </cell>
          <cell r="AFG54">
            <v>0</v>
          </cell>
          <cell r="AFH54">
            <v>0</v>
          </cell>
          <cell r="AFI54">
            <v>0</v>
          </cell>
          <cell r="AFK54">
            <v>0</v>
          </cell>
          <cell r="AFT54">
            <v>0</v>
          </cell>
          <cell r="AFU54">
            <v>0</v>
          </cell>
          <cell r="AFV54">
            <v>0</v>
          </cell>
          <cell r="AFW54">
            <v>82524.84</v>
          </cell>
          <cell r="AFX54">
            <v>57408.018504221684</v>
          </cell>
          <cell r="AFY54">
            <v>-25116.821495778313</v>
          </cell>
          <cell r="AFZ54">
            <v>-25116.821495778313</v>
          </cell>
          <cell r="AGA54">
            <v>0</v>
          </cell>
          <cell r="AGB54">
            <v>99029.80799999999</v>
          </cell>
          <cell r="AGC54">
            <v>68889.622205066014</v>
          </cell>
          <cell r="AGD54">
            <v>-30140.185794933976</v>
          </cell>
          <cell r="AGE54">
            <v>-30140.185794933976</v>
          </cell>
          <cell r="AGF54">
            <v>0</v>
          </cell>
          <cell r="AGG54">
            <v>4951.4903999999997</v>
          </cell>
          <cell r="AGH54">
            <v>3444.4811102533008</v>
          </cell>
          <cell r="AGI54">
            <v>-1507.0092897466989</v>
          </cell>
          <cell r="AGJ54">
            <v>-1507.0092897466989</v>
          </cell>
          <cell r="AGK54">
            <v>0</v>
          </cell>
          <cell r="AGL54">
            <v>825.35516304347823</v>
          </cell>
          <cell r="AGN54">
            <v>-825.35516304347823</v>
          </cell>
          <cell r="AGO54">
            <v>-825.35516304347823</v>
          </cell>
          <cell r="AGP54">
            <v>0</v>
          </cell>
          <cell r="AGQ54">
            <v>104806.65356304347</v>
          </cell>
          <cell r="AGR54">
            <v>72334.103315319313</v>
          </cell>
          <cell r="AGS54">
            <v>-32472.550247724153</v>
          </cell>
          <cell r="AGT54">
            <v>-32472.550247724153</v>
          </cell>
          <cell r="AGU54">
            <v>0</v>
          </cell>
        </row>
        <row r="55">
          <cell r="C55" t="str">
            <v>Текстильникiв, ВУЛ, 14</v>
          </cell>
          <cell r="D55">
            <v>3</v>
          </cell>
          <cell r="E55">
            <v>516.1</v>
          </cell>
          <cell r="F55">
            <v>2484.7600000000002</v>
          </cell>
          <cell r="G55">
            <v>619.15534329304285</v>
          </cell>
          <cell r="H55">
            <v>-1865.6046567069575</v>
          </cell>
          <cell r="I55">
            <v>-1865.6046567069575</v>
          </cell>
          <cell r="J55">
            <v>0</v>
          </cell>
          <cell r="K55">
            <v>900.76</v>
          </cell>
          <cell r="L55">
            <v>225.19</v>
          </cell>
          <cell r="M55">
            <v>225.19</v>
          </cell>
          <cell r="N55">
            <v>225.19</v>
          </cell>
          <cell r="O55">
            <v>225.19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L55">
            <v>0</v>
          </cell>
          <cell r="AM55">
            <v>0</v>
          </cell>
          <cell r="AN55">
            <v>202.96</v>
          </cell>
          <cell r="AO55">
            <v>50.74</v>
          </cell>
          <cell r="AP55">
            <v>50.74</v>
          </cell>
          <cell r="AQ55">
            <v>50.74</v>
          </cell>
          <cell r="AR55">
            <v>50.74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O55">
            <v>0</v>
          </cell>
          <cell r="BP55">
            <v>0</v>
          </cell>
          <cell r="BQ55">
            <v>109.4</v>
          </cell>
          <cell r="BR55">
            <v>27.35</v>
          </cell>
          <cell r="BS55">
            <v>27.35</v>
          </cell>
          <cell r="BT55">
            <v>27.35</v>
          </cell>
          <cell r="BU55">
            <v>27.35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R55">
            <v>0</v>
          </cell>
          <cell r="CS55">
            <v>0</v>
          </cell>
          <cell r="CT55">
            <v>26.8</v>
          </cell>
          <cell r="CU55">
            <v>6.7</v>
          </cell>
          <cell r="CV55">
            <v>6.7</v>
          </cell>
          <cell r="CW55">
            <v>6.7</v>
          </cell>
          <cell r="CX55">
            <v>6.7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T55">
            <v>-26.8</v>
          </cell>
          <cell r="DU55">
            <v>-26.8</v>
          </cell>
          <cell r="DV55">
            <v>0</v>
          </cell>
          <cell r="DW55">
            <v>109.2</v>
          </cell>
          <cell r="DX55">
            <v>27.3</v>
          </cell>
          <cell r="DY55">
            <v>27.3</v>
          </cell>
          <cell r="DZ55">
            <v>27.3</v>
          </cell>
          <cell r="EA55">
            <v>27.3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X55">
            <v>-109.2</v>
          </cell>
          <cell r="EY55">
            <v>-109.2</v>
          </cell>
          <cell r="EZ55">
            <v>0</v>
          </cell>
          <cell r="FA55">
            <v>359.96</v>
          </cell>
          <cell r="FB55">
            <v>89.99</v>
          </cell>
          <cell r="FC55">
            <v>89.99</v>
          </cell>
          <cell r="FD55">
            <v>89.99</v>
          </cell>
          <cell r="FE55">
            <v>89.99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GA55">
            <v>-359.96</v>
          </cell>
          <cell r="GB55">
            <v>-359.96</v>
          </cell>
          <cell r="GC55">
            <v>0</v>
          </cell>
          <cell r="GD55">
            <v>108.16</v>
          </cell>
          <cell r="GE55">
            <v>27.04</v>
          </cell>
          <cell r="GF55">
            <v>27.04</v>
          </cell>
          <cell r="GG55">
            <v>27.04</v>
          </cell>
          <cell r="GH55">
            <v>27.04</v>
          </cell>
          <cell r="GQ55">
            <v>0</v>
          </cell>
          <cell r="GV55">
            <v>-108.16</v>
          </cell>
          <cell r="GW55">
            <v>-108.16</v>
          </cell>
          <cell r="GX55">
            <v>0</v>
          </cell>
          <cell r="GY55">
            <v>667.52</v>
          </cell>
          <cell r="GZ55">
            <v>166.88</v>
          </cell>
          <cell r="HA55">
            <v>166.88</v>
          </cell>
          <cell r="HB55">
            <v>166.88</v>
          </cell>
          <cell r="HC55">
            <v>166.88</v>
          </cell>
          <cell r="HL55">
            <v>619.15534329304285</v>
          </cell>
          <cell r="HM55">
            <v>198.38480832945774</v>
          </cell>
          <cell r="HN55">
            <v>165.97735200960935</v>
          </cell>
          <cell r="HO55">
            <v>137.3345091492213</v>
          </cell>
          <cell r="HP55">
            <v>117.45867380475438</v>
          </cell>
          <cell r="HY55">
            <v>-48.364656706957135</v>
          </cell>
          <cell r="HZ55">
            <v>-48.364656706957135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0</v>
          </cell>
          <cell r="IF55">
            <v>0</v>
          </cell>
          <cell r="IO55">
            <v>0</v>
          </cell>
          <cell r="IP55">
            <v>0</v>
          </cell>
          <cell r="IQ55">
            <v>0</v>
          </cell>
          <cell r="IR55">
            <v>0</v>
          </cell>
          <cell r="IS55">
            <v>0</v>
          </cell>
          <cell r="JB55">
            <v>0</v>
          </cell>
          <cell r="JC55">
            <v>0</v>
          </cell>
          <cell r="JD55">
            <v>0</v>
          </cell>
          <cell r="JE55">
            <v>0</v>
          </cell>
          <cell r="JF55">
            <v>0</v>
          </cell>
          <cell r="JG55">
            <v>0</v>
          </cell>
          <cell r="JH55">
            <v>0</v>
          </cell>
          <cell r="JI55">
            <v>0</v>
          </cell>
          <cell r="JR55">
            <v>0</v>
          </cell>
          <cell r="JS55">
            <v>0</v>
          </cell>
          <cell r="JT55">
            <v>0</v>
          </cell>
          <cell r="JU55">
            <v>0</v>
          </cell>
          <cell r="JV55">
            <v>0</v>
          </cell>
          <cell r="KE55">
            <v>0</v>
          </cell>
          <cell r="KF55">
            <v>0</v>
          </cell>
          <cell r="KG55">
            <v>0</v>
          </cell>
          <cell r="KH55">
            <v>234.76</v>
          </cell>
          <cell r="KI55">
            <v>58.69</v>
          </cell>
          <cell r="KJ55">
            <v>58.69</v>
          </cell>
          <cell r="KK55">
            <v>58.69</v>
          </cell>
          <cell r="KL55">
            <v>58.69</v>
          </cell>
          <cell r="KU55">
            <v>253.04144807682133</v>
          </cell>
          <cell r="KV55">
            <v>68.224304291847929</v>
          </cell>
          <cell r="KW55">
            <v>68.308992586149685</v>
          </cell>
          <cell r="KX55">
            <v>64.517556147076149</v>
          </cell>
          <cell r="KY55">
            <v>51.990595051747547</v>
          </cell>
          <cell r="LH55">
            <v>18.281448076821334</v>
          </cell>
          <cell r="LI55">
            <v>0</v>
          </cell>
          <cell r="LJ55">
            <v>18.281448076821334</v>
          </cell>
          <cell r="LK55">
            <v>0</v>
          </cell>
          <cell r="LX55">
            <v>0</v>
          </cell>
          <cell r="MJ55">
            <v>0</v>
          </cell>
          <cell r="ML55">
            <v>0</v>
          </cell>
          <cell r="MM55">
            <v>0</v>
          </cell>
          <cell r="MN55">
            <v>2019.4</v>
          </cell>
          <cell r="MO55">
            <v>504.85</v>
          </cell>
          <cell r="MP55">
            <v>504.85</v>
          </cell>
          <cell r="MQ55">
            <v>504.85</v>
          </cell>
          <cell r="MR55">
            <v>504.85</v>
          </cell>
          <cell r="NA55">
            <v>0</v>
          </cell>
          <cell r="NB55">
            <v>0</v>
          </cell>
          <cell r="NC55">
            <v>0</v>
          </cell>
          <cell r="ND55">
            <v>0</v>
          </cell>
          <cell r="NE55">
            <v>0</v>
          </cell>
          <cell r="NN55">
            <v>-2019.4</v>
          </cell>
          <cell r="NO55">
            <v>-2019.4</v>
          </cell>
          <cell r="NP55">
            <v>0</v>
          </cell>
          <cell r="NQ55">
            <v>696.07999999999993</v>
          </cell>
          <cell r="NR55">
            <v>0</v>
          </cell>
          <cell r="NS55">
            <v>-696.07999999999993</v>
          </cell>
          <cell r="NT55">
            <v>-696.07999999999993</v>
          </cell>
          <cell r="NU55">
            <v>0</v>
          </cell>
          <cell r="NV55">
            <v>240.92</v>
          </cell>
          <cell r="NW55">
            <v>60.23</v>
          </cell>
          <cell r="NX55">
            <v>60.23</v>
          </cell>
          <cell r="NY55">
            <v>60.23</v>
          </cell>
          <cell r="NZ55">
            <v>60.23</v>
          </cell>
          <cell r="OI55">
            <v>0</v>
          </cell>
          <cell r="OJ55">
            <v>0</v>
          </cell>
          <cell r="OK55">
            <v>0</v>
          </cell>
          <cell r="OL55">
            <v>0</v>
          </cell>
          <cell r="OM55">
            <v>0</v>
          </cell>
          <cell r="OV55">
            <v>-240.92</v>
          </cell>
          <cell r="OW55">
            <v>-240.92</v>
          </cell>
          <cell r="OX55">
            <v>0</v>
          </cell>
          <cell r="OY55">
            <v>208.04</v>
          </cell>
          <cell r="OZ55">
            <v>52.01</v>
          </cell>
          <cell r="PA55">
            <v>52.01</v>
          </cell>
          <cell r="PB55">
            <v>52.01</v>
          </cell>
          <cell r="PC55">
            <v>52.01</v>
          </cell>
          <cell r="PL55">
            <v>0</v>
          </cell>
          <cell r="PM55">
            <v>0</v>
          </cell>
          <cell r="PN55">
            <v>0</v>
          </cell>
          <cell r="PO55">
            <v>0</v>
          </cell>
          <cell r="PP55">
            <v>0</v>
          </cell>
          <cell r="PY55">
            <v>-208.04</v>
          </cell>
          <cell r="PZ55">
            <v>-208.04</v>
          </cell>
          <cell r="QA55">
            <v>0</v>
          </cell>
          <cell r="QB55">
            <v>49.4</v>
          </cell>
          <cell r="QC55">
            <v>12.35</v>
          </cell>
          <cell r="QD55">
            <v>12.35</v>
          </cell>
          <cell r="QE55">
            <v>12.35</v>
          </cell>
          <cell r="QF55">
            <v>12.35</v>
          </cell>
          <cell r="QO55">
            <v>0</v>
          </cell>
          <cell r="QP55">
            <v>0</v>
          </cell>
          <cell r="QQ55">
            <v>0</v>
          </cell>
          <cell r="QR55">
            <v>0</v>
          </cell>
          <cell r="QS55">
            <v>0</v>
          </cell>
          <cell r="RB55">
            <v>-49.4</v>
          </cell>
          <cell r="RC55">
            <v>-49.4</v>
          </cell>
          <cell r="RD55">
            <v>0</v>
          </cell>
          <cell r="RE55">
            <v>159.56</v>
          </cell>
          <cell r="RF55">
            <v>39.89</v>
          </cell>
          <cell r="RG55">
            <v>39.89</v>
          </cell>
          <cell r="RH55">
            <v>39.89</v>
          </cell>
          <cell r="RI55">
            <v>39.89</v>
          </cell>
          <cell r="RR55">
            <v>0</v>
          </cell>
          <cell r="RS55">
            <v>0</v>
          </cell>
          <cell r="RT55">
            <v>0</v>
          </cell>
          <cell r="RU55">
            <v>0</v>
          </cell>
          <cell r="RV55">
            <v>0</v>
          </cell>
          <cell r="SE55">
            <v>-159.56</v>
          </cell>
          <cell r="SF55">
            <v>-159.56</v>
          </cell>
          <cell r="SG55">
            <v>0</v>
          </cell>
          <cell r="SH55">
            <v>0</v>
          </cell>
          <cell r="SI55">
            <v>0</v>
          </cell>
          <cell r="SJ55">
            <v>0</v>
          </cell>
          <cell r="SK55">
            <v>0</v>
          </cell>
          <cell r="SL55">
            <v>0</v>
          </cell>
          <cell r="SU55">
            <v>0</v>
          </cell>
          <cell r="SV55">
            <v>0</v>
          </cell>
          <cell r="SW55">
            <v>0</v>
          </cell>
          <cell r="SX55">
            <v>0</v>
          </cell>
          <cell r="SY55">
            <v>0</v>
          </cell>
          <cell r="TH55">
            <v>0</v>
          </cell>
          <cell r="TI55">
            <v>0</v>
          </cell>
          <cell r="TJ55">
            <v>0</v>
          </cell>
          <cell r="TK55">
            <v>31.36</v>
          </cell>
          <cell r="TL55">
            <v>7.84</v>
          </cell>
          <cell r="TM55">
            <v>7.84</v>
          </cell>
          <cell r="TN55">
            <v>7.84</v>
          </cell>
          <cell r="TO55">
            <v>7.84</v>
          </cell>
          <cell r="TX55">
            <v>0</v>
          </cell>
          <cell r="TY55">
            <v>0</v>
          </cell>
          <cell r="TZ55">
            <v>0</v>
          </cell>
          <cell r="UA55">
            <v>0</v>
          </cell>
          <cell r="UB55">
            <v>0</v>
          </cell>
          <cell r="UK55">
            <v>-31.36</v>
          </cell>
          <cell r="UL55">
            <v>-31.36</v>
          </cell>
          <cell r="UM55">
            <v>0</v>
          </cell>
          <cell r="UN55">
            <v>6.8</v>
          </cell>
          <cell r="UO55">
            <v>1.7</v>
          </cell>
          <cell r="UP55">
            <v>1.7</v>
          </cell>
          <cell r="UQ55">
            <v>1.7</v>
          </cell>
          <cell r="UR55">
            <v>1.7</v>
          </cell>
          <cell r="VA55">
            <v>0</v>
          </cell>
          <cell r="VC55">
            <v>0</v>
          </cell>
          <cell r="VH55">
            <v>0</v>
          </cell>
          <cell r="VN55">
            <v>-6.8</v>
          </cell>
          <cell r="VO55">
            <v>-6.8</v>
          </cell>
          <cell r="VP55">
            <v>0</v>
          </cell>
          <cell r="VQ55">
            <v>0</v>
          </cell>
          <cell r="WD55">
            <v>0</v>
          </cell>
          <cell r="WQ55">
            <v>0</v>
          </cell>
          <cell r="WR55">
            <v>0</v>
          </cell>
          <cell r="WS55">
            <v>0</v>
          </cell>
          <cell r="WT55">
            <v>1772.96</v>
          </cell>
          <cell r="WU55">
            <v>443.24</v>
          </cell>
          <cell r="WV55">
            <v>443.24</v>
          </cell>
          <cell r="WW55">
            <v>443.24</v>
          </cell>
          <cell r="WX55">
            <v>443.24</v>
          </cell>
          <cell r="XG55">
            <v>2408.2531312499004</v>
          </cell>
          <cell r="XH55">
            <v>1499.7678206489172</v>
          </cell>
          <cell r="XI55">
            <v>442.82460172049338</v>
          </cell>
          <cell r="XJ55">
            <v>6.784989747262185</v>
          </cell>
          <cell r="XK55">
            <v>458.8757191332279</v>
          </cell>
          <cell r="XT55">
            <v>635.2931312499004</v>
          </cell>
          <cell r="XU55">
            <v>0</v>
          </cell>
          <cell r="XV55">
            <v>635.2931312499004</v>
          </cell>
          <cell r="XW55">
            <v>505.28</v>
          </cell>
          <cell r="XX55">
            <v>126.32</v>
          </cell>
          <cell r="XY55">
            <v>126.32</v>
          </cell>
          <cell r="XZ55">
            <v>126.32</v>
          </cell>
          <cell r="YA55">
            <v>126.32</v>
          </cell>
          <cell r="YJ55">
            <v>1844.0502906790662</v>
          </cell>
          <cell r="YK55">
            <v>776.60399334006797</v>
          </cell>
          <cell r="YL55">
            <v>370.0279535904258</v>
          </cell>
          <cell r="YM55">
            <v>371.94898247239257</v>
          </cell>
          <cell r="YN55">
            <v>325.46936127617988</v>
          </cell>
          <cell r="YW55">
            <v>1338.7702906790662</v>
          </cell>
          <cell r="YX55">
            <v>0</v>
          </cell>
          <cell r="YY55">
            <v>1338.7702906790662</v>
          </cell>
          <cell r="YZ55">
            <v>294.76</v>
          </cell>
          <cell r="ZA55">
            <v>73.69</v>
          </cell>
          <cell r="ZB55">
            <v>73.69</v>
          </cell>
          <cell r="ZC55">
            <v>73.69</v>
          </cell>
          <cell r="ZD55">
            <v>73.69</v>
          </cell>
          <cell r="ZM55">
            <v>1260.6146908345895</v>
          </cell>
          <cell r="ZT55">
            <v>302.72580888107899</v>
          </cell>
          <cell r="ZU55">
            <v>777.70247701659684</v>
          </cell>
          <cell r="ZV55">
            <v>180.1864049369137</v>
          </cell>
          <cell r="ZZ55">
            <v>965.85469083458952</v>
          </cell>
          <cell r="AAA55">
            <v>0</v>
          </cell>
          <cell r="AAB55">
            <v>965.85469083458952</v>
          </cell>
          <cell r="AAC55">
            <v>0</v>
          </cell>
          <cell r="AAD55">
            <v>0</v>
          </cell>
          <cell r="AAE55">
            <v>0</v>
          </cell>
          <cell r="AAF55">
            <v>0</v>
          </cell>
          <cell r="AAG55">
            <v>0</v>
          </cell>
          <cell r="AAP55">
            <v>198.15518311199997</v>
          </cell>
          <cell r="AAQ55">
            <v>198.15518311199997</v>
          </cell>
          <cell r="AAR55">
            <v>0</v>
          </cell>
          <cell r="AAS55">
            <v>0</v>
          </cell>
          <cell r="AAT55">
            <v>0</v>
          </cell>
          <cell r="ABC55">
            <v>198.15518311199997</v>
          </cell>
          <cell r="ABD55">
            <v>0</v>
          </cell>
          <cell r="ABE55">
            <v>198.15518311199997</v>
          </cell>
          <cell r="ABF55">
            <v>0</v>
          </cell>
          <cell r="ABG55">
            <v>0</v>
          </cell>
          <cell r="ABH55">
            <v>0</v>
          </cell>
          <cell r="ABI55">
            <v>0</v>
          </cell>
          <cell r="ABJ55">
            <v>0</v>
          </cell>
          <cell r="ABS55">
            <v>0</v>
          </cell>
          <cell r="ABT55">
            <v>0</v>
          </cell>
          <cell r="ABU55">
            <v>0</v>
          </cell>
          <cell r="ABV55">
            <v>0</v>
          </cell>
          <cell r="ACF55">
            <v>0</v>
          </cell>
          <cell r="ACG55">
            <v>0</v>
          </cell>
          <cell r="ACH55">
            <v>0</v>
          </cell>
          <cell r="ACI55">
            <v>2066.1999999999998</v>
          </cell>
          <cell r="ACJ55">
            <v>3507.7896802199998</v>
          </cell>
          <cell r="ACK55">
            <v>1441.58968022</v>
          </cell>
          <cell r="ACL55">
            <v>0</v>
          </cell>
          <cell r="ACM55">
            <v>1441.58968022</v>
          </cell>
          <cell r="ACN55">
            <v>2066.1999999999998</v>
          </cell>
          <cell r="ACO55">
            <v>516.54999999999995</v>
          </cell>
          <cell r="ACP55">
            <v>516.54999999999995</v>
          </cell>
          <cell r="ACQ55">
            <v>516.54999999999995</v>
          </cell>
          <cell r="ACR55">
            <v>516.54999999999995</v>
          </cell>
          <cell r="ADA55">
            <v>3507.7896802199998</v>
          </cell>
          <cell r="ADB55">
            <v>932.95615391999991</v>
          </cell>
          <cell r="ADC55">
            <v>767.51262853999992</v>
          </cell>
          <cell r="ADD55">
            <v>920.05051375999994</v>
          </cell>
          <cell r="ADE55">
            <v>887.27038399999992</v>
          </cell>
          <cell r="ADN55">
            <v>1441.58968022</v>
          </cell>
          <cell r="ADO55">
            <v>0</v>
          </cell>
          <cell r="ADP55">
            <v>1441.58968022</v>
          </cell>
          <cell r="ADQ55">
            <v>0</v>
          </cell>
          <cell r="ADR55">
            <v>0</v>
          </cell>
          <cell r="ADS55">
            <v>0</v>
          </cell>
          <cell r="ADT55">
            <v>0</v>
          </cell>
          <cell r="ADU55">
            <v>0</v>
          </cell>
          <cell r="AED55">
            <v>0</v>
          </cell>
          <cell r="AEE55">
            <v>0</v>
          </cell>
          <cell r="AEF55">
            <v>0</v>
          </cell>
          <cell r="AEG55">
            <v>0</v>
          </cell>
          <cell r="AEH55">
            <v>0</v>
          </cell>
          <cell r="AEQ55">
            <v>0</v>
          </cell>
          <cell r="AER55">
            <v>0</v>
          </cell>
          <cell r="AES55">
            <v>0</v>
          </cell>
          <cell r="AET55">
            <v>0</v>
          </cell>
          <cell r="AEU55">
            <v>0</v>
          </cell>
          <cell r="AEV55">
            <v>0</v>
          </cell>
          <cell r="AEW55">
            <v>0</v>
          </cell>
          <cell r="AEX55">
            <v>0</v>
          </cell>
          <cell r="AFG55">
            <v>0</v>
          </cell>
          <cell r="AFH55">
            <v>0</v>
          </cell>
          <cell r="AFI55">
            <v>0</v>
          </cell>
          <cell r="AFK55">
            <v>0</v>
          </cell>
          <cell r="AFT55">
            <v>0</v>
          </cell>
          <cell r="AFU55">
            <v>0</v>
          </cell>
          <cell r="AFV55">
            <v>0</v>
          </cell>
          <cell r="AFW55">
            <v>10074.200000000001</v>
          </cell>
          <cell r="AFX55">
            <v>10091.059767465418</v>
          </cell>
          <cell r="AFY55">
            <v>16.859767465417463</v>
          </cell>
          <cell r="AFZ55">
            <v>0</v>
          </cell>
          <cell r="AGA55">
            <v>16.859767465417463</v>
          </cell>
          <cell r="AGB55">
            <v>12089.04</v>
          </cell>
          <cell r="AGC55">
            <v>12109.271720958501</v>
          </cell>
          <cell r="AGD55">
            <v>20.231720958499864</v>
          </cell>
          <cell r="AGE55">
            <v>0</v>
          </cell>
          <cell r="AGF55">
            <v>20.231720958499864</v>
          </cell>
          <cell r="AGG55">
            <v>604.45200000000011</v>
          </cell>
          <cell r="AGH55">
            <v>605.46358604792511</v>
          </cell>
          <cell r="AGI55">
            <v>1.0115860479249932</v>
          </cell>
          <cell r="AGJ55">
            <v>0</v>
          </cell>
          <cell r="AGK55">
            <v>1.0115860479249932</v>
          </cell>
          <cell r="AGL55">
            <v>225.35516304347826</v>
          </cell>
          <cell r="AGN55">
            <v>-225.35516304347826</v>
          </cell>
          <cell r="AGO55">
            <v>-225.35516304347826</v>
          </cell>
          <cell r="AGP55">
            <v>0</v>
          </cell>
          <cell r="AGQ55">
            <v>12918.847163043478</v>
          </cell>
          <cell r="AGR55">
            <v>12714.735307006426</v>
          </cell>
          <cell r="AGS55">
            <v>-204.11185603705235</v>
          </cell>
          <cell r="AGT55">
            <v>-204.11185603705235</v>
          </cell>
          <cell r="AGU55">
            <v>0</v>
          </cell>
        </row>
        <row r="56">
          <cell r="C56" t="str">
            <v>Текстильникiв, ВУЛ, 15</v>
          </cell>
          <cell r="D56">
            <v>8</v>
          </cell>
          <cell r="E56">
            <v>5817.77</v>
          </cell>
          <cell r="F56">
            <v>19297.440000000002</v>
          </cell>
          <cell r="G56">
            <v>8073.9268266856179</v>
          </cell>
          <cell r="H56">
            <v>-11223.513173314384</v>
          </cell>
          <cell r="I56">
            <v>-11223.513173314384</v>
          </cell>
          <cell r="J56">
            <v>0</v>
          </cell>
          <cell r="K56">
            <v>5061.6000000000004</v>
          </cell>
          <cell r="L56">
            <v>1265.4000000000001</v>
          </cell>
          <cell r="M56">
            <v>1265.4000000000001</v>
          </cell>
          <cell r="N56">
            <v>1265.4000000000001</v>
          </cell>
          <cell r="O56">
            <v>1265.4000000000001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L56">
            <v>0</v>
          </cell>
          <cell r="AM56">
            <v>0</v>
          </cell>
          <cell r="AN56">
            <v>939.72</v>
          </cell>
          <cell r="AO56">
            <v>234.93</v>
          </cell>
          <cell r="AP56">
            <v>234.93</v>
          </cell>
          <cell r="AQ56">
            <v>234.93</v>
          </cell>
          <cell r="AR56">
            <v>234.93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O56">
            <v>0</v>
          </cell>
          <cell r="BP56">
            <v>0</v>
          </cell>
          <cell r="BQ56">
            <v>1362.48</v>
          </cell>
          <cell r="BR56">
            <v>340.62</v>
          </cell>
          <cell r="BS56">
            <v>340.62</v>
          </cell>
          <cell r="BT56">
            <v>340.62</v>
          </cell>
          <cell r="BU56">
            <v>340.62</v>
          </cell>
          <cell r="CD56">
            <v>1259.08</v>
          </cell>
          <cell r="CE56">
            <v>314.77</v>
          </cell>
          <cell r="CF56">
            <v>314.77</v>
          </cell>
          <cell r="CG56">
            <v>314.77</v>
          </cell>
          <cell r="CH56">
            <v>314.77</v>
          </cell>
          <cell r="CR56">
            <v>0</v>
          </cell>
          <cell r="CS56">
            <v>0</v>
          </cell>
          <cell r="CT56">
            <v>229.76</v>
          </cell>
          <cell r="CU56">
            <v>57.44</v>
          </cell>
          <cell r="CV56">
            <v>57.44</v>
          </cell>
          <cell r="CW56">
            <v>57.44</v>
          </cell>
          <cell r="CX56">
            <v>57.44</v>
          </cell>
          <cell r="DG56">
            <v>212.64</v>
          </cell>
          <cell r="DH56">
            <v>53.16</v>
          </cell>
          <cell r="DI56">
            <v>53.16</v>
          </cell>
          <cell r="DJ56">
            <v>53.16</v>
          </cell>
          <cell r="DK56">
            <v>53.16</v>
          </cell>
          <cell r="DT56">
            <v>-17.120000000000005</v>
          </cell>
          <cell r="DU56">
            <v>-17.120000000000005</v>
          </cell>
          <cell r="DV56">
            <v>0</v>
          </cell>
          <cell r="DW56">
            <v>546.79999999999995</v>
          </cell>
          <cell r="DX56">
            <v>136.69999999999999</v>
          </cell>
          <cell r="DY56">
            <v>136.69999999999999</v>
          </cell>
          <cell r="DZ56">
            <v>136.69999999999999</v>
          </cell>
          <cell r="EA56">
            <v>136.69999999999999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X56">
            <v>-546.79999999999995</v>
          </cell>
          <cell r="EY56">
            <v>-546.79999999999995</v>
          </cell>
          <cell r="EZ56">
            <v>0</v>
          </cell>
          <cell r="FA56">
            <v>3460.16</v>
          </cell>
          <cell r="FB56">
            <v>865.04</v>
          </cell>
          <cell r="FC56">
            <v>865.04</v>
          </cell>
          <cell r="FD56">
            <v>865.04</v>
          </cell>
          <cell r="FE56">
            <v>865.04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GA56">
            <v>-3460.16</v>
          </cell>
          <cell r="GB56">
            <v>-3460.16</v>
          </cell>
          <cell r="GC56">
            <v>0</v>
          </cell>
          <cell r="GD56">
            <v>273.39999999999998</v>
          </cell>
          <cell r="GE56">
            <v>68.349999999999994</v>
          </cell>
          <cell r="GF56">
            <v>68.349999999999994</v>
          </cell>
          <cell r="GG56">
            <v>68.349999999999994</v>
          </cell>
          <cell r="GH56">
            <v>68.349999999999994</v>
          </cell>
          <cell r="GQ56">
            <v>0</v>
          </cell>
          <cell r="GV56">
            <v>-273.39999999999998</v>
          </cell>
          <cell r="GW56">
            <v>-273.39999999999998</v>
          </cell>
          <cell r="GX56">
            <v>0</v>
          </cell>
          <cell r="GY56">
            <v>7423.52</v>
          </cell>
          <cell r="GZ56">
            <v>1855.88</v>
          </cell>
          <cell r="HA56">
            <v>1855.88</v>
          </cell>
          <cell r="HB56">
            <v>1855.88</v>
          </cell>
          <cell r="HC56">
            <v>1855.88</v>
          </cell>
          <cell r="HL56">
            <v>6602.2068266856186</v>
          </cell>
          <cell r="HM56">
            <v>1810.795200731957</v>
          </cell>
          <cell r="HN56">
            <v>1883.5502613702392</v>
          </cell>
          <cell r="HO56">
            <v>1560.8679960795748</v>
          </cell>
          <cell r="HP56">
            <v>1346.9933685038463</v>
          </cell>
          <cell r="HY56">
            <v>-821.31317331438186</v>
          </cell>
          <cell r="HZ56">
            <v>-821.31317331438186</v>
          </cell>
          <cell r="IA56">
            <v>0</v>
          </cell>
          <cell r="IB56">
            <v>18653.28</v>
          </cell>
          <cell r="IC56">
            <v>4663.32</v>
          </cell>
          <cell r="ID56">
            <v>4663.32</v>
          </cell>
          <cell r="IE56">
            <v>4663.32</v>
          </cell>
          <cell r="IF56">
            <v>4663.32</v>
          </cell>
          <cell r="IO56">
            <v>14311.824145509689</v>
          </cell>
          <cell r="IP56">
            <v>3500.4987978328131</v>
          </cell>
          <cell r="IQ56">
            <v>4899.0228513170168</v>
          </cell>
          <cell r="IR56">
            <v>3136.8795095988157</v>
          </cell>
          <cell r="IS56">
            <v>2775.4229867610425</v>
          </cell>
          <cell r="JB56">
            <v>-4341.4558544903102</v>
          </cell>
          <cell r="JC56">
            <v>-4341.4558544903102</v>
          </cell>
          <cell r="JD56">
            <v>0</v>
          </cell>
          <cell r="JE56">
            <v>0</v>
          </cell>
          <cell r="JF56">
            <v>0</v>
          </cell>
          <cell r="JG56">
            <v>0</v>
          </cell>
          <cell r="JH56">
            <v>0</v>
          </cell>
          <cell r="JI56">
            <v>0</v>
          </cell>
          <cell r="JR56">
            <v>0</v>
          </cell>
          <cell r="JS56">
            <v>0</v>
          </cell>
          <cell r="JT56">
            <v>0</v>
          </cell>
          <cell r="JU56">
            <v>0</v>
          </cell>
          <cell r="JV56">
            <v>0</v>
          </cell>
          <cell r="KE56">
            <v>0</v>
          </cell>
          <cell r="KF56">
            <v>0</v>
          </cell>
          <cell r="KG56">
            <v>0</v>
          </cell>
          <cell r="KH56">
            <v>1461.28</v>
          </cell>
          <cell r="KI56">
            <v>365.32</v>
          </cell>
          <cell r="KJ56">
            <v>365.32</v>
          </cell>
          <cell r="KK56">
            <v>365.32</v>
          </cell>
          <cell r="KL56">
            <v>365.32</v>
          </cell>
          <cell r="KU56">
            <v>1575.6974810777665</v>
          </cell>
          <cell r="KV56">
            <v>424.83500326915396</v>
          </cell>
          <cell r="KW56">
            <v>425.3623600837085</v>
          </cell>
          <cell r="KX56">
            <v>401.75295975771553</v>
          </cell>
          <cell r="KY56">
            <v>323.74715796718851</v>
          </cell>
          <cell r="LH56">
            <v>114.41748107776652</v>
          </cell>
          <cell r="LI56">
            <v>0</v>
          </cell>
          <cell r="LJ56">
            <v>114.41748107776652</v>
          </cell>
          <cell r="LK56">
            <v>0</v>
          </cell>
          <cell r="LX56">
            <v>0</v>
          </cell>
          <cell r="MJ56">
            <v>0</v>
          </cell>
          <cell r="ML56">
            <v>0</v>
          </cell>
          <cell r="MM56">
            <v>0</v>
          </cell>
          <cell r="MN56">
            <v>21289.915000000001</v>
          </cell>
          <cell r="MO56">
            <v>5322.4787500000002</v>
          </cell>
          <cell r="MP56">
            <v>5322.4787500000002</v>
          </cell>
          <cell r="MQ56">
            <v>5322.4787500000002</v>
          </cell>
          <cell r="MR56">
            <v>5322.4787500000002</v>
          </cell>
          <cell r="NA56">
            <v>32031.048429415878</v>
          </cell>
          <cell r="NB56">
            <v>651.07909897870127</v>
          </cell>
          <cell r="NC56">
            <v>0</v>
          </cell>
          <cell r="ND56">
            <v>0</v>
          </cell>
          <cell r="NE56">
            <v>31379.969330437176</v>
          </cell>
          <cell r="NN56">
            <v>10741.133429415877</v>
          </cell>
          <cell r="NO56">
            <v>0</v>
          </cell>
          <cell r="NP56">
            <v>10741.133429415877</v>
          </cell>
          <cell r="NQ56">
            <v>3292.44</v>
          </cell>
          <cell r="NR56">
            <v>4336.54</v>
          </cell>
          <cell r="NS56">
            <v>1044.0999999999999</v>
          </cell>
          <cell r="NT56">
            <v>0</v>
          </cell>
          <cell r="NU56">
            <v>1044.0999999999999</v>
          </cell>
          <cell r="NV56">
            <v>581.28</v>
          </cell>
          <cell r="NW56">
            <v>145.32</v>
          </cell>
          <cell r="NX56">
            <v>145.32</v>
          </cell>
          <cell r="NY56">
            <v>145.32</v>
          </cell>
          <cell r="NZ56">
            <v>145.32</v>
          </cell>
          <cell r="OI56">
            <v>0</v>
          </cell>
          <cell r="OJ56">
            <v>0</v>
          </cell>
          <cell r="OK56">
            <v>0</v>
          </cell>
          <cell r="OL56">
            <v>0</v>
          </cell>
          <cell r="OM56">
            <v>0</v>
          </cell>
          <cell r="OV56">
            <v>-581.28</v>
          </cell>
          <cell r="OW56">
            <v>-581.28</v>
          </cell>
          <cell r="OX56">
            <v>0</v>
          </cell>
          <cell r="OY56">
            <v>477.92</v>
          </cell>
          <cell r="OZ56">
            <v>119.48</v>
          </cell>
          <cell r="PA56">
            <v>119.48</v>
          </cell>
          <cell r="PB56">
            <v>119.48</v>
          </cell>
          <cell r="PC56">
            <v>119.48</v>
          </cell>
          <cell r="PL56">
            <v>155.38</v>
          </cell>
          <cell r="PM56">
            <v>155.38</v>
          </cell>
          <cell r="PN56">
            <v>0</v>
          </cell>
          <cell r="PO56">
            <v>0</v>
          </cell>
          <cell r="PP56">
            <v>0</v>
          </cell>
          <cell r="PY56">
            <v>-322.54000000000002</v>
          </cell>
          <cell r="PZ56">
            <v>-322.54000000000002</v>
          </cell>
          <cell r="QA56">
            <v>0</v>
          </cell>
          <cell r="QB56">
            <v>523.84</v>
          </cell>
          <cell r="QC56">
            <v>130.96</v>
          </cell>
          <cell r="QD56">
            <v>130.96</v>
          </cell>
          <cell r="QE56">
            <v>130.96</v>
          </cell>
          <cell r="QF56">
            <v>130.96</v>
          </cell>
          <cell r="QO56">
            <v>0</v>
          </cell>
          <cell r="QP56">
            <v>0</v>
          </cell>
          <cell r="QQ56">
            <v>0</v>
          </cell>
          <cell r="QR56">
            <v>0</v>
          </cell>
          <cell r="QS56">
            <v>0</v>
          </cell>
          <cell r="RB56">
            <v>-523.84</v>
          </cell>
          <cell r="RC56">
            <v>-523.84</v>
          </cell>
          <cell r="RD56">
            <v>0</v>
          </cell>
          <cell r="RE56">
            <v>1238.4000000000001</v>
          </cell>
          <cell r="RF56">
            <v>309.60000000000002</v>
          </cell>
          <cell r="RG56">
            <v>309.60000000000002</v>
          </cell>
          <cell r="RH56">
            <v>309.60000000000002</v>
          </cell>
          <cell r="RI56">
            <v>309.60000000000002</v>
          </cell>
          <cell r="RR56">
            <v>4181.16</v>
          </cell>
          <cell r="RS56">
            <v>0</v>
          </cell>
          <cell r="RT56">
            <v>4181.16</v>
          </cell>
          <cell r="RU56">
            <v>0</v>
          </cell>
          <cell r="RV56">
            <v>0</v>
          </cell>
          <cell r="SE56">
            <v>2942.7599999999998</v>
          </cell>
          <cell r="SF56">
            <v>0</v>
          </cell>
          <cell r="SG56">
            <v>2942.7599999999998</v>
          </cell>
          <cell r="SH56">
            <v>0</v>
          </cell>
          <cell r="SI56">
            <v>0</v>
          </cell>
          <cell r="SJ56">
            <v>0</v>
          </cell>
          <cell r="SK56">
            <v>0</v>
          </cell>
          <cell r="SL56">
            <v>0</v>
          </cell>
          <cell r="SU56">
            <v>0</v>
          </cell>
          <cell r="SV56">
            <v>0</v>
          </cell>
          <cell r="SW56">
            <v>0</v>
          </cell>
          <cell r="SX56">
            <v>0</v>
          </cell>
          <cell r="SY56">
            <v>0</v>
          </cell>
          <cell r="TH56">
            <v>0</v>
          </cell>
          <cell r="TI56">
            <v>0</v>
          </cell>
          <cell r="TJ56">
            <v>0</v>
          </cell>
          <cell r="TK56">
            <v>452.64</v>
          </cell>
          <cell r="TL56">
            <v>113.16</v>
          </cell>
          <cell r="TM56">
            <v>113.16</v>
          </cell>
          <cell r="TN56">
            <v>113.16</v>
          </cell>
          <cell r="TO56">
            <v>113.16</v>
          </cell>
          <cell r="TX56">
            <v>0</v>
          </cell>
          <cell r="TY56">
            <v>0</v>
          </cell>
          <cell r="TZ56">
            <v>0</v>
          </cell>
          <cell r="UA56">
            <v>0</v>
          </cell>
          <cell r="UB56">
            <v>0</v>
          </cell>
          <cell r="UK56">
            <v>-452.64</v>
          </cell>
          <cell r="UL56">
            <v>-452.64</v>
          </cell>
          <cell r="UM56">
            <v>0</v>
          </cell>
          <cell r="UN56">
            <v>18.36</v>
          </cell>
          <cell r="UO56">
            <v>4.59</v>
          </cell>
          <cell r="UP56">
            <v>4.59</v>
          </cell>
          <cell r="UQ56">
            <v>4.59</v>
          </cell>
          <cell r="UR56">
            <v>4.59</v>
          </cell>
          <cell r="VA56">
            <v>0</v>
          </cell>
          <cell r="VC56">
            <v>0</v>
          </cell>
          <cell r="VH56">
            <v>0</v>
          </cell>
          <cell r="VN56">
            <v>-18.36</v>
          </cell>
          <cell r="VO56">
            <v>-18.36</v>
          </cell>
          <cell r="VP56">
            <v>0</v>
          </cell>
          <cell r="VQ56">
            <v>0</v>
          </cell>
          <cell r="WD56">
            <v>0</v>
          </cell>
          <cell r="WQ56">
            <v>0</v>
          </cell>
          <cell r="WR56">
            <v>0</v>
          </cell>
          <cell r="WS56">
            <v>0</v>
          </cell>
          <cell r="WT56">
            <v>27008.12</v>
          </cell>
          <cell r="WU56">
            <v>6752.03</v>
          </cell>
          <cell r="WV56">
            <v>6752.03</v>
          </cell>
          <cell r="WW56">
            <v>6752.03</v>
          </cell>
          <cell r="WX56">
            <v>6752.03</v>
          </cell>
          <cell r="XG56">
            <v>19362.452835563083</v>
          </cell>
          <cell r="XH56">
            <v>7284.8912019041491</v>
          </cell>
          <cell r="XI56">
            <v>5019.3207522951234</v>
          </cell>
          <cell r="XJ56">
            <v>1.1638884211913409</v>
          </cell>
          <cell r="XK56">
            <v>7057.0769929426178</v>
          </cell>
          <cell r="XT56">
            <v>-7645.6671644369162</v>
          </cell>
          <cell r="XU56">
            <v>-7645.6671644369162</v>
          </cell>
          <cell r="XV56">
            <v>0</v>
          </cell>
          <cell r="XW56">
            <v>22423.279999999999</v>
          </cell>
          <cell r="XX56">
            <v>5605.82</v>
          </cell>
          <cell r="XY56">
            <v>5605.82</v>
          </cell>
          <cell r="XZ56">
            <v>5605.82</v>
          </cell>
          <cell r="YA56">
            <v>5605.82</v>
          </cell>
          <cell r="YJ56">
            <v>23885.890888362745</v>
          </cell>
          <cell r="YK56">
            <v>6849.2640551522272</v>
          </cell>
          <cell r="YL56">
            <v>5791.0874850227001</v>
          </cell>
          <cell r="YM56">
            <v>6151.8099849013288</v>
          </cell>
          <cell r="YN56">
            <v>5093.7293632864876</v>
          </cell>
          <cell r="YW56">
            <v>1462.6108883627458</v>
          </cell>
          <cell r="YX56">
            <v>0</v>
          </cell>
          <cell r="YY56">
            <v>1462.6108883627458</v>
          </cell>
          <cell r="YZ56">
            <v>1089.08</v>
          </cell>
          <cell r="ZA56">
            <v>272.27</v>
          </cell>
          <cell r="ZB56">
            <v>272.27</v>
          </cell>
          <cell r="ZC56">
            <v>272.27</v>
          </cell>
          <cell r="ZD56">
            <v>272.27</v>
          </cell>
          <cell r="ZM56">
            <v>11089.696279358508</v>
          </cell>
          <cell r="ZT56">
            <v>2033.5536238669511</v>
          </cell>
          <cell r="ZU56">
            <v>8854.4214495713404</v>
          </cell>
          <cell r="ZV56">
            <v>201.7212059202175</v>
          </cell>
          <cell r="ZZ56">
            <v>10000.616279358508</v>
          </cell>
          <cell r="AAA56">
            <v>0</v>
          </cell>
          <cell r="AAB56">
            <v>10000.616279358508</v>
          </cell>
          <cell r="AAC56">
            <v>544.52</v>
          </cell>
          <cell r="AAD56">
            <v>136.13</v>
          </cell>
          <cell r="AAE56">
            <v>136.13</v>
          </cell>
          <cell r="AAF56">
            <v>136.13</v>
          </cell>
          <cell r="AAG56">
            <v>136.13</v>
          </cell>
          <cell r="AAP56">
            <v>762.64986437999994</v>
          </cell>
          <cell r="AAQ56">
            <v>0</v>
          </cell>
          <cell r="AAR56">
            <v>254.31408997199998</v>
          </cell>
          <cell r="AAS56">
            <v>251.86056400799998</v>
          </cell>
          <cell r="AAT56">
            <v>256.47521039999998</v>
          </cell>
          <cell r="ABC56">
            <v>218.12986437999996</v>
          </cell>
          <cell r="ABD56">
            <v>0</v>
          </cell>
          <cell r="ABE56">
            <v>218.12986437999996</v>
          </cell>
          <cell r="ABF56">
            <v>114.88</v>
          </cell>
          <cell r="ABG56">
            <v>28.72</v>
          </cell>
          <cell r="ABH56">
            <v>28.72</v>
          </cell>
          <cell r="ABI56">
            <v>28.72</v>
          </cell>
          <cell r="ABJ56">
            <v>28.72</v>
          </cell>
          <cell r="ABS56">
            <v>0</v>
          </cell>
          <cell r="ABT56">
            <v>0</v>
          </cell>
          <cell r="ABU56">
            <v>0</v>
          </cell>
          <cell r="ABV56">
            <v>0</v>
          </cell>
          <cell r="ACF56">
            <v>-114.88</v>
          </cell>
          <cell r="ACG56">
            <v>-114.88</v>
          </cell>
          <cell r="ACH56">
            <v>0</v>
          </cell>
          <cell r="ACI56">
            <v>9175.4</v>
          </cell>
          <cell r="ACJ56">
            <v>7265.9945940399994</v>
          </cell>
          <cell r="ACK56">
            <v>-1909.4054059600003</v>
          </cell>
          <cell r="ACL56">
            <v>-1909.4054059600003</v>
          </cell>
          <cell r="ACM56">
            <v>0</v>
          </cell>
          <cell r="ACN56">
            <v>6022.2</v>
          </cell>
          <cell r="ACO56">
            <v>1505.55</v>
          </cell>
          <cell r="ACP56">
            <v>1505.55</v>
          </cell>
          <cell r="ACQ56">
            <v>1505.55</v>
          </cell>
          <cell r="ACR56">
            <v>1505.55</v>
          </cell>
          <cell r="ADA56">
            <v>3547.6674659999999</v>
          </cell>
          <cell r="ADB56">
            <v>797.28115767999998</v>
          </cell>
          <cell r="ADC56">
            <v>1205.8715446399999</v>
          </cell>
          <cell r="ADD56">
            <v>871.30611567999995</v>
          </cell>
          <cell r="ADE56">
            <v>673.20864799999993</v>
          </cell>
          <cell r="ADN56">
            <v>-2474.5325339999999</v>
          </cell>
          <cell r="ADO56">
            <v>-2474.5325339999999</v>
          </cell>
          <cell r="ADP56">
            <v>0</v>
          </cell>
          <cell r="ADQ56">
            <v>3153.2</v>
          </cell>
          <cell r="ADR56">
            <v>788.3</v>
          </cell>
          <cell r="ADS56">
            <v>788.3</v>
          </cell>
          <cell r="ADT56">
            <v>788.3</v>
          </cell>
          <cell r="ADU56">
            <v>788.3</v>
          </cell>
          <cell r="AED56">
            <v>3718.3271280399999</v>
          </cell>
          <cell r="AEE56">
            <v>713.43705887999988</v>
          </cell>
          <cell r="AEF56">
            <v>978.23252855999999</v>
          </cell>
          <cell r="AEG56">
            <v>632.15391260000001</v>
          </cell>
          <cell r="AEH56">
            <v>1394.5036279999999</v>
          </cell>
          <cell r="AEQ56">
            <v>565.12712804000012</v>
          </cell>
          <cell r="AER56">
            <v>0</v>
          </cell>
          <cell r="AES56">
            <v>565.12712804000012</v>
          </cell>
          <cell r="AET56">
            <v>0</v>
          </cell>
          <cell r="AEU56">
            <v>0</v>
          </cell>
          <cell r="AEV56">
            <v>0</v>
          </cell>
          <cell r="AEW56">
            <v>0</v>
          </cell>
          <cell r="AEX56">
            <v>0</v>
          </cell>
          <cell r="AFG56">
            <v>0</v>
          </cell>
          <cell r="AFH56">
            <v>0</v>
          </cell>
          <cell r="AFI56">
            <v>0</v>
          </cell>
          <cell r="AFK56">
            <v>0</v>
          </cell>
          <cell r="AFT56">
            <v>0</v>
          </cell>
          <cell r="AFU56">
            <v>0</v>
          </cell>
          <cell r="AFV56">
            <v>0</v>
          </cell>
          <cell r="AFW56">
            <v>124349.63500000001</v>
          </cell>
          <cell r="AFX56">
            <v>122695.7213443933</v>
          </cell>
          <cell r="AFY56">
            <v>-1653.9136556067097</v>
          </cell>
          <cell r="AFZ56">
            <v>-1653.9136556067097</v>
          </cell>
          <cell r="AGA56">
            <v>0</v>
          </cell>
          <cell r="AGB56">
            <v>149219.56200000001</v>
          </cell>
          <cell r="AGC56">
            <v>147234.86561327195</v>
          </cell>
          <cell r="AGD56">
            <v>-1984.6963867280574</v>
          </cell>
          <cell r="AGE56">
            <v>-1984.6963867280574</v>
          </cell>
          <cell r="AGF56">
            <v>0</v>
          </cell>
          <cell r="AGG56">
            <v>4476.5868600000003</v>
          </cell>
          <cell r="AGH56">
            <v>4417.045968398158</v>
          </cell>
          <cell r="AGI56">
            <v>-59.540891601842304</v>
          </cell>
          <cell r="AGJ56">
            <v>-59.540891601842304</v>
          </cell>
          <cell r="AGK56">
            <v>0</v>
          </cell>
          <cell r="AGL56">
            <v>825.35516304347823</v>
          </cell>
          <cell r="AGN56">
            <v>-825.35516304347823</v>
          </cell>
          <cell r="AGO56">
            <v>-825.35516304347823</v>
          </cell>
          <cell r="AGP56">
            <v>0</v>
          </cell>
          <cell r="AGQ56">
            <v>154521.5040230435</v>
          </cell>
          <cell r="AGR56">
            <v>151651.91158167011</v>
          </cell>
          <cell r="AGS56">
            <v>-2869.5924413733883</v>
          </cell>
          <cell r="AGT56">
            <v>-2869.5924413733883</v>
          </cell>
          <cell r="AGU56">
            <v>0</v>
          </cell>
        </row>
        <row r="57">
          <cell r="C57" t="str">
            <v>Текстильникiв, ВУЛ, 15а</v>
          </cell>
          <cell r="D57">
            <v>13</v>
          </cell>
          <cell r="E57">
            <v>4258.6000000000004</v>
          </cell>
          <cell r="F57">
            <v>14388.2</v>
          </cell>
          <cell r="G57">
            <v>18064.787827011292</v>
          </cell>
          <cell r="H57">
            <v>3676.5878270112917</v>
          </cell>
          <cell r="I57">
            <v>0</v>
          </cell>
          <cell r="J57">
            <v>3676.5878270112917</v>
          </cell>
          <cell r="K57">
            <v>4776.8</v>
          </cell>
          <cell r="L57">
            <v>1194.2</v>
          </cell>
          <cell r="M57">
            <v>1194.2</v>
          </cell>
          <cell r="N57">
            <v>1194.2</v>
          </cell>
          <cell r="O57">
            <v>1194.2</v>
          </cell>
          <cell r="X57">
            <v>7149.0146143412148</v>
          </cell>
          <cell r="Y57">
            <v>7149.0146143412148</v>
          </cell>
          <cell r="Z57">
            <v>0</v>
          </cell>
          <cell r="AA57">
            <v>0</v>
          </cell>
          <cell r="AB57">
            <v>0</v>
          </cell>
          <cell r="AL57">
            <v>0</v>
          </cell>
          <cell r="AM57">
            <v>0</v>
          </cell>
          <cell r="AN57">
            <v>825.92</v>
          </cell>
          <cell r="AO57">
            <v>206.48</v>
          </cell>
          <cell r="AP57">
            <v>206.48</v>
          </cell>
          <cell r="AQ57">
            <v>206.48</v>
          </cell>
          <cell r="AR57">
            <v>206.48</v>
          </cell>
          <cell r="BA57">
            <v>1250.334798924303</v>
          </cell>
          <cell r="BB57">
            <v>1250.334798924303</v>
          </cell>
          <cell r="BC57">
            <v>0</v>
          </cell>
          <cell r="BD57">
            <v>0</v>
          </cell>
          <cell r="BE57">
            <v>0</v>
          </cell>
          <cell r="BO57">
            <v>0</v>
          </cell>
          <cell r="BP57">
            <v>0</v>
          </cell>
          <cell r="BQ57">
            <v>100.48</v>
          </cell>
          <cell r="BR57">
            <v>25.12</v>
          </cell>
          <cell r="BS57">
            <v>25.12</v>
          </cell>
          <cell r="BT57">
            <v>25.12</v>
          </cell>
          <cell r="BU57">
            <v>25.12</v>
          </cell>
          <cell r="CD57">
            <v>92.36</v>
          </cell>
          <cell r="CE57">
            <v>23.09</v>
          </cell>
          <cell r="CF57">
            <v>23.09</v>
          </cell>
          <cell r="CG57">
            <v>23.09</v>
          </cell>
          <cell r="CH57">
            <v>23.09</v>
          </cell>
          <cell r="CR57">
            <v>0</v>
          </cell>
          <cell r="CS57">
            <v>0</v>
          </cell>
          <cell r="CT57">
            <v>28.92</v>
          </cell>
          <cell r="CU57">
            <v>7.23</v>
          </cell>
          <cell r="CV57">
            <v>7.23</v>
          </cell>
          <cell r="CW57">
            <v>7.23</v>
          </cell>
          <cell r="CX57">
            <v>7.23</v>
          </cell>
          <cell r="DG57">
            <v>26.64</v>
          </cell>
          <cell r="DH57">
            <v>6.66</v>
          </cell>
          <cell r="DI57">
            <v>6.66</v>
          </cell>
          <cell r="DJ57">
            <v>6.66</v>
          </cell>
          <cell r="DK57">
            <v>6.66</v>
          </cell>
          <cell r="DT57">
            <v>-2.2800000000000011</v>
          </cell>
          <cell r="DU57">
            <v>-2.2800000000000011</v>
          </cell>
          <cell r="DV57">
            <v>0</v>
          </cell>
          <cell r="DW57">
            <v>280.95999999999998</v>
          </cell>
          <cell r="DX57">
            <v>70.239999999999995</v>
          </cell>
          <cell r="DY57">
            <v>70.239999999999995</v>
          </cell>
          <cell r="DZ57">
            <v>70.239999999999995</v>
          </cell>
          <cell r="EA57">
            <v>70.239999999999995</v>
          </cell>
          <cell r="EK57">
            <v>424.42647352420067</v>
          </cell>
          <cell r="EL57">
            <v>424.42647352420067</v>
          </cell>
          <cell r="EM57">
            <v>0</v>
          </cell>
          <cell r="EN57">
            <v>0</v>
          </cell>
          <cell r="EO57">
            <v>0</v>
          </cell>
          <cell r="EX57">
            <v>143.46647352420069</v>
          </cell>
          <cell r="EY57">
            <v>0</v>
          </cell>
          <cell r="EZ57">
            <v>143.46647352420069</v>
          </cell>
          <cell r="FA57">
            <v>2869.48</v>
          </cell>
          <cell r="FB57">
            <v>717.37</v>
          </cell>
          <cell r="FC57">
            <v>717.37</v>
          </cell>
          <cell r="FD57">
            <v>717.37</v>
          </cell>
          <cell r="FE57">
            <v>717.37</v>
          </cell>
          <cell r="FN57">
            <v>4321.6785237544154</v>
          </cell>
          <cell r="FO57">
            <v>4321.6785237544154</v>
          </cell>
          <cell r="FP57">
            <v>0</v>
          </cell>
          <cell r="FQ57">
            <v>0</v>
          </cell>
          <cell r="FR57">
            <v>0</v>
          </cell>
          <cell r="GA57">
            <v>1452.1985237544154</v>
          </cell>
          <cell r="GB57">
            <v>0</v>
          </cell>
          <cell r="GC57">
            <v>1452.1985237544154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Q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5505.64</v>
          </cell>
          <cell r="GZ57">
            <v>1376.41</v>
          </cell>
          <cell r="HA57">
            <v>1376.41</v>
          </cell>
          <cell r="HB57">
            <v>1376.41</v>
          </cell>
          <cell r="HC57">
            <v>1376.41</v>
          </cell>
          <cell r="HL57">
            <v>4800.333416467156</v>
          </cell>
          <cell r="HM57">
            <v>1320.5566128704613</v>
          </cell>
          <cell r="HN57">
            <v>1372.1111304402505</v>
          </cell>
          <cell r="HO57">
            <v>1135.5159345847312</v>
          </cell>
          <cell r="HP57">
            <v>972.14973857171333</v>
          </cell>
          <cell r="HY57">
            <v>-705.30658353284434</v>
          </cell>
          <cell r="HZ57">
            <v>-705.30658353284434</v>
          </cell>
          <cell r="IA57">
            <v>0</v>
          </cell>
          <cell r="IB57">
            <v>10046.959999999999</v>
          </cell>
          <cell r="IC57">
            <v>2511.7399999999998</v>
          </cell>
          <cell r="ID57">
            <v>2511.7399999999998</v>
          </cell>
          <cell r="IE57">
            <v>2511.7399999999998</v>
          </cell>
          <cell r="IF57">
            <v>2511.7399999999998</v>
          </cell>
          <cell r="IO57">
            <v>7708.7806187810065</v>
          </cell>
          <cell r="IP57">
            <v>1885.4743472561584</v>
          </cell>
          <cell r="IQ57">
            <v>2638.7616297707759</v>
          </cell>
          <cell r="IR57">
            <v>1689.6180194216215</v>
          </cell>
          <cell r="IS57">
            <v>1494.9266223324512</v>
          </cell>
          <cell r="JB57">
            <v>-2338.1793812189926</v>
          </cell>
          <cell r="JC57">
            <v>-2338.1793812189926</v>
          </cell>
          <cell r="JD57">
            <v>0</v>
          </cell>
          <cell r="JE57">
            <v>1022.4</v>
          </cell>
          <cell r="JF57">
            <v>255.6</v>
          </cell>
          <cell r="JG57">
            <v>255.6</v>
          </cell>
          <cell r="JH57">
            <v>255.6</v>
          </cell>
          <cell r="JI57">
            <v>255.6</v>
          </cell>
          <cell r="JR57">
            <v>798.27755717367461</v>
          </cell>
          <cell r="JS57">
            <v>181.70067028050261</v>
          </cell>
          <cell r="JT57">
            <v>271.91584301393698</v>
          </cell>
          <cell r="JU57">
            <v>174.50897077173508</v>
          </cell>
          <cell r="JV57">
            <v>170.1520731075</v>
          </cell>
          <cell r="KE57">
            <v>-224.12244282632537</v>
          </cell>
          <cell r="KF57">
            <v>-224.12244282632537</v>
          </cell>
          <cell r="KG57">
            <v>0</v>
          </cell>
          <cell r="KH57">
            <v>1590.6</v>
          </cell>
          <cell r="KI57">
            <v>397.65</v>
          </cell>
          <cell r="KJ57">
            <v>397.65</v>
          </cell>
          <cell r="KK57">
            <v>397.65</v>
          </cell>
          <cell r="KL57">
            <v>397.65</v>
          </cell>
          <cell r="KU57">
            <v>1714.6987885868336</v>
          </cell>
          <cell r="KV57">
            <v>462.31213427887013</v>
          </cell>
          <cell r="KW57">
            <v>462.8860122611153</v>
          </cell>
          <cell r="KX57">
            <v>437.19389139121859</v>
          </cell>
          <cell r="KY57">
            <v>352.30675065562974</v>
          </cell>
          <cell r="LH57">
            <v>124.09878858683373</v>
          </cell>
          <cell r="LI57">
            <v>0</v>
          </cell>
          <cell r="LJ57">
            <v>124.09878858683373</v>
          </cell>
          <cell r="LK57">
            <v>0</v>
          </cell>
          <cell r="LX57">
            <v>0</v>
          </cell>
          <cell r="MJ57">
            <v>0</v>
          </cell>
          <cell r="ML57">
            <v>0</v>
          </cell>
          <cell r="MM57">
            <v>0</v>
          </cell>
          <cell r="MN57">
            <v>28909.760000000002</v>
          </cell>
          <cell r="MO57">
            <v>7227.4400000000005</v>
          </cell>
          <cell r="MP57">
            <v>7227.4400000000005</v>
          </cell>
          <cell r="MQ57">
            <v>7227.4400000000005</v>
          </cell>
          <cell r="MR57">
            <v>7227.4400000000005</v>
          </cell>
          <cell r="NA57">
            <v>0</v>
          </cell>
          <cell r="NB57">
            <v>0</v>
          </cell>
          <cell r="NC57">
            <v>0</v>
          </cell>
          <cell r="ND57">
            <v>0</v>
          </cell>
          <cell r="NE57">
            <v>0</v>
          </cell>
          <cell r="NN57">
            <v>-28909.760000000002</v>
          </cell>
          <cell r="NO57">
            <v>-28909.760000000002</v>
          </cell>
          <cell r="NP57">
            <v>0</v>
          </cell>
          <cell r="NQ57">
            <v>5481.8</v>
          </cell>
          <cell r="NR57">
            <v>3749.5299999999997</v>
          </cell>
          <cell r="NS57">
            <v>-1732.2700000000004</v>
          </cell>
          <cell r="NT57">
            <v>-1732.2700000000004</v>
          </cell>
          <cell r="NU57">
            <v>0</v>
          </cell>
          <cell r="NV57">
            <v>1297.68</v>
          </cell>
          <cell r="NW57">
            <v>324.42</v>
          </cell>
          <cell r="NX57">
            <v>324.42</v>
          </cell>
          <cell r="NY57">
            <v>324.42</v>
          </cell>
          <cell r="NZ57">
            <v>324.42</v>
          </cell>
          <cell r="OI57">
            <v>0</v>
          </cell>
          <cell r="OJ57">
            <v>0</v>
          </cell>
          <cell r="OK57">
            <v>0</v>
          </cell>
          <cell r="OL57">
            <v>0</v>
          </cell>
          <cell r="OM57">
            <v>0</v>
          </cell>
          <cell r="OV57">
            <v>-1297.68</v>
          </cell>
          <cell r="OW57">
            <v>-1297.68</v>
          </cell>
          <cell r="OX57">
            <v>0</v>
          </cell>
          <cell r="OY57">
            <v>1020.08</v>
          </cell>
          <cell r="OZ57">
            <v>255.02</v>
          </cell>
          <cell r="PA57">
            <v>255.02</v>
          </cell>
          <cell r="PB57">
            <v>255.02</v>
          </cell>
          <cell r="PC57">
            <v>255.02</v>
          </cell>
          <cell r="PL57">
            <v>3111.56</v>
          </cell>
          <cell r="PM57">
            <v>0</v>
          </cell>
          <cell r="PN57">
            <v>0</v>
          </cell>
          <cell r="PO57">
            <v>3111.56</v>
          </cell>
          <cell r="PP57">
            <v>0</v>
          </cell>
          <cell r="PY57">
            <v>2091.48</v>
          </cell>
          <cell r="PZ57">
            <v>0</v>
          </cell>
          <cell r="QA57">
            <v>2091.48</v>
          </cell>
          <cell r="QB57">
            <v>51.08</v>
          </cell>
          <cell r="QC57">
            <v>12.77</v>
          </cell>
          <cell r="QD57">
            <v>12.77</v>
          </cell>
          <cell r="QE57">
            <v>12.77</v>
          </cell>
          <cell r="QF57">
            <v>12.77</v>
          </cell>
          <cell r="QO57">
            <v>0</v>
          </cell>
          <cell r="QP57">
            <v>0</v>
          </cell>
          <cell r="QQ57">
            <v>0</v>
          </cell>
          <cell r="QR57">
            <v>0</v>
          </cell>
          <cell r="QS57">
            <v>0</v>
          </cell>
          <cell r="RB57">
            <v>-51.08</v>
          </cell>
          <cell r="RC57">
            <v>-51.08</v>
          </cell>
          <cell r="RD57">
            <v>0</v>
          </cell>
          <cell r="RE57">
            <v>1920.92</v>
          </cell>
          <cell r="RF57">
            <v>480.23</v>
          </cell>
          <cell r="RG57">
            <v>480.23</v>
          </cell>
          <cell r="RH57">
            <v>480.23</v>
          </cell>
          <cell r="RI57">
            <v>480.23</v>
          </cell>
          <cell r="RR57">
            <v>0</v>
          </cell>
          <cell r="RS57">
            <v>0</v>
          </cell>
          <cell r="RT57">
            <v>0</v>
          </cell>
          <cell r="RU57">
            <v>0</v>
          </cell>
          <cell r="RV57">
            <v>0</v>
          </cell>
          <cell r="SE57">
            <v>-1920.92</v>
          </cell>
          <cell r="SF57">
            <v>-1920.92</v>
          </cell>
          <cell r="SG57">
            <v>0</v>
          </cell>
          <cell r="SH57">
            <v>510.88</v>
          </cell>
          <cell r="SI57">
            <v>127.72</v>
          </cell>
          <cell r="SJ57">
            <v>127.72</v>
          </cell>
          <cell r="SK57">
            <v>127.72</v>
          </cell>
          <cell r="SL57">
            <v>127.72</v>
          </cell>
          <cell r="SU57">
            <v>0</v>
          </cell>
          <cell r="SV57">
            <v>0</v>
          </cell>
          <cell r="SW57">
            <v>0</v>
          </cell>
          <cell r="SX57">
            <v>0</v>
          </cell>
          <cell r="SY57">
            <v>0</v>
          </cell>
          <cell r="TH57">
            <v>-510.88</v>
          </cell>
          <cell r="TI57">
            <v>-510.88</v>
          </cell>
          <cell r="TJ57">
            <v>0</v>
          </cell>
          <cell r="TK57">
            <v>681.16</v>
          </cell>
          <cell r="TL57">
            <v>170.29</v>
          </cell>
          <cell r="TM57">
            <v>170.29</v>
          </cell>
          <cell r="TN57">
            <v>170.29</v>
          </cell>
          <cell r="TO57">
            <v>170.29</v>
          </cell>
          <cell r="TX57">
            <v>637.97</v>
          </cell>
          <cell r="TY57">
            <v>0</v>
          </cell>
          <cell r="TZ57">
            <v>0</v>
          </cell>
          <cell r="UA57">
            <v>0</v>
          </cell>
          <cell r="UB57">
            <v>637.97</v>
          </cell>
          <cell r="UK57">
            <v>-43.189999999999941</v>
          </cell>
          <cell r="UL57">
            <v>-43.189999999999941</v>
          </cell>
          <cell r="UM57">
            <v>0</v>
          </cell>
          <cell r="UN57">
            <v>0</v>
          </cell>
          <cell r="UO57">
            <v>0</v>
          </cell>
          <cell r="UP57">
            <v>0</v>
          </cell>
          <cell r="UQ57">
            <v>0</v>
          </cell>
          <cell r="UR57">
            <v>0</v>
          </cell>
          <cell r="VA57">
            <v>0</v>
          </cell>
          <cell r="VC57">
            <v>0</v>
          </cell>
          <cell r="VH57">
            <v>0</v>
          </cell>
          <cell r="VN57">
            <v>0</v>
          </cell>
          <cell r="VO57">
            <v>0</v>
          </cell>
          <cell r="VP57">
            <v>0</v>
          </cell>
          <cell r="VQ57">
            <v>0</v>
          </cell>
          <cell r="WD57">
            <v>0</v>
          </cell>
          <cell r="WQ57">
            <v>0</v>
          </cell>
          <cell r="WR57">
            <v>0</v>
          </cell>
          <cell r="WS57">
            <v>0</v>
          </cell>
          <cell r="WT57">
            <v>17862.32</v>
          </cell>
          <cell r="WU57">
            <v>4465.58</v>
          </cell>
          <cell r="WV57">
            <v>4465.58</v>
          </cell>
          <cell r="WW57">
            <v>4465.58</v>
          </cell>
          <cell r="WX57">
            <v>4465.58</v>
          </cell>
          <cell r="XG57">
            <v>11448.549638618242</v>
          </cell>
          <cell r="XH57">
            <v>4549.7054701596862</v>
          </cell>
          <cell r="XI57">
            <v>2801.3095450079595</v>
          </cell>
          <cell r="XJ57">
            <v>7.6060273156994889</v>
          </cell>
          <cell r="XK57">
            <v>4089.9285961348974</v>
          </cell>
          <cell r="XT57">
            <v>-6413.7703613817575</v>
          </cell>
          <cell r="XU57">
            <v>-6413.7703613817575</v>
          </cell>
          <cell r="XV57">
            <v>0</v>
          </cell>
          <cell r="XW57">
            <v>18896.04</v>
          </cell>
          <cell r="XX57">
            <v>4724.01</v>
          </cell>
          <cell r="XY57">
            <v>4724.01</v>
          </cell>
          <cell r="XZ57">
            <v>4724.01</v>
          </cell>
          <cell r="YA57">
            <v>4724.01</v>
          </cell>
          <cell r="YJ57">
            <v>18120.536747606577</v>
          </cell>
          <cell r="YK57">
            <v>4999.167677520325</v>
          </cell>
          <cell r="YL57">
            <v>4465.2123223974386</v>
          </cell>
          <cell r="YM57">
            <v>4728.6527565603401</v>
          </cell>
          <cell r="YN57">
            <v>3927.5039911284721</v>
          </cell>
          <cell r="YW57">
            <v>-775.50325239342419</v>
          </cell>
          <cell r="YX57">
            <v>-775.50325239342419</v>
          </cell>
          <cell r="YY57">
            <v>0</v>
          </cell>
          <cell r="YZ57">
            <v>577.32000000000005</v>
          </cell>
          <cell r="ZA57">
            <v>144.33000000000001</v>
          </cell>
          <cell r="ZB57">
            <v>144.33000000000001</v>
          </cell>
          <cell r="ZC57">
            <v>144.33000000000001</v>
          </cell>
          <cell r="ZD57">
            <v>144.33000000000001</v>
          </cell>
          <cell r="ZM57">
            <v>5982.0744144259015</v>
          </cell>
          <cell r="ZT57">
            <v>998.75045014032025</v>
          </cell>
          <cell r="ZU57">
            <v>4927.7962523110982</v>
          </cell>
          <cell r="ZV57">
            <v>55.527711974483388</v>
          </cell>
          <cell r="ZZ57">
            <v>5404.7544144259018</v>
          </cell>
          <cell r="AAA57">
            <v>0</v>
          </cell>
          <cell r="AAB57">
            <v>5404.7544144259018</v>
          </cell>
          <cell r="AAC57">
            <v>321.83999999999997</v>
          </cell>
          <cell r="AAD57">
            <v>80.459999999999994</v>
          </cell>
          <cell r="AAE57">
            <v>80.459999999999994</v>
          </cell>
          <cell r="AAF57">
            <v>80.459999999999994</v>
          </cell>
          <cell r="AAG57">
            <v>80.459999999999994</v>
          </cell>
          <cell r="AAP57">
            <v>484.52677027200002</v>
          </cell>
          <cell r="AAQ57">
            <v>252.05496091199998</v>
          </cell>
          <cell r="AAR57">
            <v>77.520313584000007</v>
          </cell>
          <cell r="AAS57">
            <v>76.772426976000006</v>
          </cell>
          <cell r="AAT57">
            <v>78.17906880000001</v>
          </cell>
          <cell r="ABC57">
            <v>162.68677027200005</v>
          </cell>
          <cell r="ABD57">
            <v>0</v>
          </cell>
          <cell r="ABE57">
            <v>162.68677027200005</v>
          </cell>
          <cell r="ABF57">
            <v>71.56</v>
          </cell>
          <cell r="ABG57">
            <v>17.89</v>
          </cell>
          <cell r="ABH57">
            <v>17.89</v>
          </cell>
          <cell r="ABI57">
            <v>17.89</v>
          </cell>
          <cell r="ABJ57">
            <v>17.89</v>
          </cell>
          <cell r="ABS57">
            <v>0</v>
          </cell>
          <cell r="ABT57">
            <v>0</v>
          </cell>
          <cell r="ABU57">
            <v>0</v>
          </cell>
          <cell r="ABV57">
            <v>0</v>
          </cell>
          <cell r="ACF57">
            <v>-71.56</v>
          </cell>
          <cell r="ACG57">
            <v>-71.56</v>
          </cell>
          <cell r="ACH57">
            <v>0</v>
          </cell>
          <cell r="ACI57">
            <v>7055.4</v>
          </cell>
          <cell r="ACJ57">
            <v>6549.5410268399992</v>
          </cell>
          <cell r="ACK57">
            <v>-505.85897316000046</v>
          </cell>
          <cell r="ACL57">
            <v>-505.85897316000046</v>
          </cell>
          <cell r="ACM57">
            <v>0</v>
          </cell>
          <cell r="ACN57">
            <v>3629.04</v>
          </cell>
          <cell r="ACO57">
            <v>907.26</v>
          </cell>
          <cell r="ACP57">
            <v>907.26</v>
          </cell>
          <cell r="ACQ57">
            <v>907.26</v>
          </cell>
          <cell r="ACR57">
            <v>907.26</v>
          </cell>
          <cell r="ADA57">
            <v>2827.8242190799997</v>
          </cell>
          <cell r="ADB57">
            <v>545.74886128000003</v>
          </cell>
          <cell r="ADC57">
            <v>818.26997671999993</v>
          </cell>
          <cell r="ADD57">
            <v>619.96781307999993</v>
          </cell>
          <cell r="ADE57">
            <v>843.83756799999992</v>
          </cell>
          <cell r="ADN57">
            <v>-801.21578092000027</v>
          </cell>
          <cell r="ADO57">
            <v>-801.21578092000027</v>
          </cell>
          <cell r="ADP57">
            <v>0</v>
          </cell>
          <cell r="ADQ57">
            <v>3426.36</v>
          </cell>
          <cell r="ADR57">
            <v>856.59</v>
          </cell>
          <cell r="ADS57">
            <v>856.59</v>
          </cell>
          <cell r="ADT57">
            <v>856.59</v>
          </cell>
          <cell r="ADU57">
            <v>856.59</v>
          </cell>
          <cell r="AED57">
            <v>3721.7168077599999</v>
          </cell>
          <cell r="AEE57">
            <v>844.5387406399999</v>
          </cell>
          <cell r="AEF57">
            <v>1141.2712833199998</v>
          </cell>
          <cell r="AEG57">
            <v>754.01490779999995</v>
          </cell>
          <cell r="AEH57">
            <v>981.89187599999991</v>
          </cell>
          <cell r="AEQ57">
            <v>295.35680775999981</v>
          </cell>
          <cell r="AER57">
            <v>0</v>
          </cell>
          <cell r="AES57">
            <v>295.35680775999981</v>
          </cell>
          <cell r="AET57">
            <v>0</v>
          </cell>
          <cell r="AEU57">
            <v>0</v>
          </cell>
          <cell r="AEV57">
            <v>0</v>
          </cell>
          <cell r="AEW57">
            <v>0</v>
          </cell>
          <cell r="AEX57">
            <v>0</v>
          </cell>
          <cell r="AFG57">
            <v>0</v>
          </cell>
          <cell r="AFH57">
            <v>0</v>
          </cell>
          <cell r="AFI57">
            <v>0</v>
          </cell>
          <cell r="AFK57">
            <v>0</v>
          </cell>
          <cell r="AFT57">
            <v>0</v>
          </cell>
          <cell r="AFU57">
            <v>0</v>
          </cell>
          <cell r="AFV57">
            <v>0</v>
          </cell>
          <cell r="AFW57">
            <v>106224.20000000001</v>
          </cell>
          <cell r="AFX57">
            <v>74621.303389315537</v>
          </cell>
          <cell r="AFY57">
            <v>-31602.896610684475</v>
          </cell>
          <cell r="AFZ57">
            <v>-31602.896610684475</v>
          </cell>
          <cell r="AGA57">
            <v>0</v>
          </cell>
          <cell r="AGB57">
            <v>127469.04000000001</v>
          </cell>
          <cell r="AGC57">
            <v>89545.564067178639</v>
          </cell>
          <cell r="AGD57">
            <v>-37923.475932821369</v>
          </cell>
          <cell r="AGE57">
            <v>-37923.475932821369</v>
          </cell>
          <cell r="AGF57">
            <v>0</v>
          </cell>
          <cell r="AGG57">
            <v>3824.0712000000003</v>
          </cell>
          <cell r="AGH57">
            <v>2686.3669220153593</v>
          </cell>
          <cell r="AGI57">
            <v>-1137.7042779846411</v>
          </cell>
          <cell r="AGJ57">
            <v>-1137.7042779846411</v>
          </cell>
          <cell r="AGK57">
            <v>0</v>
          </cell>
          <cell r="AGL57">
            <v>825.35516304347823</v>
          </cell>
          <cell r="AGN57">
            <v>-825.35516304347823</v>
          </cell>
          <cell r="AGO57">
            <v>-825.35516304347823</v>
          </cell>
          <cell r="AGP57">
            <v>0</v>
          </cell>
          <cell r="AGQ57">
            <v>132118.4663630435</v>
          </cell>
          <cell r="AGR57">
            <v>92231.930989193992</v>
          </cell>
          <cell r="AGS57">
            <v>-39886.535373849503</v>
          </cell>
          <cell r="AGT57">
            <v>-39886.535373849503</v>
          </cell>
          <cell r="AGU57">
            <v>0</v>
          </cell>
        </row>
        <row r="58">
          <cell r="C58" t="str">
            <v>Текстильникiв, ВУЛ, 16</v>
          </cell>
          <cell r="D58">
            <v>5</v>
          </cell>
          <cell r="E58">
            <v>3036.5299999999997</v>
          </cell>
          <cell r="F58">
            <v>12851.84</v>
          </cell>
          <cell r="G58">
            <v>15638.874371602564</v>
          </cell>
          <cell r="H58">
            <v>2787.0343716025636</v>
          </cell>
          <cell r="I58">
            <v>0</v>
          </cell>
          <cell r="J58">
            <v>2787.0343716025636</v>
          </cell>
          <cell r="K58">
            <v>4419.28</v>
          </cell>
          <cell r="L58">
            <v>1104.82</v>
          </cell>
          <cell r="M58">
            <v>1104.82</v>
          </cell>
          <cell r="N58">
            <v>1104.82</v>
          </cell>
          <cell r="O58">
            <v>1104.82</v>
          </cell>
          <cell r="X58">
            <v>6376.4367548802284</v>
          </cell>
          <cell r="Y58">
            <v>0</v>
          </cell>
          <cell r="Z58">
            <v>6376.4367548802284</v>
          </cell>
          <cell r="AA58">
            <v>0</v>
          </cell>
          <cell r="AB58">
            <v>0</v>
          </cell>
          <cell r="AL58">
            <v>0</v>
          </cell>
          <cell r="AM58">
            <v>0</v>
          </cell>
          <cell r="AN58">
            <v>904.8</v>
          </cell>
          <cell r="AO58">
            <v>226.2</v>
          </cell>
          <cell r="AP58">
            <v>226.2</v>
          </cell>
          <cell r="AQ58">
            <v>226.2</v>
          </cell>
          <cell r="AR58">
            <v>226.2</v>
          </cell>
          <cell r="BA58">
            <v>1328.8723290990752</v>
          </cell>
          <cell r="BB58">
            <v>0</v>
          </cell>
          <cell r="BC58">
            <v>1328.8723290990752</v>
          </cell>
          <cell r="BD58">
            <v>0</v>
          </cell>
          <cell r="BE58">
            <v>0</v>
          </cell>
          <cell r="BO58">
            <v>0</v>
          </cell>
          <cell r="BP58">
            <v>0</v>
          </cell>
          <cell r="BQ58">
            <v>652.52</v>
          </cell>
          <cell r="BR58">
            <v>163.13</v>
          </cell>
          <cell r="BS58">
            <v>163.13</v>
          </cell>
          <cell r="BT58">
            <v>163.13</v>
          </cell>
          <cell r="BU58">
            <v>163.13</v>
          </cell>
          <cell r="CD58">
            <v>603.08000000000004</v>
          </cell>
          <cell r="CE58">
            <v>150.77000000000001</v>
          </cell>
          <cell r="CF58">
            <v>150.77000000000001</v>
          </cell>
          <cell r="CG58">
            <v>150.77000000000001</v>
          </cell>
          <cell r="CH58">
            <v>150.77000000000001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327.56</v>
          </cell>
          <cell r="DX58">
            <v>81.89</v>
          </cell>
          <cell r="DY58">
            <v>81.89</v>
          </cell>
          <cell r="DZ58">
            <v>81.89</v>
          </cell>
          <cell r="EA58">
            <v>81.89</v>
          </cell>
          <cell r="EK58">
            <v>479.64441792619931</v>
          </cell>
          <cell r="EL58">
            <v>0</v>
          </cell>
          <cell r="EM58">
            <v>479.64441792619931</v>
          </cell>
          <cell r="EN58">
            <v>0</v>
          </cell>
          <cell r="EO58">
            <v>0</v>
          </cell>
          <cell r="EX58">
            <v>152.08441792619931</v>
          </cell>
          <cell r="EY58">
            <v>0</v>
          </cell>
          <cell r="EZ58">
            <v>152.08441792619931</v>
          </cell>
          <cell r="FA58">
            <v>2134.96</v>
          </cell>
          <cell r="FB58">
            <v>533.74</v>
          </cell>
          <cell r="FC58">
            <v>533.74</v>
          </cell>
          <cell r="FD58">
            <v>533.74</v>
          </cell>
          <cell r="FE58">
            <v>533.74</v>
          </cell>
          <cell r="FN58">
            <v>3147.4129633368398</v>
          </cell>
          <cell r="FO58">
            <v>0</v>
          </cell>
          <cell r="FP58">
            <v>3147.4129633368398</v>
          </cell>
          <cell r="FQ58">
            <v>0</v>
          </cell>
          <cell r="FR58">
            <v>0</v>
          </cell>
          <cell r="GA58">
            <v>1012.4529633368397</v>
          </cell>
          <cell r="GB58">
            <v>0</v>
          </cell>
          <cell r="GC58">
            <v>1012.4529633368397</v>
          </cell>
          <cell r="GD58">
            <v>495.6</v>
          </cell>
          <cell r="GE58">
            <v>123.9</v>
          </cell>
          <cell r="GF58">
            <v>123.9</v>
          </cell>
          <cell r="GG58">
            <v>123.9</v>
          </cell>
          <cell r="GH58">
            <v>123.9</v>
          </cell>
          <cell r="GQ58">
            <v>0</v>
          </cell>
          <cell r="GV58">
            <v>-495.6</v>
          </cell>
          <cell r="GW58">
            <v>-495.6</v>
          </cell>
          <cell r="GX58">
            <v>0</v>
          </cell>
          <cell r="GY58">
            <v>3917.12</v>
          </cell>
          <cell r="GZ58">
            <v>979.28</v>
          </cell>
          <cell r="HA58">
            <v>979.28</v>
          </cell>
          <cell r="HB58">
            <v>979.28</v>
          </cell>
          <cell r="HC58">
            <v>979.28</v>
          </cell>
          <cell r="HL58">
            <v>3703.4279063602207</v>
          </cell>
          <cell r="HM58">
            <v>1183.3519233368356</v>
          </cell>
          <cell r="HN58">
            <v>991.41818834754372</v>
          </cell>
          <cell r="HO58">
            <v>821.29687741870021</v>
          </cell>
          <cell r="HP58">
            <v>707.36091725714164</v>
          </cell>
          <cell r="HY58">
            <v>-213.69209363977916</v>
          </cell>
          <cell r="HZ58">
            <v>-213.69209363977916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0</v>
          </cell>
          <cell r="IF58">
            <v>0</v>
          </cell>
          <cell r="IO58">
            <v>0</v>
          </cell>
          <cell r="IP58">
            <v>0</v>
          </cell>
          <cell r="IQ58">
            <v>0</v>
          </cell>
          <cell r="IR58">
            <v>0</v>
          </cell>
          <cell r="IS58">
            <v>0</v>
          </cell>
          <cell r="JB58">
            <v>0</v>
          </cell>
          <cell r="JC58">
            <v>0</v>
          </cell>
          <cell r="JD58">
            <v>0</v>
          </cell>
          <cell r="JE58">
            <v>0</v>
          </cell>
          <cell r="JF58">
            <v>0</v>
          </cell>
          <cell r="JG58">
            <v>0</v>
          </cell>
          <cell r="JH58">
            <v>0</v>
          </cell>
          <cell r="JI58">
            <v>0</v>
          </cell>
          <cell r="JR58">
            <v>0</v>
          </cell>
          <cell r="JS58">
            <v>0</v>
          </cell>
          <cell r="JT58">
            <v>0</v>
          </cell>
          <cell r="JU58">
            <v>0</v>
          </cell>
          <cell r="JV58">
            <v>0</v>
          </cell>
          <cell r="KE58">
            <v>0</v>
          </cell>
          <cell r="KF58">
            <v>0</v>
          </cell>
          <cell r="KG58">
            <v>0</v>
          </cell>
          <cell r="KH58">
            <v>4038.6</v>
          </cell>
          <cell r="KI58">
            <v>1009.65</v>
          </cell>
          <cell r="KJ58">
            <v>1009.65</v>
          </cell>
          <cell r="KK58">
            <v>1009.65</v>
          </cell>
          <cell r="KL58">
            <v>1009.65</v>
          </cell>
          <cell r="KU58">
            <v>4352.8654823726993</v>
          </cell>
          <cell r="KV58">
            <v>1173.6070176168073</v>
          </cell>
          <cell r="KW58">
            <v>1175.0638412155849</v>
          </cell>
          <cell r="KX58">
            <v>1109.842854971296</v>
          </cell>
          <cell r="KY58">
            <v>894.35176856901126</v>
          </cell>
          <cell r="LH58">
            <v>314.26548237269935</v>
          </cell>
          <cell r="LI58">
            <v>0</v>
          </cell>
          <cell r="LJ58">
            <v>314.26548237269935</v>
          </cell>
          <cell r="LK58">
            <v>0</v>
          </cell>
          <cell r="LX58">
            <v>0</v>
          </cell>
          <cell r="MJ58">
            <v>0</v>
          </cell>
          <cell r="ML58">
            <v>0</v>
          </cell>
          <cell r="MM58">
            <v>0</v>
          </cell>
          <cell r="MN58">
            <v>6012.326</v>
          </cell>
          <cell r="MO58">
            <v>1503.0815</v>
          </cell>
          <cell r="MP58">
            <v>1503.0815</v>
          </cell>
          <cell r="MQ58">
            <v>1503.0815</v>
          </cell>
          <cell r="MR58">
            <v>1503.0815</v>
          </cell>
          <cell r="NA58">
            <v>2118.6571980049134</v>
          </cell>
          <cell r="NB58">
            <v>2118.6571980049134</v>
          </cell>
          <cell r="NC58">
            <v>0</v>
          </cell>
          <cell r="ND58">
            <v>0</v>
          </cell>
          <cell r="NE58">
            <v>0</v>
          </cell>
          <cell r="NN58">
            <v>-3893.6688019950866</v>
          </cell>
          <cell r="NO58">
            <v>-3893.6688019950866</v>
          </cell>
          <cell r="NP58">
            <v>0</v>
          </cell>
          <cell r="NQ58">
            <v>2672.12</v>
          </cell>
          <cell r="NR58">
            <v>2085.3000000000002</v>
          </cell>
          <cell r="NS58">
            <v>-586.81999999999971</v>
          </cell>
          <cell r="NT58">
            <v>-586.81999999999971</v>
          </cell>
          <cell r="NU58">
            <v>0</v>
          </cell>
          <cell r="NV58">
            <v>1028.48</v>
          </cell>
          <cell r="NW58">
            <v>257.12</v>
          </cell>
          <cell r="NX58">
            <v>257.12</v>
          </cell>
          <cell r="NY58">
            <v>257.12</v>
          </cell>
          <cell r="NZ58">
            <v>257.12</v>
          </cell>
          <cell r="OI58">
            <v>914.7</v>
          </cell>
          <cell r="OJ58">
            <v>914.7</v>
          </cell>
          <cell r="OK58">
            <v>0</v>
          </cell>
          <cell r="OL58">
            <v>0</v>
          </cell>
          <cell r="OM58">
            <v>0</v>
          </cell>
          <cell r="OV58">
            <v>-113.77999999999997</v>
          </cell>
          <cell r="OW58">
            <v>-113.77999999999997</v>
          </cell>
          <cell r="OX58">
            <v>0</v>
          </cell>
          <cell r="OY58">
            <v>789</v>
          </cell>
          <cell r="OZ58">
            <v>197.25</v>
          </cell>
          <cell r="PA58">
            <v>197.25</v>
          </cell>
          <cell r="PB58">
            <v>197.25</v>
          </cell>
          <cell r="PC58">
            <v>197.25</v>
          </cell>
          <cell r="PL58">
            <v>0</v>
          </cell>
          <cell r="PM58">
            <v>0</v>
          </cell>
          <cell r="PN58">
            <v>0</v>
          </cell>
          <cell r="PO58">
            <v>0</v>
          </cell>
          <cell r="PP58">
            <v>0</v>
          </cell>
          <cell r="PY58">
            <v>-789</v>
          </cell>
          <cell r="PZ58">
            <v>-789</v>
          </cell>
          <cell r="QA58">
            <v>0</v>
          </cell>
          <cell r="QB58">
            <v>328.96</v>
          </cell>
          <cell r="QC58">
            <v>82.24</v>
          </cell>
          <cell r="QD58">
            <v>82.24</v>
          </cell>
          <cell r="QE58">
            <v>82.24</v>
          </cell>
          <cell r="QF58">
            <v>82.24</v>
          </cell>
          <cell r="QO58">
            <v>0</v>
          </cell>
          <cell r="QP58">
            <v>0</v>
          </cell>
          <cell r="QQ58">
            <v>0</v>
          </cell>
          <cell r="QR58">
            <v>0</v>
          </cell>
          <cell r="QS58">
            <v>0</v>
          </cell>
          <cell r="RB58">
            <v>-328.96</v>
          </cell>
          <cell r="RC58">
            <v>-328.96</v>
          </cell>
          <cell r="RD58">
            <v>0</v>
          </cell>
          <cell r="RE58">
            <v>0</v>
          </cell>
          <cell r="RF58">
            <v>0</v>
          </cell>
          <cell r="RG58">
            <v>0</v>
          </cell>
          <cell r="RH58">
            <v>0</v>
          </cell>
          <cell r="RI58">
            <v>0</v>
          </cell>
          <cell r="RR58">
            <v>0</v>
          </cell>
          <cell r="RS58">
            <v>0</v>
          </cell>
          <cell r="RT58">
            <v>0</v>
          </cell>
          <cell r="RU58">
            <v>0</v>
          </cell>
          <cell r="RV58">
            <v>0</v>
          </cell>
          <cell r="SE58">
            <v>0</v>
          </cell>
          <cell r="SF58">
            <v>0</v>
          </cell>
          <cell r="SG58">
            <v>0</v>
          </cell>
          <cell r="SH58">
            <v>0</v>
          </cell>
          <cell r="SI58">
            <v>0</v>
          </cell>
          <cell r="SJ58">
            <v>0</v>
          </cell>
          <cell r="SK58">
            <v>0</v>
          </cell>
          <cell r="SL58">
            <v>0</v>
          </cell>
          <cell r="SU58">
            <v>1170.5999999999999</v>
          </cell>
          <cell r="SV58">
            <v>0</v>
          </cell>
          <cell r="SW58">
            <v>0</v>
          </cell>
          <cell r="SX58">
            <v>1170.5999999999999</v>
          </cell>
          <cell r="SY58">
            <v>0</v>
          </cell>
          <cell r="TH58">
            <v>1170.5999999999999</v>
          </cell>
          <cell r="TI58">
            <v>0</v>
          </cell>
          <cell r="TJ58">
            <v>1170.5999999999999</v>
          </cell>
          <cell r="TK58">
            <v>509.76</v>
          </cell>
          <cell r="TL58">
            <v>127.44</v>
          </cell>
          <cell r="TM58">
            <v>127.44</v>
          </cell>
          <cell r="TN58">
            <v>127.44</v>
          </cell>
          <cell r="TO58">
            <v>127.44</v>
          </cell>
          <cell r="TX58">
            <v>0</v>
          </cell>
          <cell r="TY58">
            <v>0</v>
          </cell>
          <cell r="TZ58">
            <v>0</v>
          </cell>
          <cell r="UA58">
            <v>0</v>
          </cell>
          <cell r="UB58">
            <v>0</v>
          </cell>
          <cell r="UK58">
            <v>-509.76</v>
          </cell>
          <cell r="UL58">
            <v>-509.76</v>
          </cell>
          <cell r="UM58">
            <v>0</v>
          </cell>
          <cell r="UN58">
            <v>15.92</v>
          </cell>
          <cell r="UO58">
            <v>3.98</v>
          </cell>
          <cell r="UP58">
            <v>3.98</v>
          </cell>
          <cell r="UQ58">
            <v>3.98</v>
          </cell>
          <cell r="UR58">
            <v>3.98</v>
          </cell>
          <cell r="VA58">
            <v>0</v>
          </cell>
          <cell r="VC58">
            <v>0</v>
          </cell>
          <cell r="VH58">
            <v>0</v>
          </cell>
          <cell r="VN58">
            <v>-15.92</v>
          </cell>
          <cell r="VO58">
            <v>-15.92</v>
          </cell>
          <cell r="VP58">
            <v>0</v>
          </cell>
          <cell r="VQ58">
            <v>0</v>
          </cell>
          <cell r="WD58">
            <v>0</v>
          </cell>
          <cell r="WQ58">
            <v>0</v>
          </cell>
          <cell r="WR58">
            <v>0</v>
          </cell>
          <cell r="WS58">
            <v>0</v>
          </cell>
          <cell r="WT58">
            <v>16301.28</v>
          </cell>
          <cell r="WU58">
            <v>4075.32</v>
          </cell>
          <cell r="WV58">
            <v>4075.32</v>
          </cell>
          <cell r="WW58">
            <v>4075.32</v>
          </cell>
          <cell r="WX58">
            <v>4075.32</v>
          </cell>
          <cell r="XG58">
            <v>10468.199462288998</v>
          </cell>
          <cell r="XH58">
            <v>4029.250483839166</v>
          </cell>
          <cell r="XI58">
            <v>3084.028833803538</v>
          </cell>
          <cell r="XJ58">
            <v>6.7858572848450658</v>
          </cell>
          <cell r="XK58">
            <v>3348.1342873614494</v>
          </cell>
          <cell r="XT58">
            <v>-5833.0805377110028</v>
          </cell>
          <cell r="XU58">
            <v>-5833.0805377110028</v>
          </cell>
          <cell r="XV58">
            <v>0</v>
          </cell>
          <cell r="XW58">
            <v>6504.92</v>
          </cell>
          <cell r="XX58">
            <v>1626.23</v>
          </cell>
          <cell r="XY58">
            <v>1626.23</v>
          </cell>
          <cell r="XZ58">
            <v>1626.23</v>
          </cell>
          <cell r="YA58">
            <v>1626.23</v>
          </cell>
          <cell r="YJ58">
            <v>6003.5690986998761</v>
          </cell>
          <cell r="YK58">
            <v>1847.8747460418938</v>
          </cell>
          <cell r="YL58">
            <v>1440.5588263495372</v>
          </cell>
          <cell r="YM58">
            <v>1448.0375994658318</v>
          </cell>
          <cell r="YN58">
            <v>1267.0979268426131</v>
          </cell>
          <cell r="YW58">
            <v>-501.35090130012395</v>
          </cell>
          <cell r="YX58">
            <v>-501.35090130012395</v>
          </cell>
          <cell r="YY58">
            <v>0</v>
          </cell>
          <cell r="YZ58">
            <v>821.08</v>
          </cell>
          <cell r="ZA58">
            <v>205.27</v>
          </cell>
          <cell r="ZB58">
            <v>205.27</v>
          </cell>
          <cell r="ZC58">
            <v>205.27</v>
          </cell>
          <cell r="ZD58">
            <v>205.27</v>
          </cell>
          <cell r="ZM58">
            <v>8599.920692520087</v>
          </cell>
          <cell r="ZT58">
            <v>2039.1605647016672</v>
          </cell>
          <cell r="ZU58">
            <v>5460.2929261052632</v>
          </cell>
          <cell r="ZV58">
            <v>1100.4672017131566</v>
          </cell>
          <cell r="ZZ58">
            <v>7778.840692520087</v>
          </cell>
          <cell r="AAA58">
            <v>0</v>
          </cell>
          <cell r="AAB58">
            <v>7778.840692520087</v>
          </cell>
          <cell r="AAC58">
            <v>8.52</v>
          </cell>
          <cell r="AAD58">
            <v>2.13</v>
          </cell>
          <cell r="AAE58">
            <v>2.13</v>
          </cell>
          <cell r="AAF58">
            <v>2.13</v>
          </cell>
          <cell r="AAG58">
            <v>2.13</v>
          </cell>
          <cell r="AAP58">
            <v>82.762086564000015</v>
          </cell>
          <cell r="AAQ58">
            <v>76.831683264000006</v>
          </cell>
          <cell r="AAR58">
            <v>1.9775590199999997</v>
          </cell>
          <cell r="AAS58">
            <v>1.9584802799999999</v>
          </cell>
          <cell r="AAT58">
            <v>1.9943639999999998</v>
          </cell>
          <cell r="ABC58">
            <v>74.242086564000019</v>
          </cell>
          <cell r="ABD58">
            <v>0</v>
          </cell>
          <cell r="ABE58">
            <v>74.242086564000019</v>
          </cell>
          <cell r="ABF58">
            <v>1.24</v>
          </cell>
          <cell r="ABG58">
            <v>0.31</v>
          </cell>
          <cell r="ABH58">
            <v>0.31</v>
          </cell>
          <cell r="ABI58">
            <v>0.31</v>
          </cell>
          <cell r="ABJ58">
            <v>0.31</v>
          </cell>
          <cell r="ABS58">
            <v>0</v>
          </cell>
          <cell r="ABT58">
            <v>0</v>
          </cell>
          <cell r="ABU58">
            <v>0</v>
          </cell>
          <cell r="ABV58">
            <v>0</v>
          </cell>
          <cell r="ACF58">
            <v>-1.24</v>
          </cell>
          <cell r="ACG58">
            <v>-1.24</v>
          </cell>
          <cell r="ACH58">
            <v>0</v>
          </cell>
          <cell r="ACI58">
            <v>1899.04</v>
          </cell>
          <cell r="ACJ58">
            <v>1437.5451848799999</v>
          </cell>
          <cell r="ACK58">
            <v>-461.49481512000011</v>
          </cell>
          <cell r="ACL58">
            <v>-461.49481512000011</v>
          </cell>
          <cell r="ACM58">
            <v>0</v>
          </cell>
          <cell r="ACN58">
            <v>1899.04</v>
          </cell>
          <cell r="ACO58">
            <v>474.76</v>
          </cell>
          <cell r="ACP58">
            <v>474.76</v>
          </cell>
          <cell r="ACQ58">
            <v>474.76</v>
          </cell>
          <cell r="ACR58">
            <v>474.76</v>
          </cell>
          <cell r="ADA58">
            <v>1437.5451848799999</v>
          </cell>
          <cell r="ADB58">
            <v>1437.5451848799999</v>
          </cell>
          <cell r="ADC58">
            <v>0</v>
          </cell>
          <cell r="ADD58">
            <v>0</v>
          </cell>
          <cell r="ADE58">
            <v>0</v>
          </cell>
          <cell r="ADN58">
            <v>-461.49481512000011</v>
          </cell>
          <cell r="ADO58">
            <v>-461.49481512000011</v>
          </cell>
          <cell r="ADP58">
            <v>0</v>
          </cell>
          <cell r="ADQ58">
            <v>0</v>
          </cell>
          <cell r="ADR58">
            <v>0</v>
          </cell>
          <cell r="ADS58">
            <v>0</v>
          </cell>
          <cell r="ADT58">
            <v>0</v>
          </cell>
          <cell r="ADU58">
            <v>0</v>
          </cell>
          <cell r="AED58">
            <v>0</v>
          </cell>
          <cell r="AEE58">
            <v>0</v>
          </cell>
          <cell r="AEF58">
            <v>0</v>
          </cell>
          <cell r="AEG58">
            <v>0</v>
          </cell>
          <cell r="AEH58">
            <v>0</v>
          </cell>
          <cell r="AEQ58">
            <v>0</v>
          </cell>
          <cell r="AER58">
            <v>0</v>
          </cell>
          <cell r="AES58">
            <v>0</v>
          </cell>
          <cell r="AET58">
            <v>0</v>
          </cell>
          <cell r="AEU58">
            <v>0</v>
          </cell>
          <cell r="AEV58">
            <v>0</v>
          </cell>
          <cell r="AEW58">
            <v>0</v>
          </cell>
          <cell r="AEX58">
            <v>0</v>
          </cell>
          <cell r="AFG58">
            <v>0</v>
          </cell>
          <cell r="AFH58">
            <v>0</v>
          </cell>
          <cell r="AFI58">
            <v>0</v>
          </cell>
          <cell r="AFK58">
            <v>0</v>
          </cell>
          <cell r="AFT58">
            <v>0</v>
          </cell>
          <cell r="AFU58">
            <v>0</v>
          </cell>
          <cell r="AFV58">
            <v>0</v>
          </cell>
          <cell r="AFW58">
            <v>51110.965999999993</v>
          </cell>
          <cell r="AFX58">
            <v>50787.693576933132</v>
          </cell>
          <cell r="AFY58">
            <v>-323.27242306686094</v>
          </cell>
          <cell r="AFZ58">
            <v>-323.27242306686094</v>
          </cell>
          <cell r="AGA58">
            <v>0</v>
          </cell>
          <cell r="AGB58">
            <v>61333.159199999987</v>
          </cell>
          <cell r="AGC58">
            <v>60945.232292319757</v>
          </cell>
          <cell r="AGD58">
            <v>-387.92690768023022</v>
          </cell>
          <cell r="AGE58">
            <v>-387.92690768023022</v>
          </cell>
          <cell r="AGF58">
            <v>0</v>
          </cell>
          <cell r="AGG58">
            <v>3066.6579599999995</v>
          </cell>
          <cell r="AGH58">
            <v>3047.261614615988</v>
          </cell>
          <cell r="AGI58">
            <v>-19.396345384011511</v>
          </cell>
          <cell r="AGJ58">
            <v>-19.396345384011511</v>
          </cell>
          <cell r="AGK58">
            <v>0</v>
          </cell>
          <cell r="AGL58">
            <v>600</v>
          </cell>
          <cell r="AGN58">
            <v>-600</v>
          </cell>
          <cell r="AGO58">
            <v>-600</v>
          </cell>
          <cell r="AGP58">
            <v>0</v>
          </cell>
          <cell r="AGQ58">
            <v>64999.817159999984</v>
          </cell>
          <cell r="AGR58">
            <v>63992.493906935742</v>
          </cell>
          <cell r="AGS58">
            <v>-1007.3232530642417</v>
          </cell>
          <cell r="AGT58">
            <v>-1007.3232530642417</v>
          </cell>
          <cell r="AGU58">
            <v>0</v>
          </cell>
        </row>
        <row r="59">
          <cell r="C59" t="str">
            <v>Текстильникiв, ВУЛ, 17/43</v>
          </cell>
          <cell r="D59">
            <v>5</v>
          </cell>
          <cell r="E59">
            <v>2644</v>
          </cell>
          <cell r="F59">
            <v>12137.36</v>
          </cell>
          <cell r="G59">
            <v>15612.064446062906</v>
          </cell>
          <cell r="H59">
            <v>3474.7044460629058</v>
          </cell>
          <cell r="I59">
            <v>0</v>
          </cell>
          <cell r="J59">
            <v>3474.7044460629058</v>
          </cell>
          <cell r="K59">
            <v>4487.3999999999996</v>
          </cell>
          <cell r="L59">
            <v>1121.8499999999999</v>
          </cell>
          <cell r="M59">
            <v>1121.8499999999999</v>
          </cell>
          <cell r="N59">
            <v>1121.8499999999999</v>
          </cell>
          <cell r="O59">
            <v>1121.8499999999999</v>
          </cell>
          <cell r="X59">
            <v>6972.495333493679</v>
          </cell>
          <cell r="Y59">
            <v>0</v>
          </cell>
          <cell r="Z59">
            <v>0</v>
          </cell>
          <cell r="AA59">
            <v>6972.495333493679</v>
          </cell>
          <cell r="AB59">
            <v>0</v>
          </cell>
          <cell r="AL59">
            <v>0</v>
          </cell>
          <cell r="AM59">
            <v>0</v>
          </cell>
          <cell r="AN59">
            <v>777.92</v>
          </cell>
          <cell r="AO59">
            <v>194.48</v>
          </cell>
          <cell r="AP59">
            <v>194.48</v>
          </cell>
          <cell r="AQ59">
            <v>194.48</v>
          </cell>
          <cell r="AR59">
            <v>194.48</v>
          </cell>
          <cell r="BA59">
            <v>1212.9800450273847</v>
          </cell>
          <cell r="BB59">
            <v>0</v>
          </cell>
          <cell r="BC59">
            <v>0</v>
          </cell>
          <cell r="BD59">
            <v>1212.9800450273847</v>
          </cell>
          <cell r="BE59">
            <v>0</v>
          </cell>
          <cell r="BO59">
            <v>0</v>
          </cell>
          <cell r="BP59">
            <v>0</v>
          </cell>
          <cell r="BQ59">
            <v>571.72</v>
          </cell>
          <cell r="BR59">
            <v>142.93</v>
          </cell>
          <cell r="BS59">
            <v>142.93</v>
          </cell>
          <cell r="BT59">
            <v>142.93</v>
          </cell>
          <cell r="BU59">
            <v>142.93</v>
          </cell>
          <cell r="CD59">
            <v>528.4</v>
          </cell>
          <cell r="CE59">
            <v>132.1</v>
          </cell>
          <cell r="CF59">
            <v>132.1</v>
          </cell>
          <cell r="CG59">
            <v>132.1</v>
          </cell>
          <cell r="CH59">
            <v>132.1</v>
          </cell>
          <cell r="CR59">
            <v>0</v>
          </cell>
          <cell r="CS59">
            <v>0</v>
          </cell>
          <cell r="CT59">
            <v>112.24</v>
          </cell>
          <cell r="CU59">
            <v>28.06</v>
          </cell>
          <cell r="CV59">
            <v>28.06</v>
          </cell>
          <cell r="CW59">
            <v>28.06</v>
          </cell>
          <cell r="CX59">
            <v>28.06</v>
          </cell>
          <cell r="DG59">
            <v>103.72</v>
          </cell>
          <cell r="DH59">
            <v>25.93</v>
          </cell>
          <cell r="DI59">
            <v>25.93</v>
          </cell>
          <cell r="DJ59">
            <v>25.93</v>
          </cell>
          <cell r="DK59">
            <v>25.93</v>
          </cell>
          <cell r="DT59">
            <v>-8.519999999999996</v>
          </cell>
          <cell r="DU59">
            <v>-8.519999999999996</v>
          </cell>
          <cell r="DV59">
            <v>0</v>
          </cell>
          <cell r="DW59">
            <v>349.28</v>
          </cell>
          <cell r="DX59">
            <v>87.32</v>
          </cell>
          <cell r="DY59">
            <v>87.32</v>
          </cell>
          <cell r="DZ59">
            <v>87.32</v>
          </cell>
          <cell r="EA59">
            <v>87.32</v>
          </cell>
          <cell r="EK59">
            <v>541.05558932283213</v>
          </cell>
          <cell r="EL59">
            <v>0</v>
          </cell>
          <cell r="EM59">
            <v>0</v>
          </cell>
          <cell r="EN59">
            <v>541.05558932283213</v>
          </cell>
          <cell r="EO59">
            <v>0</v>
          </cell>
          <cell r="EX59">
            <v>191.77558932283216</v>
          </cell>
          <cell r="EY59">
            <v>0</v>
          </cell>
          <cell r="EZ59">
            <v>191.77558932283216</v>
          </cell>
          <cell r="FA59">
            <v>1849.88</v>
          </cell>
          <cell r="FB59">
            <v>462.47</v>
          </cell>
          <cell r="FC59">
            <v>462.47</v>
          </cell>
          <cell r="FD59">
            <v>462.47</v>
          </cell>
          <cell r="FE59">
            <v>462.47</v>
          </cell>
          <cell r="FN59">
            <v>2907.788405511762</v>
          </cell>
          <cell r="FO59">
            <v>0</v>
          </cell>
          <cell r="FP59">
            <v>0</v>
          </cell>
          <cell r="FQ59">
            <v>2907.788405511762</v>
          </cell>
          <cell r="FR59">
            <v>0</v>
          </cell>
          <cell r="GA59">
            <v>1057.9084055117619</v>
          </cell>
          <cell r="GB59">
            <v>0</v>
          </cell>
          <cell r="GC59">
            <v>1057.9084055117619</v>
          </cell>
          <cell r="GD59">
            <v>566.04</v>
          </cell>
          <cell r="GE59">
            <v>141.51</v>
          </cell>
          <cell r="GF59">
            <v>141.51</v>
          </cell>
          <cell r="GG59">
            <v>141.51</v>
          </cell>
          <cell r="GH59">
            <v>141.51</v>
          </cell>
          <cell r="GQ59">
            <v>0</v>
          </cell>
          <cell r="GV59">
            <v>-566.04</v>
          </cell>
          <cell r="GW59">
            <v>-566.04</v>
          </cell>
          <cell r="GX59">
            <v>0</v>
          </cell>
          <cell r="GY59">
            <v>3422.88</v>
          </cell>
          <cell r="GZ59">
            <v>855.72</v>
          </cell>
          <cell r="HA59">
            <v>855.72</v>
          </cell>
          <cell r="HB59">
            <v>855.72</v>
          </cell>
          <cell r="HC59">
            <v>855.72</v>
          </cell>
          <cell r="HL59">
            <v>3345.6250727072497</v>
          </cell>
          <cell r="HM59">
            <v>1140.1739427590639</v>
          </cell>
          <cell r="HN59">
            <v>867.18340220455184</v>
          </cell>
          <cell r="HO59">
            <v>718.5480230094164</v>
          </cell>
          <cell r="HP59">
            <v>619.71970473421732</v>
          </cell>
          <cell r="HY59">
            <v>-77.254927292750381</v>
          </cell>
          <cell r="HZ59">
            <v>-77.254927292750381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0</v>
          </cell>
          <cell r="IF59">
            <v>0</v>
          </cell>
          <cell r="IO59">
            <v>0</v>
          </cell>
          <cell r="IP59">
            <v>0</v>
          </cell>
          <cell r="IQ59">
            <v>0</v>
          </cell>
          <cell r="IR59">
            <v>0</v>
          </cell>
          <cell r="IS59">
            <v>0</v>
          </cell>
          <cell r="JB59">
            <v>0</v>
          </cell>
          <cell r="JC59">
            <v>0</v>
          </cell>
          <cell r="JD59">
            <v>0</v>
          </cell>
          <cell r="JE59">
            <v>0</v>
          </cell>
          <cell r="JF59">
            <v>0</v>
          </cell>
          <cell r="JG59">
            <v>0</v>
          </cell>
          <cell r="JH59">
            <v>0</v>
          </cell>
          <cell r="JI59">
            <v>0</v>
          </cell>
          <cell r="JR59">
            <v>0</v>
          </cell>
          <cell r="JS59">
            <v>0</v>
          </cell>
          <cell r="JT59">
            <v>0</v>
          </cell>
          <cell r="JU59">
            <v>0</v>
          </cell>
          <cell r="JV59">
            <v>0</v>
          </cell>
          <cell r="KE59">
            <v>0</v>
          </cell>
          <cell r="KF59">
            <v>0</v>
          </cell>
          <cell r="KG59">
            <v>0</v>
          </cell>
          <cell r="KH59">
            <v>1493.48</v>
          </cell>
          <cell r="KI59">
            <v>373.37</v>
          </cell>
          <cell r="KJ59">
            <v>373.37</v>
          </cell>
          <cell r="KK59">
            <v>373.37</v>
          </cell>
          <cell r="KL59">
            <v>373.37</v>
          </cell>
          <cell r="KU59">
            <v>1609.5189095669502</v>
          </cell>
          <cell r="KV59">
            <v>433.95383912141529</v>
          </cell>
          <cell r="KW59">
            <v>434.49251534277585</v>
          </cell>
          <cell r="KX59">
            <v>410.37635299273506</v>
          </cell>
          <cell r="KY59">
            <v>330.69620211002382</v>
          </cell>
          <cell r="LH59">
            <v>116.03890956695022</v>
          </cell>
          <cell r="LI59">
            <v>0</v>
          </cell>
          <cell r="LJ59">
            <v>116.03890956695022</v>
          </cell>
          <cell r="LK59">
            <v>0</v>
          </cell>
          <cell r="LX59">
            <v>0</v>
          </cell>
          <cell r="MJ59">
            <v>0</v>
          </cell>
          <cell r="ML59">
            <v>0</v>
          </cell>
          <cell r="MM59">
            <v>0</v>
          </cell>
          <cell r="MN59">
            <v>11382.1736</v>
          </cell>
          <cell r="MO59">
            <v>2845.5434</v>
          </cell>
          <cell r="MP59">
            <v>2845.5434</v>
          </cell>
          <cell r="MQ59">
            <v>2845.5434</v>
          </cell>
          <cell r="MR59">
            <v>2845.5434</v>
          </cell>
          <cell r="NA59">
            <v>2387.8309159137293</v>
          </cell>
          <cell r="NB59">
            <v>2387.8309159137293</v>
          </cell>
          <cell r="NC59">
            <v>0</v>
          </cell>
          <cell r="ND59">
            <v>0</v>
          </cell>
          <cell r="NE59">
            <v>0</v>
          </cell>
          <cell r="NN59">
            <v>-8994.3426840862703</v>
          </cell>
          <cell r="NO59">
            <v>-8994.3426840862703</v>
          </cell>
          <cell r="NP59">
            <v>0</v>
          </cell>
          <cell r="NQ59">
            <v>3860.76</v>
          </cell>
          <cell r="NR59">
            <v>0</v>
          </cell>
          <cell r="NS59">
            <v>-3860.76</v>
          </cell>
          <cell r="NT59">
            <v>-3860.76</v>
          </cell>
          <cell r="NU59">
            <v>0</v>
          </cell>
          <cell r="NV59">
            <v>1087.6400000000001</v>
          </cell>
          <cell r="NW59">
            <v>271.91000000000003</v>
          </cell>
          <cell r="NX59">
            <v>271.91000000000003</v>
          </cell>
          <cell r="NY59">
            <v>271.91000000000003</v>
          </cell>
          <cell r="NZ59">
            <v>271.91000000000003</v>
          </cell>
          <cell r="OI59">
            <v>0</v>
          </cell>
          <cell r="OJ59">
            <v>0</v>
          </cell>
          <cell r="OK59">
            <v>0</v>
          </cell>
          <cell r="OL59">
            <v>0</v>
          </cell>
          <cell r="OM59">
            <v>0</v>
          </cell>
          <cell r="OV59">
            <v>-1087.6400000000001</v>
          </cell>
          <cell r="OW59">
            <v>-1087.6400000000001</v>
          </cell>
          <cell r="OX59">
            <v>0</v>
          </cell>
          <cell r="OY59">
            <v>957.24</v>
          </cell>
          <cell r="OZ59">
            <v>239.31</v>
          </cell>
          <cell r="PA59">
            <v>239.31</v>
          </cell>
          <cell r="PB59">
            <v>239.31</v>
          </cell>
          <cell r="PC59">
            <v>239.31</v>
          </cell>
          <cell r="PL59">
            <v>0</v>
          </cell>
          <cell r="PM59">
            <v>0</v>
          </cell>
          <cell r="PN59">
            <v>0</v>
          </cell>
          <cell r="PO59">
            <v>0</v>
          </cell>
          <cell r="PP59">
            <v>0</v>
          </cell>
          <cell r="PY59">
            <v>-957.24</v>
          </cell>
          <cell r="PZ59">
            <v>-957.24</v>
          </cell>
          <cell r="QA59">
            <v>0</v>
          </cell>
          <cell r="QB59">
            <v>247.48</v>
          </cell>
          <cell r="QC59">
            <v>61.87</v>
          </cell>
          <cell r="QD59">
            <v>61.87</v>
          </cell>
          <cell r="QE59">
            <v>61.87</v>
          </cell>
          <cell r="QF59">
            <v>61.87</v>
          </cell>
          <cell r="QO59">
            <v>0</v>
          </cell>
          <cell r="QP59">
            <v>0</v>
          </cell>
          <cell r="QQ59">
            <v>0</v>
          </cell>
          <cell r="QR59">
            <v>0</v>
          </cell>
          <cell r="QS59">
            <v>0</v>
          </cell>
          <cell r="RB59">
            <v>-247.48</v>
          </cell>
          <cell r="RC59">
            <v>-247.48</v>
          </cell>
          <cell r="RD59">
            <v>0</v>
          </cell>
          <cell r="RE59">
            <v>1136.28</v>
          </cell>
          <cell r="RF59">
            <v>284.07</v>
          </cell>
          <cell r="RG59">
            <v>284.07</v>
          </cell>
          <cell r="RH59">
            <v>284.07</v>
          </cell>
          <cell r="RI59">
            <v>284.07</v>
          </cell>
          <cell r="RR59">
            <v>0</v>
          </cell>
          <cell r="RS59">
            <v>0</v>
          </cell>
          <cell r="RT59">
            <v>0</v>
          </cell>
          <cell r="RU59">
            <v>0</v>
          </cell>
          <cell r="RV59">
            <v>0</v>
          </cell>
          <cell r="SE59">
            <v>-1136.28</v>
          </cell>
          <cell r="SF59">
            <v>-1136.28</v>
          </cell>
          <cell r="SG59">
            <v>0</v>
          </cell>
          <cell r="SH59">
            <v>0</v>
          </cell>
          <cell r="SI59">
            <v>0</v>
          </cell>
          <cell r="SJ59">
            <v>0</v>
          </cell>
          <cell r="SK59">
            <v>0</v>
          </cell>
          <cell r="SL59">
            <v>0</v>
          </cell>
          <cell r="SU59">
            <v>0</v>
          </cell>
          <cell r="SV59">
            <v>0</v>
          </cell>
          <cell r="SW59">
            <v>0</v>
          </cell>
          <cell r="SX59">
            <v>0</v>
          </cell>
          <cell r="SY59">
            <v>0</v>
          </cell>
          <cell r="TH59">
            <v>0</v>
          </cell>
          <cell r="TI59">
            <v>0</v>
          </cell>
          <cell r="TJ59">
            <v>0</v>
          </cell>
          <cell r="TK59">
            <v>418.08</v>
          </cell>
          <cell r="TL59">
            <v>104.52</v>
          </cell>
          <cell r="TM59">
            <v>104.52</v>
          </cell>
          <cell r="TN59">
            <v>104.52</v>
          </cell>
          <cell r="TO59">
            <v>104.52</v>
          </cell>
          <cell r="TX59">
            <v>0</v>
          </cell>
          <cell r="TY59">
            <v>0</v>
          </cell>
          <cell r="TZ59">
            <v>0</v>
          </cell>
          <cell r="UA59">
            <v>0</v>
          </cell>
          <cell r="UB59">
            <v>0</v>
          </cell>
          <cell r="UK59">
            <v>-418.08</v>
          </cell>
          <cell r="UL59">
            <v>-418.08</v>
          </cell>
          <cell r="UM59">
            <v>0</v>
          </cell>
          <cell r="UN59">
            <v>14.04</v>
          </cell>
          <cell r="UO59">
            <v>3.51</v>
          </cell>
          <cell r="UP59">
            <v>3.51</v>
          </cell>
          <cell r="UQ59">
            <v>3.51</v>
          </cell>
          <cell r="UR59">
            <v>3.51</v>
          </cell>
          <cell r="VA59">
            <v>0</v>
          </cell>
          <cell r="VC59">
            <v>0</v>
          </cell>
          <cell r="VH59">
            <v>0</v>
          </cell>
          <cell r="VN59">
            <v>-14.04</v>
          </cell>
          <cell r="VO59">
            <v>-14.04</v>
          </cell>
          <cell r="VP59">
            <v>0</v>
          </cell>
          <cell r="VQ59">
            <v>0</v>
          </cell>
          <cell r="WD59">
            <v>0</v>
          </cell>
          <cell r="WQ59">
            <v>0</v>
          </cell>
          <cell r="WR59">
            <v>0</v>
          </cell>
          <cell r="WS59">
            <v>0</v>
          </cell>
          <cell r="WT59">
            <v>13071.6</v>
          </cell>
          <cell r="WU59">
            <v>3267.9</v>
          </cell>
          <cell r="WV59">
            <v>3267.9</v>
          </cell>
          <cell r="WW59">
            <v>3267.9</v>
          </cell>
          <cell r="WX59">
            <v>3267.9</v>
          </cell>
          <cell r="XG59">
            <v>9254.7937796342703</v>
          </cell>
          <cell r="XH59">
            <v>3737.5560163119671</v>
          </cell>
          <cell r="XI59">
            <v>2849.7998496657956</v>
          </cell>
          <cell r="XJ59">
            <v>5.0354700807479356</v>
          </cell>
          <cell r="XK59">
            <v>2662.4024435757588</v>
          </cell>
          <cell r="XT59">
            <v>-3816.80622036573</v>
          </cell>
          <cell r="XU59">
            <v>-3816.80622036573</v>
          </cell>
          <cell r="XV59">
            <v>0</v>
          </cell>
          <cell r="XW59">
            <v>4897.5200000000004</v>
          </cell>
          <cell r="XX59">
            <v>1224.3800000000001</v>
          </cell>
          <cell r="XY59">
            <v>1224.3800000000001</v>
          </cell>
          <cell r="XZ59">
            <v>1224.3800000000001</v>
          </cell>
          <cell r="YA59">
            <v>1224.3800000000001</v>
          </cell>
          <cell r="YJ59">
            <v>4765.2589431329934</v>
          </cell>
          <cell r="YK59">
            <v>1526.7836391801591</v>
          </cell>
          <cell r="YL59">
            <v>1122.6098070380883</v>
          </cell>
          <cell r="YM59">
            <v>1128.4379231076284</v>
          </cell>
          <cell r="YN59">
            <v>987.4275738071176</v>
          </cell>
          <cell r="YW59">
            <v>-132.26105686700703</v>
          </cell>
          <cell r="YX59">
            <v>-132.26105686700703</v>
          </cell>
          <cell r="YY59">
            <v>0</v>
          </cell>
          <cell r="YZ59">
            <v>2279.4</v>
          </cell>
          <cell r="ZA59">
            <v>569.85</v>
          </cell>
          <cell r="ZB59">
            <v>569.85</v>
          </cell>
          <cell r="ZC59">
            <v>569.85</v>
          </cell>
          <cell r="ZD59">
            <v>569.85</v>
          </cell>
          <cell r="ZM59">
            <v>8414.4348954909474</v>
          </cell>
          <cell r="ZT59">
            <v>1944.9132776444856</v>
          </cell>
          <cell r="ZU59">
            <v>5053.0700062074329</v>
          </cell>
          <cell r="ZV59">
            <v>1416.4516116390296</v>
          </cell>
          <cell r="ZZ59">
            <v>6135.0348954909477</v>
          </cell>
          <cell r="AAA59">
            <v>0</v>
          </cell>
          <cell r="AAB59">
            <v>6135.0348954909477</v>
          </cell>
          <cell r="AAC59">
            <v>0</v>
          </cell>
          <cell r="AAD59">
            <v>0</v>
          </cell>
          <cell r="AAE59">
            <v>0</v>
          </cell>
          <cell r="AAF59">
            <v>0</v>
          </cell>
          <cell r="AAG59">
            <v>0</v>
          </cell>
          <cell r="AAP59">
            <v>1.9599919199999998</v>
          </cell>
          <cell r="AAQ59">
            <v>1.9599919199999998</v>
          </cell>
          <cell r="AAR59">
            <v>0</v>
          </cell>
          <cell r="AAS59">
            <v>0</v>
          </cell>
          <cell r="AAT59">
            <v>0</v>
          </cell>
          <cell r="ABC59">
            <v>1.9599919199999998</v>
          </cell>
          <cell r="ABD59">
            <v>0</v>
          </cell>
          <cell r="ABE59">
            <v>1.9599919199999998</v>
          </cell>
          <cell r="ABF59">
            <v>0</v>
          </cell>
          <cell r="ABG59">
            <v>0</v>
          </cell>
          <cell r="ABH59">
            <v>0</v>
          </cell>
          <cell r="ABI59">
            <v>0</v>
          </cell>
          <cell r="ABJ59">
            <v>0</v>
          </cell>
          <cell r="ABS59">
            <v>0</v>
          </cell>
          <cell r="ABT59">
            <v>0</v>
          </cell>
          <cell r="ABU59">
            <v>0</v>
          </cell>
          <cell r="ABV59">
            <v>0</v>
          </cell>
          <cell r="ACF59">
            <v>0</v>
          </cell>
          <cell r="ACG59">
            <v>0</v>
          </cell>
          <cell r="ACH59">
            <v>0</v>
          </cell>
          <cell r="ACI59">
            <v>1223.5999999999999</v>
          </cell>
          <cell r="ACJ59">
            <v>1637.0892276199997</v>
          </cell>
          <cell r="ACK59">
            <v>413.48922761999984</v>
          </cell>
          <cell r="ACL59">
            <v>0</v>
          </cell>
          <cell r="ACM59">
            <v>413.48922761999984</v>
          </cell>
          <cell r="ACN59">
            <v>1223.5999999999999</v>
          </cell>
          <cell r="ACO59">
            <v>305.89999999999998</v>
          </cell>
          <cell r="ACP59">
            <v>305.89999999999998</v>
          </cell>
          <cell r="ACQ59">
            <v>305.89999999999998</v>
          </cell>
          <cell r="ACR59">
            <v>305.89999999999998</v>
          </cell>
          <cell r="ADA59">
            <v>1637.0892276199997</v>
          </cell>
          <cell r="ADB59">
            <v>222.56797135999997</v>
          </cell>
          <cell r="ADC59">
            <v>355.30143726</v>
          </cell>
          <cell r="ADD59">
            <v>266.57092699999998</v>
          </cell>
          <cell r="ADE59">
            <v>792.64889199999993</v>
          </cell>
          <cell r="ADN59">
            <v>413.48922761999984</v>
          </cell>
          <cell r="ADO59">
            <v>0</v>
          </cell>
          <cell r="ADP59">
            <v>413.48922761999984</v>
          </cell>
          <cell r="ADQ59">
            <v>0</v>
          </cell>
          <cell r="ADR59">
            <v>0</v>
          </cell>
          <cell r="ADS59">
            <v>0</v>
          </cell>
          <cell r="ADT59">
            <v>0</v>
          </cell>
          <cell r="ADU59">
            <v>0</v>
          </cell>
          <cell r="AED59">
            <v>0</v>
          </cell>
          <cell r="AEE59">
            <v>0</v>
          </cell>
          <cell r="AEF59">
            <v>0</v>
          </cell>
          <cell r="AEG59">
            <v>0</v>
          </cell>
          <cell r="AEH59">
            <v>0</v>
          </cell>
          <cell r="AEQ59">
            <v>0</v>
          </cell>
          <cell r="AER59">
            <v>0</v>
          </cell>
          <cell r="AES59">
            <v>0</v>
          </cell>
          <cell r="AET59">
            <v>0</v>
          </cell>
          <cell r="AEU59">
            <v>0</v>
          </cell>
          <cell r="AEV59">
            <v>0</v>
          </cell>
          <cell r="AEW59">
            <v>0</v>
          </cell>
          <cell r="AEX59">
            <v>0</v>
          </cell>
          <cell r="AFG59">
            <v>0</v>
          </cell>
          <cell r="AFH59">
            <v>0</v>
          </cell>
          <cell r="AFI59">
            <v>0</v>
          </cell>
          <cell r="AFK59">
            <v>0</v>
          </cell>
          <cell r="AFT59">
            <v>0</v>
          </cell>
          <cell r="AFU59">
            <v>0</v>
          </cell>
          <cell r="AFV59">
            <v>0</v>
          </cell>
          <cell r="AFW59">
            <v>50345.893599999996</v>
          </cell>
          <cell r="AFX59">
            <v>43682.951109341797</v>
          </cell>
          <cell r="AFY59">
            <v>-6662.9424906581989</v>
          </cell>
          <cell r="AFZ59">
            <v>-6662.9424906581989</v>
          </cell>
          <cell r="AGA59">
            <v>0</v>
          </cell>
          <cell r="AGB59">
            <v>60415.072319999992</v>
          </cell>
          <cell r="AGC59">
            <v>52419.541331210152</v>
          </cell>
          <cell r="AGD59">
            <v>-7995.5309887898402</v>
          </cell>
          <cell r="AGE59">
            <v>-7995.5309887898402</v>
          </cell>
          <cell r="AGF59">
            <v>0</v>
          </cell>
          <cell r="AGG59">
            <v>3020.753616</v>
          </cell>
          <cell r="AGH59">
            <v>2620.9770665605079</v>
          </cell>
          <cell r="AGI59">
            <v>-399.7765494394921</v>
          </cell>
          <cell r="AGJ59">
            <v>-399.7765494394921</v>
          </cell>
          <cell r="AGK59">
            <v>0</v>
          </cell>
          <cell r="AGL59">
            <v>825.35516304347823</v>
          </cell>
          <cell r="AGN59">
            <v>-825.35516304347823</v>
          </cell>
          <cell r="AGO59">
            <v>-825.35516304347823</v>
          </cell>
          <cell r="AGP59">
            <v>0</v>
          </cell>
          <cell r="AGQ59">
            <v>64261.181099043475</v>
          </cell>
          <cell r="AGR59">
            <v>55040.518397770662</v>
          </cell>
          <cell r="AGS59">
            <v>-9220.6627012728131</v>
          </cell>
          <cell r="AGT59">
            <v>-9220.6627012728131</v>
          </cell>
          <cell r="AGU59">
            <v>0</v>
          </cell>
        </row>
        <row r="60">
          <cell r="C60" t="str">
            <v>Текстильникiв, ВУЛ, 18</v>
          </cell>
          <cell r="D60">
            <v>4</v>
          </cell>
          <cell r="E60">
            <v>2679.86</v>
          </cell>
          <cell r="F60">
            <v>11505.12</v>
          </cell>
          <cell r="G60">
            <v>14402.402167045229</v>
          </cell>
          <cell r="H60">
            <v>2897.2821670452286</v>
          </cell>
          <cell r="I60">
            <v>0</v>
          </cell>
          <cell r="J60">
            <v>2897.2821670452286</v>
          </cell>
          <cell r="K60">
            <v>3451.52</v>
          </cell>
          <cell r="L60">
            <v>862.88</v>
          </cell>
          <cell r="M60">
            <v>862.88</v>
          </cell>
          <cell r="N60">
            <v>862.88</v>
          </cell>
          <cell r="O60">
            <v>862.88</v>
          </cell>
          <cell r="X60">
            <v>4692.2278012176685</v>
          </cell>
          <cell r="Y60">
            <v>0</v>
          </cell>
          <cell r="Z60">
            <v>0</v>
          </cell>
          <cell r="AA60">
            <v>0</v>
          </cell>
          <cell r="AB60">
            <v>4692.2278012176685</v>
          </cell>
          <cell r="AL60">
            <v>0</v>
          </cell>
          <cell r="AM60">
            <v>0</v>
          </cell>
          <cell r="AN60">
            <v>631.32000000000005</v>
          </cell>
          <cell r="AO60">
            <v>157.83000000000001</v>
          </cell>
          <cell r="AP60">
            <v>157.83000000000001</v>
          </cell>
          <cell r="AQ60">
            <v>157.83000000000001</v>
          </cell>
          <cell r="AR60">
            <v>157.83000000000001</v>
          </cell>
          <cell r="BA60">
            <v>865.31637367977237</v>
          </cell>
          <cell r="BB60">
            <v>0</v>
          </cell>
          <cell r="BC60">
            <v>0</v>
          </cell>
          <cell r="BD60">
            <v>0</v>
          </cell>
          <cell r="BE60">
            <v>865.31637367977237</v>
          </cell>
          <cell r="BO60">
            <v>0</v>
          </cell>
          <cell r="BP60">
            <v>0</v>
          </cell>
          <cell r="BQ60">
            <v>568.48</v>
          </cell>
          <cell r="BR60">
            <v>142.12</v>
          </cell>
          <cell r="BS60">
            <v>142.12</v>
          </cell>
          <cell r="BT60">
            <v>142.12</v>
          </cell>
          <cell r="BU60">
            <v>142.12</v>
          </cell>
          <cell r="CD60">
            <v>805.31751446656756</v>
          </cell>
          <cell r="CE60">
            <v>0</v>
          </cell>
          <cell r="CF60">
            <v>0</v>
          </cell>
          <cell r="CG60">
            <v>0</v>
          </cell>
          <cell r="CH60">
            <v>805.31751446656756</v>
          </cell>
          <cell r="CR60">
            <v>0</v>
          </cell>
          <cell r="CS60">
            <v>0</v>
          </cell>
          <cell r="CT60">
            <v>139.19999999999999</v>
          </cell>
          <cell r="CU60">
            <v>34.799999999999997</v>
          </cell>
          <cell r="CV60">
            <v>34.799999999999997</v>
          </cell>
          <cell r="CW60">
            <v>34.799999999999997</v>
          </cell>
          <cell r="CX60">
            <v>34.799999999999997</v>
          </cell>
          <cell r="DG60">
            <v>197.24385564029168</v>
          </cell>
          <cell r="DH60">
            <v>0</v>
          </cell>
          <cell r="DI60">
            <v>0</v>
          </cell>
          <cell r="DJ60">
            <v>0</v>
          </cell>
          <cell r="DK60">
            <v>197.24385564029168</v>
          </cell>
          <cell r="DT60">
            <v>58.043855640291696</v>
          </cell>
          <cell r="DU60">
            <v>0</v>
          </cell>
          <cell r="DV60">
            <v>58.043855640291696</v>
          </cell>
          <cell r="DW60">
            <v>354.76</v>
          </cell>
          <cell r="DX60">
            <v>88.69</v>
          </cell>
          <cell r="DY60">
            <v>88.69</v>
          </cell>
          <cell r="DZ60">
            <v>88.69</v>
          </cell>
          <cell r="EA60">
            <v>88.69</v>
          </cell>
          <cell r="EK60">
            <v>484.616287717501</v>
          </cell>
          <cell r="EL60">
            <v>0</v>
          </cell>
          <cell r="EM60">
            <v>0</v>
          </cell>
          <cell r="EN60">
            <v>0</v>
          </cell>
          <cell r="EO60">
            <v>484.616287717501</v>
          </cell>
          <cell r="EX60">
            <v>129.856287717501</v>
          </cell>
          <cell r="EY60">
            <v>0</v>
          </cell>
          <cell r="EZ60">
            <v>129.856287717501</v>
          </cell>
          <cell r="FA60">
            <v>2304.88</v>
          </cell>
          <cell r="FB60">
            <v>576.22</v>
          </cell>
          <cell r="FC60">
            <v>576.22</v>
          </cell>
          <cell r="FD60">
            <v>576.22</v>
          </cell>
          <cell r="FE60">
            <v>576.22</v>
          </cell>
          <cell r="FN60">
            <v>3349.5694457721079</v>
          </cell>
          <cell r="FO60">
            <v>0</v>
          </cell>
          <cell r="FP60">
            <v>0</v>
          </cell>
          <cell r="FQ60">
            <v>0</v>
          </cell>
          <cell r="FR60">
            <v>3349.5694457721079</v>
          </cell>
          <cell r="GA60">
            <v>1044.6894457721078</v>
          </cell>
          <cell r="GB60">
            <v>0</v>
          </cell>
          <cell r="GC60">
            <v>1044.6894457721078</v>
          </cell>
          <cell r="GD60">
            <v>590.64</v>
          </cell>
          <cell r="GE60">
            <v>147.66</v>
          </cell>
          <cell r="GF60">
            <v>147.66</v>
          </cell>
          <cell r="GG60">
            <v>147.66</v>
          </cell>
          <cell r="GH60">
            <v>147.66</v>
          </cell>
          <cell r="GQ60">
            <v>0</v>
          </cell>
          <cell r="GV60">
            <v>-590.64</v>
          </cell>
          <cell r="GW60">
            <v>-590.64</v>
          </cell>
          <cell r="GX60">
            <v>0</v>
          </cell>
          <cell r="GY60">
            <v>3464.32</v>
          </cell>
          <cell r="GZ60">
            <v>866.08</v>
          </cell>
          <cell r="HA60">
            <v>866.08</v>
          </cell>
          <cell r="HB60">
            <v>866.08</v>
          </cell>
          <cell r="HC60">
            <v>866.08</v>
          </cell>
          <cell r="HL60">
            <v>4008.1108885513204</v>
          </cell>
          <cell r="HM60">
            <v>1033.2093329502454</v>
          </cell>
          <cell r="HN60">
            <v>861.84085750139832</v>
          </cell>
          <cell r="HO60">
            <v>713.11229933856271</v>
          </cell>
          <cell r="HP60">
            <v>1399.9483987611138</v>
          </cell>
          <cell r="HY60">
            <v>543.79088855132022</v>
          </cell>
          <cell r="HZ60">
            <v>0</v>
          </cell>
          <cell r="IA60">
            <v>543.79088855132022</v>
          </cell>
          <cell r="IB60">
            <v>0</v>
          </cell>
          <cell r="IC60">
            <v>0</v>
          </cell>
          <cell r="ID60">
            <v>0</v>
          </cell>
          <cell r="IE60">
            <v>0</v>
          </cell>
          <cell r="IF60">
            <v>0</v>
          </cell>
          <cell r="IO60">
            <v>0</v>
          </cell>
          <cell r="IP60">
            <v>0</v>
          </cell>
          <cell r="IQ60">
            <v>0</v>
          </cell>
          <cell r="IR60">
            <v>0</v>
          </cell>
          <cell r="IS60">
            <v>0</v>
          </cell>
          <cell r="JB60">
            <v>0</v>
          </cell>
          <cell r="JC60">
            <v>0</v>
          </cell>
          <cell r="JD60">
            <v>0</v>
          </cell>
          <cell r="JE60">
            <v>0</v>
          </cell>
          <cell r="JF60">
            <v>0</v>
          </cell>
          <cell r="JG60">
            <v>0</v>
          </cell>
          <cell r="JH60">
            <v>0</v>
          </cell>
          <cell r="JI60">
            <v>0</v>
          </cell>
          <cell r="JR60">
            <v>0</v>
          </cell>
          <cell r="JS60">
            <v>0</v>
          </cell>
          <cell r="JT60">
            <v>0</v>
          </cell>
          <cell r="JU60">
            <v>0</v>
          </cell>
          <cell r="JV60">
            <v>0</v>
          </cell>
          <cell r="KE60">
            <v>0</v>
          </cell>
          <cell r="KF60">
            <v>0</v>
          </cell>
          <cell r="KG60">
            <v>0</v>
          </cell>
          <cell r="KH60">
            <v>661.36</v>
          </cell>
          <cell r="KI60">
            <v>165.34</v>
          </cell>
          <cell r="KJ60">
            <v>165.34</v>
          </cell>
          <cell r="KK60">
            <v>165.34</v>
          </cell>
          <cell r="KL60">
            <v>165.34</v>
          </cell>
          <cell r="KU60">
            <v>713.10814715926483</v>
          </cell>
          <cell r="KV60">
            <v>192.26615874415731</v>
          </cell>
          <cell r="KW60">
            <v>192.50482285667562</v>
          </cell>
          <cell r="KX60">
            <v>181.81999539189192</v>
          </cell>
          <cell r="KY60">
            <v>146.51717016654007</v>
          </cell>
          <cell r="LH60">
            <v>51.748147159264818</v>
          </cell>
          <cell r="LI60">
            <v>0</v>
          </cell>
          <cell r="LJ60">
            <v>51.748147159264818</v>
          </cell>
          <cell r="LK60">
            <v>0</v>
          </cell>
          <cell r="LX60">
            <v>0</v>
          </cell>
          <cell r="MJ60">
            <v>0</v>
          </cell>
          <cell r="ML60">
            <v>0</v>
          </cell>
          <cell r="MM60">
            <v>0</v>
          </cell>
          <cell r="MN60">
            <v>11042.09</v>
          </cell>
          <cell r="MO60">
            <v>2760.5225</v>
          </cell>
          <cell r="MP60">
            <v>2760.5225</v>
          </cell>
          <cell r="MQ60">
            <v>2760.5225</v>
          </cell>
          <cell r="MR60">
            <v>2760.5225</v>
          </cell>
          <cell r="NA60">
            <v>291.7834095180603</v>
          </cell>
          <cell r="NB60">
            <v>0</v>
          </cell>
          <cell r="NC60">
            <v>0</v>
          </cell>
          <cell r="ND60">
            <v>291.7834095180603</v>
          </cell>
          <cell r="NE60">
            <v>0</v>
          </cell>
          <cell r="NN60">
            <v>-10750.30659048194</v>
          </cell>
          <cell r="NO60">
            <v>-10750.30659048194</v>
          </cell>
          <cell r="NP60">
            <v>0</v>
          </cell>
          <cell r="NQ60">
            <v>3444.12</v>
          </cell>
          <cell r="NR60">
            <v>5014.3</v>
          </cell>
          <cell r="NS60">
            <v>1570.1800000000003</v>
          </cell>
          <cell r="NT60">
            <v>0</v>
          </cell>
          <cell r="NU60">
            <v>1570.1800000000003</v>
          </cell>
          <cell r="NV60">
            <v>847.88</v>
          </cell>
          <cell r="NW60">
            <v>211.97</v>
          </cell>
          <cell r="NX60">
            <v>211.97</v>
          </cell>
          <cell r="NY60">
            <v>211.97</v>
          </cell>
          <cell r="NZ60">
            <v>211.97</v>
          </cell>
          <cell r="OI60">
            <v>0</v>
          </cell>
          <cell r="OJ60">
            <v>0</v>
          </cell>
          <cell r="OK60">
            <v>0</v>
          </cell>
          <cell r="OL60">
            <v>0</v>
          </cell>
          <cell r="OM60">
            <v>0</v>
          </cell>
          <cell r="OV60">
            <v>-847.88</v>
          </cell>
          <cell r="OW60">
            <v>-847.88</v>
          </cell>
          <cell r="OX60">
            <v>0</v>
          </cell>
          <cell r="OY60">
            <v>647.12</v>
          </cell>
          <cell r="OZ60">
            <v>161.78</v>
          </cell>
          <cell r="PA60">
            <v>161.78</v>
          </cell>
          <cell r="PB60">
            <v>161.78</v>
          </cell>
          <cell r="PC60">
            <v>161.78</v>
          </cell>
          <cell r="PL60">
            <v>0</v>
          </cell>
          <cell r="PM60">
            <v>0</v>
          </cell>
          <cell r="PN60">
            <v>0</v>
          </cell>
          <cell r="PO60">
            <v>0</v>
          </cell>
          <cell r="PP60">
            <v>0</v>
          </cell>
          <cell r="PY60">
            <v>-647.12</v>
          </cell>
          <cell r="PZ60">
            <v>-647.12</v>
          </cell>
          <cell r="QA60">
            <v>0</v>
          </cell>
          <cell r="QB60">
            <v>220.56</v>
          </cell>
          <cell r="QC60">
            <v>55.14</v>
          </cell>
          <cell r="QD60">
            <v>55.14</v>
          </cell>
          <cell r="QE60">
            <v>55.14</v>
          </cell>
          <cell r="QF60">
            <v>55.14</v>
          </cell>
          <cell r="QO60">
            <v>0</v>
          </cell>
          <cell r="QP60">
            <v>0</v>
          </cell>
          <cell r="QQ60">
            <v>0</v>
          </cell>
          <cell r="QR60">
            <v>0</v>
          </cell>
          <cell r="QS60">
            <v>0</v>
          </cell>
          <cell r="RB60">
            <v>-220.56</v>
          </cell>
          <cell r="RC60">
            <v>-220.56</v>
          </cell>
          <cell r="RD60">
            <v>0</v>
          </cell>
          <cell r="RE60">
            <v>1143.04</v>
          </cell>
          <cell r="RF60">
            <v>285.76</v>
          </cell>
          <cell r="RG60">
            <v>285.76</v>
          </cell>
          <cell r="RH60">
            <v>285.76</v>
          </cell>
          <cell r="RI60">
            <v>285.76</v>
          </cell>
          <cell r="RR60">
            <v>2868.49</v>
          </cell>
          <cell r="RS60">
            <v>0</v>
          </cell>
          <cell r="RT60">
            <v>0</v>
          </cell>
          <cell r="RU60">
            <v>2868.49</v>
          </cell>
          <cell r="RV60">
            <v>0</v>
          </cell>
          <cell r="SE60">
            <v>1725.4499999999998</v>
          </cell>
          <cell r="SF60">
            <v>0</v>
          </cell>
          <cell r="SG60">
            <v>1725.4499999999998</v>
          </cell>
          <cell r="SH60">
            <v>0</v>
          </cell>
          <cell r="SI60">
            <v>0</v>
          </cell>
          <cell r="SJ60">
            <v>0</v>
          </cell>
          <cell r="SK60">
            <v>0</v>
          </cell>
          <cell r="SL60">
            <v>0</v>
          </cell>
          <cell r="SU60">
            <v>1587.02</v>
          </cell>
          <cell r="SV60">
            <v>812.33</v>
          </cell>
          <cell r="SW60">
            <v>0</v>
          </cell>
          <cell r="SX60">
            <v>0</v>
          </cell>
          <cell r="SY60">
            <v>774.69</v>
          </cell>
          <cell r="TH60">
            <v>1587.02</v>
          </cell>
          <cell r="TI60">
            <v>0</v>
          </cell>
          <cell r="TJ60">
            <v>1587.02</v>
          </cell>
          <cell r="TK60">
            <v>568.76</v>
          </cell>
          <cell r="TL60">
            <v>142.19</v>
          </cell>
          <cell r="TM60">
            <v>142.19</v>
          </cell>
          <cell r="TN60">
            <v>142.19</v>
          </cell>
          <cell r="TO60">
            <v>142.19</v>
          </cell>
          <cell r="TX60">
            <v>558.79</v>
          </cell>
          <cell r="TY60">
            <v>0</v>
          </cell>
          <cell r="TZ60">
            <v>0</v>
          </cell>
          <cell r="UA60">
            <v>0</v>
          </cell>
          <cell r="UB60">
            <v>558.79</v>
          </cell>
          <cell r="UK60">
            <v>-9.9700000000000273</v>
          </cell>
          <cell r="UL60">
            <v>-9.9700000000000273</v>
          </cell>
          <cell r="UM60">
            <v>0</v>
          </cell>
          <cell r="UN60">
            <v>16.760000000000002</v>
          </cell>
          <cell r="UO60">
            <v>4.1900000000000004</v>
          </cell>
          <cell r="UP60">
            <v>4.1900000000000004</v>
          </cell>
          <cell r="UQ60">
            <v>4.1900000000000004</v>
          </cell>
          <cell r="UR60">
            <v>4.1900000000000004</v>
          </cell>
          <cell r="VA60">
            <v>0</v>
          </cell>
          <cell r="VC60">
            <v>0</v>
          </cell>
          <cell r="VH60">
            <v>0</v>
          </cell>
          <cell r="VN60">
            <v>-16.760000000000002</v>
          </cell>
          <cell r="VO60">
            <v>-16.760000000000002</v>
          </cell>
          <cell r="VP60">
            <v>0</v>
          </cell>
          <cell r="VQ60">
            <v>0</v>
          </cell>
          <cell r="WD60">
            <v>0</v>
          </cell>
          <cell r="WQ60">
            <v>0</v>
          </cell>
          <cell r="WR60">
            <v>0</v>
          </cell>
          <cell r="WS60">
            <v>0</v>
          </cell>
          <cell r="WT60">
            <v>9795.44</v>
          </cell>
          <cell r="WU60">
            <v>2448.86</v>
          </cell>
          <cell r="WV60">
            <v>2448.86</v>
          </cell>
          <cell r="WW60">
            <v>2448.86</v>
          </cell>
          <cell r="WX60">
            <v>2448.86</v>
          </cell>
          <cell r="XG60">
            <v>7966.8584576407866</v>
          </cell>
          <cell r="XH60">
            <v>2989.0298384197067</v>
          </cell>
          <cell r="XI60">
            <v>2421.7068419403422</v>
          </cell>
          <cell r="XJ60">
            <v>4.491784277557259</v>
          </cell>
          <cell r="XK60">
            <v>2551.6299930031805</v>
          </cell>
          <cell r="XT60">
            <v>-1828.5815423592139</v>
          </cell>
          <cell r="XU60">
            <v>-1828.5815423592139</v>
          </cell>
          <cell r="XV60">
            <v>0</v>
          </cell>
          <cell r="XW60">
            <v>3523.52</v>
          </cell>
          <cell r="XX60">
            <v>880.88</v>
          </cell>
          <cell r="XY60">
            <v>880.88</v>
          </cell>
          <cell r="XZ60">
            <v>880.88</v>
          </cell>
          <cell r="YA60">
            <v>880.88</v>
          </cell>
          <cell r="YJ60">
            <v>5163.396427883994</v>
          </cell>
          <cell r="YK60">
            <v>2030.4405890560752</v>
          </cell>
          <cell r="YL60">
            <v>1086.0320437878995</v>
          </cell>
          <cell r="YM60">
            <v>1091.6702635564723</v>
          </cell>
          <cell r="YN60">
            <v>955.25353148354679</v>
          </cell>
          <cell r="YW60">
            <v>1639.876427883994</v>
          </cell>
          <cell r="YX60">
            <v>0</v>
          </cell>
          <cell r="YY60">
            <v>1639.876427883994</v>
          </cell>
          <cell r="YZ60">
            <v>1570.4</v>
          </cell>
          <cell r="ZA60">
            <v>392.6</v>
          </cell>
          <cell r="ZB60">
            <v>392.6</v>
          </cell>
          <cell r="ZC60">
            <v>392.6</v>
          </cell>
          <cell r="ZD60">
            <v>392.6</v>
          </cell>
          <cell r="ZM60">
            <v>6864.5698384753414</v>
          </cell>
          <cell r="ZT60">
            <v>1619.3138546856762</v>
          </cell>
          <cell r="ZU60">
            <v>4291.3467250862177</v>
          </cell>
          <cell r="ZV60">
            <v>953.90925870344711</v>
          </cell>
          <cell r="ZZ60">
            <v>5294.1698384753417</v>
          </cell>
          <cell r="AAA60">
            <v>0</v>
          </cell>
          <cell r="AAB60">
            <v>5294.1698384753417</v>
          </cell>
          <cell r="AAC60">
            <v>161.88</v>
          </cell>
          <cell r="AAD60">
            <v>40.47</v>
          </cell>
          <cell r="AAE60">
            <v>40.47</v>
          </cell>
          <cell r="AAF60">
            <v>40.47</v>
          </cell>
          <cell r="AAG60">
            <v>40.47</v>
          </cell>
          <cell r="AAP60">
            <v>118.01502567</v>
          </cell>
          <cell r="AAQ60">
            <v>0</v>
          </cell>
          <cell r="AAR60">
            <v>39.353424498000003</v>
          </cell>
          <cell r="AAS60">
            <v>38.973757571999997</v>
          </cell>
          <cell r="AAT60">
            <v>39.687843600000001</v>
          </cell>
          <cell r="ABC60">
            <v>-43.864974329999995</v>
          </cell>
          <cell r="ABD60">
            <v>-43.864974329999995</v>
          </cell>
          <cell r="ABE60">
            <v>0</v>
          </cell>
          <cell r="ABF60">
            <v>36.479999999999997</v>
          </cell>
          <cell r="ABG60">
            <v>9.1199999999999992</v>
          </cell>
          <cell r="ABH60">
            <v>9.1199999999999992</v>
          </cell>
          <cell r="ABI60">
            <v>9.1199999999999992</v>
          </cell>
          <cell r="ABJ60">
            <v>9.1199999999999992</v>
          </cell>
          <cell r="ABS60">
            <v>0</v>
          </cell>
          <cell r="ABT60">
            <v>0</v>
          </cell>
          <cell r="ABU60">
            <v>0</v>
          </cell>
          <cell r="ABV60">
            <v>0</v>
          </cell>
          <cell r="ACF60">
            <v>-36.479999999999997</v>
          </cell>
          <cell r="ACG60">
            <v>-36.479999999999997</v>
          </cell>
          <cell r="ACH60">
            <v>0</v>
          </cell>
          <cell r="ACI60">
            <v>3520.36</v>
          </cell>
          <cell r="ACJ60">
            <v>3085.2121368599996</v>
          </cell>
          <cell r="ACK60">
            <v>-435.14786314000048</v>
          </cell>
          <cell r="ACL60">
            <v>-435.14786314000048</v>
          </cell>
          <cell r="ACM60">
            <v>0</v>
          </cell>
          <cell r="ACN60">
            <v>3520.36</v>
          </cell>
          <cell r="ACO60">
            <v>880.09</v>
          </cell>
          <cell r="ACP60">
            <v>880.09</v>
          </cell>
          <cell r="ACQ60">
            <v>880.09</v>
          </cell>
          <cell r="ACR60">
            <v>880.09</v>
          </cell>
          <cell r="ADA60">
            <v>3085.2121368599996</v>
          </cell>
          <cell r="ADB60">
            <v>739.35250759999997</v>
          </cell>
          <cell r="ADC60">
            <v>875.17973073999997</v>
          </cell>
          <cell r="ADD60">
            <v>583.4095145199999</v>
          </cell>
          <cell r="ADE60">
            <v>887.27038399999992</v>
          </cell>
          <cell r="ADN60">
            <v>-435.14786314000048</v>
          </cell>
          <cell r="ADO60">
            <v>-435.14786314000048</v>
          </cell>
          <cell r="ADP60">
            <v>0</v>
          </cell>
          <cell r="ADQ60">
            <v>0</v>
          </cell>
          <cell r="ADR60">
            <v>0</v>
          </cell>
          <cell r="ADS60">
            <v>0</v>
          </cell>
          <cell r="ADT60">
            <v>0</v>
          </cell>
          <cell r="ADU60">
            <v>0</v>
          </cell>
          <cell r="AED60">
            <v>0</v>
          </cell>
          <cell r="AEE60">
            <v>0</v>
          </cell>
          <cell r="AEF60">
            <v>0</v>
          </cell>
          <cell r="AEG60">
            <v>0</v>
          </cell>
          <cell r="AEH60">
            <v>0</v>
          </cell>
          <cell r="AEQ60">
            <v>0</v>
          </cell>
          <cell r="AER60">
            <v>0</v>
          </cell>
          <cell r="AES60">
            <v>0</v>
          </cell>
          <cell r="AET60">
            <v>0</v>
          </cell>
          <cell r="AEU60">
            <v>0</v>
          </cell>
          <cell r="AEV60">
            <v>0</v>
          </cell>
          <cell r="AEW60">
            <v>0</v>
          </cell>
          <cell r="AEX60">
            <v>0</v>
          </cell>
          <cell r="AFG60">
            <v>0</v>
          </cell>
          <cell r="AFH60">
            <v>0</v>
          </cell>
          <cell r="AFI60">
            <v>0</v>
          </cell>
          <cell r="AFK60">
            <v>0</v>
          </cell>
          <cell r="AFT60">
            <v>0</v>
          </cell>
          <cell r="AFU60">
            <v>0</v>
          </cell>
          <cell r="AFV60">
            <v>0</v>
          </cell>
          <cell r="AFW60">
            <v>45260.77</v>
          </cell>
          <cell r="AFX60">
            <v>43619.645610252672</v>
          </cell>
          <cell r="AFY60">
            <v>-1641.124389747325</v>
          </cell>
          <cell r="AFZ60">
            <v>-1641.124389747325</v>
          </cell>
          <cell r="AGA60">
            <v>0</v>
          </cell>
          <cell r="AGB60">
            <v>54312.923999999992</v>
          </cell>
          <cell r="AGC60">
            <v>52343.574732303205</v>
          </cell>
          <cell r="AGD60">
            <v>-1969.3492676967871</v>
          </cell>
          <cell r="AGE60">
            <v>-1969.3492676967871</v>
          </cell>
          <cell r="AGF60">
            <v>0</v>
          </cell>
          <cell r="AGG60">
            <v>2715.6461999999997</v>
          </cell>
          <cell r="AGH60">
            <v>2617.1787366151602</v>
          </cell>
          <cell r="AGI60">
            <v>-98.467463384839448</v>
          </cell>
          <cell r="AGJ60">
            <v>-98.467463384839448</v>
          </cell>
          <cell r="AGK60">
            <v>0</v>
          </cell>
          <cell r="AGL60">
            <v>825.35516304347823</v>
          </cell>
          <cell r="AGN60">
            <v>-825.35516304347823</v>
          </cell>
          <cell r="AGO60">
            <v>-825.35516304347823</v>
          </cell>
          <cell r="AGP60">
            <v>0</v>
          </cell>
          <cell r="AGQ60">
            <v>57853.925363043476</v>
          </cell>
          <cell r="AGR60">
            <v>54960.753468918367</v>
          </cell>
          <cell r="AGS60">
            <v>-2893.1718941251092</v>
          </cell>
          <cell r="AGT60">
            <v>-2893.1718941251092</v>
          </cell>
          <cell r="AGU60">
            <v>0</v>
          </cell>
        </row>
        <row r="61">
          <cell r="C61" t="str">
            <v>Текстильникiв, ВУЛ, 19</v>
          </cell>
          <cell r="D61">
            <v>2</v>
          </cell>
          <cell r="E61">
            <v>428.8</v>
          </cell>
          <cell r="F61">
            <v>1749.3199999999997</v>
          </cell>
          <cell r="G61">
            <v>645.70097632494844</v>
          </cell>
          <cell r="H61">
            <v>-1103.6190236750513</v>
          </cell>
          <cell r="I61">
            <v>-1103.6190236750513</v>
          </cell>
          <cell r="J61">
            <v>0</v>
          </cell>
          <cell r="K61">
            <v>571.64</v>
          </cell>
          <cell r="L61">
            <v>142.91</v>
          </cell>
          <cell r="M61">
            <v>142.91</v>
          </cell>
          <cell r="N61">
            <v>142.91</v>
          </cell>
          <cell r="O61">
            <v>142.91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L61">
            <v>0</v>
          </cell>
          <cell r="AM61">
            <v>0</v>
          </cell>
          <cell r="AN61">
            <v>63.44</v>
          </cell>
          <cell r="AO61">
            <v>15.86</v>
          </cell>
          <cell r="AP61">
            <v>15.86</v>
          </cell>
          <cell r="AQ61">
            <v>15.86</v>
          </cell>
          <cell r="AR61">
            <v>15.86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O61">
            <v>0</v>
          </cell>
          <cell r="BP61">
            <v>0</v>
          </cell>
          <cell r="BQ61">
            <v>112.84</v>
          </cell>
          <cell r="BR61">
            <v>28.21</v>
          </cell>
          <cell r="BS61">
            <v>28.21</v>
          </cell>
          <cell r="BT61">
            <v>28.21</v>
          </cell>
          <cell r="BU61">
            <v>28.21</v>
          </cell>
          <cell r="CD61">
            <v>104.28</v>
          </cell>
          <cell r="CE61">
            <v>26.07</v>
          </cell>
          <cell r="CF61">
            <v>26.07</v>
          </cell>
          <cell r="CG61">
            <v>26.07</v>
          </cell>
          <cell r="CH61">
            <v>26.07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304.72000000000003</v>
          </cell>
          <cell r="FB61">
            <v>76.180000000000007</v>
          </cell>
          <cell r="FC61">
            <v>76.180000000000007</v>
          </cell>
          <cell r="FD61">
            <v>76.180000000000007</v>
          </cell>
          <cell r="FE61">
            <v>76.180000000000007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GA61">
            <v>-304.72000000000003</v>
          </cell>
          <cell r="GB61">
            <v>-304.72000000000003</v>
          </cell>
          <cell r="GC61">
            <v>0</v>
          </cell>
          <cell r="GD61">
            <v>142.08000000000001</v>
          </cell>
          <cell r="GE61">
            <v>35.520000000000003</v>
          </cell>
          <cell r="GF61">
            <v>35.520000000000003</v>
          </cell>
          <cell r="GG61">
            <v>35.520000000000003</v>
          </cell>
          <cell r="GH61">
            <v>35.520000000000003</v>
          </cell>
          <cell r="GQ61">
            <v>0</v>
          </cell>
          <cell r="GV61">
            <v>-142.08000000000001</v>
          </cell>
          <cell r="GW61">
            <v>-142.08000000000001</v>
          </cell>
          <cell r="GX61">
            <v>0</v>
          </cell>
          <cell r="GY61">
            <v>554.6</v>
          </cell>
          <cell r="GZ61">
            <v>138.65</v>
          </cell>
          <cell r="HA61">
            <v>138.65</v>
          </cell>
          <cell r="HB61">
            <v>138.65</v>
          </cell>
          <cell r="HC61">
            <v>138.65</v>
          </cell>
          <cell r="HL61">
            <v>541.42097632494847</v>
          </cell>
          <cell r="HM61">
            <v>184.14314331703375</v>
          </cell>
          <cell r="HN61">
            <v>140.47338749551596</v>
          </cell>
          <cell r="HO61">
            <v>116.39925126915384</v>
          </cell>
          <cell r="HP61">
            <v>100.40519424324486</v>
          </cell>
          <cell r="HY61">
            <v>-13.179023675051553</v>
          </cell>
          <cell r="HZ61">
            <v>-13.179023675051553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0</v>
          </cell>
          <cell r="IF61">
            <v>0</v>
          </cell>
          <cell r="IO61">
            <v>0</v>
          </cell>
          <cell r="IP61">
            <v>0</v>
          </cell>
          <cell r="IQ61">
            <v>0</v>
          </cell>
          <cell r="IR61">
            <v>0</v>
          </cell>
          <cell r="IS61">
            <v>0</v>
          </cell>
          <cell r="JB61">
            <v>0</v>
          </cell>
          <cell r="JC61">
            <v>0</v>
          </cell>
          <cell r="JD61">
            <v>0</v>
          </cell>
          <cell r="JE61">
            <v>0</v>
          </cell>
          <cell r="JF61">
            <v>0</v>
          </cell>
          <cell r="JG61">
            <v>0</v>
          </cell>
          <cell r="JH61">
            <v>0</v>
          </cell>
          <cell r="JI61">
            <v>0</v>
          </cell>
          <cell r="JR61">
            <v>0</v>
          </cell>
          <cell r="JS61">
            <v>0</v>
          </cell>
          <cell r="JT61">
            <v>0</v>
          </cell>
          <cell r="JU61">
            <v>0</v>
          </cell>
          <cell r="JV61">
            <v>0</v>
          </cell>
          <cell r="KE61">
            <v>0</v>
          </cell>
          <cell r="KF61">
            <v>0</v>
          </cell>
          <cell r="KG61">
            <v>0</v>
          </cell>
          <cell r="KH61">
            <v>505.76</v>
          </cell>
          <cell r="KI61">
            <v>126.44</v>
          </cell>
          <cell r="KJ61">
            <v>126.44</v>
          </cell>
          <cell r="KK61">
            <v>126.44</v>
          </cell>
          <cell r="KL61">
            <v>126.44</v>
          </cell>
          <cell r="KU61">
            <v>545.14426426791101</v>
          </cell>
          <cell r="KV61">
            <v>146.9802218215188</v>
          </cell>
          <cell r="KW61">
            <v>147.16267152784209</v>
          </cell>
          <cell r="KX61">
            <v>138.99452419938621</v>
          </cell>
          <cell r="KY61">
            <v>112.00684671916397</v>
          </cell>
          <cell r="LH61">
            <v>39.384264267911021</v>
          </cell>
          <cell r="LI61">
            <v>0</v>
          </cell>
          <cell r="LJ61">
            <v>39.384264267911021</v>
          </cell>
          <cell r="LK61">
            <v>0</v>
          </cell>
          <cell r="LX61">
            <v>0</v>
          </cell>
          <cell r="MJ61">
            <v>0</v>
          </cell>
          <cell r="ML61">
            <v>0</v>
          </cell>
          <cell r="MM61">
            <v>0</v>
          </cell>
          <cell r="MN61">
            <v>907</v>
          </cell>
          <cell r="MO61">
            <v>226.75</v>
          </cell>
          <cell r="MP61">
            <v>226.75</v>
          </cell>
          <cell r="MQ61">
            <v>226.75</v>
          </cell>
          <cell r="MR61">
            <v>226.75</v>
          </cell>
          <cell r="NA61">
            <v>0</v>
          </cell>
          <cell r="NB61">
            <v>0</v>
          </cell>
          <cell r="NC61">
            <v>0</v>
          </cell>
          <cell r="ND61">
            <v>0</v>
          </cell>
          <cell r="NE61">
            <v>0</v>
          </cell>
          <cell r="NN61">
            <v>-907</v>
          </cell>
          <cell r="NO61">
            <v>-907</v>
          </cell>
          <cell r="NP61">
            <v>0</v>
          </cell>
          <cell r="NQ61">
            <v>240.67999999999998</v>
          </cell>
          <cell r="NR61">
            <v>0</v>
          </cell>
          <cell r="NS61">
            <v>-240.67999999999998</v>
          </cell>
          <cell r="NT61">
            <v>-240.67999999999998</v>
          </cell>
          <cell r="NU61">
            <v>0</v>
          </cell>
          <cell r="NV61">
            <v>127.92</v>
          </cell>
          <cell r="NW61">
            <v>31.98</v>
          </cell>
          <cell r="NX61">
            <v>31.98</v>
          </cell>
          <cell r="NY61">
            <v>31.98</v>
          </cell>
          <cell r="NZ61">
            <v>31.98</v>
          </cell>
          <cell r="OI61">
            <v>0</v>
          </cell>
          <cell r="OJ61">
            <v>0</v>
          </cell>
          <cell r="OK61">
            <v>0</v>
          </cell>
          <cell r="OL61">
            <v>0</v>
          </cell>
          <cell r="OM61">
            <v>0</v>
          </cell>
          <cell r="OV61">
            <v>-127.92</v>
          </cell>
          <cell r="OW61">
            <v>-127.92</v>
          </cell>
          <cell r="OX61">
            <v>0</v>
          </cell>
          <cell r="OY61">
            <v>52.12</v>
          </cell>
          <cell r="OZ61">
            <v>13.03</v>
          </cell>
          <cell r="PA61">
            <v>13.03</v>
          </cell>
          <cell r="PB61">
            <v>13.03</v>
          </cell>
          <cell r="PC61">
            <v>13.03</v>
          </cell>
          <cell r="PL61">
            <v>0</v>
          </cell>
          <cell r="PM61">
            <v>0</v>
          </cell>
          <cell r="PN61">
            <v>0</v>
          </cell>
          <cell r="PO61">
            <v>0</v>
          </cell>
          <cell r="PP61">
            <v>0</v>
          </cell>
          <cell r="PY61">
            <v>-52.12</v>
          </cell>
          <cell r="PZ61">
            <v>-52.12</v>
          </cell>
          <cell r="QA61">
            <v>0</v>
          </cell>
          <cell r="QB61">
            <v>35.32</v>
          </cell>
          <cell r="QC61">
            <v>8.83</v>
          </cell>
          <cell r="QD61">
            <v>8.83</v>
          </cell>
          <cell r="QE61">
            <v>8.83</v>
          </cell>
          <cell r="QF61">
            <v>8.83</v>
          </cell>
          <cell r="QO61">
            <v>0</v>
          </cell>
          <cell r="QP61">
            <v>0</v>
          </cell>
          <cell r="QQ61">
            <v>0</v>
          </cell>
          <cell r="QR61">
            <v>0</v>
          </cell>
          <cell r="QS61">
            <v>0</v>
          </cell>
          <cell r="RB61">
            <v>-35.32</v>
          </cell>
          <cell r="RC61">
            <v>-35.32</v>
          </cell>
          <cell r="RD61">
            <v>0</v>
          </cell>
          <cell r="RE61">
            <v>0</v>
          </cell>
          <cell r="RF61">
            <v>0</v>
          </cell>
          <cell r="RG61">
            <v>0</v>
          </cell>
          <cell r="RH61">
            <v>0</v>
          </cell>
          <cell r="RI61">
            <v>0</v>
          </cell>
          <cell r="RR61">
            <v>0</v>
          </cell>
          <cell r="RS61">
            <v>0</v>
          </cell>
          <cell r="RT61">
            <v>0</v>
          </cell>
          <cell r="RU61">
            <v>0</v>
          </cell>
          <cell r="RV61">
            <v>0</v>
          </cell>
          <cell r="SE61">
            <v>0</v>
          </cell>
          <cell r="SF61">
            <v>0</v>
          </cell>
          <cell r="SG61">
            <v>0</v>
          </cell>
          <cell r="SH61">
            <v>0</v>
          </cell>
          <cell r="SI61">
            <v>0</v>
          </cell>
          <cell r="SJ61">
            <v>0</v>
          </cell>
          <cell r="SK61">
            <v>0</v>
          </cell>
          <cell r="SL61">
            <v>0</v>
          </cell>
          <cell r="SU61">
            <v>0</v>
          </cell>
          <cell r="SV61">
            <v>0</v>
          </cell>
          <cell r="SW61">
            <v>0</v>
          </cell>
          <cell r="SX61">
            <v>0</v>
          </cell>
          <cell r="SY61">
            <v>0</v>
          </cell>
          <cell r="TH61">
            <v>0</v>
          </cell>
          <cell r="TI61">
            <v>0</v>
          </cell>
          <cell r="TJ61">
            <v>0</v>
          </cell>
          <cell r="TK61">
            <v>21.04</v>
          </cell>
          <cell r="TL61">
            <v>5.26</v>
          </cell>
          <cell r="TM61">
            <v>5.26</v>
          </cell>
          <cell r="TN61">
            <v>5.26</v>
          </cell>
          <cell r="TO61">
            <v>5.26</v>
          </cell>
          <cell r="TX61">
            <v>0</v>
          </cell>
          <cell r="TY61">
            <v>0</v>
          </cell>
          <cell r="TZ61">
            <v>0</v>
          </cell>
          <cell r="UA61">
            <v>0</v>
          </cell>
          <cell r="UB61">
            <v>0</v>
          </cell>
          <cell r="UK61">
            <v>-21.04</v>
          </cell>
          <cell r="UL61">
            <v>-21.04</v>
          </cell>
          <cell r="UM61">
            <v>0</v>
          </cell>
          <cell r="UN61">
            <v>4.28</v>
          </cell>
          <cell r="UO61">
            <v>1.07</v>
          </cell>
          <cell r="UP61">
            <v>1.07</v>
          </cell>
          <cell r="UQ61">
            <v>1.07</v>
          </cell>
          <cell r="UR61">
            <v>1.07</v>
          </cell>
          <cell r="VA61">
            <v>0</v>
          </cell>
          <cell r="VC61">
            <v>0</v>
          </cell>
          <cell r="VH61">
            <v>0</v>
          </cell>
          <cell r="VN61">
            <v>-4.28</v>
          </cell>
          <cell r="VO61">
            <v>-4.28</v>
          </cell>
          <cell r="VP61">
            <v>0</v>
          </cell>
          <cell r="VQ61">
            <v>0</v>
          </cell>
          <cell r="WD61">
            <v>0</v>
          </cell>
          <cell r="WQ61">
            <v>0</v>
          </cell>
          <cell r="WR61">
            <v>0</v>
          </cell>
          <cell r="WS61">
            <v>0</v>
          </cell>
          <cell r="WT61">
            <v>3144.8</v>
          </cell>
          <cell r="WU61">
            <v>786.2</v>
          </cell>
          <cell r="WV61">
            <v>786.2</v>
          </cell>
          <cell r="WW61">
            <v>786.2</v>
          </cell>
          <cell r="WX61">
            <v>786.2</v>
          </cell>
          <cell r="XG61">
            <v>2287.7447930312719</v>
          </cell>
          <cell r="XH61">
            <v>1083.7959084874883</v>
          </cell>
          <cell r="XI61">
            <v>600.87766227467671</v>
          </cell>
          <cell r="XJ61">
            <v>4.0795737950519912</v>
          </cell>
          <cell r="XK61">
            <v>598.99164847405461</v>
          </cell>
          <cell r="XT61">
            <v>-857.05520696872827</v>
          </cell>
          <cell r="XU61">
            <v>-857.05520696872827</v>
          </cell>
          <cell r="XV61">
            <v>0</v>
          </cell>
          <cell r="XW61">
            <v>639.04</v>
          </cell>
          <cell r="XX61">
            <v>159.76</v>
          </cell>
          <cell r="XY61">
            <v>159.76</v>
          </cell>
          <cell r="XZ61">
            <v>159.76</v>
          </cell>
          <cell r="YA61">
            <v>159.76</v>
          </cell>
          <cell r="YJ61">
            <v>1015.3315982357955</v>
          </cell>
          <cell r="YK61">
            <v>542.91448691346864</v>
          </cell>
          <cell r="YL61">
            <v>163.76237135251952</v>
          </cell>
          <cell r="YM61">
            <v>164.61255643203859</v>
          </cell>
          <cell r="YN61">
            <v>144.04218353776878</v>
          </cell>
          <cell r="YW61">
            <v>376.2915982357955</v>
          </cell>
          <cell r="YX61">
            <v>0</v>
          </cell>
          <cell r="YY61">
            <v>376.2915982357955</v>
          </cell>
          <cell r="YZ61">
            <v>542.72</v>
          </cell>
          <cell r="ZA61">
            <v>135.68</v>
          </cell>
          <cell r="ZB61">
            <v>135.68</v>
          </cell>
          <cell r="ZC61">
            <v>135.68</v>
          </cell>
          <cell r="ZD61">
            <v>135.68</v>
          </cell>
          <cell r="ZM61">
            <v>1697.2462632402664</v>
          </cell>
          <cell r="ZT61">
            <v>392.82292316074194</v>
          </cell>
          <cell r="ZU61">
            <v>1060.2505038361621</v>
          </cell>
          <cell r="ZV61">
            <v>244.17283624336238</v>
          </cell>
          <cell r="ZZ61">
            <v>1154.5262632402664</v>
          </cell>
          <cell r="AAA61">
            <v>0</v>
          </cell>
          <cell r="AAB61">
            <v>1154.5262632402664</v>
          </cell>
          <cell r="AAC61">
            <v>0</v>
          </cell>
          <cell r="AAD61">
            <v>0</v>
          </cell>
          <cell r="AAE61">
            <v>0</v>
          </cell>
          <cell r="AAF61">
            <v>0</v>
          </cell>
          <cell r="AAG61">
            <v>0</v>
          </cell>
          <cell r="AAP61">
            <v>39.003839208000002</v>
          </cell>
          <cell r="AAQ61">
            <v>39.003839208000002</v>
          </cell>
          <cell r="AAR61">
            <v>0</v>
          </cell>
          <cell r="AAS61">
            <v>0</v>
          </cell>
          <cell r="AAT61">
            <v>0</v>
          </cell>
          <cell r="ABC61">
            <v>39.003839208000002</v>
          </cell>
          <cell r="ABD61">
            <v>0</v>
          </cell>
          <cell r="ABE61">
            <v>39.003839208000002</v>
          </cell>
          <cell r="ABF61">
            <v>0</v>
          </cell>
          <cell r="ABG61">
            <v>0</v>
          </cell>
          <cell r="ABH61">
            <v>0</v>
          </cell>
          <cell r="ABI61">
            <v>0</v>
          </cell>
          <cell r="ABJ61">
            <v>0</v>
          </cell>
          <cell r="ABS61">
            <v>0</v>
          </cell>
          <cell r="ABT61">
            <v>0</v>
          </cell>
          <cell r="ABU61">
            <v>0</v>
          </cell>
          <cell r="ABV61">
            <v>0</v>
          </cell>
          <cell r="ACF61">
            <v>0</v>
          </cell>
          <cell r="ACG61">
            <v>0</v>
          </cell>
          <cell r="ACH61">
            <v>0</v>
          </cell>
          <cell r="ACI61">
            <v>224.2</v>
          </cell>
          <cell r="ACJ61">
            <v>87.741433079999993</v>
          </cell>
          <cell r="ACK61">
            <v>-136.45856692000001</v>
          </cell>
          <cell r="ACL61">
            <v>-136.45856692000001</v>
          </cell>
          <cell r="ACM61">
            <v>0</v>
          </cell>
          <cell r="ACN61">
            <v>224.2</v>
          </cell>
          <cell r="ACO61">
            <v>56.05</v>
          </cell>
          <cell r="ACP61">
            <v>56.05</v>
          </cell>
          <cell r="ACQ61">
            <v>56.05</v>
          </cell>
          <cell r="ACR61">
            <v>56.05</v>
          </cell>
          <cell r="ADA61">
            <v>87.741433079999993</v>
          </cell>
          <cell r="ADB61">
            <v>15.244381600000001</v>
          </cell>
          <cell r="ADC61">
            <v>18.457217519999997</v>
          </cell>
          <cell r="ADD61">
            <v>13.709361959999999</v>
          </cell>
          <cell r="ADE61">
            <v>40.330472</v>
          </cell>
          <cell r="ADN61">
            <v>-136.45856692000001</v>
          </cell>
          <cell r="ADO61">
            <v>-136.45856692000001</v>
          </cell>
          <cell r="ADP61">
            <v>0</v>
          </cell>
          <cell r="ADQ61">
            <v>0</v>
          </cell>
          <cell r="ADR61">
            <v>0</v>
          </cell>
          <cell r="ADS61">
            <v>0</v>
          </cell>
          <cell r="ADT61">
            <v>0</v>
          </cell>
          <cell r="ADU61">
            <v>0</v>
          </cell>
          <cell r="AED61">
            <v>0</v>
          </cell>
          <cell r="AEE61">
            <v>0</v>
          </cell>
          <cell r="AEF61">
            <v>0</v>
          </cell>
          <cell r="AEG61">
            <v>0</v>
          </cell>
          <cell r="AEH61">
            <v>0</v>
          </cell>
          <cell r="AEQ61">
            <v>0</v>
          </cell>
          <cell r="AER61">
            <v>0</v>
          </cell>
          <cell r="AES61">
            <v>0</v>
          </cell>
          <cell r="AET61">
            <v>0</v>
          </cell>
          <cell r="AEU61">
            <v>0</v>
          </cell>
          <cell r="AEV61">
            <v>0</v>
          </cell>
          <cell r="AEW61">
            <v>0</v>
          </cell>
          <cell r="AEX61">
            <v>0</v>
          </cell>
          <cell r="AFG61">
            <v>0</v>
          </cell>
          <cell r="AFH61">
            <v>0</v>
          </cell>
          <cell r="AFI61">
            <v>0</v>
          </cell>
          <cell r="AFK61">
            <v>0</v>
          </cell>
          <cell r="AFT61">
            <v>0</v>
          </cell>
          <cell r="AFU61">
            <v>0</v>
          </cell>
          <cell r="AFV61">
            <v>0</v>
          </cell>
          <cell r="AFW61">
            <v>7953.5199999999995</v>
          </cell>
          <cell r="AFX61">
            <v>6317.913167388193</v>
          </cell>
          <cell r="AFY61">
            <v>-1635.6068326118066</v>
          </cell>
          <cell r="AFZ61">
            <v>-1635.6068326118066</v>
          </cell>
          <cell r="AGA61">
            <v>0</v>
          </cell>
          <cell r="AGB61">
            <v>9544.2239999999983</v>
          </cell>
          <cell r="AGC61">
            <v>7581.4958008658314</v>
          </cell>
          <cell r="AGD61">
            <v>-1962.728199134167</v>
          </cell>
          <cell r="AGE61">
            <v>-1962.728199134167</v>
          </cell>
          <cell r="AGF61">
            <v>0</v>
          </cell>
          <cell r="AGG61">
            <v>477.21119999999996</v>
          </cell>
          <cell r="AGH61">
            <v>379.07479004329161</v>
          </cell>
          <cell r="AGI61">
            <v>-98.136409956708349</v>
          </cell>
          <cell r="AGJ61">
            <v>-98.136409956708349</v>
          </cell>
          <cell r="AGK61">
            <v>0</v>
          </cell>
          <cell r="AGL61">
            <v>0</v>
          </cell>
          <cell r="AGN61">
            <v>0</v>
          </cell>
          <cell r="AGO61">
            <v>0</v>
          </cell>
          <cell r="AGP61">
            <v>0</v>
          </cell>
          <cell r="AGQ61">
            <v>10021.435199999998</v>
          </cell>
          <cell r="AGR61">
            <v>7960.570590909123</v>
          </cell>
          <cell r="AGS61">
            <v>-2060.8646090908751</v>
          </cell>
          <cell r="AGT61">
            <v>-2060.8646090908751</v>
          </cell>
          <cell r="AGU61">
            <v>0</v>
          </cell>
        </row>
        <row r="62">
          <cell r="C62" t="str">
            <v>Текстильникiв, ВУЛ, 20</v>
          </cell>
          <cell r="D62">
            <v>5</v>
          </cell>
          <cell r="E62">
            <v>2159.17</v>
          </cell>
          <cell r="F62">
            <v>7668.48</v>
          </cell>
          <cell r="G62">
            <v>4686.362074811429</v>
          </cell>
          <cell r="H62">
            <v>-2982.1179251885706</v>
          </cell>
          <cell r="I62">
            <v>-2982.1179251885706</v>
          </cell>
          <cell r="J62">
            <v>0</v>
          </cell>
          <cell r="K62">
            <v>2152.04</v>
          </cell>
          <cell r="L62">
            <v>538.01</v>
          </cell>
          <cell r="M62">
            <v>538.01</v>
          </cell>
          <cell r="N62">
            <v>538.01</v>
          </cell>
          <cell r="O62">
            <v>538.01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L62">
            <v>0</v>
          </cell>
          <cell r="AM62">
            <v>0</v>
          </cell>
          <cell r="AN62">
            <v>744.08</v>
          </cell>
          <cell r="AO62">
            <v>186.02</v>
          </cell>
          <cell r="AP62">
            <v>186.02</v>
          </cell>
          <cell r="AQ62">
            <v>186.02</v>
          </cell>
          <cell r="AR62">
            <v>186.02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O62">
            <v>0</v>
          </cell>
          <cell r="BP62">
            <v>0</v>
          </cell>
          <cell r="BQ62">
            <v>127.12</v>
          </cell>
          <cell r="BR62">
            <v>31.78</v>
          </cell>
          <cell r="BS62">
            <v>31.78</v>
          </cell>
          <cell r="BT62">
            <v>31.78</v>
          </cell>
          <cell r="BU62">
            <v>31.78</v>
          </cell>
          <cell r="CD62">
            <v>117.48</v>
          </cell>
          <cell r="CE62">
            <v>29.37</v>
          </cell>
          <cell r="CF62">
            <v>29.37</v>
          </cell>
          <cell r="CG62">
            <v>29.37</v>
          </cell>
          <cell r="CH62">
            <v>29.37</v>
          </cell>
          <cell r="CR62">
            <v>0</v>
          </cell>
          <cell r="CS62">
            <v>0</v>
          </cell>
          <cell r="CT62">
            <v>98.12</v>
          </cell>
          <cell r="CU62">
            <v>24.53</v>
          </cell>
          <cell r="CV62">
            <v>24.53</v>
          </cell>
          <cell r="CW62">
            <v>24.53</v>
          </cell>
          <cell r="CX62">
            <v>24.53</v>
          </cell>
          <cell r="DG62">
            <v>90.68</v>
          </cell>
          <cell r="DH62">
            <v>22.67</v>
          </cell>
          <cell r="DI62">
            <v>22.67</v>
          </cell>
          <cell r="DJ62">
            <v>22.67</v>
          </cell>
          <cell r="DK62">
            <v>22.67</v>
          </cell>
          <cell r="DT62">
            <v>-7.4399999999999977</v>
          </cell>
          <cell r="DU62">
            <v>-7.4399999999999977</v>
          </cell>
          <cell r="DV62">
            <v>0</v>
          </cell>
          <cell r="DW62">
            <v>163.72</v>
          </cell>
          <cell r="DX62">
            <v>40.93</v>
          </cell>
          <cell r="DY62">
            <v>40.93</v>
          </cell>
          <cell r="DZ62">
            <v>40.93</v>
          </cell>
          <cell r="EA62">
            <v>40.93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X62">
            <v>-163.72</v>
          </cell>
          <cell r="EY62">
            <v>-163.72</v>
          </cell>
          <cell r="EZ62">
            <v>0</v>
          </cell>
          <cell r="FA62">
            <v>1492.64</v>
          </cell>
          <cell r="FB62">
            <v>373.16</v>
          </cell>
          <cell r="FC62">
            <v>373.16</v>
          </cell>
          <cell r="FD62">
            <v>373.16</v>
          </cell>
          <cell r="FE62">
            <v>373.16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GA62">
            <v>-1492.64</v>
          </cell>
          <cell r="GB62">
            <v>-1492.64</v>
          </cell>
          <cell r="GC62">
            <v>0</v>
          </cell>
          <cell r="GD62">
            <v>110.84</v>
          </cell>
          <cell r="GE62">
            <v>27.71</v>
          </cell>
          <cell r="GF62">
            <v>27.71</v>
          </cell>
          <cell r="GG62">
            <v>27.71</v>
          </cell>
          <cell r="GH62">
            <v>27.71</v>
          </cell>
          <cell r="GQ62">
            <v>0</v>
          </cell>
          <cell r="GV62">
            <v>-110.84</v>
          </cell>
          <cell r="GW62">
            <v>-110.84</v>
          </cell>
          <cell r="GX62">
            <v>0</v>
          </cell>
          <cell r="GY62">
            <v>2779.92</v>
          </cell>
          <cell r="GZ62">
            <v>694.98</v>
          </cell>
          <cell r="HA62">
            <v>694.98</v>
          </cell>
          <cell r="HB62">
            <v>694.98</v>
          </cell>
          <cell r="HC62">
            <v>694.98</v>
          </cell>
          <cell r="HL62">
            <v>4478.2020748114292</v>
          </cell>
          <cell r="HM62">
            <v>2699.9360039378148</v>
          </cell>
          <cell r="HN62">
            <v>700.54026317033572</v>
          </cell>
          <cell r="HO62">
            <v>579.98176835026084</v>
          </cell>
          <cell r="HP62">
            <v>497.74403935301802</v>
          </cell>
          <cell r="HY62">
            <v>1698.2820748114291</v>
          </cell>
          <cell r="HZ62">
            <v>0</v>
          </cell>
          <cell r="IA62">
            <v>1698.2820748114291</v>
          </cell>
          <cell r="IB62">
            <v>0</v>
          </cell>
          <cell r="IC62">
            <v>0</v>
          </cell>
          <cell r="ID62">
            <v>0</v>
          </cell>
          <cell r="IE62">
            <v>0</v>
          </cell>
          <cell r="IF62">
            <v>0</v>
          </cell>
          <cell r="IO62">
            <v>0</v>
          </cell>
          <cell r="IP62">
            <v>0</v>
          </cell>
          <cell r="IQ62">
            <v>0</v>
          </cell>
          <cell r="IR62">
            <v>0</v>
          </cell>
          <cell r="IS62">
            <v>0</v>
          </cell>
          <cell r="JB62">
            <v>0</v>
          </cell>
          <cell r="JC62">
            <v>0</v>
          </cell>
          <cell r="JD62">
            <v>0</v>
          </cell>
          <cell r="JE62">
            <v>0</v>
          </cell>
          <cell r="JF62">
            <v>0</v>
          </cell>
          <cell r="JG62">
            <v>0</v>
          </cell>
          <cell r="JH62">
            <v>0</v>
          </cell>
          <cell r="JI62">
            <v>0</v>
          </cell>
          <cell r="JR62">
            <v>0</v>
          </cell>
          <cell r="JS62">
            <v>0</v>
          </cell>
          <cell r="JT62">
            <v>0</v>
          </cell>
          <cell r="JU62">
            <v>0</v>
          </cell>
          <cell r="JV62">
            <v>0</v>
          </cell>
          <cell r="KE62">
            <v>0</v>
          </cell>
          <cell r="KF62">
            <v>0</v>
          </cell>
          <cell r="KG62">
            <v>0</v>
          </cell>
          <cell r="KH62">
            <v>979.12</v>
          </cell>
          <cell r="KI62">
            <v>244.78</v>
          </cell>
          <cell r="KJ62">
            <v>244.78</v>
          </cell>
          <cell r="KK62">
            <v>244.78</v>
          </cell>
          <cell r="KL62">
            <v>244.78</v>
          </cell>
          <cell r="KU62">
            <v>1055.3238404920744</v>
          </cell>
          <cell r="KV62">
            <v>284.53336545210828</v>
          </cell>
          <cell r="KW62">
            <v>284.88656283011301</v>
          </cell>
          <cell r="KX62">
            <v>269.07416018116061</v>
          </cell>
          <cell r="KY62">
            <v>216.82975202869267</v>
          </cell>
          <cell r="LH62">
            <v>76.203840492074391</v>
          </cell>
          <cell r="LI62">
            <v>0</v>
          </cell>
          <cell r="LJ62">
            <v>76.203840492074391</v>
          </cell>
          <cell r="LK62">
            <v>0</v>
          </cell>
          <cell r="LX62">
            <v>0</v>
          </cell>
          <cell r="MJ62">
            <v>0</v>
          </cell>
          <cell r="ML62">
            <v>0</v>
          </cell>
          <cell r="MM62">
            <v>0</v>
          </cell>
          <cell r="MN62">
            <v>4069.5160000000001</v>
          </cell>
          <cell r="MO62">
            <v>1017.379</v>
          </cell>
          <cell r="MP62">
            <v>1017.379</v>
          </cell>
          <cell r="MQ62">
            <v>1017.379</v>
          </cell>
          <cell r="MR62">
            <v>1017.379</v>
          </cell>
          <cell r="NA62">
            <v>0</v>
          </cell>
          <cell r="NB62">
            <v>0</v>
          </cell>
          <cell r="NC62">
            <v>0</v>
          </cell>
          <cell r="ND62">
            <v>0</v>
          </cell>
          <cell r="NE62">
            <v>0</v>
          </cell>
          <cell r="NN62">
            <v>-4069.5160000000001</v>
          </cell>
          <cell r="NO62">
            <v>-4069.5160000000001</v>
          </cell>
          <cell r="NP62">
            <v>0</v>
          </cell>
          <cell r="NQ62">
            <v>2685.64</v>
          </cell>
          <cell r="NR62">
            <v>0</v>
          </cell>
          <cell r="NS62">
            <v>-2685.64</v>
          </cell>
          <cell r="NT62">
            <v>-2685.64</v>
          </cell>
          <cell r="NU62">
            <v>0</v>
          </cell>
          <cell r="NV62">
            <v>294.88</v>
          </cell>
          <cell r="NW62">
            <v>73.72</v>
          </cell>
          <cell r="NX62">
            <v>73.72</v>
          </cell>
          <cell r="NY62">
            <v>73.72</v>
          </cell>
          <cell r="NZ62">
            <v>73.72</v>
          </cell>
          <cell r="OI62">
            <v>0</v>
          </cell>
          <cell r="OJ62">
            <v>0</v>
          </cell>
          <cell r="OK62">
            <v>0</v>
          </cell>
          <cell r="OL62">
            <v>0</v>
          </cell>
          <cell r="OM62">
            <v>0</v>
          </cell>
          <cell r="OV62">
            <v>-294.88</v>
          </cell>
          <cell r="OW62">
            <v>-294.88</v>
          </cell>
          <cell r="OX62">
            <v>0</v>
          </cell>
          <cell r="OY62">
            <v>637.72</v>
          </cell>
          <cell r="OZ62">
            <v>159.43</v>
          </cell>
          <cell r="PA62">
            <v>159.43</v>
          </cell>
          <cell r="PB62">
            <v>159.43</v>
          </cell>
          <cell r="PC62">
            <v>159.43</v>
          </cell>
          <cell r="PL62">
            <v>0</v>
          </cell>
          <cell r="PM62">
            <v>0</v>
          </cell>
          <cell r="PN62">
            <v>0</v>
          </cell>
          <cell r="PO62">
            <v>0</v>
          </cell>
          <cell r="PP62">
            <v>0</v>
          </cell>
          <cell r="PY62">
            <v>-637.72</v>
          </cell>
          <cell r="PZ62">
            <v>-637.72</v>
          </cell>
          <cell r="QA62">
            <v>0</v>
          </cell>
          <cell r="QB62">
            <v>198.48</v>
          </cell>
          <cell r="QC62">
            <v>49.62</v>
          </cell>
          <cell r="QD62">
            <v>49.62</v>
          </cell>
          <cell r="QE62">
            <v>49.62</v>
          </cell>
          <cell r="QF62">
            <v>49.62</v>
          </cell>
          <cell r="QO62">
            <v>0</v>
          </cell>
          <cell r="QP62">
            <v>0</v>
          </cell>
          <cell r="QQ62">
            <v>0</v>
          </cell>
          <cell r="QR62">
            <v>0</v>
          </cell>
          <cell r="QS62">
            <v>0</v>
          </cell>
          <cell r="RB62">
            <v>-198.48</v>
          </cell>
          <cell r="RC62">
            <v>-198.48</v>
          </cell>
          <cell r="RD62">
            <v>0</v>
          </cell>
          <cell r="RE62">
            <v>835.32</v>
          </cell>
          <cell r="RF62">
            <v>208.83</v>
          </cell>
          <cell r="RG62">
            <v>208.83</v>
          </cell>
          <cell r="RH62">
            <v>208.83</v>
          </cell>
          <cell r="RI62">
            <v>208.83</v>
          </cell>
          <cell r="RR62">
            <v>0</v>
          </cell>
          <cell r="RS62">
            <v>0</v>
          </cell>
          <cell r="RT62">
            <v>0</v>
          </cell>
          <cell r="RU62">
            <v>0</v>
          </cell>
          <cell r="RV62">
            <v>0</v>
          </cell>
          <cell r="SE62">
            <v>-835.32</v>
          </cell>
          <cell r="SF62">
            <v>-835.32</v>
          </cell>
          <cell r="SG62">
            <v>0</v>
          </cell>
          <cell r="SH62">
            <v>297.88</v>
          </cell>
          <cell r="SI62">
            <v>74.47</v>
          </cell>
          <cell r="SJ62">
            <v>74.47</v>
          </cell>
          <cell r="SK62">
            <v>74.47</v>
          </cell>
          <cell r="SL62">
            <v>74.47</v>
          </cell>
          <cell r="SU62">
            <v>0</v>
          </cell>
          <cell r="SV62">
            <v>0</v>
          </cell>
          <cell r="SW62">
            <v>0</v>
          </cell>
          <cell r="SX62">
            <v>0</v>
          </cell>
          <cell r="SY62">
            <v>0</v>
          </cell>
          <cell r="TH62">
            <v>-297.88</v>
          </cell>
          <cell r="TI62">
            <v>-297.88</v>
          </cell>
          <cell r="TJ62">
            <v>0</v>
          </cell>
          <cell r="TK62">
            <v>412.76</v>
          </cell>
          <cell r="TL62">
            <v>103.19</v>
          </cell>
          <cell r="TM62">
            <v>103.19</v>
          </cell>
          <cell r="TN62">
            <v>103.19</v>
          </cell>
          <cell r="TO62">
            <v>103.19</v>
          </cell>
          <cell r="TX62">
            <v>0</v>
          </cell>
          <cell r="TY62">
            <v>0</v>
          </cell>
          <cell r="TZ62">
            <v>0</v>
          </cell>
          <cell r="UA62">
            <v>0</v>
          </cell>
          <cell r="UB62">
            <v>0</v>
          </cell>
          <cell r="UK62">
            <v>-412.76</v>
          </cell>
          <cell r="UL62">
            <v>-412.76</v>
          </cell>
          <cell r="UM62">
            <v>0</v>
          </cell>
          <cell r="UN62">
            <v>8.6</v>
          </cell>
          <cell r="UO62">
            <v>2.15</v>
          </cell>
          <cell r="UP62">
            <v>2.15</v>
          </cell>
          <cell r="UQ62">
            <v>2.15</v>
          </cell>
          <cell r="UR62">
            <v>2.15</v>
          </cell>
          <cell r="VA62">
            <v>0</v>
          </cell>
          <cell r="VC62">
            <v>0</v>
          </cell>
          <cell r="VH62">
            <v>0</v>
          </cell>
          <cell r="VN62">
            <v>-8.6</v>
          </cell>
          <cell r="VO62">
            <v>-8.6</v>
          </cell>
          <cell r="VP62">
            <v>0</v>
          </cell>
          <cell r="VQ62">
            <v>0</v>
          </cell>
          <cell r="WD62">
            <v>0</v>
          </cell>
          <cell r="WQ62">
            <v>0</v>
          </cell>
          <cell r="WR62">
            <v>0</v>
          </cell>
          <cell r="WS62">
            <v>0</v>
          </cell>
          <cell r="WT62">
            <v>15993.56</v>
          </cell>
          <cell r="WU62">
            <v>3998.39</v>
          </cell>
          <cell r="WV62">
            <v>3998.39</v>
          </cell>
          <cell r="WW62">
            <v>3998.39</v>
          </cell>
          <cell r="WX62">
            <v>3998.39</v>
          </cell>
          <cell r="XG62">
            <v>10526.275842623641</v>
          </cell>
          <cell r="XH62">
            <v>4388.3251964896053</v>
          </cell>
          <cell r="XI62">
            <v>2951.2272491349472</v>
          </cell>
          <cell r="XJ62">
            <v>1.2135549478112011</v>
          </cell>
          <cell r="XK62">
            <v>3185.5098420512772</v>
          </cell>
          <cell r="XT62">
            <v>-5467.2841573763581</v>
          </cell>
          <cell r="XU62">
            <v>-5467.2841573763581</v>
          </cell>
          <cell r="XV62">
            <v>0</v>
          </cell>
          <cell r="XW62">
            <v>3543.6</v>
          </cell>
          <cell r="XX62">
            <v>885.9</v>
          </cell>
          <cell r="XY62">
            <v>885.9</v>
          </cell>
          <cell r="XZ62">
            <v>885.9</v>
          </cell>
          <cell r="YA62">
            <v>885.9</v>
          </cell>
          <cell r="YJ62">
            <v>3628.8263342208556</v>
          </cell>
          <cell r="YK62">
            <v>1237.3965219499489</v>
          </cell>
          <cell r="YL62">
            <v>828.9876254863342</v>
          </cell>
          <cell r="YM62">
            <v>833.29137917818389</v>
          </cell>
          <cell r="YN62">
            <v>729.15080760638887</v>
          </cell>
          <cell r="YW62">
            <v>85.226334220855733</v>
          </cell>
          <cell r="YX62">
            <v>0</v>
          </cell>
          <cell r="YY62">
            <v>85.226334220855733</v>
          </cell>
          <cell r="YZ62">
            <v>494.76</v>
          </cell>
          <cell r="ZA62">
            <v>123.69</v>
          </cell>
          <cell r="ZB62">
            <v>123.69</v>
          </cell>
          <cell r="ZC62">
            <v>123.69</v>
          </cell>
          <cell r="ZD62">
            <v>123.69</v>
          </cell>
          <cell r="ZM62">
            <v>8306.3925768120753</v>
          </cell>
          <cell r="ZT62">
            <v>1945.0909795196997</v>
          </cell>
          <cell r="ZU62">
            <v>5230.8422104157999</v>
          </cell>
          <cell r="ZV62">
            <v>1130.4593868765758</v>
          </cell>
          <cell r="ZZ62">
            <v>7811.6325768120751</v>
          </cell>
          <cell r="AAA62">
            <v>0</v>
          </cell>
          <cell r="AAB62">
            <v>7811.6325768120751</v>
          </cell>
          <cell r="AAC62">
            <v>426.4</v>
          </cell>
          <cell r="AAD62">
            <v>106.6</v>
          </cell>
          <cell r="AAE62">
            <v>106.6</v>
          </cell>
          <cell r="AAF62">
            <v>106.6</v>
          </cell>
          <cell r="AAG62">
            <v>106.6</v>
          </cell>
          <cell r="AAP62">
            <v>302.45056829999999</v>
          </cell>
          <cell r="AAQ62">
            <v>0</v>
          </cell>
          <cell r="AAR62">
            <v>100.85551002</v>
          </cell>
          <cell r="AAS62">
            <v>99.882494280000003</v>
          </cell>
          <cell r="AAT62">
            <v>101.712564</v>
          </cell>
          <cell r="ABC62">
            <v>-123.94943169999999</v>
          </cell>
          <cell r="ABD62">
            <v>-123.94943169999999</v>
          </cell>
          <cell r="ABE62">
            <v>0</v>
          </cell>
          <cell r="ABF62">
            <v>94.28</v>
          </cell>
          <cell r="ABG62">
            <v>23.57</v>
          </cell>
          <cell r="ABH62">
            <v>23.57</v>
          </cell>
          <cell r="ABI62">
            <v>23.57</v>
          </cell>
          <cell r="ABJ62">
            <v>23.57</v>
          </cell>
          <cell r="ABS62">
            <v>0</v>
          </cell>
          <cell r="ABT62">
            <v>0</v>
          </cell>
          <cell r="ABU62">
            <v>0</v>
          </cell>
          <cell r="ABV62">
            <v>0</v>
          </cell>
          <cell r="ACF62">
            <v>-94.28</v>
          </cell>
          <cell r="ACG62">
            <v>-94.28</v>
          </cell>
          <cell r="ACH62">
            <v>0</v>
          </cell>
          <cell r="ACI62">
            <v>2441.36</v>
          </cell>
          <cell r="ACJ62">
            <v>3818.3586544600003</v>
          </cell>
          <cell r="ACK62">
            <v>1376.9986544600001</v>
          </cell>
          <cell r="ACL62">
            <v>0</v>
          </cell>
          <cell r="ACM62">
            <v>1376.9986544600001</v>
          </cell>
          <cell r="ACN62">
            <v>2441.36</v>
          </cell>
          <cell r="ACO62">
            <v>610.34</v>
          </cell>
          <cell r="ACP62">
            <v>610.34</v>
          </cell>
          <cell r="ACQ62">
            <v>610.34</v>
          </cell>
          <cell r="ACR62">
            <v>610.34</v>
          </cell>
          <cell r="ADA62">
            <v>3818.3586544600003</v>
          </cell>
          <cell r="ADB62">
            <v>841.48986431999992</v>
          </cell>
          <cell r="ADC62">
            <v>930.5513833</v>
          </cell>
          <cell r="ADD62">
            <v>1083.0395948400001</v>
          </cell>
          <cell r="ADE62">
            <v>963.27781200000004</v>
          </cell>
          <cell r="ADN62">
            <v>1376.9986544600001</v>
          </cell>
          <cell r="ADO62">
            <v>0</v>
          </cell>
          <cell r="ADP62">
            <v>1376.9986544600001</v>
          </cell>
          <cell r="ADQ62">
            <v>0</v>
          </cell>
          <cell r="ADR62">
            <v>0</v>
          </cell>
          <cell r="ADS62">
            <v>0</v>
          </cell>
          <cell r="ADT62">
            <v>0</v>
          </cell>
          <cell r="ADU62">
            <v>0</v>
          </cell>
          <cell r="AED62">
            <v>0</v>
          </cell>
          <cell r="AEE62">
            <v>0</v>
          </cell>
          <cell r="AEF62">
            <v>0</v>
          </cell>
          <cell r="AEG62">
            <v>0</v>
          </cell>
          <cell r="AEH62">
            <v>0</v>
          </cell>
          <cell r="AEQ62">
            <v>0</v>
          </cell>
          <cell r="AER62">
            <v>0</v>
          </cell>
          <cell r="AES62">
            <v>0</v>
          </cell>
          <cell r="AET62">
            <v>0</v>
          </cell>
          <cell r="AEU62">
            <v>0</v>
          </cell>
          <cell r="AEV62">
            <v>0</v>
          </cell>
          <cell r="AEW62">
            <v>0</v>
          </cell>
          <cell r="AEX62">
            <v>0</v>
          </cell>
          <cell r="AFG62">
            <v>0</v>
          </cell>
          <cell r="AFH62">
            <v>0</v>
          </cell>
          <cell r="AFI62">
            <v>0</v>
          </cell>
          <cell r="AFK62">
            <v>0</v>
          </cell>
          <cell r="AFT62">
            <v>0</v>
          </cell>
          <cell r="AFU62">
            <v>0</v>
          </cell>
          <cell r="AFV62">
            <v>0</v>
          </cell>
          <cell r="AFW62">
            <v>38396.716</v>
          </cell>
          <cell r="AFX62">
            <v>32323.989891720077</v>
          </cell>
          <cell r="AFY62">
            <v>-6072.7261082799232</v>
          </cell>
          <cell r="AFZ62">
            <v>-6072.7261082799232</v>
          </cell>
          <cell r="AGA62">
            <v>0</v>
          </cell>
          <cell r="AGB62">
            <v>46076.059199999996</v>
          </cell>
          <cell r="AGC62">
            <v>38788.787870064094</v>
          </cell>
          <cell r="AGD62">
            <v>-7287.271329935902</v>
          </cell>
          <cell r="AGE62">
            <v>-7287.271329935902</v>
          </cell>
          <cell r="AGF62">
            <v>0</v>
          </cell>
          <cell r="AGG62">
            <v>2303.80296</v>
          </cell>
          <cell r="AGH62">
            <v>1939.4393935032049</v>
          </cell>
          <cell r="AGI62">
            <v>-364.3635664967951</v>
          </cell>
          <cell r="AGJ62">
            <v>-364.3635664967951</v>
          </cell>
          <cell r="AGK62">
            <v>0</v>
          </cell>
          <cell r="AGL62">
            <v>825.35516304347823</v>
          </cell>
          <cell r="AGN62">
            <v>-825.35516304347823</v>
          </cell>
          <cell r="AGO62">
            <v>-825.35516304347823</v>
          </cell>
          <cell r="AGP62">
            <v>0</v>
          </cell>
          <cell r="AGQ62">
            <v>49205.217323043478</v>
          </cell>
          <cell r="AGR62">
            <v>40728.2272635673</v>
          </cell>
          <cell r="AGS62">
            <v>-8476.9900594761784</v>
          </cell>
          <cell r="AGT62">
            <v>-8476.9900594761784</v>
          </cell>
          <cell r="AGU62">
            <v>0</v>
          </cell>
        </row>
        <row r="63">
          <cell r="C63" t="str">
            <v>Текстильникiв, ВУЛ, 21</v>
          </cell>
          <cell r="D63">
            <v>2</v>
          </cell>
          <cell r="E63">
            <v>430.8</v>
          </cell>
          <cell r="F63">
            <v>1815.28</v>
          </cell>
          <cell r="G63">
            <v>2165.0650030630823</v>
          </cell>
          <cell r="H63">
            <v>349.78500306308229</v>
          </cell>
          <cell r="I63">
            <v>0</v>
          </cell>
          <cell r="J63">
            <v>349.78500306308229</v>
          </cell>
          <cell r="K63">
            <v>601.08000000000004</v>
          </cell>
          <cell r="L63">
            <v>150.27000000000001</v>
          </cell>
          <cell r="M63">
            <v>150.27000000000001</v>
          </cell>
          <cell r="N63">
            <v>150.27000000000001</v>
          </cell>
          <cell r="O63">
            <v>150.27000000000001</v>
          </cell>
          <cell r="X63">
            <v>907.73433721850256</v>
          </cell>
          <cell r="Y63">
            <v>907.73433721850256</v>
          </cell>
          <cell r="Z63">
            <v>0</v>
          </cell>
          <cell r="AA63">
            <v>0</v>
          </cell>
          <cell r="AB63">
            <v>0</v>
          </cell>
          <cell r="AL63">
            <v>0</v>
          </cell>
          <cell r="AM63">
            <v>0</v>
          </cell>
          <cell r="AN63">
            <v>139.56</v>
          </cell>
          <cell r="AO63">
            <v>34.89</v>
          </cell>
          <cell r="AP63">
            <v>34.89</v>
          </cell>
          <cell r="AQ63">
            <v>34.89</v>
          </cell>
          <cell r="AR63">
            <v>34.89</v>
          </cell>
          <cell r="BA63">
            <v>212.09066933876537</v>
          </cell>
          <cell r="BB63">
            <v>212.09066933876537</v>
          </cell>
          <cell r="BC63">
            <v>0</v>
          </cell>
          <cell r="BD63">
            <v>0</v>
          </cell>
          <cell r="BE63">
            <v>0</v>
          </cell>
          <cell r="BO63">
            <v>0</v>
          </cell>
          <cell r="BP63">
            <v>0</v>
          </cell>
          <cell r="BQ63">
            <v>108.92</v>
          </cell>
          <cell r="BR63">
            <v>27.23</v>
          </cell>
          <cell r="BS63">
            <v>27.23</v>
          </cell>
          <cell r="BT63">
            <v>27.23</v>
          </cell>
          <cell r="BU63">
            <v>27.23</v>
          </cell>
          <cell r="CD63">
            <v>100.68</v>
          </cell>
          <cell r="CE63">
            <v>25.17</v>
          </cell>
          <cell r="CF63">
            <v>25.17</v>
          </cell>
          <cell r="CG63">
            <v>25.17</v>
          </cell>
          <cell r="CH63">
            <v>25.17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266.44</v>
          </cell>
          <cell r="FB63">
            <v>66.61</v>
          </cell>
          <cell r="FC63">
            <v>66.61</v>
          </cell>
          <cell r="FD63">
            <v>66.61</v>
          </cell>
          <cell r="FE63">
            <v>66.61</v>
          </cell>
          <cell r="FN63">
            <v>401.23452421371007</v>
          </cell>
          <cell r="FO63">
            <v>401.23452421371007</v>
          </cell>
          <cell r="FP63">
            <v>0</v>
          </cell>
          <cell r="FQ63">
            <v>0</v>
          </cell>
          <cell r="FR63">
            <v>0</v>
          </cell>
          <cell r="GA63">
            <v>134.79452421371008</v>
          </cell>
          <cell r="GB63">
            <v>0</v>
          </cell>
          <cell r="GC63">
            <v>134.79452421371008</v>
          </cell>
          <cell r="GD63">
            <v>142.08000000000001</v>
          </cell>
          <cell r="GE63">
            <v>35.520000000000003</v>
          </cell>
          <cell r="GF63">
            <v>35.520000000000003</v>
          </cell>
          <cell r="GG63">
            <v>35.520000000000003</v>
          </cell>
          <cell r="GH63">
            <v>35.520000000000003</v>
          </cell>
          <cell r="GQ63">
            <v>0</v>
          </cell>
          <cell r="GV63">
            <v>-142.08000000000001</v>
          </cell>
          <cell r="GW63">
            <v>-142.08000000000001</v>
          </cell>
          <cell r="GX63">
            <v>0</v>
          </cell>
          <cell r="GY63">
            <v>557.20000000000005</v>
          </cell>
          <cell r="GZ63">
            <v>139.30000000000001</v>
          </cell>
          <cell r="HA63">
            <v>139.30000000000001</v>
          </cell>
          <cell r="HB63">
            <v>139.30000000000001</v>
          </cell>
          <cell r="HC63">
            <v>139.30000000000001</v>
          </cell>
          <cell r="HL63">
            <v>543.32547229210445</v>
          </cell>
          <cell r="HM63">
            <v>184.68226339121912</v>
          </cell>
          <cell r="HN63">
            <v>141.02780640446426</v>
          </cell>
          <cell r="HO63">
            <v>116.85221228842228</v>
          </cell>
          <cell r="HP63">
            <v>100.76319020799882</v>
          </cell>
          <cell r="HY63">
            <v>-13.874527707895595</v>
          </cell>
          <cell r="HZ63">
            <v>-13.874527707895595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0</v>
          </cell>
          <cell r="IF63">
            <v>0</v>
          </cell>
          <cell r="IO63">
            <v>0</v>
          </cell>
          <cell r="IP63">
            <v>0</v>
          </cell>
          <cell r="IQ63">
            <v>0</v>
          </cell>
          <cell r="IR63">
            <v>0</v>
          </cell>
          <cell r="IS63">
            <v>0</v>
          </cell>
          <cell r="JB63">
            <v>0</v>
          </cell>
          <cell r="JC63">
            <v>0</v>
          </cell>
          <cell r="JD63">
            <v>0</v>
          </cell>
          <cell r="JE63">
            <v>0</v>
          </cell>
          <cell r="JF63">
            <v>0</v>
          </cell>
          <cell r="JG63">
            <v>0</v>
          </cell>
          <cell r="JH63">
            <v>0</v>
          </cell>
          <cell r="JI63">
            <v>0</v>
          </cell>
          <cell r="JR63">
            <v>0</v>
          </cell>
          <cell r="JS63">
            <v>0</v>
          </cell>
          <cell r="JT63">
            <v>0</v>
          </cell>
          <cell r="JU63">
            <v>0</v>
          </cell>
          <cell r="JV63">
            <v>0</v>
          </cell>
          <cell r="KE63">
            <v>0</v>
          </cell>
          <cell r="KF63">
            <v>0</v>
          </cell>
          <cell r="KG63">
            <v>0</v>
          </cell>
          <cell r="KH63">
            <v>505.76</v>
          </cell>
          <cell r="KI63">
            <v>126.44</v>
          </cell>
          <cell r="KJ63">
            <v>126.44</v>
          </cell>
          <cell r="KK63">
            <v>126.44</v>
          </cell>
          <cell r="KL63">
            <v>126.44</v>
          </cell>
          <cell r="KU63">
            <v>545.14426426791101</v>
          </cell>
          <cell r="KV63">
            <v>146.9802218215188</v>
          </cell>
          <cell r="KW63">
            <v>147.16267152784209</v>
          </cell>
          <cell r="KX63">
            <v>138.99452419938621</v>
          </cell>
          <cell r="KY63">
            <v>112.00684671916397</v>
          </cell>
          <cell r="LH63">
            <v>39.384264267911021</v>
          </cell>
          <cell r="LI63">
            <v>0</v>
          </cell>
          <cell r="LJ63">
            <v>39.384264267911021</v>
          </cell>
          <cell r="LK63">
            <v>0</v>
          </cell>
          <cell r="LX63">
            <v>0</v>
          </cell>
          <cell r="MJ63">
            <v>0</v>
          </cell>
          <cell r="ML63">
            <v>0</v>
          </cell>
          <cell r="MM63">
            <v>0</v>
          </cell>
          <cell r="MN63">
            <v>780.08</v>
          </cell>
          <cell r="MO63">
            <v>195.02</v>
          </cell>
          <cell r="MP63">
            <v>195.02</v>
          </cell>
          <cell r="MQ63">
            <v>195.02</v>
          </cell>
          <cell r="MR63">
            <v>195.02</v>
          </cell>
          <cell r="NA63">
            <v>0</v>
          </cell>
          <cell r="NB63">
            <v>0</v>
          </cell>
          <cell r="NC63">
            <v>0</v>
          </cell>
          <cell r="ND63">
            <v>0</v>
          </cell>
          <cell r="NE63">
            <v>0</v>
          </cell>
          <cell r="NN63">
            <v>-780.08</v>
          </cell>
          <cell r="NO63">
            <v>-780.08</v>
          </cell>
          <cell r="NP63">
            <v>0</v>
          </cell>
          <cell r="NQ63">
            <v>324.44</v>
          </cell>
          <cell r="NR63">
            <v>0</v>
          </cell>
          <cell r="NS63">
            <v>-324.44</v>
          </cell>
          <cell r="NT63">
            <v>-324.44</v>
          </cell>
          <cell r="NU63">
            <v>0</v>
          </cell>
          <cell r="NV63">
            <v>144.16</v>
          </cell>
          <cell r="NW63">
            <v>36.04</v>
          </cell>
          <cell r="NX63">
            <v>36.04</v>
          </cell>
          <cell r="NY63">
            <v>36.04</v>
          </cell>
          <cell r="NZ63">
            <v>36.04</v>
          </cell>
          <cell r="OI63">
            <v>0</v>
          </cell>
          <cell r="OJ63">
            <v>0</v>
          </cell>
          <cell r="OK63">
            <v>0</v>
          </cell>
          <cell r="OL63">
            <v>0</v>
          </cell>
          <cell r="OM63">
            <v>0</v>
          </cell>
          <cell r="OV63">
            <v>-144.16</v>
          </cell>
          <cell r="OW63">
            <v>-144.16</v>
          </cell>
          <cell r="OX63">
            <v>0</v>
          </cell>
          <cell r="OY63">
            <v>117.56</v>
          </cell>
          <cell r="OZ63">
            <v>29.39</v>
          </cell>
          <cell r="PA63">
            <v>29.39</v>
          </cell>
          <cell r="PB63">
            <v>29.39</v>
          </cell>
          <cell r="PC63">
            <v>29.39</v>
          </cell>
          <cell r="PL63">
            <v>0</v>
          </cell>
          <cell r="PM63">
            <v>0</v>
          </cell>
          <cell r="PN63">
            <v>0</v>
          </cell>
          <cell r="PO63">
            <v>0</v>
          </cell>
          <cell r="PP63">
            <v>0</v>
          </cell>
          <cell r="PY63">
            <v>-117.56</v>
          </cell>
          <cell r="PZ63">
            <v>-117.56</v>
          </cell>
          <cell r="QA63">
            <v>0</v>
          </cell>
          <cell r="QB63">
            <v>50.28</v>
          </cell>
          <cell r="QC63">
            <v>12.57</v>
          </cell>
          <cell r="QD63">
            <v>12.57</v>
          </cell>
          <cell r="QE63">
            <v>12.57</v>
          </cell>
          <cell r="QF63">
            <v>12.57</v>
          </cell>
          <cell r="QO63">
            <v>0</v>
          </cell>
          <cell r="QP63">
            <v>0</v>
          </cell>
          <cell r="QQ63">
            <v>0</v>
          </cell>
          <cell r="QR63">
            <v>0</v>
          </cell>
          <cell r="QS63">
            <v>0</v>
          </cell>
          <cell r="RB63">
            <v>-50.28</v>
          </cell>
          <cell r="RC63">
            <v>-50.28</v>
          </cell>
          <cell r="RD63">
            <v>0</v>
          </cell>
          <cell r="RE63">
            <v>0</v>
          </cell>
          <cell r="RF63">
            <v>0</v>
          </cell>
          <cell r="RG63">
            <v>0</v>
          </cell>
          <cell r="RH63">
            <v>0</v>
          </cell>
          <cell r="RI63">
            <v>0</v>
          </cell>
          <cell r="RR63">
            <v>0</v>
          </cell>
          <cell r="RS63">
            <v>0</v>
          </cell>
          <cell r="RT63">
            <v>0</v>
          </cell>
          <cell r="RU63">
            <v>0</v>
          </cell>
          <cell r="RV63">
            <v>0</v>
          </cell>
          <cell r="SE63">
            <v>0</v>
          </cell>
          <cell r="SF63">
            <v>0</v>
          </cell>
          <cell r="SG63">
            <v>0</v>
          </cell>
          <cell r="SH63">
            <v>0</v>
          </cell>
          <cell r="SI63">
            <v>0</v>
          </cell>
          <cell r="SJ63">
            <v>0</v>
          </cell>
          <cell r="SK63">
            <v>0</v>
          </cell>
          <cell r="SL63">
            <v>0</v>
          </cell>
          <cell r="SU63">
            <v>0</v>
          </cell>
          <cell r="SV63">
            <v>0</v>
          </cell>
          <cell r="SW63">
            <v>0</v>
          </cell>
          <cell r="SX63">
            <v>0</v>
          </cell>
          <cell r="SY63">
            <v>0</v>
          </cell>
          <cell r="TH63">
            <v>0</v>
          </cell>
          <cell r="TI63">
            <v>0</v>
          </cell>
          <cell r="TJ63">
            <v>0</v>
          </cell>
          <cell r="TK63">
            <v>8.16</v>
          </cell>
          <cell r="TL63">
            <v>2.04</v>
          </cell>
          <cell r="TM63">
            <v>2.04</v>
          </cell>
          <cell r="TN63">
            <v>2.04</v>
          </cell>
          <cell r="TO63">
            <v>2.04</v>
          </cell>
          <cell r="TX63">
            <v>0</v>
          </cell>
          <cell r="TY63">
            <v>0</v>
          </cell>
          <cell r="TZ63">
            <v>0</v>
          </cell>
          <cell r="UA63">
            <v>0</v>
          </cell>
          <cell r="UB63">
            <v>0</v>
          </cell>
          <cell r="UK63">
            <v>-8.16</v>
          </cell>
          <cell r="UL63">
            <v>-8.16</v>
          </cell>
          <cell r="UM63">
            <v>0</v>
          </cell>
          <cell r="UN63">
            <v>4.28</v>
          </cell>
          <cell r="UO63">
            <v>1.07</v>
          </cell>
          <cell r="UP63">
            <v>1.07</v>
          </cell>
          <cell r="UQ63">
            <v>1.07</v>
          </cell>
          <cell r="UR63">
            <v>1.07</v>
          </cell>
          <cell r="VA63">
            <v>0</v>
          </cell>
          <cell r="VC63">
            <v>0</v>
          </cell>
          <cell r="VH63">
            <v>0</v>
          </cell>
          <cell r="VN63">
            <v>-4.28</v>
          </cell>
          <cell r="VO63">
            <v>-4.28</v>
          </cell>
          <cell r="VP63">
            <v>0</v>
          </cell>
          <cell r="VQ63">
            <v>0</v>
          </cell>
          <cell r="WD63">
            <v>0</v>
          </cell>
          <cell r="WQ63">
            <v>0</v>
          </cell>
          <cell r="WR63">
            <v>0</v>
          </cell>
          <cell r="WS63">
            <v>0</v>
          </cell>
          <cell r="WT63">
            <v>3403.24</v>
          </cell>
          <cell r="WU63">
            <v>850.81</v>
          </cell>
          <cell r="WV63">
            <v>850.81</v>
          </cell>
          <cell r="WW63">
            <v>850.81</v>
          </cell>
          <cell r="WX63">
            <v>850.81</v>
          </cell>
          <cell r="XG63">
            <v>2324.4897067695729</v>
          </cell>
          <cell r="XH63">
            <v>1045.2822971828102</v>
          </cell>
          <cell r="XI63">
            <v>630.0360473122322</v>
          </cell>
          <cell r="XJ63">
            <v>4.382734803389285</v>
          </cell>
          <cell r="XK63">
            <v>644.78862747114158</v>
          </cell>
          <cell r="XT63">
            <v>-1078.7502932304269</v>
          </cell>
          <cell r="XU63">
            <v>-1078.7502932304269</v>
          </cell>
          <cell r="XV63">
            <v>0</v>
          </cell>
          <cell r="XW63">
            <v>110.68</v>
          </cell>
          <cell r="XX63">
            <v>27.67</v>
          </cell>
          <cell r="XY63">
            <v>27.67</v>
          </cell>
          <cell r="XZ63">
            <v>27.67</v>
          </cell>
          <cell r="YA63">
            <v>27.67</v>
          </cell>
          <cell r="YJ63">
            <v>1040.0477421047585</v>
          </cell>
          <cell r="YK63">
            <v>552.19306590703104</v>
          </cell>
          <cell r="YL63">
            <v>169.11277554632704</v>
          </cell>
          <cell r="YM63">
            <v>169.99073766508536</v>
          </cell>
          <cell r="YN63">
            <v>148.75116298631517</v>
          </cell>
          <cell r="YW63">
            <v>929.36774210475846</v>
          </cell>
          <cell r="YX63">
            <v>0</v>
          </cell>
          <cell r="YY63">
            <v>929.36774210475846</v>
          </cell>
          <cell r="YZ63">
            <v>539.76</v>
          </cell>
          <cell r="ZA63">
            <v>134.94</v>
          </cell>
          <cell r="ZB63">
            <v>134.94</v>
          </cell>
          <cell r="ZC63">
            <v>134.94</v>
          </cell>
          <cell r="ZD63">
            <v>134.94</v>
          </cell>
          <cell r="ZM63">
            <v>1764.5696071436978</v>
          </cell>
          <cell r="ZT63">
            <v>409.74920184862839</v>
          </cell>
          <cell r="ZU63">
            <v>1111.2929621740966</v>
          </cell>
          <cell r="ZV63">
            <v>243.52744312097272</v>
          </cell>
          <cell r="ZZ63">
            <v>1224.8096071436978</v>
          </cell>
          <cell r="AAA63">
            <v>0</v>
          </cell>
          <cell r="AAB63">
            <v>1224.8096071436978</v>
          </cell>
          <cell r="AAC63">
            <v>0</v>
          </cell>
          <cell r="AAD63">
            <v>0</v>
          </cell>
          <cell r="AAE63">
            <v>0</v>
          </cell>
          <cell r="AAF63">
            <v>0</v>
          </cell>
          <cell r="AAG63">
            <v>0</v>
          </cell>
          <cell r="AAP63">
            <v>99.95958791999999</v>
          </cell>
          <cell r="AAQ63">
            <v>99.95958791999999</v>
          </cell>
          <cell r="AAR63">
            <v>0</v>
          </cell>
          <cell r="AAS63">
            <v>0</v>
          </cell>
          <cell r="AAT63">
            <v>0</v>
          </cell>
          <cell r="ABC63">
            <v>99.95958791999999</v>
          </cell>
          <cell r="ABD63">
            <v>0</v>
          </cell>
          <cell r="ABE63">
            <v>99.95958791999999</v>
          </cell>
          <cell r="ABF63">
            <v>0</v>
          </cell>
          <cell r="ABG63">
            <v>0</v>
          </cell>
          <cell r="ABH63">
            <v>0</v>
          </cell>
          <cell r="ABI63">
            <v>0</v>
          </cell>
          <cell r="ABJ63">
            <v>0</v>
          </cell>
          <cell r="ABS63">
            <v>0</v>
          </cell>
          <cell r="ABT63">
            <v>0</v>
          </cell>
          <cell r="ABU63">
            <v>0</v>
          </cell>
          <cell r="ABV63">
            <v>0</v>
          </cell>
          <cell r="ACF63">
            <v>0</v>
          </cell>
          <cell r="ACG63">
            <v>0</v>
          </cell>
          <cell r="ACH63">
            <v>0</v>
          </cell>
          <cell r="ACI63">
            <v>199.96</v>
          </cell>
          <cell r="ACJ63">
            <v>69.09344329999999</v>
          </cell>
          <cell r="ACK63">
            <v>-130.86655670000002</v>
          </cell>
          <cell r="ACL63">
            <v>-130.86655670000002</v>
          </cell>
          <cell r="ACM63">
            <v>0</v>
          </cell>
          <cell r="ACN63">
            <v>199.96</v>
          </cell>
          <cell r="ACO63">
            <v>49.99</v>
          </cell>
          <cell r="ACP63">
            <v>49.99</v>
          </cell>
          <cell r="ACQ63">
            <v>49.99</v>
          </cell>
          <cell r="ACR63">
            <v>49.99</v>
          </cell>
          <cell r="ADA63">
            <v>69.09344329999999</v>
          </cell>
          <cell r="ADB63">
            <v>24.391010559999998</v>
          </cell>
          <cell r="ADC63">
            <v>19.99531898</v>
          </cell>
          <cell r="ADD63">
            <v>6.0930497599999995</v>
          </cell>
          <cell r="ADE63">
            <v>18.614063999999996</v>
          </cell>
          <cell r="ADN63">
            <v>-130.86655670000002</v>
          </cell>
          <cell r="ADO63">
            <v>-130.86655670000002</v>
          </cell>
          <cell r="ADP63">
            <v>0</v>
          </cell>
          <cell r="ADQ63">
            <v>0</v>
          </cell>
          <cell r="ADR63">
            <v>0</v>
          </cell>
          <cell r="ADS63">
            <v>0</v>
          </cell>
          <cell r="ADT63">
            <v>0</v>
          </cell>
          <cell r="ADU63">
            <v>0</v>
          </cell>
          <cell r="AED63">
            <v>0</v>
          </cell>
          <cell r="AEE63">
            <v>0</v>
          </cell>
          <cell r="AEF63">
            <v>0</v>
          </cell>
          <cell r="AEG63">
            <v>0</v>
          </cell>
          <cell r="AEH63">
            <v>0</v>
          </cell>
          <cell r="AEQ63">
            <v>0</v>
          </cell>
          <cell r="AER63">
            <v>0</v>
          </cell>
          <cell r="AES63">
            <v>0</v>
          </cell>
          <cell r="AET63">
            <v>0</v>
          </cell>
          <cell r="AEU63">
            <v>0</v>
          </cell>
          <cell r="AEV63">
            <v>0</v>
          </cell>
          <cell r="AEW63">
            <v>0</v>
          </cell>
          <cell r="AEX63">
            <v>0</v>
          </cell>
          <cell r="AFG63">
            <v>0</v>
          </cell>
          <cell r="AFH63">
            <v>0</v>
          </cell>
          <cell r="AFI63">
            <v>0</v>
          </cell>
          <cell r="AFK63">
            <v>0</v>
          </cell>
          <cell r="AFT63">
            <v>0</v>
          </cell>
          <cell r="AFU63">
            <v>0</v>
          </cell>
          <cell r="AFV63">
            <v>0</v>
          </cell>
          <cell r="AFW63">
            <v>7679.2</v>
          </cell>
          <cell r="AFX63">
            <v>8008.369354569023</v>
          </cell>
          <cell r="AFY63">
            <v>329.1693545690232</v>
          </cell>
          <cell r="AFZ63">
            <v>0</v>
          </cell>
          <cell r="AGA63">
            <v>329.1693545690232</v>
          </cell>
          <cell r="AGB63">
            <v>9215.0399999999991</v>
          </cell>
          <cell r="AGC63">
            <v>9610.0432254828265</v>
          </cell>
          <cell r="AGD63">
            <v>395.00322548282747</v>
          </cell>
          <cell r="AGE63">
            <v>0</v>
          </cell>
          <cell r="AGF63">
            <v>395.00322548282747</v>
          </cell>
          <cell r="AGG63">
            <v>460.75199999999995</v>
          </cell>
          <cell r="AGH63">
            <v>480.50216127414137</v>
          </cell>
          <cell r="AGI63">
            <v>19.750161274141419</v>
          </cell>
          <cell r="AGJ63">
            <v>0</v>
          </cell>
          <cell r="AGK63">
            <v>19.750161274141419</v>
          </cell>
          <cell r="AGL63">
            <v>0</v>
          </cell>
          <cell r="AGN63">
            <v>0</v>
          </cell>
          <cell r="AGO63">
            <v>0</v>
          </cell>
          <cell r="AGP63">
            <v>0</v>
          </cell>
          <cell r="AGQ63">
            <v>9675.7919999999995</v>
          </cell>
          <cell r="AGR63">
            <v>10090.545386756969</v>
          </cell>
          <cell r="AGS63">
            <v>414.75338675696912</v>
          </cell>
          <cell r="AGT63">
            <v>0</v>
          </cell>
          <cell r="AGU63">
            <v>414.75338675696912</v>
          </cell>
        </row>
        <row r="64">
          <cell r="C64" t="str">
            <v>Текстильникiв, ВУЛ, 22</v>
          </cell>
          <cell r="D64">
            <v>4</v>
          </cell>
          <cell r="E64">
            <v>1663.31</v>
          </cell>
          <cell r="F64">
            <v>6911.04</v>
          </cell>
          <cell r="G64">
            <v>8142.3524136125588</v>
          </cell>
          <cell r="H64">
            <v>1231.3124136125589</v>
          </cell>
          <cell r="I64">
            <v>0</v>
          </cell>
          <cell r="J64">
            <v>1231.3124136125589</v>
          </cell>
          <cell r="K64">
            <v>2401.04</v>
          </cell>
          <cell r="L64">
            <v>600.26</v>
          </cell>
          <cell r="M64">
            <v>600.26</v>
          </cell>
          <cell r="N64">
            <v>600.26</v>
          </cell>
          <cell r="O64">
            <v>600.26</v>
          </cell>
          <cell r="X64">
            <v>2787.1973826325079</v>
          </cell>
          <cell r="Y64">
            <v>0</v>
          </cell>
          <cell r="Z64">
            <v>2787.1973826325079</v>
          </cell>
          <cell r="AA64">
            <v>0</v>
          </cell>
          <cell r="AB64">
            <v>0</v>
          </cell>
          <cell r="AL64">
            <v>0</v>
          </cell>
          <cell r="AM64">
            <v>0</v>
          </cell>
          <cell r="AN64">
            <v>422.76</v>
          </cell>
          <cell r="AO64">
            <v>105.69</v>
          </cell>
          <cell r="AP64">
            <v>105.69</v>
          </cell>
          <cell r="AQ64">
            <v>105.69</v>
          </cell>
          <cell r="AR64">
            <v>105.69</v>
          </cell>
          <cell r="BA64">
            <v>494.05178934747806</v>
          </cell>
          <cell r="BB64">
            <v>0</v>
          </cell>
          <cell r="BC64">
            <v>494.05178934747806</v>
          </cell>
          <cell r="BD64">
            <v>0</v>
          </cell>
          <cell r="BE64">
            <v>0</v>
          </cell>
          <cell r="BO64">
            <v>0</v>
          </cell>
          <cell r="BP64">
            <v>0</v>
          </cell>
          <cell r="BQ64">
            <v>352.36</v>
          </cell>
          <cell r="BR64">
            <v>88.09</v>
          </cell>
          <cell r="BS64">
            <v>88.09</v>
          </cell>
          <cell r="BT64">
            <v>88.09</v>
          </cell>
          <cell r="BU64">
            <v>88.09</v>
          </cell>
          <cell r="CD64">
            <v>367.97544831404269</v>
          </cell>
          <cell r="CE64">
            <v>0</v>
          </cell>
          <cell r="CF64">
            <v>367.97544831404269</v>
          </cell>
          <cell r="CG64">
            <v>0</v>
          </cell>
          <cell r="CH64">
            <v>0</v>
          </cell>
          <cell r="CR64">
            <v>0</v>
          </cell>
          <cell r="CS64">
            <v>0</v>
          </cell>
          <cell r="CT64">
            <v>86.24</v>
          </cell>
          <cell r="CU64">
            <v>21.56</v>
          </cell>
          <cell r="CV64">
            <v>21.56</v>
          </cell>
          <cell r="CW64">
            <v>21.56</v>
          </cell>
          <cell r="CX64">
            <v>21.56</v>
          </cell>
          <cell r="DG64">
            <v>69.801528339983349</v>
          </cell>
          <cell r="DH64">
            <v>0</v>
          </cell>
          <cell r="DI64">
            <v>69.801528339983349</v>
          </cell>
          <cell r="DJ64">
            <v>0</v>
          </cell>
          <cell r="DK64">
            <v>0</v>
          </cell>
          <cell r="DT64">
            <v>-16.438471660016646</v>
          </cell>
          <cell r="DU64">
            <v>-16.438471660016646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1361.16</v>
          </cell>
          <cell r="FB64">
            <v>340.29</v>
          </cell>
          <cell r="FC64">
            <v>340.29</v>
          </cell>
          <cell r="FD64">
            <v>340.29</v>
          </cell>
          <cell r="FE64">
            <v>340.29</v>
          </cell>
          <cell r="FN64">
            <v>2006.3667237563386</v>
          </cell>
          <cell r="FO64">
            <v>0</v>
          </cell>
          <cell r="FP64">
            <v>2006.3667237563386</v>
          </cell>
          <cell r="FQ64">
            <v>0</v>
          </cell>
          <cell r="FR64">
            <v>0</v>
          </cell>
          <cell r="GA64">
            <v>645.20672375633853</v>
          </cell>
          <cell r="GB64">
            <v>0</v>
          </cell>
          <cell r="GC64">
            <v>645.20672375633853</v>
          </cell>
          <cell r="GD64">
            <v>143.32</v>
          </cell>
          <cell r="GE64">
            <v>35.83</v>
          </cell>
          <cell r="GF64">
            <v>35.83</v>
          </cell>
          <cell r="GG64">
            <v>35.83</v>
          </cell>
          <cell r="GH64">
            <v>35.83</v>
          </cell>
          <cell r="GQ64">
            <v>0</v>
          </cell>
          <cell r="GV64">
            <v>-143.32</v>
          </cell>
          <cell r="GW64">
            <v>-143.32</v>
          </cell>
          <cell r="GX64">
            <v>0</v>
          </cell>
          <cell r="GY64">
            <v>2144.16</v>
          </cell>
          <cell r="GZ64">
            <v>536.04</v>
          </cell>
          <cell r="HA64">
            <v>536.04</v>
          </cell>
          <cell r="HB64">
            <v>536.04</v>
          </cell>
          <cell r="HC64">
            <v>536.04</v>
          </cell>
          <cell r="HL64">
            <v>2416.9595412222088</v>
          </cell>
          <cell r="HM64">
            <v>706.09973462636606</v>
          </cell>
          <cell r="HN64">
            <v>890.77232755657337</v>
          </cell>
          <cell r="HO64">
            <v>442.03031685358934</v>
          </cell>
          <cell r="HP64">
            <v>378.05716218568045</v>
          </cell>
          <cell r="HY64">
            <v>272.79954122220897</v>
          </cell>
          <cell r="HZ64">
            <v>0</v>
          </cell>
          <cell r="IA64">
            <v>272.79954122220897</v>
          </cell>
          <cell r="IB64">
            <v>0</v>
          </cell>
          <cell r="IC64">
            <v>0</v>
          </cell>
          <cell r="ID64">
            <v>0</v>
          </cell>
          <cell r="IE64">
            <v>0</v>
          </cell>
          <cell r="IF64">
            <v>0</v>
          </cell>
          <cell r="IO64">
            <v>0</v>
          </cell>
          <cell r="IP64">
            <v>0</v>
          </cell>
          <cell r="IQ64">
            <v>0</v>
          </cell>
          <cell r="IR64">
            <v>0</v>
          </cell>
          <cell r="IS64">
            <v>0</v>
          </cell>
          <cell r="JB64">
            <v>0</v>
          </cell>
          <cell r="JC64">
            <v>0</v>
          </cell>
          <cell r="JD64">
            <v>0</v>
          </cell>
          <cell r="JE64">
            <v>0</v>
          </cell>
          <cell r="JF64">
            <v>0</v>
          </cell>
          <cell r="JG64">
            <v>0</v>
          </cell>
          <cell r="JH64">
            <v>0</v>
          </cell>
          <cell r="JI64">
            <v>0</v>
          </cell>
          <cell r="JR64">
            <v>0</v>
          </cell>
          <cell r="JS64">
            <v>0</v>
          </cell>
          <cell r="JT64">
            <v>0</v>
          </cell>
          <cell r="JU64">
            <v>0</v>
          </cell>
          <cell r="JV64">
            <v>0</v>
          </cell>
          <cell r="KE64">
            <v>0</v>
          </cell>
          <cell r="KF64">
            <v>0</v>
          </cell>
          <cell r="KG64">
            <v>0</v>
          </cell>
          <cell r="KH64">
            <v>441.2</v>
          </cell>
          <cell r="KI64">
            <v>110.3</v>
          </cell>
          <cell r="KJ64">
            <v>110.3</v>
          </cell>
          <cell r="KK64">
            <v>110.3</v>
          </cell>
          <cell r="KL64">
            <v>110.3</v>
          </cell>
          <cell r="KU64">
            <v>475.31015980996301</v>
          </cell>
          <cell r="KV64">
            <v>128.15175230121588</v>
          </cell>
          <cell r="KW64">
            <v>128.31082982390845</v>
          </cell>
          <cell r="KX64">
            <v>121.18903901271196</v>
          </cell>
          <cell r="KY64">
            <v>97.658538672126724</v>
          </cell>
          <cell r="LH64">
            <v>34.110159809963022</v>
          </cell>
          <cell r="LI64">
            <v>0</v>
          </cell>
          <cell r="LJ64">
            <v>34.110159809963022</v>
          </cell>
          <cell r="LK64">
            <v>0</v>
          </cell>
          <cell r="LX64">
            <v>0</v>
          </cell>
          <cell r="MJ64">
            <v>0</v>
          </cell>
          <cell r="ML64">
            <v>0</v>
          </cell>
          <cell r="MM64">
            <v>0</v>
          </cell>
          <cell r="MN64">
            <v>6103.0352000000003</v>
          </cell>
          <cell r="MO64">
            <v>1525.7588000000001</v>
          </cell>
          <cell r="MP64">
            <v>1525.7588000000001</v>
          </cell>
          <cell r="MQ64">
            <v>1525.7588000000001</v>
          </cell>
          <cell r="MR64">
            <v>1525.7588000000001</v>
          </cell>
          <cell r="NA64">
            <v>0</v>
          </cell>
          <cell r="NB64">
            <v>0</v>
          </cell>
          <cell r="NC64">
            <v>0</v>
          </cell>
          <cell r="ND64">
            <v>0</v>
          </cell>
          <cell r="NE64">
            <v>0</v>
          </cell>
          <cell r="NN64">
            <v>-6103.0352000000003</v>
          </cell>
          <cell r="NO64">
            <v>-6103.0352000000003</v>
          </cell>
          <cell r="NP64">
            <v>0</v>
          </cell>
          <cell r="NQ64">
            <v>2204.64</v>
          </cell>
          <cell r="NR64">
            <v>1497.9699999999998</v>
          </cell>
          <cell r="NS64">
            <v>-706.67000000000007</v>
          </cell>
          <cell r="NT64">
            <v>-706.67000000000007</v>
          </cell>
          <cell r="NU64">
            <v>0</v>
          </cell>
          <cell r="NV64">
            <v>658.36</v>
          </cell>
          <cell r="NW64">
            <v>164.59</v>
          </cell>
          <cell r="NX64">
            <v>164.59</v>
          </cell>
          <cell r="NY64">
            <v>164.59</v>
          </cell>
          <cell r="NZ64">
            <v>164.59</v>
          </cell>
          <cell r="OI64">
            <v>96.57</v>
          </cell>
          <cell r="OJ64">
            <v>96.57</v>
          </cell>
          <cell r="OK64">
            <v>0</v>
          </cell>
          <cell r="OL64">
            <v>0</v>
          </cell>
          <cell r="OM64">
            <v>0</v>
          </cell>
          <cell r="OV64">
            <v>-561.79</v>
          </cell>
          <cell r="OW64">
            <v>-561.79</v>
          </cell>
          <cell r="OX64">
            <v>0</v>
          </cell>
          <cell r="OY64">
            <v>520.24</v>
          </cell>
          <cell r="OZ64">
            <v>130.06</v>
          </cell>
          <cell r="PA64">
            <v>130.06</v>
          </cell>
          <cell r="PB64">
            <v>130.06</v>
          </cell>
          <cell r="PC64">
            <v>130.06</v>
          </cell>
          <cell r="PL64">
            <v>0</v>
          </cell>
          <cell r="PM64">
            <v>0</v>
          </cell>
          <cell r="PN64">
            <v>0</v>
          </cell>
          <cell r="PO64">
            <v>0</v>
          </cell>
          <cell r="PP64">
            <v>0</v>
          </cell>
          <cell r="PY64">
            <v>-520.24</v>
          </cell>
          <cell r="PZ64">
            <v>-520.24</v>
          </cell>
          <cell r="QA64">
            <v>0</v>
          </cell>
          <cell r="QB64">
            <v>169.28</v>
          </cell>
          <cell r="QC64">
            <v>42.32</v>
          </cell>
          <cell r="QD64">
            <v>42.32</v>
          </cell>
          <cell r="QE64">
            <v>42.32</v>
          </cell>
          <cell r="QF64">
            <v>42.32</v>
          </cell>
          <cell r="QO64">
            <v>439.75</v>
          </cell>
          <cell r="QP64">
            <v>439.75</v>
          </cell>
          <cell r="QQ64">
            <v>0</v>
          </cell>
          <cell r="QR64">
            <v>0</v>
          </cell>
          <cell r="QS64">
            <v>0</v>
          </cell>
          <cell r="RB64">
            <v>270.47000000000003</v>
          </cell>
          <cell r="RC64">
            <v>0</v>
          </cell>
          <cell r="RD64">
            <v>270.47000000000003</v>
          </cell>
          <cell r="RE64">
            <v>555.36</v>
          </cell>
          <cell r="RF64">
            <v>138.84</v>
          </cell>
          <cell r="RG64">
            <v>138.84</v>
          </cell>
          <cell r="RH64">
            <v>138.84</v>
          </cell>
          <cell r="RI64">
            <v>138.84</v>
          </cell>
          <cell r="RR64">
            <v>961.65</v>
          </cell>
          <cell r="RS64">
            <v>599.12</v>
          </cell>
          <cell r="RT64">
            <v>362.53</v>
          </cell>
          <cell r="RU64">
            <v>0</v>
          </cell>
          <cell r="RV64">
            <v>0</v>
          </cell>
          <cell r="SE64">
            <v>406.28999999999996</v>
          </cell>
          <cell r="SF64">
            <v>0</v>
          </cell>
          <cell r="SG64">
            <v>406.28999999999996</v>
          </cell>
          <cell r="SH64">
            <v>0</v>
          </cell>
          <cell r="SI64">
            <v>0</v>
          </cell>
          <cell r="SJ64">
            <v>0</v>
          </cell>
          <cell r="SK64">
            <v>0</v>
          </cell>
          <cell r="SL64">
            <v>0</v>
          </cell>
          <cell r="SU64">
            <v>0</v>
          </cell>
          <cell r="SV64">
            <v>0</v>
          </cell>
          <cell r="SW64">
            <v>0</v>
          </cell>
          <cell r="SX64">
            <v>0</v>
          </cell>
          <cell r="SY64">
            <v>0</v>
          </cell>
          <cell r="TH64">
            <v>0</v>
          </cell>
          <cell r="TI64">
            <v>0</v>
          </cell>
          <cell r="TJ64">
            <v>0</v>
          </cell>
          <cell r="TK64">
            <v>289.64</v>
          </cell>
          <cell r="TL64">
            <v>72.41</v>
          </cell>
          <cell r="TM64">
            <v>72.41</v>
          </cell>
          <cell r="TN64">
            <v>72.41</v>
          </cell>
          <cell r="TO64">
            <v>72.41</v>
          </cell>
          <cell r="TX64">
            <v>0</v>
          </cell>
          <cell r="TY64">
            <v>0</v>
          </cell>
          <cell r="TZ64">
            <v>0</v>
          </cell>
          <cell r="UA64">
            <v>0</v>
          </cell>
          <cell r="UB64">
            <v>0</v>
          </cell>
          <cell r="UK64">
            <v>-289.64</v>
          </cell>
          <cell r="UL64">
            <v>-289.64</v>
          </cell>
          <cell r="UM64">
            <v>0</v>
          </cell>
          <cell r="UN64">
            <v>11.76</v>
          </cell>
          <cell r="UO64">
            <v>2.94</v>
          </cell>
          <cell r="UP64">
            <v>2.94</v>
          </cell>
          <cell r="UQ64">
            <v>2.94</v>
          </cell>
          <cell r="UR64">
            <v>2.94</v>
          </cell>
          <cell r="VA64">
            <v>0</v>
          </cell>
          <cell r="VC64">
            <v>0</v>
          </cell>
          <cell r="VH64">
            <v>0</v>
          </cell>
          <cell r="VN64">
            <v>-11.76</v>
          </cell>
          <cell r="VO64">
            <v>-11.76</v>
          </cell>
          <cell r="VP64">
            <v>0</v>
          </cell>
          <cell r="VQ64">
            <v>0</v>
          </cell>
          <cell r="WD64">
            <v>0</v>
          </cell>
          <cell r="WQ64">
            <v>0</v>
          </cell>
          <cell r="WR64">
            <v>0</v>
          </cell>
          <cell r="WS64">
            <v>0</v>
          </cell>
          <cell r="WT64">
            <v>7572.8</v>
          </cell>
          <cell r="WU64">
            <v>1893.2</v>
          </cell>
          <cell r="WV64">
            <v>1893.2</v>
          </cell>
          <cell r="WW64">
            <v>1893.2</v>
          </cell>
          <cell r="WX64">
            <v>1893.2</v>
          </cell>
          <cell r="XG64">
            <v>6102.3452058903113</v>
          </cell>
          <cell r="XH64">
            <v>2614.6649984612745</v>
          </cell>
          <cell r="XI64">
            <v>1795.7904929559577</v>
          </cell>
          <cell r="XJ64">
            <v>1.3163798398220121</v>
          </cell>
          <cell r="XK64">
            <v>1690.5733346332568</v>
          </cell>
          <cell r="XT64">
            <v>-1470.4547941096889</v>
          </cell>
          <cell r="XU64">
            <v>-1470.4547941096889</v>
          </cell>
          <cell r="XV64">
            <v>0</v>
          </cell>
          <cell r="XW64">
            <v>3646.04</v>
          </cell>
          <cell r="XX64">
            <v>911.51</v>
          </cell>
          <cell r="XY64">
            <v>911.51</v>
          </cell>
          <cell r="XZ64">
            <v>911.51</v>
          </cell>
          <cell r="YA64">
            <v>911.51</v>
          </cell>
          <cell r="YJ64">
            <v>3627.4204033889168</v>
          </cell>
          <cell r="YK64">
            <v>1242.388658816908</v>
          </cell>
          <cell r="YL64">
            <v>826.7624573870404</v>
          </cell>
          <cell r="YM64">
            <v>831.05465894574843</v>
          </cell>
          <cell r="YN64">
            <v>727.21462823922002</v>
          </cell>
          <cell r="YW64">
            <v>-18.619596611083125</v>
          </cell>
          <cell r="YX64">
            <v>-18.619596611083125</v>
          </cell>
          <cell r="YY64">
            <v>0</v>
          </cell>
          <cell r="YZ64">
            <v>1403.36</v>
          </cell>
          <cell r="ZA64">
            <v>350.84</v>
          </cell>
          <cell r="ZB64">
            <v>350.84</v>
          </cell>
          <cell r="ZC64">
            <v>350.84</v>
          </cell>
          <cell r="ZD64">
            <v>350.84</v>
          </cell>
          <cell r="ZM64">
            <v>5301.560421828226</v>
          </cell>
          <cell r="ZT64">
            <v>1230.725080379716</v>
          </cell>
          <cell r="ZU64">
            <v>3186.2415204426675</v>
          </cell>
          <cell r="ZV64">
            <v>884.59382100584253</v>
          </cell>
          <cell r="ZZ64">
            <v>3898.2004218282264</v>
          </cell>
          <cell r="AAA64">
            <v>0</v>
          </cell>
          <cell r="AAB64">
            <v>3898.2004218282264</v>
          </cell>
          <cell r="AAC64">
            <v>204</v>
          </cell>
          <cell r="AAD64">
            <v>51</v>
          </cell>
          <cell r="AAE64">
            <v>51</v>
          </cell>
          <cell r="AAF64">
            <v>51</v>
          </cell>
          <cell r="AAG64">
            <v>51</v>
          </cell>
          <cell r="AAP64">
            <v>373.02236757000003</v>
          </cell>
          <cell r="AAQ64">
            <v>0</v>
          </cell>
          <cell r="AAR64">
            <v>124.388462358</v>
          </cell>
          <cell r="AAS64">
            <v>123.188409612</v>
          </cell>
          <cell r="AAT64">
            <v>125.4454956</v>
          </cell>
          <cell r="ABC64">
            <v>169.02236757000003</v>
          </cell>
          <cell r="ABD64">
            <v>0</v>
          </cell>
          <cell r="ABE64">
            <v>169.02236757000003</v>
          </cell>
          <cell r="ABF64">
            <v>45.2</v>
          </cell>
          <cell r="ABG64">
            <v>11.3</v>
          </cell>
          <cell r="ABH64">
            <v>11.3</v>
          </cell>
          <cell r="ABI64">
            <v>11.3</v>
          </cell>
          <cell r="ABJ64">
            <v>11.3</v>
          </cell>
          <cell r="ABS64">
            <v>0</v>
          </cell>
          <cell r="ABT64">
            <v>0</v>
          </cell>
          <cell r="ABU64">
            <v>0</v>
          </cell>
          <cell r="ABV64">
            <v>0</v>
          </cell>
          <cell r="ACF64">
            <v>-45.2</v>
          </cell>
          <cell r="ACG64">
            <v>-45.2</v>
          </cell>
          <cell r="ACH64">
            <v>0</v>
          </cell>
          <cell r="ACI64">
            <v>939.28</v>
          </cell>
          <cell r="ACJ64">
            <v>982.001622</v>
          </cell>
          <cell r="ACK64">
            <v>42.721622000000025</v>
          </cell>
          <cell r="ACL64">
            <v>0</v>
          </cell>
          <cell r="ACM64">
            <v>42.721622000000025</v>
          </cell>
          <cell r="ACN64">
            <v>939.28</v>
          </cell>
          <cell r="ACO64">
            <v>234.82</v>
          </cell>
          <cell r="ACP64">
            <v>234.82</v>
          </cell>
          <cell r="ACQ64">
            <v>234.82</v>
          </cell>
          <cell r="ACR64">
            <v>234.82</v>
          </cell>
          <cell r="ADA64">
            <v>982.001622</v>
          </cell>
          <cell r="ADB64">
            <v>210.37246607999998</v>
          </cell>
          <cell r="ADC64">
            <v>246.09623360000001</v>
          </cell>
          <cell r="ADD64">
            <v>271.14071431999997</v>
          </cell>
          <cell r="ADE64">
            <v>254.39220799999998</v>
          </cell>
          <cell r="ADN64">
            <v>42.721622000000025</v>
          </cell>
          <cell r="ADO64">
            <v>0</v>
          </cell>
          <cell r="ADP64">
            <v>42.721622000000025</v>
          </cell>
          <cell r="ADQ64">
            <v>0</v>
          </cell>
          <cell r="ADR64">
            <v>0</v>
          </cell>
          <cell r="ADS64">
            <v>0</v>
          </cell>
          <cell r="ADT64">
            <v>0</v>
          </cell>
          <cell r="ADU64">
            <v>0</v>
          </cell>
          <cell r="AED64">
            <v>0</v>
          </cell>
          <cell r="AEE64">
            <v>0</v>
          </cell>
          <cell r="AEF64">
            <v>0</v>
          </cell>
          <cell r="AEG64">
            <v>0</v>
          </cell>
          <cell r="AEH64">
            <v>0</v>
          </cell>
          <cell r="AEQ64">
            <v>0</v>
          </cell>
          <cell r="AER64">
            <v>0</v>
          </cell>
          <cell r="AES64">
            <v>0</v>
          </cell>
          <cell r="AET64">
            <v>0</v>
          </cell>
          <cell r="AEU64">
            <v>0</v>
          </cell>
          <cell r="AEV64">
            <v>0</v>
          </cell>
          <cell r="AEW64">
            <v>0</v>
          </cell>
          <cell r="AEX64">
            <v>0</v>
          </cell>
          <cell r="AFG64">
            <v>0</v>
          </cell>
          <cell r="AFH64">
            <v>0</v>
          </cell>
          <cell r="AFI64">
            <v>0</v>
          </cell>
          <cell r="AFK64">
            <v>0</v>
          </cell>
          <cell r="AFT64">
            <v>0</v>
          </cell>
          <cell r="AFU64">
            <v>0</v>
          </cell>
          <cell r="AFV64">
            <v>0</v>
          </cell>
          <cell r="AFW64">
            <v>29470.5952</v>
          </cell>
          <cell r="AFX64">
            <v>26501.982594099973</v>
          </cell>
          <cell r="AFY64">
            <v>-2968.6126059000271</v>
          </cell>
          <cell r="AFZ64">
            <v>-2968.6126059000271</v>
          </cell>
          <cell r="AGA64">
            <v>0</v>
          </cell>
          <cell r="AGB64">
            <v>35364.714240000001</v>
          </cell>
          <cell r="AGC64">
            <v>31802.379112919967</v>
          </cell>
          <cell r="AGD64">
            <v>-3562.335127080034</v>
          </cell>
          <cell r="AGE64">
            <v>-3562.335127080034</v>
          </cell>
          <cell r="AGF64">
            <v>0</v>
          </cell>
          <cell r="AGG64">
            <v>1768.2357120000001</v>
          </cell>
          <cell r="AGH64">
            <v>1590.1189556459985</v>
          </cell>
          <cell r="AGI64">
            <v>-178.11675635400161</v>
          </cell>
          <cell r="AGJ64">
            <v>-178.11675635400161</v>
          </cell>
          <cell r="AGK64">
            <v>0</v>
          </cell>
          <cell r="AGL64">
            <v>825.35516304347823</v>
          </cell>
          <cell r="AGN64">
            <v>-825.35516304347823</v>
          </cell>
          <cell r="AGO64">
            <v>-825.35516304347823</v>
          </cell>
          <cell r="AGP64">
            <v>0</v>
          </cell>
          <cell r="AGQ64">
            <v>37958.305115043484</v>
          </cell>
          <cell r="AGR64">
            <v>33392.498068565968</v>
          </cell>
          <cell r="AGS64">
            <v>-4565.8070464775155</v>
          </cell>
          <cell r="AGT64">
            <v>-4565.8070464775155</v>
          </cell>
          <cell r="AGU64">
            <v>0</v>
          </cell>
        </row>
        <row r="65">
          <cell r="C65" t="str">
            <v>Текстильникiв, ВУЛ, 23</v>
          </cell>
          <cell r="D65">
            <v>2</v>
          </cell>
          <cell r="E65">
            <v>888.76</v>
          </cell>
          <cell r="F65">
            <v>3454.08</v>
          </cell>
          <cell r="G65">
            <v>4381.4789684469188</v>
          </cell>
          <cell r="H65">
            <v>927.39896844691884</v>
          </cell>
          <cell r="I65">
            <v>0</v>
          </cell>
          <cell r="J65">
            <v>927.39896844691884</v>
          </cell>
          <cell r="K65">
            <v>985.84</v>
          </cell>
          <cell r="L65">
            <v>246.46</v>
          </cell>
          <cell r="M65">
            <v>246.46</v>
          </cell>
          <cell r="N65">
            <v>246.46</v>
          </cell>
          <cell r="O65">
            <v>246.46</v>
          </cell>
          <cell r="X65">
            <v>1538.0789687960939</v>
          </cell>
          <cell r="Y65">
            <v>0</v>
          </cell>
          <cell r="Z65">
            <v>0</v>
          </cell>
          <cell r="AA65">
            <v>1538.0789687960939</v>
          </cell>
          <cell r="AB65">
            <v>0</v>
          </cell>
          <cell r="AL65">
            <v>0</v>
          </cell>
          <cell r="AM65">
            <v>0</v>
          </cell>
          <cell r="AN65">
            <v>236.72</v>
          </cell>
          <cell r="AO65">
            <v>59.18</v>
          </cell>
          <cell r="AP65">
            <v>59.18</v>
          </cell>
          <cell r="AQ65">
            <v>59.18</v>
          </cell>
          <cell r="AR65">
            <v>59.18</v>
          </cell>
          <cell r="BA65">
            <v>377.28158088441472</v>
          </cell>
          <cell r="BB65">
            <v>0</v>
          </cell>
          <cell r="BC65">
            <v>0</v>
          </cell>
          <cell r="BD65">
            <v>377.28158088441472</v>
          </cell>
          <cell r="BE65">
            <v>0</v>
          </cell>
          <cell r="BO65">
            <v>0</v>
          </cell>
          <cell r="BP65">
            <v>0</v>
          </cell>
          <cell r="BQ65">
            <v>192.2</v>
          </cell>
          <cell r="BR65">
            <v>48.05</v>
          </cell>
          <cell r="BS65">
            <v>48.05</v>
          </cell>
          <cell r="BT65">
            <v>48.05</v>
          </cell>
          <cell r="BU65">
            <v>48.05</v>
          </cell>
          <cell r="CD65">
            <v>177.64</v>
          </cell>
          <cell r="CE65">
            <v>44.41</v>
          </cell>
          <cell r="CF65">
            <v>44.41</v>
          </cell>
          <cell r="CG65">
            <v>44.41</v>
          </cell>
          <cell r="CH65">
            <v>44.41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743.76</v>
          </cell>
          <cell r="FB65">
            <v>185.94</v>
          </cell>
          <cell r="FC65">
            <v>185.94</v>
          </cell>
          <cell r="FD65">
            <v>185.94</v>
          </cell>
          <cell r="FE65">
            <v>185.94</v>
          </cell>
          <cell r="FN65">
            <v>1169.0942517262558</v>
          </cell>
          <cell r="FO65">
            <v>0</v>
          </cell>
          <cell r="FP65">
            <v>0</v>
          </cell>
          <cell r="FQ65">
            <v>1169.0942517262558</v>
          </cell>
          <cell r="FR65">
            <v>0</v>
          </cell>
          <cell r="GA65">
            <v>425.33425172625584</v>
          </cell>
          <cell r="GB65">
            <v>0</v>
          </cell>
          <cell r="GC65">
            <v>425.33425172625584</v>
          </cell>
          <cell r="GD65">
            <v>146.08000000000001</v>
          </cell>
          <cell r="GE65">
            <v>36.520000000000003</v>
          </cell>
          <cell r="GF65">
            <v>36.520000000000003</v>
          </cell>
          <cell r="GG65">
            <v>36.520000000000003</v>
          </cell>
          <cell r="GH65">
            <v>36.520000000000003</v>
          </cell>
          <cell r="GQ65">
            <v>0</v>
          </cell>
          <cell r="GV65">
            <v>-146.08000000000001</v>
          </cell>
          <cell r="GW65">
            <v>-146.08000000000001</v>
          </cell>
          <cell r="GX65">
            <v>0</v>
          </cell>
          <cell r="GY65">
            <v>1149.48</v>
          </cell>
          <cell r="GZ65">
            <v>287.37</v>
          </cell>
          <cell r="HA65">
            <v>287.37</v>
          </cell>
          <cell r="HB65">
            <v>287.37</v>
          </cell>
          <cell r="HC65">
            <v>287.37</v>
          </cell>
          <cell r="HL65">
            <v>1119.3841670401546</v>
          </cell>
          <cell r="HM65">
            <v>381.70189040984195</v>
          </cell>
          <cell r="HN65">
            <v>290.20528901124646</v>
          </cell>
          <cell r="HO65">
            <v>240.40961184171002</v>
          </cell>
          <cell r="HP65">
            <v>207.06737577735615</v>
          </cell>
          <cell r="HY65">
            <v>-30.095832959845438</v>
          </cell>
          <cell r="HZ65">
            <v>-30.095832959845438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0</v>
          </cell>
          <cell r="IF65">
            <v>0</v>
          </cell>
          <cell r="IO65">
            <v>0</v>
          </cell>
          <cell r="IP65">
            <v>0</v>
          </cell>
          <cell r="IQ65">
            <v>0</v>
          </cell>
          <cell r="IR65">
            <v>0</v>
          </cell>
          <cell r="IS65">
            <v>0</v>
          </cell>
          <cell r="JB65">
            <v>0</v>
          </cell>
          <cell r="JC65">
            <v>0</v>
          </cell>
          <cell r="JD65">
            <v>0</v>
          </cell>
          <cell r="JE65">
            <v>0</v>
          </cell>
          <cell r="JF65">
            <v>0</v>
          </cell>
          <cell r="JG65">
            <v>0</v>
          </cell>
          <cell r="JH65">
            <v>0</v>
          </cell>
          <cell r="JI65">
            <v>0</v>
          </cell>
          <cell r="JR65">
            <v>0</v>
          </cell>
          <cell r="JS65">
            <v>0</v>
          </cell>
          <cell r="JT65">
            <v>0</v>
          </cell>
          <cell r="JU65">
            <v>0</v>
          </cell>
          <cell r="JV65">
            <v>0</v>
          </cell>
          <cell r="KE65">
            <v>0</v>
          </cell>
          <cell r="KF65">
            <v>0</v>
          </cell>
          <cell r="KG65">
            <v>0</v>
          </cell>
          <cell r="KH65">
            <v>74.959999999999994</v>
          </cell>
          <cell r="KI65">
            <v>18.739999999999998</v>
          </cell>
          <cell r="KJ65">
            <v>18.739999999999998</v>
          </cell>
          <cell r="KK65">
            <v>18.739999999999998</v>
          </cell>
          <cell r="KL65">
            <v>18.739999999999998</v>
          </cell>
          <cell r="KU65">
            <v>80.790341855852603</v>
          </cell>
          <cell r="KV65">
            <v>21.782458599204464</v>
          </cell>
          <cell r="KW65">
            <v>21.809497632927314</v>
          </cell>
          <cell r="KX65">
            <v>20.598978769849619</v>
          </cell>
          <cell r="KY65">
            <v>16.599406853871205</v>
          </cell>
          <cell r="LH65">
            <v>5.830341855852609</v>
          </cell>
          <cell r="LI65">
            <v>0</v>
          </cell>
          <cell r="LJ65">
            <v>5.830341855852609</v>
          </cell>
          <cell r="LK65">
            <v>0</v>
          </cell>
          <cell r="LX65">
            <v>0</v>
          </cell>
          <cell r="MJ65">
            <v>0</v>
          </cell>
          <cell r="ML65">
            <v>0</v>
          </cell>
          <cell r="MM65">
            <v>0</v>
          </cell>
          <cell r="MN65">
            <v>2043.44</v>
          </cell>
          <cell r="MO65">
            <v>510.86</v>
          </cell>
          <cell r="MP65">
            <v>510.86</v>
          </cell>
          <cell r="MQ65">
            <v>510.86</v>
          </cell>
          <cell r="MR65">
            <v>510.86</v>
          </cell>
          <cell r="NA65">
            <v>0</v>
          </cell>
          <cell r="NB65">
            <v>0</v>
          </cell>
          <cell r="NC65">
            <v>0</v>
          </cell>
          <cell r="ND65">
            <v>0</v>
          </cell>
          <cell r="NE65">
            <v>0</v>
          </cell>
          <cell r="NN65">
            <v>-2043.44</v>
          </cell>
          <cell r="NO65">
            <v>-2043.44</v>
          </cell>
          <cell r="NP65">
            <v>0</v>
          </cell>
          <cell r="NQ65">
            <v>745.6</v>
          </cell>
          <cell r="NR65">
            <v>0</v>
          </cell>
          <cell r="NS65">
            <v>-745.6</v>
          </cell>
          <cell r="NT65">
            <v>-745.6</v>
          </cell>
          <cell r="NU65">
            <v>0</v>
          </cell>
          <cell r="NV65">
            <v>260.92</v>
          </cell>
          <cell r="NW65">
            <v>65.23</v>
          </cell>
          <cell r="NX65">
            <v>65.23</v>
          </cell>
          <cell r="NY65">
            <v>65.23</v>
          </cell>
          <cell r="NZ65">
            <v>65.23</v>
          </cell>
          <cell r="OI65">
            <v>0</v>
          </cell>
          <cell r="OJ65">
            <v>0</v>
          </cell>
          <cell r="OK65">
            <v>0</v>
          </cell>
          <cell r="OL65">
            <v>0</v>
          </cell>
          <cell r="OM65">
            <v>0</v>
          </cell>
          <cell r="OV65">
            <v>-260.92</v>
          </cell>
          <cell r="OW65">
            <v>-260.92</v>
          </cell>
          <cell r="OX65">
            <v>0</v>
          </cell>
          <cell r="OY65">
            <v>200.44</v>
          </cell>
          <cell r="OZ65">
            <v>50.11</v>
          </cell>
          <cell r="PA65">
            <v>50.11</v>
          </cell>
          <cell r="PB65">
            <v>50.11</v>
          </cell>
          <cell r="PC65">
            <v>50.11</v>
          </cell>
          <cell r="PL65">
            <v>0</v>
          </cell>
          <cell r="PM65">
            <v>0</v>
          </cell>
          <cell r="PN65">
            <v>0</v>
          </cell>
          <cell r="PO65">
            <v>0</v>
          </cell>
          <cell r="PP65">
            <v>0</v>
          </cell>
          <cell r="PY65">
            <v>-200.44</v>
          </cell>
          <cell r="PZ65">
            <v>-200.44</v>
          </cell>
          <cell r="QA65">
            <v>0</v>
          </cell>
          <cell r="QB65">
            <v>79.56</v>
          </cell>
          <cell r="QC65">
            <v>19.89</v>
          </cell>
          <cell r="QD65">
            <v>19.89</v>
          </cell>
          <cell r="QE65">
            <v>19.89</v>
          </cell>
          <cell r="QF65">
            <v>19.89</v>
          </cell>
          <cell r="QO65">
            <v>0</v>
          </cell>
          <cell r="QP65">
            <v>0</v>
          </cell>
          <cell r="QQ65">
            <v>0</v>
          </cell>
          <cell r="QR65">
            <v>0</v>
          </cell>
          <cell r="QS65">
            <v>0</v>
          </cell>
          <cell r="RB65">
            <v>-79.56</v>
          </cell>
          <cell r="RC65">
            <v>-79.56</v>
          </cell>
          <cell r="RD65">
            <v>0</v>
          </cell>
          <cell r="RE65">
            <v>0</v>
          </cell>
          <cell r="RF65">
            <v>0</v>
          </cell>
          <cell r="RG65">
            <v>0</v>
          </cell>
          <cell r="RH65">
            <v>0</v>
          </cell>
          <cell r="RI65">
            <v>0</v>
          </cell>
          <cell r="RR65">
            <v>0</v>
          </cell>
          <cell r="RS65">
            <v>0</v>
          </cell>
          <cell r="RT65">
            <v>0</v>
          </cell>
          <cell r="RU65">
            <v>0</v>
          </cell>
          <cell r="RV65">
            <v>0</v>
          </cell>
          <cell r="SE65">
            <v>0</v>
          </cell>
          <cell r="SF65">
            <v>0</v>
          </cell>
          <cell r="SG65">
            <v>0</v>
          </cell>
          <cell r="SH65">
            <v>0</v>
          </cell>
          <cell r="SI65">
            <v>0</v>
          </cell>
          <cell r="SJ65">
            <v>0</v>
          </cell>
          <cell r="SK65">
            <v>0</v>
          </cell>
          <cell r="SL65">
            <v>0</v>
          </cell>
          <cell r="SU65">
            <v>0</v>
          </cell>
          <cell r="SV65">
            <v>0</v>
          </cell>
          <cell r="SW65">
            <v>0</v>
          </cell>
          <cell r="SX65">
            <v>0</v>
          </cell>
          <cell r="SY65">
            <v>0</v>
          </cell>
          <cell r="TH65">
            <v>0</v>
          </cell>
          <cell r="TI65">
            <v>0</v>
          </cell>
          <cell r="TJ65">
            <v>0</v>
          </cell>
          <cell r="TK65">
            <v>195</v>
          </cell>
          <cell r="TL65">
            <v>48.75</v>
          </cell>
          <cell r="TM65">
            <v>48.75</v>
          </cell>
          <cell r="TN65">
            <v>48.75</v>
          </cell>
          <cell r="TO65">
            <v>48.75</v>
          </cell>
          <cell r="TX65">
            <v>0</v>
          </cell>
          <cell r="TY65">
            <v>0</v>
          </cell>
          <cell r="TZ65">
            <v>0</v>
          </cell>
          <cell r="UA65">
            <v>0</v>
          </cell>
          <cell r="UB65">
            <v>0</v>
          </cell>
          <cell r="UK65">
            <v>-195</v>
          </cell>
          <cell r="UL65">
            <v>-195</v>
          </cell>
          <cell r="UM65">
            <v>0</v>
          </cell>
          <cell r="UN65">
            <v>9.68</v>
          </cell>
          <cell r="UO65">
            <v>2.42</v>
          </cell>
          <cell r="UP65">
            <v>2.42</v>
          </cell>
          <cell r="UQ65">
            <v>2.42</v>
          </cell>
          <cell r="UR65">
            <v>2.42</v>
          </cell>
          <cell r="VA65">
            <v>0</v>
          </cell>
          <cell r="VC65">
            <v>0</v>
          </cell>
          <cell r="VH65">
            <v>0</v>
          </cell>
          <cell r="VN65">
            <v>-9.68</v>
          </cell>
          <cell r="VO65">
            <v>-9.68</v>
          </cell>
          <cell r="VP65">
            <v>0</v>
          </cell>
          <cell r="VQ65">
            <v>0</v>
          </cell>
          <cell r="WD65">
            <v>0</v>
          </cell>
          <cell r="WQ65">
            <v>0</v>
          </cell>
          <cell r="WR65">
            <v>0</v>
          </cell>
          <cell r="WS65">
            <v>0</v>
          </cell>
          <cell r="WT65">
            <v>7013.24</v>
          </cell>
          <cell r="WU65">
            <v>1753.31</v>
          </cell>
          <cell r="WV65">
            <v>1753.31</v>
          </cell>
          <cell r="WW65">
            <v>1753.31</v>
          </cell>
          <cell r="WX65">
            <v>1753.31</v>
          </cell>
          <cell r="XG65">
            <v>4726.653799668903</v>
          </cell>
          <cell r="XH65">
            <v>2069.7216833929051</v>
          </cell>
          <cell r="XI65">
            <v>1301.5941157745583</v>
          </cell>
          <cell r="XJ65">
            <v>3.2156798700204341</v>
          </cell>
          <cell r="XK65">
            <v>1352.1223206314191</v>
          </cell>
          <cell r="XT65">
            <v>-2286.5862003310967</v>
          </cell>
          <cell r="XU65">
            <v>-2286.5862003310967</v>
          </cell>
          <cell r="XV65">
            <v>0</v>
          </cell>
          <cell r="XW65">
            <v>1253.04</v>
          </cell>
          <cell r="XX65">
            <v>313.26</v>
          </cell>
          <cell r="XY65">
            <v>313.26</v>
          </cell>
          <cell r="XZ65">
            <v>313.26</v>
          </cell>
          <cell r="YA65">
            <v>313.26</v>
          </cell>
          <cell r="YJ65">
            <v>2391.1668237426975</v>
          </cell>
          <cell r="YK65">
            <v>913.77014139138146</v>
          </cell>
          <cell r="YL65">
            <v>512.13868928015415</v>
          </cell>
          <cell r="YM65">
            <v>514.79749709219527</v>
          </cell>
          <cell r="YN65">
            <v>450.46049597896655</v>
          </cell>
          <cell r="YW65">
            <v>1138.1268237426975</v>
          </cell>
          <cell r="YX65">
            <v>0</v>
          </cell>
          <cell r="YY65">
            <v>1138.1268237426975</v>
          </cell>
          <cell r="YZ65">
            <v>1019.6</v>
          </cell>
          <cell r="ZA65">
            <v>254.9</v>
          </cell>
          <cell r="ZB65">
            <v>254.9</v>
          </cell>
          <cell r="ZC65">
            <v>254.9</v>
          </cell>
          <cell r="ZD65">
            <v>254.9</v>
          </cell>
          <cell r="ZM65">
            <v>3658.9813496669003</v>
          </cell>
          <cell r="ZT65">
            <v>857.20107364289322</v>
          </cell>
          <cell r="ZU65">
            <v>2302.9908753005361</v>
          </cell>
          <cell r="ZV65">
            <v>498.78940072347092</v>
          </cell>
          <cell r="ZZ65">
            <v>2639.3813496669004</v>
          </cell>
          <cell r="AAA65">
            <v>0</v>
          </cell>
          <cell r="AAB65">
            <v>2639.3813496669004</v>
          </cell>
          <cell r="AAC65">
            <v>189.08</v>
          </cell>
          <cell r="AAD65">
            <v>47.27</v>
          </cell>
          <cell r="AAE65">
            <v>47.27</v>
          </cell>
          <cell r="AAF65">
            <v>47.27</v>
          </cell>
          <cell r="AAG65">
            <v>47.27</v>
          </cell>
          <cell r="AAP65">
            <v>260.86884832800001</v>
          </cell>
          <cell r="AAQ65">
            <v>123.283491768</v>
          </cell>
          <cell r="AAR65">
            <v>45.879369263999997</v>
          </cell>
          <cell r="AAS65">
            <v>45.436742496000001</v>
          </cell>
          <cell r="AAT65">
            <v>46.269244799999996</v>
          </cell>
          <cell r="ABC65">
            <v>71.788848328</v>
          </cell>
          <cell r="ABD65">
            <v>0</v>
          </cell>
          <cell r="ABE65">
            <v>71.788848328</v>
          </cell>
          <cell r="ABF65">
            <v>41.96</v>
          </cell>
          <cell r="ABG65">
            <v>10.49</v>
          </cell>
          <cell r="ABH65">
            <v>10.49</v>
          </cell>
          <cell r="ABI65">
            <v>10.49</v>
          </cell>
          <cell r="ABJ65">
            <v>10.49</v>
          </cell>
          <cell r="ABS65">
            <v>0</v>
          </cell>
          <cell r="ABT65">
            <v>0</v>
          </cell>
          <cell r="ABU65">
            <v>0</v>
          </cell>
          <cell r="ABV65">
            <v>0</v>
          </cell>
          <cell r="ACF65">
            <v>-41.96</v>
          </cell>
          <cell r="ACG65">
            <v>-41.96</v>
          </cell>
          <cell r="ACH65">
            <v>0</v>
          </cell>
          <cell r="ACI65">
            <v>472.6</v>
          </cell>
          <cell r="ACJ65">
            <v>6788.3266337599998</v>
          </cell>
          <cell r="ACK65">
            <v>6315.7266337599995</v>
          </cell>
          <cell r="ACL65">
            <v>0</v>
          </cell>
          <cell r="ACM65">
            <v>6315.7266337599995</v>
          </cell>
          <cell r="ACN65">
            <v>472.6</v>
          </cell>
          <cell r="ACO65">
            <v>118.15</v>
          </cell>
          <cell r="ACP65">
            <v>118.15</v>
          </cell>
          <cell r="ACQ65">
            <v>118.15</v>
          </cell>
          <cell r="ACR65">
            <v>118.15</v>
          </cell>
          <cell r="ADA65">
            <v>6788.3266337599998</v>
          </cell>
          <cell r="ADB65">
            <v>1358.2744005599998</v>
          </cell>
          <cell r="ADC65">
            <v>2128.7324206399999</v>
          </cell>
          <cell r="ADD65">
            <v>1331.3313725599999</v>
          </cell>
          <cell r="ADE65">
            <v>1969.9884400000001</v>
          </cell>
          <cell r="ADN65">
            <v>6315.7266337599995</v>
          </cell>
          <cell r="ADO65">
            <v>0</v>
          </cell>
          <cell r="ADP65">
            <v>6315.7266337599995</v>
          </cell>
          <cell r="ADQ65">
            <v>0</v>
          </cell>
          <cell r="ADR65">
            <v>0</v>
          </cell>
          <cell r="ADS65">
            <v>0</v>
          </cell>
          <cell r="ADT65">
            <v>0</v>
          </cell>
          <cell r="ADU65">
            <v>0</v>
          </cell>
          <cell r="AED65">
            <v>0</v>
          </cell>
          <cell r="AEE65">
            <v>0</v>
          </cell>
          <cell r="AEF65">
            <v>0</v>
          </cell>
          <cell r="AEG65">
            <v>0</v>
          </cell>
          <cell r="AEH65">
            <v>0</v>
          </cell>
          <cell r="AEQ65">
            <v>0</v>
          </cell>
          <cell r="AER65">
            <v>0</v>
          </cell>
          <cell r="AES65">
            <v>0</v>
          </cell>
          <cell r="AET65">
            <v>0</v>
          </cell>
          <cell r="AEU65">
            <v>0</v>
          </cell>
          <cell r="AEV65">
            <v>0</v>
          </cell>
          <cell r="AEW65">
            <v>0</v>
          </cell>
          <cell r="AEX65">
            <v>0</v>
          </cell>
          <cell r="AFG65">
            <v>0</v>
          </cell>
          <cell r="AFH65">
            <v>0</v>
          </cell>
          <cell r="AFI65">
            <v>0</v>
          </cell>
          <cell r="AFK65">
            <v>0</v>
          </cell>
          <cell r="AFT65">
            <v>0</v>
          </cell>
          <cell r="AFU65">
            <v>0</v>
          </cell>
          <cell r="AFV65">
            <v>0</v>
          </cell>
          <cell r="AFW65">
            <v>16307.6</v>
          </cell>
          <cell r="AFX65">
            <v>22288.26676546927</v>
          </cell>
          <cell r="AFY65">
            <v>5980.6667654692701</v>
          </cell>
          <cell r="AFZ65">
            <v>0</v>
          </cell>
          <cell r="AGA65">
            <v>5980.6667654692701</v>
          </cell>
          <cell r="AGB65">
            <v>19569.12</v>
          </cell>
          <cell r="AGC65">
            <v>26745.920118563125</v>
          </cell>
          <cell r="AGD65">
            <v>7176.8001185631256</v>
          </cell>
          <cell r="AGE65">
            <v>0</v>
          </cell>
          <cell r="AGF65">
            <v>7176.8001185631256</v>
          </cell>
          <cell r="AGG65">
            <v>978.45600000000002</v>
          </cell>
          <cell r="AGH65">
            <v>1337.2960059281563</v>
          </cell>
          <cell r="AGI65">
            <v>358.8400059281563</v>
          </cell>
          <cell r="AGJ65">
            <v>0</v>
          </cell>
          <cell r="AGK65">
            <v>358.8400059281563</v>
          </cell>
          <cell r="AGL65">
            <v>225.35516304347826</v>
          </cell>
          <cell r="AGN65">
            <v>-225.35516304347826</v>
          </cell>
          <cell r="AGO65">
            <v>-225.35516304347826</v>
          </cell>
          <cell r="AGP65">
            <v>0</v>
          </cell>
          <cell r="AGQ65">
            <v>20772.931163043475</v>
          </cell>
          <cell r="AGR65">
            <v>28083.216124491282</v>
          </cell>
          <cell r="AGS65">
            <v>7310.2849614478073</v>
          </cell>
          <cell r="AGT65">
            <v>0</v>
          </cell>
          <cell r="AGU65">
            <v>7310.2849614478073</v>
          </cell>
        </row>
        <row r="66">
          <cell r="C66" t="str">
            <v>Текстильникiв, ВУЛ, 24</v>
          </cell>
          <cell r="D66">
            <v>5</v>
          </cell>
          <cell r="E66">
            <v>2341.2399999999998</v>
          </cell>
          <cell r="F66">
            <v>9682.5999999999985</v>
          </cell>
          <cell r="G66">
            <v>10002.757154933472</v>
          </cell>
          <cell r="H66">
            <v>320.15715493347307</v>
          </cell>
          <cell r="I66">
            <v>0</v>
          </cell>
          <cell r="J66">
            <v>320.15715493347307</v>
          </cell>
          <cell r="K66">
            <v>3420.96</v>
          </cell>
          <cell r="L66">
            <v>855.24</v>
          </cell>
          <cell r="M66">
            <v>855.24</v>
          </cell>
          <cell r="N66">
            <v>855.24</v>
          </cell>
          <cell r="O66">
            <v>855.24</v>
          </cell>
          <cell r="X66">
            <v>5110.1255730079383</v>
          </cell>
          <cell r="Y66">
            <v>0</v>
          </cell>
          <cell r="Z66">
            <v>0</v>
          </cell>
          <cell r="AA66">
            <v>0</v>
          </cell>
          <cell r="AB66">
            <v>5110.1255730079383</v>
          </cell>
          <cell r="AL66">
            <v>0</v>
          </cell>
          <cell r="AM66">
            <v>0</v>
          </cell>
          <cell r="AN66">
            <v>744.08</v>
          </cell>
          <cell r="AO66">
            <v>186.02</v>
          </cell>
          <cell r="AP66">
            <v>186.02</v>
          </cell>
          <cell r="AQ66">
            <v>186.02</v>
          </cell>
          <cell r="AR66">
            <v>186.02</v>
          </cell>
          <cell r="BA66">
            <v>1128.3611298137916</v>
          </cell>
          <cell r="BB66">
            <v>0</v>
          </cell>
          <cell r="BC66">
            <v>0</v>
          </cell>
          <cell r="BD66">
            <v>0</v>
          </cell>
          <cell r="BE66">
            <v>1128.3611298137916</v>
          </cell>
          <cell r="BO66">
            <v>0</v>
          </cell>
          <cell r="BP66">
            <v>0</v>
          </cell>
          <cell r="BQ66">
            <v>496.08</v>
          </cell>
          <cell r="BR66">
            <v>124.02</v>
          </cell>
          <cell r="BS66">
            <v>124.02</v>
          </cell>
          <cell r="BT66">
            <v>124.02</v>
          </cell>
          <cell r="BU66">
            <v>124.02</v>
          </cell>
          <cell r="CD66">
            <v>458.48</v>
          </cell>
          <cell r="CE66">
            <v>114.62</v>
          </cell>
          <cell r="CF66">
            <v>114.62</v>
          </cell>
          <cell r="CG66">
            <v>114.62</v>
          </cell>
          <cell r="CH66">
            <v>114.62</v>
          </cell>
          <cell r="CR66">
            <v>0</v>
          </cell>
          <cell r="CS66">
            <v>0</v>
          </cell>
          <cell r="CT66">
            <v>123.48</v>
          </cell>
          <cell r="CU66">
            <v>30.87</v>
          </cell>
          <cell r="CV66">
            <v>30.87</v>
          </cell>
          <cell r="CW66">
            <v>30.87</v>
          </cell>
          <cell r="CX66">
            <v>30.87</v>
          </cell>
          <cell r="DG66">
            <v>114.12</v>
          </cell>
          <cell r="DH66">
            <v>28.53</v>
          </cell>
          <cell r="DI66">
            <v>28.53</v>
          </cell>
          <cell r="DJ66">
            <v>28.53</v>
          </cell>
          <cell r="DK66">
            <v>28.53</v>
          </cell>
          <cell r="DT66">
            <v>-9.36</v>
          </cell>
          <cell r="DU66">
            <v>-9.36</v>
          </cell>
          <cell r="DV66">
            <v>0</v>
          </cell>
          <cell r="DW66">
            <v>163.72</v>
          </cell>
          <cell r="DX66">
            <v>40.93</v>
          </cell>
          <cell r="DY66">
            <v>40.93</v>
          </cell>
          <cell r="DZ66">
            <v>40.93</v>
          </cell>
          <cell r="EA66">
            <v>40.93</v>
          </cell>
          <cell r="EK66">
            <v>246.11831436318587</v>
          </cell>
          <cell r="EL66">
            <v>0</v>
          </cell>
          <cell r="EM66">
            <v>0</v>
          </cell>
          <cell r="EN66">
            <v>0</v>
          </cell>
          <cell r="EO66">
            <v>246.11831436318587</v>
          </cell>
          <cell r="EX66">
            <v>82.398314363185875</v>
          </cell>
          <cell r="EY66">
            <v>0</v>
          </cell>
          <cell r="EZ66">
            <v>82.398314363185875</v>
          </cell>
          <cell r="FA66">
            <v>1505.8</v>
          </cell>
          <cell r="FB66">
            <v>376.45</v>
          </cell>
          <cell r="FC66">
            <v>376.45</v>
          </cell>
          <cell r="FD66">
            <v>376.45</v>
          </cell>
          <cell r="FE66">
            <v>376.45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GA66">
            <v>-1505.8</v>
          </cell>
          <cell r="GB66">
            <v>-1505.8</v>
          </cell>
          <cell r="GC66">
            <v>0</v>
          </cell>
          <cell r="GD66">
            <v>219.24</v>
          </cell>
          <cell r="GE66">
            <v>54.81</v>
          </cell>
          <cell r="GF66">
            <v>54.81</v>
          </cell>
          <cell r="GG66">
            <v>54.81</v>
          </cell>
          <cell r="GH66">
            <v>54.81</v>
          </cell>
          <cell r="GQ66">
            <v>0</v>
          </cell>
          <cell r="GV66">
            <v>-219.24</v>
          </cell>
          <cell r="GW66">
            <v>-219.24</v>
          </cell>
          <cell r="GX66">
            <v>0</v>
          </cell>
          <cell r="GY66">
            <v>3009.24</v>
          </cell>
          <cell r="GZ66">
            <v>752.31</v>
          </cell>
          <cell r="HA66">
            <v>752.31</v>
          </cell>
          <cell r="HB66">
            <v>752.31</v>
          </cell>
          <cell r="HC66">
            <v>752.31</v>
          </cell>
          <cell r="HL66">
            <v>2945.5521377485557</v>
          </cell>
          <cell r="HM66">
            <v>1003.3724715778258</v>
          </cell>
          <cell r="HN66">
            <v>763.59496799612998</v>
          </cell>
          <cell r="HO66">
            <v>632.74034130436598</v>
          </cell>
          <cell r="HP66">
            <v>545.84435687023426</v>
          </cell>
          <cell r="HY66">
            <v>-63.68786225144413</v>
          </cell>
          <cell r="HZ66">
            <v>-63.68786225144413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0</v>
          </cell>
          <cell r="IF66">
            <v>0</v>
          </cell>
          <cell r="IO66">
            <v>0</v>
          </cell>
          <cell r="IP66">
            <v>0</v>
          </cell>
          <cell r="IQ66">
            <v>0</v>
          </cell>
          <cell r="IR66">
            <v>0</v>
          </cell>
          <cell r="IS66">
            <v>0</v>
          </cell>
          <cell r="JB66">
            <v>0</v>
          </cell>
          <cell r="JC66">
            <v>0</v>
          </cell>
          <cell r="JD66">
            <v>0</v>
          </cell>
          <cell r="JE66">
            <v>0</v>
          </cell>
          <cell r="JF66">
            <v>0</v>
          </cell>
          <cell r="JG66">
            <v>0</v>
          </cell>
          <cell r="JH66">
            <v>0</v>
          </cell>
          <cell r="JI66">
            <v>0</v>
          </cell>
          <cell r="JR66">
            <v>0</v>
          </cell>
          <cell r="JS66">
            <v>0</v>
          </cell>
          <cell r="JT66">
            <v>0</v>
          </cell>
          <cell r="JU66">
            <v>0</v>
          </cell>
          <cell r="JV66">
            <v>0</v>
          </cell>
          <cell r="KE66">
            <v>0</v>
          </cell>
          <cell r="KF66">
            <v>0</v>
          </cell>
          <cell r="KG66">
            <v>0</v>
          </cell>
          <cell r="KH66">
            <v>978.8</v>
          </cell>
          <cell r="KI66">
            <v>244.7</v>
          </cell>
          <cell r="KJ66">
            <v>244.7</v>
          </cell>
          <cell r="KK66">
            <v>244.7</v>
          </cell>
          <cell r="KL66">
            <v>244.7</v>
          </cell>
          <cell r="KU66">
            <v>1055.3238404920744</v>
          </cell>
          <cell r="KV66">
            <v>284.53336545210828</v>
          </cell>
          <cell r="KW66">
            <v>284.88656283011301</v>
          </cell>
          <cell r="KX66">
            <v>269.07416018116061</v>
          </cell>
          <cell r="KY66">
            <v>216.82975202869267</v>
          </cell>
          <cell r="LH66">
            <v>76.523840492074441</v>
          </cell>
          <cell r="LI66">
            <v>0</v>
          </cell>
          <cell r="LJ66">
            <v>76.523840492074441</v>
          </cell>
          <cell r="LK66">
            <v>0</v>
          </cell>
          <cell r="LX66">
            <v>0</v>
          </cell>
          <cell r="MJ66">
            <v>0</v>
          </cell>
          <cell r="ML66">
            <v>0</v>
          </cell>
          <cell r="MM66">
            <v>0</v>
          </cell>
          <cell r="MN66">
            <v>11817.277959999999</v>
          </cell>
          <cell r="MO66">
            <v>2954.3194899999999</v>
          </cell>
          <cell r="MP66">
            <v>2954.3194899999999</v>
          </cell>
          <cell r="MQ66">
            <v>2954.3194899999999</v>
          </cell>
          <cell r="MR66">
            <v>2954.3194899999999</v>
          </cell>
          <cell r="NA66">
            <v>0</v>
          </cell>
          <cell r="NB66">
            <v>0</v>
          </cell>
          <cell r="NC66">
            <v>0</v>
          </cell>
          <cell r="ND66">
            <v>0</v>
          </cell>
          <cell r="NE66">
            <v>0</v>
          </cell>
          <cell r="NN66">
            <v>-11817.277959999999</v>
          </cell>
          <cell r="NO66">
            <v>-11817.277959999999</v>
          </cell>
          <cell r="NP66">
            <v>0</v>
          </cell>
          <cell r="NQ66">
            <v>4026.1200000000008</v>
          </cell>
          <cell r="NR66">
            <v>0</v>
          </cell>
          <cell r="NS66">
            <v>-4026.1200000000008</v>
          </cell>
          <cell r="NT66">
            <v>-4026.1200000000008</v>
          </cell>
          <cell r="NU66">
            <v>0</v>
          </cell>
          <cell r="NV66">
            <v>1094.0800000000002</v>
          </cell>
          <cell r="NW66">
            <v>273.52000000000004</v>
          </cell>
          <cell r="NX66">
            <v>273.52000000000004</v>
          </cell>
          <cell r="NY66">
            <v>273.52000000000004</v>
          </cell>
          <cell r="NZ66">
            <v>273.52000000000004</v>
          </cell>
          <cell r="OI66">
            <v>0</v>
          </cell>
          <cell r="OJ66">
            <v>0</v>
          </cell>
          <cell r="OK66">
            <v>0</v>
          </cell>
          <cell r="OL66">
            <v>0</v>
          </cell>
          <cell r="OM66">
            <v>0</v>
          </cell>
          <cell r="OV66">
            <v>-1094.0800000000002</v>
          </cell>
          <cell r="OW66">
            <v>-1094.0800000000002</v>
          </cell>
          <cell r="OX66">
            <v>0</v>
          </cell>
          <cell r="OY66">
            <v>915.6</v>
          </cell>
          <cell r="OZ66">
            <v>228.9</v>
          </cell>
          <cell r="PA66">
            <v>228.9</v>
          </cell>
          <cell r="PB66">
            <v>228.9</v>
          </cell>
          <cell r="PC66">
            <v>228.9</v>
          </cell>
          <cell r="PL66">
            <v>0</v>
          </cell>
          <cell r="PM66">
            <v>0</v>
          </cell>
          <cell r="PN66">
            <v>0</v>
          </cell>
          <cell r="PO66">
            <v>0</v>
          </cell>
          <cell r="PP66">
            <v>0</v>
          </cell>
          <cell r="PY66">
            <v>-915.6</v>
          </cell>
          <cell r="PZ66">
            <v>-915.6</v>
          </cell>
          <cell r="QA66">
            <v>0</v>
          </cell>
          <cell r="QB66">
            <v>244</v>
          </cell>
          <cell r="QC66">
            <v>61</v>
          </cell>
          <cell r="QD66">
            <v>61</v>
          </cell>
          <cell r="QE66">
            <v>61</v>
          </cell>
          <cell r="QF66">
            <v>61</v>
          </cell>
          <cell r="QO66">
            <v>0</v>
          </cell>
          <cell r="QP66">
            <v>0</v>
          </cell>
          <cell r="QQ66">
            <v>0</v>
          </cell>
          <cell r="QR66">
            <v>0</v>
          </cell>
          <cell r="QS66">
            <v>0</v>
          </cell>
          <cell r="RB66">
            <v>-244</v>
          </cell>
          <cell r="RC66">
            <v>-244</v>
          </cell>
          <cell r="RD66">
            <v>0</v>
          </cell>
          <cell r="RE66">
            <v>1060.8399999999999</v>
          </cell>
          <cell r="RF66">
            <v>265.20999999999998</v>
          </cell>
          <cell r="RG66">
            <v>265.20999999999998</v>
          </cell>
          <cell r="RH66">
            <v>265.20999999999998</v>
          </cell>
          <cell r="RI66">
            <v>265.20999999999998</v>
          </cell>
          <cell r="RR66">
            <v>0</v>
          </cell>
          <cell r="RS66">
            <v>0</v>
          </cell>
          <cell r="RT66">
            <v>0</v>
          </cell>
          <cell r="RU66">
            <v>0</v>
          </cell>
          <cell r="RV66">
            <v>0</v>
          </cell>
          <cell r="SE66">
            <v>-1060.8399999999999</v>
          </cell>
          <cell r="SF66">
            <v>-1060.8399999999999</v>
          </cell>
          <cell r="SG66">
            <v>0</v>
          </cell>
          <cell r="SH66">
            <v>297.88</v>
          </cell>
          <cell r="SI66">
            <v>74.47</v>
          </cell>
          <cell r="SJ66">
            <v>74.47</v>
          </cell>
          <cell r="SK66">
            <v>74.47</v>
          </cell>
          <cell r="SL66">
            <v>74.47</v>
          </cell>
          <cell r="SU66">
            <v>0</v>
          </cell>
          <cell r="SV66">
            <v>0</v>
          </cell>
          <cell r="SW66">
            <v>0</v>
          </cell>
          <cell r="SX66">
            <v>0</v>
          </cell>
          <cell r="SY66">
            <v>0</v>
          </cell>
          <cell r="TH66">
            <v>-297.88</v>
          </cell>
          <cell r="TI66">
            <v>-297.88</v>
          </cell>
          <cell r="TJ66">
            <v>0</v>
          </cell>
          <cell r="TK66">
            <v>413.72</v>
          </cell>
          <cell r="TL66">
            <v>103.43</v>
          </cell>
          <cell r="TM66">
            <v>103.43</v>
          </cell>
          <cell r="TN66">
            <v>103.43</v>
          </cell>
          <cell r="TO66">
            <v>103.43</v>
          </cell>
          <cell r="TX66">
            <v>0</v>
          </cell>
          <cell r="TY66">
            <v>0</v>
          </cell>
          <cell r="TZ66">
            <v>0</v>
          </cell>
          <cell r="UA66">
            <v>0</v>
          </cell>
          <cell r="UB66">
            <v>0</v>
          </cell>
          <cell r="UK66">
            <v>-413.72</v>
          </cell>
          <cell r="UL66">
            <v>-413.72</v>
          </cell>
          <cell r="UM66">
            <v>0</v>
          </cell>
          <cell r="UN66">
            <v>0</v>
          </cell>
          <cell r="UO66">
            <v>0</v>
          </cell>
          <cell r="UP66">
            <v>0</v>
          </cell>
          <cell r="UQ66">
            <v>0</v>
          </cell>
          <cell r="UR66">
            <v>0</v>
          </cell>
          <cell r="VA66">
            <v>0</v>
          </cell>
          <cell r="VC66">
            <v>0</v>
          </cell>
          <cell r="VH66">
            <v>0</v>
          </cell>
          <cell r="VN66">
            <v>0</v>
          </cell>
          <cell r="VO66">
            <v>0</v>
          </cell>
          <cell r="VP66">
            <v>0</v>
          </cell>
          <cell r="VQ66">
            <v>0</v>
          </cell>
          <cell r="WD66">
            <v>0</v>
          </cell>
          <cell r="WQ66">
            <v>0</v>
          </cell>
          <cell r="WR66">
            <v>0</v>
          </cell>
          <cell r="WS66">
            <v>0</v>
          </cell>
          <cell r="WT66">
            <v>11864.84</v>
          </cell>
          <cell r="WU66">
            <v>2966.21</v>
          </cell>
          <cell r="WV66">
            <v>2966.21</v>
          </cell>
          <cell r="WW66">
            <v>2966.21</v>
          </cell>
          <cell r="WX66">
            <v>2966.21</v>
          </cell>
          <cell r="XG66">
            <v>8082.8459562441021</v>
          </cell>
          <cell r="XH66">
            <v>3516.6194148034342</v>
          </cell>
          <cell r="XI66">
            <v>2371.4068663360808</v>
          </cell>
          <cell r="XJ66">
            <v>2.8803765942374482</v>
          </cell>
          <cell r="XK66">
            <v>2191.93929851035</v>
          </cell>
          <cell r="XT66">
            <v>-3781.994043755898</v>
          </cell>
          <cell r="XU66">
            <v>-3781.994043755898</v>
          </cell>
          <cell r="XV66">
            <v>0</v>
          </cell>
          <cell r="XW66">
            <v>3265.08</v>
          </cell>
          <cell r="XX66">
            <v>816.27</v>
          </cell>
          <cell r="XY66">
            <v>816.27</v>
          </cell>
          <cell r="XZ66">
            <v>816.27</v>
          </cell>
          <cell r="YA66">
            <v>816.27</v>
          </cell>
          <cell r="YJ66">
            <v>3319.6256591508418</v>
          </cell>
          <cell r="YK66">
            <v>1148.8187636142209</v>
          </cell>
          <cell r="YL66">
            <v>752.5068477813943</v>
          </cell>
          <cell r="YM66">
            <v>756.41354557122111</v>
          </cell>
          <cell r="YN66">
            <v>661.88650218400562</v>
          </cell>
          <cell r="YW66">
            <v>54.545659150841857</v>
          </cell>
          <cell r="YX66">
            <v>0</v>
          </cell>
          <cell r="YY66">
            <v>54.545659150841857</v>
          </cell>
          <cell r="YZ66">
            <v>1790.72</v>
          </cell>
          <cell r="ZA66">
            <v>447.68</v>
          </cell>
          <cell r="ZB66">
            <v>447.68</v>
          </cell>
          <cell r="ZC66">
            <v>447.68</v>
          </cell>
          <cell r="ZD66">
            <v>447.68</v>
          </cell>
          <cell r="ZM66">
            <v>7054.7830838440123</v>
          </cell>
          <cell r="ZT66">
            <v>1622.4715779969847</v>
          </cell>
          <cell r="ZU66">
            <v>4207.7939031204132</v>
          </cell>
          <cell r="ZV66">
            <v>1224.5176027266145</v>
          </cell>
          <cell r="ZZ66">
            <v>5264.063083844012</v>
          </cell>
          <cell r="AAA66">
            <v>0</v>
          </cell>
          <cell r="AAB66">
            <v>5264.063083844012</v>
          </cell>
          <cell r="AAC66">
            <v>362.64</v>
          </cell>
          <cell r="AAD66">
            <v>90.66</v>
          </cell>
          <cell r="AAE66">
            <v>90.66</v>
          </cell>
          <cell r="AAF66">
            <v>90.66</v>
          </cell>
          <cell r="AAG66">
            <v>90.66</v>
          </cell>
          <cell r="AAP66">
            <v>356.81798579399998</v>
          </cell>
          <cell r="AAQ66">
            <v>45.471812543999995</v>
          </cell>
          <cell r="AAR66">
            <v>103.82184855</v>
          </cell>
          <cell r="AAS66">
            <v>102.82021469999999</v>
          </cell>
          <cell r="AAT66">
            <v>104.70411</v>
          </cell>
          <cell r="ABC66">
            <v>-5.8220142060000057</v>
          </cell>
          <cell r="ABD66">
            <v>-5.8220142060000057</v>
          </cell>
          <cell r="ABE66">
            <v>0</v>
          </cell>
          <cell r="ABF66">
            <v>80.16</v>
          </cell>
          <cell r="ABG66">
            <v>20.04</v>
          </cell>
          <cell r="ABH66">
            <v>20.04</v>
          </cell>
          <cell r="ABI66">
            <v>20.04</v>
          </cell>
          <cell r="ABJ66">
            <v>20.04</v>
          </cell>
          <cell r="ABS66">
            <v>0</v>
          </cell>
          <cell r="ABT66">
            <v>0</v>
          </cell>
          <cell r="ABU66">
            <v>0</v>
          </cell>
          <cell r="ABV66">
            <v>0</v>
          </cell>
          <cell r="ACF66">
            <v>-80.16</v>
          </cell>
          <cell r="ACG66">
            <v>-80.16</v>
          </cell>
          <cell r="ACH66">
            <v>0</v>
          </cell>
          <cell r="ACI66">
            <v>0</v>
          </cell>
          <cell r="ACJ66">
            <v>2054.0578599800001</v>
          </cell>
          <cell r="ACK66">
            <v>2054.0578599800001</v>
          </cell>
          <cell r="ACL66">
            <v>0</v>
          </cell>
          <cell r="ACM66">
            <v>2054.0578599800001</v>
          </cell>
          <cell r="ACN66">
            <v>0</v>
          </cell>
          <cell r="ACO66">
            <v>0</v>
          </cell>
          <cell r="ACP66">
            <v>0</v>
          </cell>
          <cell r="ACQ66">
            <v>0</v>
          </cell>
          <cell r="ACR66">
            <v>0</v>
          </cell>
          <cell r="ADA66">
            <v>2054.0578599800001</v>
          </cell>
          <cell r="ADB66">
            <v>487.82021120000002</v>
          </cell>
          <cell r="ADC66">
            <v>549.10222121999993</v>
          </cell>
          <cell r="ADD66">
            <v>531.61859155999991</v>
          </cell>
          <cell r="ADE66">
            <v>485.51683600000001</v>
          </cell>
          <cell r="ADN66">
            <v>2054.0578599800001</v>
          </cell>
          <cell r="ADO66">
            <v>0</v>
          </cell>
          <cell r="ADP66">
            <v>2054.0578599800001</v>
          </cell>
          <cell r="ADQ66">
            <v>0</v>
          </cell>
          <cell r="ADR66">
            <v>0</v>
          </cell>
          <cell r="ADS66">
            <v>0</v>
          </cell>
          <cell r="ADT66">
            <v>0</v>
          </cell>
          <cell r="ADU66">
            <v>0</v>
          </cell>
          <cell r="AED66">
            <v>0</v>
          </cell>
          <cell r="AEE66">
            <v>0</v>
          </cell>
          <cell r="AEF66">
            <v>0</v>
          </cell>
          <cell r="AEG66">
            <v>0</v>
          </cell>
          <cell r="AEH66">
            <v>0</v>
          </cell>
          <cell r="AEQ66">
            <v>0</v>
          </cell>
          <cell r="AER66">
            <v>0</v>
          </cell>
          <cell r="AES66">
            <v>0</v>
          </cell>
          <cell r="AET66">
            <v>2530.52</v>
          </cell>
          <cell r="AEU66">
            <v>632.63</v>
          </cell>
          <cell r="AEV66">
            <v>632.63</v>
          </cell>
          <cell r="AEW66">
            <v>632.63</v>
          </cell>
          <cell r="AEX66">
            <v>632.63</v>
          </cell>
          <cell r="AFG66">
            <v>0</v>
          </cell>
          <cell r="AFH66">
            <v>0</v>
          </cell>
          <cell r="AFI66">
            <v>0</v>
          </cell>
          <cell r="AFK66">
            <v>0</v>
          </cell>
          <cell r="AFT66">
            <v>-2530.52</v>
          </cell>
          <cell r="AFU66">
            <v>-2530.52</v>
          </cell>
          <cell r="AFV66">
            <v>0</v>
          </cell>
          <cell r="AFW66">
            <v>46398.757959999995</v>
          </cell>
          <cell r="AFX66">
            <v>31926.211540438504</v>
          </cell>
          <cell r="AFY66">
            <v>-14472.546419561491</v>
          </cell>
          <cell r="AFZ66">
            <v>-14472.546419561491</v>
          </cell>
          <cell r="AGA66">
            <v>0</v>
          </cell>
          <cell r="AGB66">
            <v>55678.509551999996</v>
          </cell>
          <cell r="AGC66">
            <v>38311.453848526202</v>
          </cell>
          <cell r="AGD66">
            <v>-17367.055703473794</v>
          </cell>
          <cell r="AGE66">
            <v>-17367.055703473794</v>
          </cell>
          <cell r="AGF66">
            <v>0</v>
          </cell>
          <cell r="AGG66">
            <v>2783.9254775999998</v>
          </cell>
          <cell r="AGH66">
            <v>1915.5726924263101</v>
          </cell>
          <cell r="AGI66">
            <v>-868.35278517368965</v>
          </cell>
          <cell r="AGJ66">
            <v>-868.35278517368965</v>
          </cell>
          <cell r="AGK66">
            <v>0</v>
          </cell>
          <cell r="AGL66">
            <v>825.35516304347823</v>
          </cell>
          <cell r="AGN66">
            <v>-825.35516304347823</v>
          </cell>
          <cell r="AGO66">
            <v>-825.35516304347823</v>
          </cell>
          <cell r="AGP66">
            <v>0</v>
          </cell>
          <cell r="AGQ66">
            <v>59287.790192643479</v>
          </cell>
          <cell r="AGR66">
            <v>40227.026540952509</v>
          </cell>
          <cell r="AGS66">
            <v>-19060.76365169097</v>
          </cell>
          <cell r="AGT66">
            <v>-19060.76365169097</v>
          </cell>
          <cell r="AGU66">
            <v>0</v>
          </cell>
        </row>
        <row r="67">
          <cell r="C67" t="str">
            <v>Текстильникiв, ВУЛ, 24а</v>
          </cell>
          <cell r="D67">
            <v>9</v>
          </cell>
          <cell r="E67">
            <v>5153.2</v>
          </cell>
          <cell r="F67">
            <v>16863.32</v>
          </cell>
          <cell r="G67">
            <v>7307.132800240367</v>
          </cell>
          <cell r="H67">
            <v>-9556.1871997596318</v>
          </cell>
          <cell r="I67">
            <v>-9556.1871997596318</v>
          </cell>
          <cell r="J67">
            <v>0</v>
          </cell>
          <cell r="K67">
            <v>5823.12</v>
          </cell>
          <cell r="L67">
            <v>1455.78</v>
          </cell>
          <cell r="M67">
            <v>1455.78</v>
          </cell>
          <cell r="N67">
            <v>1455.78</v>
          </cell>
          <cell r="O67">
            <v>1455.78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L67">
            <v>0</v>
          </cell>
          <cell r="AM67">
            <v>0</v>
          </cell>
          <cell r="AN67">
            <v>280.32</v>
          </cell>
          <cell r="AO67">
            <v>70.08</v>
          </cell>
          <cell r="AP67">
            <v>70.08</v>
          </cell>
          <cell r="AQ67">
            <v>70.08</v>
          </cell>
          <cell r="AR67">
            <v>70.08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O67">
            <v>0</v>
          </cell>
          <cell r="BP67">
            <v>0</v>
          </cell>
          <cell r="BQ67">
            <v>1249.1600000000001</v>
          </cell>
          <cell r="BR67">
            <v>312.29000000000002</v>
          </cell>
          <cell r="BS67">
            <v>312.29000000000002</v>
          </cell>
          <cell r="BT67">
            <v>312.29000000000002</v>
          </cell>
          <cell r="BU67">
            <v>312.29000000000002</v>
          </cell>
          <cell r="CD67">
            <v>1155.1199999999999</v>
          </cell>
          <cell r="CE67">
            <v>288.77999999999997</v>
          </cell>
          <cell r="CF67">
            <v>288.77999999999997</v>
          </cell>
          <cell r="CG67">
            <v>288.77999999999997</v>
          </cell>
          <cell r="CH67">
            <v>288.77999999999997</v>
          </cell>
          <cell r="CR67">
            <v>0</v>
          </cell>
          <cell r="CS67">
            <v>0</v>
          </cell>
          <cell r="CT67">
            <v>241.16</v>
          </cell>
          <cell r="CU67">
            <v>60.29</v>
          </cell>
          <cell r="CV67">
            <v>60.29</v>
          </cell>
          <cell r="CW67">
            <v>60.29</v>
          </cell>
          <cell r="CX67">
            <v>60.29</v>
          </cell>
          <cell r="DG67">
            <v>223.28</v>
          </cell>
          <cell r="DH67">
            <v>55.82</v>
          </cell>
          <cell r="DI67">
            <v>55.82</v>
          </cell>
          <cell r="DJ67">
            <v>55.82</v>
          </cell>
          <cell r="DK67">
            <v>55.82</v>
          </cell>
          <cell r="DT67">
            <v>-17.879999999999995</v>
          </cell>
          <cell r="DU67">
            <v>-17.879999999999995</v>
          </cell>
          <cell r="DV67">
            <v>0</v>
          </cell>
          <cell r="DW67">
            <v>241.16</v>
          </cell>
          <cell r="DX67">
            <v>60.29</v>
          </cell>
          <cell r="DY67">
            <v>60.29</v>
          </cell>
          <cell r="DZ67">
            <v>60.29</v>
          </cell>
          <cell r="EA67">
            <v>60.29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X67">
            <v>-241.16</v>
          </cell>
          <cell r="EY67">
            <v>-241.16</v>
          </cell>
          <cell r="EZ67">
            <v>0</v>
          </cell>
          <cell r="FA67">
            <v>2145.7600000000002</v>
          </cell>
          <cell r="FB67">
            <v>536.44000000000005</v>
          </cell>
          <cell r="FC67">
            <v>536.44000000000005</v>
          </cell>
          <cell r="FD67">
            <v>536.44000000000005</v>
          </cell>
          <cell r="FE67">
            <v>536.44000000000005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GA67">
            <v>-2145.7600000000002</v>
          </cell>
          <cell r="GB67">
            <v>-2145.7600000000002</v>
          </cell>
          <cell r="GC67">
            <v>0</v>
          </cell>
          <cell r="GD67">
            <v>218.52</v>
          </cell>
          <cell r="GE67">
            <v>54.63</v>
          </cell>
          <cell r="GF67">
            <v>54.63</v>
          </cell>
          <cell r="GG67">
            <v>54.63</v>
          </cell>
          <cell r="GH67">
            <v>54.63</v>
          </cell>
          <cell r="GQ67">
            <v>0</v>
          </cell>
          <cell r="GV67">
            <v>-218.52</v>
          </cell>
          <cell r="GW67">
            <v>-218.52</v>
          </cell>
          <cell r="GX67">
            <v>0</v>
          </cell>
          <cell r="GY67">
            <v>6664.12</v>
          </cell>
          <cell r="GZ67">
            <v>1666.03</v>
          </cell>
          <cell r="HA67">
            <v>1666.03</v>
          </cell>
          <cell r="HB67">
            <v>1666.03</v>
          </cell>
          <cell r="HC67">
            <v>1666.03</v>
          </cell>
          <cell r="HL67">
            <v>5928.7328002403674</v>
          </cell>
          <cell r="HM67">
            <v>1625.8439379221024</v>
          </cell>
          <cell r="HN67">
            <v>1691.257734202195</v>
          </cell>
          <cell r="HO67">
            <v>1401.6096761310662</v>
          </cell>
          <cell r="HP67">
            <v>1210.0214519850035</v>
          </cell>
          <cell r="HY67">
            <v>-735.38719975963249</v>
          </cell>
          <cell r="HZ67">
            <v>-735.38719975963249</v>
          </cell>
          <cell r="IA67">
            <v>0</v>
          </cell>
          <cell r="IB67">
            <v>18649.36</v>
          </cell>
          <cell r="IC67">
            <v>4662.34</v>
          </cell>
          <cell r="ID67">
            <v>4662.34</v>
          </cell>
          <cell r="IE67">
            <v>4662.34</v>
          </cell>
          <cell r="IF67">
            <v>4662.34</v>
          </cell>
          <cell r="IO67">
            <v>14309.643662955792</v>
          </cell>
          <cell r="IP67">
            <v>3499.965478216739</v>
          </cell>
          <cell r="IQ67">
            <v>4898.2764591206187</v>
          </cell>
          <cell r="IR67">
            <v>3136.4015893159217</v>
          </cell>
          <cell r="IS67">
            <v>2775.0001363025131</v>
          </cell>
          <cell r="JB67">
            <v>-4339.7163370442086</v>
          </cell>
          <cell r="JC67">
            <v>-4339.7163370442086</v>
          </cell>
          <cell r="JD67">
            <v>0</v>
          </cell>
          <cell r="JE67">
            <v>0</v>
          </cell>
          <cell r="JF67">
            <v>0</v>
          </cell>
          <cell r="JG67">
            <v>0</v>
          </cell>
          <cell r="JH67">
            <v>0</v>
          </cell>
          <cell r="JI67">
            <v>0</v>
          </cell>
          <cell r="JR67">
            <v>0</v>
          </cell>
          <cell r="JS67">
            <v>0</v>
          </cell>
          <cell r="JT67">
            <v>0</v>
          </cell>
          <cell r="JU67">
            <v>0</v>
          </cell>
          <cell r="JV67">
            <v>0</v>
          </cell>
          <cell r="KE67">
            <v>0</v>
          </cell>
          <cell r="KF67">
            <v>0</v>
          </cell>
          <cell r="KG67">
            <v>0</v>
          </cell>
          <cell r="KH67">
            <v>1581</v>
          </cell>
          <cell r="KI67">
            <v>395.25</v>
          </cell>
          <cell r="KJ67">
            <v>395.25</v>
          </cell>
          <cell r="KK67">
            <v>395.25</v>
          </cell>
          <cell r="KL67">
            <v>395.25</v>
          </cell>
          <cell r="KU67">
            <v>1705.171625632134</v>
          </cell>
          <cell r="KV67">
            <v>459.74344812330355</v>
          </cell>
          <cell r="KW67">
            <v>460.31413754025118</v>
          </cell>
          <cell r="KX67">
            <v>434.7647665362835</v>
          </cell>
          <cell r="KY67">
            <v>350.34927343229583</v>
          </cell>
          <cell r="LH67">
            <v>124.17162563213401</v>
          </cell>
          <cell r="LI67">
            <v>0</v>
          </cell>
          <cell r="LJ67">
            <v>124.17162563213401</v>
          </cell>
          <cell r="LK67">
            <v>0</v>
          </cell>
          <cell r="LX67">
            <v>0</v>
          </cell>
          <cell r="MJ67">
            <v>0</v>
          </cell>
          <cell r="ML67">
            <v>0</v>
          </cell>
          <cell r="MM67">
            <v>0</v>
          </cell>
          <cell r="MN67">
            <v>35268.520000000004</v>
          </cell>
          <cell r="MO67">
            <v>8817.130000000001</v>
          </cell>
          <cell r="MP67">
            <v>8817.130000000001</v>
          </cell>
          <cell r="MQ67">
            <v>8817.130000000001</v>
          </cell>
          <cell r="MR67">
            <v>8817.130000000001</v>
          </cell>
          <cell r="NA67">
            <v>40247.321892842992</v>
          </cell>
          <cell r="NB67">
            <v>20903.321892842992</v>
          </cell>
          <cell r="NC67">
            <v>19344</v>
          </cell>
          <cell r="ND67">
            <v>0</v>
          </cell>
          <cell r="NE67">
            <v>0</v>
          </cell>
          <cell r="NN67">
            <v>4978.8018928429883</v>
          </cell>
          <cell r="NO67">
            <v>0</v>
          </cell>
          <cell r="NP67">
            <v>4978.8018928429883</v>
          </cell>
          <cell r="NQ67">
            <v>5785.96</v>
          </cell>
          <cell r="NR67">
            <v>0</v>
          </cell>
          <cell r="NS67">
            <v>-5785.96</v>
          </cell>
          <cell r="NT67">
            <v>-5785.96</v>
          </cell>
          <cell r="NU67">
            <v>0</v>
          </cell>
          <cell r="NV67">
            <v>1601.64</v>
          </cell>
          <cell r="NW67">
            <v>400.41</v>
          </cell>
          <cell r="NX67">
            <v>400.41</v>
          </cell>
          <cell r="NY67">
            <v>400.41</v>
          </cell>
          <cell r="NZ67">
            <v>400.41</v>
          </cell>
          <cell r="OI67">
            <v>0</v>
          </cell>
          <cell r="OJ67">
            <v>0</v>
          </cell>
          <cell r="OK67">
            <v>0</v>
          </cell>
          <cell r="OL67">
            <v>0</v>
          </cell>
          <cell r="OM67">
            <v>0</v>
          </cell>
          <cell r="OV67">
            <v>-1601.64</v>
          </cell>
          <cell r="OW67">
            <v>-1601.64</v>
          </cell>
          <cell r="OX67">
            <v>0</v>
          </cell>
          <cell r="OY67">
            <v>350.4</v>
          </cell>
          <cell r="OZ67">
            <v>87.6</v>
          </cell>
          <cell r="PA67">
            <v>87.6</v>
          </cell>
          <cell r="PB67">
            <v>87.6</v>
          </cell>
          <cell r="PC67">
            <v>87.6</v>
          </cell>
          <cell r="PL67">
            <v>0</v>
          </cell>
          <cell r="PM67">
            <v>0</v>
          </cell>
          <cell r="PN67">
            <v>0</v>
          </cell>
          <cell r="PO67">
            <v>0</v>
          </cell>
          <cell r="PP67">
            <v>0</v>
          </cell>
          <cell r="PY67">
            <v>-350.4</v>
          </cell>
          <cell r="PZ67">
            <v>-350.4</v>
          </cell>
          <cell r="QA67">
            <v>0</v>
          </cell>
          <cell r="QB67">
            <v>496.76</v>
          </cell>
          <cell r="QC67">
            <v>124.19</v>
          </cell>
          <cell r="QD67">
            <v>124.19</v>
          </cell>
          <cell r="QE67">
            <v>124.19</v>
          </cell>
          <cell r="QF67">
            <v>124.19</v>
          </cell>
          <cell r="QO67">
            <v>0</v>
          </cell>
          <cell r="QP67">
            <v>0</v>
          </cell>
          <cell r="QQ67">
            <v>0</v>
          </cell>
          <cell r="QR67">
            <v>0</v>
          </cell>
          <cell r="QS67">
            <v>0</v>
          </cell>
          <cell r="RB67">
            <v>-496.76</v>
          </cell>
          <cell r="RC67">
            <v>-496.76</v>
          </cell>
          <cell r="RD67">
            <v>0</v>
          </cell>
          <cell r="RE67">
            <v>2281.84</v>
          </cell>
          <cell r="RF67">
            <v>570.46</v>
          </cell>
          <cell r="RG67">
            <v>570.46</v>
          </cell>
          <cell r="RH67">
            <v>570.46</v>
          </cell>
          <cell r="RI67">
            <v>570.46</v>
          </cell>
          <cell r="RR67">
            <v>0</v>
          </cell>
          <cell r="RS67">
            <v>0</v>
          </cell>
          <cell r="RT67">
            <v>0</v>
          </cell>
          <cell r="RU67">
            <v>0</v>
          </cell>
          <cell r="RV67">
            <v>0</v>
          </cell>
          <cell r="SE67">
            <v>-2281.84</v>
          </cell>
          <cell r="SF67">
            <v>-2281.84</v>
          </cell>
          <cell r="SG67">
            <v>0</v>
          </cell>
          <cell r="SH67">
            <v>436.96</v>
          </cell>
          <cell r="SI67">
            <v>109.24</v>
          </cell>
          <cell r="SJ67">
            <v>109.24</v>
          </cell>
          <cell r="SK67">
            <v>109.24</v>
          </cell>
          <cell r="SL67">
            <v>109.24</v>
          </cell>
          <cell r="SU67">
            <v>0</v>
          </cell>
          <cell r="SV67">
            <v>0</v>
          </cell>
          <cell r="SW67">
            <v>0</v>
          </cell>
          <cell r="SX67">
            <v>0</v>
          </cell>
          <cell r="SY67">
            <v>0</v>
          </cell>
          <cell r="TH67">
            <v>-436.96</v>
          </cell>
          <cell r="TI67">
            <v>-436.96</v>
          </cell>
          <cell r="TJ67">
            <v>0</v>
          </cell>
          <cell r="TK67">
            <v>581.28</v>
          </cell>
          <cell r="TL67">
            <v>145.32</v>
          </cell>
          <cell r="TM67">
            <v>145.32</v>
          </cell>
          <cell r="TN67">
            <v>145.32</v>
          </cell>
          <cell r="TO67">
            <v>145.32</v>
          </cell>
          <cell r="TX67">
            <v>0</v>
          </cell>
          <cell r="TY67">
            <v>0</v>
          </cell>
          <cell r="TZ67">
            <v>0</v>
          </cell>
          <cell r="UA67">
            <v>0</v>
          </cell>
          <cell r="UB67">
            <v>0</v>
          </cell>
          <cell r="UK67">
            <v>-581.28</v>
          </cell>
          <cell r="UL67">
            <v>-581.28</v>
          </cell>
          <cell r="UM67">
            <v>0</v>
          </cell>
          <cell r="UN67">
            <v>37.08</v>
          </cell>
          <cell r="UO67">
            <v>9.27</v>
          </cell>
          <cell r="UP67">
            <v>9.27</v>
          </cell>
          <cell r="UQ67">
            <v>9.27</v>
          </cell>
          <cell r="UR67">
            <v>9.27</v>
          </cell>
          <cell r="VA67">
            <v>0</v>
          </cell>
          <cell r="VC67">
            <v>0</v>
          </cell>
          <cell r="VH67">
            <v>0</v>
          </cell>
          <cell r="VN67">
            <v>-37.08</v>
          </cell>
          <cell r="VO67">
            <v>-37.08</v>
          </cell>
          <cell r="VP67">
            <v>0</v>
          </cell>
          <cell r="VQ67">
            <v>0</v>
          </cell>
          <cell r="WD67">
            <v>0</v>
          </cell>
          <cell r="WQ67">
            <v>0</v>
          </cell>
          <cell r="WR67">
            <v>0</v>
          </cell>
          <cell r="WS67">
            <v>0</v>
          </cell>
          <cell r="WT67">
            <v>27895.279999999999</v>
          </cell>
          <cell r="WU67">
            <v>6973.82</v>
          </cell>
          <cell r="WV67">
            <v>6973.82</v>
          </cell>
          <cell r="WW67">
            <v>6973.82</v>
          </cell>
          <cell r="WX67">
            <v>6973.82</v>
          </cell>
          <cell r="XG67">
            <v>17408.852600188387</v>
          </cell>
          <cell r="XH67">
            <v>6540.6146325048439</v>
          </cell>
          <cell r="XI67">
            <v>4405.1823933309233</v>
          </cell>
          <cell r="XJ67">
            <v>4.5207600328254376</v>
          </cell>
          <cell r="XK67">
            <v>6458.5348143197934</v>
          </cell>
          <cell r="XT67">
            <v>-10486.427399811611</v>
          </cell>
          <cell r="XU67">
            <v>-10486.427399811611</v>
          </cell>
          <cell r="XV67">
            <v>0</v>
          </cell>
          <cell r="XW67">
            <v>14997.88</v>
          </cell>
          <cell r="XX67">
            <v>3749.47</v>
          </cell>
          <cell r="XY67">
            <v>3749.47</v>
          </cell>
          <cell r="XZ67">
            <v>3749.47</v>
          </cell>
          <cell r="YA67">
            <v>3749.47</v>
          </cell>
          <cell r="YJ67">
            <v>13412.488145741547</v>
          </cell>
          <cell r="YK67">
            <v>3804.870808416531</v>
          </cell>
          <cell r="YL67">
            <v>3260.9213447931397</v>
          </cell>
          <cell r="YM67">
            <v>3542.9648481775685</v>
          </cell>
          <cell r="YN67">
            <v>2803.7311443543067</v>
          </cell>
          <cell r="YW67">
            <v>-1585.3918542584524</v>
          </cell>
          <cell r="YX67">
            <v>-1585.3918542584524</v>
          </cell>
          <cell r="YY67">
            <v>0</v>
          </cell>
          <cell r="YZ67">
            <v>805.96</v>
          </cell>
          <cell r="ZA67">
            <v>201.49</v>
          </cell>
          <cell r="ZB67">
            <v>201.49</v>
          </cell>
          <cell r="ZC67">
            <v>201.49</v>
          </cell>
          <cell r="ZD67">
            <v>201.49</v>
          </cell>
          <cell r="ZM67">
            <v>9630.2646313196201</v>
          </cell>
          <cell r="ZT67">
            <v>1786.1849365139999</v>
          </cell>
          <cell r="ZU67">
            <v>7766.8476511596637</v>
          </cell>
          <cell r="ZV67">
            <v>77.232043645956026</v>
          </cell>
          <cell r="ZZ67">
            <v>8824.304631319621</v>
          </cell>
          <cell r="AAA67">
            <v>0</v>
          </cell>
          <cell r="AAB67">
            <v>8824.304631319621</v>
          </cell>
          <cell r="AAC67">
            <v>568.91999999999996</v>
          </cell>
          <cell r="AAD67">
            <v>142.22999999999999</v>
          </cell>
          <cell r="AAE67">
            <v>142.22999999999999</v>
          </cell>
          <cell r="AAF67">
            <v>142.22999999999999</v>
          </cell>
          <cell r="AAG67">
            <v>142.22999999999999</v>
          </cell>
          <cell r="AAP67">
            <v>559.5406299</v>
          </cell>
          <cell r="AAQ67">
            <v>102.89957580000001</v>
          </cell>
          <cell r="AAR67">
            <v>152.27204454</v>
          </cell>
          <cell r="AAS67">
            <v>150.80298156000001</v>
          </cell>
          <cell r="AAT67">
            <v>153.56602799999999</v>
          </cell>
          <cell r="ABC67">
            <v>-9.3793700999999601</v>
          </cell>
          <cell r="ABD67">
            <v>-9.3793700999999601</v>
          </cell>
          <cell r="ABE67">
            <v>0</v>
          </cell>
          <cell r="ABF67">
            <v>125.72</v>
          </cell>
          <cell r="ABG67">
            <v>31.43</v>
          </cell>
          <cell r="ABH67">
            <v>31.43</v>
          </cell>
          <cell r="ABI67">
            <v>31.43</v>
          </cell>
          <cell r="ABJ67">
            <v>31.43</v>
          </cell>
          <cell r="ABS67">
            <v>0</v>
          </cell>
          <cell r="ABT67">
            <v>0</v>
          </cell>
          <cell r="ABU67">
            <v>0</v>
          </cell>
          <cell r="ABV67">
            <v>0</v>
          </cell>
          <cell r="ACF67">
            <v>-125.72</v>
          </cell>
          <cell r="ACG67">
            <v>-125.72</v>
          </cell>
          <cell r="ACH67">
            <v>0</v>
          </cell>
          <cell r="ACI67">
            <v>7961.68</v>
          </cell>
          <cell r="ACJ67">
            <v>7606.3016738799997</v>
          </cell>
          <cell r="ACK67">
            <v>-355.37832612000057</v>
          </cell>
          <cell r="ACL67">
            <v>-355.37832612000057</v>
          </cell>
          <cell r="ACM67">
            <v>0</v>
          </cell>
          <cell r="ACN67">
            <v>6326.08</v>
          </cell>
          <cell r="ACO67">
            <v>1581.52</v>
          </cell>
          <cell r="ACP67">
            <v>1581.52</v>
          </cell>
          <cell r="ACQ67">
            <v>1581.52</v>
          </cell>
          <cell r="ACR67">
            <v>1581.52</v>
          </cell>
          <cell r="ADA67">
            <v>5705.7171018399995</v>
          </cell>
          <cell r="ADB67">
            <v>1352.1766479200001</v>
          </cell>
          <cell r="ADC67">
            <v>1390.4437198399999</v>
          </cell>
          <cell r="ADD67">
            <v>1419.68059408</v>
          </cell>
          <cell r="ADE67">
            <v>1543.41614</v>
          </cell>
          <cell r="ADN67">
            <v>-620.36289816000044</v>
          </cell>
          <cell r="ADO67">
            <v>-620.36289816000044</v>
          </cell>
          <cell r="ADP67">
            <v>0</v>
          </cell>
          <cell r="ADQ67">
            <v>1635.6</v>
          </cell>
          <cell r="ADR67">
            <v>408.9</v>
          </cell>
          <cell r="ADS67">
            <v>408.9</v>
          </cell>
          <cell r="ADT67">
            <v>408.9</v>
          </cell>
          <cell r="ADU67">
            <v>408.9</v>
          </cell>
          <cell r="AED67">
            <v>1900.5845720399998</v>
          </cell>
          <cell r="AEE67">
            <v>455.04479075999996</v>
          </cell>
          <cell r="AEF67">
            <v>501.42107596</v>
          </cell>
          <cell r="AEG67">
            <v>537.71164132000001</v>
          </cell>
          <cell r="AEH67">
            <v>406.40706399999993</v>
          </cell>
          <cell r="AEQ67">
            <v>264.98457203999988</v>
          </cell>
          <cell r="AER67">
            <v>0</v>
          </cell>
          <cell r="AES67">
            <v>264.98457203999988</v>
          </cell>
          <cell r="AET67">
            <v>0</v>
          </cell>
          <cell r="AEU67">
            <v>0</v>
          </cell>
          <cell r="AEV67">
            <v>0</v>
          </cell>
          <cell r="AEW67">
            <v>0</v>
          </cell>
          <cell r="AEX67">
            <v>0</v>
          </cell>
          <cell r="AFG67">
            <v>0</v>
          </cell>
          <cell r="AFH67">
            <v>0</v>
          </cell>
          <cell r="AFI67">
            <v>0</v>
          </cell>
          <cell r="AFK67">
            <v>0</v>
          </cell>
          <cell r="AFT67">
            <v>0</v>
          </cell>
          <cell r="AFU67">
            <v>0</v>
          </cell>
          <cell r="AFV67">
            <v>0</v>
          </cell>
          <cell r="AFW67">
            <v>130503.60000000003</v>
          </cell>
          <cell r="AFX67">
            <v>112186.71766270083</v>
          </cell>
          <cell r="AFY67">
            <v>-18316.882337299205</v>
          </cell>
          <cell r="AFZ67">
            <v>-18316.882337299205</v>
          </cell>
          <cell r="AGA67">
            <v>0</v>
          </cell>
          <cell r="AGB67">
            <v>156604.32000000004</v>
          </cell>
          <cell r="AGC67">
            <v>134624.061195241</v>
          </cell>
          <cell r="AGD67">
            <v>-21980.25880475904</v>
          </cell>
          <cell r="AGE67">
            <v>-21980.25880475904</v>
          </cell>
          <cell r="AGF67">
            <v>0</v>
          </cell>
          <cell r="AGG67">
            <v>4698.1296000000011</v>
          </cell>
          <cell r="AGH67">
            <v>4038.72183585723</v>
          </cell>
          <cell r="AGI67">
            <v>-659.40776414277116</v>
          </cell>
          <cell r="AGJ67">
            <v>-659.40776414277116</v>
          </cell>
          <cell r="AGK67">
            <v>0</v>
          </cell>
          <cell r="AGL67">
            <v>825.35516304347823</v>
          </cell>
          <cell r="AGN67">
            <v>-825.35516304347823</v>
          </cell>
          <cell r="AGO67">
            <v>-825.35516304347823</v>
          </cell>
          <cell r="AGP67">
            <v>0</v>
          </cell>
          <cell r="AGQ67">
            <v>162127.80476304353</v>
          </cell>
          <cell r="AGR67">
            <v>138662.78303109822</v>
          </cell>
          <cell r="AGS67">
            <v>-23465.021731945308</v>
          </cell>
          <cell r="AGT67">
            <v>-23465.021731945308</v>
          </cell>
          <cell r="AGU67">
            <v>0</v>
          </cell>
        </row>
        <row r="68">
          <cell r="C68" t="str">
            <v>Текстильникiв, ВУЛ, 25а</v>
          </cell>
          <cell r="D68">
            <v>5</v>
          </cell>
          <cell r="E68">
            <v>2320.1</v>
          </cell>
          <cell r="F68">
            <v>11004.16</v>
          </cell>
          <cell r="G68">
            <v>3530.8729259128831</v>
          </cell>
          <cell r="H68">
            <v>-7473.2870740871167</v>
          </cell>
          <cell r="I68">
            <v>-7473.2870740871167</v>
          </cell>
          <cell r="J68">
            <v>0</v>
          </cell>
          <cell r="K68">
            <v>3357.8</v>
          </cell>
          <cell r="L68">
            <v>839.45</v>
          </cell>
          <cell r="M68">
            <v>839.45</v>
          </cell>
          <cell r="N68">
            <v>839.45</v>
          </cell>
          <cell r="O68">
            <v>839.45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L68">
            <v>0</v>
          </cell>
          <cell r="AM68">
            <v>0</v>
          </cell>
          <cell r="AN68">
            <v>656.72</v>
          </cell>
          <cell r="AO68">
            <v>164.18</v>
          </cell>
          <cell r="AP68">
            <v>164.18</v>
          </cell>
          <cell r="AQ68">
            <v>164.18</v>
          </cell>
          <cell r="AR68">
            <v>164.18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O68">
            <v>0</v>
          </cell>
          <cell r="BP68">
            <v>0</v>
          </cell>
          <cell r="BQ68">
            <v>538.76</v>
          </cell>
          <cell r="BR68">
            <v>134.69</v>
          </cell>
          <cell r="BS68">
            <v>134.69</v>
          </cell>
          <cell r="BT68">
            <v>134.69</v>
          </cell>
          <cell r="BU68">
            <v>134.69</v>
          </cell>
          <cell r="CD68">
            <v>497.92</v>
          </cell>
          <cell r="CE68">
            <v>124.48</v>
          </cell>
          <cell r="CF68">
            <v>124.48</v>
          </cell>
          <cell r="CG68">
            <v>124.48</v>
          </cell>
          <cell r="CH68">
            <v>124.48</v>
          </cell>
          <cell r="CR68">
            <v>0</v>
          </cell>
          <cell r="CS68">
            <v>0</v>
          </cell>
          <cell r="CT68">
            <v>105.64</v>
          </cell>
          <cell r="CU68">
            <v>26.41</v>
          </cell>
          <cell r="CV68">
            <v>26.41</v>
          </cell>
          <cell r="CW68">
            <v>26.41</v>
          </cell>
          <cell r="CX68">
            <v>26.41</v>
          </cell>
          <cell r="DG68">
            <v>97.64</v>
          </cell>
          <cell r="DH68">
            <v>24.41</v>
          </cell>
          <cell r="DI68">
            <v>24.41</v>
          </cell>
          <cell r="DJ68">
            <v>24.41</v>
          </cell>
          <cell r="DK68">
            <v>24.41</v>
          </cell>
          <cell r="DT68">
            <v>-8</v>
          </cell>
          <cell r="DU68">
            <v>-8</v>
          </cell>
          <cell r="DV68">
            <v>0</v>
          </cell>
          <cell r="DW68">
            <v>349.28</v>
          </cell>
          <cell r="DX68">
            <v>87.32</v>
          </cell>
          <cell r="DY68">
            <v>87.32</v>
          </cell>
          <cell r="DZ68">
            <v>87.32</v>
          </cell>
          <cell r="EA68">
            <v>87.32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X68">
            <v>-349.28</v>
          </cell>
          <cell r="EY68">
            <v>-349.28</v>
          </cell>
          <cell r="EZ68">
            <v>0</v>
          </cell>
          <cell r="FA68">
            <v>2776.96</v>
          </cell>
          <cell r="FB68">
            <v>694.24</v>
          </cell>
          <cell r="FC68">
            <v>694.24</v>
          </cell>
          <cell r="FD68">
            <v>694.24</v>
          </cell>
          <cell r="FE68">
            <v>694.24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GA68">
            <v>-2776.96</v>
          </cell>
          <cell r="GB68">
            <v>-2776.96</v>
          </cell>
          <cell r="GC68">
            <v>0</v>
          </cell>
          <cell r="GD68">
            <v>219.24</v>
          </cell>
          <cell r="GE68">
            <v>54.81</v>
          </cell>
          <cell r="GF68">
            <v>54.81</v>
          </cell>
          <cell r="GG68">
            <v>54.81</v>
          </cell>
          <cell r="GH68">
            <v>54.81</v>
          </cell>
          <cell r="GQ68">
            <v>0</v>
          </cell>
          <cell r="GV68">
            <v>-219.24</v>
          </cell>
          <cell r="GW68">
            <v>-219.24</v>
          </cell>
          <cell r="GX68">
            <v>0</v>
          </cell>
          <cell r="GY68">
            <v>2999.76</v>
          </cell>
          <cell r="GZ68">
            <v>749.94</v>
          </cell>
          <cell r="HA68">
            <v>749.94</v>
          </cell>
          <cell r="HB68">
            <v>749.94</v>
          </cell>
          <cell r="HC68">
            <v>749.94</v>
          </cell>
          <cell r="HL68">
            <v>2935.3129259128832</v>
          </cell>
          <cell r="HM68">
            <v>1000.4589563647806</v>
          </cell>
          <cell r="HN68">
            <v>760.60429672534588</v>
          </cell>
          <cell r="HO68">
            <v>630.30264489761157</v>
          </cell>
          <cell r="HP68">
            <v>543.94702792514499</v>
          </cell>
          <cell r="HY68">
            <v>-64.447074087117016</v>
          </cell>
          <cell r="HZ68">
            <v>-64.447074087117016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0</v>
          </cell>
          <cell r="IF68">
            <v>0</v>
          </cell>
          <cell r="IO68">
            <v>0</v>
          </cell>
          <cell r="IP68">
            <v>0</v>
          </cell>
          <cell r="IQ68">
            <v>0</v>
          </cell>
          <cell r="IR68">
            <v>0</v>
          </cell>
          <cell r="IS68">
            <v>0</v>
          </cell>
          <cell r="JB68">
            <v>0</v>
          </cell>
          <cell r="JC68">
            <v>0</v>
          </cell>
          <cell r="JD68">
            <v>0</v>
          </cell>
          <cell r="JE68">
            <v>0</v>
          </cell>
          <cell r="JF68">
            <v>0</v>
          </cell>
          <cell r="JG68">
            <v>0</v>
          </cell>
          <cell r="JH68">
            <v>0</v>
          </cell>
          <cell r="JI68">
            <v>0</v>
          </cell>
          <cell r="JR68">
            <v>0</v>
          </cell>
          <cell r="JS68">
            <v>0</v>
          </cell>
          <cell r="JT68">
            <v>0</v>
          </cell>
          <cell r="JU68">
            <v>0</v>
          </cell>
          <cell r="JV68">
            <v>0</v>
          </cell>
          <cell r="KE68">
            <v>0</v>
          </cell>
          <cell r="KF68">
            <v>0</v>
          </cell>
          <cell r="KG68">
            <v>0</v>
          </cell>
          <cell r="KH68">
            <v>746.84</v>
          </cell>
          <cell r="KI68">
            <v>186.71</v>
          </cell>
          <cell r="KJ68">
            <v>186.71</v>
          </cell>
          <cell r="KK68">
            <v>186.71</v>
          </cell>
          <cell r="KL68">
            <v>186.71</v>
          </cell>
          <cell r="KU68">
            <v>804.75945478347512</v>
          </cell>
          <cell r="KV68">
            <v>216.97691956070764</v>
          </cell>
          <cell r="KW68">
            <v>217.24625767138792</v>
          </cell>
          <cell r="KX68">
            <v>205.18817649636753</v>
          </cell>
          <cell r="KY68">
            <v>165.34810105501191</v>
          </cell>
          <cell r="LH68">
            <v>57.919454783475089</v>
          </cell>
          <cell r="LI68">
            <v>0</v>
          </cell>
          <cell r="LJ68">
            <v>57.919454783475089</v>
          </cell>
          <cell r="LK68">
            <v>0</v>
          </cell>
          <cell r="LX68">
            <v>0</v>
          </cell>
          <cell r="MJ68">
            <v>0</v>
          </cell>
          <cell r="ML68">
            <v>0</v>
          </cell>
          <cell r="MM68">
            <v>0</v>
          </cell>
          <cell r="MN68">
            <v>10641.4</v>
          </cell>
          <cell r="MO68">
            <v>2660.35</v>
          </cell>
          <cell r="MP68">
            <v>2660.35</v>
          </cell>
          <cell r="MQ68">
            <v>2660.35</v>
          </cell>
          <cell r="MR68">
            <v>2660.35</v>
          </cell>
          <cell r="NA68">
            <v>0</v>
          </cell>
          <cell r="NB68">
            <v>0</v>
          </cell>
          <cell r="NC68">
            <v>0</v>
          </cell>
          <cell r="ND68">
            <v>0</v>
          </cell>
          <cell r="NE68">
            <v>0</v>
          </cell>
          <cell r="NN68">
            <v>-10641.4</v>
          </cell>
          <cell r="NO68">
            <v>-10641.4</v>
          </cell>
          <cell r="NP68">
            <v>0</v>
          </cell>
          <cell r="NQ68">
            <v>3915.1200000000003</v>
          </cell>
          <cell r="NR68">
            <v>1187.92</v>
          </cell>
          <cell r="NS68">
            <v>-2727.2000000000003</v>
          </cell>
          <cell r="NT68">
            <v>-2727.2000000000003</v>
          </cell>
          <cell r="NU68">
            <v>0</v>
          </cell>
          <cell r="NV68">
            <v>1041.76</v>
          </cell>
          <cell r="NW68">
            <v>260.44</v>
          </cell>
          <cell r="NX68">
            <v>260.44</v>
          </cell>
          <cell r="NY68">
            <v>260.44</v>
          </cell>
          <cell r="NZ68">
            <v>260.44</v>
          </cell>
          <cell r="OI68">
            <v>0</v>
          </cell>
          <cell r="OJ68">
            <v>0</v>
          </cell>
          <cell r="OK68">
            <v>0</v>
          </cell>
          <cell r="OL68">
            <v>0</v>
          </cell>
          <cell r="OM68">
            <v>0</v>
          </cell>
          <cell r="OV68">
            <v>-1041.76</v>
          </cell>
          <cell r="OW68">
            <v>-1041.76</v>
          </cell>
          <cell r="OX68">
            <v>0</v>
          </cell>
          <cell r="OY68">
            <v>808.08</v>
          </cell>
          <cell r="OZ68">
            <v>202.02</v>
          </cell>
          <cell r="PA68">
            <v>202.02</v>
          </cell>
          <cell r="PB68">
            <v>202.02</v>
          </cell>
          <cell r="PC68">
            <v>202.02</v>
          </cell>
          <cell r="PL68">
            <v>1187.92</v>
          </cell>
          <cell r="PM68">
            <v>1187.92</v>
          </cell>
          <cell r="PN68">
            <v>0</v>
          </cell>
          <cell r="PO68">
            <v>0</v>
          </cell>
          <cell r="PP68">
            <v>0</v>
          </cell>
          <cell r="PY68">
            <v>379.84000000000003</v>
          </cell>
          <cell r="PZ68">
            <v>0</v>
          </cell>
          <cell r="QA68">
            <v>379.84000000000003</v>
          </cell>
          <cell r="QB68">
            <v>202.28</v>
          </cell>
          <cell r="QC68">
            <v>50.57</v>
          </cell>
          <cell r="QD68">
            <v>50.57</v>
          </cell>
          <cell r="QE68">
            <v>50.57</v>
          </cell>
          <cell r="QF68">
            <v>50.57</v>
          </cell>
          <cell r="QO68">
            <v>0</v>
          </cell>
          <cell r="QP68">
            <v>0</v>
          </cell>
          <cell r="QQ68">
            <v>0</v>
          </cell>
          <cell r="QR68">
            <v>0</v>
          </cell>
          <cell r="QS68">
            <v>0</v>
          </cell>
          <cell r="RB68">
            <v>-202.28</v>
          </cell>
          <cell r="RC68">
            <v>-202.28</v>
          </cell>
          <cell r="RD68">
            <v>0</v>
          </cell>
          <cell r="RE68">
            <v>915.88</v>
          </cell>
          <cell r="RF68">
            <v>228.97</v>
          </cell>
          <cell r="RG68">
            <v>228.97</v>
          </cell>
          <cell r="RH68">
            <v>228.97</v>
          </cell>
          <cell r="RI68">
            <v>228.97</v>
          </cell>
          <cell r="RR68">
            <v>0</v>
          </cell>
          <cell r="RS68">
            <v>0</v>
          </cell>
          <cell r="RT68">
            <v>0</v>
          </cell>
          <cell r="RU68">
            <v>0</v>
          </cell>
          <cell r="RV68">
            <v>0</v>
          </cell>
          <cell r="SE68">
            <v>-915.88</v>
          </cell>
          <cell r="SF68">
            <v>-915.88</v>
          </cell>
          <cell r="SG68">
            <v>0</v>
          </cell>
          <cell r="SH68">
            <v>0</v>
          </cell>
          <cell r="SI68">
            <v>0</v>
          </cell>
          <cell r="SJ68">
            <v>0</v>
          </cell>
          <cell r="SK68">
            <v>0</v>
          </cell>
          <cell r="SL68">
            <v>0</v>
          </cell>
          <cell r="SU68">
            <v>0</v>
          </cell>
          <cell r="SV68">
            <v>0</v>
          </cell>
          <cell r="SW68">
            <v>0</v>
          </cell>
          <cell r="SX68">
            <v>0</v>
          </cell>
          <cell r="SY68">
            <v>0</v>
          </cell>
          <cell r="TH68">
            <v>0</v>
          </cell>
          <cell r="TI68">
            <v>0</v>
          </cell>
          <cell r="TJ68">
            <v>0</v>
          </cell>
          <cell r="TK68">
            <v>929.56</v>
          </cell>
          <cell r="TL68">
            <v>232.39</v>
          </cell>
          <cell r="TM68">
            <v>232.39</v>
          </cell>
          <cell r="TN68">
            <v>232.39</v>
          </cell>
          <cell r="TO68">
            <v>232.39</v>
          </cell>
          <cell r="TX68">
            <v>0</v>
          </cell>
          <cell r="TY68">
            <v>0</v>
          </cell>
          <cell r="TZ68">
            <v>0</v>
          </cell>
          <cell r="UA68">
            <v>0</v>
          </cell>
          <cell r="UB68">
            <v>0</v>
          </cell>
          <cell r="UK68">
            <v>-929.56</v>
          </cell>
          <cell r="UL68">
            <v>-929.56</v>
          </cell>
          <cell r="UM68">
            <v>0</v>
          </cell>
          <cell r="UN68">
            <v>17.559999999999999</v>
          </cell>
          <cell r="UO68">
            <v>4.3899999999999997</v>
          </cell>
          <cell r="UP68">
            <v>4.3899999999999997</v>
          </cell>
          <cell r="UQ68">
            <v>4.3899999999999997</v>
          </cell>
          <cell r="UR68">
            <v>4.3899999999999997</v>
          </cell>
          <cell r="VA68">
            <v>0</v>
          </cell>
          <cell r="VC68">
            <v>0</v>
          </cell>
          <cell r="VH68">
            <v>0</v>
          </cell>
          <cell r="VN68">
            <v>-17.559999999999999</v>
          </cell>
          <cell r="VO68">
            <v>-17.559999999999999</v>
          </cell>
          <cell r="VP68">
            <v>0</v>
          </cell>
          <cell r="VQ68">
            <v>0</v>
          </cell>
          <cell r="WD68">
            <v>0</v>
          </cell>
          <cell r="WQ68">
            <v>0</v>
          </cell>
          <cell r="WR68">
            <v>0</v>
          </cell>
          <cell r="WS68">
            <v>0</v>
          </cell>
          <cell r="WT68">
            <v>8763.64</v>
          </cell>
          <cell r="WU68">
            <v>2190.91</v>
          </cell>
          <cell r="WV68">
            <v>2190.91</v>
          </cell>
          <cell r="WW68">
            <v>2190.91</v>
          </cell>
          <cell r="WX68">
            <v>2190.91</v>
          </cell>
          <cell r="XG68">
            <v>6297.5865892815846</v>
          </cell>
          <cell r="XH68">
            <v>2598.1270103157894</v>
          </cell>
          <cell r="XI68">
            <v>2098.4495439885659</v>
          </cell>
          <cell r="XJ68">
            <v>10.104665685030318</v>
          </cell>
          <cell r="XK68">
            <v>1590.9053692921989</v>
          </cell>
          <cell r="XT68">
            <v>-2466.0534107184149</v>
          </cell>
          <cell r="XU68">
            <v>-2466.0534107184149</v>
          </cell>
          <cell r="XV68">
            <v>0</v>
          </cell>
          <cell r="XW68">
            <v>2398.2399999999998</v>
          </cell>
          <cell r="XX68">
            <v>599.55999999999995</v>
          </cell>
          <cell r="XY68">
            <v>599.55999999999995</v>
          </cell>
          <cell r="XZ68">
            <v>599.55999999999995</v>
          </cell>
          <cell r="YA68">
            <v>599.55999999999995</v>
          </cell>
          <cell r="YJ68">
            <v>2463.8677239056797</v>
          </cell>
          <cell r="YK68">
            <v>896.38914130484875</v>
          </cell>
          <cell r="YL68">
            <v>543.36604833653541</v>
          </cell>
          <cell r="YM68">
            <v>546.18697541030463</v>
          </cell>
          <cell r="YN68">
            <v>477.92555885399088</v>
          </cell>
          <cell r="YW68">
            <v>65.627723905679886</v>
          </cell>
          <cell r="YX68">
            <v>0</v>
          </cell>
          <cell r="YY68">
            <v>65.627723905679886</v>
          </cell>
          <cell r="YZ68">
            <v>2536.48</v>
          </cell>
          <cell r="ZA68">
            <v>634.12</v>
          </cell>
          <cell r="ZB68">
            <v>634.12</v>
          </cell>
          <cell r="ZC68">
            <v>634.12</v>
          </cell>
          <cell r="ZD68">
            <v>634.12</v>
          </cell>
          <cell r="ZM68">
            <v>6465.6763776243642</v>
          </cell>
          <cell r="ZT68">
            <v>1452.7337552317549</v>
          </cell>
          <cell r="ZU68">
            <v>3717.5751968970026</v>
          </cell>
          <cell r="ZV68">
            <v>1295.3674254956072</v>
          </cell>
          <cell r="ZZ68">
            <v>3929.1963776243642</v>
          </cell>
          <cell r="AAA68">
            <v>0</v>
          </cell>
          <cell r="AAB68">
            <v>3929.1963776243642</v>
          </cell>
          <cell r="AAC68">
            <v>362.76</v>
          </cell>
          <cell r="AAD68">
            <v>90.69</v>
          </cell>
          <cell r="AAE68">
            <v>90.69</v>
          </cell>
          <cell r="AAF68">
            <v>90.69</v>
          </cell>
          <cell r="AAG68">
            <v>90.69</v>
          </cell>
          <cell r="AAP68">
            <v>462.26555108999997</v>
          </cell>
          <cell r="AAQ68">
            <v>150.91937783999998</v>
          </cell>
          <cell r="AAR68">
            <v>103.82184855</v>
          </cell>
          <cell r="AAS68">
            <v>102.82021469999999</v>
          </cell>
          <cell r="AAT68">
            <v>104.70411</v>
          </cell>
          <cell r="ABC68">
            <v>99.505551089999983</v>
          </cell>
          <cell r="ABD68">
            <v>0</v>
          </cell>
          <cell r="ABE68">
            <v>99.505551089999983</v>
          </cell>
          <cell r="ABF68">
            <v>80.72</v>
          </cell>
          <cell r="ABG68">
            <v>20.18</v>
          </cell>
          <cell r="ABH68">
            <v>20.18</v>
          </cell>
          <cell r="ABI68">
            <v>20.18</v>
          </cell>
          <cell r="ABJ68">
            <v>20.18</v>
          </cell>
          <cell r="ABS68">
            <v>0</v>
          </cell>
          <cell r="ABT68">
            <v>0</v>
          </cell>
          <cell r="ABU68">
            <v>0</v>
          </cell>
          <cell r="ABV68">
            <v>0</v>
          </cell>
          <cell r="ACF68">
            <v>-80.72</v>
          </cell>
          <cell r="ACG68">
            <v>-80.72</v>
          </cell>
          <cell r="ACH68">
            <v>0</v>
          </cell>
          <cell r="ACI68">
            <v>3483.72</v>
          </cell>
          <cell r="ACJ68">
            <v>5016.0059934600004</v>
          </cell>
          <cell r="ACK68">
            <v>1532.2859934600006</v>
          </cell>
          <cell r="ACL68">
            <v>0</v>
          </cell>
          <cell r="ACM68">
            <v>1532.2859934600006</v>
          </cell>
          <cell r="ACN68">
            <v>3483.72</v>
          </cell>
          <cell r="ACO68">
            <v>870.93</v>
          </cell>
          <cell r="ACP68">
            <v>870.93</v>
          </cell>
          <cell r="ACQ68">
            <v>870.93</v>
          </cell>
          <cell r="ACR68">
            <v>870.93</v>
          </cell>
          <cell r="ADA68">
            <v>5016.0059934600004</v>
          </cell>
          <cell r="ADB68">
            <v>1132.6575528800001</v>
          </cell>
          <cell r="ADC68">
            <v>1748.8213600199999</v>
          </cell>
          <cell r="ADD68">
            <v>1179.00512856</v>
          </cell>
          <cell r="ADE68">
            <v>955.52195199999994</v>
          </cell>
          <cell r="ADN68">
            <v>1532.2859934600006</v>
          </cell>
          <cell r="ADO68">
            <v>0</v>
          </cell>
          <cell r="ADP68">
            <v>1532.2859934600006</v>
          </cell>
          <cell r="ADQ68">
            <v>0</v>
          </cell>
          <cell r="ADR68">
            <v>0</v>
          </cell>
          <cell r="ADS68">
            <v>0</v>
          </cell>
          <cell r="ADT68">
            <v>0</v>
          </cell>
          <cell r="ADU68">
            <v>0</v>
          </cell>
          <cell r="AED68">
            <v>0</v>
          </cell>
          <cell r="AEE68">
            <v>0</v>
          </cell>
          <cell r="AEF68">
            <v>0</v>
          </cell>
          <cell r="AEG68">
            <v>0</v>
          </cell>
          <cell r="AEH68">
            <v>0</v>
          </cell>
          <cell r="AEQ68">
            <v>0</v>
          </cell>
          <cell r="AER68">
            <v>0</v>
          </cell>
          <cell r="AES68">
            <v>0</v>
          </cell>
          <cell r="AET68">
            <v>0</v>
          </cell>
          <cell r="AEU68">
            <v>0</v>
          </cell>
          <cell r="AEV68">
            <v>0</v>
          </cell>
          <cell r="AEW68">
            <v>0</v>
          </cell>
          <cell r="AEX68">
            <v>0</v>
          </cell>
          <cell r="AFG68">
            <v>0</v>
          </cell>
          <cell r="AFH68">
            <v>0</v>
          </cell>
          <cell r="AFI68">
            <v>0</v>
          </cell>
          <cell r="AFK68">
            <v>0</v>
          </cell>
          <cell r="AFT68">
            <v>0</v>
          </cell>
          <cell r="AFU68">
            <v>0</v>
          </cell>
          <cell r="AFV68">
            <v>0</v>
          </cell>
          <cell r="AFW68">
            <v>43933.080000000009</v>
          </cell>
          <cell r="AFX68">
            <v>26228.954616057985</v>
          </cell>
          <cell r="AFY68">
            <v>-17704.125383942024</v>
          </cell>
          <cell r="AFZ68">
            <v>-17704.125383942024</v>
          </cell>
          <cell r="AGA68">
            <v>0</v>
          </cell>
          <cell r="AGB68">
            <v>52719.696000000011</v>
          </cell>
          <cell r="AGC68">
            <v>31474.745539269581</v>
          </cell>
          <cell r="AGD68">
            <v>-21244.95046073043</v>
          </cell>
          <cell r="AGE68">
            <v>-21244.95046073043</v>
          </cell>
          <cell r="AGF68">
            <v>0</v>
          </cell>
          <cell r="AGG68">
            <v>2635.9848000000006</v>
          </cell>
          <cell r="AGH68">
            <v>1573.7372769634792</v>
          </cell>
          <cell r="AGI68">
            <v>-1062.2475230365214</v>
          </cell>
          <cell r="AGJ68">
            <v>-1062.2475230365214</v>
          </cell>
          <cell r="AGK68">
            <v>0</v>
          </cell>
          <cell r="AGL68">
            <v>225.35516304347826</v>
          </cell>
          <cell r="AGN68">
            <v>-225.35516304347826</v>
          </cell>
          <cell r="AGO68">
            <v>-225.35516304347826</v>
          </cell>
          <cell r="AGP68">
            <v>0</v>
          </cell>
          <cell r="AGQ68">
            <v>55581.03596304349</v>
          </cell>
          <cell r="AGR68">
            <v>33048.48281623306</v>
          </cell>
          <cell r="AGS68">
            <v>-22532.553146810431</v>
          </cell>
          <cell r="AGT68">
            <v>-22532.553146810431</v>
          </cell>
          <cell r="AGU68">
            <v>0</v>
          </cell>
        </row>
        <row r="69">
          <cell r="C69" t="str">
            <v>Текстильникiв, ВУЛ, 31</v>
          </cell>
          <cell r="D69">
            <v>2</v>
          </cell>
          <cell r="E69">
            <v>423.2</v>
          </cell>
          <cell r="F69">
            <v>1757.04</v>
          </cell>
          <cell r="G69">
            <v>2086.4399886370365</v>
          </cell>
          <cell r="H69">
            <v>329.39998863703659</v>
          </cell>
          <cell r="I69">
            <v>0</v>
          </cell>
          <cell r="J69">
            <v>329.39998863703659</v>
          </cell>
          <cell r="K69">
            <v>567.32000000000005</v>
          </cell>
          <cell r="L69">
            <v>141.83000000000001</v>
          </cell>
          <cell r="M69">
            <v>141.83000000000001</v>
          </cell>
          <cell r="N69">
            <v>141.83000000000001</v>
          </cell>
          <cell r="O69">
            <v>141.83000000000001</v>
          </cell>
          <cell r="X69">
            <v>857.43266668184663</v>
          </cell>
          <cell r="Y69">
            <v>857.43266668184663</v>
          </cell>
          <cell r="Z69">
            <v>0</v>
          </cell>
          <cell r="AA69">
            <v>0</v>
          </cell>
          <cell r="AB69">
            <v>0</v>
          </cell>
          <cell r="AL69">
            <v>0</v>
          </cell>
          <cell r="AM69">
            <v>0</v>
          </cell>
          <cell r="AN69">
            <v>101.52</v>
          </cell>
          <cell r="AO69">
            <v>25.38</v>
          </cell>
          <cell r="AP69">
            <v>25.38</v>
          </cell>
          <cell r="AQ69">
            <v>25.38</v>
          </cell>
          <cell r="AR69">
            <v>25.38</v>
          </cell>
          <cell r="BA69">
            <v>153.82211628533898</v>
          </cell>
          <cell r="BB69">
            <v>153.82211628533898</v>
          </cell>
          <cell r="BC69">
            <v>0</v>
          </cell>
          <cell r="BD69">
            <v>0</v>
          </cell>
          <cell r="BE69">
            <v>0</v>
          </cell>
          <cell r="BO69">
            <v>0</v>
          </cell>
          <cell r="BP69">
            <v>0</v>
          </cell>
          <cell r="BQ69">
            <v>109.16</v>
          </cell>
          <cell r="BR69">
            <v>27.29</v>
          </cell>
          <cell r="BS69">
            <v>27.29</v>
          </cell>
          <cell r="BT69">
            <v>27.29</v>
          </cell>
          <cell r="BU69">
            <v>27.29</v>
          </cell>
          <cell r="CD69">
            <v>100.88</v>
          </cell>
          <cell r="CE69">
            <v>25.22</v>
          </cell>
          <cell r="CF69">
            <v>25.22</v>
          </cell>
          <cell r="CG69">
            <v>25.22</v>
          </cell>
          <cell r="CH69">
            <v>25.22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289.64</v>
          </cell>
          <cell r="FB69">
            <v>72.41</v>
          </cell>
          <cell r="FC69">
            <v>72.41</v>
          </cell>
          <cell r="FD69">
            <v>72.41</v>
          </cell>
          <cell r="FE69">
            <v>72.41</v>
          </cell>
          <cell r="FN69">
            <v>435.47463639020424</v>
          </cell>
          <cell r="FO69">
            <v>435.47463639020424</v>
          </cell>
          <cell r="FP69">
            <v>0</v>
          </cell>
          <cell r="FQ69">
            <v>0</v>
          </cell>
          <cell r="FR69">
            <v>0</v>
          </cell>
          <cell r="GA69">
            <v>145.83463639020425</v>
          </cell>
          <cell r="GB69">
            <v>0</v>
          </cell>
          <cell r="GC69">
            <v>145.83463639020425</v>
          </cell>
          <cell r="GD69">
            <v>142.08000000000001</v>
          </cell>
          <cell r="GE69">
            <v>35.520000000000003</v>
          </cell>
          <cell r="GF69">
            <v>35.520000000000003</v>
          </cell>
          <cell r="GG69">
            <v>35.520000000000003</v>
          </cell>
          <cell r="GH69">
            <v>35.520000000000003</v>
          </cell>
          <cell r="GQ69">
            <v>0</v>
          </cell>
          <cell r="GV69">
            <v>-142.08000000000001</v>
          </cell>
          <cell r="GW69">
            <v>-142.08000000000001</v>
          </cell>
          <cell r="GX69">
            <v>0</v>
          </cell>
          <cell r="GY69">
            <v>547.32000000000005</v>
          </cell>
          <cell r="GZ69">
            <v>136.83000000000001</v>
          </cell>
          <cell r="HA69">
            <v>136.83000000000001</v>
          </cell>
          <cell r="HB69">
            <v>136.83000000000001</v>
          </cell>
          <cell r="HC69">
            <v>136.83000000000001</v>
          </cell>
          <cell r="HL69">
            <v>538.83056927964662</v>
          </cell>
          <cell r="HM69">
            <v>186.36882161704989</v>
          </cell>
          <cell r="HN69">
            <v>138.58858460746072</v>
          </cell>
          <cell r="HO69">
            <v>114.83425011320219</v>
          </cell>
          <cell r="HP69">
            <v>99.03891294193383</v>
          </cell>
          <cell r="HY69">
            <v>-8.4894307203534254</v>
          </cell>
          <cell r="HZ69">
            <v>-8.4894307203534254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0</v>
          </cell>
          <cell r="IF69">
            <v>0</v>
          </cell>
          <cell r="IO69">
            <v>0</v>
          </cell>
          <cell r="IP69">
            <v>0</v>
          </cell>
          <cell r="IQ69">
            <v>0</v>
          </cell>
          <cell r="IR69">
            <v>0</v>
          </cell>
          <cell r="IS69">
            <v>0</v>
          </cell>
          <cell r="JB69">
            <v>0</v>
          </cell>
          <cell r="JC69">
            <v>0</v>
          </cell>
          <cell r="JD69">
            <v>0</v>
          </cell>
          <cell r="JE69">
            <v>0</v>
          </cell>
          <cell r="JF69">
            <v>0</v>
          </cell>
          <cell r="JG69">
            <v>0</v>
          </cell>
          <cell r="JH69">
            <v>0</v>
          </cell>
          <cell r="JI69">
            <v>0</v>
          </cell>
          <cell r="JR69">
            <v>0</v>
          </cell>
          <cell r="JS69">
            <v>0</v>
          </cell>
          <cell r="JT69">
            <v>0</v>
          </cell>
          <cell r="JU69">
            <v>0</v>
          </cell>
          <cell r="JV69">
            <v>0</v>
          </cell>
          <cell r="KE69">
            <v>0</v>
          </cell>
          <cell r="KF69">
            <v>0</v>
          </cell>
          <cell r="KG69">
            <v>0</v>
          </cell>
          <cell r="KH69">
            <v>505.76</v>
          </cell>
          <cell r="KI69">
            <v>126.44</v>
          </cell>
          <cell r="KJ69">
            <v>126.44</v>
          </cell>
          <cell r="KK69">
            <v>126.44</v>
          </cell>
          <cell r="KL69">
            <v>126.44</v>
          </cell>
          <cell r="KU69">
            <v>545.14426426791101</v>
          </cell>
          <cell r="KV69">
            <v>146.9802218215188</v>
          </cell>
          <cell r="KW69">
            <v>147.16267152784209</v>
          </cell>
          <cell r="KX69">
            <v>138.99452419938621</v>
          </cell>
          <cell r="KY69">
            <v>112.00684671916397</v>
          </cell>
          <cell r="LH69">
            <v>39.384264267911021</v>
          </cell>
          <cell r="LI69">
            <v>0</v>
          </cell>
          <cell r="LJ69">
            <v>39.384264267911021</v>
          </cell>
          <cell r="LK69">
            <v>0</v>
          </cell>
          <cell r="LX69">
            <v>0</v>
          </cell>
          <cell r="MJ69">
            <v>0</v>
          </cell>
          <cell r="ML69">
            <v>0</v>
          </cell>
          <cell r="MM69">
            <v>0</v>
          </cell>
          <cell r="MN69">
            <v>684.56</v>
          </cell>
          <cell r="MO69">
            <v>171.14</v>
          </cell>
          <cell r="MP69">
            <v>171.14</v>
          </cell>
          <cell r="MQ69">
            <v>171.14</v>
          </cell>
          <cell r="MR69">
            <v>171.14</v>
          </cell>
          <cell r="NA69">
            <v>0</v>
          </cell>
          <cell r="NB69">
            <v>0</v>
          </cell>
          <cell r="NC69">
            <v>0</v>
          </cell>
          <cell r="ND69">
            <v>0</v>
          </cell>
          <cell r="NE69">
            <v>0</v>
          </cell>
          <cell r="NN69">
            <v>-684.56</v>
          </cell>
          <cell r="NO69">
            <v>-684.56</v>
          </cell>
          <cell r="NP69">
            <v>0</v>
          </cell>
          <cell r="NQ69">
            <v>280.39999999999998</v>
          </cell>
          <cell r="NR69">
            <v>0</v>
          </cell>
          <cell r="NS69">
            <v>-280.39999999999998</v>
          </cell>
          <cell r="NT69">
            <v>-280.39999999999998</v>
          </cell>
          <cell r="NU69">
            <v>0</v>
          </cell>
          <cell r="NV69">
            <v>127.56</v>
          </cell>
          <cell r="NW69">
            <v>31.89</v>
          </cell>
          <cell r="NX69">
            <v>31.89</v>
          </cell>
          <cell r="NY69">
            <v>31.89</v>
          </cell>
          <cell r="NZ69">
            <v>31.89</v>
          </cell>
          <cell r="OI69">
            <v>0</v>
          </cell>
          <cell r="OJ69">
            <v>0</v>
          </cell>
          <cell r="OK69">
            <v>0</v>
          </cell>
          <cell r="OL69">
            <v>0</v>
          </cell>
          <cell r="OM69">
            <v>0</v>
          </cell>
          <cell r="OV69">
            <v>-127.56</v>
          </cell>
          <cell r="OW69">
            <v>-127.56</v>
          </cell>
          <cell r="OX69">
            <v>0</v>
          </cell>
          <cell r="OY69">
            <v>85.96</v>
          </cell>
          <cell r="OZ69">
            <v>21.49</v>
          </cell>
          <cell r="PA69">
            <v>21.49</v>
          </cell>
          <cell r="PB69">
            <v>21.49</v>
          </cell>
          <cell r="PC69">
            <v>21.49</v>
          </cell>
          <cell r="PL69">
            <v>0</v>
          </cell>
          <cell r="PM69">
            <v>0</v>
          </cell>
          <cell r="PN69">
            <v>0</v>
          </cell>
          <cell r="PO69">
            <v>0</v>
          </cell>
          <cell r="PP69">
            <v>0</v>
          </cell>
          <cell r="PY69">
            <v>-85.96</v>
          </cell>
          <cell r="PZ69">
            <v>-85.96</v>
          </cell>
          <cell r="QA69">
            <v>0</v>
          </cell>
          <cell r="QB69">
            <v>41.56</v>
          </cell>
          <cell r="QC69">
            <v>10.39</v>
          </cell>
          <cell r="QD69">
            <v>10.39</v>
          </cell>
          <cell r="QE69">
            <v>10.39</v>
          </cell>
          <cell r="QF69">
            <v>10.39</v>
          </cell>
          <cell r="QO69">
            <v>0</v>
          </cell>
          <cell r="QP69">
            <v>0</v>
          </cell>
          <cell r="QQ69">
            <v>0</v>
          </cell>
          <cell r="QR69">
            <v>0</v>
          </cell>
          <cell r="QS69">
            <v>0</v>
          </cell>
          <cell r="RB69">
            <v>-41.56</v>
          </cell>
          <cell r="RC69">
            <v>-41.56</v>
          </cell>
          <cell r="RD69">
            <v>0</v>
          </cell>
          <cell r="RE69">
            <v>0</v>
          </cell>
          <cell r="RF69">
            <v>0</v>
          </cell>
          <cell r="RG69">
            <v>0</v>
          </cell>
          <cell r="RH69">
            <v>0</v>
          </cell>
          <cell r="RI69">
            <v>0</v>
          </cell>
          <cell r="RR69">
            <v>0</v>
          </cell>
          <cell r="RS69">
            <v>0</v>
          </cell>
          <cell r="RT69">
            <v>0</v>
          </cell>
          <cell r="RU69">
            <v>0</v>
          </cell>
          <cell r="RV69">
            <v>0</v>
          </cell>
          <cell r="SE69">
            <v>0</v>
          </cell>
          <cell r="SF69">
            <v>0</v>
          </cell>
          <cell r="SG69">
            <v>0</v>
          </cell>
          <cell r="SH69">
            <v>0</v>
          </cell>
          <cell r="SI69">
            <v>0</v>
          </cell>
          <cell r="SJ69">
            <v>0</v>
          </cell>
          <cell r="SK69">
            <v>0</v>
          </cell>
          <cell r="SL69">
            <v>0</v>
          </cell>
          <cell r="SU69">
            <v>0</v>
          </cell>
          <cell r="SV69">
            <v>0</v>
          </cell>
          <cell r="SW69">
            <v>0</v>
          </cell>
          <cell r="SX69">
            <v>0</v>
          </cell>
          <cell r="SY69">
            <v>0</v>
          </cell>
          <cell r="TH69">
            <v>0</v>
          </cell>
          <cell r="TI69">
            <v>0</v>
          </cell>
          <cell r="TJ69">
            <v>0</v>
          </cell>
          <cell r="TK69">
            <v>21.04</v>
          </cell>
          <cell r="TL69">
            <v>5.26</v>
          </cell>
          <cell r="TM69">
            <v>5.26</v>
          </cell>
          <cell r="TN69">
            <v>5.26</v>
          </cell>
          <cell r="TO69">
            <v>5.26</v>
          </cell>
          <cell r="TX69">
            <v>0</v>
          </cell>
          <cell r="TY69">
            <v>0</v>
          </cell>
          <cell r="TZ69">
            <v>0</v>
          </cell>
          <cell r="UA69">
            <v>0</v>
          </cell>
          <cell r="UB69">
            <v>0</v>
          </cell>
          <cell r="UK69">
            <v>-21.04</v>
          </cell>
          <cell r="UL69">
            <v>-21.04</v>
          </cell>
          <cell r="UM69">
            <v>0</v>
          </cell>
          <cell r="UN69">
            <v>4.28</v>
          </cell>
          <cell r="UO69">
            <v>1.07</v>
          </cell>
          <cell r="UP69">
            <v>1.07</v>
          </cell>
          <cell r="UQ69">
            <v>1.07</v>
          </cell>
          <cell r="UR69">
            <v>1.07</v>
          </cell>
          <cell r="VA69">
            <v>0</v>
          </cell>
          <cell r="VC69">
            <v>0</v>
          </cell>
          <cell r="VH69">
            <v>0</v>
          </cell>
          <cell r="VN69">
            <v>-4.28</v>
          </cell>
          <cell r="VO69">
            <v>-4.28</v>
          </cell>
          <cell r="VP69">
            <v>0</v>
          </cell>
          <cell r="VQ69">
            <v>0</v>
          </cell>
          <cell r="WD69">
            <v>0</v>
          </cell>
          <cell r="WQ69">
            <v>0</v>
          </cell>
          <cell r="WR69">
            <v>0</v>
          </cell>
          <cell r="WS69">
            <v>0</v>
          </cell>
          <cell r="WT69">
            <v>3626.64</v>
          </cell>
          <cell r="WU69">
            <v>906.66</v>
          </cell>
          <cell r="WV69">
            <v>906.66</v>
          </cell>
          <cell r="WW69">
            <v>906.66</v>
          </cell>
          <cell r="WX69">
            <v>906.66</v>
          </cell>
          <cell r="XG69">
            <v>2756.0073011311993</v>
          </cell>
          <cell r="XH69">
            <v>1348.7884736007197</v>
          </cell>
          <cell r="XI69">
            <v>701.07786247604088</v>
          </cell>
          <cell r="XJ69">
            <v>2.9416681244678959</v>
          </cell>
          <cell r="XK69">
            <v>703.19929692997084</v>
          </cell>
          <cell r="XT69">
            <v>-870.63269886880062</v>
          </cell>
          <cell r="XU69">
            <v>-870.63269886880062</v>
          </cell>
          <cell r="XV69">
            <v>0</v>
          </cell>
          <cell r="XW69">
            <v>502.64</v>
          </cell>
          <cell r="XX69">
            <v>125.66</v>
          </cell>
          <cell r="XY69">
            <v>125.66</v>
          </cell>
          <cell r="XZ69">
            <v>125.66</v>
          </cell>
          <cell r="YA69">
            <v>125.66</v>
          </cell>
          <cell r="YJ69">
            <v>1001.7337022915284</v>
          </cell>
          <cell r="YK69">
            <v>576.8401081350014</v>
          </cell>
          <cell r="YL69">
            <v>147.28612666224311</v>
          </cell>
          <cell r="YM69">
            <v>148.05077403681517</v>
          </cell>
          <cell r="YN69">
            <v>129.55669345746878</v>
          </cell>
          <cell r="YW69">
            <v>499.09370229152842</v>
          </cell>
          <cell r="YX69">
            <v>0</v>
          </cell>
          <cell r="YY69">
            <v>499.09370229152842</v>
          </cell>
          <cell r="YZ69">
            <v>672.36</v>
          </cell>
          <cell r="ZA69">
            <v>168.09</v>
          </cell>
          <cell r="ZB69">
            <v>168.09</v>
          </cell>
          <cell r="ZC69">
            <v>168.09</v>
          </cell>
          <cell r="ZD69">
            <v>168.09</v>
          </cell>
          <cell r="ZM69">
            <v>1989.6717327995466</v>
          </cell>
          <cell r="ZT69">
            <v>464.39351428132153</v>
          </cell>
          <cell r="ZU69">
            <v>1243.4882674638172</v>
          </cell>
          <cell r="ZV69">
            <v>281.78995105440788</v>
          </cell>
          <cell r="ZZ69">
            <v>1317.3117327995465</v>
          </cell>
          <cell r="AAA69">
            <v>0</v>
          </cell>
          <cell r="AAB69">
            <v>1317.3117327995465</v>
          </cell>
          <cell r="AAC69">
            <v>0</v>
          </cell>
          <cell r="AAD69">
            <v>0</v>
          </cell>
          <cell r="AAE69">
            <v>0</v>
          </cell>
          <cell r="AAF69">
            <v>0</v>
          </cell>
          <cell r="AAG69">
            <v>0</v>
          </cell>
          <cell r="AAP69">
            <v>102.89957580000001</v>
          </cell>
          <cell r="AAQ69">
            <v>102.89957580000001</v>
          </cell>
          <cell r="AAR69">
            <v>0</v>
          </cell>
          <cell r="AAS69">
            <v>0</v>
          </cell>
          <cell r="AAT69">
            <v>0</v>
          </cell>
          <cell r="ABC69">
            <v>102.89957580000001</v>
          </cell>
          <cell r="ABD69">
            <v>0</v>
          </cell>
          <cell r="ABE69">
            <v>102.89957580000001</v>
          </cell>
          <cell r="ABF69">
            <v>0</v>
          </cell>
          <cell r="ABG69">
            <v>0</v>
          </cell>
          <cell r="ABH69">
            <v>0</v>
          </cell>
          <cell r="ABI69">
            <v>0</v>
          </cell>
          <cell r="ABJ69">
            <v>0</v>
          </cell>
          <cell r="ABS69">
            <v>0</v>
          </cell>
          <cell r="ABT69">
            <v>0</v>
          </cell>
          <cell r="ABU69">
            <v>0</v>
          </cell>
          <cell r="ABV69">
            <v>0</v>
          </cell>
          <cell r="ACF69">
            <v>0</v>
          </cell>
          <cell r="ACG69">
            <v>0</v>
          </cell>
          <cell r="ACH69">
            <v>0</v>
          </cell>
          <cell r="ACI69">
            <v>193.88</v>
          </cell>
          <cell r="ACJ69">
            <v>45.885930160000001</v>
          </cell>
          <cell r="ACK69">
            <v>-147.99406984000001</v>
          </cell>
          <cell r="ACL69">
            <v>-147.99406984000001</v>
          </cell>
          <cell r="ACM69">
            <v>0</v>
          </cell>
          <cell r="ACN69">
            <v>193.88</v>
          </cell>
          <cell r="ACO69">
            <v>48.47</v>
          </cell>
          <cell r="ACP69">
            <v>48.47</v>
          </cell>
          <cell r="ACQ69">
            <v>48.47</v>
          </cell>
          <cell r="ACR69">
            <v>48.47</v>
          </cell>
          <cell r="ADA69">
            <v>45.885930160000001</v>
          </cell>
          <cell r="ADB69">
            <v>15.244381600000001</v>
          </cell>
          <cell r="ADC69">
            <v>15.3810146</v>
          </cell>
          <cell r="ADD69">
            <v>13.709361959999999</v>
          </cell>
          <cell r="ADE69">
            <v>1.551172</v>
          </cell>
          <cell r="ADN69">
            <v>-147.99406984000001</v>
          </cell>
          <cell r="ADO69">
            <v>-147.99406984000001</v>
          </cell>
          <cell r="ADP69">
            <v>0</v>
          </cell>
          <cell r="ADQ69">
            <v>0</v>
          </cell>
          <cell r="ADR69">
            <v>0</v>
          </cell>
          <cell r="ADS69">
            <v>0</v>
          </cell>
          <cell r="ADT69">
            <v>0</v>
          </cell>
          <cell r="ADU69">
            <v>0</v>
          </cell>
          <cell r="AED69">
            <v>0</v>
          </cell>
          <cell r="AEE69">
            <v>0</v>
          </cell>
          <cell r="AEF69">
            <v>0</v>
          </cell>
          <cell r="AEG69">
            <v>0</v>
          </cell>
          <cell r="AEH69">
            <v>0</v>
          </cell>
          <cell r="AEQ69">
            <v>0</v>
          </cell>
          <cell r="AER69">
            <v>0</v>
          </cell>
          <cell r="AES69">
            <v>0</v>
          </cell>
          <cell r="AET69">
            <v>0</v>
          </cell>
          <cell r="AEU69">
            <v>0</v>
          </cell>
          <cell r="AEV69">
            <v>0</v>
          </cell>
          <cell r="AEW69">
            <v>0</v>
          </cell>
          <cell r="AEX69">
            <v>0</v>
          </cell>
          <cell r="AFG69">
            <v>0</v>
          </cell>
          <cell r="AFH69">
            <v>0</v>
          </cell>
          <cell r="AFI69">
            <v>0</v>
          </cell>
          <cell r="AFK69">
            <v>0</v>
          </cell>
          <cell r="AFT69">
            <v>0</v>
          </cell>
          <cell r="AFU69">
            <v>0</v>
          </cell>
          <cell r="AFV69">
            <v>0</v>
          </cell>
          <cell r="AFW69">
            <v>8223.2799999999988</v>
          </cell>
          <cell r="AFX69">
            <v>8527.7824950872237</v>
          </cell>
          <cell r="AFY69">
            <v>304.50249508722482</v>
          </cell>
          <cell r="AFZ69">
            <v>0</v>
          </cell>
          <cell r="AGA69">
            <v>304.50249508722482</v>
          </cell>
          <cell r="AGB69">
            <v>9867.9359999999979</v>
          </cell>
          <cell r="AGC69">
            <v>10233.338994104668</v>
          </cell>
          <cell r="AGD69">
            <v>365.40299410467014</v>
          </cell>
          <cell r="AGE69">
            <v>0</v>
          </cell>
          <cell r="AGF69">
            <v>365.40299410467014</v>
          </cell>
          <cell r="AGG69">
            <v>493.39679999999993</v>
          </cell>
          <cell r="AGH69">
            <v>511.66694970523343</v>
          </cell>
          <cell r="AGI69">
            <v>18.270149705233507</v>
          </cell>
          <cell r="AGJ69">
            <v>0</v>
          </cell>
          <cell r="AGK69">
            <v>18.270149705233507</v>
          </cell>
          <cell r="AGL69">
            <v>225.35516304347826</v>
          </cell>
          <cell r="AGN69">
            <v>-225.35516304347826</v>
          </cell>
          <cell r="AGO69">
            <v>-225.35516304347826</v>
          </cell>
          <cell r="AGP69">
            <v>0</v>
          </cell>
          <cell r="AGQ69">
            <v>10586.687963043476</v>
          </cell>
          <cell r="AGR69">
            <v>10745.005943809902</v>
          </cell>
          <cell r="AGS69">
            <v>158.31798076642553</v>
          </cell>
          <cell r="AGT69">
            <v>0</v>
          </cell>
          <cell r="AGU69">
            <v>158.31798076642553</v>
          </cell>
        </row>
        <row r="70">
          <cell r="C70" t="str">
            <v>Текстильникiв, ВУЛ, 33</v>
          </cell>
          <cell r="D70">
            <v>2</v>
          </cell>
          <cell r="E70">
            <v>418.1</v>
          </cell>
          <cell r="F70">
            <v>1710.7199999999998</v>
          </cell>
          <cell r="G70">
            <v>1980.2583383390192</v>
          </cell>
          <cell r="H70">
            <v>269.53833833901945</v>
          </cell>
          <cell r="I70">
            <v>0</v>
          </cell>
          <cell r="J70">
            <v>269.53833833901945</v>
          </cell>
          <cell r="K70">
            <v>567.08000000000004</v>
          </cell>
          <cell r="L70">
            <v>141.77000000000001</v>
          </cell>
          <cell r="M70">
            <v>141.77000000000001</v>
          </cell>
          <cell r="N70">
            <v>141.77000000000001</v>
          </cell>
          <cell r="O70">
            <v>141.77000000000001</v>
          </cell>
          <cell r="X70">
            <v>666.96398177584115</v>
          </cell>
          <cell r="Y70">
            <v>0</v>
          </cell>
          <cell r="Z70">
            <v>666.96398177584115</v>
          </cell>
          <cell r="AA70">
            <v>0</v>
          </cell>
          <cell r="AB70">
            <v>0</v>
          </cell>
          <cell r="AL70">
            <v>0</v>
          </cell>
          <cell r="AM70">
            <v>0</v>
          </cell>
          <cell r="AN70">
            <v>101.52</v>
          </cell>
          <cell r="AO70">
            <v>25.38</v>
          </cell>
          <cell r="AP70">
            <v>25.38</v>
          </cell>
          <cell r="AQ70">
            <v>25.38</v>
          </cell>
          <cell r="AR70">
            <v>25.38</v>
          </cell>
          <cell r="BA70">
            <v>148.89199493522602</v>
          </cell>
          <cell r="BB70">
            <v>0</v>
          </cell>
          <cell r="BC70">
            <v>148.89199493522602</v>
          </cell>
          <cell r="BD70">
            <v>0</v>
          </cell>
          <cell r="BE70">
            <v>0</v>
          </cell>
          <cell r="BO70">
            <v>0</v>
          </cell>
          <cell r="BP70">
            <v>0</v>
          </cell>
          <cell r="BQ70">
            <v>109.8</v>
          </cell>
          <cell r="BR70">
            <v>27.45</v>
          </cell>
          <cell r="BS70">
            <v>27.45</v>
          </cell>
          <cell r="BT70">
            <v>27.45</v>
          </cell>
          <cell r="BU70">
            <v>27.45</v>
          </cell>
          <cell r="CD70">
            <v>191.47897207254226</v>
          </cell>
          <cell r="CE70">
            <v>25.37</v>
          </cell>
          <cell r="CF70">
            <v>115.36897207254226</v>
          </cell>
          <cell r="CG70">
            <v>25.37</v>
          </cell>
          <cell r="CH70">
            <v>25.37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249.56</v>
          </cell>
          <cell r="FB70">
            <v>62.39</v>
          </cell>
          <cell r="FC70">
            <v>62.39</v>
          </cell>
          <cell r="FD70">
            <v>62.39</v>
          </cell>
          <cell r="FE70">
            <v>62.39</v>
          </cell>
          <cell r="FN70">
            <v>367.73790399684077</v>
          </cell>
          <cell r="FO70">
            <v>0</v>
          </cell>
          <cell r="FP70">
            <v>367.73790399684077</v>
          </cell>
          <cell r="FQ70">
            <v>0</v>
          </cell>
          <cell r="FR70">
            <v>0</v>
          </cell>
          <cell r="GA70">
            <v>118.17790399684077</v>
          </cell>
          <cell r="GB70">
            <v>0</v>
          </cell>
          <cell r="GC70">
            <v>118.17790399684077</v>
          </cell>
          <cell r="GD70">
            <v>142.08000000000001</v>
          </cell>
          <cell r="GE70">
            <v>35.520000000000003</v>
          </cell>
          <cell r="GF70">
            <v>35.520000000000003</v>
          </cell>
          <cell r="GG70">
            <v>35.520000000000003</v>
          </cell>
          <cell r="GH70">
            <v>35.520000000000003</v>
          </cell>
          <cell r="GQ70">
            <v>0</v>
          </cell>
          <cell r="GV70">
            <v>-142.08000000000001</v>
          </cell>
          <cell r="GW70">
            <v>-142.08000000000001</v>
          </cell>
          <cell r="GX70">
            <v>0</v>
          </cell>
          <cell r="GY70">
            <v>540.67999999999995</v>
          </cell>
          <cell r="GZ70">
            <v>135.16999999999999</v>
          </cell>
          <cell r="HA70">
            <v>135.16999999999999</v>
          </cell>
          <cell r="HB70">
            <v>135.16999999999999</v>
          </cell>
          <cell r="HC70">
            <v>135.16999999999999</v>
          </cell>
          <cell r="HL70">
            <v>605.18548555856898</v>
          </cell>
          <cell r="HM70">
            <v>183.53711607158482</v>
          </cell>
          <cell r="HN70">
            <v>210.26361950810519</v>
          </cell>
          <cell r="HO70">
            <v>113.49034384706768</v>
          </cell>
          <cell r="HP70">
            <v>97.894406131811309</v>
          </cell>
          <cell r="HY70">
            <v>64.505485558569035</v>
          </cell>
          <cell r="HZ70">
            <v>0</v>
          </cell>
          <cell r="IA70">
            <v>64.505485558569035</v>
          </cell>
          <cell r="IB70">
            <v>0</v>
          </cell>
          <cell r="IC70">
            <v>0</v>
          </cell>
          <cell r="ID70">
            <v>0</v>
          </cell>
          <cell r="IE70">
            <v>0</v>
          </cell>
          <cell r="IF70">
            <v>0</v>
          </cell>
          <cell r="IO70">
            <v>0</v>
          </cell>
          <cell r="IP70">
            <v>0</v>
          </cell>
          <cell r="IQ70">
            <v>0</v>
          </cell>
          <cell r="IR70">
            <v>0</v>
          </cell>
          <cell r="IS70">
            <v>0</v>
          </cell>
          <cell r="JB70">
            <v>0</v>
          </cell>
          <cell r="JC70">
            <v>0</v>
          </cell>
          <cell r="JD70">
            <v>0</v>
          </cell>
          <cell r="JE70">
            <v>0</v>
          </cell>
          <cell r="JF70">
            <v>0</v>
          </cell>
          <cell r="JG70">
            <v>0</v>
          </cell>
          <cell r="JH70">
            <v>0</v>
          </cell>
          <cell r="JI70">
            <v>0</v>
          </cell>
          <cell r="JR70">
            <v>0</v>
          </cell>
          <cell r="JS70">
            <v>0</v>
          </cell>
          <cell r="JT70">
            <v>0</v>
          </cell>
          <cell r="JU70">
            <v>0</v>
          </cell>
          <cell r="JV70">
            <v>0</v>
          </cell>
          <cell r="KE70">
            <v>0</v>
          </cell>
          <cell r="KF70">
            <v>0</v>
          </cell>
          <cell r="KG70">
            <v>0</v>
          </cell>
          <cell r="KH70">
            <v>505.76</v>
          </cell>
          <cell r="KI70">
            <v>126.44</v>
          </cell>
          <cell r="KJ70">
            <v>126.44</v>
          </cell>
          <cell r="KK70">
            <v>126.44</v>
          </cell>
          <cell r="KL70">
            <v>126.44</v>
          </cell>
          <cell r="KU70">
            <v>545.14426426791101</v>
          </cell>
          <cell r="KV70">
            <v>146.9802218215188</v>
          </cell>
          <cell r="KW70">
            <v>147.16267152784209</v>
          </cell>
          <cell r="KX70">
            <v>138.99452419938621</v>
          </cell>
          <cell r="KY70">
            <v>112.00684671916397</v>
          </cell>
          <cell r="LH70">
            <v>39.384264267911021</v>
          </cell>
          <cell r="LI70">
            <v>0</v>
          </cell>
          <cell r="LJ70">
            <v>39.384264267911021</v>
          </cell>
          <cell r="LK70">
            <v>0</v>
          </cell>
          <cell r="LX70">
            <v>0</v>
          </cell>
          <cell r="MJ70">
            <v>0</v>
          </cell>
          <cell r="ML70">
            <v>0</v>
          </cell>
          <cell r="MM70">
            <v>0</v>
          </cell>
          <cell r="MN70">
            <v>863.96</v>
          </cell>
          <cell r="MO70">
            <v>215.99</v>
          </cell>
          <cell r="MP70">
            <v>215.99</v>
          </cell>
          <cell r="MQ70">
            <v>215.99</v>
          </cell>
          <cell r="MR70">
            <v>215.99</v>
          </cell>
          <cell r="NA70">
            <v>0</v>
          </cell>
          <cell r="NB70">
            <v>0</v>
          </cell>
          <cell r="NC70">
            <v>0</v>
          </cell>
          <cell r="ND70">
            <v>0</v>
          </cell>
          <cell r="NE70">
            <v>0</v>
          </cell>
          <cell r="NN70">
            <v>-863.96</v>
          </cell>
          <cell r="NO70">
            <v>-863.96</v>
          </cell>
          <cell r="NP70">
            <v>0</v>
          </cell>
          <cell r="NQ70">
            <v>279.87999999999994</v>
          </cell>
          <cell r="NR70">
            <v>0</v>
          </cell>
          <cell r="NS70">
            <v>-279.87999999999994</v>
          </cell>
          <cell r="NT70">
            <v>-279.87999999999994</v>
          </cell>
          <cell r="NU70">
            <v>0</v>
          </cell>
          <cell r="NV70">
            <v>127.56</v>
          </cell>
          <cell r="NW70">
            <v>31.89</v>
          </cell>
          <cell r="NX70">
            <v>31.89</v>
          </cell>
          <cell r="NY70">
            <v>31.89</v>
          </cell>
          <cell r="NZ70">
            <v>31.89</v>
          </cell>
          <cell r="OI70">
            <v>0</v>
          </cell>
          <cell r="OJ70">
            <v>0</v>
          </cell>
          <cell r="OK70">
            <v>0</v>
          </cell>
          <cell r="OL70">
            <v>0</v>
          </cell>
          <cell r="OM70">
            <v>0</v>
          </cell>
          <cell r="OV70">
            <v>-127.56</v>
          </cell>
          <cell r="OW70">
            <v>-127.56</v>
          </cell>
          <cell r="OX70">
            <v>0</v>
          </cell>
          <cell r="OY70">
            <v>85.96</v>
          </cell>
          <cell r="OZ70">
            <v>21.49</v>
          </cell>
          <cell r="PA70">
            <v>21.49</v>
          </cell>
          <cell r="PB70">
            <v>21.49</v>
          </cell>
          <cell r="PC70">
            <v>21.49</v>
          </cell>
          <cell r="PL70">
            <v>0</v>
          </cell>
          <cell r="PM70">
            <v>0</v>
          </cell>
          <cell r="PN70">
            <v>0</v>
          </cell>
          <cell r="PO70">
            <v>0</v>
          </cell>
          <cell r="PP70">
            <v>0</v>
          </cell>
          <cell r="PY70">
            <v>-85.96</v>
          </cell>
          <cell r="PZ70">
            <v>-85.96</v>
          </cell>
          <cell r="QA70">
            <v>0</v>
          </cell>
          <cell r="QB70">
            <v>41.04</v>
          </cell>
          <cell r="QC70">
            <v>10.26</v>
          </cell>
          <cell r="QD70">
            <v>10.26</v>
          </cell>
          <cell r="QE70">
            <v>10.26</v>
          </cell>
          <cell r="QF70">
            <v>10.26</v>
          </cell>
          <cell r="QO70">
            <v>0</v>
          </cell>
          <cell r="QP70">
            <v>0</v>
          </cell>
          <cell r="QQ70">
            <v>0</v>
          </cell>
          <cell r="QR70">
            <v>0</v>
          </cell>
          <cell r="QS70">
            <v>0</v>
          </cell>
          <cell r="RB70">
            <v>-41.04</v>
          </cell>
          <cell r="RC70">
            <v>-41.04</v>
          </cell>
          <cell r="RD70">
            <v>0</v>
          </cell>
          <cell r="RE70">
            <v>0</v>
          </cell>
          <cell r="RF70">
            <v>0</v>
          </cell>
          <cell r="RG70">
            <v>0</v>
          </cell>
          <cell r="RH70">
            <v>0</v>
          </cell>
          <cell r="RI70">
            <v>0</v>
          </cell>
          <cell r="RR70">
            <v>0</v>
          </cell>
          <cell r="RS70">
            <v>0</v>
          </cell>
          <cell r="RT70">
            <v>0</v>
          </cell>
          <cell r="RU70">
            <v>0</v>
          </cell>
          <cell r="RV70">
            <v>0</v>
          </cell>
          <cell r="SE70">
            <v>0</v>
          </cell>
          <cell r="SF70">
            <v>0</v>
          </cell>
          <cell r="SG70">
            <v>0</v>
          </cell>
          <cell r="SH70">
            <v>0</v>
          </cell>
          <cell r="SI70">
            <v>0</v>
          </cell>
          <cell r="SJ70">
            <v>0</v>
          </cell>
          <cell r="SK70">
            <v>0</v>
          </cell>
          <cell r="SL70">
            <v>0</v>
          </cell>
          <cell r="SU70">
            <v>0</v>
          </cell>
          <cell r="SV70">
            <v>0</v>
          </cell>
          <cell r="SW70">
            <v>0</v>
          </cell>
          <cell r="SX70">
            <v>0</v>
          </cell>
          <cell r="SY70">
            <v>0</v>
          </cell>
          <cell r="TH70">
            <v>0</v>
          </cell>
          <cell r="TI70">
            <v>0</v>
          </cell>
          <cell r="TJ70">
            <v>0</v>
          </cell>
          <cell r="TK70">
            <v>21.04</v>
          </cell>
          <cell r="TL70">
            <v>5.26</v>
          </cell>
          <cell r="TM70">
            <v>5.26</v>
          </cell>
          <cell r="TN70">
            <v>5.26</v>
          </cell>
          <cell r="TO70">
            <v>5.26</v>
          </cell>
          <cell r="TX70">
            <v>0</v>
          </cell>
          <cell r="TY70">
            <v>0</v>
          </cell>
          <cell r="TZ70">
            <v>0</v>
          </cell>
          <cell r="UA70">
            <v>0</v>
          </cell>
          <cell r="UB70">
            <v>0</v>
          </cell>
          <cell r="UK70">
            <v>-21.04</v>
          </cell>
          <cell r="UL70">
            <v>-21.04</v>
          </cell>
          <cell r="UM70">
            <v>0</v>
          </cell>
          <cell r="UN70">
            <v>4.28</v>
          </cell>
          <cell r="UO70">
            <v>1.07</v>
          </cell>
          <cell r="UP70">
            <v>1.07</v>
          </cell>
          <cell r="UQ70">
            <v>1.07</v>
          </cell>
          <cell r="UR70">
            <v>1.07</v>
          </cell>
          <cell r="VA70">
            <v>0</v>
          </cell>
          <cell r="VC70">
            <v>0</v>
          </cell>
          <cell r="VH70">
            <v>0</v>
          </cell>
          <cell r="VN70">
            <v>-4.28</v>
          </cell>
          <cell r="VO70">
            <v>-4.28</v>
          </cell>
          <cell r="VP70">
            <v>0</v>
          </cell>
          <cell r="VQ70">
            <v>0</v>
          </cell>
          <cell r="WD70">
            <v>0</v>
          </cell>
          <cell r="WQ70">
            <v>0</v>
          </cell>
          <cell r="WR70">
            <v>0</v>
          </cell>
          <cell r="WS70">
            <v>0</v>
          </cell>
          <cell r="WT70">
            <v>3151.44</v>
          </cell>
          <cell r="WU70">
            <v>787.86</v>
          </cell>
          <cell r="WV70">
            <v>787.86</v>
          </cell>
          <cell r="WW70">
            <v>787.86</v>
          </cell>
          <cell r="WX70">
            <v>787.86</v>
          </cell>
          <cell r="XG70">
            <v>2465.5248620360758</v>
          </cell>
          <cell r="XH70">
            <v>1277.4700413562423</v>
          </cell>
          <cell r="XI70">
            <v>612.72576507721567</v>
          </cell>
          <cell r="XJ70">
            <v>1.3130831970070691</v>
          </cell>
          <cell r="XK70">
            <v>574.01597240561057</v>
          </cell>
          <cell r="XT70">
            <v>-685.91513796392428</v>
          </cell>
          <cell r="XU70">
            <v>-685.91513796392428</v>
          </cell>
          <cell r="XV70">
            <v>0</v>
          </cell>
          <cell r="XW70">
            <v>528.24</v>
          </cell>
          <cell r="XX70">
            <v>132.06</v>
          </cell>
          <cell r="XY70">
            <v>132.06</v>
          </cell>
          <cell r="XZ70">
            <v>132.06</v>
          </cell>
          <cell r="YA70">
            <v>132.06</v>
          </cell>
          <cell r="YJ70">
            <v>1018.4657396768399</v>
          </cell>
          <cell r="YK70">
            <v>581.9629292131375</v>
          </cell>
          <cell r="YL70">
            <v>151.31143075197681</v>
          </cell>
          <cell r="YM70">
            <v>152.09697580560268</v>
          </cell>
          <cell r="YN70">
            <v>133.09440390612289</v>
          </cell>
          <cell r="YW70">
            <v>490.22573967683991</v>
          </cell>
          <cell r="YX70">
            <v>0</v>
          </cell>
          <cell r="YY70">
            <v>490.22573967683991</v>
          </cell>
          <cell r="YZ70">
            <v>669.8</v>
          </cell>
          <cell r="ZA70">
            <v>167.45</v>
          </cell>
          <cell r="ZB70">
            <v>167.45</v>
          </cell>
          <cell r="ZC70">
            <v>167.45</v>
          </cell>
          <cell r="ZD70">
            <v>167.45</v>
          </cell>
          <cell r="ZM70">
            <v>1778.9502208597789</v>
          </cell>
          <cell r="ZT70">
            <v>412.97086236143389</v>
          </cell>
          <cell r="ZU70">
            <v>1089.3563105811606</v>
          </cell>
          <cell r="ZV70">
            <v>276.62304791718435</v>
          </cell>
          <cell r="ZZ70">
            <v>1109.150220859779</v>
          </cell>
          <cell r="AAA70">
            <v>0</v>
          </cell>
          <cell r="AAB70">
            <v>1109.150220859779</v>
          </cell>
          <cell r="AAC70">
            <v>0</v>
          </cell>
          <cell r="AAD70">
            <v>0</v>
          </cell>
          <cell r="AAE70">
            <v>0</v>
          </cell>
          <cell r="AAF70">
            <v>0</v>
          </cell>
          <cell r="AAG70">
            <v>0</v>
          </cell>
          <cell r="AAP70">
            <v>0</v>
          </cell>
          <cell r="AAQ70">
            <v>0</v>
          </cell>
          <cell r="AAR70">
            <v>0</v>
          </cell>
          <cell r="AAS70">
            <v>0</v>
          </cell>
          <cell r="AAT70">
            <v>0</v>
          </cell>
          <cell r="ABC70">
            <v>0</v>
          </cell>
          <cell r="ABD70">
            <v>0</v>
          </cell>
          <cell r="ABE70">
            <v>0</v>
          </cell>
          <cell r="ABF70">
            <v>0</v>
          </cell>
          <cell r="ABG70">
            <v>0</v>
          </cell>
          <cell r="ABH70">
            <v>0</v>
          </cell>
          <cell r="ABI70">
            <v>0</v>
          </cell>
          <cell r="ABJ70">
            <v>0</v>
          </cell>
          <cell r="ABS70">
            <v>0</v>
          </cell>
          <cell r="ABT70">
            <v>0</v>
          </cell>
          <cell r="ABU70">
            <v>0</v>
          </cell>
          <cell r="ABV70">
            <v>0</v>
          </cell>
          <cell r="ACF70">
            <v>0</v>
          </cell>
          <cell r="ACG70">
            <v>0</v>
          </cell>
          <cell r="ACH70">
            <v>0</v>
          </cell>
          <cell r="ACI70">
            <v>224.2</v>
          </cell>
          <cell r="ACJ70">
            <v>130.47391279999999</v>
          </cell>
          <cell r="ACK70">
            <v>-93.726087199999995</v>
          </cell>
          <cell r="ACL70">
            <v>-93.726087199999995</v>
          </cell>
          <cell r="ACM70">
            <v>0</v>
          </cell>
          <cell r="ACN70">
            <v>224.2</v>
          </cell>
          <cell r="ACO70">
            <v>56.05</v>
          </cell>
          <cell r="ACP70">
            <v>56.05</v>
          </cell>
          <cell r="ACQ70">
            <v>56.05</v>
          </cell>
          <cell r="ACR70">
            <v>56.05</v>
          </cell>
          <cell r="ADA70">
            <v>130.47391279999999</v>
          </cell>
          <cell r="ADB70">
            <v>32.013201359999996</v>
          </cell>
          <cell r="ADC70">
            <v>39.990637960000001</v>
          </cell>
          <cell r="ADD70">
            <v>25.895461479999998</v>
          </cell>
          <cell r="ADE70">
            <v>32.574612000000002</v>
          </cell>
          <cell r="ADN70">
            <v>-93.726087199999995</v>
          </cell>
          <cell r="ADO70">
            <v>-93.726087199999995</v>
          </cell>
          <cell r="ADP70">
            <v>0</v>
          </cell>
          <cell r="ADQ70">
            <v>0</v>
          </cell>
          <cell r="ADR70">
            <v>0</v>
          </cell>
          <cell r="ADS70">
            <v>0</v>
          </cell>
          <cell r="ADT70">
            <v>0</v>
          </cell>
          <cell r="ADU70">
            <v>0</v>
          </cell>
          <cell r="AED70">
            <v>0</v>
          </cell>
          <cell r="AEE70">
            <v>0</v>
          </cell>
          <cell r="AEF70">
            <v>0</v>
          </cell>
          <cell r="AEG70">
            <v>0</v>
          </cell>
          <cell r="AEH70">
            <v>0</v>
          </cell>
          <cell r="AEQ70">
            <v>0</v>
          </cell>
          <cell r="AER70">
            <v>0</v>
          </cell>
          <cell r="AES70">
            <v>0</v>
          </cell>
          <cell r="AET70">
            <v>0</v>
          </cell>
          <cell r="AEU70">
            <v>0</v>
          </cell>
          <cell r="AEV70">
            <v>0</v>
          </cell>
          <cell r="AEW70">
            <v>0</v>
          </cell>
          <cell r="AEX70">
            <v>0</v>
          </cell>
          <cell r="AFG70">
            <v>0</v>
          </cell>
          <cell r="AFH70">
            <v>0</v>
          </cell>
          <cell r="AFI70">
            <v>0</v>
          </cell>
          <cell r="AFK70">
            <v>0</v>
          </cell>
          <cell r="AFT70">
            <v>0</v>
          </cell>
          <cell r="AFU70">
            <v>0</v>
          </cell>
          <cell r="AFV70">
            <v>0</v>
          </cell>
          <cell r="AFW70">
            <v>7934</v>
          </cell>
          <cell r="AFX70">
            <v>7918.8173379796244</v>
          </cell>
          <cell r="AFY70">
            <v>-15.182662020375574</v>
          </cell>
          <cell r="AFZ70">
            <v>-15.182662020375574</v>
          </cell>
          <cell r="AGA70">
            <v>0</v>
          </cell>
          <cell r="AGB70">
            <v>9520.7999999999993</v>
          </cell>
          <cell r="AGC70">
            <v>9502.5808055755497</v>
          </cell>
          <cell r="AGD70">
            <v>-18.219194424449597</v>
          </cell>
          <cell r="AGE70">
            <v>-18.219194424449597</v>
          </cell>
          <cell r="AGF70">
            <v>0</v>
          </cell>
          <cell r="AGG70">
            <v>476.03999999999996</v>
          </cell>
          <cell r="AGH70">
            <v>475.1290402787775</v>
          </cell>
          <cell r="AGI70">
            <v>-0.91095972122246849</v>
          </cell>
          <cell r="AGJ70">
            <v>-0.91095972122246849</v>
          </cell>
          <cell r="AGK70">
            <v>0</v>
          </cell>
          <cell r="AGL70">
            <v>225.35516304347826</v>
          </cell>
          <cell r="AGN70">
            <v>-225.35516304347826</v>
          </cell>
          <cell r="AGO70">
            <v>-225.35516304347826</v>
          </cell>
          <cell r="AGP70">
            <v>0</v>
          </cell>
          <cell r="AGQ70">
            <v>10222.195163043478</v>
          </cell>
          <cell r="AGR70">
            <v>9977.7098458543278</v>
          </cell>
          <cell r="AGS70">
            <v>-244.48531718915001</v>
          </cell>
          <cell r="AGT70">
            <v>-244.48531718915001</v>
          </cell>
          <cell r="AGU70">
            <v>0</v>
          </cell>
        </row>
        <row r="71">
          <cell r="C71" t="str">
            <v>Текстильникiв, ВУЛ, 34</v>
          </cell>
          <cell r="D71">
            <v>5</v>
          </cell>
          <cell r="E71">
            <v>2907.66</v>
          </cell>
          <cell r="F71">
            <v>9173.92</v>
          </cell>
          <cell r="G71">
            <v>11022.688497444329</v>
          </cell>
          <cell r="H71">
            <v>1848.7684974443291</v>
          </cell>
          <cell r="I71">
            <v>0</v>
          </cell>
          <cell r="J71">
            <v>1848.7684974443291</v>
          </cell>
          <cell r="K71">
            <v>1586.76</v>
          </cell>
          <cell r="L71">
            <v>396.69</v>
          </cell>
          <cell r="M71">
            <v>396.69</v>
          </cell>
          <cell r="N71">
            <v>396.69</v>
          </cell>
          <cell r="O71">
            <v>396.69</v>
          </cell>
          <cell r="X71">
            <v>2370.7948740054062</v>
          </cell>
          <cell r="Y71">
            <v>0</v>
          </cell>
          <cell r="Z71">
            <v>0</v>
          </cell>
          <cell r="AA71">
            <v>2370.7948740054062</v>
          </cell>
          <cell r="AB71">
            <v>0</v>
          </cell>
          <cell r="AL71">
            <v>0</v>
          </cell>
          <cell r="AM71">
            <v>0</v>
          </cell>
          <cell r="AN71">
            <v>436.92</v>
          </cell>
          <cell r="AO71">
            <v>109.23</v>
          </cell>
          <cell r="AP71">
            <v>109.23</v>
          </cell>
          <cell r="AQ71">
            <v>109.23</v>
          </cell>
          <cell r="AR71">
            <v>109.23</v>
          </cell>
          <cell r="BA71">
            <v>714.16524970806483</v>
          </cell>
          <cell r="BB71">
            <v>0</v>
          </cell>
          <cell r="BC71">
            <v>0</v>
          </cell>
          <cell r="BD71">
            <v>714.16524970806483</v>
          </cell>
          <cell r="BE71">
            <v>0</v>
          </cell>
          <cell r="BO71">
            <v>0</v>
          </cell>
          <cell r="BP71">
            <v>0</v>
          </cell>
          <cell r="BQ71">
            <v>680.2</v>
          </cell>
          <cell r="BR71">
            <v>170.05</v>
          </cell>
          <cell r="BS71">
            <v>170.05</v>
          </cell>
          <cell r="BT71">
            <v>170.05</v>
          </cell>
          <cell r="BU71">
            <v>170.05</v>
          </cell>
          <cell r="CD71">
            <v>628.64</v>
          </cell>
          <cell r="CE71">
            <v>157.16</v>
          </cell>
          <cell r="CF71">
            <v>157.16</v>
          </cell>
          <cell r="CG71">
            <v>157.16</v>
          </cell>
          <cell r="CH71">
            <v>157.16</v>
          </cell>
          <cell r="CR71">
            <v>0</v>
          </cell>
          <cell r="CS71">
            <v>0</v>
          </cell>
          <cell r="CT71">
            <v>136.28</v>
          </cell>
          <cell r="CU71">
            <v>34.07</v>
          </cell>
          <cell r="CV71">
            <v>34.07</v>
          </cell>
          <cell r="CW71">
            <v>34.07</v>
          </cell>
          <cell r="CX71">
            <v>34.07</v>
          </cell>
          <cell r="DG71">
            <v>125.96</v>
          </cell>
          <cell r="DH71">
            <v>31.49</v>
          </cell>
          <cell r="DI71">
            <v>31.49</v>
          </cell>
          <cell r="DJ71">
            <v>31.49</v>
          </cell>
          <cell r="DK71">
            <v>31.49</v>
          </cell>
          <cell r="DT71">
            <v>-10.320000000000007</v>
          </cell>
          <cell r="DU71">
            <v>-10.320000000000007</v>
          </cell>
          <cell r="DV71">
            <v>0</v>
          </cell>
          <cell r="DW71">
            <v>365.64</v>
          </cell>
          <cell r="DX71">
            <v>91.41</v>
          </cell>
          <cell r="DY71">
            <v>91.41</v>
          </cell>
          <cell r="DZ71">
            <v>91.41</v>
          </cell>
          <cell r="EA71">
            <v>91.41</v>
          </cell>
          <cell r="EK71">
            <v>596.36629605188602</v>
          </cell>
          <cell r="EL71">
            <v>0</v>
          </cell>
          <cell r="EM71">
            <v>0</v>
          </cell>
          <cell r="EN71">
            <v>596.36629605188602</v>
          </cell>
          <cell r="EO71">
            <v>0</v>
          </cell>
          <cell r="EX71">
            <v>230.72629605188604</v>
          </cell>
          <cell r="EY71">
            <v>0</v>
          </cell>
          <cell r="EZ71">
            <v>230.72629605188604</v>
          </cell>
          <cell r="FA71">
            <v>1835.88</v>
          </cell>
          <cell r="FB71">
            <v>458.97</v>
          </cell>
          <cell r="FC71">
            <v>458.97</v>
          </cell>
          <cell r="FD71">
            <v>458.97</v>
          </cell>
          <cell r="FE71">
            <v>458.97</v>
          </cell>
          <cell r="FN71">
            <v>2885.1182467075073</v>
          </cell>
          <cell r="FO71">
            <v>0</v>
          </cell>
          <cell r="FP71">
            <v>0</v>
          </cell>
          <cell r="FQ71">
            <v>2885.1182467075073</v>
          </cell>
          <cell r="FR71">
            <v>0</v>
          </cell>
          <cell r="GA71">
            <v>1049.2382467075072</v>
          </cell>
          <cell r="GB71">
            <v>0</v>
          </cell>
          <cell r="GC71">
            <v>1049.2382467075072</v>
          </cell>
          <cell r="GD71">
            <v>376.72</v>
          </cell>
          <cell r="GE71">
            <v>94.18</v>
          </cell>
          <cell r="GF71">
            <v>94.18</v>
          </cell>
          <cell r="GG71">
            <v>94.18</v>
          </cell>
          <cell r="GH71">
            <v>94.18</v>
          </cell>
          <cell r="GQ71">
            <v>0</v>
          </cell>
          <cell r="GV71">
            <v>-376.72</v>
          </cell>
          <cell r="GW71">
            <v>-376.72</v>
          </cell>
          <cell r="GX71">
            <v>0</v>
          </cell>
          <cell r="GY71">
            <v>3755.52</v>
          </cell>
          <cell r="GZ71">
            <v>938.88</v>
          </cell>
          <cell r="HA71">
            <v>938.88</v>
          </cell>
          <cell r="HB71">
            <v>938.88</v>
          </cell>
          <cell r="HC71">
            <v>938.88</v>
          </cell>
          <cell r="HL71">
            <v>3701.6438309714645</v>
          </cell>
          <cell r="HM71">
            <v>1278.6353895827576</v>
          </cell>
          <cell r="HN71">
            <v>952.46252422185034</v>
          </cell>
          <cell r="HO71">
            <v>789.30715492025752</v>
          </cell>
          <cell r="HP71">
            <v>681.23876224659887</v>
          </cell>
          <cell r="HY71">
            <v>-53.876169028535514</v>
          </cell>
          <cell r="HZ71">
            <v>-53.876169028535514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0</v>
          </cell>
          <cell r="IF71">
            <v>0</v>
          </cell>
          <cell r="IO71">
            <v>0</v>
          </cell>
          <cell r="IP71">
            <v>0</v>
          </cell>
          <cell r="IQ71">
            <v>0</v>
          </cell>
          <cell r="IR71">
            <v>0</v>
          </cell>
          <cell r="IS71">
            <v>0</v>
          </cell>
          <cell r="JB71">
            <v>0</v>
          </cell>
          <cell r="JC71">
            <v>0</v>
          </cell>
          <cell r="JD71">
            <v>0</v>
          </cell>
          <cell r="JE71">
            <v>0</v>
          </cell>
          <cell r="JF71">
            <v>0</v>
          </cell>
          <cell r="JG71">
            <v>0</v>
          </cell>
          <cell r="JH71">
            <v>0</v>
          </cell>
          <cell r="JI71">
            <v>0</v>
          </cell>
          <cell r="JR71">
            <v>0</v>
          </cell>
          <cell r="JS71">
            <v>0</v>
          </cell>
          <cell r="JT71">
            <v>0</v>
          </cell>
          <cell r="JU71">
            <v>0</v>
          </cell>
          <cell r="JV71">
            <v>0</v>
          </cell>
          <cell r="KE71">
            <v>0</v>
          </cell>
          <cell r="KF71">
            <v>0</v>
          </cell>
          <cell r="KG71">
            <v>0</v>
          </cell>
          <cell r="KH71">
            <v>830.88</v>
          </cell>
          <cell r="KI71">
            <v>207.72</v>
          </cell>
          <cell r="KJ71">
            <v>207.72</v>
          </cell>
          <cell r="KK71">
            <v>207.72</v>
          </cell>
          <cell r="KL71">
            <v>207.72</v>
          </cell>
          <cell r="KU71">
            <v>895.64858937130941</v>
          </cell>
          <cell r="KV71">
            <v>241.4821854848127</v>
          </cell>
          <cell r="KW71">
            <v>241.78194250843123</v>
          </cell>
          <cell r="KX71">
            <v>228.3620276124484</v>
          </cell>
          <cell r="KY71">
            <v>184.02243376561705</v>
          </cell>
          <cell r="LH71">
            <v>64.768589371309417</v>
          </cell>
          <cell r="LI71">
            <v>0</v>
          </cell>
          <cell r="LJ71">
            <v>64.768589371309417</v>
          </cell>
          <cell r="LK71">
            <v>0</v>
          </cell>
          <cell r="LX71">
            <v>0</v>
          </cell>
          <cell r="MJ71">
            <v>0</v>
          </cell>
          <cell r="ML71">
            <v>0</v>
          </cell>
          <cell r="MM71">
            <v>0</v>
          </cell>
          <cell r="MN71">
            <v>13691.92</v>
          </cell>
          <cell r="MO71">
            <v>3422.98</v>
          </cell>
          <cell r="MP71">
            <v>3422.98</v>
          </cell>
          <cell r="MQ71">
            <v>3422.98</v>
          </cell>
          <cell r="MR71">
            <v>3422.98</v>
          </cell>
          <cell r="NA71">
            <v>0</v>
          </cell>
          <cell r="NB71">
            <v>0</v>
          </cell>
          <cell r="NC71">
            <v>0</v>
          </cell>
          <cell r="ND71">
            <v>0</v>
          </cell>
          <cell r="NE71">
            <v>0</v>
          </cell>
          <cell r="NN71">
            <v>-13691.92</v>
          </cell>
          <cell r="NO71">
            <v>-13691.92</v>
          </cell>
          <cell r="NP71">
            <v>0</v>
          </cell>
          <cell r="NQ71">
            <v>3252.0400000000004</v>
          </cell>
          <cell r="NR71">
            <v>0</v>
          </cell>
          <cell r="NS71">
            <v>-3252.0400000000004</v>
          </cell>
          <cell r="NT71">
            <v>-3252.0400000000004</v>
          </cell>
          <cell r="NU71">
            <v>0</v>
          </cell>
          <cell r="NV71">
            <v>683.44</v>
          </cell>
          <cell r="NW71">
            <v>170.86</v>
          </cell>
          <cell r="NX71">
            <v>170.86</v>
          </cell>
          <cell r="NY71">
            <v>170.86</v>
          </cell>
          <cell r="NZ71">
            <v>170.86</v>
          </cell>
          <cell r="OI71">
            <v>0</v>
          </cell>
          <cell r="OJ71">
            <v>0</v>
          </cell>
          <cell r="OK71">
            <v>0</v>
          </cell>
          <cell r="OL71">
            <v>0</v>
          </cell>
          <cell r="OM71">
            <v>0</v>
          </cell>
          <cell r="OV71">
            <v>-683.44</v>
          </cell>
          <cell r="OW71">
            <v>-683.44</v>
          </cell>
          <cell r="OX71">
            <v>0</v>
          </cell>
          <cell r="OY71">
            <v>537.64</v>
          </cell>
          <cell r="OZ71">
            <v>134.41</v>
          </cell>
          <cell r="PA71">
            <v>134.41</v>
          </cell>
          <cell r="PB71">
            <v>134.41</v>
          </cell>
          <cell r="PC71">
            <v>134.41</v>
          </cell>
          <cell r="PL71">
            <v>0</v>
          </cell>
          <cell r="PM71">
            <v>0</v>
          </cell>
          <cell r="PN71">
            <v>0</v>
          </cell>
          <cell r="PO71">
            <v>0</v>
          </cell>
          <cell r="PP71">
            <v>0</v>
          </cell>
          <cell r="PY71">
            <v>-537.64</v>
          </cell>
          <cell r="PZ71">
            <v>-537.64</v>
          </cell>
          <cell r="QA71">
            <v>0</v>
          </cell>
          <cell r="QB71">
            <v>301</v>
          </cell>
          <cell r="QC71">
            <v>75.25</v>
          </cell>
          <cell r="QD71">
            <v>75.25</v>
          </cell>
          <cell r="QE71">
            <v>75.25</v>
          </cell>
          <cell r="QF71">
            <v>75.25</v>
          </cell>
          <cell r="QO71">
            <v>0</v>
          </cell>
          <cell r="QP71">
            <v>0</v>
          </cell>
          <cell r="QQ71">
            <v>0</v>
          </cell>
          <cell r="QR71">
            <v>0</v>
          </cell>
          <cell r="QS71">
            <v>0</v>
          </cell>
          <cell r="RB71">
            <v>-301</v>
          </cell>
          <cell r="RC71">
            <v>-301</v>
          </cell>
          <cell r="RD71">
            <v>0</v>
          </cell>
          <cell r="RE71">
            <v>1252.72</v>
          </cell>
          <cell r="RF71">
            <v>313.18</v>
          </cell>
          <cell r="RG71">
            <v>313.18</v>
          </cell>
          <cell r="RH71">
            <v>313.18</v>
          </cell>
          <cell r="RI71">
            <v>313.18</v>
          </cell>
          <cell r="RR71">
            <v>0</v>
          </cell>
          <cell r="RS71">
            <v>0</v>
          </cell>
          <cell r="RT71">
            <v>0</v>
          </cell>
          <cell r="RU71">
            <v>0</v>
          </cell>
          <cell r="RV71">
            <v>0</v>
          </cell>
          <cell r="SE71">
            <v>-1252.72</v>
          </cell>
          <cell r="SF71">
            <v>-1252.72</v>
          </cell>
          <cell r="SG71">
            <v>0</v>
          </cell>
          <cell r="SH71">
            <v>0</v>
          </cell>
          <cell r="SI71">
            <v>0</v>
          </cell>
          <cell r="SJ71">
            <v>0</v>
          </cell>
          <cell r="SK71">
            <v>0</v>
          </cell>
          <cell r="SL71">
            <v>0</v>
          </cell>
          <cell r="SU71">
            <v>0</v>
          </cell>
          <cell r="SV71">
            <v>0</v>
          </cell>
          <cell r="SW71">
            <v>0</v>
          </cell>
          <cell r="SX71">
            <v>0</v>
          </cell>
          <cell r="SY71">
            <v>0</v>
          </cell>
          <cell r="TH71">
            <v>0</v>
          </cell>
          <cell r="TI71">
            <v>0</v>
          </cell>
          <cell r="TJ71">
            <v>0</v>
          </cell>
          <cell r="TK71">
            <v>462.36</v>
          </cell>
          <cell r="TL71">
            <v>115.59</v>
          </cell>
          <cell r="TM71">
            <v>115.59</v>
          </cell>
          <cell r="TN71">
            <v>115.59</v>
          </cell>
          <cell r="TO71">
            <v>115.59</v>
          </cell>
          <cell r="TX71">
            <v>0</v>
          </cell>
          <cell r="TY71">
            <v>0</v>
          </cell>
          <cell r="TZ71">
            <v>0</v>
          </cell>
          <cell r="UA71">
            <v>0</v>
          </cell>
          <cell r="UB71">
            <v>0</v>
          </cell>
          <cell r="UK71">
            <v>-462.36</v>
          </cell>
          <cell r="UL71">
            <v>-462.36</v>
          </cell>
          <cell r="UM71">
            <v>0</v>
          </cell>
          <cell r="UN71">
            <v>14.88</v>
          </cell>
          <cell r="UO71">
            <v>3.72</v>
          </cell>
          <cell r="UP71">
            <v>3.72</v>
          </cell>
          <cell r="UQ71">
            <v>3.72</v>
          </cell>
          <cell r="UR71">
            <v>3.72</v>
          </cell>
          <cell r="VA71">
            <v>0</v>
          </cell>
          <cell r="VC71">
            <v>0</v>
          </cell>
          <cell r="VH71">
            <v>0</v>
          </cell>
          <cell r="VN71">
            <v>-14.88</v>
          </cell>
          <cell r="VO71">
            <v>-14.88</v>
          </cell>
          <cell r="VP71">
            <v>0</v>
          </cell>
          <cell r="VQ71">
            <v>0</v>
          </cell>
          <cell r="WD71">
            <v>0</v>
          </cell>
          <cell r="WQ71">
            <v>0</v>
          </cell>
          <cell r="WR71">
            <v>0</v>
          </cell>
          <cell r="WS71">
            <v>0</v>
          </cell>
          <cell r="WT71">
            <v>12107.92</v>
          </cell>
          <cell r="WU71">
            <v>3026.98</v>
          </cell>
          <cell r="WV71">
            <v>3026.98</v>
          </cell>
          <cell r="WW71">
            <v>3026.98</v>
          </cell>
          <cell r="WX71">
            <v>3026.98</v>
          </cell>
          <cell r="XG71">
            <v>8354.4273450885739</v>
          </cell>
          <cell r="XH71">
            <v>3374.8281935393829</v>
          </cell>
          <cell r="XI71">
            <v>2781.443451709888</v>
          </cell>
          <cell r="XJ71">
            <v>1.3237322208369171</v>
          </cell>
          <cell r="XK71">
            <v>2196.8319676184656</v>
          </cell>
          <cell r="XT71">
            <v>-3753.4926549114261</v>
          </cell>
          <cell r="XU71">
            <v>-3753.4926549114261</v>
          </cell>
          <cell r="XV71">
            <v>0</v>
          </cell>
          <cell r="XW71">
            <v>3690.04</v>
          </cell>
          <cell r="XX71">
            <v>922.51</v>
          </cell>
          <cell r="XY71">
            <v>922.51</v>
          </cell>
          <cell r="XZ71">
            <v>922.51</v>
          </cell>
          <cell r="YA71">
            <v>922.51</v>
          </cell>
          <cell r="YJ71">
            <v>3310.4445854854939</v>
          </cell>
          <cell r="YK71">
            <v>1197.4855638565123</v>
          </cell>
          <cell r="YL71">
            <v>732.45533299899409</v>
          </cell>
          <cell r="YM71">
            <v>736.25793179129823</v>
          </cell>
          <cell r="YN71">
            <v>644.24575683868966</v>
          </cell>
          <cell r="YW71">
            <v>-379.59541451450605</v>
          </cell>
          <cell r="YX71">
            <v>-379.59541451450605</v>
          </cell>
          <cell r="YY71">
            <v>0</v>
          </cell>
          <cell r="YZ71">
            <v>2892.52</v>
          </cell>
          <cell r="ZA71">
            <v>723.13</v>
          </cell>
          <cell r="ZB71">
            <v>723.13</v>
          </cell>
          <cell r="ZC71">
            <v>723.13</v>
          </cell>
          <cell r="ZD71">
            <v>723.13</v>
          </cell>
          <cell r="ZM71">
            <v>8747.4819092978614</v>
          </cell>
          <cell r="ZT71">
            <v>2009.3294465446277</v>
          </cell>
          <cell r="ZU71">
            <v>4974.8045483485857</v>
          </cell>
          <cell r="ZV71">
            <v>1763.3479144046469</v>
          </cell>
          <cell r="ZZ71">
            <v>5854.961909297861</v>
          </cell>
          <cell r="AAA71">
            <v>0</v>
          </cell>
          <cell r="AAB71">
            <v>5854.961909297861</v>
          </cell>
          <cell r="AAC71">
            <v>4.08</v>
          </cell>
          <cell r="AAD71">
            <v>1.02</v>
          </cell>
          <cell r="AAE71">
            <v>1.02</v>
          </cell>
          <cell r="AAF71">
            <v>1.02</v>
          </cell>
          <cell r="AAG71">
            <v>1.02</v>
          </cell>
          <cell r="AAP71">
            <v>2.9652016499999996</v>
          </cell>
          <cell r="AAQ71">
            <v>0</v>
          </cell>
          <cell r="AAR71">
            <v>0.98877950999999986</v>
          </cell>
          <cell r="AAS71">
            <v>0.97924013999999993</v>
          </cell>
          <cell r="AAT71">
            <v>0.9971819999999999</v>
          </cell>
          <cell r="ABC71">
            <v>-1.1147983500000005</v>
          </cell>
          <cell r="ABD71">
            <v>-1.1147983500000005</v>
          </cell>
          <cell r="ABE71">
            <v>0</v>
          </cell>
          <cell r="ABF71">
            <v>0.92</v>
          </cell>
          <cell r="ABG71">
            <v>0.23</v>
          </cell>
          <cell r="ABH71">
            <v>0.23</v>
          </cell>
          <cell r="ABI71">
            <v>0.23</v>
          </cell>
          <cell r="ABJ71">
            <v>0.23</v>
          </cell>
          <cell r="ABS71">
            <v>0</v>
          </cell>
          <cell r="ABT71">
            <v>0</v>
          </cell>
          <cell r="ABU71">
            <v>0</v>
          </cell>
          <cell r="ABV71">
            <v>0</v>
          </cell>
          <cell r="ACF71">
            <v>-0.92</v>
          </cell>
          <cell r="ACG71">
            <v>-0.92</v>
          </cell>
          <cell r="ACH71">
            <v>0</v>
          </cell>
          <cell r="ACI71">
            <v>1133.08</v>
          </cell>
          <cell r="ACJ71">
            <v>642.26957661999995</v>
          </cell>
          <cell r="ACK71">
            <v>-490.81042337999997</v>
          </cell>
          <cell r="ACL71">
            <v>-490.81042337999997</v>
          </cell>
          <cell r="ACM71">
            <v>0</v>
          </cell>
          <cell r="ACN71">
            <v>1133.08</v>
          </cell>
          <cell r="ACO71">
            <v>283.27</v>
          </cell>
          <cell r="ACP71">
            <v>283.27</v>
          </cell>
          <cell r="ACQ71">
            <v>283.27</v>
          </cell>
          <cell r="ACR71">
            <v>283.27</v>
          </cell>
          <cell r="ADA71">
            <v>642.26957661999995</v>
          </cell>
          <cell r="ADB71">
            <v>173.78595024000001</v>
          </cell>
          <cell r="ADC71">
            <v>109.20520366</v>
          </cell>
          <cell r="ADD71">
            <v>286.37333871999999</v>
          </cell>
          <cell r="ADE71">
            <v>72.905084000000002</v>
          </cell>
          <cell r="ADN71">
            <v>-490.81042337999997</v>
          </cell>
          <cell r="ADO71">
            <v>-490.81042337999997</v>
          </cell>
          <cell r="ADP71">
            <v>0</v>
          </cell>
          <cell r="ADQ71">
            <v>0</v>
          </cell>
          <cell r="ADR71">
            <v>0</v>
          </cell>
          <cell r="ADS71">
            <v>0</v>
          </cell>
          <cell r="ADT71">
            <v>0</v>
          </cell>
          <cell r="ADU71">
            <v>0</v>
          </cell>
          <cell r="AED71">
            <v>0</v>
          </cell>
          <cell r="AEE71">
            <v>0</v>
          </cell>
          <cell r="AEF71">
            <v>0</v>
          </cell>
          <cell r="AEG71">
            <v>0</v>
          </cell>
          <cell r="AEH71">
            <v>0</v>
          </cell>
          <cell r="AEQ71">
            <v>0</v>
          </cell>
          <cell r="AER71">
            <v>0</v>
          </cell>
          <cell r="AES71">
            <v>0</v>
          </cell>
          <cell r="AET71">
            <v>0</v>
          </cell>
          <cell r="AEU71">
            <v>0</v>
          </cell>
          <cell r="AEV71">
            <v>0</v>
          </cell>
          <cell r="AEW71">
            <v>0</v>
          </cell>
          <cell r="AEX71">
            <v>0</v>
          </cell>
          <cell r="AFG71">
            <v>0</v>
          </cell>
          <cell r="AFH71">
            <v>0</v>
          </cell>
          <cell r="AFI71">
            <v>0</v>
          </cell>
          <cell r="AFK71">
            <v>0</v>
          </cell>
          <cell r="AFT71">
            <v>0</v>
          </cell>
          <cell r="AFU71">
            <v>0</v>
          </cell>
          <cell r="AFV71">
            <v>0</v>
          </cell>
          <cell r="AFW71">
            <v>46777.32</v>
          </cell>
          <cell r="AFX71">
            <v>32975.925704957568</v>
          </cell>
          <cell r="AFY71">
            <v>-13801.394295042432</v>
          </cell>
          <cell r="AFZ71">
            <v>-13801.394295042432</v>
          </cell>
          <cell r="AGA71">
            <v>0</v>
          </cell>
          <cell r="AGB71">
            <v>56132.784</v>
          </cell>
          <cell r="AGC71">
            <v>39571.110845949079</v>
          </cell>
          <cell r="AGD71">
            <v>-16561.673154050921</v>
          </cell>
          <cell r="AGE71">
            <v>-16561.673154050921</v>
          </cell>
          <cell r="AGF71">
            <v>0</v>
          </cell>
          <cell r="AGG71">
            <v>2806.6392000000001</v>
          </cell>
          <cell r="AGH71">
            <v>1978.5555422974539</v>
          </cell>
          <cell r="AGI71">
            <v>-828.08365770254613</v>
          </cell>
          <cell r="AGJ71">
            <v>-828.08365770254613</v>
          </cell>
          <cell r="AGK71">
            <v>0</v>
          </cell>
          <cell r="AGL71">
            <v>600</v>
          </cell>
          <cell r="AGN71">
            <v>-600</v>
          </cell>
          <cell r="AGO71">
            <v>-600</v>
          </cell>
          <cell r="AGP71">
            <v>0</v>
          </cell>
          <cell r="AGQ71">
            <v>59539.423199999997</v>
          </cell>
          <cell r="AGR71">
            <v>41549.666388246536</v>
          </cell>
          <cell r="AGS71">
            <v>-17989.756811753461</v>
          </cell>
          <cell r="AGT71">
            <v>-17989.756811753461</v>
          </cell>
          <cell r="AGU71">
            <v>0</v>
          </cell>
        </row>
        <row r="72">
          <cell r="C72" t="str">
            <v>Текстильникiв, ВУЛ, 39</v>
          </cell>
          <cell r="D72">
            <v>5</v>
          </cell>
          <cell r="E72">
            <v>2664.2</v>
          </cell>
          <cell r="F72">
            <v>11323.52</v>
          </cell>
          <cell r="G72">
            <v>4020.4843120957785</v>
          </cell>
          <cell r="H72">
            <v>-7303.035687904222</v>
          </cell>
          <cell r="I72">
            <v>-7303.035687904222</v>
          </cell>
          <cell r="J72">
            <v>0</v>
          </cell>
          <cell r="K72">
            <v>4172.6000000000004</v>
          </cell>
          <cell r="L72">
            <v>1043.1500000000001</v>
          </cell>
          <cell r="M72">
            <v>1043.1500000000001</v>
          </cell>
          <cell r="N72">
            <v>1043.1500000000001</v>
          </cell>
          <cell r="O72">
            <v>1043.1500000000001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L72">
            <v>0</v>
          </cell>
          <cell r="AM72">
            <v>0</v>
          </cell>
          <cell r="AN72">
            <v>904.8</v>
          </cell>
          <cell r="AO72">
            <v>226.2</v>
          </cell>
          <cell r="AP72">
            <v>226.2</v>
          </cell>
          <cell r="AQ72">
            <v>226.2</v>
          </cell>
          <cell r="AR72">
            <v>226.2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O72">
            <v>0</v>
          </cell>
          <cell r="BP72">
            <v>0</v>
          </cell>
          <cell r="BQ72">
            <v>569.91999999999996</v>
          </cell>
          <cell r="BR72">
            <v>142.47999999999999</v>
          </cell>
          <cell r="BS72">
            <v>142.47999999999999</v>
          </cell>
          <cell r="BT72">
            <v>142.47999999999999</v>
          </cell>
          <cell r="BU72">
            <v>142.47999999999999</v>
          </cell>
          <cell r="CD72">
            <v>526.72</v>
          </cell>
          <cell r="CE72">
            <v>131.68</v>
          </cell>
          <cell r="CF72">
            <v>131.68</v>
          </cell>
          <cell r="CG72">
            <v>131.68</v>
          </cell>
          <cell r="CH72">
            <v>131.68</v>
          </cell>
          <cell r="CR72">
            <v>0</v>
          </cell>
          <cell r="CS72">
            <v>0</v>
          </cell>
          <cell r="CT72">
            <v>112.48</v>
          </cell>
          <cell r="CU72">
            <v>28.12</v>
          </cell>
          <cell r="CV72">
            <v>28.12</v>
          </cell>
          <cell r="CW72">
            <v>28.12</v>
          </cell>
          <cell r="CX72">
            <v>28.12</v>
          </cell>
          <cell r="DG72">
            <v>103.96</v>
          </cell>
          <cell r="DH72">
            <v>25.99</v>
          </cell>
          <cell r="DI72">
            <v>25.99</v>
          </cell>
          <cell r="DJ72">
            <v>25.99</v>
          </cell>
          <cell r="DK72">
            <v>25.99</v>
          </cell>
          <cell r="DT72">
            <v>-8.5200000000000102</v>
          </cell>
          <cell r="DU72">
            <v>-8.5200000000000102</v>
          </cell>
          <cell r="DV72">
            <v>0</v>
          </cell>
          <cell r="DW72">
            <v>262</v>
          </cell>
          <cell r="DX72">
            <v>65.5</v>
          </cell>
          <cell r="DY72">
            <v>65.5</v>
          </cell>
          <cell r="DZ72">
            <v>65.5</v>
          </cell>
          <cell r="EA72">
            <v>65.5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X72">
            <v>-262</v>
          </cell>
          <cell r="EY72">
            <v>-262</v>
          </cell>
          <cell r="EZ72">
            <v>0</v>
          </cell>
          <cell r="FA72">
            <v>1438.84</v>
          </cell>
          <cell r="FB72">
            <v>359.71</v>
          </cell>
          <cell r="FC72">
            <v>359.71</v>
          </cell>
          <cell r="FD72">
            <v>359.71</v>
          </cell>
          <cell r="FE72">
            <v>359.71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GA72">
            <v>-1438.84</v>
          </cell>
          <cell r="GB72">
            <v>-1438.84</v>
          </cell>
          <cell r="GC72">
            <v>0</v>
          </cell>
          <cell r="GD72">
            <v>425.48</v>
          </cell>
          <cell r="GE72">
            <v>106.37</v>
          </cell>
          <cell r="GF72">
            <v>106.37</v>
          </cell>
          <cell r="GG72">
            <v>106.37</v>
          </cell>
          <cell r="GH72">
            <v>106.37</v>
          </cell>
          <cell r="GQ72">
            <v>0</v>
          </cell>
          <cell r="GV72">
            <v>-425.48</v>
          </cell>
          <cell r="GW72">
            <v>-425.48</v>
          </cell>
          <cell r="GX72">
            <v>0</v>
          </cell>
          <cell r="GY72">
            <v>3437.4</v>
          </cell>
          <cell r="GZ72">
            <v>859.35</v>
          </cell>
          <cell r="HA72">
            <v>859.35</v>
          </cell>
          <cell r="HB72">
            <v>859.35</v>
          </cell>
          <cell r="HC72">
            <v>859.35</v>
          </cell>
          <cell r="HL72">
            <v>3389.8043120957782</v>
          </cell>
          <cell r="HM72">
            <v>1171.3331135866783</v>
          </cell>
          <cell r="HN72">
            <v>872.32563767308557</v>
          </cell>
          <cell r="HO72">
            <v>722.80054628552739</v>
          </cell>
          <cell r="HP72">
            <v>623.34501455048667</v>
          </cell>
          <cell r="HY72">
            <v>-47.595687904221904</v>
          </cell>
          <cell r="HZ72">
            <v>-47.595687904221904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0</v>
          </cell>
          <cell r="IF72">
            <v>0</v>
          </cell>
          <cell r="IO72">
            <v>0</v>
          </cell>
          <cell r="IP72">
            <v>0</v>
          </cell>
          <cell r="IQ72">
            <v>0</v>
          </cell>
          <cell r="IR72">
            <v>0</v>
          </cell>
          <cell r="IS72">
            <v>0</v>
          </cell>
          <cell r="JB72">
            <v>0</v>
          </cell>
          <cell r="JC72">
            <v>0</v>
          </cell>
          <cell r="JD72">
            <v>0</v>
          </cell>
          <cell r="JE72">
            <v>0</v>
          </cell>
          <cell r="JF72">
            <v>0</v>
          </cell>
          <cell r="JG72">
            <v>0</v>
          </cell>
          <cell r="JH72">
            <v>0</v>
          </cell>
          <cell r="JI72">
            <v>0</v>
          </cell>
          <cell r="JR72">
            <v>0</v>
          </cell>
          <cell r="JS72">
            <v>0</v>
          </cell>
          <cell r="JT72">
            <v>0</v>
          </cell>
          <cell r="JU72">
            <v>0</v>
          </cell>
          <cell r="JV72">
            <v>0</v>
          </cell>
          <cell r="KE72">
            <v>0</v>
          </cell>
          <cell r="KF72">
            <v>0</v>
          </cell>
          <cell r="KG72">
            <v>0</v>
          </cell>
          <cell r="KH72">
            <v>1120</v>
          </cell>
          <cell r="KI72">
            <v>280</v>
          </cell>
          <cell r="KJ72">
            <v>280</v>
          </cell>
          <cell r="KK72">
            <v>280</v>
          </cell>
          <cell r="KL72">
            <v>280</v>
          </cell>
          <cell r="KU72">
            <v>1207.1868179899859</v>
          </cell>
          <cell r="KV72">
            <v>325.47822277183923</v>
          </cell>
          <cell r="KW72">
            <v>325.88224588068624</v>
          </cell>
          <cell r="KX72">
            <v>307.79441036882599</v>
          </cell>
          <cell r="KY72">
            <v>248.03193896863453</v>
          </cell>
          <cell r="LH72">
            <v>87.186817989985911</v>
          </cell>
          <cell r="LI72">
            <v>0</v>
          </cell>
          <cell r="LJ72">
            <v>87.186817989985911</v>
          </cell>
          <cell r="LK72">
            <v>0</v>
          </cell>
          <cell r="LX72">
            <v>0</v>
          </cell>
          <cell r="MJ72">
            <v>0</v>
          </cell>
          <cell r="ML72">
            <v>0</v>
          </cell>
          <cell r="MM72">
            <v>0</v>
          </cell>
          <cell r="MN72">
            <v>7297.4895999999999</v>
          </cell>
          <cell r="MO72">
            <v>1824.3724</v>
          </cell>
          <cell r="MP72">
            <v>1824.3724</v>
          </cell>
          <cell r="MQ72">
            <v>1824.3724</v>
          </cell>
          <cell r="MR72">
            <v>1824.3724</v>
          </cell>
          <cell r="NA72">
            <v>559.69900071381448</v>
          </cell>
          <cell r="NB72">
            <v>329.32595787734186</v>
          </cell>
          <cell r="NC72">
            <v>230.37304283647256</v>
          </cell>
          <cell r="ND72">
            <v>0</v>
          </cell>
          <cell r="NE72">
            <v>0</v>
          </cell>
          <cell r="NN72">
            <v>-6737.7905992861852</v>
          </cell>
          <cell r="NO72">
            <v>-6737.7905992861852</v>
          </cell>
          <cell r="NP72">
            <v>0</v>
          </cell>
          <cell r="NQ72">
            <v>3809.64</v>
          </cell>
          <cell r="NR72">
            <v>2969.38</v>
          </cell>
          <cell r="NS72">
            <v>-840.25999999999976</v>
          </cell>
          <cell r="NT72">
            <v>-840.25999999999976</v>
          </cell>
          <cell r="NU72">
            <v>0</v>
          </cell>
          <cell r="NV72">
            <v>1163.04</v>
          </cell>
          <cell r="NW72">
            <v>290.76</v>
          </cell>
          <cell r="NX72">
            <v>290.76</v>
          </cell>
          <cell r="NY72">
            <v>290.76</v>
          </cell>
          <cell r="NZ72">
            <v>290.76</v>
          </cell>
          <cell r="OI72">
            <v>2969.38</v>
          </cell>
          <cell r="OJ72">
            <v>0</v>
          </cell>
          <cell r="OK72">
            <v>2969.38</v>
          </cell>
          <cell r="OL72">
            <v>0</v>
          </cell>
          <cell r="OM72">
            <v>0</v>
          </cell>
          <cell r="OV72">
            <v>1806.3400000000001</v>
          </cell>
          <cell r="OW72">
            <v>0</v>
          </cell>
          <cell r="OX72">
            <v>1806.3400000000001</v>
          </cell>
          <cell r="OY72">
            <v>1113.28</v>
          </cell>
          <cell r="OZ72">
            <v>278.32</v>
          </cell>
          <cell r="PA72">
            <v>278.32</v>
          </cell>
          <cell r="PB72">
            <v>278.32</v>
          </cell>
          <cell r="PC72">
            <v>278.32</v>
          </cell>
          <cell r="PL72">
            <v>0</v>
          </cell>
          <cell r="PM72">
            <v>0</v>
          </cell>
          <cell r="PN72">
            <v>0</v>
          </cell>
          <cell r="PO72">
            <v>0</v>
          </cell>
          <cell r="PP72">
            <v>0</v>
          </cell>
          <cell r="PY72">
            <v>-1113.28</v>
          </cell>
          <cell r="PZ72">
            <v>-1113.28</v>
          </cell>
          <cell r="QA72">
            <v>0</v>
          </cell>
          <cell r="QB72">
            <v>229</v>
          </cell>
          <cell r="QC72">
            <v>57.25</v>
          </cell>
          <cell r="QD72">
            <v>57.25</v>
          </cell>
          <cell r="QE72">
            <v>57.25</v>
          </cell>
          <cell r="QF72">
            <v>57.25</v>
          </cell>
          <cell r="QO72">
            <v>0</v>
          </cell>
          <cell r="QP72">
            <v>0</v>
          </cell>
          <cell r="QQ72">
            <v>0</v>
          </cell>
          <cell r="QR72">
            <v>0</v>
          </cell>
          <cell r="QS72">
            <v>0</v>
          </cell>
          <cell r="RB72">
            <v>-229</v>
          </cell>
          <cell r="RC72">
            <v>-229</v>
          </cell>
          <cell r="RD72">
            <v>0</v>
          </cell>
          <cell r="RE72">
            <v>977.92</v>
          </cell>
          <cell r="RF72">
            <v>244.48</v>
          </cell>
          <cell r="RG72">
            <v>244.48</v>
          </cell>
          <cell r="RH72">
            <v>244.48</v>
          </cell>
          <cell r="RI72">
            <v>244.48</v>
          </cell>
          <cell r="RR72">
            <v>0</v>
          </cell>
          <cell r="RS72">
            <v>0</v>
          </cell>
          <cell r="RT72">
            <v>0</v>
          </cell>
          <cell r="RU72">
            <v>0</v>
          </cell>
          <cell r="RV72">
            <v>0</v>
          </cell>
          <cell r="SE72">
            <v>-977.92</v>
          </cell>
          <cell r="SF72">
            <v>-977.92</v>
          </cell>
          <cell r="SG72">
            <v>0</v>
          </cell>
          <cell r="SH72">
            <v>0</v>
          </cell>
          <cell r="SI72">
            <v>0</v>
          </cell>
          <cell r="SJ72">
            <v>0</v>
          </cell>
          <cell r="SK72">
            <v>0</v>
          </cell>
          <cell r="SL72">
            <v>0</v>
          </cell>
          <cell r="SU72">
            <v>0</v>
          </cell>
          <cell r="SV72">
            <v>0</v>
          </cell>
          <cell r="SW72">
            <v>0</v>
          </cell>
          <cell r="SX72">
            <v>0</v>
          </cell>
          <cell r="SY72">
            <v>0</v>
          </cell>
          <cell r="TH72">
            <v>0</v>
          </cell>
          <cell r="TI72">
            <v>0</v>
          </cell>
          <cell r="TJ72">
            <v>0</v>
          </cell>
          <cell r="TK72">
            <v>314.64</v>
          </cell>
          <cell r="TL72">
            <v>78.66</v>
          </cell>
          <cell r="TM72">
            <v>78.66</v>
          </cell>
          <cell r="TN72">
            <v>78.66</v>
          </cell>
          <cell r="TO72">
            <v>78.66</v>
          </cell>
          <cell r="TX72">
            <v>0</v>
          </cell>
          <cell r="TY72">
            <v>0</v>
          </cell>
          <cell r="TZ72">
            <v>0</v>
          </cell>
          <cell r="UA72">
            <v>0</v>
          </cell>
          <cell r="UB72">
            <v>0</v>
          </cell>
          <cell r="UK72">
            <v>-314.64</v>
          </cell>
          <cell r="UL72">
            <v>-314.64</v>
          </cell>
          <cell r="UM72">
            <v>0</v>
          </cell>
          <cell r="UN72">
            <v>11.76</v>
          </cell>
          <cell r="UO72">
            <v>2.94</v>
          </cell>
          <cell r="UP72">
            <v>2.94</v>
          </cell>
          <cell r="UQ72">
            <v>2.94</v>
          </cell>
          <cell r="UR72">
            <v>2.94</v>
          </cell>
          <cell r="VA72">
            <v>0</v>
          </cell>
          <cell r="VC72">
            <v>0</v>
          </cell>
          <cell r="VH72">
            <v>0</v>
          </cell>
          <cell r="VN72">
            <v>-11.76</v>
          </cell>
          <cell r="VO72">
            <v>-11.76</v>
          </cell>
          <cell r="VP72">
            <v>0</v>
          </cell>
          <cell r="VQ72">
            <v>0</v>
          </cell>
          <cell r="WD72">
            <v>0</v>
          </cell>
          <cell r="WQ72">
            <v>0</v>
          </cell>
          <cell r="WR72">
            <v>0</v>
          </cell>
          <cell r="WS72">
            <v>0</v>
          </cell>
          <cell r="WT72">
            <v>12385.92</v>
          </cell>
          <cell r="WU72">
            <v>3096.48</v>
          </cell>
          <cell r="WV72">
            <v>3096.48</v>
          </cell>
          <cell r="WW72">
            <v>3096.48</v>
          </cell>
          <cell r="WX72">
            <v>3096.48</v>
          </cell>
          <cell r="XG72">
            <v>7248.8385935927545</v>
          </cell>
          <cell r="XH72">
            <v>3048.9356627897459</v>
          </cell>
          <cell r="XI72">
            <v>2369.2467367429772</v>
          </cell>
          <cell r="XJ72">
            <v>3.6292567242187359</v>
          </cell>
          <cell r="XK72">
            <v>1827.0269373358124</v>
          </cell>
          <cell r="XT72">
            <v>-5137.0814064072456</v>
          </cell>
          <cell r="XU72">
            <v>-5137.0814064072456</v>
          </cell>
          <cell r="XV72">
            <v>0</v>
          </cell>
          <cell r="XW72">
            <v>4550.2</v>
          </cell>
          <cell r="XX72">
            <v>1137.55</v>
          </cell>
          <cell r="XY72">
            <v>1137.55</v>
          </cell>
          <cell r="XZ72">
            <v>1137.55</v>
          </cell>
          <cell r="YA72">
            <v>1137.55</v>
          </cell>
          <cell r="YJ72">
            <v>3756.7442534328038</v>
          </cell>
          <cell r="YK72">
            <v>1218.8916376472946</v>
          </cell>
          <cell r="YL72">
            <v>879.74145966123729</v>
          </cell>
          <cell r="YM72">
            <v>884.30870582811326</v>
          </cell>
          <cell r="YN72">
            <v>773.80245029615867</v>
          </cell>
          <cell r="YW72">
            <v>-793.455746567196</v>
          </cell>
          <cell r="YX72">
            <v>-793.455746567196</v>
          </cell>
          <cell r="YY72">
            <v>0</v>
          </cell>
          <cell r="YZ72">
            <v>2311.36</v>
          </cell>
          <cell r="ZA72">
            <v>577.84</v>
          </cell>
          <cell r="ZB72">
            <v>577.84</v>
          </cell>
          <cell r="ZC72">
            <v>577.84</v>
          </cell>
          <cell r="ZD72">
            <v>577.84</v>
          </cell>
          <cell r="ZM72">
            <v>7568.8632040241637</v>
          </cell>
          <cell r="ZT72">
            <v>1746.2020302361605</v>
          </cell>
          <cell r="ZU72">
            <v>4239.0148714045072</v>
          </cell>
          <cell r="ZV72">
            <v>1583.6463023834958</v>
          </cell>
          <cell r="ZZ72">
            <v>5257.503204024164</v>
          </cell>
          <cell r="AAA72">
            <v>0</v>
          </cell>
          <cell r="AAB72">
            <v>5257.503204024164</v>
          </cell>
          <cell r="AAC72">
            <v>234.44</v>
          </cell>
          <cell r="AAD72">
            <v>58.61</v>
          </cell>
          <cell r="AAE72">
            <v>58.61</v>
          </cell>
          <cell r="AAF72">
            <v>58.61</v>
          </cell>
          <cell r="AAG72">
            <v>58.61</v>
          </cell>
          <cell r="AAP72">
            <v>171.77561099999997</v>
          </cell>
          <cell r="AAQ72">
            <v>0.97999595999999989</v>
          </cell>
          <cell r="AAR72">
            <v>56.953699775999993</v>
          </cell>
          <cell r="AAS72">
            <v>56.404232063999999</v>
          </cell>
          <cell r="AAT72">
            <v>57.437683199999995</v>
          </cell>
          <cell r="ABC72">
            <v>-62.664389000000028</v>
          </cell>
          <cell r="ABD72">
            <v>-62.664389000000028</v>
          </cell>
          <cell r="ABE72">
            <v>0</v>
          </cell>
          <cell r="ABF72">
            <v>52.2</v>
          </cell>
          <cell r="ABG72">
            <v>13.05</v>
          </cell>
          <cell r="ABH72">
            <v>13.05</v>
          </cell>
          <cell r="ABI72">
            <v>13.05</v>
          </cell>
          <cell r="ABJ72">
            <v>13.05</v>
          </cell>
          <cell r="ABS72">
            <v>0</v>
          </cell>
          <cell r="ABT72">
            <v>0</v>
          </cell>
          <cell r="ABU72">
            <v>0</v>
          </cell>
          <cell r="ABV72">
            <v>0</v>
          </cell>
          <cell r="ACF72">
            <v>-52.2</v>
          </cell>
          <cell r="ACG72">
            <v>-52.2</v>
          </cell>
          <cell r="ACH72">
            <v>0</v>
          </cell>
          <cell r="ACI72">
            <v>551.4</v>
          </cell>
          <cell r="ACJ72">
            <v>767.24900070000001</v>
          </cell>
          <cell r="ACK72">
            <v>215.84900070000003</v>
          </cell>
          <cell r="ACL72">
            <v>0</v>
          </cell>
          <cell r="ACM72">
            <v>215.84900070000003</v>
          </cell>
          <cell r="ACN72">
            <v>551.4</v>
          </cell>
          <cell r="ACO72">
            <v>137.85</v>
          </cell>
          <cell r="ACP72">
            <v>137.85</v>
          </cell>
          <cell r="ACQ72">
            <v>137.85</v>
          </cell>
          <cell r="ACR72">
            <v>137.85</v>
          </cell>
          <cell r="ADA72">
            <v>767.24900070000001</v>
          </cell>
          <cell r="ADB72">
            <v>143.29718703999998</v>
          </cell>
          <cell r="ADC72">
            <v>213.79610294</v>
          </cell>
          <cell r="ADD72">
            <v>134.04709471999999</v>
          </cell>
          <cell r="ADE72">
            <v>276.10861599999998</v>
          </cell>
          <cell r="ADN72">
            <v>215.84900070000003</v>
          </cell>
          <cell r="ADO72">
            <v>0</v>
          </cell>
          <cell r="ADP72">
            <v>215.84900070000003</v>
          </cell>
          <cell r="ADQ72">
            <v>0</v>
          </cell>
          <cell r="ADR72">
            <v>0</v>
          </cell>
          <cell r="ADS72">
            <v>0</v>
          </cell>
          <cell r="ADT72">
            <v>0</v>
          </cell>
          <cell r="ADU72">
            <v>0</v>
          </cell>
          <cell r="AED72">
            <v>0</v>
          </cell>
          <cell r="AEE72">
            <v>0</v>
          </cell>
          <cell r="AEF72">
            <v>0</v>
          </cell>
          <cell r="AEG72">
            <v>0</v>
          </cell>
          <cell r="AEH72">
            <v>0</v>
          </cell>
          <cell r="AEQ72">
            <v>0</v>
          </cell>
          <cell r="AER72">
            <v>0</v>
          </cell>
          <cell r="AES72">
            <v>0</v>
          </cell>
          <cell r="AET72">
            <v>0</v>
          </cell>
          <cell r="AEU72">
            <v>0</v>
          </cell>
          <cell r="AEV72">
            <v>0</v>
          </cell>
          <cell r="AEW72">
            <v>0</v>
          </cell>
          <cell r="AEX72">
            <v>0</v>
          </cell>
          <cell r="AFG72">
            <v>0</v>
          </cell>
          <cell r="AFH72">
            <v>0</v>
          </cell>
          <cell r="AFI72">
            <v>0</v>
          </cell>
          <cell r="AFK72">
            <v>0</v>
          </cell>
          <cell r="AFT72">
            <v>0</v>
          </cell>
          <cell r="AFU72">
            <v>0</v>
          </cell>
          <cell r="AFV72">
            <v>0</v>
          </cell>
          <cell r="AFW72">
            <v>43636.169600000001</v>
          </cell>
          <cell r="AFX72">
            <v>28270.220793549302</v>
          </cell>
          <cell r="AFY72">
            <v>-15365.948806450699</v>
          </cell>
          <cell r="AFZ72">
            <v>-15365.948806450699</v>
          </cell>
          <cell r="AGA72">
            <v>0</v>
          </cell>
          <cell r="AGB72">
            <v>52363.40352</v>
          </cell>
          <cell r="AGC72">
            <v>33924.26495225916</v>
          </cell>
          <cell r="AGD72">
            <v>-18439.13856774084</v>
          </cell>
          <cell r="AGE72">
            <v>-18439.13856774084</v>
          </cell>
          <cell r="AGF72">
            <v>0</v>
          </cell>
          <cell r="AGG72">
            <v>2618.1701760000001</v>
          </cell>
          <cell r="AGH72">
            <v>1696.2132476129582</v>
          </cell>
          <cell r="AGI72">
            <v>-921.9569283870419</v>
          </cell>
          <cell r="AGJ72">
            <v>-921.9569283870419</v>
          </cell>
          <cell r="AGK72">
            <v>0</v>
          </cell>
          <cell r="AGL72">
            <v>825.35516304347823</v>
          </cell>
          <cell r="AGN72">
            <v>-825.35516304347823</v>
          </cell>
          <cell r="AGO72">
            <v>-825.35516304347823</v>
          </cell>
          <cell r="AGP72">
            <v>0</v>
          </cell>
          <cell r="AGQ72">
            <v>55806.928859043481</v>
          </cell>
          <cell r="AGR72">
            <v>35620.478199872116</v>
          </cell>
          <cell r="AGS72">
            <v>-20186.450659171365</v>
          </cell>
          <cell r="AGT72">
            <v>-20186.450659171365</v>
          </cell>
          <cell r="AGU72">
            <v>0</v>
          </cell>
        </row>
        <row r="73">
          <cell r="C73" t="str">
            <v>Текстильникiв, ВУЛ, 41</v>
          </cell>
          <cell r="D73">
            <v>5</v>
          </cell>
          <cell r="E73">
            <v>3716.3</v>
          </cell>
          <cell r="F73">
            <v>15396.799999999997</v>
          </cell>
          <cell r="G73">
            <v>22390.317039248694</v>
          </cell>
          <cell r="H73">
            <v>6993.5170392486962</v>
          </cell>
          <cell r="I73">
            <v>0</v>
          </cell>
          <cell r="J73">
            <v>6993.5170392486962</v>
          </cell>
          <cell r="K73">
            <v>6091.72</v>
          </cell>
          <cell r="L73">
            <v>1522.93</v>
          </cell>
          <cell r="M73">
            <v>1522.93</v>
          </cell>
          <cell r="N73">
            <v>1522.93</v>
          </cell>
          <cell r="O73">
            <v>1522.93</v>
          </cell>
          <cell r="X73">
            <v>9101.3665871586709</v>
          </cell>
          <cell r="Y73">
            <v>9101.3665871586709</v>
          </cell>
          <cell r="Z73">
            <v>0</v>
          </cell>
          <cell r="AA73">
            <v>0</v>
          </cell>
          <cell r="AB73">
            <v>0</v>
          </cell>
          <cell r="AL73">
            <v>0</v>
          </cell>
          <cell r="AM73">
            <v>0</v>
          </cell>
          <cell r="AN73">
            <v>1316.32</v>
          </cell>
          <cell r="AO73">
            <v>329.08</v>
          </cell>
          <cell r="AP73">
            <v>329.08</v>
          </cell>
          <cell r="AQ73">
            <v>329.08</v>
          </cell>
          <cell r="AR73">
            <v>329.08</v>
          </cell>
          <cell r="BA73">
            <v>1987.0875805905757</v>
          </cell>
          <cell r="BB73">
            <v>1987.0875805905757</v>
          </cell>
          <cell r="BC73">
            <v>0</v>
          </cell>
          <cell r="BD73">
            <v>0</v>
          </cell>
          <cell r="BE73">
            <v>0</v>
          </cell>
          <cell r="BO73">
            <v>0</v>
          </cell>
          <cell r="BP73">
            <v>0</v>
          </cell>
          <cell r="BQ73">
            <v>759.32</v>
          </cell>
          <cell r="BR73">
            <v>189.83</v>
          </cell>
          <cell r="BS73">
            <v>189.83</v>
          </cell>
          <cell r="BT73">
            <v>189.83</v>
          </cell>
          <cell r="BU73">
            <v>189.83</v>
          </cell>
          <cell r="CD73">
            <v>701.76</v>
          </cell>
          <cell r="CE73">
            <v>175.44</v>
          </cell>
          <cell r="CF73">
            <v>175.44</v>
          </cell>
          <cell r="CG73">
            <v>175.44</v>
          </cell>
          <cell r="CH73">
            <v>175.44</v>
          </cell>
          <cell r="CR73">
            <v>0</v>
          </cell>
          <cell r="CS73">
            <v>0</v>
          </cell>
          <cell r="CT73">
            <v>168.52</v>
          </cell>
          <cell r="CU73">
            <v>42.13</v>
          </cell>
          <cell r="CV73">
            <v>42.13</v>
          </cell>
          <cell r="CW73">
            <v>42.13</v>
          </cell>
          <cell r="CX73">
            <v>42.13</v>
          </cell>
          <cell r="DG73">
            <v>155.76</v>
          </cell>
          <cell r="DH73">
            <v>38.94</v>
          </cell>
          <cell r="DI73">
            <v>38.94</v>
          </cell>
          <cell r="DJ73">
            <v>38.94</v>
          </cell>
          <cell r="DK73">
            <v>38.94</v>
          </cell>
          <cell r="DT73">
            <v>-12.760000000000019</v>
          </cell>
          <cell r="DU73">
            <v>-12.760000000000019</v>
          </cell>
          <cell r="DV73">
            <v>0</v>
          </cell>
          <cell r="DW73">
            <v>777.8</v>
          </cell>
          <cell r="DX73">
            <v>194.45</v>
          </cell>
          <cell r="DY73">
            <v>194.45</v>
          </cell>
          <cell r="DZ73">
            <v>194.45</v>
          </cell>
          <cell r="EA73">
            <v>194.45</v>
          </cell>
          <cell r="EK73">
            <v>1177.5297494633535</v>
          </cell>
          <cell r="EL73">
            <v>1177.5297494633535</v>
          </cell>
          <cell r="EM73">
            <v>0</v>
          </cell>
          <cell r="EN73">
            <v>0</v>
          </cell>
          <cell r="EO73">
            <v>0</v>
          </cell>
          <cell r="EX73">
            <v>399.72974946335353</v>
          </cell>
          <cell r="EY73">
            <v>0</v>
          </cell>
          <cell r="EZ73">
            <v>399.72974946335353</v>
          </cell>
          <cell r="FA73">
            <v>3013.72</v>
          </cell>
          <cell r="FB73">
            <v>753.43</v>
          </cell>
          <cell r="FC73">
            <v>753.43</v>
          </cell>
          <cell r="FD73">
            <v>753.43</v>
          </cell>
          <cell r="FE73">
            <v>753.43</v>
          </cell>
          <cell r="FN73">
            <v>4540.160723134527</v>
          </cell>
          <cell r="FO73">
            <v>4540.160723134527</v>
          </cell>
          <cell r="FP73">
            <v>0</v>
          </cell>
          <cell r="FQ73">
            <v>0</v>
          </cell>
          <cell r="FR73">
            <v>0</v>
          </cell>
          <cell r="GA73">
            <v>1526.4407231345272</v>
          </cell>
          <cell r="GB73">
            <v>0</v>
          </cell>
          <cell r="GC73">
            <v>1526.4407231345272</v>
          </cell>
          <cell r="GD73">
            <v>381.92</v>
          </cell>
          <cell r="GE73">
            <v>95.48</v>
          </cell>
          <cell r="GF73">
            <v>95.48</v>
          </cell>
          <cell r="GG73">
            <v>95.48</v>
          </cell>
          <cell r="GH73">
            <v>95.48</v>
          </cell>
          <cell r="GQ73">
            <v>0</v>
          </cell>
          <cell r="GV73">
            <v>-381.92</v>
          </cell>
          <cell r="GW73">
            <v>-381.92</v>
          </cell>
          <cell r="GX73">
            <v>0</v>
          </cell>
          <cell r="GY73">
            <v>2887.48</v>
          </cell>
          <cell r="GZ73">
            <v>721.87</v>
          </cell>
          <cell r="HA73">
            <v>721.87</v>
          </cell>
          <cell r="HB73">
            <v>721.87</v>
          </cell>
          <cell r="HC73">
            <v>721.87</v>
          </cell>
          <cell r="HL73">
            <v>4726.6523989015641</v>
          </cell>
          <cell r="HM73">
            <v>1633.6237044005873</v>
          </cell>
          <cell r="HN73">
            <v>1216.3064214507874</v>
          </cell>
          <cell r="HO73">
            <v>1007.7845854426545</v>
          </cell>
          <cell r="HP73">
            <v>868.93768760753483</v>
          </cell>
          <cell r="HY73">
            <v>1839.1723989015641</v>
          </cell>
          <cell r="HZ73">
            <v>0</v>
          </cell>
          <cell r="IA73">
            <v>1839.1723989015641</v>
          </cell>
          <cell r="IB73">
            <v>0</v>
          </cell>
          <cell r="IC73">
            <v>0</v>
          </cell>
          <cell r="ID73">
            <v>0</v>
          </cell>
          <cell r="IE73">
            <v>0</v>
          </cell>
          <cell r="IF73">
            <v>0</v>
          </cell>
          <cell r="IO73">
            <v>0</v>
          </cell>
          <cell r="IP73">
            <v>0</v>
          </cell>
          <cell r="IQ73">
            <v>0</v>
          </cell>
          <cell r="IR73">
            <v>0</v>
          </cell>
          <cell r="IS73">
            <v>0</v>
          </cell>
          <cell r="JB73">
            <v>0</v>
          </cell>
          <cell r="JC73">
            <v>0</v>
          </cell>
          <cell r="JD73">
            <v>0</v>
          </cell>
          <cell r="JE73">
            <v>0</v>
          </cell>
          <cell r="JF73">
            <v>0</v>
          </cell>
          <cell r="JG73">
            <v>0</v>
          </cell>
          <cell r="JH73">
            <v>0</v>
          </cell>
          <cell r="JI73">
            <v>0</v>
          </cell>
          <cell r="JR73">
            <v>0</v>
          </cell>
          <cell r="JS73">
            <v>0</v>
          </cell>
          <cell r="JT73">
            <v>0</v>
          </cell>
          <cell r="JU73">
            <v>0</v>
          </cell>
          <cell r="JV73">
            <v>0</v>
          </cell>
          <cell r="KE73">
            <v>0</v>
          </cell>
          <cell r="KF73">
            <v>0</v>
          </cell>
          <cell r="KG73">
            <v>0</v>
          </cell>
          <cell r="KH73">
            <v>1150.32</v>
          </cell>
          <cell r="KI73">
            <v>287.58</v>
          </cell>
          <cell r="KJ73">
            <v>287.58</v>
          </cell>
          <cell r="KK73">
            <v>287.58</v>
          </cell>
          <cell r="KL73">
            <v>287.58</v>
          </cell>
          <cell r="KU73">
            <v>1239.9602585541529</v>
          </cell>
          <cell r="KV73">
            <v>334.31450314698827</v>
          </cell>
          <cell r="KW73">
            <v>334.72949492045871</v>
          </cell>
          <cell r="KX73">
            <v>316.15059986980282</v>
          </cell>
          <cell r="KY73">
            <v>254.76566061690309</v>
          </cell>
          <cell r="LH73">
            <v>89.640258554152979</v>
          </cell>
          <cell r="LI73">
            <v>0</v>
          </cell>
          <cell r="LJ73">
            <v>89.640258554152979</v>
          </cell>
          <cell r="LK73">
            <v>0</v>
          </cell>
          <cell r="LX73">
            <v>0</v>
          </cell>
          <cell r="MJ73">
            <v>0</v>
          </cell>
          <cell r="ML73">
            <v>0</v>
          </cell>
          <cell r="MM73">
            <v>0</v>
          </cell>
          <cell r="MN73">
            <v>4597.79</v>
          </cell>
          <cell r="MO73">
            <v>1149.4475</v>
          </cell>
          <cell r="MP73">
            <v>1149.4475</v>
          </cell>
          <cell r="MQ73">
            <v>1149.4475</v>
          </cell>
          <cell r="MR73">
            <v>1149.4475</v>
          </cell>
          <cell r="NA73">
            <v>166.96918050750577</v>
          </cell>
          <cell r="NB73">
            <v>166.96918050750577</v>
          </cell>
          <cell r="NC73">
            <v>0</v>
          </cell>
          <cell r="ND73">
            <v>0</v>
          </cell>
          <cell r="NE73">
            <v>0</v>
          </cell>
          <cell r="NN73">
            <v>-4430.8208194924946</v>
          </cell>
          <cell r="NO73">
            <v>-4430.8208194924946</v>
          </cell>
          <cell r="NP73">
            <v>0</v>
          </cell>
          <cell r="NQ73">
            <v>5981.8400000000011</v>
          </cell>
          <cell r="NR73">
            <v>1760.2</v>
          </cell>
          <cell r="NS73">
            <v>-4221.6400000000012</v>
          </cell>
          <cell r="NT73">
            <v>-4221.6400000000012</v>
          </cell>
          <cell r="NU73">
            <v>0</v>
          </cell>
          <cell r="NV73">
            <v>1665.96</v>
          </cell>
          <cell r="NW73">
            <v>416.49</v>
          </cell>
          <cell r="NX73">
            <v>416.49</v>
          </cell>
          <cell r="NY73">
            <v>416.49</v>
          </cell>
          <cell r="NZ73">
            <v>416.49</v>
          </cell>
          <cell r="OI73">
            <v>0</v>
          </cell>
          <cell r="OJ73">
            <v>0</v>
          </cell>
          <cell r="OK73">
            <v>0</v>
          </cell>
          <cell r="OL73">
            <v>0</v>
          </cell>
          <cell r="OM73">
            <v>0</v>
          </cell>
          <cell r="OV73">
            <v>-1665.96</v>
          </cell>
          <cell r="OW73">
            <v>-1665.96</v>
          </cell>
          <cell r="OX73">
            <v>0</v>
          </cell>
          <cell r="OY73">
            <v>1619.68</v>
          </cell>
          <cell r="OZ73">
            <v>404.92</v>
          </cell>
          <cell r="PA73">
            <v>404.92</v>
          </cell>
          <cell r="PB73">
            <v>404.92</v>
          </cell>
          <cell r="PC73">
            <v>404.92</v>
          </cell>
          <cell r="PL73">
            <v>0</v>
          </cell>
          <cell r="PM73">
            <v>0</v>
          </cell>
          <cell r="PN73">
            <v>0</v>
          </cell>
          <cell r="PO73">
            <v>0</v>
          </cell>
          <cell r="PP73">
            <v>0</v>
          </cell>
          <cell r="PY73">
            <v>-1619.68</v>
          </cell>
          <cell r="PZ73">
            <v>-1619.68</v>
          </cell>
          <cell r="QA73">
            <v>0</v>
          </cell>
          <cell r="QB73">
            <v>402.52</v>
          </cell>
          <cell r="QC73">
            <v>100.63</v>
          </cell>
          <cell r="QD73">
            <v>100.63</v>
          </cell>
          <cell r="QE73">
            <v>100.63</v>
          </cell>
          <cell r="QF73">
            <v>100.63</v>
          </cell>
          <cell r="QO73">
            <v>0</v>
          </cell>
          <cell r="QP73">
            <v>0</v>
          </cell>
          <cell r="QQ73">
            <v>0</v>
          </cell>
          <cell r="QR73">
            <v>0</v>
          </cell>
          <cell r="QS73">
            <v>0</v>
          </cell>
          <cell r="RB73">
            <v>-402.52</v>
          </cell>
          <cell r="RC73">
            <v>-402.52</v>
          </cell>
          <cell r="RD73">
            <v>0</v>
          </cell>
          <cell r="RE73">
            <v>1463.96</v>
          </cell>
          <cell r="RF73">
            <v>365.99</v>
          </cell>
          <cell r="RG73">
            <v>365.99</v>
          </cell>
          <cell r="RH73">
            <v>365.99</v>
          </cell>
          <cell r="RI73">
            <v>365.99</v>
          </cell>
          <cell r="RR73">
            <v>0</v>
          </cell>
          <cell r="RS73">
            <v>0</v>
          </cell>
          <cell r="RT73">
            <v>0</v>
          </cell>
          <cell r="RU73">
            <v>0</v>
          </cell>
          <cell r="RV73">
            <v>0</v>
          </cell>
          <cell r="SE73">
            <v>-1463.96</v>
          </cell>
          <cell r="SF73">
            <v>-1463.96</v>
          </cell>
          <cell r="SG73">
            <v>0</v>
          </cell>
          <cell r="SH73">
            <v>0</v>
          </cell>
          <cell r="SI73">
            <v>0</v>
          </cell>
          <cell r="SJ73">
            <v>0</v>
          </cell>
          <cell r="SK73">
            <v>0</v>
          </cell>
          <cell r="SL73">
            <v>0</v>
          </cell>
          <cell r="SU73">
            <v>0</v>
          </cell>
          <cell r="SV73">
            <v>0</v>
          </cell>
          <cell r="SW73">
            <v>0</v>
          </cell>
          <cell r="SX73">
            <v>0</v>
          </cell>
          <cell r="SY73">
            <v>0</v>
          </cell>
          <cell r="TH73">
            <v>0</v>
          </cell>
          <cell r="TI73">
            <v>0</v>
          </cell>
          <cell r="TJ73">
            <v>0</v>
          </cell>
          <cell r="TK73">
            <v>818.68</v>
          </cell>
          <cell r="TL73">
            <v>204.67</v>
          </cell>
          <cell r="TM73">
            <v>204.67</v>
          </cell>
          <cell r="TN73">
            <v>204.67</v>
          </cell>
          <cell r="TO73">
            <v>204.67</v>
          </cell>
          <cell r="TX73">
            <v>1760.2</v>
          </cell>
          <cell r="TY73">
            <v>0</v>
          </cell>
          <cell r="TZ73">
            <v>0</v>
          </cell>
          <cell r="UA73">
            <v>1760.2</v>
          </cell>
          <cell r="UB73">
            <v>0</v>
          </cell>
          <cell r="UK73">
            <v>941.5200000000001</v>
          </cell>
          <cell r="UL73">
            <v>0</v>
          </cell>
          <cell r="UM73">
            <v>941.5200000000001</v>
          </cell>
          <cell r="UN73">
            <v>11.04</v>
          </cell>
          <cell r="UO73">
            <v>2.76</v>
          </cell>
          <cell r="UP73">
            <v>2.76</v>
          </cell>
          <cell r="UQ73">
            <v>2.76</v>
          </cell>
          <cell r="UR73">
            <v>2.76</v>
          </cell>
          <cell r="VA73">
            <v>0</v>
          </cell>
          <cell r="VC73">
            <v>0</v>
          </cell>
          <cell r="VH73">
            <v>0</v>
          </cell>
          <cell r="VN73">
            <v>-11.04</v>
          </cell>
          <cell r="VO73">
            <v>-11.04</v>
          </cell>
          <cell r="VP73">
            <v>0</v>
          </cell>
          <cell r="VQ73">
            <v>0</v>
          </cell>
          <cell r="WD73">
            <v>0</v>
          </cell>
          <cell r="WQ73">
            <v>0</v>
          </cell>
          <cell r="WR73">
            <v>0</v>
          </cell>
          <cell r="WS73">
            <v>0</v>
          </cell>
          <cell r="WT73">
            <v>17513.12</v>
          </cell>
          <cell r="WU73">
            <v>4378.28</v>
          </cell>
          <cell r="WV73">
            <v>4378.28</v>
          </cell>
          <cell r="WW73">
            <v>4378.28</v>
          </cell>
          <cell r="WX73">
            <v>4378.28</v>
          </cell>
          <cell r="XG73">
            <v>10924.05933166712</v>
          </cell>
          <cell r="XH73">
            <v>4549.0857260959701</v>
          </cell>
          <cell r="XI73">
            <v>3517.6731393433997</v>
          </cell>
          <cell r="XJ73">
            <v>4.667070246178092</v>
          </cell>
          <cell r="XK73">
            <v>2852.6333959815729</v>
          </cell>
          <cell r="XT73">
            <v>-6589.0606683328788</v>
          </cell>
          <cell r="XU73">
            <v>-6589.0606683328788</v>
          </cell>
          <cell r="XV73">
            <v>0</v>
          </cell>
          <cell r="XW73">
            <v>4623.5200000000004</v>
          </cell>
          <cell r="XX73">
            <v>1155.8800000000001</v>
          </cell>
          <cell r="XY73">
            <v>1155.8800000000001</v>
          </cell>
          <cell r="XZ73">
            <v>1155.8800000000001</v>
          </cell>
          <cell r="YA73">
            <v>1155.8800000000001</v>
          </cell>
          <cell r="YJ73">
            <v>3976.49856639276</v>
          </cell>
          <cell r="YK73">
            <v>1329.8163960942791</v>
          </cell>
          <cell r="YL73">
            <v>917.46930979420699</v>
          </cell>
          <cell r="YM73">
            <v>922.23242302749452</v>
          </cell>
          <cell r="YN73">
            <v>806.9804374767798</v>
          </cell>
          <cell r="YW73">
            <v>-647.0214336072404</v>
          </cell>
          <cell r="YX73">
            <v>-647.0214336072404</v>
          </cell>
          <cell r="YY73">
            <v>0</v>
          </cell>
          <cell r="YZ73">
            <v>468.12</v>
          </cell>
          <cell r="ZA73">
            <v>117.03</v>
          </cell>
          <cell r="ZB73">
            <v>117.03</v>
          </cell>
          <cell r="ZC73">
            <v>117.03</v>
          </cell>
          <cell r="ZD73">
            <v>117.03</v>
          </cell>
          <cell r="ZM73">
            <v>11050.064741759208</v>
          </cell>
          <cell r="ZT73">
            <v>2544.8366960906278</v>
          </cell>
          <cell r="ZU73">
            <v>6288.9883592115111</v>
          </cell>
          <cell r="ZV73">
            <v>2216.2396864570701</v>
          </cell>
          <cell r="ZZ73">
            <v>10581.944741759207</v>
          </cell>
          <cell r="AAA73">
            <v>0</v>
          </cell>
          <cell r="AAB73">
            <v>10581.944741759207</v>
          </cell>
          <cell r="AAC73">
            <v>459.64</v>
          </cell>
          <cell r="AAD73">
            <v>114.91</v>
          </cell>
          <cell r="AAE73">
            <v>114.91</v>
          </cell>
          <cell r="AAF73">
            <v>114.91</v>
          </cell>
          <cell r="AAG73">
            <v>114.91</v>
          </cell>
          <cell r="AAP73">
            <v>438.36573981599997</v>
          </cell>
          <cell r="AAQ73">
            <v>56.447767295999995</v>
          </cell>
          <cell r="AAR73">
            <v>127.354800888</v>
          </cell>
          <cell r="AAS73">
            <v>126.12613003200001</v>
          </cell>
          <cell r="AAT73">
            <v>128.43704160000001</v>
          </cell>
          <cell r="ABC73">
            <v>-21.274260184000013</v>
          </cell>
          <cell r="ABD73">
            <v>-21.274260184000013</v>
          </cell>
          <cell r="ABE73">
            <v>0</v>
          </cell>
          <cell r="ABF73">
            <v>102.04</v>
          </cell>
          <cell r="ABG73">
            <v>25.51</v>
          </cell>
          <cell r="ABH73">
            <v>25.51</v>
          </cell>
          <cell r="ABI73">
            <v>25.51</v>
          </cell>
          <cell r="ABJ73">
            <v>25.51</v>
          </cell>
          <cell r="ABS73">
            <v>0</v>
          </cell>
          <cell r="ABT73">
            <v>0</v>
          </cell>
          <cell r="ABU73">
            <v>0</v>
          </cell>
          <cell r="ABV73">
            <v>0</v>
          </cell>
          <cell r="ACF73">
            <v>-102.04</v>
          </cell>
          <cell r="ACG73">
            <v>-102.04</v>
          </cell>
          <cell r="ACH73">
            <v>0</v>
          </cell>
          <cell r="ACI73">
            <v>3441.64</v>
          </cell>
          <cell r="ACJ73">
            <v>3141.5918116799999</v>
          </cell>
          <cell r="ACK73">
            <v>-300.04818832000001</v>
          </cell>
          <cell r="ACL73">
            <v>-300.04818832000001</v>
          </cell>
          <cell r="ACM73">
            <v>0</v>
          </cell>
          <cell r="ACN73">
            <v>3441.64</v>
          </cell>
          <cell r="ACO73">
            <v>860.41</v>
          </cell>
          <cell r="ACP73">
            <v>860.41</v>
          </cell>
          <cell r="ACQ73">
            <v>860.41</v>
          </cell>
          <cell r="ACR73">
            <v>860.41</v>
          </cell>
          <cell r="ADA73">
            <v>3141.5918116799999</v>
          </cell>
          <cell r="ADB73">
            <v>617.39745479999999</v>
          </cell>
          <cell r="ADC73">
            <v>889.02264387999992</v>
          </cell>
          <cell r="ADD73">
            <v>495.06029299999994</v>
          </cell>
          <cell r="ADE73">
            <v>1140.11142</v>
          </cell>
          <cell r="ADN73">
            <v>-300.04818832000001</v>
          </cell>
          <cell r="ADO73">
            <v>-300.04818832000001</v>
          </cell>
          <cell r="ADP73">
            <v>0</v>
          </cell>
          <cell r="ADQ73">
            <v>0</v>
          </cell>
          <cell r="ADR73">
            <v>0</v>
          </cell>
          <cell r="ADS73">
            <v>0</v>
          </cell>
          <cell r="ADT73">
            <v>0</v>
          </cell>
          <cell r="ADU73">
            <v>0</v>
          </cell>
          <cell r="AED73">
            <v>0</v>
          </cell>
          <cell r="AEE73">
            <v>0</v>
          </cell>
          <cell r="AEF73">
            <v>0</v>
          </cell>
          <cell r="AEG73">
            <v>0</v>
          </cell>
          <cell r="AEH73">
            <v>0</v>
          </cell>
          <cell r="AEQ73">
            <v>0</v>
          </cell>
          <cell r="AER73">
            <v>0</v>
          </cell>
          <cell r="AES73">
            <v>0</v>
          </cell>
          <cell r="AET73">
            <v>0</v>
          </cell>
          <cell r="AEU73">
            <v>0</v>
          </cell>
          <cell r="AEV73">
            <v>0</v>
          </cell>
          <cell r="AEW73">
            <v>0</v>
          </cell>
          <cell r="AEX73">
            <v>0</v>
          </cell>
          <cell r="AFG73">
            <v>0</v>
          </cell>
          <cell r="AFH73">
            <v>0</v>
          </cell>
          <cell r="AFI73">
            <v>0</v>
          </cell>
          <cell r="AFK73">
            <v>0</v>
          </cell>
          <cell r="AFT73">
            <v>0</v>
          </cell>
          <cell r="AFU73">
            <v>0</v>
          </cell>
          <cell r="AFV73">
            <v>0</v>
          </cell>
          <cell r="AFW73">
            <v>53734.83</v>
          </cell>
          <cell r="AFX73">
            <v>55088.02666962544</v>
          </cell>
          <cell r="AFY73">
            <v>1353.1966696254385</v>
          </cell>
          <cell r="AFZ73">
            <v>0</v>
          </cell>
          <cell r="AGA73">
            <v>1353.1966696254385</v>
          </cell>
          <cell r="AGB73">
            <v>64481.796000000002</v>
          </cell>
          <cell r="AGC73">
            <v>66105.63200355052</v>
          </cell>
          <cell r="AGD73">
            <v>1623.8360035505175</v>
          </cell>
          <cell r="AGE73">
            <v>0</v>
          </cell>
          <cell r="AGF73">
            <v>1623.8360035505175</v>
          </cell>
          <cell r="AGG73">
            <v>3224.0898000000002</v>
          </cell>
          <cell r="AGH73">
            <v>3305.2816001775263</v>
          </cell>
          <cell r="AGI73">
            <v>81.191800177526147</v>
          </cell>
          <cell r="AGJ73">
            <v>0</v>
          </cell>
          <cell r="AGK73">
            <v>81.191800177526147</v>
          </cell>
          <cell r="AGL73">
            <v>825.35516304347823</v>
          </cell>
          <cell r="AGN73">
            <v>-825.35516304347823</v>
          </cell>
          <cell r="AGO73">
            <v>-825.35516304347823</v>
          </cell>
          <cell r="AGP73">
            <v>0</v>
          </cell>
          <cell r="AGQ73">
            <v>68531.240963043485</v>
          </cell>
          <cell r="AGR73">
            <v>69410.91360372804</v>
          </cell>
          <cell r="AGS73">
            <v>879.67264068455552</v>
          </cell>
          <cell r="AGT73">
            <v>0</v>
          </cell>
          <cell r="AGU73">
            <v>879.67264068455552</v>
          </cell>
        </row>
        <row r="74">
          <cell r="C74" t="str">
            <v>Харкiвська, ВУЛ, 2</v>
          </cell>
          <cell r="D74">
            <v>10</v>
          </cell>
          <cell r="E74">
            <v>2377.5</v>
          </cell>
          <cell r="F74">
            <v>8536.16</v>
          </cell>
          <cell r="G74">
            <v>10172.84655492791</v>
          </cell>
          <cell r="H74">
            <v>1636.68655492791</v>
          </cell>
          <cell r="I74">
            <v>0</v>
          </cell>
          <cell r="J74">
            <v>1636.68655492791</v>
          </cell>
          <cell r="K74">
            <v>2623.92</v>
          </cell>
          <cell r="L74">
            <v>655.98</v>
          </cell>
          <cell r="M74">
            <v>655.98</v>
          </cell>
          <cell r="N74">
            <v>655.98</v>
          </cell>
          <cell r="O74">
            <v>655.98</v>
          </cell>
          <cell r="X74">
            <v>3911.3961269489996</v>
          </cell>
          <cell r="Y74">
            <v>3911.3961269489996</v>
          </cell>
          <cell r="Z74">
            <v>0</v>
          </cell>
          <cell r="AA74">
            <v>0</v>
          </cell>
          <cell r="AB74">
            <v>0</v>
          </cell>
          <cell r="AL74">
            <v>0</v>
          </cell>
          <cell r="AM74">
            <v>0</v>
          </cell>
          <cell r="AN74">
            <v>478.16</v>
          </cell>
          <cell r="AO74">
            <v>119.54</v>
          </cell>
          <cell r="AP74">
            <v>119.54</v>
          </cell>
          <cell r="AQ74">
            <v>119.54</v>
          </cell>
          <cell r="AR74">
            <v>119.54</v>
          </cell>
          <cell r="BA74">
            <v>729.54581717417909</v>
          </cell>
          <cell r="BB74">
            <v>729.54581717417909</v>
          </cell>
          <cell r="BC74">
            <v>0</v>
          </cell>
          <cell r="BD74">
            <v>0</v>
          </cell>
          <cell r="BE74">
            <v>0</v>
          </cell>
          <cell r="BO74">
            <v>0</v>
          </cell>
          <cell r="BP74">
            <v>0</v>
          </cell>
          <cell r="BQ74">
            <v>434.96</v>
          </cell>
          <cell r="BR74">
            <v>108.74</v>
          </cell>
          <cell r="BS74">
            <v>108.74</v>
          </cell>
          <cell r="BT74">
            <v>108.74</v>
          </cell>
          <cell r="BU74">
            <v>108.74</v>
          </cell>
          <cell r="CD74">
            <v>402</v>
          </cell>
          <cell r="CE74">
            <v>100.5</v>
          </cell>
          <cell r="CF74">
            <v>100.5</v>
          </cell>
          <cell r="CG74">
            <v>100.5</v>
          </cell>
          <cell r="CH74">
            <v>100.5</v>
          </cell>
          <cell r="CR74">
            <v>0</v>
          </cell>
          <cell r="CS74">
            <v>0</v>
          </cell>
          <cell r="CT74">
            <v>115.68</v>
          </cell>
          <cell r="CU74">
            <v>28.92</v>
          </cell>
          <cell r="CV74">
            <v>28.92</v>
          </cell>
          <cell r="CW74">
            <v>28.92</v>
          </cell>
          <cell r="CX74">
            <v>28.92</v>
          </cell>
          <cell r="DG74">
            <v>106.92</v>
          </cell>
          <cell r="DH74">
            <v>26.73</v>
          </cell>
          <cell r="DI74">
            <v>26.73</v>
          </cell>
          <cell r="DJ74">
            <v>26.73</v>
          </cell>
          <cell r="DK74">
            <v>26.73</v>
          </cell>
          <cell r="DT74">
            <v>-8.7600000000000051</v>
          </cell>
          <cell r="DU74">
            <v>-8.7600000000000051</v>
          </cell>
          <cell r="DV74">
            <v>0</v>
          </cell>
          <cell r="DW74">
            <v>256.56</v>
          </cell>
          <cell r="DX74">
            <v>64.14</v>
          </cell>
          <cell r="DY74">
            <v>64.14</v>
          </cell>
          <cell r="DZ74">
            <v>64.14</v>
          </cell>
          <cell r="EA74">
            <v>64.14</v>
          </cell>
          <cell r="EK74">
            <v>390.40175680642369</v>
          </cell>
          <cell r="EL74">
            <v>390.40175680642369</v>
          </cell>
          <cell r="EM74">
            <v>0</v>
          </cell>
          <cell r="EN74">
            <v>0</v>
          </cell>
          <cell r="EO74">
            <v>0</v>
          </cell>
          <cell r="EX74">
            <v>133.84175680642369</v>
          </cell>
          <cell r="EY74">
            <v>0</v>
          </cell>
          <cell r="EZ74">
            <v>133.84175680642369</v>
          </cell>
          <cell r="FA74">
            <v>1267.68</v>
          </cell>
          <cell r="FB74">
            <v>316.92</v>
          </cell>
          <cell r="FC74">
            <v>316.92</v>
          </cell>
          <cell r="FD74">
            <v>316.92</v>
          </cell>
          <cell r="FE74">
            <v>316.92</v>
          </cell>
          <cell r="FN74">
            <v>1909.4601786870123</v>
          </cell>
          <cell r="FO74">
            <v>1909.4601786870123</v>
          </cell>
          <cell r="FP74">
            <v>0</v>
          </cell>
          <cell r="FQ74">
            <v>0</v>
          </cell>
          <cell r="FR74">
            <v>0</v>
          </cell>
          <cell r="GA74">
            <v>641.78017868701227</v>
          </cell>
          <cell r="GB74">
            <v>0</v>
          </cell>
          <cell r="GC74">
            <v>641.78017868701227</v>
          </cell>
          <cell r="GD74">
            <v>284.27999999999997</v>
          </cell>
          <cell r="GE74">
            <v>71.069999999999993</v>
          </cell>
          <cell r="GF74">
            <v>71.069999999999993</v>
          </cell>
          <cell r="GG74">
            <v>71.069999999999993</v>
          </cell>
          <cell r="GH74">
            <v>71.069999999999993</v>
          </cell>
          <cell r="GQ74">
            <v>0</v>
          </cell>
          <cell r="GV74">
            <v>-284.27999999999997</v>
          </cell>
          <cell r="GW74">
            <v>-284.27999999999997</v>
          </cell>
          <cell r="GX74">
            <v>0</v>
          </cell>
          <cell r="GY74">
            <v>3074.92</v>
          </cell>
          <cell r="GZ74">
            <v>768.73</v>
          </cell>
          <cell r="HA74">
            <v>768.73</v>
          </cell>
          <cell r="HB74">
            <v>768.73</v>
          </cell>
          <cell r="HC74">
            <v>768.73</v>
          </cell>
          <cell r="HL74">
            <v>2723.1226753112951</v>
          </cell>
          <cell r="HM74">
            <v>747.28294784989464</v>
          </cell>
          <cell r="HN74">
            <v>777.15258392179408</v>
          </cell>
          <cell r="HO74">
            <v>643.8560425383597</v>
          </cell>
          <cell r="HP74">
            <v>554.83110100124691</v>
          </cell>
          <cell r="HY74">
            <v>-351.79732468870498</v>
          </cell>
          <cell r="HZ74">
            <v>-351.79732468870498</v>
          </cell>
          <cell r="IA74">
            <v>0</v>
          </cell>
          <cell r="IB74">
            <v>6470.24</v>
          </cell>
          <cell r="IC74">
            <v>1617.56</v>
          </cell>
          <cell r="ID74">
            <v>1617.56</v>
          </cell>
          <cell r="IE74">
            <v>1617.56</v>
          </cell>
          <cell r="IF74">
            <v>1617.56</v>
          </cell>
          <cell r="IO74">
            <v>4964.0013552187884</v>
          </cell>
          <cell r="IP74">
            <v>1214.1345924681214</v>
          </cell>
          <cell r="IQ74">
            <v>1699.207300616215</v>
          </cell>
          <cell r="IR74">
            <v>1088.0146359045427</v>
          </cell>
          <cell r="IS74">
            <v>962.64482622990897</v>
          </cell>
          <cell r="JB74">
            <v>-1506.2386447812114</v>
          </cell>
          <cell r="JC74">
            <v>-1506.2386447812114</v>
          </cell>
          <cell r="JD74">
            <v>0</v>
          </cell>
          <cell r="JE74">
            <v>511.04</v>
          </cell>
          <cell r="JF74">
            <v>127.76</v>
          </cell>
          <cell r="JG74">
            <v>127.76</v>
          </cell>
          <cell r="JH74">
            <v>127.76</v>
          </cell>
          <cell r="JI74">
            <v>127.76</v>
          </cell>
          <cell r="JR74">
            <v>454.43894552834558</v>
          </cell>
          <cell r="JS74">
            <v>103.43753280051281</v>
          </cell>
          <cell r="JT74">
            <v>154.79471752807999</v>
          </cell>
          <cell r="JU74">
            <v>99.343482664752813</v>
          </cell>
          <cell r="JV74">
            <v>96.863212535000017</v>
          </cell>
          <cell r="KE74">
            <v>-56.601054471654436</v>
          </cell>
          <cell r="KF74">
            <v>-56.601054471654436</v>
          </cell>
          <cell r="KG74">
            <v>0</v>
          </cell>
          <cell r="KH74">
            <v>789.32</v>
          </cell>
          <cell r="KI74">
            <v>197.33</v>
          </cell>
          <cell r="KJ74">
            <v>197.33</v>
          </cell>
          <cell r="KK74">
            <v>197.33</v>
          </cell>
          <cell r="KL74">
            <v>197.33</v>
          </cell>
          <cell r="KU74">
            <v>851.34728163195609</v>
          </cell>
          <cell r="KV74">
            <v>229.53779486142815</v>
          </cell>
          <cell r="KW74">
            <v>229.82272505641328</v>
          </cell>
          <cell r="KX74">
            <v>217.06659703700015</v>
          </cell>
          <cell r="KY74">
            <v>174.92016467711454</v>
          </cell>
          <cell r="LH74">
            <v>62.027281631956043</v>
          </cell>
          <cell r="LI74">
            <v>0</v>
          </cell>
          <cell r="LJ74">
            <v>62.027281631956043</v>
          </cell>
          <cell r="LK74">
            <v>0</v>
          </cell>
          <cell r="LX74">
            <v>0</v>
          </cell>
          <cell r="MJ74">
            <v>0</v>
          </cell>
          <cell r="ML74">
            <v>0</v>
          </cell>
          <cell r="MM74">
            <v>0</v>
          </cell>
          <cell r="MN74">
            <v>13725.800000000001</v>
          </cell>
          <cell r="MO74">
            <v>3431.4500000000003</v>
          </cell>
          <cell r="MP74">
            <v>3431.4500000000003</v>
          </cell>
          <cell r="MQ74">
            <v>3431.4500000000003</v>
          </cell>
          <cell r="MR74">
            <v>3431.4500000000003</v>
          </cell>
          <cell r="NA74">
            <v>2387.6367354051122</v>
          </cell>
          <cell r="NB74">
            <v>760.377761938552</v>
          </cell>
          <cell r="NC74">
            <v>701.86644290743038</v>
          </cell>
          <cell r="ND74">
            <v>616.39695589230269</v>
          </cell>
          <cell r="NE74">
            <v>308.99557466682705</v>
          </cell>
          <cell r="NN74">
            <v>-11338.163264594888</v>
          </cell>
          <cell r="NO74">
            <v>-11338.163264594888</v>
          </cell>
          <cell r="NP74">
            <v>0</v>
          </cell>
          <cell r="NQ74">
            <v>3275.2000000000003</v>
          </cell>
          <cell r="NR74">
            <v>0</v>
          </cell>
          <cell r="NS74">
            <v>-3275.2000000000003</v>
          </cell>
          <cell r="NT74">
            <v>-3275.2000000000003</v>
          </cell>
          <cell r="NU74">
            <v>0</v>
          </cell>
          <cell r="NV74">
            <v>800.96</v>
          </cell>
          <cell r="NW74">
            <v>200.24</v>
          </cell>
          <cell r="NX74">
            <v>200.24</v>
          </cell>
          <cell r="NY74">
            <v>200.24</v>
          </cell>
          <cell r="NZ74">
            <v>200.24</v>
          </cell>
          <cell r="OI74">
            <v>0</v>
          </cell>
          <cell r="OJ74">
            <v>0</v>
          </cell>
          <cell r="OK74">
            <v>0</v>
          </cell>
          <cell r="OL74">
            <v>0</v>
          </cell>
          <cell r="OM74">
            <v>0</v>
          </cell>
          <cell r="OV74">
            <v>-800.96</v>
          </cell>
          <cell r="OW74">
            <v>-800.96</v>
          </cell>
          <cell r="OX74">
            <v>0</v>
          </cell>
          <cell r="OY74">
            <v>595.84</v>
          </cell>
          <cell r="OZ74">
            <v>148.96</v>
          </cell>
          <cell r="PA74">
            <v>148.96</v>
          </cell>
          <cell r="PB74">
            <v>148.96</v>
          </cell>
          <cell r="PC74">
            <v>148.96</v>
          </cell>
          <cell r="PL74">
            <v>0</v>
          </cell>
          <cell r="PM74">
            <v>0</v>
          </cell>
          <cell r="PN74">
            <v>0</v>
          </cell>
          <cell r="PO74">
            <v>0</v>
          </cell>
          <cell r="PP74">
            <v>0</v>
          </cell>
          <cell r="PY74">
            <v>-595.84</v>
          </cell>
          <cell r="PZ74">
            <v>-595.84</v>
          </cell>
          <cell r="QA74">
            <v>0</v>
          </cell>
          <cell r="QB74">
            <v>171.76</v>
          </cell>
          <cell r="QC74">
            <v>42.94</v>
          </cell>
          <cell r="QD74">
            <v>42.94</v>
          </cell>
          <cell r="QE74">
            <v>42.94</v>
          </cell>
          <cell r="QF74">
            <v>42.94</v>
          </cell>
          <cell r="QO74">
            <v>0</v>
          </cell>
          <cell r="QP74">
            <v>0</v>
          </cell>
          <cell r="QQ74">
            <v>0</v>
          </cell>
          <cell r="QR74">
            <v>0</v>
          </cell>
          <cell r="QS74">
            <v>0</v>
          </cell>
          <cell r="RB74">
            <v>-171.76</v>
          </cell>
          <cell r="RC74">
            <v>-171.76</v>
          </cell>
          <cell r="RD74">
            <v>0</v>
          </cell>
          <cell r="RE74">
            <v>1058.08</v>
          </cell>
          <cell r="RF74">
            <v>264.52</v>
          </cell>
          <cell r="RG74">
            <v>264.52</v>
          </cell>
          <cell r="RH74">
            <v>264.52</v>
          </cell>
          <cell r="RI74">
            <v>264.52</v>
          </cell>
          <cell r="RR74">
            <v>0</v>
          </cell>
          <cell r="RS74">
            <v>0</v>
          </cell>
          <cell r="RT74">
            <v>0</v>
          </cell>
          <cell r="RU74">
            <v>0</v>
          </cell>
          <cell r="RV74">
            <v>0</v>
          </cell>
          <cell r="SE74">
            <v>-1058.08</v>
          </cell>
          <cell r="SF74">
            <v>-1058.08</v>
          </cell>
          <cell r="SG74">
            <v>0</v>
          </cell>
          <cell r="SH74">
            <v>466.68</v>
          </cell>
          <cell r="SI74">
            <v>116.67</v>
          </cell>
          <cell r="SJ74">
            <v>116.67</v>
          </cell>
          <cell r="SK74">
            <v>116.67</v>
          </cell>
          <cell r="SL74">
            <v>116.67</v>
          </cell>
          <cell r="SU74">
            <v>0</v>
          </cell>
          <cell r="SV74">
            <v>0</v>
          </cell>
          <cell r="SW74">
            <v>0</v>
          </cell>
          <cell r="SX74">
            <v>0</v>
          </cell>
          <cell r="SY74">
            <v>0</v>
          </cell>
          <cell r="TH74">
            <v>-466.68</v>
          </cell>
          <cell r="TI74">
            <v>-466.68</v>
          </cell>
          <cell r="TJ74">
            <v>0</v>
          </cell>
          <cell r="TK74">
            <v>174.28</v>
          </cell>
          <cell r="TL74">
            <v>43.57</v>
          </cell>
          <cell r="TM74">
            <v>43.57</v>
          </cell>
          <cell r="TN74">
            <v>43.57</v>
          </cell>
          <cell r="TO74">
            <v>43.57</v>
          </cell>
          <cell r="TX74">
            <v>0</v>
          </cell>
          <cell r="TY74">
            <v>0</v>
          </cell>
          <cell r="TZ74">
            <v>0</v>
          </cell>
          <cell r="UA74">
            <v>0</v>
          </cell>
          <cell r="UB74">
            <v>0</v>
          </cell>
          <cell r="UK74">
            <v>-174.28</v>
          </cell>
          <cell r="UL74">
            <v>-174.28</v>
          </cell>
          <cell r="UM74">
            <v>0</v>
          </cell>
          <cell r="UN74">
            <v>7.6</v>
          </cell>
          <cell r="UO74">
            <v>1.9</v>
          </cell>
          <cell r="UP74">
            <v>1.9</v>
          </cell>
          <cell r="UQ74">
            <v>1.9</v>
          </cell>
          <cell r="UR74">
            <v>1.9</v>
          </cell>
          <cell r="VA74">
            <v>0</v>
          </cell>
          <cell r="VC74">
            <v>0</v>
          </cell>
          <cell r="VH74">
            <v>0</v>
          </cell>
          <cell r="VN74">
            <v>-7.6</v>
          </cell>
          <cell r="VO74">
            <v>-7.6</v>
          </cell>
          <cell r="VP74">
            <v>0</v>
          </cell>
          <cell r="VQ74">
            <v>0</v>
          </cell>
          <cell r="WD74">
            <v>0</v>
          </cell>
          <cell r="WQ74">
            <v>0</v>
          </cell>
          <cell r="WR74">
            <v>0</v>
          </cell>
          <cell r="WS74">
            <v>0</v>
          </cell>
          <cell r="WT74">
            <v>11448.16</v>
          </cell>
          <cell r="WU74">
            <v>2862.04</v>
          </cell>
          <cell r="WV74">
            <v>2862.04</v>
          </cell>
          <cell r="WW74">
            <v>2862.04</v>
          </cell>
          <cell r="WX74">
            <v>2862.04</v>
          </cell>
          <cell r="XG74">
            <v>8108.9544973353713</v>
          </cell>
          <cell r="XH74">
            <v>3479.1026348484252</v>
          </cell>
          <cell r="XI74">
            <v>1872.5114342959216</v>
          </cell>
          <cell r="XJ74">
            <v>4.5507117678743576</v>
          </cell>
          <cell r="XK74">
            <v>2752.7897164231499</v>
          </cell>
          <cell r="XT74">
            <v>-3339.2055026646285</v>
          </cell>
          <cell r="XU74">
            <v>-3339.2055026646285</v>
          </cell>
          <cell r="XV74">
            <v>0</v>
          </cell>
          <cell r="XW74">
            <v>7158.2</v>
          </cell>
          <cell r="XX74">
            <v>1789.55</v>
          </cell>
          <cell r="XY74">
            <v>1789.55</v>
          </cell>
          <cell r="XZ74">
            <v>1789.55</v>
          </cell>
          <cell r="YA74">
            <v>1789.55</v>
          </cell>
          <cell r="YJ74">
            <v>7337.9026628982674</v>
          </cell>
          <cell r="YK74">
            <v>2139.1437159130519</v>
          </cell>
          <cell r="YL74">
            <v>1755.8076416753263</v>
          </cell>
          <cell r="YM74">
            <v>1898.5733703295202</v>
          </cell>
          <cell r="YN74">
            <v>1544.3779349803692</v>
          </cell>
          <cell r="YW74">
            <v>179.70266289826759</v>
          </cell>
          <cell r="YX74">
            <v>0</v>
          </cell>
          <cell r="YY74">
            <v>179.70266289826759</v>
          </cell>
          <cell r="YZ74">
            <v>312.88</v>
          </cell>
          <cell r="ZA74">
            <v>78.22</v>
          </cell>
          <cell r="ZB74">
            <v>78.22</v>
          </cell>
          <cell r="ZC74">
            <v>78.22</v>
          </cell>
          <cell r="ZD74">
            <v>78.22</v>
          </cell>
          <cell r="ZM74">
            <v>4032.0347269355539</v>
          </cell>
          <cell r="ZT74">
            <v>703.7531647069801</v>
          </cell>
          <cell r="ZU74">
            <v>3298.282733761946</v>
          </cell>
          <cell r="ZV74">
            <v>29.998828466627916</v>
          </cell>
          <cell r="ZZ74">
            <v>3719.1547269355538</v>
          </cell>
          <cell r="AAA74">
            <v>0</v>
          </cell>
          <cell r="AAB74">
            <v>3719.1547269355538</v>
          </cell>
          <cell r="AAC74">
            <v>166.4</v>
          </cell>
          <cell r="AAD74">
            <v>41.6</v>
          </cell>
          <cell r="AAE74">
            <v>41.6</v>
          </cell>
          <cell r="AAF74">
            <v>41.6</v>
          </cell>
          <cell r="AAG74">
            <v>41.6</v>
          </cell>
          <cell r="AAP74">
            <v>244.831545648</v>
          </cell>
          <cell r="AAQ74">
            <v>126.22347964799999</v>
          </cell>
          <cell r="AAR74">
            <v>39.5511804</v>
          </cell>
          <cell r="AAS74">
            <v>39.169605599999997</v>
          </cell>
          <cell r="AAT74">
            <v>39.887279999999997</v>
          </cell>
          <cell r="ABC74">
            <v>78.431545647999997</v>
          </cell>
          <cell r="ABD74">
            <v>0</v>
          </cell>
          <cell r="ABE74">
            <v>78.431545647999997</v>
          </cell>
          <cell r="ABF74">
            <v>36.159999999999997</v>
          </cell>
          <cell r="ABG74">
            <v>9.0399999999999991</v>
          </cell>
          <cell r="ABH74">
            <v>9.0399999999999991</v>
          </cell>
          <cell r="ABI74">
            <v>9.0399999999999991</v>
          </cell>
          <cell r="ABJ74">
            <v>9.0399999999999991</v>
          </cell>
          <cell r="ABS74">
            <v>0</v>
          </cell>
          <cell r="ABT74">
            <v>0</v>
          </cell>
          <cell r="ABU74">
            <v>0</v>
          </cell>
          <cell r="ABV74">
            <v>0</v>
          </cell>
          <cell r="ACF74">
            <v>-36.159999999999997</v>
          </cell>
          <cell r="ACG74">
            <v>-36.159999999999997</v>
          </cell>
          <cell r="ACH74">
            <v>0</v>
          </cell>
          <cell r="ACI74">
            <v>3423.5200000000004</v>
          </cell>
          <cell r="ACJ74">
            <v>2705.2302018</v>
          </cell>
          <cell r="ACK74">
            <v>-718.2897982000004</v>
          </cell>
          <cell r="ACL74">
            <v>-718.2897982000004</v>
          </cell>
          <cell r="ACM74">
            <v>0</v>
          </cell>
          <cell r="ACN74">
            <v>1200.1600000000001</v>
          </cell>
          <cell r="ACO74">
            <v>300.04000000000002</v>
          </cell>
          <cell r="ACP74">
            <v>300.04000000000002</v>
          </cell>
          <cell r="ACQ74">
            <v>300.04000000000002</v>
          </cell>
          <cell r="ACR74">
            <v>300.04000000000002</v>
          </cell>
          <cell r="ADA74">
            <v>1992.4371922</v>
          </cell>
          <cell r="ADB74">
            <v>1269.8569872799999</v>
          </cell>
          <cell r="ADC74">
            <v>0</v>
          </cell>
          <cell r="ADD74">
            <v>522.47901691999994</v>
          </cell>
          <cell r="ADE74">
            <v>200.10118799999998</v>
          </cell>
          <cell r="ADN74">
            <v>792.27719219999994</v>
          </cell>
          <cell r="ADO74">
            <v>0</v>
          </cell>
          <cell r="ADP74">
            <v>792.27719219999994</v>
          </cell>
          <cell r="ADQ74">
            <v>2223.36</v>
          </cell>
          <cell r="ADR74">
            <v>555.84</v>
          </cell>
          <cell r="ADS74">
            <v>555.84</v>
          </cell>
          <cell r="ADT74">
            <v>555.84</v>
          </cell>
          <cell r="ADU74">
            <v>555.84</v>
          </cell>
          <cell r="AED74">
            <v>712.7930096</v>
          </cell>
          <cell r="AEE74">
            <v>396.35392159999998</v>
          </cell>
          <cell r="AEF74">
            <v>0</v>
          </cell>
          <cell r="AEG74">
            <v>0</v>
          </cell>
          <cell r="AEH74">
            <v>316.43908799999997</v>
          </cell>
          <cell r="AEQ74">
            <v>-1510.5669904000001</v>
          </cell>
          <cell r="AER74">
            <v>-1510.5669904000001</v>
          </cell>
          <cell r="AES74">
            <v>0</v>
          </cell>
          <cell r="AET74">
            <v>0</v>
          </cell>
          <cell r="AEU74">
            <v>0</v>
          </cell>
          <cell r="AEV74">
            <v>0</v>
          </cell>
          <cell r="AEW74">
            <v>0</v>
          </cell>
          <cell r="AEX74">
            <v>0</v>
          </cell>
          <cell r="AFG74">
            <v>0</v>
          </cell>
          <cell r="AFH74">
            <v>0</v>
          </cell>
          <cell r="AFI74">
            <v>0</v>
          </cell>
          <cell r="AFK74">
            <v>0</v>
          </cell>
          <cell r="AFT74">
            <v>0</v>
          </cell>
          <cell r="AFU74">
            <v>0</v>
          </cell>
          <cell r="AFV74">
            <v>0</v>
          </cell>
          <cell r="AFW74">
            <v>55853.08</v>
          </cell>
          <cell r="AFX74">
            <v>41259.224507329302</v>
          </cell>
          <cell r="AFY74">
            <v>-14593.8554926707</v>
          </cell>
          <cell r="AFZ74">
            <v>-14593.8554926707</v>
          </cell>
          <cell r="AGA74">
            <v>0</v>
          </cell>
          <cell r="AGB74">
            <v>67023.695999999996</v>
          </cell>
          <cell r="AGC74">
            <v>49511.069408795163</v>
          </cell>
          <cell r="AGD74">
            <v>-17512.626591204833</v>
          </cell>
          <cell r="AGE74">
            <v>-17512.626591204833</v>
          </cell>
          <cell r="AGF74">
            <v>0</v>
          </cell>
          <cell r="AGG74">
            <v>2010.7108799999999</v>
          </cell>
          <cell r="AGH74">
            <v>1485.3320822638548</v>
          </cell>
          <cell r="AGI74">
            <v>-525.37879773614509</v>
          </cell>
          <cell r="AGJ74">
            <v>-525.37879773614509</v>
          </cell>
          <cell r="AGK74">
            <v>0</v>
          </cell>
          <cell r="AGL74">
            <v>225.35516304347826</v>
          </cell>
          <cell r="AGN74">
            <v>-225.35516304347826</v>
          </cell>
          <cell r="AGO74">
            <v>-225.35516304347826</v>
          </cell>
          <cell r="AGP74">
            <v>0</v>
          </cell>
          <cell r="AGQ74">
            <v>69259.762043043476</v>
          </cell>
          <cell r="AGR74">
            <v>50996.401491059019</v>
          </cell>
          <cell r="AGS74">
            <v>-18263.360551984457</v>
          </cell>
          <cell r="AGT74">
            <v>-18263.360551984457</v>
          </cell>
          <cell r="AGU74">
            <v>0</v>
          </cell>
        </row>
        <row r="75">
          <cell r="C75" t="str">
            <v>Харкiвська, ВУЛ, 6</v>
          </cell>
          <cell r="D75">
            <v>9</v>
          </cell>
          <cell r="E75">
            <v>2136</v>
          </cell>
          <cell r="F75">
            <v>8757.64</v>
          </cell>
          <cell r="G75">
            <v>10732.014958804408</v>
          </cell>
          <cell r="H75">
            <v>1974.3749588044084</v>
          </cell>
          <cell r="I75">
            <v>0</v>
          </cell>
          <cell r="J75">
            <v>1974.3749588044084</v>
          </cell>
          <cell r="K75">
            <v>3582.52</v>
          </cell>
          <cell r="L75">
            <v>895.63</v>
          </cell>
          <cell r="M75">
            <v>895.63</v>
          </cell>
          <cell r="N75">
            <v>895.63</v>
          </cell>
          <cell r="O75">
            <v>895.63</v>
          </cell>
          <cell r="X75">
            <v>5177.2545039456782</v>
          </cell>
          <cell r="Y75">
            <v>0</v>
          </cell>
          <cell r="Z75">
            <v>5177.2545039456782</v>
          </cell>
          <cell r="AA75">
            <v>0</v>
          </cell>
          <cell r="AB75">
            <v>0</v>
          </cell>
          <cell r="AL75">
            <v>0</v>
          </cell>
          <cell r="AM75">
            <v>0</v>
          </cell>
          <cell r="AN75">
            <v>517.76</v>
          </cell>
          <cell r="AO75">
            <v>129.44</v>
          </cell>
          <cell r="AP75">
            <v>129.44</v>
          </cell>
          <cell r="AQ75">
            <v>129.44</v>
          </cell>
          <cell r="AR75">
            <v>129.44</v>
          </cell>
          <cell r="BA75">
            <v>766.70001919299716</v>
          </cell>
          <cell r="BB75">
            <v>0</v>
          </cell>
          <cell r="BC75">
            <v>766.70001919299716</v>
          </cell>
          <cell r="BD75">
            <v>0</v>
          </cell>
          <cell r="BE75">
            <v>0</v>
          </cell>
          <cell r="BO75">
            <v>0</v>
          </cell>
          <cell r="BP75">
            <v>0</v>
          </cell>
          <cell r="BQ75">
            <v>376.8</v>
          </cell>
          <cell r="BR75">
            <v>94.2</v>
          </cell>
          <cell r="BS75">
            <v>94.2</v>
          </cell>
          <cell r="BT75">
            <v>94.2</v>
          </cell>
          <cell r="BU75">
            <v>94.2</v>
          </cell>
          <cell r="CD75">
            <v>348</v>
          </cell>
          <cell r="CE75">
            <v>87</v>
          </cell>
          <cell r="CF75">
            <v>87</v>
          </cell>
          <cell r="CG75">
            <v>87</v>
          </cell>
          <cell r="CH75">
            <v>87</v>
          </cell>
          <cell r="CR75">
            <v>0</v>
          </cell>
          <cell r="CS75">
            <v>0</v>
          </cell>
          <cell r="CT75">
            <v>99.12</v>
          </cell>
          <cell r="CU75">
            <v>24.78</v>
          </cell>
          <cell r="CV75">
            <v>24.78</v>
          </cell>
          <cell r="CW75">
            <v>24.78</v>
          </cell>
          <cell r="CX75">
            <v>24.78</v>
          </cell>
          <cell r="DG75">
            <v>91.68</v>
          </cell>
          <cell r="DH75">
            <v>22.92</v>
          </cell>
          <cell r="DI75">
            <v>22.92</v>
          </cell>
          <cell r="DJ75">
            <v>22.92</v>
          </cell>
          <cell r="DK75">
            <v>22.92</v>
          </cell>
          <cell r="DT75">
            <v>-7.4399999999999977</v>
          </cell>
          <cell r="DU75">
            <v>-7.4399999999999977</v>
          </cell>
          <cell r="DV75">
            <v>0</v>
          </cell>
          <cell r="DW75">
            <v>120.48</v>
          </cell>
          <cell r="DX75">
            <v>30.12</v>
          </cell>
          <cell r="DY75">
            <v>30.12</v>
          </cell>
          <cell r="DZ75">
            <v>30.12</v>
          </cell>
          <cell r="EA75">
            <v>30.12</v>
          </cell>
          <cell r="EK75">
            <v>177.18455957141123</v>
          </cell>
          <cell r="EL75">
            <v>0</v>
          </cell>
          <cell r="EM75">
            <v>177.18455957141123</v>
          </cell>
          <cell r="EN75">
            <v>0</v>
          </cell>
          <cell r="EO75">
            <v>0</v>
          </cell>
          <cell r="EX75">
            <v>56.704559571411224</v>
          </cell>
          <cell r="EY75">
            <v>0</v>
          </cell>
          <cell r="EZ75">
            <v>56.704559571411224</v>
          </cell>
          <cell r="FA75">
            <v>1171.3599999999999</v>
          </cell>
          <cell r="FB75">
            <v>292.83999999999997</v>
          </cell>
          <cell r="FC75">
            <v>292.83999999999997</v>
          </cell>
          <cell r="FD75">
            <v>292.83999999999997</v>
          </cell>
          <cell r="FE75">
            <v>292.83999999999997</v>
          </cell>
          <cell r="FN75">
            <v>1726.3630009236235</v>
          </cell>
          <cell r="FO75">
            <v>0</v>
          </cell>
          <cell r="FP75">
            <v>1726.3630009236235</v>
          </cell>
          <cell r="FQ75">
            <v>0</v>
          </cell>
          <cell r="FR75">
            <v>0</v>
          </cell>
          <cell r="GA75">
            <v>555.00300092362363</v>
          </cell>
          <cell r="GB75">
            <v>0</v>
          </cell>
          <cell r="GC75">
            <v>555.00300092362363</v>
          </cell>
          <cell r="GD75">
            <v>127.32</v>
          </cell>
          <cell r="GE75">
            <v>31.83</v>
          </cell>
          <cell r="GF75">
            <v>31.83</v>
          </cell>
          <cell r="GG75">
            <v>31.83</v>
          </cell>
          <cell r="GH75">
            <v>31.83</v>
          </cell>
          <cell r="GQ75">
            <v>0</v>
          </cell>
          <cell r="GV75">
            <v>-127.32</v>
          </cell>
          <cell r="GW75">
            <v>-127.32</v>
          </cell>
          <cell r="GX75">
            <v>0</v>
          </cell>
          <cell r="GY75">
            <v>2762.28</v>
          </cell>
          <cell r="GZ75">
            <v>690.57</v>
          </cell>
          <cell r="HA75">
            <v>690.57</v>
          </cell>
          <cell r="HB75">
            <v>690.57</v>
          </cell>
          <cell r="HC75">
            <v>690.57</v>
          </cell>
          <cell r="HL75">
            <v>2444.8328751706981</v>
          </cell>
          <cell r="HM75">
            <v>670.98609775800753</v>
          </cell>
          <cell r="HN75">
            <v>697.77884892478653</v>
          </cell>
          <cell r="HO75">
            <v>578.06870053069542</v>
          </cell>
          <cell r="HP75">
            <v>497.99922795720857</v>
          </cell>
          <cell r="HY75">
            <v>-317.44712482930208</v>
          </cell>
          <cell r="HZ75">
            <v>-317.44712482930208</v>
          </cell>
          <cell r="IA75">
            <v>0</v>
          </cell>
          <cell r="IB75">
            <v>6343.56</v>
          </cell>
          <cell r="IC75">
            <v>1585.89</v>
          </cell>
          <cell r="ID75">
            <v>1585.89</v>
          </cell>
          <cell r="IE75">
            <v>1585.89</v>
          </cell>
          <cell r="IF75">
            <v>1585.89</v>
          </cell>
          <cell r="IO75">
            <v>4866.6544310486152</v>
          </cell>
          <cell r="IP75">
            <v>1190.3247141768675</v>
          </cell>
          <cell r="IQ75">
            <v>1665.8848672795302</v>
          </cell>
          <cell r="IR75">
            <v>1066.678042564155</v>
          </cell>
          <cell r="IS75">
            <v>943.76680702806243</v>
          </cell>
          <cell r="JB75">
            <v>-1476.9055689513852</v>
          </cell>
          <cell r="JC75">
            <v>-1476.9055689513852</v>
          </cell>
          <cell r="JD75">
            <v>0</v>
          </cell>
          <cell r="JE75">
            <v>510.92</v>
          </cell>
          <cell r="JF75">
            <v>127.73</v>
          </cell>
          <cell r="JG75">
            <v>127.73</v>
          </cell>
          <cell r="JH75">
            <v>127.73</v>
          </cell>
          <cell r="JI75">
            <v>127.73</v>
          </cell>
          <cell r="JR75">
            <v>399.42630111859563</v>
          </cell>
          <cell r="JS75">
            <v>90.915779842124408</v>
          </cell>
          <cell r="JT75">
            <v>136.05585978784083</v>
          </cell>
          <cell r="JU75">
            <v>87.317339791130379</v>
          </cell>
          <cell r="JV75">
            <v>85.137321697499999</v>
          </cell>
          <cell r="KE75">
            <v>-111.49369888140438</v>
          </cell>
          <cell r="KF75">
            <v>-111.49369888140438</v>
          </cell>
          <cell r="KG75">
            <v>0</v>
          </cell>
          <cell r="KH75">
            <v>703.2</v>
          </cell>
          <cell r="KI75">
            <v>175.8</v>
          </cell>
          <cell r="KJ75">
            <v>175.8</v>
          </cell>
          <cell r="KK75">
            <v>175.8</v>
          </cell>
          <cell r="KL75">
            <v>175.8</v>
          </cell>
          <cell r="KU75">
            <v>757.88581304635295</v>
          </cell>
          <cell r="KV75">
            <v>204.33898367532015</v>
          </cell>
          <cell r="KW75">
            <v>204.59263404473677</v>
          </cell>
          <cell r="KX75">
            <v>193.23688221008689</v>
          </cell>
          <cell r="KY75">
            <v>155.71731311620925</v>
          </cell>
          <cell r="LH75">
            <v>54.685813046352905</v>
          </cell>
          <cell r="LI75">
            <v>0</v>
          </cell>
          <cell r="LJ75">
            <v>54.685813046352905</v>
          </cell>
          <cell r="LK75">
            <v>0</v>
          </cell>
          <cell r="LX75">
            <v>0</v>
          </cell>
          <cell r="MJ75">
            <v>0</v>
          </cell>
          <cell r="ML75">
            <v>0</v>
          </cell>
          <cell r="MM75">
            <v>0</v>
          </cell>
          <cell r="MN75">
            <v>9955.08</v>
          </cell>
          <cell r="MO75">
            <v>2488.77</v>
          </cell>
          <cell r="MP75">
            <v>2488.77</v>
          </cell>
          <cell r="MQ75">
            <v>2488.77</v>
          </cell>
          <cell r="MR75">
            <v>2488.77</v>
          </cell>
          <cell r="NA75">
            <v>0</v>
          </cell>
          <cell r="NB75">
            <v>0</v>
          </cell>
          <cell r="NC75">
            <v>0</v>
          </cell>
          <cell r="ND75">
            <v>0</v>
          </cell>
          <cell r="NE75">
            <v>0</v>
          </cell>
          <cell r="NN75">
            <v>-9955.08</v>
          </cell>
          <cell r="NO75">
            <v>-9955.08</v>
          </cell>
          <cell r="NP75">
            <v>0</v>
          </cell>
          <cell r="NQ75">
            <v>1793.44</v>
          </cell>
          <cell r="NR75">
            <v>0</v>
          </cell>
          <cell r="NS75">
            <v>-1793.44</v>
          </cell>
          <cell r="NT75">
            <v>-1793.44</v>
          </cell>
          <cell r="NU75">
            <v>0</v>
          </cell>
          <cell r="NV75">
            <v>405</v>
          </cell>
          <cell r="NW75">
            <v>101.25</v>
          </cell>
          <cell r="NX75">
            <v>101.25</v>
          </cell>
          <cell r="NY75">
            <v>101.25</v>
          </cell>
          <cell r="NZ75">
            <v>101.25</v>
          </cell>
          <cell r="OI75">
            <v>0</v>
          </cell>
          <cell r="OJ75">
            <v>0</v>
          </cell>
          <cell r="OK75">
            <v>0</v>
          </cell>
          <cell r="OL75">
            <v>0</v>
          </cell>
          <cell r="OM75">
            <v>0</v>
          </cell>
          <cell r="OV75">
            <v>-405</v>
          </cell>
          <cell r="OW75">
            <v>-405</v>
          </cell>
          <cell r="OX75">
            <v>0</v>
          </cell>
          <cell r="OY75">
            <v>281.95999999999998</v>
          </cell>
          <cell r="OZ75">
            <v>70.489999999999995</v>
          </cell>
          <cell r="PA75">
            <v>70.489999999999995</v>
          </cell>
          <cell r="PB75">
            <v>70.489999999999995</v>
          </cell>
          <cell r="PC75">
            <v>70.489999999999995</v>
          </cell>
          <cell r="PL75">
            <v>0</v>
          </cell>
          <cell r="PM75">
            <v>0</v>
          </cell>
          <cell r="PN75">
            <v>0</v>
          </cell>
          <cell r="PO75">
            <v>0</v>
          </cell>
          <cell r="PP75">
            <v>0</v>
          </cell>
          <cell r="PY75">
            <v>-281.95999999999998</v>
          </cell>
          <cell r="PZ75">
            <v>-281.95999999999998</v>
          </cell>
          <cell r="QA75">
            <v>0</v>
          </cell>
          <cell r="QB75">
            <v>200.8</v>
          </cell>
          <cell r="QC75">
            <v>50.2</v>
          </cell>
          <cell r="QD75">
            <v>50.2</v>
          </cell>
          <cell r="QE75">
            <v>50.2</v>
          </cell>
          <cell r="QF75">
            <v>50.2</v>
          </cell>
          <cell r="QO75">
            <v>0</v>
          </cell>
          <cell r="QP75">
            <v>0</v>
          </cell>
          <cell r="QQ75">
            <v>0</v>
          </cell>
          <cell r="QR75">
            <v>0</v>
          </cell>
          <cell r="QS75">
            <v>0</v>
          </cell>
          <cell r="RB75">
            <v>-200.8</v>
          </cell>
          <cell r="RC75">
            <v>-200.8</v>
          </cell>
          <cell r="RD75">
            <v>0</v>
          </cell>
          <cell r="RE75">
            <v>527.16</v>
          </cell>
          <cell r="RF75">
            <v>131.79</v>
          </cell>
          <cell r="RG75">
            <v>131.79</v>
          </cell>
          <cell r="RH75">
            <v>131.79</v>
          </cell>
          <cell r="RI75">
            <v>131.79</v>
          </cell>
          <cell r="RR75">
            <v>0</v>
          </cell>
          <cell r="RS75">
            <v>0</v>
          </cell>
          <cell r="RT75">
            <v>0</v>
          </cell>
          <cell r="RU75">
            <v>0</v>
          </cell>
          <cell r="RV75">
            <v>0</v>
          </cell>
          <cell r="SE75">
            <v>-527.16</v>
          </cell>
          <cell r="SF75">
            <v>-527.16</v>
          </cell>
          <cell r="SG75">
            <v>0</v>
          </cell>
          <cell r="SH75">
            <v>218.76</v>
          </cell>
          <cell r="SI75">
            <v>54.69</v>
          </cell>
          <cell r="SJ75">
            <v>54.69</v>
          </cell>
          <cell r="SK75">
            <v>54.69</v>
          </cell>
          <cell r="SL75">
            <v>54.69</v>
          </cell>
          <cell r="SU75">
            <v>0</v>
          </cell>
          <cell r="SV75">
            <v>0</v>
          </cell>
          <cell r="SW75">
            <v>0</v>
          </cell>
          <cell r="SX75">
            <v>0</v>
          </cell>
          <cell r="SY75">
            <v>0</v>
          </cell>
          <cell r="TH75">
            <v>-218.76</v>
          </cell>
          <cell r="TI75">
            <v>-218.76</v>
          </cell>
          <cell r="TJ75">
            <v>0</v>
          </cell>
          <cell r="TK75">
            <v>159.76</v>
          </cell>
          <cell r="TL75">
            <v>39.94</v>
          </cell>
          <cell r="TM75">
            <v>39.94</v>
          </cell>
          <cell r="TN75">
            <v>39.94</v>
          </cell>
          <cell r="TO75">
            <v>39.94</v>
          </cell>
          <cell r="TX75">
            <v>0</v>
          </cell>
          <cell r="TY75">
            <v>0</v>
          </cell>
          <cell r="TZ75">
            <v>0</v>
          </cell>
          <cell r="UA75">
            <v>0</v>
          </cell>
          <cell r="UB75">
            <v>0</v>
          </cell>
          <cell r="UK75">
            <v>-159.76</v>
          </cell>
          <cell r="UL75">
            <v>-159.76</v>
          </cell>
          <cell r="UM75">
            <v>0</v>
          </cell>
          <cell r="UN75">
            <v>0</v>
          </cell>
          <cell r="UO75">
            <v>0</v>
          </cell>
          <cell r="UP75">
            <v>0</v>
          </cell>
          <cell r="UQ75">
            <v>0</v>
          </cell>
          <cell r="UR75">
            <v>0</v>
          </cell>
          <cell r="VA75">
            <v>0</v>
          </cell>
          <cell r="VC75">
            <v>0</v>
          </cell>
          <cell r="VH75">
            <v>0</v>
          </cell>
          <cell r="VN75">
            <v>0</v>
          </cell>
          <cell r="VO75">
            <v>0</v>
          </cell>
          <cell r="VP75">
            <v>0</v>
          </cell>
          <cell r="VQ75">
            <v>0</v>
          </cell>
          <cell r="WD75">
            <v>0</v>
          </cell>
          <cell r="WQ75">
            <v>0</v>
          </cell>
          <cell r="WR75">
            <v>0</v>
          </cell>
          <cell r="WS75">
            <v>0</v>
          </cell>
          <cell r="WT75">
            <v>9374.48</v>
          </cell>
          <cell r="WU75">
            <v>2343.62</v>
          </cell>
          <cell r="WV75">
            <v>2343.62</v>
          </cell>
          <cell r="WW75">
            <v>2343.62</v>
          </cell>
          <cell r="WX75">
            <v>2343.62</v>
          </cell>
          <cell r="XG75">
            <v>6544.7149485566806</v>
          </cell>
          <cell r="XH75">
            <v>2536.7464127028006</v>
          </cell>
          <cell r="XI75">
            <v>1626.5227108074091</v>
          </cell>
          <cell r="XJ75">
            <v>4.1535096855529092</v>
          </cell>
          <cell r="XK75">
            <v>2377.2923153609172</v>
          </cell>
          <cell r="XT75">
            <v>-2829.765051443319</v>
          </cell>
          <cell r="XU75">
            <v>-2829.765051443319</v>
          </cell>
          <cell r="XV75">
            <v>0</v>
          </cell>
          <cell r="XW75">
            <v>4612.08</v>
          </cell>
          <cell r="XX75">
            <v>1153.02</v>
          </cell>
          <cell r="XY75">
            <v>1153.02</v>
          </cell>
          <cell r="XZ75">
            <v>1153.02</v>
          </cell>
          <cell r="YA75">
            <v>1153.02</v>
          </cell>
          <cell r="YJ75">
            <v>4740.4467396426335</v>
          </cell>
          <cell r="YK75">
            <v>1465.205238873586</v>
          </cell>
          <cell r="YL75">
            <v>1088.7322477735595</v>
          </cell>
          <cell r="YM75">
            <v>1228.8892800631793</v>
          </cell>
          <cell r="YN75">
            <v>957.61997293230888</v>
          </cell>
          <cell r="YW75">
            <v>128.36673964263355</v>
          </cell>
          <cell r="YX75">
            <v>0</v>
          </cell>
          <cell r="YY75">
            <v>128.36673964263355</v>
          </cell>
          <cell r="YZ75">
            <v>326.39999999999998</v>
          </cell>
          <cell r="ZA75">
            <v>81.599999999999994</v>
          </cell>
          <cell r="ZB75">
            <v>81.599999999999994</v>
          </cell>
          <cell r="ZC75">
            <v>81.599999999999994</v>
          </cell>
          <cell r="ZD75">
            <v>81.599999999999994</v>
          </cell>
          <cell r="ZM75">
            <v>3424.9905591139877</v>
          </cell>
          <cell r="ZT75">
            <v>528.964960413016</v>
          </cell>
          <cell r="ZU75">
            <v>2864.7359839895648</v>
          </cell>
          <cell r="ZV75">
            <v>31.289614711407125</v>
          </cell>
          <cell r="ZZ75">
            <v>3098.5905591139876</v>
          </cell>
          <cell r="AAA75">
            <v>0</v>
          </cell>
          <cell r="AAB75">
            <v>3098.5905591139876</v>
          </cell>
          <cell r="AAC75">
            <v>165.76</v>
          </cell>
          <cell r="AAD75">
            <v>41.44</v>
          </cell>
          <cell r="AAE75">
            <v>41.44</v>
          </cell>
          <cell r="AAF75">
            <v>41.44</v>
          </cell>
          <cell r="AAG75">
            <v>41.44</v>
          </cell>
          <cell r="AAP75">
            <v>157.80790439999998</v>
          </cell>
          <cell r="AAQ75">
            <v>39.199838399999997</v>
          </cell>
          <cell r="AAR75">
            <v>39.5511804</v>
          </cell>
          <cell r="AAS75">
            <v>39.169605599999997</v>
          </cell>
          <cell r="AAT75">
            <v>39.887279999999997</v>
          </cell>
          <cell r="ABC75">
            <v>-7.9520956000000069</v>
          </cell>
          <cell r="ABD75">
            <v>-7.9520956000000069</v>
          </cell>
          <cell r="ABE75">
            <v>0</v>
          </cell>
          <cell r="ABF75">
            <v>35.880000000000003</v>
          </cell>
          <cell r="ABG75">
            <v>8.9700000000000006</v>
          </cell>
          <cell r="ABH75">
            <v>8.9700000000000006</v>
          </cell>
          <cell r="ABI75">
            <v>8.9700000000000006</v>
          </cell>
          <cell r="ABJ75">
            <v>8.9700000000000006</v>
          </cell>
          <cell r="ABS75">
            <v>0</v>
          </cell>
          <cell r="ABT75">
            <v>0</v>
          </cell>
          <cell r="ABU75">
            <v>0</v>
          </cell>
          <cell r="ABV75">
            <v>0</v>
          </cell>
          <cell r="ACF75">
            <v>-35.880000000000003</v>
          </cell>
          <cell r="ACG75">
            <v>-35.880000000000003</v>
          </cell>
          <cell r="ACH75">
            <v>0</v>
          </cell>
          <cell r="ACI75">
            <v>1963.44</v>
          </cell>
          <cell r="ACJ75">
            <v>1476.4784565999998</v>
          </cell>
          <cell r="ACK75">
            <v>-486.96154340000021</v>
          </cell>
          <cell r="ACL75">
            <v>-486.96154340000021</v>
          </cell>
          <cell r="ACM75">
            <v>0</v>
          </cell>
          <cell r="ACN75">
            <v>1520.84</v>
          </cell>
          <cell r="ACO75">
            <v>380.21</v>
          </cell>
          <cell r="ACP75">
            <v>380.21</v>
          </cell>
          <cell r="ACQ75">
            <v>380.21</v>
          </cell>
          <cell r="ACR75">
            <v>380.21</v>
          </cell>
          <cell r="ADA75">
            <v>1119.2734144199999</v>
          </cell>
          <cell r="ADB75">
            <v>288.11881223999995</v>
          </cell>
          <cell r="ADC75">
            <v>223.02471170000001</v>
          </cell>
          <cell r="ADD75">
            <v>292.46638847999998</v>
          </cell>
          <cell r="ADE75">
            <v>315.66350199999999</v>
          </cell>
          <cell r="ADN75">
            <v>-401.56658558000004</v>
          </cell>
          <cell r="ADO75">
            <v>-401.56658558000004</v>
          </cell>
          <cell r="ADP75">
            <v>0</v>
          </cell>
          <cell r="ADQ75">
            <v>442.6</v>
          </cell>
          <cell r="ADR75">
            <v>110.65</v>
          </cell>
          <cell r="ADS75">
            <v>110.65</v>
          </cell>
          <cell r="ADT75">
            <v>110.65</v>
          </cell>
          <cell r="ADU75">
            <v>110.65</v>
          </cell>
          <cell r="AED75">
            <v>357.20504217999996</v>
          </cell>
          <cell r="AEE75">
            <v>0</v>
          </cell>
          <cell r="AEF75">
            <v>0</v>
          </cell>
          <cell r="AEG75">
            <v>357.20504217999996</v>
          </cell>
          <cell r="AEH75">
            <v>0</v>
          </cell>
          <cell r="AEQ75">
            <v>-85.394957820000059</v>
          </cell>
          <cell r="AER75">
            <v>-85.394957820000059</v>
          </cell>
          <cell r="AES75">
            <v>0</v>
          </cell>
          <cell r="AET75">
            <v>0</v>
          </cell>
          <cell r="AEU75">
            <v>0</v>
          </cell>
          <cell r="AEV75">
            <v>0</v>
          </cell>
          <cell r="AEW75">
            <v>0</v>
          </cell>
          <cell r="AEX75">
            <v>0</v>
          </cell>
          <cell r="AFG75">
            <v>0</v>
          </cell>
          <cell r="AFH75">
            <v>0</v>
          </cell>
          <cell r="AFI75">
            <v>0</v>
          </cell>
          <cell r="AFK75">
            <v>0</v>
          </cell>
          <cell r="AFT75">
            <v>0</v>
          </cell>
          <cell r="AFU75">
            <v>0</v>
          </cell>
          <cell r="AFV75">
            <v>0</v>
          </cell>
          <cell r="AFW75">
            <v>44541.880000000005</v>
          </cell>
          <cell r="AFX75">
            <v>33100.420112331274</v>
          </cell>
          <cell r="AFY75">
            <v>-11441.459887668731</v>
          </cell>
          <cell r="AFZ75">
            <v>-11441.459887668731</v>
          </cell>
          <cell r="AGA75">
            <v>0</v>
          </cell>
          <cell r="AGB75">
            <v>53450.256000000001</v>
          </cell>
          <cell r="AGC75">
            <v>39720.504134797528</v>
          </cell>
          <cell r="AGD75">
            <v>-13729.751865202474</v>
          </cell>
          <cell r="AGE75">
            <v>-13729.751865202474</v>
          </cell>
          <cell r="AGF75">
            <v>0</v>
          </cell>
          <cell r="AGG75">
            <v>1603.5076799999999</v>
          </cell>
          <cell r="AGH75">
            <v>1191.6151240439258</v>
          </cell>
          <cell r="AGI75">
            <v>-411.89255595607415</v>
          </cell>
          <cell r="AGJ75">
            <v>-411.89255595607415</v>
          </cell>
          <cell r="AGK75">
            <v>0</v>
          </cell>
          <cell r="AGL75">
            <v>225.35516304347826</v>
          </cell>
          <cell r="AGN75">
            <v>-225.35516304347826</v>
          </cell>
          <cell r="AGO75">
            <v>-225.35516304347826</v>
          </cell>
          <cell r="AGP75">
            <v>0</v>
          </cell>
          <cell r="AGQ75">
            <v>55279.118843043485</v>
          </cell>
          <cell r="AGR75">
            <v>40912.119258841456</v>
          </cell>
          <cell r="AGS75">
            <v>-14366.999584202029</v>
          </cell>
          <cell r="AGT75">
            <v>-14366.999584202029</v>
          </cell>
          <cell r="AGU75">
            <v>0</v>
          </cell>
        </row>
        <row r="76">
          <cell r="C76" t="str">
            <v>Харкiвська, ВУЛ, 8</v>
          </cell>
          <cell r="D76">
            <v>9</v>
          </cell>
          <cell r="E76">
            <v>2001.1</v>
          </cell>
          <cell r="F76">
            <v>7735.48</v>
          </cell>
          <cell r="G76">
            <v>9860.114260134078</v>
          </cell>
          <cell r="H76">
            <v>2124.6342601340784</v>
          </cell>
          <cell r="I76">
            <v>0</v>
          </cell>
          <cell r="J76">
            <v>2124.6342601340784</v>
          </cell>
          <cell r="K76">
            <v>2900.8</v>
          </cell>
          <cell r="L76">
            <v>725.2</v>
          </cell>
          <cell r="M76">
            <v>725.2</v>
          </cell>
          <cell r="N76">
            <v>725.2</v>
          </cell>
          <cell r="O76">
            <v>725.2</v>
          </cell>
          <cell r="X76">
            <v>4493.406896905215</v>
          </cell>
          <cell r="Y76">
            <v>0</v>
          </cell>
          <cell r="Z76">
            <v>0</v>
          </cell>
          <cell r="AA76">
            <v>4493.406896905215</v>
          </cell>
          <cell r="AB76">
            <v>0</v>
          </cell>
          <cell r="AL76">
            <v>0</v>
          </cell>
          <cell r="AM76">
            <v>0</v>
          </cell>
          <cell r="AN76">
            <v>517.88</v>
          </cell>
          <cell r="AO76">
            <v>129.47</v>
          </cell>
          <cell r="AP76">
            <v>129.47</v>
          </cell>
          <cell r="AQ76">
            <v>129.47</v>
          </cell>
          <cell r="AR76">
            <v>129.47</v>
          </cell>
          <cell r="BA76">
            <v>813.22015413076792</v>
          </cell>
          <cell r="BB76">
            <v>0</v>
          </cell>
          <cell r="BC76">
            <v>0</v>
          </cell>
          <cell r="BD76">
            <v>813.22015413076792</v>
          </cell>
          <cell r="BE76">
            <v>0</v>
          </cell>
          <cell r="BO76">
            <v>0</v>
          </cell>
          <cell r="BP76">
            <v>0</v>
          </cell>
          <cell r="BQ76">
            <v>324.16000000000003</v>
          </cell>
          <cell r="BR76">
            <v>81.040000000000006</v>
          </cell>
          <cell r="BS76">
            <v>81.040000000000006</v>
          </cell>
          <cell r="BT76">
            <v>81.040000000000006</v>
          </cell>
          <cell r="BU76">
            <v>81.040000000000006</v>
          </cell>
          <cell r="CD76">
            <v>299.92</v>
          </cell>
          <cell r="CE76">
            <v>74.98</v>
          </cell>
          <cell r="CF76">
            <v>74.98</v>
          </cell>
          <cell r="CG76">
            <v>74.98</v>
          </cell>
          <cell r="CH76">
            <v>74.98</v>
          </cell>
          <cell r="CR76">
            <v>0</v>
          </cell>
          <cell r="CS76">
            <v>0</v>
          </cell>
          <cell r="CT76">
            <v>85.68</v>
          </cell>
          <cell r="CU76">
            <v>21.42</v>
          </cell>
          <cell r="CV76">
            <v>21.42</v>
          </cell>
          <cell r="CW76">
            <v>21.42</v>
          </cell>
          <cell r="CX76">
            <v>21.42</v>
          </cell>
          <cell r="DG76">
            <v>79.28</v>
          </cell>
          <cell r="DH76">
            <v>19.82</v>
          </cell>
          <cell r="DI76">
            <v>19.82</v>
          </cell>
          <cell r="DJ76">
            <v>19.82</v>
          </cell>
          <cell r="DK76">
            <v>19.82</v>
          </cell>
          <cell r="DT76">
            <v>-6.4000000000000057</v>
          </cell>
          <cell r="DU76">
            <v>-6.4000000000000057</v>
          </cell>
          <cell r="DV76">
            <v>0</v>
          </cell>
          <cell r="DW76">
            <v>120.08</v>
          </cell>
          <cell r="DX76">
            <v>30.02</v>
          </cell>
          <cell r="DY76">
            <v>30.02</v>
          </cell>
          <cell r="DZ76">
            <v>30.02</v>
          </cell>
          <cell r="EA76">
            <v>30.02</v>
          </cell>
          <cell r="EK76">
            <v>187.92546126706176</v>
          </cell>
          <cell r="EL76">
            <v>0</v>
          </cell>
          <cell r="EM76">
            <v>0</v>
          </cell>
          <cell r="EN76">
            <v>187.92546126706176</v>
          </cell>
          <cell r="EO76">
            <v>0</v>
          </cell>
          <cell r="EX76">
            <v>67.845461267061765</v>
          </cell>
          <cell r="EY76">
            <v>0</v>
          </cell>
          <cell r="EZ76">
            <v>67.845461267061765</v>
          </cell>
          <cell r="FA76">
            <v>1081.4000000000001</v>
          </cell>
          <cell r="FB76">
            <v>270.35000000000002</v>
          </cell>
          <cell r="FC76">
            <v>270.35000000000002</v>
          </cell>
          <cell r="FD76">
            <v>270.35000000000002</v>
          </cell>
          <cell r="FE76">
            <v>270.35000000000002</v>
          </cell>
          <cell r="FN76">
            <v>1699.0700242875125</v>
          </cell>
          <cell r="FO76">
            <v>0</v>
          </cell>
          <cell r="FP76">
            <v>0</v>
          </cell>
          <cell r="FQ76">
            <v>1699.0700242875125</v>
          </cell>
          <cell r="FR76">
            <v>0</v>
          </cell>
          <cell r="GA76">
            <v>617.67002428751243</v>
          </cell>
          <cell r="GB76">
            <v>0</v>
          </cell>
          <cell r="GC76">
            <v>617.67002428751243</v>
          </cell>
          <cell r="GD76">
            <v>127.28</v>
          </cell>
          <cell r="GE76">
            <v>31.82</v>
          </cell>
          <cell r="GF76">
            <v>31.82</v>
          </cell>
          <cell r="GG76">
            <v>31.82</v>
          </cell>
          <cell r="GH76">
            <v>31.82</v>
          </cell>
          <cell r="GQ76">
            <v>0</v>
          </cell>
          <cell r="GV76">
            <v>-127.28</v>
          </cell>
          <cell r="GW76">
            <v>-127.28</v>
          </cell>
          <cell r="GX76">
            <v>0</v>
          </cell>
          <cell r="GY76">
            <v>2578.1999999999998</v>
          </cell>
          <cell r="GZ76">
            <v>644.54999999999995</v>
          </cell>
          <cell r="HA76">
            <v>644.54999999999995</v>
          </cell>
          <cell r="HB76">
            <v>644.54999999999995</v>
          </cell>
          <cell r="HC76">
            <v>644.54999999999995</v>
          </cell>
          <cell r="HL76">
            <v>2287.2917235435202</v>
          </cell>
          <cell r="HM76">
            <v>627.8827891242023</v>
          </cell>
          <cell r="HN76">
            <v>652.90361979872353</v>
          </cell>
          <cell r="HO76">
            <v>540.84049798603894</v>
          </cell>
          <cell r="HP76">
            <v>465.66481663455534</v>
          </cell>
          <cell r="HY76">
            <v>-290.9082764564796</v>
          </cell>
          <cell r="HZ76">
            <v>-290.9082764564796</v>
          </cell>
          <cell r="IA76">
            <v>0</v>
          </cell>
          <cell r="IB76">
            <v>6343.12</v>
          </cell>
          <cell r="IC76">
            <v>1585.78</v>
          </cell>
          <cell r="ID76">
            <v>1585.78</v>
          </cell>
          <cell r="IE76">
            <v>1585.78</v>
          </cell>
          <cell r="IF76">
            <v>1585.78</v>
          </cell>
          <cell r="IO76">
            <v>4866.6544310486152</v>
          </cell>
          <cell r="IP76">
            <v>1190.3247141768675</v>
          </cell>
          <cell r="IQ76">
            <v>1665.8848672795302</v>
          </cell>
          <cell r="IR76">
            <v>1066.678042564155</v>
          </cell>
          <cell r="IS76">
            <v>943.76680702806243</v>
          </cell>
          <cell r="JB76">
            <v>-1476.4655689513847</v>
          </cell>
          <cell r="JC76">
            <v>-1476.4655689513847</v>
          </cell>
          <cell r="JD76">
            <v>0</v>
          </cell>
          <cell r="JE76">
            <v>511.04</v>
          </cell>
          <cell r="JF76">
            <v>127.76</v>
          </cell>
          <cell r="JG76">
            <v>127.76</v>
          </cell>
          <cell r="JH76">
            <v>127.76</v>
          </cell>
          <cell r="JI76">
            <v>127.76</v>
          </cell>
          <cell r="JR76">
            <v>399.15794675562131</v>
          </cell>
          <cell r="JS76">
            <v>90.854698120376185</v>
          </cell>
          <cell r="JT76">
            <v>135.96445072569333</v>
          </cell>
          <cell r="JU76">
            <v>87.258675679551743</v>
          </cell>
          <cell r="JV76">
            <v>85.080122230000015</v>
          </cell>
          <cell r="KE76">
            <v>-111.88205324437871</v>
          </cell>
          <cell r="KF76">
            <v>-111.88205324437871</v>
          </cell>
          <cell r="KG76">
            <v>0</v>
          </cell>
          <cell r="KH76">
            <v>990.96</v>
          </cell>
          <cell r="KI76">
            <v>247.74</v>
          </cell>
          <cell r="KJ76">
            <v>247.74</v>
          </cell>
          <cell r="KK76">
            <v>247.74</v>
          </cell>
          <cell r="KL76">
            <v>247.74</v>
          </cell>
          <cell r="KU76">
            <v>1067.9949672218249</v>
          </cell>
          <cell r="KV76">
            <v>287.94971803901171</v>
          </cell>
          <cell r="KW76">
            <v>288.30715620886224</v>
          </cell>
          <cell r="KX76">
            <v>272.30489623822427</v>
          </cell>
          <cell r="KY76">
            <v>219.43319673572668</v>
          </cell>
          <cell r="LH76">
            <v>77.0349672218249</v>
          </cell>
          <cell r="LI76">
            <v>0</v>
          </cell>
          <cell r="LJ76">
            <v>77.0349672218249</v>
          </cell>
          <cell r="LK76">
            <v>0</v>
          </cell>
          <cell r="LX76">
            <v>0</v>
          </cell>
          <cell r="MJ76">
            <v>0</v>
          </cell>
          <cell r="ML76">
            <v>0</v>
          </cell>
          <cell r="MM76">
            <v>0</v>
          </cell>
          <cell r="MN76">
            <v>9778.2801200000013</v>
          </cell>
          <cell r="MO76">
            <v>2444.5700300000003</v>
          </cell>
          <cell r="MP76">
            <v>2444.5700300000003</v>
          </cell>
          <cell r="MQ76">
            <v>2444.5700300000003</v>
          </cell>
          <cell r="MR76">
            <v>2444.5700300000003</v>
          </cell>
          <cell r="NA76">
            <v>0</v>
          </cell>
          <cell r="NB76">
            <v>0</v>
          </cell>
          <cell r="NC76">
            <v>0</v>
          </cell>
          <cell r="ND76">
            <v>0</v>
          </cell>
          <cell r="NE76">
            <v>0</v>
          </cell>
          <cell r="NN76">
            <v>-9778.2801200000013</v>
          </cell>
          <cell r="NO76">
            <v>-9778.2801200000013</v>
          </cell>
          <cell r="NP76">
            <v>0</v>
          </cell>
          <cell r="NQ76">
            <v>1809.0400000000002</v>
          </cell>
          <cell r="NR76">
            <v>0</v>
          </cell>
          <cell r="NS76">
            <v>-1809.0400000000002</v>
          </cell>
          <cell r="NT76">
            <v>-1809.0400000000002</v>
          </cell>
          <cell r="NU76">
            <v>0</v>
          </cell>
          <cell r="NV76">
            <v>333</v>
          </cell>
          <cell r="NW76">
            <v>83.25</v>
          </cell>
          <cell r="NX76">
            <v>83.25</v>
          </cell>
          <cell r="NY76">
            <v>83.25</v>
          </cell>
          <cell r="NZ76">
            <v>83.25</v>
          </cell>
          <cell r="OI76">
            <v>0</v>
          </cell>
          <cell r="OJ76">
            <v>0</v>
          </cell>
          <cell r="OK76">
            <v>0</v>
          </cell>
          <cell r="OL76">
            <v>0</v>
          </cell>
          <cell r="OM76">
            <v>0</v>
          </cell>
          <cell r="OV76">
            <v>-333</v>
          </cell>
          <cell r="OW76">
            <v>-333</v>
          </cell>
          <cell r="OX76">
            <v>0</v>
          </cell>
          <cell r="OY76">
            <v>245.72</v>
          </cell>
          <cell r="OZ76">
            <v>61.43</v>
          </cell>
          <cell r="PA76">
            <v>61.43</v>
          </cell>
          <cell r="PB76">
            <v>61.43</v>
          </cell>
          <cell r="PC76">
            <v>61.43</v>
          </cell>
          <cell r="PL76">
            <v>0</v>
          </cell>
          <cell r="PM76">
            <v>0</v>
          </cell>
          <cell r="PN76">
            <v>0</v>
          </cell>
          <cell r="PO76">
            <v>0</v>
          </cell>
          <cell r="PP76">
            <v>0</v>
          </cell>
          <cell r="PY76">
            <v>-245.72</v>
          </cell>
          <cell r="PZ76">
            <v>-245.72</v>
          </cell>
          <cell r="QA76">
            <v>0</v>
          </cell>
          <cell r="QB76">
            <v>162.47999999999999</v>
          </cell>
          <cell r="QC76">
            <v>40.619999999999997</v>
          </cell>
          <cell r="QD76">
            <v>40.619999999999997</v>
          </cell>
          <cell r="QE76">
            <v>40.619999999999997</v>
          </cell>
          <cell r="QF76">
            <v>40.619999999999997</v>
          </cell>
          <cell r="QO76">
            <v>0</v>
          </cell>
          <cell r="QP76">
            <v>0</v>
          </cell>
          <cell r="QQ76">
            <v>0</v>
          </cell>
          <cell r="QR76">
            <v>0</v>
          </cell>
          <cell r="QS76">
            <v>0</v>
          </cell>
          <cell r="RB76">
            <v>-162.47999999999999</v>
          </cell>
          <cell r="RC76">
            <v>-162.47999999999999</v>
          </cell>
          <cell r="RD76">
            <v>0</v>
          </cell>
          <cell r="RE76">
            <v>703.6</v>
          </cell>
          <cell r="RF76">
            <v>175.9</v>
          </cell>
          <cell r="RG76">
            <v>175.9</v>
          </cell>
          <cell r="RH76">
            <v>175.9</v>
          </cell>
          <cell r="RI76">
            <v>175.9</v>
          </cell>
          <cell r="RR76">
            <v>0</v>
          </cell>
          <cell r="RS76">
            <v>0</v>
          </cell>
          <cell r="RT76">
            <v>0</v>
          </cell>
          <cell r="RU76">
            <v>0</v>
          </cell>
          <cell r="RV76">
            <v>0</v>
          </cell>
          <cell r="SE76">
            <v>-703.6</v>
          </cell>
          <cell r="SF76">
            <v>-703.6</v>
          </cell>
          <cell r="SG76">
            <v>0</v>
          </cell>
          <cell r="SH76">
            <v>218.52</v>
          </cell>
          <cell r="SI76">
            <v>54.63</v>
          </cell>
          <cell r="SJ76">
            <v>54.63</v>
          </cell>
          <cell r="SK76">
            <v>54.63</v>
          </cell>
          <cell r="SL76">
            <v>54.63</v>
          </cell>
          <cell r="SU76">
            <v>0</v>
          </cell>
          <cell r="SV76">
            <v>0</v>
          </cell>
          <cell r="SW76">
            <v>0</v>
          </cell>
          <cell r="SX76">
            <v>0</v>
          </cell>
          <cell r="SY76">
            <v>0</v>
          </cell>
          <cell r="TH76">
            <v>-218.52</v>
          </cell>
          <cell r="TI76">
            <v>-218.52</v>
          </cell>
          <cell r="TJ76">
            <v>0</v>
          </cell>
          <cell r="TK76">
            <v>126.48</v>
          </cell>
          <cell r="TL76">
            <v>31.62</v>
          </cell>
          <cell r="TM76">
            <v>31.62</v>
          </cell>
          <cell r="TN76">
            <v>31.62</v>
          </cell>
          <cell r="TO76">
            <v>31.62</v>
          </cell>
          <cell r="TX76">
            <v>0</v>
          </cell>
          <cell r="TY76">
            <v>0</v>
          </cell>
          <cell r="TZ76">
            <v>0</v>
          </cell>
          <cell r="UA76">
            <v>0</v>
          </cell>
          <cell r="UB76">
            <v>0</v>
          </cell>
          <cell r="UK76">
            <v>-126.48</v>
          </cell>
          <cell r="UL76">
            <v>-126.48</v>
          </cell>
          <cell r="UM76">
            <v>0</v>
          </cell>
          <cell r="UN76">
            <v>19.239999999999998</v>
          </cell>
          <cell r="UO76">
            <v>4.8099999999999996</v>
          </cell>
          <cell r="UP76">
            <v>4.8099999999999996</v>
          </cell>
          <cell r="UQ76">
            <v>4.8099999999999996</v>
          </cell>
          <cell r="UR76">
            <v>4.8099999999999996</v>
          </cell>
          <cell r="VA76">
            <v>0</v>
          </cell>
          <cell r="VC76">
            <v>0</v>
          </cell>
          <cell r="VH76">
            <v>0</v>
          </cell>
          <cell r="VN76">
            <v>-19.239999999999998</v>
          </cell>
          <cell r="VO76">
            <v>-19.239999999999998</v>
          </cell>
          <cell r="VP76">
            <v>0</v>
          </cell>
          <cell r="VQ76">
            <v>0</v>
          </cell>
          <cell r="WD76">
            <v>0</v>
          </cell>
          <cell r="WQ76">
            <v>0</v>
          </cell>
          <cell r="WR76">
            <v>0</v>
          </cell>
          <cell r="WS76">
            <v>0</v>
          </cell>
          <cell r="WT76">
            <v>7925.96</v>
          </cell>
          <cell r="WU76">
            <v>1981.49</v>
          </cell>
          <cell r="WV76">
            <v>1981.49</v>
          </cell>
          <cell r="WW76">
            <v>1981.49</v>
          </cell>
          <cell r="WX76">
            <v>1981.49</v>
          </cell>
          <cell r="XG76">
            <v>5664.2233790462133</v>
          </cell>
          <cell r="XH76">
            <v>2214.2915636623625</v>
          </cell>
          <cell r="XI76">
            <v>1409.4351637120394</v>
          </cell>
          <cell r="XJ76">
            <v>3.4239973321094102</v>
          </cell>
          <cell r="XK76">
            <v>2037.0726543397018</v>
          </cell>
          <cell r="XT76">
            <v>-2261.7366209537868</v>
          </cell>
          <cell r="XU76">
            <v>-2261.7366209537868</v>
          </cell>
          <cell r="XV76">
            <v>0</v>
          </cell>
          <cell r="XW76">
            <v>3974.24</v>
          </cell>
          <cell r="XX76">
            <v>993.56</v>
          </cell>
          <cell r="XY76">
            <v>993.56</v>
          </cell>
          <cell r="XZ76">
            <v>993.56</v>
          </cell>
          <cell r="YA76">
            <v>993.56</v>
          </cell>
          <cell r="YJ76">
            <v>4461.5377232463843</v>
          </cell>
          <cell r="YK76">
            <v>1438.5195229512556</v>
          </cell>
          <cell r="YL76">
            <v>1006.451031877202</v>
          </cell>
          <cell r="YM76">
            <v>1131.3029355401859</v>
          </cell>
          <cell r="YN76">
            <v>885.26423287774094</v>
          </cell>
          <cell r="YW76">
            <v>487.29772324638452</v>
          </cell>
          <cell r="YX76">
            <v>0</v>
          </cell>
          <cell r="YY76">
            <v>487.29772324638452</v>
          </cell>
          <cell r="YZ76">
            <v>373</v>
          </cell>
          <cell r="ZA76">
            <v>93.25</v>
          </cell>
          <cell r="ZB76">
            <v>93.25</v>
          </cell>
          <cell r="ZC76">
            <v>93.25</v>
          </cell>
          <cell r="ZD76">
            <v>93.25</v>
          </cell>
          <cell r="ZM76">
            <v>2969.177283706787</v>
          </cell>
          <cell r="ZT76">
            <v>450.80905616141672</v>
          </cell>
          <cell r="ZU76">
            <v>2482.6086678751908</v>
          </cell>
          <cell r="ZV76">
            <v>35.75955967017957</v>
          </cell>
          <cell r="ZZ76">
            <v>2596.177283706787</v>
          </cell>
          <cell r="AAA76">
            <v>0</v>
          </cell>
          <cell r="AAB76">
            <v>2596.177283706787</v>
          </cell>
          <cell r="AAC76">
            <v>165.68</v>
          </cell>
          <cell r="AAD76">
            <v>41.42</v>
          </cell>
          <cell r="AAE76">
            <v>41.42</v>
          </cell>
          <cell r="AAF76">
            <v>41.42</v>
          </cell>
          <cell r="AAG76">
            <v>41.42</v>
          </cell>
          <cell r="AAP76">
            <v>157.80790439999998</v>
          </cell>
          <cell r="AAQ76">
            <v>39.199838399999997</v>
          </cell>
          <cell r="AAR76">
            <v>39.5511804</v>
          </cell>
          <cell r="AAS76">
            <v>39.169605599999997</v>
          </cell>
          <cell r="AAT76">
            <v>39.887279999999997</v>
          </cell>
          <cell r="ABC76">
            <v>-7.8720956000000228</v>
          </cell>
          <cell r="ABD76">
            <v>-7.8720956000000228</v>
          </cell>
          <cell r="ABE76">
            <v>0</v>
          </cell>
          <cell r="ABF76">
            <v>36</v>
          </cell>
          <cell r="ABG76">
            <v>9</v>
          </cell>
          <cell r="ABH76">
            <v>9</v>
          </cell>
          <cell r="ABI76">
            <v>9</v>
          </cell>
          <cell r="ABJ76">
            <v>9</v>
          </cell>
          <cell r="ABS76">
            <v>0</v>
          </cell>
          <cell r="ABT76">
            <v>0</v>
          </cell>
          <cell r="ABU76">
            <v>0</v>
          </cell>
          <cell r="ABV76">
            <v>0</v>
          </cell>
          <cell r="ACF76">
            <v>-36</v>
          </cell>
          <cell r="ACG76">
            <v>-36</v>
          </cell>
          <cell r="ACH76">
            <v>0</v>
          </cell>
          <cell r="ACI76">
            <v>1945.2</v>
          </cell>
          <cell r="ACJ76">
            <v>1476.4784565999998</v>
          </cell>
          <cell r="ACK76">
            <v>-468.7215434000002</v>
          </cell>
          <cell r="ACL76">
            <v>-468.7215434000002</v>
          </cell>
          <cell r="ACM76">
            <v>0</v>
          </cell>
          <cell r="ACN76">
            <v>1496.72</v>
          </cell>
          <cell r="ACO76">
            <v>374.18</v>
          </cell>
          <cell r="ACP76">
            <v>374.18</v>
          </cell>
          <cell r="ACQ76">
            <v>374.18</v>
          </cell>
          <cell r="ACR76">
            <v>374.18</v>
          </cell>
          <cell r="ADA76">
            <v>1119.2734144199999</v>
          </cell>
          <cell r="ADB76">
            <v>288.11881223999995</v>
          </cell>
          <cell r="ADC76">
            <v>223.02471170000001</v>
          </cell>
          <cell r="ADD76">
            <v>292.46638847999998</v>
          </cell>
          <cell r="ADE76">
            <v>315.66350199999999</v>
          </cell>
          <cell r="ADN76">
            <v>-377.44658558000015</v>
          </cell>
          <cell r="ADO76">
            <v>-377.44658558000015</v>
          </cell>
          <cell r="ADP76">
            <v>0</v>
          </cell>
          <cell r="ADQ76">
            <v>448.48</v>
          </cell>
          <cell r="ADR76">
            <v>112.12</v>
          </cell>
          <cell r="ADS76">
            <v>112.12</v>
          </cell>
          <cell r="ADT76">
            <v>112.12</v>
          </cell>
          <cell r="ADU76">
            <v>112.12</v>
          </cell>
          <cell r="AED76">
            <v>357.20504217999996</v>
          </cell>
          <cell r="AEE76">
            <v>0</v>
          </cell>
          <cell r="AEF76">
            <v>0</v>
          </cell>
          <cell r="AEG76">
            <v>357.20504217999996</v>
          </cell>
          <cell r="AEH76">
            <v>0</v>
          </cell>
          <cell r="AEQ76">
            <v>-91.274957820000054</v>
          </cell>
          <cell r="AER76">
            <v>-91.274957820000054</v>
          </cell>
          <cell r="AES76">
            <v>0</v>
          </cell>
          <cell r="AET76">
            <v>0</v>
          </cell>
          <cell r="AEU76">
            <v>0</v>
          </cell>
          <cell r="AEV76">
            <v>0</v>
          </cell>
          <cell r="AEW76">
            <v>0</v>
          </cell>
          <cell r="AEX76">
            <v>0</v>
          </cell>
          <cell r="AFG76">
            <v>0</v>
          </cell>
          <cell r="AFH76">
            <v>0</v>
          </cell>
          <cell r="AFI76">
            <v>0</v>
          </cell>
          <cell r="AFK76">
            <v>0</v>
          </cell>
          <cell r="AFT76">
            <v>0</v>
          </cell>
          <cell r="AFU76">
            <v>0</v>
          </cell>
          <cell r="AFV76">
            <v>0</v>
          </cell>
          <cell r="AFW76">
            <v>41588.000119999997</v>
          </cell>
          <cell r="AFX76">
            <v>30923.146352159521</v>
          </cell>
          <cell r="AFY76">
            <v>-10664.853767840475</v>
          </cell>
          <cell r="AFZ76">
            <v>-10664.853767840475</v>
          </cell>
          <cell r="AGA76">
            <v>0</v>
          </cell>
          <cell r="AGB76">
            <v>49905.600143999996</v>
          </cell>
          <cell r="AGC76">
            <v>37107.775622591427</v>
          </cell>
          <cell r="AGD76">
            <v>-12797.824521408569</v>
          </cell>
          <cell r="AGE76">
            <v>-12797.824521408569</v>
          </cell>
          <cell r="AGF76">
            <v>0</v>
          </cell>
          <cell r="AGG76">
            <v>1497.1680043199999</v>
          </cell>
          <cell r="AGH76">
            <v>1113.2332686777427</v>
          </cell>
          <cell r="AGI76">
            <v>-383.93473564225724</v>
          </cell>
          <cell r="AGJ76">
            <v>-383.93473564225724</v>
          </cell>
          <cell r="AGK76">
            <v>0</v>
          </cell>
          <cell r="AGL76">
            <v>225.35516304347826</v>
          </cell>
          <cell r="AGN76">
            <v>-225.35516304347826</v>
          </cell>
          <cell r="AGO76">
            <v>-225.35516304347826</v>
          </cell>
          <cell r="AGP76">
            <v>0</v>
          </cell>
          <cell r="AGQ76">
            <v>51628.123311363481</v>
          </cell>
          <cell r="AGR76">
            <v>38221.008891269172</v>
          </cell>
          <cell r="AGS76">
            <v>-13407.114420094309</v>
          </cell>
          <cell r="AGT76">
            <v>-13407.114420094309</v>
          </cell>
          <cell r="AGU76">
            <v>0</v>
          </cell>
        </row>
        <row r="77">
          <cell r="C77" t="str">
            <v>Харкiвська, ВУЛ, 10</v>
          </cell>
          <cell r="D77">
            <v>9</v>
          </cell>
          <cell r="E77">
            <v>2009</v>
          </cell>
          <cell r="F77">
            <v>7606.9599999999991</v>
          </cell>
          <cell r="G77">
            <v>9205.9228491945578</v>
          </cell>
          <cell r="H77">
            <v>1598.9628491945587</v>
          </cell>
          <cell r="I77">
            <v>0</v>
          </cell>
          <cell r="J77">
            <v>1598.9628491945587</v>
          </cell>
          <cell r="K77">
            <v>2699.2</v>
          </cell>
          <cell r="L77">
            <v>674.8</v>
          </cell>
          <cell r="M77">
            <v>674.8</v>
          </cell>
          <cell r="N77">
            <v>674.8</v>
          </cell>
          <cell r="O77">
            <v>674.8</v>
          </cell>
          <cell r="X77">
            <v>4020.5721105391258</v>
          </cell>
          <cell r="Y77">
            <v>0</v>
          </cell>
          <cell r="Z77">
            <v>0</v>
          </cell>
          <cell r="AA77">
            <v>0</v>
          </cell>
          <cell r="AB77">
            <v>4020.5721105391258</v>
          </cell>
          <cell r="AL77">
            <v>0</v>
          </cell>
          <cell r="AM77">
            <v>0</v>
          </cell>
          <cell r="AN77">
            <v>320.39999999999998</v>
          </cell>
          <cell r="AO77">
            <v>80.099999999999994</v>
          </cell>
          <cell r="AP77">
            <v>80.099999999999994</v>
          </cell>
          <cell r="AQ77">
            <v>80.099999999999994</v>
          </cell>
          <cell r="AR77">
            <v>80.099999999999994</v>
          </cell>
          <cell r="BA77">
            <v>493.15918288992981</v>
          </cell>
          <cell r="BB77">
            <v>0</v>
          </cell>
          <cell r="BC77">
            <v>0</v>
          </cell>
          <cell r="BD77">
            <v>0</v>
          </cell>
          <cell r="BE77">
            <v>493.15918288992981</v>
          </cell>
          <cell r="BO77">
            <v>0</v>
          </cell>
          <cell r="BP77">
            <v>0</v>
          </cell>
          <cell r="BQ77">
            <v>370.6</v>
          </cell>
          <cell r="BR77">
            <v>92.65</v>
          </cell>
          <cell r="BS77">
            <v>92.65</v>
          </cell>
          <cell r="BT77">
            <v>92.65</v>
          </cell>
          <cell r="BU77">
            <v>92.65</v>
          </cell>
          <cell r="CD77">
            <v>342.52</v>
          </cell>
          <cell r="CE77">
            <v>85.63</v>
          </cell>
          <cell r="CF77">
            <v>85.63</v>
          </cell>
          <cell r="CG77">
            <v>85.63</v>
          </cell>
          <cell r="CH77">
            <v>85.63</v>
          </cell>
          <cell r="CR77">
            <v>0</v>
          </cell>
          <cell r="CS77">
            <v>0</v>
          </cell>
          <cell r="CT77">
            <v>90.64</v>
          </cell>
          <cell r="CU77">
            <v>22.66</v>
          </cell>
          <cell r="CV77">
            <v>22.66</v>
          </cell>
          <cell r="CW77">
            <v>22.66</v>
          </cell>
          <cell r="CX77">
            <v>22.66</v>
          </cell>
          <cell r="DG77">
            <v>83.76</v>
          </cell>
          <cell r="DH77">
            <v>20.94</v>
          </cell>
          <cell r="DI77">
            <v>20.94</v>
          </cell>
          <cell r="DJ77">
            <v>20.94</v>
          </cell>
          <cell r="DK77">
            <v>20.94</v>
          </cell>
          <cell r="DT77">
            <v>-6.8799999999999955</v>
          </cell>
          <cell r="DU77">
            <v>-6.8799999999999955</v>
          </cell>
          <cell r="DV77">
            <v>0</v>
          </cell>
          <cell r="DW77">
            <v>120.12</v>
          </cell>
          <cell r="DX77">
            <v>30.03</v>
          </cell>
          <cell r="DY77">
            <v>30.03</v>
          </cell>
          <cell r="DZ77">
            <v>30.03</v>
          </cell>
          <cell r="EA77">
            <v>30.03</v>
          </cell>
          <cell r="EK77">
            <v>182.95831005039943</v>
          </cell>
          <cell r="EL77">
            <v>0</v>
          </cell>
          <cell r="EM77">
            <v>0</v>
          </cell>
          <cell r="EN77">
            <v>0</v>
          </cell>
          <cell r="EO77">
            <v>182.95831005039943</v>
          </cell>
          <cell r="EX77">
            <v>62.838310050399429</v>
          </cell>
          <cell r="EY77">
            <v>0</v>
          </cell>
          <cell r="EZ77">
            <v>62.838310050399429</v>
          </cell>
          <cell r="FA77">
            <v>1170.8399999999999</v>
          </cell>
          <cell r="FB77">
            <v>292.70999999999998</v>
          </cell>
          <cell r="FC77">
            <v>292.70999999999998</v>
          </cell>
          <cell r="FD77">
            <v>292.70999999999998</v>
          </cell>
          <cell r="FE77">
            <v>292.70999999999998</v>
          </cell>
          <cell r="FN77">
            <v>1782.2608149088167</v>
          </cell>
          <cell r="FO77">
            <v>0</v>
          </cell>
          <cell r="FP77">
            <v>0</v>
          </cell>
          <cell r="FQ77">
            <v>0</v>
          </cell>
          <cell r="FR77">
            <v>1782.2608149088167</v>
          </cell>
          <cell r="GA77">
            <v>611.42081490881674</v>
          </cell>
          <cell r="GB77">
            <v>0</v>
          </cell>
          <cell r="GC77">
            <v>611.42081490881674</v>
          </cell>
          <cell r="GD77">
            <v>236.92</v>
          </cell>
          <cell r="GE77">
            <v>59.23</v>
          </cell>
          <cell r="GF77">
            <v>59.23</v>
          </cell>
          <cell r="GG77">
            <v>59.23</v>
          </cell>
          <cell r="GH77">
            <v>59.23</v>
          </cell>
          <cell r="GQ77">
            <v>0</v>
          </cell>
          <cell r="GV77">
            <v>-236.92</v>
          </cell>
          <cell r="GW77">
            <v>-236.92</v>
          </cell>
          <cell r="GX77">
            <v>0</v>
          </cell>
          <cell r="GY77">
            <v>2598.2399999999998</v>
          </cell>
          <cell r="GZ77">
            <v>649.55999999999995</v>
          </cell>
          <cell r="HA77">
            <v>649.55999999999995</v>
          </cell>
          <cell r="HB77">
            <v>649.55999999999995</v>
          </cell>
          <cell r="HC77">
            <v>649.55999999999995</v>
          </cell>
          <cell r="HL77">
            <v>2300.6924308062871</v>
          </cell>
          <cell r="HM77">
            <v>631.37446684723466</v>
          </cell>
          <cell r="HN77">
            <v>656.60529225656933</v>
          </cell>
          <cell r="HO77">
            <v>543.97897750714947</v>
          </cell>
          <cell r="HP77">
            <v>468.73369419533344</v>
          </cell>
          <cell r="HY77">
            <v>-297.54756919371266</v>
          </cell>
          <cell r="HZ77">
            <v>-297.54756919371266</v>
          </cell>
          <cell r="IA77">
            <v>0</v>
          </cell>
          <cell r="IB77">
            <v>6343.08</v>
          </cell>
          <cell r="IC77">
            <v>1585.77</v>
          </cell>
          <cell r="ID77">
            <v>1585.77</v>
          </cell>
          <cell r="IE77">
            <v>1585.77</v>
          </cell>
          <cell r="IF77">
            <v>1585.77</v>
          </cell>
          <cell r="IO77">
            <v>4866.6544310486152</v>
          </cell>
          <cell r="IP77">
            <v>1190.3247141768675</v>
          </cell>
          <cell r="IQ77">
            <v>1665.8848672795302</v>
          </cell>
          <cell r="IR77">
            <v>1066.678042564155</v>
          </cell>
          <cell r="IS77">
            <v>943.76680702806243</v>
          </cell>
          <cell r="JB77">
            <v>-1476.4255689513848</v>
          </cell>
          <cell r="JC77">
            <v>-1476.4255689513848</v>
          </cell>
          <cell r="JD77">
            <v>0</v>
          </cell>
          <cell r="JE77">
            <v>510.92</v>
          </cell>
          <cell r="JF77">
            <v>127.73</v>
          </cell>
          <cell r="JG77">
            <v>127.73</v>
          </cell>
          <cell r="JH77">
            <v>127.73</v>
          </cell>
          <cell r="JI77">
            <v>127.73</v>
          </cell>
          <cell r="JR77">
            <v>399.23461943075677</v>
          </cell>
          <cell r="JS77">
            <v>90.872150040875667</v>
          </cell>
          <cell r="JT77">
            <v>135.99056760059261</v>
          </cell>
          <cell r="JU77">
            <v>87.275436854288486</v>
          </cell>
          <cell r="JV77">
            <v>85.096464935</v>
          </cell>
          <cell r="KE77">
            <v>-111.68538056924325</v>
          </cell>
          <cell r="KF77">
            <v>-111.68538056924325</v>
          </cell>
          <cell r="KG77">
            <v>0</v>
          </cell>
          <cell r="KH77">
            <v>1054.32</v>
          </cell>
          <cell r="KI77">
            <v>263.58</v>
          </cell>
          <cell r="KJ77">
            <v>263.58</v>
          </cell>
          <cell r="KK77">
            <v>263.58</v>
          </cell>
          <cell r="KL77">
            <v>263.58</v>
          </cell>
          <cell r="KU77">
            <v>1136.7810837547561</v>
          </cell>
          <cell r="KV77">
            <v>306.49563208220235</v>
          </cell>
          <cell r="KW77">
            <v>306.87609169350077</v>
          </cell>
          <cell r="KX77">
            <v>289.84317769085567</v>
          </cell>
          <cell r="KY77">
            <v>233.56618228819721</v>
          </cell>
          <cell r="LH77">
            <v>82.461083754756146</v>
          </cell>
          <cell r="LI77">
            <v>0</v>
          </cell>
          <cell r="LJ77">
            <v>82.461083754756146</v>
          </cell>
          <cell r="LK77">
            <v>0</v>
          </cell>
          <cell r="LX77">
            <v>0</v>
          </cell>
          <cell r="MJ77">
            <v>0</v>
          </cell>
          <cell r="ML77">
            <v>0</v>
          </cell>
          <cell r="MM77">
            <v>0</v>
          </cell>
          <cell r="MN77">
            <v>10137.400000000001</v>
          </cell>
          <cell r="MO77">
            <v>2534.3500000000004</v>
          </cell>
          <cell r="MP77">
            <v>2534.3500000000004</v>
          </cell>
          <cell r="MQ77">
            <v>2534.3500000000004</v>
          </cell>
          <cell r="MR77">
            <v>2534.3500000000004</v>
          </cell>
          <cell r="NA77">
            <v>862.63222138644778</v>
          </cell>
          <cell r="NB77">
            <v>495.14633920236975</v>
          </cell>
          <cell r="NC77">
            <v>367.48588218407809</v>
          </cell>
          <cell r="ND77">
            <v>0</v>
          </cell>
          <cell r="NE77">
            <v>0</v>
          </cell>
          <cell r="NN77">
            <v>-9274.7677786135537</v>
          </cell>
          <cell r="NO77">
            <v>-9274.7677786135537</v>
          </cell>
          <cell r="NP77">
            <v>0</v>
          </cell>
          <cell r="NQ77">
            <v>2634.2</v>
          </cell>
          <cell r="NR77">
            <v>0</v>
          </cell>
          <cell r="NS77">
            <v>-2634.2</v>
          </cell>
          <cell r="NT77">
            <v>-2634.2</v>
          </cell>
          <cell r="NU77">
            <v>0</v>
          </cell>
          <cell r="NV77">
            <v>811.92</v>
          </cell>
          <cell r="NW77">
            <v>202.98</v>
          </cell>
          <cell r="NX77">
            <v>202.98</v>
          </cell>
          <cell r="NY77">
            <v>202.98</v>
          </cell>
          <cell r="NZ77">
            <v>202.98</v>
          </cell>
          <cell r="OI77">
            <v>0</v>
          </cell>
          <cell r="OJ77">
            <v>0</v>
          </cell>
          <cell r="OK77">
            <v>0</v>
          </cell>
          <cell r="OL77">
            <v>0</v>
          </cell>
          <cell r="OM77">
            <v>0</v>
          </cell>
          <cell r="OV77">
            <v>-811.92</v>
          </cell>
          <cell r="OW77">
            <v>-811.92</v>
          </cell>
          <cell r="OX77">
            <v>0</v>
          </cell>
          <cell r="OY77">
            <v>401.8</v>
          </cell>
          <cell r="OZ77">
            <v>100.45</v>
          </cell>
          <cell r="PA77">
            <v>100.45</v>
          </cell>
          <cell r="PB77">
            <v>100.45</v>
          </cell>
          <cell r="PC77">
            <v>100.45</v>
          </cell>
          <cell r="PL77">
            <v>0</v>
          </cell>
          <cell r="PM77">
            <v>0</v>
          </cell>
          <cell r="PN77">
            <v>0</v>
          </cell>
          <cell r="PO77">
            <v>0</v>
          </cell>
          <cell r="PP77">
            <v>0</v>
          </cell>
          <cell r="PY77">
            <v>-401.8</v>
          </cell>
          <cell r="PZ77">
            <v>-401.8</v>
          </cell>
          <cell r="QA77">
            <v>0</v>
          </cell>
          <cell r="QB77">
            <v>151.28</v>
          </cell>
          <cell r="QC77">
            <v>37.82</v>
          </cell>
          <cell r="QD77">
            <v>37.82</v>
          </cell>
          <cell r="QE77">
            <v>37.82</v>
          </cell>
          <cell r="QF77">
            <v>37.82</v>
          </cell>
          <cell r="QO77">
            <v>0</v>
          </cell>
          <cell r="QP77">
            <v>0</v>
          </cell>
          <cell r="QQ77">
            <v>0</v>
          </cell>
          <cell r="QR77">
            <v>0</v>
          </cell>
          <cell r="QS77">
            <v>0</v>
          </cell>
          <cell r="RB77">
            <v>-151.28</v>
          </cell>
          <cell r="RC77">
            <v>-151.28</v>
          </cell>
          <cell r="RD77">
            <v>0</v>
          </cell>
          <cell r="RE77">
            <v>879.28</v>
          </cell>
          <cell r="RF77">
            <v>219.82</v>
          </cell>
          <cell r="RG77">
            <v>219.82</v>
          </cell>
          <cell r="RH77">
            <v>219.82</v>
          </cell>
          <cell r="RI77">
            <v>219.82</v>
          </cell>
          <cell r="RR77">
            <v>0</v>
          </cell>
          <cell r="RS77">
            <v>0</v>
          </cell>
          <cell r="RT77">
            <v>0</v>
          </cell>
          <cell r="RU77">
            <v>0</v>
          </cell>
          <cell r="RV77">
            <v>0</v>
          </cell>
          <cell r="SE77">
            <v>-879.28</v>
          </cell>
          <cell r="SF77">
            <v>-879.28</v>
          </cell>
          <cell r="SG77">
            <v>0</v>
          </cell>
          <cell r="SH77">
            <v>218.44</v>
          </cell>
          <cell r="SI77">
            <v>54.61</v>
          </cell>
          <cell r="SJ77">
            <v>54.61</v>
          </cell>
          <cell r="SK77">
            <v>54.61</v>
          </cell>
          <cell r="SL77">
            <v>54.61</v>
          </cell>
          <cell r="SU77">
            <v>0</v>
          </cell>
          <cell r="SV77">
            <v>0</v>
          </cell>
          <cell r="SW77">
            <v>0</v>
          </cell>
          <cell r="SX77">
            <v>0</v>
          </cell>
          <cell r="SY77">
            <v>0</v>
          </cell>
          <cell r="TH77">
            <v>-218.44</v>
          </cell>
          <cell r="TI77">
            <v>-218.44</v>
          </cell>
          <cell r="TJ77">
            <v>0</v>
          </cell>
          <cell r="TK77">
            <v>159.96</v>
          </cell>
          <cell r="TL77">
            <v>39.99</v>
          </cell>
          <cell r="TM77">
            <v>39.99</v>
          </cell>
          <cell r="TN77">
            <v>39.99</v>
          </cell>
          <cell r="TO77">
            <v>39.99</v>
          </cell>
          <cell r="TX77">
            <v>0</v>
          </cell>
          <cell r="TY77">
            <v>0</v>
          </cell>
          <cell r="TZ77">
            <v>0</v>
          </cell>
          <cell r="UA77">
            <v>0</v>
          </cell>
          <cell r="UB77">
            <v>0</v>
          </cell>
          <cell r="UK77">
            <v>-159.96</v>
          </cell>
          <cell r="UL77">
            <v>-159.96</v>
          </cell>
          <cell r="UM77">
            <v>0</v>
          </cell>
          <cell r="UN77">
            <v>11.52</v>
          </cell>
          <cell r="UO77">
            <v>2.88</v>
          </cell>
          <cell r="UP77">
            <v>2.88</v>
          </cell>
          <cell r="UQ77">
            <v>2.88</v>
          </cell>
          <cell r="UR77">
            <v>2.88</v>
          </cell>
          <cell r="VA77">
            <v>0</v>
          </cell>
          <cell r="VC77">
            <v>0</v>
          </cell>
          <cell r="VH77">
            <v>0</v>
          </cell>
          <cell r="VN77">
            <v>-11.52</v>
          </cell>
          <cell r="VO77">
            <v>-11.52</v>
          </cell>
          <cell r="VP77">
            <v>0</v>
          </cell>
          <cell r="VQ77">
            <v>0</v>
          </cell>
          <cell r="WD77">
            <v>0</v>
          </cell>
          <cell r="WQ77">
            <v>0</v>
          </cell>
          <cell r="WR77">
            <v>0</v>
          </cell>
          <cell r="WS77">
            <v>0</v>
          </cell>
          <cell r="WT77">
            <v>7710.56</v>
          </cell>
          <cell r="WU77">
            <v>1927.64</v>
          </cell>
          <cell r="WV77">
            <v>1927.64</v>
          </cell>
          <cell r="WW77">
            <v>1927.64</v>
          </cell>
          <cell r="WX77">
            <v>1927.64</v>
          </cell>
          <cell r="XG77">
            <v>5732.723121842504</v>
          </cell>
          <cell r="XH77">
            <v>2167.0302220888116</v>
          </cell>
          <cell r="XI77">
            <v>1479.8783627290563</v>
          </cell>
          <cell r="XJ77">
            <v>3.1856196927736535</v>
          </cell>
          <cell r="XK77">
            <v>2082.6289173318628</v>
          </cell>
          <cell r="XT77">
            <v>-1977.8368781574964</v>
          </cell>
          <cell r="XU77">
            <v>-1977.8368781574964</v>
          </cell>
          <cell r="XV77">
            <v>0</v>
          </cell>
          <cell r="XW77">
            <v>4975.08</v>
          </cell>
          <cell r="XX77">
            <v>1243.77</v>
          </cell>
          <cell r="XY77">
            <v>1243.77</v>
          </cell>
          <cell r="XZ77">
            <v>1243.77</v>
          </cell>
          <cell r="YA77">
            <v>1243.77</v>
          </cell>
          <cell r="YJ77">
            <v>5336.026361966995</v>
          </cell>
          <cell r="YK77">
            <v>1586.0619973700175</v>
          </cell>
          <cell r="YL77">
            <v>1253.1196663449819</v>
          </cell>
          <cell r="YM77">
            <v>1394.6327624554378</v>
          </cell>
          <cell r="YN77">
            <v>1102.2119357965576</v>
          </cell>
          <cell r="YW77">
            <v>360.94636196699503</v>
          </cell>
          <cell r="YX77">
            <v>0</v>
          </cell>
          <cell r="YY77">
            <v>360.94636196699503</v>
          </cell>
          <cell r="YZ77">
            <v>577.79999999999995</v>
          </cell>
          <cell r="ZA77">
            <v>144.44999999999999</v>
          </cell>
          <cell r="ZB77">
            <v>144.44999999999999</v>
          </cell>
          <cell r="ZC77">
            <v>144.44999999999999</v>
          </cell>
          <cell r="ZD77">
            <v>144.44999999999999</v>
          </cell>
          <cell r="ZM77">
            <v>3116.3762491717225</v>
          </cell>
          <cell r="ZT77">
            <v>450.45902971883112</v>
          </cell>
          <cell r="ZU77">
            <v>2607.1864453154376</v>
          </cell>
          <cell r="ZV77">
            <v>58.73077413745402</v>
          </cell>
          <cell r="ZZ77">
            <v>2538.5762491717223</v>
          </cell>
          <cell r="AAA77">
            <v>0</v>
          </cell>
          <cell r="AAB77">
            <v>2538.5762491717223</v>
          </cell>
          <cell r="AAC77">
            <v>165.52</v>
          </cell>
          <cell r="AAD77">
            <v>41.38</v>
          </cell>
          <cell r="AAE77">
            <v>41.38</v>
          </cell>
          <cell r="AAF77">
            <v>41.38</v>
          </cell>
          <cell r="AAG77">
            <v>41.38</v>
          </cell>
          <cell r="AAP77">
            <v>157.80790439999998</v>
          </cell>
          <cell r="AAQ77">
            <v>39.199838399999997</v>
          </cell>
          <cell r="AAR77">
            <v>39.5511804</v>
          </cell>
          <cell r="AAS77">
            <v>39.169605599999997</v>
          </cell>
          <cell r="AAT77">
            <v>39.887279999999997</v>
          </cell>
          <cell r="ABC77">
            <v>-7.7120956000000263</v>
          </cell>
          <cell r="ABD77">
            <v>-7.7120956000000263</v>
          </cell>
          <cell r="ABE77">
            <v>0</v>
          </cell>
          <cell r="ABF77">
            <v>36.159999999999997</v>
          </cell>
          <cell r="ABG77">
            <v>9.0399999999999991</v>
          </cell>
          <cell r="ABH77">
            <v>9.0399999999999991</v>
          </cell>
          <cell r="ABI77">
            <v>9.0399999999999991</v>
          </cell>
          <cell r="ABJ77">
            <v>9.0399999999999991</v>
          </cell>
          <cell r="ABS77">
            <v>0</v>
          </cell>
          <cell r="ABT77">
            <v>0</v>
          </cell>
          <cell r="ABU77">
            <v>0</v>
          </cell>
          <cell r="ABV77">
            <v>0</v>
          </cell>
          <cell r="ACF77">
            <v>-36.159999999999997</v>
          </cell>
          <cell r="ACG77">
            <v>-36.159999999999997</v>
          </cell>
          <cell r="ACH77">
            <v>0</v>
          </cell>
          <cell r="ACI77">
            <v>7115.04</v>
          </cell>
          <cell r="ACJ77">
            <v>3573.9509481899995</v>
          </cell>
          <cell r="ACK77">
            <v>-3541.0890518100005</v>
          </cell>
          <cell r="ACL77">
            <v>-3541.0890518100005</v>
          </cell>
          <cell r="ACM77">
            <v>0</v>
          </cell>
          <cell r="ACN77">
            <v>1527.64</v>
          </cell>
          <cell r="ACO77">
            <v>381.91</v>
          </cell>
          <cell r="ACP77">
            <v>381.91</v>
          </cell>
          <cell r="ACQ77">
            <v>381.91</v>
          </cell>
          <cell r="ACR77">
            <v>381.91</v>
          </cell>
          <cell r="ADA77">
            <v>1446.0781606599999</v>
          </cell>
          <cell r="ADB77">
            <v>346.80968139999999</v>
          </cell>
          <cell r="ADC77">
            <v>372.22055331999996</v>
          </cell>
          <cell r="ADD77">
            <v>363.29809193999995</v>
          </cell>
          <cell r="ADE77">
            <v>363.74983399999996</v>
          </cell>
          <cell r="ADN77">
            <v>-81.561839340000233</v>
          </cell>
          <cell r="ADO77">
            <v>-81.561839340000233</v>
          </cell>
          <cell r="ADP77">
            <v>0</v>
          </cell>
          <cell r="ADQ77">
            <v>5587.4</v>
          </cell>
          <cell r="ADR77">
            <v>1396.85</v>
          </cell>
          <cell r="ADS77">
            <v>1396.85</v>
          </cell>
          <cell r="ADT77">
            <v>1396.85</v>
          </cell>
          <cell r="ADU77">
            <v>1396.85</v>
          </cell>
          <cell r="AED77">
            <v>2127.8727875299996</v>
          </cell>
          <cell r="AEE77">
            <v>559.46880471999998</v>
          </cell>
          <cell r="AEF77">
            <v>500.65202522999999</v>
          </cell>
          <cell r="AEG77">
            <v>562.84547157999998</v>
          </cell>
          <cell r="AEH77">
            <v>504.90648599999997</v>
          </cell>
          <cell r="AEQ77">
            <v>-3459.52721247</v>
          </cell>
          <cell r="AER77">
            <v>-3459.52721247</v>
          </cell>
          <cell r="AES77">
            <v>0</v>
          </cell>
          <cell r="AET77">
            <v>0</v>
          </cell>
          <cell r="AEU77">
            <v>0</v>
          </cell>
          <cell r="AEV77">
            <v>0</v>
          </cell>
          <cell r="AEW77">
            <v>0</v>
          </cell>
          <cell r="AEX77">
            <v>0</v>
          </cell>
          <cell r="AFG77">
            <v>0</v>
          </cell>
          <cell r="AFH77">
            <v>0</v>
          </cell>
          <cell r="AFI77">
            <v>0</v>
          </cell>
          <cell r="AFK77">
            <v>0</v>
          </cell>
          <cell r="AFT77">
            <v>0</v>
          </cell>
          <cell r="AFU77">
            <v>0</v>
          </cell>
          <cell r="AFV77">
            <v>0</v>
          </cell>
          <cell r="AFW77">
            <v>48867.040000000008</v>
          </cell>
          <cell r="AFX77">
            <v>34388.109790386356</v>
          </cell>
          <cell r="AFY77">
            <v>-14478.930209613653</v>
          </cell>
          <cell r="AFZ77">
            <v>-14478.930209613653</v>
          </cell>
          <cell r="AGA77">
            <v>0</v>
          </cell>
          <cell r="AGB77">
            <v>58640.448000000011</v>
          </cell>
          <cell r="AGC77">
            <v>41265.731748463622</v>
          </cell>
          <cell r="AGD77">
            <v>-17374.716251536389</v>
          </cell>
          <cell r="AGE77">
            <v>-17374.716251536389</v>
          </cell>
          <cell r="AGF77">
            <v>0</v>
          </cell>
          <cell r="AGG77">
            <v>1759.2134400000002</v>
          </cell>
          <cell r="AGH77">
            <v>1237.9719524539087</v>
          </cell>
          <cell r="AGI77">
            <v>-521.24148754609155</v>
          </cell>
          <cell r="AGJ77">
            <v>-521.24148754609155</v>
          </cell>
          <cell r="AGK77">
            <v>0</v>
          </cell>
          <cell r="AGL77">
            <v>225.35516304347826</v>
          </cell>
          <cell r="AGN77">
            <v>-225.35516304347826</v>
          </cell>
          <cell r="AGO77">
            <v>-225.35516304347826</v>
          </cell>
          <cell r="AGP77">
            <v>0</v>
          </cell>
          <cell r="AGQ77">
            <v>60625.016603043492</v>
          </cell>
          <cell r="AGR77">
            <v>42503.703700917533</v>
          </cell>
          <cell r="AGS77">
            <v>-18121.312902125959</v>
          </cell>
          <cell r="AGT77">
            <v>-18121.312902125959</v>
          </cell>
          <cell r="AGU77">
            <v>0</v>
          </cell>
        </row>
        <row r="78">
          <cell r="C78" t="str">
            <v>Харкiвська, ВУЛ, 12</v>
          </cell>
          <cell r="D78">
            <v>9</v>
          </cell>
          <cell r="E78">
            <v>1999.1</v>
          </cell>
          <cell r="F78">
            <v>8039.64</v>
          </cell>
          <cell r="G78">
            <v>2716.0614169570799</v>
          </cell>
          <cell r="H78">
            <v>-5323.5785830429204</v>
          </cell>
          <cell r="I78">
            <v>-5323.5785830429204</v>
          </cell>
          <cell r="J78">
            <v>0</v>
          </cell>
          <cell r="K78">
            <v>2997.88</v>
          </cell>
          <cell r="L78">
            <v>749.47</v>
          </cell>
          <cell r="M78">
            <v>749.47</v>
          </cell>
          <cell r="N78">
            <v>749.47</v>
          </cell>
          <cell r="O78">
            <v>749.47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L78">
            <v>0</v>
          </cell>
          <cell r="AM78">
            <v>0</v>
          </cell>
          <cell r="AN78">
            <v>517.84</v>
          </cell>
          <cell r="AO78">
            <v>129.46</v>
          </cell>
          <cell r="AP78">
            <v>129.46</v>
          </cell>
          <cell r="AQ78">
            <v>129.46</v>
          </cell>
          <cell r="AR78">
            <v>129.46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O78">
            <v>0</v>
          </cell>
          <cell r="BP78">
            <v>0</v>
          </cell>
          <cell r="BQ78">
            <v>366.68</v>
          </cell>
          <cell r="BR78">
            <v>91.67</v>
          </cell>
          <cell r="BS78">
            <v>91.67</v>
          </cell>
          <cell r="BT78">
            <v>91.67</v>
          </cell>
          <cell r="BU78">
            <v>91.67</v>
          </cell>
          <cell r="CD78">
            <v>338.88</v>
          </cell>
          <cell r="CE78">
            <v>84.72</v>
          </cell>
          <cell r="CF78">
            <v>84.72</v>
          </cell>
          <cell r="CG78">
            <v>84.72</v>
          </cell>
          <cell r="CH78">
            <v>84.72</v>
          </cell>
          <cell r="CR78">
            <v>0</v>
          </cell>
          <cell r="CS78">
            <v>0</v>
          </cell>
          <cell r="CT78">
            <v>94.56</v>
          </cell>
          <cell r="CU78">
            <v>23.64</v>
          </cell>
          <cell r="CV78">
            <v>23.64</v>
          </cell>
          <cell r="CW78">
            <v>23.64</v>
          </cell>
          <cell r="CX78">
            <v>23.64</v>
          </cell>
          <cell r="DG78">
            <v>87.4</v>
          </cell>
          <cell r="DH78">
            <v>21.85</v>
          </cell>
          <cell r="DI78">
            <v>21.85</v>
          </cell>
          <cell r="DJ78">
            <v>21.85</v>
          </cell>
          <cell r="DK78">
            <v>21.85</v>
          </cell>
          <cell r="DT78">
            <v>-7.1599999999999966</v>
          </cell>
          <cell r="DU78">
            <v>-7.1599999999999966</v>
          </cell>
          <cell r="DV78">
            <v>0</v>
          </cell>
          <cell r="DW78">
            <v>120.12</v>
          </cell>
          <cell r="DX78">
            <v>30.03</v>
          </cell>
          <cell r="DY78">
            <v>30.03</v>
          </cell>
          <cell r="DZ78">
            <v>30.03</v>
          </cell>
          <cell r="EA78">
            <v>30.03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X78">
            <v>-120.12</v>
          </cell>
          <cell r="EY78">
            <v>-120.12</v>
          </cell>
          <cell r="EZ78">
            <v>0</v>
          </cell>
          <cell r="FA78">
            <v>1119.8800000000001</v>
          </cell>
          <cell r="FB78">
            <v>279.97000000000003</v>
          </cell>
          <cell r="FC78">
            <v>279.97000000000003</v>
          </cell>
          <cell r="FD78">
            <v>279.97000000000003</v>
          </cell>
          <cell r="FE78">
            <v>279.97000000000003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GA78">
            <v>-1119.8800000000001</v>
          </cell>
          <cell r="GB78">
            <v>-1119.8800000000001</v>
          </cell>
          <cell r="GC78">
            <v>0</v>
          </cell>
          <cell r="GD78">
            <v>236.92</v>
          </cell>
          <cell r="GE78">
            <v>59.23</v>
          </cell>
          <cell r="GF78">
            <v>59.23</v>
          </cell>
          <cell r="GG78">
            <v>59.23</v>
          </cell>
          <cell r="GH78">
            <v>59.23</v>
          </cell>
          <cell r="GQ78">
            <v>0</v>
          </cell>
          <cell r="GV78">
            <v>-236.92</v>
          </cell>
          <cell r="GW78">
            <v>-236.92</v>
          </cell>
          <cell r="GX78">
            <v>0</v>
          </cell>
          <cell r="GY78">
            <v>2585.7600000000002</v>
          </cell>
          <cell r="GZ78">
            <v>646.44000000000005</v>
          </cell>
          <cell r="HA78">
            <v>646.44000000000005</v>
          </cell>
          <cell r="HB78">
            <v>646.44000000000005</v>
          </cell>
          <cell r="HC78">
            <v>646.44000000000005</v>
          </cell>
          <cell r="HL78">
            <v>2289.7814169570797</v>
          </cell>
          <cell r="HM78">
            <v>628.37175408143537</v>
          </cell>
          <cell r="HN78">
            <v>653.48577992467017</v>
          </cell>
          <cell r="HO78">
            <v>541.39780188469751</v>
          </cell>
          <cell r="HP78">
            <v>466.52608106627673</v>
          </cell>
          <cell r="HY78">
            <v>-295.97858304292049</v>
          </cell>
          <cell r="HZ78">
            <v>-295.97858304292049</v>
          </cell>
          <cell r="IA78">
            <v>0</v>
          </cell>
          <cell r="IB78">
            <v>6343.24</v>
          </cell>
          <cell r="IC78">
            <v>1585.81</v>
          </cell>
          <cell r="ID78">
            <v>1585.81</v>
          </cell>
          <cell r="IE78">
            <v>1585.81</v>
          </cell>
          <cell r="IF78">
            <v>1585.81</v>
          </cell>
          <cell r="IO78">
            <v>4866.6544310486152</v>
          </cell>
          <cell r="IP78">
            <v>1190.3247141768675</v>
          </cell>
          <cell r="IQ78">
            <v>1665.8848672795302</v>
          </cell>
          <cell r="IR78">
            <v>1066.678042564155</v>
          </cell>
          <cell r="IS78">
            <v>943.76680702806243</v>
          </cell>
          <cell r="JB78">
            <v>-1476.5855689513846</v>
          </cell>
          <cell r="JC78">
            <v>-1476.5855689513846</v>
          </cell>
          <cell r="JD78">
            <v>0</v>
          </cell>
          <cell r="JE78">
            <v>511.04</v>
          </cell>
          <cell r="JF78">
            <v>127.76</v>
          </cell>
          <cell r="JG78">
            <v>127.76</v>
          </cell>
          <cell r="JH78">
            <v>127.76</v>
          </cell>
          <cell r="JI78">
            <v>127.76</v>
          </cell>
          <cell r="JR78">
            <v>399.34962844346012</v>
          </cell>
          <cell r="JS78">
            <v>90.898327921624926</v>
          </cell>
          <cell r="JT78">
            <v>136.02974291294154</v>
          </cell>
          <cell r="JU78">
            <v>87.300578616393622</v>
          </cell>
          <cell r="JV78">
            <v>85.120978992500014</v>
          </cell>
          <cell r="KE78">
            <v>-111.6903715565399</v>
          </cell>
          <cell r="KF78">
            <v>-111.6903715565399</v>
          </cell>
          <cell r="KG78">
            <v>0</v>
          </cell>
          <cell r="KH78">
            <v>1012.12</v>
          </cell>
          <cell r="KI78">
            <v>253.03</v>
          </cell>
          <cell r="KJ78">
            <v>253.03</v>
          </cell>
          <cell r="KK78">
            <v>253.03</v>
          </cell>
          <cell r="KL78">
            <v>253.03</v>
          </cell>
          <cell r="KU78">
            <v>1090.9554299426511</v>
          </cell>
          <cell r="KV78">
            <v>294.1402516739272</v>
          </cell>
          <cell r="KW78">
            <v>294.50537428614462</v>
          </cell>
          <cell r="KX78">
            <v>278.15908713861785</v>
          </cell>
          <cell r="KY78">
            <v>224.15071684396131</v>
          </cell>
          <cell r="LH78">
            <v>78.835429942651103</v>
          </cell>
          <cell r="LI78">
            <v>0</v>
          </cell>
          <cell r="LJ78">
            <v>78.835429942651103</v>
          </cell>
          <cell r="LK78">
            <v>0</v>
          </cell>
          <cell r="LX78">
            <v>0</v>
          </cell>
          <cell r="MJ78">
            <v>0</v>
          </cell>
          <cell r="ML78">
            <v>0</v>
          </cell>
          <cell r="MM78">
            <v>0</v>
          </cell>
          <cell r="MN78">
            <v>10097.279999999999</v>
          </cell>
          <cell r="MO78">
            <v>2524.3199999999997</v>
          </cell>
          <cell r="MP78">
            <v>2524.3199999999997</v>
          </cell>
          <cell r="MQ78">
            <v>2524.3199999999997</v>
          </cell>
          <cell r="MR78">
            <v>2524.3199999999997</v>
          </cell>
          <cell r="NA78">
            <v>1705.7965187321777</v>
          </cell>
          <cell r="NB78">
            <v>0</v>
          </cell>
          <cell r="NC78">
            <v>1705.7965187321777</v>
          </cell>
          <cell r="ND78">
            <v>0</v>
          </cell>
          <cell r="NE78">
            <v>0</v>
          </cell>
          <cell r="NN78">
            <v>-8391.4834812678218</v>
          </cell>
          <cell r="NO78">
            <v>-8391.4834812678218</v>
          </cell>
          <cell r="NP78">
            <v>0</v>
          </cell>
          <cell r="NQ78">
            <v>2939</v>
          </cell>
          <cell r="NR78">
            <v>0</v>
          </cell>
          <cell r="NS78">
            <v>-2939</v>
          </cell>
          <cell r="NT78">
            <v>-2939</v>
          </cell>
          <cell r="NU78">
            <v>0</v>
          </cell>
          <cell r="NV78">
            <v>888.48</v>
          </cell>
          <cell r="NW78">
            <v>222.12</v>
          </cell>
          <cell r="NX78">
            <v>222.12</v>
          </cell>
          <cell r="NY78">
            <v>222.12</v>
          </cell>
          <cell r="NZ78">
            <v>222.12</v>
          </cell>
          <cell r="OI78">
            <v>0</v>
          </cell>
          <cell r="OJ78">
            <v>0</v>
          </cell>
          <cell r="OK78">
            <v>0</v>
          </cell>
          <cell r="OL78">
            <v>0</v>
          </cell>
          <cell r="OM78">
            <v>0</v>
          </cell>
          <cell r="OV78">
            <v>-888.48</v>
          </cell>
          <cell r="OW78">
            <v>-888.48</v>
          </cell>
          <cell r="OX78">
            <v>0</v>
          </cell>
          <cell r="OY78">
            <v>644.55999999999995</v>
          </cell>
          <cell r="OZ78">
            <v>161.13999999999999</v>
          </cell>
          <cell r="PA78">
            <v>161.13999999999999</v>
          </cell>
          <cell r="PB78">
            <v>161.13999999999999</v>
          </cell>
          <cell r="PC78">
            <v>161.13999999999999</v>
          </cell>
          <cell r="PL78">
            <v>0</v>
          </cell>
          <cell r="PM78">
            <v>0</v>
          </cell>
          <cell r="PN78">
            <v>0</v>
          </cell>
          <cell r="PO78">
            <v>0</v>
          </cell>
          <cell r="PP78">
            <v>0</v>
          </cell>
          <cell r="PY78">
            <v>-644.55999999999995</v>
          </cell>
          <cell r="PZ78">
            <v>-644.55999999999995</v>
          </cell>
          <cell r="QA78">
            <v>0</v>
          </cell>
          <cell r="QB78">
            <v>155.63999999999999</v>
          </cell>
          <cell r="QC78">
            <v>38.909999999999997</v>
          </cell>
          <cell r="QD78">
            <v>38.909999999999997</v>
          </cell>
          <cell r="QE78">
            <v>38.909999999999997</v>
          </cell>
          <cell r="QF78">
            <v>38.909999999999997</v>
          </cell>
          <cell r="QO78">
            <v>0</v>
          </cell>
          <cell r="QP78">
            <v>0</v>
          </cell>
          <cell r="QQ78">
            <v>0</v>
          </cell>
          <cell r="QR78">
            <v>0</v>
          </cell>
          <cell r="QS78">
            <v>0</v>
          </cell>
          <cell r="RB78">
            <v>-155.63999999999999</v>
          </cell>
          <cell r="RC78">
            <v>-155.63999999999999</v>
          </cell>
          <cell r="RD78">
            <v>0</v>
          </cell>
          <cell r="RE78">
            <v>857.32</v>
          </cell>
          <cell r="RF78">
            <v>214.33</v>
          </cell>
          <cell r="RG78">
            <v>214.33</v>
          </cell>
          <cell r="RH78">
            <v>214.33</v>
          </cell>
          <cell r="RI78">
            <v>214.33</v>
          </cell>
          <cell r="RR78">
            <v>0</v>
          </cell>
          <cell r="RS78">
            <v>0</v>
          </cell>
          <cell r="RT78">
            <v>0</v>
          </cell>
          <cell r="RU78">
            <v>0</v>
          </cell>
          <cell r="RV78">
            <v>0</v>
          </cell>
          <cell r="SE78">
            <v>-857.32</v>
          </cell>
          <cell r="SF78">
            <v>-857.32</v>
          </cell>
          <cell r="SG78">
            <v>0</v>
          </cell>
          <cell r="SH78">
            <v>218.44</v>
          </cell>
          <cell r="SI78">
            <v>54.61</v>
          </cell>
          <cell r="SJ78">
            <v>54.61</v>
          </cell>
          <cell r="SK78">
            <v>54.61</v>
          </cell>
          <cell r="SL78">
            <v>54.61</v>
          </cell>
          <cell r="SU78">
            <v>0</v>
          </cell>
          <cell r="SV78">
            <v>0</v>
          </cell>
          <cell r="SW78">
            <v>0</v>
          </cell>
          <cell r="SX78">
            <v>0</v>
          </cell>
          <cell r="SY78">
            <v>0</v>
          </cell>
          <cell r="TH78">
            <v>-218.44</v>
          </cell>
          <cell r="TI78">
            <v>-218.44</v>
          </cell>
          <cell r="TJ78">
            <v>0</v>
          </cell>
          <cell r="TK78">
            <v>159.96</v>
          </cell>
          <cell r="TL78">
            <v>39.99</v>
          </cell>
          <cell r="TM78">
            <v>39.99</v>
          </cell>
          <cell r="TN78">
            <v>39.99</v>
          </cell>
          <cell r="TO78">
            <v>39.99</v>
          </cell>
          <cell r="TX78">
            <v>0</v>
          </cell>
          <cell r="TY78">
            <v>0</v>
          </cell>
          <cell r="TZ78">
            <v>0</v>
          </cell>
          <cell r="UA78">
            <v>0</v>
          </cell>
          <cell r="UB78">
            <v>0</v>
          </cell>
          <cell r="UK78">
            <v>-159.96</v>
          </cell>
          <cell r="UL78">
            <v>-159.96</v>
          </cell>
          <cell r="UM78">
            <v>0</v>
          </cell>
          <cell r="UN78">
            <v>14.6</v>
          </cell>
          <cell r="UO78">
            <v>3.65</v>
          </cell>
          <cell r="UP78">
            <v>3.65</v>
          </cell>
          <cell r="UQ78">
            <v>3.65</v>
          </cell>
          <cell r="UR78">
            <v>3.65</v>
          </cell>
          <cell r="VA78">
            <v>0</v>
          </cell>
          <cell r="VC78">
            <v>0</v>
          </cell>
          <cell r="VH78">
            <v>0</v>
          </cell>
          <cell r="VN78">
            <v>-14.6</v>
          </cell>
          <cell r="VO78">
            <v>-14.6</v>
          </cell>
          <cell r="VP78">
            <v>0</v>
          </cell>
          <cell r="VQ78">
            <v>0</v>
          </cell>
          <cell r="WD78">
            <v>0</v>
          </cell>
          <cell r="WQ78">
            <v>0</v>
          </cell>
          <cell r="WR78">
            <v>0</v>
          </cell>
          <cell r="WS78">
            <v>0</v>
          </cell>
          <cell r="WT78">
            <v>8589.84</v>
          </cell>
          <cell r="WU78">
            <v>2147.46</v>
          </cell>
          <cell r="WV78">
            <v>2147.46</v>
          </cell>
          <cell r="WW78">
            <v>2147.46</v>
          </cell>
          <cell r="WX78">
            <v>2147.46</v>
          </cell>
          <cell r="XG78">
            <v>5752.2905578580312</v>
          </cell>
          <cell r="XH78">
            <v>2368.0213093459715</v>
          </cell>
          <cell r="XI78">
            <v>1388.7031988478034</v>
          </cell>
          <cell r="XJ78">
            <v>3.4160593632260614</v>
          </cell>
          <cell r="XK78">
            <v>1992.1499903010306</v>
          </cell>
          <cell r="XT78">
            <v>-2837.5494421419689</v>
          </cell>
          <cell r="XU78">
            <v>-2837.5494421419689</v>
          </cell>
          <cell r="XV78">
            <v>0</v>
          </cell>
          <cell r="XW78">
            <v>3933.64</v>
          </cell>
          <cell r="XX78">
            <v>983.41</v>
          </cell>
          <cell r="XY78">
            <v>983.41</v>
          </cell>
          <cell r="XZ78">
            <v>983.41</v>
          </cell>
          <cell r="YA78">
            <v>983.41</v>
          </cell>
          <cell r="YJ78">
            <v>4286.4026415985909</v>
          </cell>
          <cell r="YK78">
            <v>1552.8682077310755</v>
          </cell>
          <cell r="YL78">
            <v>906.04344663266477</v>
          </cell>
          <cell r="YM78">
            <v>1030.5499983285763</v>
          </cell>
          <cell r="YN78">
            <v>796.94098890627447</v>
          </cell>
          <cell r="YW78">
            <v>352.76264159859102</v>
          </cell>
          <cell r="YX78">
            <v>0</v>
          </cell>
          <cell r="YY78">
            <v>352.76264159859102</v>
          </cell>
          <cell r="YZ78">
            <v>428.08</v>
          </cell>
          <cell r="ZA78">
            <v>107.02</v>
          </cell>
          <cell r="ZB78">
            <v>107.02</v>
          </cell>
          <cell r="ZC78">
            <v>107.02</v>
          </cell>
          <cell r="ZD78">
            <v>107.02</v>
          </cell>
          <cell r="ZM78">
            <v>3232.7863891809388</v>
          </cell>
          <cell r="ZT78">
            <v>433.7577680297498</v>
          </cell>
          <cell r="ZU78">
            <v>2758.1776268488247</v>
          </cell>
          <cell r="ZV78">
            <v>40.850994302364235</v>
          </cell>
          <cell r="ZZ78">
            <v>2804.7063891809389</v>
          </cell>
          <cell r="AAA78">
            <v>0</v>
          </cell>
          <cell r="AAB78">
            <v>2804.7063891809389</v>
          </cell>
          <cell r="AAC78">
            <v>166</v>
          </cell>
          <cell r="AAD78">
            <v>41.5</v>
          </cell>
          <cell r="AAE78">
            <v>41.5</v>
          </cell>
          <cell r="AAF78">
            <v>41.5</v>
          </cell>
          <cell r="AAG78">
            <v>41.5</v>
          </cell>
          <cell r="AAP78">
            <v>157.80790439999998</v>
          </cell>
          <cell r="AAQ78">
            <v>39.199838399999997</v>
          </cell>
          <cell r="AAR78">
            <v>39.5511804</v>
          </cell>
          <cell r="AAS78">
            <v>39.169605599999997</v>
          </cell>
          <cell r="AAT78">
            <v>39.887279999999997</v>
          </cell>
          <cell r="ABC78">
            <v>-8.192095600000016</v>
          </cell>
          <cell r="ABD78">
            <v>-8.192095600000016</v>
          </cell>
          <cell r="ABE78">
            <v>0</v>
          </cell>
          <cell r="ABF78">
            <v>36.200000000000003</v>
          </cell>
          <cell r="ABG78">
            <v>9.0500000000000007</v>
          </cell>
          <cell r="ABH78">
            <v>9.0500000000000007</v>
          </cell>
          <cell r="ABI78">
            <v>9.0500000000000007</v>
          </cell>
          <cell r="ABJ78">
            <v>9.0500000000000007</v>
          </cell>
          <cell r="ABS78">
            <v>0</v>
          </cell>
          <cell r="ABT78">
            <v>0</v>
          </cell>
          <cell r="ABU78">
            <v>0</v>
          </cell>
          <cell r="ABV78">
            <v>0</v>
          </cell>
          <cell r="ACF78">
            <v>-36.200000000000003</v>
          </cell>
          <cell r="ACG78">
            <v>-36.200000000000003</v>
          </cell>
          <cell r="ACH78">
            <v>0</v>
          </cell>
          <cell r="ACI78">
            <v>7117.6799999999994</v>
          </cell>
          <cell r="ACJ78">
            <v>3573.9509481899995</v>
          </cell>
          <cell r="ACK78">
            <v>-3543.7290518099999</v>
          </cell>
          <cell r="ACL78">
            <v>-3543.7290518099999</v>
          </cell>
          <cell r="ACM78">
            <v>0</v>
          </cell>
          <cell r="ACN78">
            <v>1563.28</v>
          </cell>
          <cell r="ACO78">
            <v>390.82</v>
          </cell>
          <cell r="ACP78">
            <v>390.82</v>
          </cell>
          <cell r="ACQ78">
            <v>390.82</v>
          </cell>
          <cell r="ACR78">
            <v>390.82</v>
          </cell>
          <cell r="ADA78">
            <v>1446.0781606599999</v>
          </cell>
          <cell r="ADB78">
            <v>346.80968139999999</v>
          </cell>
          <cell r="ADC78">
            <v>372.22055331999996</v>
          </cell>
          <cell r="ADD78">
            <v>363.29809193999995</v>
          </cell>
          <cell r="ADE78">
            <v>363.74983399999996</v>
          </cell>
          <cell r="ADN78">
            <v>-117.20183934000011</v>
          </cell>
          <cell r="ADO78">
            <v>-117.20183934000011</v>
          </cell>
          <cell r="ADP78">
            <v>0</v>
          </cell>
          <cell r="ADQ78">
            <v>5554.4</v>
          </cell>
          <cell r="ADR78">
            <v>1388.6</v>
          </cell>
          <cell r="ADS78">
            <v>1388.6</v>
          </cell>
          <cell r="ADT78">
            <v>1388.6</v>
          </cell>
          <cell r="ADU78">
            <v>1388.6</v>
          </cell>
          <cell r="AED78">
            <v>2127.8727875299996</v>
          </cell>
          <cell r="AEE78">
            <v>559.46880471999998</v>
          </cell>
          <cell r="AEF78">
            <v>500.65202522999999</v>
          </cell>
          <cell r="AEG78">
            <v>562.84547157999998</v>
          </cell>
          <cell r="AEH78">
            <v>504.90648599999997</v>
          </cell>
          <cell r="AEQ78">
            <v>-3426.52721247</v>
          </cell>
          <cell r="AER78">
            <v>-3426.52721247</v>
          </cell>
          <cell r="AES78">
            <v>0</v>
          </cell>
          <cell r="AET78">
            <v>0</v>
          </cell>
          <cell r="AEU78">
            <v>0</v>
          </cell>
          <cell r="AEV78">
            <v>0</v>
          </cell>
          <cell r="AEW78">
            <v>0</v>
          </cell>
          <cell r="AEX78">
            <v>0</v>
          </cell>
          <cell r="AFG78">
            <v>0</v>
          </cell>
          <cell r="AFH78">
            <v>0</v>
          </cell>
          <cell r="AFI78">
            <v>0</v>
          </cell>
          <cell r="AFK78">
            <v>0</v>
          </cell>
          <cell r="AFT78">
            <v>0</v>
          </cell>
          <cell r="AFU78">
            <v>0</v>
          </cell>
          <cell r="AFV78">
            <v>0</v>
          </cell>
          <cell r="AFW78">
            <v>49213.760000000002</v>
          </cell>
          <cell r="AFX78">
            <v>27782.055866351544</v>
          </cell>
          <cell r="AFY78">
            <v>-21431.704133648458</v>
          </cell>
          <cell r="AFZ78">
            <v>-21431.704133648458</v>
          </cell>
          <cell r="AGA78">
            <v>0</v>
          </cell>
          <cell r="AGB78">
            <v>59056.512000000002</v>
          </cell>
          <cell r="AGC78">
            <v>33338.46703962185</v>
          </cell>
          <cell r="AGD78">
            <v>-25718.044960378153</v>
          </cell>
          <cell r="AGE78">
            <v>-25718.044960378153</v>
          </cell>
          <cell r="AGF78">
            <v>0</v>
          </cell>
          <cell r="AGG78">
            <v>1771.6953599999999</v>
          </cell>
          <cell r="AGH78">
            <v>1000.1540111886554</v>
          </cell>
          <cell r="AGI78">
            <v>-771.54134881134451</v>
          </cell>
          <cell r="AGJ78">
            <v>-771.54134881134451</v>
          </cell>
          <cell r="AGK78">
            <v>0</v>
          </cell>
          <cell r="AGL78">
            <v>225.35516304347826</v>
          </cell>
          <cell r="AGN78">
            <v>-225.35516304347826</v>
          </cell>
          <cell r="AGO78">
            <v>-225.35516304347826</v>
          </cell>
          <cell r="AGP78">
            <v>0</v>
          </cell>
          <cell r="AGQ78">
            <v>61053.562523043482</v>
          </cell>
          <cell r="AGR78">
            <v>34338.621050810507</v>
          </cell>
          <cell r="AGS78">
            <v>-26714.941472232975</v>
          </cell>
          <cell r="AGT78">
            <v>-26714.941472232975</v>
          </cell>
          <cell r="AGU78">
            <v>0</v>
          </cell>
        </row>
        <row r="79">
          <cell r="C79" t="str">
            <v>Цiолковського, ВУЛ, 2</v>
          </cell>
          <cell r="D79">
            <v>9</v>
          </cell>
          <cell r="E79">
            <v>4031.6</v>
          </cell>
          <cell r="F79">
            <v>15391.04</v>
          </cell>
          <cell r="G79">
            <v>4805.8797175802347</v>
          </cell>
          <cell r="H79">
            <v>-10585.160282419765</v>
          </cell>
          <cell r="I79">
            <v>-10585.160282419765</v>
          </cell>
          <cell r="J79">
            <v>0</v>
          </cell>
          <cell r="K79">
            <v>6261.88</v>
          </cell>
          <cell r="L79">
            <v>1565.47</v>
          </cell>
          <cell r="M79">
            <v>1565.47</v>
          </cell>
          <cell r="N79">
            <v>1565.47</v>
          </cell>
          <cell r="O79">
            <v>1565.47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L79">
            <v>0</v>
          </cell>
          <cell r="AM79">
            <v>0</v>
          </cell>
          <cell r="AN79">
            <v>936.92</v>
          </cell>
          <cell r="AO79">
            <v>234.23</v>
          </cell>
          <cell r="AP79">
            <v>234.23</v>
          </cell>
          <cell r="AQ79">
            <v>234.23</v>
          </cell>
          <cell r="AR79">
            <v>234.23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O79">
            <v>0</v>
          </cell>
          <cell r="BP79">
            <v>0</v>
          </cell>
          <cell r="BQ79">
            <v>251.56</v>
          </cell>
          <cell r="BR79">
            <v>62.89</v>
          </cell>
          <cell r="BS79">
            <v>62.89</v>
          </cell>
          <cell r="BT79">
            <v>62.89</v>
          </cell>
          <cell r="BU79">
            <v>62.89</v>
          </cell>
          <cell r="CD79">
            <v>232.12</v>
          </cell>
          <cell r="CE79">
            <v>58.03</v>
          </cell>
          <cell r="CF79">
            <v>58.03</v>
          </cell>
          <cell r="CG79">
            <v>58.03</v>
          </cell>
          <cell r="CH79">
            <v>58.03</v>
          </cell>
          <cell r="CR79">
            <v>0</v>
          </cell>
          <cell r="CS79">
            <v>0</v>
          </cell>
          <cell r="CT79">
            <v>16.12</v>
          </cell>
          <cell r="CU79">
            <v>4.03</v>
          </cell>
          <cell r="CV79">
            <v>4.03</v>
          </cell>
          <cell r="CW79">
            <v>4.03</v>
          </cell>
          <cell r="CX79">
            <v>4.03</v>
          </cell>
          <cell r="DG79">
            <v>15.12</v>
          </cell>
          <cell r="DH79">
            <v>3.78</v>
          </cell>
          <cell r="DI79">
            <v>3.78</v>
          </cell>
          <cell r="DJ79">
            <v>3.78</v>
          </cell>
          <cell r="DK79">
            <v>3.78</v>
          </cell>
          <cell r="DT79">
            <v>-1.0000000000000018</v>
          </cell>
          <cell r="DU79">
            <v>-1.0000000000000018</v>
          </cell>
          <cell r="DV79">
            <v>0</v>
          </cell>
          <cell r="DW79">
            <v>240.28</v>
          </cell>
          <cell r="DX79">
            <v>60.07</v>
          </cell>
          <cell r="DY79">
            <v>60.07</v>
          </cell>
          <cell r="DZ79">
            <v>60.07</v>
          </cell>
          <cell r="EA79">
            <v>60.07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X79">
            <v>-240.28</v>
          </cell>
          <cell r="EY79">
            <v>-240.28</v>
          </cell>
          <cell r="EZ79">
            <v>0</v>
          </cell>
          <cell r="FA79">
            <v>2115.8000000000002</v>
          </cell>
          <cell r="FB79">
            <v>528.95000000000005</v>
          </cell>
          <cell r="FC79">
            <v>528.95000000000005</v>
          </cell>
          <cell r="FD79">
            <v>528.95000000000005</v>
          </cell>
          <cell r="FE79">
            <v>528.95000000000005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GA79">
            <v>-2115.8000000000002</v>
          </cell>
          <cell r="GB79">
            <v>-2115.8000000000002</v>
          </cell>
          <cell r="GC79">
            <v>0</v>
          </cell>
          <cell r="GD79">
            <v>354.8</v>
          </cell>
          <cell r="GE79">
            <v>88.7</v>
          </cell>
          <cell r="GF79">
            <v>88.7</v>
          </cell>
          <cell r="GG79">
            <v>88.7</v>
          </cell>
          <cell r="GH79">
            <v>88.7</v>
          </cell>
          <cell r="GQ79">
            <v>0</v>
          </cell>
          <cell r="GV79">
            <v>-354.8</v>
          </cell>
          <cell r="GW79">
            <v>-354.8</v>
          </cell>
          <cell r="GX79">
            <v>0</v>
          </cell>
          <cell r="GY79">
            <v>5213.68</v>
          </cell>
          <cell r="GZ79">
            <v>1303.42</v>
          </cell>
          <cell r="HA79">
            <v>1303.42</v>
          </cell>
          <cell r="HB79">
            <v>1303.42</v>
          </cell>
          <cell r="HC79">
            <v>1303.42</v>
          </cell>
          <cell r="HL79">
            <v>4558.6397175802349</v>
          </cell>
          <cell r="HM79">
            <v>1253.5080464749299</v>
          </cell>
          <cell r="HN79">
            <v>1302.6565523749873</v>
          </cell>
          <cell r="HO79">
            <v>1078.2531335793242</v>
          </cell>
          <cell r="HP79">
            <v>924.22198515099353</v>
          </cell>
          <cell r="HY79">
            <v>-655.04028241976539</v>
          </cell>
          <cell r="HZ79">
            <v>-655.04028241976539</v>
          </cell>
          <cell r="IA79">
            <v>0</v>
          </cell>
          <cell r="IB79">
            <v>12685.92</v>
          </cell>
          <cell r="IC79">
            <v>3171.48</v>
          </cell>
          <cell r="ID79">
            <v>3171.48</v>
          </cell>
          <cell r="IE79">
            <v>3171.48</v>
          </cell>
          <cell r="IF79">
            <v>3171.48</v>
          </cell>
          <cell r="IO79">
            <v>9733.3088620972303</v>
          </cell>
          <cell r="IP79">
            <v>2380.6494283537349</v>
          </cell>
          <cell r="IQ79">
            <v>3331.7697345590605</v>
          </cell>
          <cell r="IR79">
            <v>2133.35608512831</v>
          </cell>
          <cell r="IS79">
            <v>1887.5336140561249</v>
          </cell>
          <cell r="JB79">
            <v>-2952.6111379027698</v>
          </cell>
          <cell r="JC79">
            <v>-2952.6111379027698</v>
          </cell>
          <cell r="JD79">
            <v>0</v>
          </cell>
          <cell r="JE79">
            <v>1022.68</v>
          </cell>
          <cell r="JF79">
            <v>255.67</v>
          </cell>
          <cell r="JG79">
            <v>255.67</v>
          </cell>
          <cell r="JH79">
            <v>255.67</v>
          </cell>
          <cell r="JI79">
            <v>255.67</v>
          </cell>
          <cell r="JR79">
            <v>798.43090252394586</v>
          </cell>
          <cell r="JS79">
            <v>181.73557412150163</v>
          </cell>
          <cell r="JT79">
            <v>271.96807676373561</v>
          </cell>
          <cell r="JU79">
            <v>174.54249312120862</v>
          </cell>
          <cell r="JV79">
            <v>170.18475851750003</v>
          </cell>
          <cell r="KE79">
            <v>-224.24909747605409</v>
          </cell>
          <cell r="KF79">
            <v>-224.24909747605409</v>
          </cell>
          <cell r="KG79">
            <v>0</v>
          </cell>
          <cell r="KH79">
            <v>2109.3200000000002</v>
          </cell>
          <cell r="KI79">
            <v>527.33000000000004</v>
          </cell>
          <cell r="KJ79">
            <v>527.33000000000004</v>
          </cell>
          <cell r="KK79">
            <v>527.33000000000004</v>
          </cell>
          <cell r="KL79">
            <v>527.33000000000004</v>
          </cell>
          <cell r="KU79">
            <v>2273.5621675095122</v>
          </cell>
          <cell r="KV79">
            <v>612.9912641644047</v>
          </cell>
          <cell r="KW79">
            <v>613.75218338700154</v>
          </cell>
          <cell r="KX79">
            <v>579.68635538171134</v>
          </cell>
          <cell r="KY79">
            <v>467.13236457639442</v>
          </cell>
          <cell r="LH79">
            <v>164.242167509512</v>
          </cell>
          <cell r="LI79">
            <v>0</v>
          </cell>
          <cell r="LJ79">
            <v>164.242167509512</v>
          </cell>
          <cell r="LK79">
            <v>0</v>
          </cell>
          <cell r="LX79">
            <v>0</v>
          </cell>
          <cell r="MJ79">
            <v>0</v>
          </cell>
          <cell r="ML79">
            <v>0</v>
          </cell>
          <cell r="MM79">
            <v>0</v>
          </cell>
          <cell r="MN79">
            <v>19555.8</v>
          </cell>
          <cell r="MO79">
            <v>4888.95</v>
          </cell>
          <cell r="MP79">
            <v>4888.95</v>
          </cell>
          <cell r="MQ79">
            <v>4888.95</v>
          </cell>
          <cell r="MR79">
            <v>4888.95</v>
          </cell>
          <cell r="NA79">
            <v>1937.1046598887065</v>
          </cell>
          <cell r="NB79">
            <v>0</v>
          </cell>
          <cell r="NC79">
            <v>0</v>
          </cell>
          <cell r="ND79">
            <v>0</v>
          </cell>
          <cell r="NE79">
            <v>1937.1046598887065</v>
          </cell>
          <cell r="NN79">
            <v>-17618.695340111291</v>
          </cell>
          <cell r="NO79">
            <v>-17618.695340111291</v>
          </cell>
          <cell r="NP79">
            <v>0</v>
          </cell>
          <cell r="NQ79">
            <v>3413.9199999999996</v>
          </cell>
          <cell r="NR79">
            <v>17510.12</v>
          </cell>
          <cell r="NS79">
            <v>14096.199999999999</v>
          </cell>
          <cell r="NT79">
            <v>0</v>
          </cell>
          <cell r="NU79">
            <v>14096.199999999999</v>
          </cell>
          <cell r="NV79">
            <v>783.76</v>
          </cell>
          <cell r="NW79">
            <v>195.94</v>
          </cell>
          <cell r="NX79">
            <v>195.94</v>
          </cell>
          <cell r="NY79">
            <v>195.94</v>
          </cell>
          <cell r="NZ79">
            <v>195.94</v>
          </cell>
          <cell r="OI79">
            <v>14169.25</v>
          </cell>
          <cell r="OJ79">
            <v>0</v>
          </cell>
          <cell r="OK79">
            <v>0</v>
          </cell>
          <cell r="OL79">
            <v>0</v>
          </cell>
          <cell r="OM79">
            <v>14169.25</v>
          </cell>
          <cell r="OV79">
            <v>13385.49</v>
          </cell>
          <cell r="OW79">
            <v>0</v>
          </cell>
          <cell r="OX79">
            <v>13385.49</v>
          </cell>
          <cell r="OY79">
            <v>620.88</v>
          </cell>
          <cell r="OZ79">
            <v>155.22</v>
          </cell>
          <cell r="PA79">
            <v>155.22</v>
          </cell>
          <cell r="PB79">
            <v>155.22</v>
          </cell>
          <cell r="PC79">
            <v>155.22</v>
          </cell>
          <cell r="PL79">
            <v>3340.87</v>
          </cell>
          <cell r="PM79">
            <v>0</v>
          </cell>
          <cell r="PN79">
            <v>0</v>
          </cell>
          <cell r="PO79">
            <v>0</v>
          </cell>
          <cell r="PP79">
            <v>3340.87</v>
          </cell>
          <cell r="PY79">
            <v>2719.99</v>
          </cell>
          <cell r="PZ79">
            <v>0</v>
          </cell>
          <cell r="QA79">
            <v>2719.99</v>
          </cell>
          <cell r="QB79">
            <v>383.8</v>
          </cell>
          <cell r="QC79">
            <v>95.95</v>
          </cell>
          <cell r="QD79">
            <v>95.95</v>
          </cell>
          <cell r="QE79">
            <v>95.95</v>
          </cell>
          <cell r="QF79">
            <v>95.95</v>
          </cell>
          <cell r="QO79">
            <v>0</v>
          </cell>
          <cell r="QP79">
            <v>0</v>
          </cell>
          <cell r="QQ79">
            <v>0</v>
          </cell>
          <cell r="QR79">
            <v>0</v>
          </cell>
          <cell r="QS79">
            <v>0</v>
          </cell>
          <cell r="RB79">
            <v>-383.8</v>
          </cell>
          <cell r="RC79">
            <v>-383.8</v>
          </cell>
          <cell r="RD79">
            <v>0</v>
          </cell>
          <cell r="RE79">
            <v>820.84</v>
          </cell>
          <cell r="RF79">
            <v>205.21</v>
          </cell>
          <cell r="RG79">
            <v>205.21</v>
          </cell>
          <cell r="RH79">
            <v>205.21</v>
          </cell>
          <cell r="RI79">
            <v>205.21</v>
          </cell>
          <cell r="RR79">
            <v>0</v>
          </cell>
          <cell r="RS79">
            <v>0</v>
          </cell>
          <cell r="RT79">
            <v>0</v>
          </cell>
          <cell r="RU79">
            <v>0</v>
          </cell>
          <cell r="RV79">
            <v>0</v>
          </cell>
          <cell r="SE79">
            <v>-820.84</v>
          </cell>
          <cell r="SF79">
            <v>-820.84</v>
          </cell>
          <cell r="SG79">
            <v>0</v>
          </cell>
          <cell r="SH79">
            <v>437</v>
          </cell>
          <cell r="SI79">
            <v>109.25</v>
          </cell>
          <cell r="SJ79">
            <v>109.25</v>
          </cell>
          <cell r="SK79">
            <v>109.25</v>
          </cell>
          <cell r="SL79">
            <v>109.25</v>
          </cell>
          <cell r="SU79">
            <v>0</v>
          </cell>
          <cell r="SV79">
            <v>0</v>
          </cell>
          <cell r="SW79">
            <v>0</v>
          </cell>
          <cell r="SX79">
            <v>0</v>
          </cell>
          <cell r="SY79">
            <v>0</v>
          </cell>
          <cell r="TH79">
            <v>-437</v>
          </cell>
          <cell r="TI79">
            <v>-437</v>
          </cell>
          <cell r="TJ79">
            <v>0</v>
          </cell>
          <cell r="TK79">
            <v>358</v>
          </cell>
          <cell r="TL79">
            <v>89.5</v>
          </cell>
          <cell r="TM79">
            <v>89.5</v>
          </cell>
          <cell r="TN79">
            <v>89.5</v>
          </cell>
          <cell r="TO79">
            <v>89.5</v>
          </cell>
          <cell r="TX79">
            <v>0</v>
          </cell>
          <cell r="TY79">
            <v>0</v>
          </cell>
          <cell r="TZ79">
            <v>0</v>
          </cell>
          <cell r="UA79">
            <v>0</v>
          </cell>
          <cell r="UB79">
            <v>0</v>
          </cell>
          <cell r="UK79">
            <v>-358</v>
          </cell>
          <cell r="UL79">
            <v>-358</v>
          </cell>
          <cell r="UM79">
            <v>0</v>
          </cell>
          <cell r="UN79">
            <v>9.64</v>
          </cell>
          <cell r="UO79">
            <v>2.41</v>
          </cell>
          <cell r="UP79">
            <v>2.41</v>
          </cell>
          <cell r="UQ79">
            <v>2.41</v>
          </cell>
          <cell r="UR79">
            <v>2.41</v>
          </cell>
          <cell r="VA79">
            <v>0</v>
          </cell>
          <cell r="VC79">
            <v>0</v>
          </cell>
          <cell r="VH79">
            <v>0</v>
          </cell>
          <cell r="VN79">
            <v>-9.64</v>
          </cell>
          <cell r="VO79">
            <v>-9.64</v>
          </cell>
          <cell r="VP79">
            <v>0</v>
          </cell>
          <cell r="VQ79">
            <v>0</v>
          </cell>
          <cell r="WD79">
            <v>0</v>
          </cell>
          <cell r="WQ79">
            <v>0</v>
          </cell>
          <cell r="WR79">
            <v>0</v>
          </cell>
          <cell r="WS79">
            <v>0</v>
          </cell>
          <cell r="WT79">
            <v>19422.64</v>
          </cell>
          <cell r="WU79">
            <v>4855.66</v>
          </cell>
          <cell r="WV79">
            <v>4855.66</v>
          </cell>
          <cell r="WW79">
            <v>4855.66</v>
          </cell>
          <cell r="WX79">
            <v>4855.66</v>
          </cell>
          <cell r="XG79">
            <v>11446.37114073458</v>
          </cell>
          <cell r="XH79">
            <v>4359.1171501204135</v>
          </cell>
          <cell r="XI79">
            <v>2915.6195645042126</v>
          </cell>
          <cell r="XJ79">
            <v>3.6381056075641083</v>
          </cell>
          <cell r="XK79">
            <v>4167.9963205023887</v>
          </cell>
          <cell r="XT79">
            <v>-7976.2688592654195</v>
          </cell>
          <cell r="XU79">
            <v>-7976.2688592654195</v>
          </cell>
          <cell r="XV79">
            <v>0</v>
          </cell>
          <cell r="XW79">
            <v>12123.84</v>
          </cell>
          <cell r="XX79">
            <v>3030.96</v>
          </cell>
          <cell r="XY79">
            <v>3030.96</v>
          </cell>
          <cell r="XZ79">
            <v>3030.96</v>
          </cell>
          <cell r="YA79">
            <v>3030.96</v>
          </cell>
          <cell r="YJ79">
            <v>11642.771346854819</v>
          </cell>
          <cell r="YK79">
            <v>3445.2539960998347</v>
          </cell>
          <cell r="YL79">
            <v>2732.0063881576357</v>
          </cell>
          <cell r="YM79">
            <v>3062.4972369000548</v>
          </cell>
          <cell r="YN79">
            <v>2403.0137256972944</v>
          </cell>
          <cell r="YW79">
            <v>-481.06865314518109</v>
          </cell>
          <cell r="YX79">
            <v>-481.06865314518109</v>
          </cell>
          <cell r="YY79">
            <v>0</v>
          </cell>
          <cell r="YZ79">
            <v>495.08</v>
          </cell>
          <cell r="ZA79">
            <v>123.77</v>
          </cell>
          <cell r="ZB79">
            <v>123.77</v>
          </cell>
          <cell r="ZC79">
            <v>123.77</v>
          </cell>
          <cell r="ZD79">
            <v>123.77</v>
          </cell>
          <cell r="ZM79">
            <v>5960.5492907147891</v>
          </cell>
          <cell r="ZT79">
            <v>729.50511012577306</v>
          </cell>
          <cell r="ZU79">
            <v>5139.7569089443532</v>
          </cell>
          <cell r="ZV79">
            <v>91.287271644662951</v>
          </cell>
          <cell r="ZZ79">
            <v>5465.4692907147892</v>
          </cell>
          <cell r="AAA79">
            <v>0</v>
          </cell>
          <cell r="AAB79">
            <v>5465.4692907147892</v>
          </cell>
          <cell r="AAC79">
            <v>390.24</v>
          </cell>
          <cell r="AAD79">
            <v>97.56</v>
          </cell>
          <cell r="AAE79">
            <v>97.56</v>
          </cell>
          <cell r="AAF79">
            <v>97.56</v>
          </cell>
          <cell r="AAG79">
            <v>97.56</v>
          </cell>
          <cell r="AAP79">
            <v>366.55810056000001</v>
          </cell>
          <cell r="AAQ79">
            <v>39.199838399999997</v>
          </cell>
          <cell r="AAR79">
            <v>109.161257904</v>
          </cell>
          <cell r="AAS79">
            <v>108.108111456</v>
          </cell>
          <cell r="AAT79">
            <v>110.0888928</v>
          </cell>
          <cell r="ABC79">
            <v>-23.681899439999995</v>
          </cell>
          <cell r="ABD79">
            <v>-23.681899439999995</v>
          </cell>
          <cell r="ABE79">
            <v>0</v>
          </cell>
          <cell r="ABF79">
            <v>85.48</v>
          </cell>
          <cell r="ABG79">
            <v>21.37</v>
          </cell>
          <cell r="ABH79">
            <v>21.37</v>
          </cell>
          <cell r="ABI79">
            <v>21.37</v>
          </cell>
          <cell r="ABJ79">
            <v>21.37</v>
          </cell>
          <cell r="ABS79">
            <v>0</v>
          </cell>
          <cell r="ABT79">
            <v>0</v>
          </cell>
          <cell r="ABU79">
            <v>0</v>
          </cell>
          <cell r="ABV79">
            <v>0</v>
          </cell>
          <cell r="ACF79">
            <v>-85.48</v>
          </cell>
          <cell r="ACG79">
            <v>-85.48</v>
          </cell>
          <cell r="ACH79">
            <v>0</v>
          </cell>
          <cell r="ACI79">
            <v>4609.5200000000004</v>
          </cell>
          <cell r="ACJ79">
            <v>5320.9226254799996</v>
          </cell>
          <cell r="ACK79">
            <v>711.40262547999919</v>
          </cell>
          <cell r="ACL79">
            <v>0</v>
          </cell>
          <cell r="ACM79">
            <v>711.40262547999919</v>
          </cell>
          <cell r="ACN79">
            <v>2170.64</v>
          </cell>
          <cell r="ACO79">
            <v>542.66</v>
          </cell>
          <cell r="ACP79">
            <v>542.66</v>
          </cell>
          <cell r="ACQ79">
            <v>542.66</v>
          </cell>
          <cell r="ACR79">
            <v>542.66</v>
          </cell>
          <cell r="ADA79">
            <v>2138.7532682599999</v>
          </cell>
          <cell r="ADB79">
            <v>437.51375191999995</v>
          </cell>
          <cell r="ADC79">
            <v>684.45514969999999</v>
          </cell>
          <cell r="ADD79">
            <v>466.11830663999996</v>
          </cell>
          <cell r="ADE79">
            <v>550.6660599999999</v>
          </cell>
          <cell r="ADN79">
            <v>-31.886731739999959</v>
          </cell>
          <cell r="ADO79">
            <v>-31.886731739999959</v>
          </cell>
          <cell r="ADP79">
            <v>0</v>
          </cell>
          <cell r="ADQ79">
            <v>2438.88</v>
          </cell>
          <cell r="ADR79">
            <v>609.72</v>
          </cell>
          <cell r="ADS79">
            <v>609.72</v>
          </cell>
          <cell r="ADT79">
            <v>609.72</v>
          </cell>
          <cell r="ADU79">
            <v>609.72</v>
          </cell>
          <cell r="AED79">
            <v>3182.1693572199997</v>
          </cell>
          <cell r="AEE79">
            <v>698.19267727999988</v>
          </cell>
          <cell r="AEF79">
            <v>976.69442709999998</v>
          </cell>
          <cell r="AEG79">
            <v>702.22398483999996</v>
          </cell>
          <cell r="AEH79">
            <v>805.05826799999988</v>
          </cell>
          <cell r="AEQ79">
            <v>743.2893572199996</v>
          </cell>
          <cell r="AER79">
            <v>0</v>
          </cell>
          <cell r="AES79">
            <v>743.2893572199996</v>
          </cell>
          <cell r="AET79">
            <v>0</v>
          </cell>
          <cell r="AEU79">
            <v>0</v>
          </cell>
          <cell r="AEV79">
            <v>0</v>
          </cell>
          <cell r="AEW79">
            <v>0</v>
          </cell>
          <cell r="AEX79">
            <v>0</v>
          </cell>
          <cell r="AFG79">
            <v>0</v>
          </cell>
          <cell r="AFH79">
            <v>0</v>
          </cell>
          <cell r="AFI79">
            <v>0</v>
          </cell>
          <cell r="AFK79">
            <v>0</v>
          </cell>
          <cell r="AFT79">
            <v>0</v>
          </cell>
          <cell r="AFU79">
            <v>0</v>
          </cell>
          <cell r="AFV79">
            <v>0</v>
          </cell>
          <cell r="AFW79">
            <v>91305.48</v>
          </cell>
          <cell r="AFX79">
            <v>71795.578813943808</v>
          </cell>
          <cell r="AFY79">
            <v>-19509.901186056188</v>
          </cell>
          <cell r="AFZ79">
            <v>-19509.901186056188</v>
          </cell>
          <cell r="AGA79">
            <v>0</v>
          </cell>
          <cell r="AGB79">
            <v>109566.57599999999</v>
          </cell>
          <cell r="AGC79">
            <v>86154.694576732567</v>
          </cell>
          <cell r="AGD79">
            <v>-23411.881423267419</v>
          </cell>
          <cell r="AGE79">
            <v>-23411.881423267419</v>
          </cell>
          <cell r="AGF79">
            <v>0</v>
          </cell>
          <cell r="AGG79">
            <v>3286.9972799999996</v>
          </cell>
          <cell r="AGH79">
            <v>2584.6408373019767</v>
          </cell>
          <cell r="AGI79">
            <v>-702.35644269802287</v>
          </cell>
          <cell r="AGJ79">
            <v>-702.35644269802287</v>
          </cell>
          <cell r="AGK79">
            <v>0</v>
          </cell>
          <cell r="AGL79">
            <v>825.35516304347823</v>
          </cell>
          <cell r="AGN79">
            <v>-825.35516304347823</v>
          </cell>
          <cell r="AGO79">
            <v>-825.35516304347823</v>
          </cell>
          <cell r="AGP79">
            <v>0</v>
          </cell>
          <cell r="AGQ79">
            <v>113678.92844304346</v>
          </cell>
          <cell r="AGR79">
            <v>88739.335414034547</v>
          </cell>
          <cell r="AGS79">
            <v>-24939.593029008916</v>
          </cell>
          <cell r="AGT79">
            <v>-24939.593029008916</v>
          </cell>
          <cell r="AGU79">
            <v>0</v>
          </cell>
        </row>
        <row r="80">
          <cell r="C80" t="str">
            <v>Цiолковського, ВУЛ, 4</v>
          </cell>
          <cell r="D80">
            <v>9</v>
          </cell>
          <cell r="E80">
            <v>4456.2</v>
          </cell>
          <cell r="F80">
            <v>15989.279999999999</v>
          </cell>
          <cell r="G80">
            <v>19754.038570833207</v>
          </cell>
          <cell r="H80">
            <v>3764.7585708332081</v>
          </cell>
          <cell r="I80">
            <v>0</v>
          </cell>
          <cell r="J80">
            <v>3764.7585708332081</v>
          </cell>
          <cell r="K80">
            <v>6261.6</v>
          </cell>
          <cell r="L80">
            <v>1565.4</v>
          </cell>
          <cell r="M80">
            <v>1565.4</v>
          </cell>
          <cell r="N80">
            <v>1565.4</v>
          </cell>
          <cell r="O80">
            <v>1565.4</v>
          </cell>
          <cell r="X80">
            <v>9385.379820510374</v>
          </cell>
          <cell r="Y80">
            <v>9385.379820510374</v>
          </cell>
          <cell r="Z80">
            <v>0</v>
          </cell>
          <cell r="AA80">
            <v>0</v>
          </cell>
          <cell r="AB80">
            <v>0</v>
          </cell>
          <cell r="AL80">
            <v>0</v>
          </cell>
          <cell r="AM80">
            <v>0</v>
          </cell>
          <cell r="AN80">
            <v>1035.8800000000001</v>
          </cell>
          <cell r="AO80">
            <v>258.97000000000003</v>
          </cell>
          <cell r="AP80">
            <v>258.97000000000003</v>
          </cell>
          <cell r="AQ80">
            <v>258.97000000000003</v>
          </cell>
          <cell r="AR80">
            <v>258.97000000000003</v>
          </cell>
          <cell r="BA80">
            <v>1556.3121145376258</v>
          </cell>
          <cell r="BB80">
            <v>1556.3121145376258</v>
          </cell>
          <cell r="BC80">
            <v>0</v>
          </cell>
          <cell r="BD80">
            <v>0</v>
          </cell>
          <cell r="BE80">
            <v>0</v>
          </cell>
          <cell r="BO80">
            <v>0</v>
          </cell>
          <cell r="BP80">
            <v>0</v>
          </cell>
          <cell r="BQ80">
            <v>213.96</v>
          </cell>
          <cell r="BR80">
            <v>53.49</v>
          </cell>
          <cell r="BS80">
            <v>53.49</v>
          </cell>
          <cell r="BT80">
            <v>53.49</v>
          </cell>
          <cell r="BU80">
            <v>53.49</v>
          </cell>
          <cell r="CD80">
            <v>198.44</v>
          </cell>
          <cell r="CE80">
            <v>49.61</v>
          </cell>
          <cell r="CF80">
            <v>49.61</v>
          </cell>
          <cell r="CG80">
            <v>49.61</v>
          </cell>
          <cell r="CH80">
            <v>49.61</v>
          </cell>
          <cell r="CR80">
            <v>0</v>
          </cell>
          <cell r="CS80">
            <v>0</v>
          </cell>
          <cell r="CT80">
            <v>19.64</v>
          </cell>
          <cell r="CU80">
            <v>4.91</v>
          </cell>
          <cell r="CV80">
            <v>4.91</v>
          </cell>
          <cell r="CW80">
            <v>4.91</v>
          </cell>
          <cell r="CX80">
            <v>4.91</v>
          </cell>
          <cell r="DG80">
            <v>18.48</v>
          </cell>
          <cell r="DH80">
            <v>4.62</v>
          </cell>
          <cell r="DI80">
            <v>4.62</v>
          </cell>
          <cell r="DJ80">
            <v>4.62</v>
          </cell>
          <cell r="DK80">
            <v>4.62</v>
          </cell>
          <cell r="DT80">
            <v>-1.1600000000000001</v>
          </cell>
          <cell r="DU80">
            <v>-1.1600000000000001</v>
          </cell>
          <cell r="DV80">
            <v>0</v>
          </cell>
          <cell r="DW80">
            <v>240.68</v>
          </cell>
          <cell r="DX80">
            <v>60.17</v>
          </cell>
          <cell r="DY80">
            <v>60.17</v>
          </cell>
          <cell r="DZ80">
            <v>60.17</v>
          </cell>
          <cell r="EA80">
            <v>60.17</v>
          </cell>
          <cell r="EK80">
            <v>360.54433248203441</v>
          </cell>
          <cell r="EL80">
            <v>360.54433248203441</v>
          </cell>
          <cell r="EM80">
            <v>0</v>
          </cell>
          <cell r="EN80">
            <v>0</v>
          </cell>
          <cell r="EO80">
            <v>0</v>
          </cell>
          <cell r="EX80">
            <v>119.8643324820344</v>
          </cell>
          <cell r="EY80">
            <v>0</v>
          </cell>
          <cell r="EZ80">
            <v>119.8643324820344</v>
          </cell>
          <cell r="FA80">
            <v>2125.2399999999998</v>
          </cell>
          <cell r="FB80">
            <v>531.30999999999995</v>
          </cell>
          <cell r="FC80">
            <v>531.30999999999995</v>
          </cell>
          <cell r="FD80">
            <v>531.30999999999995</v>
          </cell>
          <cell r="FE80">
            <v>531.30999999999995</v>
          </cell>
          <cell r="FN80">
            <v>3200.3026388072667</v>
          </cell>
          <cell r="FO80">
            <v>3200.3026388072667</v>
          </cell>
          <cell r="FP80">
            <v>0</v>
          </cell>
          <cell r="FQ80">
            <v>0</v>
          </cell>
          <cell r="FR80">
            <v>0</v>
          </cell>
          <cell r="GA80">
            <v>1075.0626388072669</v>
          </cell>
          <cell r="GB80">
            <v>0</v>
          </cell>
          <cell r="GC80">
            <v>1075.0626388072669</v>
          </cell>
          <cell r="GD80">
            <v>354.84</v>
          </cell>
          <cell r="GE80">
            <v>88.71</v>
          </cell>
          <cell r="GF80">
            <v>88.71</v>
          </cell>
          <cell r="GG80">
            <v>88.71</v>
          </cell>
          <cell r="GH80">
            <v>88.71</v>
          </cell>
          <cell r="GQ80">
            <v>0</v>
          </cell>
          <cell r="GV80">
            <v>-354.84</v>
          </cell>
          <cell r="GW80">
            <v>-354.84</v>
          </cell>
          <cell r="GX80">
            <v>0</v>
          </cell>
          <cell r="GY80">
            <v>5737.44</v>
          </cell>
          <cell r="GZ80">
            <v>1434.36</v>
          </cell>
          <cell r="HA80">
            <v>1434.36</v>
          </cell>
          <cell r="HB80">
            <v>1434.36</v>
          </cell>
          <cell r="HC80">
            <v>1434.36</v>
          </cell>
          <cell r="HL80">
            <v>5034.5796644959073</v>
          </cell>
          <cell r="HM80">
            <v>1384.6131505992926</v>
          </cell>
          <cell r="HN80">
            <v>1438.8136150861333</v>
          </cell>
          <cell r="HO80">
            <v>1190.864772261612</v>
          </cell>
          <cell r="HP80">
            <v>1020.2881265488699</v>
          </cell>
          <cell r="HY80">
            <v>-702.86033550409229</v>
          </cell>
          <cell r="HZ80">
            <v>-702.86033550409229</v>
          </cell>
          <cell r="IA80">
            <v>0</v>
          </cell>
          <cell r="IB80">
            <v>12686.8</v>
          </cell>
          <cell r="IC80">
            <v>3171.7</v>
          </cell>
          <cell r="ID80">
            <v>3171.7</v>
          </cell>
          <cell r="IE80">
            <v>3171.7</v>
          </cell>
          <cell r="IF80">
            <v>3171.7</v>
          </cell>
          <cell r="IO80">
            <v>9733.3088620972303</v>
          </cell>
          <cell r="IP80">
            <v>2380.6494283537349</v>
          </cell>
          <cell r="IQ80">
            <v>3331.7697345590605</v>
          </cell>
          <cell r="IR80">
            <v>2133.35608512831</v>
          </cell>
          <cell r="IS80">
            <v>1887.5336140561249</v>
          </cell>
          <cell r="JB80">
            <v>-2953.491137902769</v>
          </cell>
          <cell r="JC80">
            <v>-2953.491137902769</v>
          </cell>
          <cell r="JD80">
            <v>0</v>
          </cell>
          <cell r="JE80">
            <v>1021.84</v>
          </cell>
          <cell r="JF80">
            <v>255.46</v>
          </cell>
          <cell r="JG80">
            <v>255.46</v>
          </cell>
          <cell r="JH80">
            <v>255.46</v>
          </cell>
          <cell r="JI80">
            <v>255.46</v>
          </cell>
          <cell r="JR80">
            <v>797.85585746042921</v>
          </cell>
          <cell r="JS80">
            <v>181.60468471775539</v>
          </cell>
          <cell r="JT80">
            <v>271.77220020199093</v>
          </cell>
          <cell r="JU80">
            <v>174.41678431068294</v>
          </cell>
          <cell r="JV80">
            <v>170.06218823</v>
          </cell>
          <cell r="KE80">
            <v>-223.98414253957083</v>
          </cell>
          <cell r="KF80">
            <v>-223.98414253957083</v>
          </cell>
          <cell r="KG80">
            <v>0</v>
          </cell>
          <cell r="KH80">
            <v>2109.1999999999998</v>
          </cell>
          <cell r="KI80">
            <v>527.29999999999995</v>
          </cell>
          <cell r="KJ80">
            <v>527.29999999999995</v>
          </cell>
          <cell r="KK80">
            <v>527.29999999999995</v>
          </cell>
          <cell r="KL80">
            <v>527.29999999999995</v>
          </cell>
          <cell r="KU80">
            <v>2273.5621675095122</v>
          </cell>
          <cell r="KV80">
            <v>612.9912641644047</v>
          </cell>
          <cell r="KW80">
            <v>613.75218338700154</v>
          </cell>
          <cell r="KX80">
            <v>579.68635538171134</v>
          </cell>
          <cell r="KY80">
            <v>467.13236457639442</v>
          </cell>
          <cell r="LH80">
            <v>164.36216750951235</v>
          </cell>
          <cell r="LI80">
            <v>0</v>
          </cell>
          <cell r="LJ80">
            <v>164.36216750951235</v>
          </cell>
          <cell r="LK80">
            <v>0</v>
          </cell>
          <cell r="LX80">
            <v>0</v>
          </cell>
          <cell r="MJ80">
            <v>0</v>
          </cell>
          <cell r="ML80">
            <v>0</v>
          </cell>
          <cell r="MM80">
            <v>0</v>
          </cell>
          <cell r="MN80">
            <v>18563.352480000001</v>
          </cell>
          <cell r="MO80">
            <v>4640.8381200000003</v>
          </cell>
          <cell r="MP80">
            <v>4640.8381200000003</v>
          </cell>
          <cell r="MQ80">
            <v>4640.8381200000003</v>
          </cell>
          <cell r="MR80">
            <v>4640.8381200000003</v>
          </cell>
          <cell r="NA80">
            <v>1066.6307045169431</v>
          </cell>
          <cell r="NB80">
            <v>126.25866184969402</v>
          </cell>
          <cell r="NC80">
            <v>940.37204266724905</v>
          </cell>
          <cell r="ND80">
            <v>0</v>
          </cell>
          <cell r="NE80">
            <v>0</v>
          </cell>
          <cell r="NN80">
            <v>-17496.72177548306</v>
          </cell>
          <cell r="NO80">
            <v>-17496.72177548306</v>
          </cell>
          <cell r="NP80">
            <v>0</v>
          </cell>
          <cell r="NQ80">
            <v>3498.0000000000005</v>
          </cell>
          <cell r="NR80">
            <v>19826.39</v>
          </cell>
          <cell r="NS80">
            <v>16328.39</v>
          </cell>
          <cell r="NT80">
            <v>0</v>
          </cell>
          <cell r="NU80">
            <v>16328.39</v>
          </cell>
          <cell r="NV80">
            <v>782.72</v>
          </cell>
          <cell r="NW80">
            <v>195.68</v>
          </cell>
          <cell r="NX80">
            <v>195.68</v>
          </cell>
          <cell r="NY80">
            <v>195.68</v>
          </cell>
          <cell r="NZ80">
            <v>195.68</v>
          </cell>
          <cell r="OI80">
            <v>19568.09</v>
          </cell>
          <cell r="OJ80">
            <v>0</v>
          </cell>
          <cell r="OK80">
            <v>0</v>
          </cell>
          <cell r="OL80">
            <v>0</v>
          </cell>
          <cell r="OM80">
            <v>19568.09</v>
          </cell>
          <cell r="OV80">
            <v>18785.37</v>
          </cell>
          <cell r="OW80">
            <v>0</v>
          </cell>
          <cell r="OX80">
            <v>18785.37</v>
          </cell>
          <cell r="OY80">
            <v>686.4</v>
          </cell>
          <cell r="OZ80">
            <v>171.6</v>
          </cell>
          <cell r="PA80">
            <v>171.6</v>
          </cell>
          <cell r="PB80">
            <v>171.6</v>
          </cell>
          <cell r="PC80">
            <v>171.6</v>
          </cell>
          <cell r="PL80">
            <v>0</v>
          </cell>
          <cell r="PM80">
            <v>0</v>
          </cell>
          <cell r="PN80">
            <v>0</v>
          </cell>
          <cell r="PO80">
            <v>0</v>
          </cell>
          <cell r="PP80">
            <v>0</v>
          </cell>
          <cell r="PY80">
            <v>-686.4</v>
          </cell>
          <cell r="PZ80">
            <v>-686.4</v>
          </cell>
          <cell r="QA80">
            <v>0</v>
          </cell>
          <cell r="QB80">
            <v>406.48</v>
          </cell>
          <cell r="QC80">
            <v>101.62</v>
          </cell>
          <cell r="QD80">
            <v>101.62</v>
          </cell>
          <cell r="QE80">
            <v>101.62</v>
          </cell>
          <cell r="QF80">
            <v>101.62</v>
          </cell>
          <cell r="QO80">
            <v>0</v>
          </cell>
          <cell r="QP80">
            <v>0</v>
          </cell>
          <cell r="QQ80">
            <v>0</v>
          </cell>
          <cell r="QR80">
            <v>0</v>
          </cell>
          <cell r="QS80">
            <v>0</v>
          </cell>
          <cell r="RB80">
            <v>-406.48</v>
          </cell>
          <cell r="RC80">
            <v>-406.48</v>
          </cell>
          <cell r="RD80">
            <v>0</v>
          </cell>
          <cell r="RE80">
            <v>818.36</v>
          </cell>
          <cell r="RF80">
            <v>204.59</v>
          </cell>
          <cell r="RG80">
            <v>204.59</v>
          </cell>
          <cell r="RH80">
            <v>204.59</v>
          </cell>
          <cell r="RI80">
            <v>204.59</v>
          </cell>
          <cell r="RR80">
            <v>258.3</v>
          </cell>
          <cell r="RS80">
            <v>258.3</v>
          </cell>
          <cell r="RT80">
            <v>0</v>
          </cell>
          <cell r="RU80">
            <v>0</v>
          </cell>
          <cell r="RV80">
            <v>0</v>
          </cell>
          <cell r="SE80">
            <v>-560.05999999999995</v>
          </cell>
          <cell r="SF80">
            <v>-560.05999999999995</v>
          </cell>
          <cell r="SG80">
            <v>0</v>
          </cell>
          <cell r="SH80">
            <v>436.8</v>
          </cell>
          <cell r="SI80">
            <v>109.2</v>
          </cell>
          <cell r="SJ80">
            <v>109.2</v>
          </cell>
          <cell r="SK80">
            <v>109.2</v>
          </cell>
          <cell r="SL80">
            <v>109.2</v>
          </cell>
          <cell r="SU80">
            <v>0</v>
          </cell>
          <cell r="SV80">
            <v>0</v>
          </cell>
          <cell r="SW80">
            <v>0</v>
          </cell>
          <cell r="SX80">
            <v>0</v>
          </cell>
          <cell r="SY80">
            <v>0</v>
          </cell>
          <cell r="TH80">
            <v>-436.8</v>
          </cell>
          <cell r="TI80">
            <v>-436.8</v>
          </cell>
          <cell r="TJ80">
            <v>0</v>
          </cell>
          <cell r="TK80">
            <v>358.36</v>
          </cell>
          <cell r="TL80">
            <v>89.59</v>
          </cell>
          <cell r="TM80">
            <v>89.59</v>
          </cell>
          <cell r="TN80">
            <v>89.59</v>
          </cell>
          <cell r="TO80">
            <v>89.59</v>
          </cell>
          <cell r="TX80">
            <v>0</v>
          </cell>
          <cell r="TY80">
            <v>0</v>
          </cell>
          <cell r="TZ80">
            <v>0</v>
          </cell>
          <cell r="UA80">
            <v>0</v>
          </cell>
          <cell r="UB80">
            <v>0</v>
          </cell>
          <cell r="UK80">
            <v>-358.36</v>
          </cell>
          <cell r="UL80">
            <v>-358.36</v>
          </cell>
          <cell r="UM80">
            <v>0</v>
          </cell>
          <cell r="UN80">
            <v>8.8800000000000008</v>
          </cell>
          <cell r="UO80">
            <v>2.2200000000000002</v>
          </cell>
          <cell r="UP80">
            <v>2.2200000000000002</v>
          </cell>
          <cell r="UQ80">
            <v>2.2200000000000002</v>
          </cell>
          <cell r="UR80">
            <v>2.2200000000000002</v>
          </cell>
          <cell r="VA80">
            <v>0</v>
          </cell>
          <cell r="VC80">
            <v>0</v>
          </cell>
          <cell r="VH80">
            <v>0</v>
          </cell>
          <cell r="VN80">
            <v>-8.8800000000000008</v>
          </cell>
          <cell r="VO80">
            <v>-8.8800000000000008</v>
          </cell>
          <cell r="VP80">
            <v>0</v>
          </cell>
          <cell r="VQ80">
            <v>0</v>
          </cell>
          <cell r="WD80">
            <v>0</v>
          </cell>
          <cell r="WQ80">
            <v>0</v>
          </cell>
          <cell r="WR80">
            <v>0</v>
          </cell>
          <cell r="WS80">
            <v>0</v>
          </cell>
          <cell r="WT80">
            <v>22766.12</v>
          </cell>
          <cell r="WU80">
            <v>5691.53</v>
          </cell>
          <cell r="WV80">
            <v>5691.53</v>
          </cell>
          <cell r="WW80">
            <v>5691.53</v>
          </cell>
          <cell r="WX80">
            <v>5691.53</v>
          </cell>
          <cell r="XG80">
            <v>13265.255964342417</v>
          </cell>
          <cell r="XH80">
            <v>5476.0601107446719</v>
          </cell>
          <cell r="XI80">
            <v>3376.8269938177204</v>
          </cell>
          <cell r="XJ80">
            <v>7.6780329350784999</v>
          </cell>
          <cell r="XK80">
            <v>4404.6908268449451</v>
          </cell>
          <cell r="XT80">
            <v>-9500.8640356575816</v>
          </cell>
          <cell r="XU80">
            <v>-9500.8640356575816</v>
          </cell>
          <cell r="XV80">
            <v>0</v>
          </cell>
          <cell r="XW80">
            <v>14086.28</v>
          </cell>
          <cell r="XX80">
            <v>3521.57</v>
          </cell>
          <cell r="XY80">
            <v>3521.57</v>
          </cell>
          <cell r="XZ80">
            <v>3521.57</v>
          </cell>
          <cell r="YA80">
            <v>3521.57</v>
          </cell>
          <cell r="YJ80">
            <v>11436.467786549083</v>
          </cell>
          <cell r="YK80">
            <v>3392.745080048941</v>
          </cell>
          <cell r="YL80">
            <v>2678.4023386645358</v>
          </cell>
          <cell r="YM80">
            <v>3009.4442435217297</v>
          </cell>
          <cell r="YN80">
            <v>2355.8761243138761</v>
          </cell>
          <cell r="YW80">
            <v>-2649.8122134509176</v>
          </cell>
          <cell r="YX80">
            <v>-2649.8122134509176</v>
          </cell>
          <cell r="YY80">
            <v>0</v>
          </cell>
          <cell r="YZ80">
            <v>2751.04</v>
          </cell>
          <cell r="ZA80">
            <v>687.76</v>
          </cell>
          <cell r="ZB80">
            <v>687.76</v>
          </cell>
          <cell r="ZC80">
            <v>687.76</v>
          </cell>
          <cell r="ZD80">
            <v>687.76</v>
          </cell>
          <cell r="ZM80">
            <v>7202.243261296866</v>
          </cell>
          <cell r="ZT80">
            <v>988.67468897160791</v>
          </cell>
          <cell r="ZU80">
            <v>5948.6705507577917</v>
          </cell>
          <cell r="ZV80">
            <v>264.89802156746657</v>
          </cell>
          <cell r="ZZ80">
            <v>4451.203261296866</v>
          </cell>
          <cell r="AAA80">
            <v>0</v>
          </cell>
          <cell r="AAB80">
            <v>4451.203261296866</v>
          </cell>
          <cell r="AAC80">
            <v>390.48</v>
          </cell>
          <cell r="AAD80">
            <v>97.62</v>
          </cell>
          <cell r="AAE80">
            <v>97.62</v>
          </cell>
          <cell r="AAF80">
            <v>97.62</v>
          </cell>
          <cell r="AAG80">
            <v>97.62</v>
          </cell>
          <cell r="AAP80">
            <v>435.54981614399998</v>
          </cell>
          <cell r="AAQ80">
            <v>108.191553984</v>
          </cell>
          <cell r="AAR80">
            <v>109.161257904</v>
          </cell>
          <cell r="AAS80">
            <v>108.108111456</v>
          </cell>
          <cell r="AAT80">
            <v>110.0888928</v>
          </cell>
          <cell r="ABC80">
            <v>45.069816143999958</v>
          </cell>
          <cell r="ABD80">
            <v>0</v>
          </cell>
          <cell r="ABE80">
            <v>45.069816143999958</v>
          </cell>
          <cell r="ABF80">
            <v>85.56</v>
          </cell>
          <cell r="ABG80">
            <v>21.39</v>
          </cell>
          <cell r="ABH80">
            <v>21.39</v>
          </cell>
          <cell r="ABI80">
            <v>21.39</v>
          </cell>
          <cell r="ABJ80">
            <v>21.39</v>
          </cell>
          <cell r="ABS80">
            <v>0</v>
          </cell>
          <cell r="ABT80">
            <v>0</v>
          </cell>
          <cell r="ABU80">
            <v>0</v>
          </cell>
          <cell r="ABV80">
            <v>0</v>
          </cell>
          <cell r="ACF80">
            <v>-85.56</v>
          </cell>
          <cell r="ACG80">
            <v>-85.56</v>
          </cell>
          <cell r="ACH80">
            <v>0</v>
          </cell>
          <cell r="ACI80">
            <v>5985.48</v>
          </cell>
          <cell r="ACJ80">
            <v>15033.475446779999</v>
          </cell>
          <cell r="ACK80">
            <v>9047.9954467799998</v>
          </cell>
          <cell r="ACL80">
            <v>0</v>
          </cell>
          <cell r="ACM80">
            <v>9047.9954467799998</v>
          </cell>
          <cell r="ACN80">
            <v>5816.16</v>
          </cell>
          <cell r="ACO80">
            <v>1454.04</v>
          </cell>
          <cell r="ACP80">
            <v>1454.04</v>
          </cell>
          <cell r="ACQ80">
            <v>1454.04</v>
          </cell>
          <cell r="ACR80">
            <v>1454.04</v>
          </cell>
          <cell r="ADA80">
            <v>6359.7691630200006</v>
          </cell>
          <cell r="ADB80">
            <v>1768.3482656000001</v>
          </cell>
          <cell r="ADC80">
            <v>1650.3828665799997</v>
          </cell>
          <cell r="ADD80">
            <v>1692.34457084</v>
          </cell>
          <cell r="ADE80">
            <v>1248.69346</v>
          </cell>
          <cell r="ADN80">
            <v>543.60916302000078</v>
          </cell>
          <cell r="ADO80">
            <v>0</v>
          </cell>
          <cell r="ADP80">
            <v>543.60916302000078</v>
          </cell>
          <cell r="ADQ80">
            <v>169.32</v>
          </cell>
          <cell r="ADR80">
            <v>42.33</v>
          </cell>
          <cell r="ADS80">
            <v>42.33</v>
          </cell>
          <cell r="ADT80">
            <v>42.33</v>
          </cell>
          <cell r="ADU80">
            <v>42.33</v>
          </cell>
          <cell r="AED80">
            <v>8673.7062837599988</v>
          </cell>
          <cell r="AEE80">
            <v>631.11739823999994</v>
          </cell>
          <cell r="AEF80">
            <v>725.98388911999996</v>
          </cell>
          <cell r="AEG80">
            <v>776.86384439999995</v>
          </cell>
          <cell r="AEH80">
            <v>6539.7411519999996</v>
          </cell>
          <cell r="AEQ80">
            <v>8504.3862837599991</v>
          </cell>
          <cell r="AER80">
            <v>0</v>
          </cell>
          <cell r="AES80">
            <v>8504.3862837599991</v>
          </cell>
          <cell r="AET80">
            <v>0</v>
          </cell>
          <cell r="AEU80">
            <v>0</v>
          </cell>
          <cell r="AEV80">
            <v>0</v>
          </cell>
          <cell r="AEW80">
            <v>0</v>
          </cell>
          <cell r="AEX80">
            <v>0</v>
          </cell>
          <cell r="AFG80">
            <v>0</v>
          </cell>
          <cell r="AFH80">
            <v>0</v>
          </cell>
          <cell r="AFI80">
            <v>0</v>
          </cell>
          <cell r="AFK80">
            <v>0</v>
          </cell>
          <cell r="AFT80">
            <v>0</v>
          </cell>
          <cell r="AFU80">
            <v>0</v>
          </cell>
          <cell r="AFV80">
            <v>0</v>
          </cell>
          <cell r="AFW80">
            <v>99933.432479999974</v>
          </cell>
          <cell r="AFX80">
            <v>100824.77843752969</v>
          </cell>
          <cell r="AFY80">
            <v>891.34595752971654</v>
          </cell>
          <cell r="AFZ80">
            <v>0</v>
          </cell>
          <cell r="AGA80">
            <v>891.34595752971654</v>
          </cell>
          <cell r="AGB80">
            <v>119920.11897599997</v>
          </cell>
          <cell r="AGC80">
            <v>120989.73412503563</v>
          </cell>
          <cell r="AGD80">
            <v>1069.6151490356569</v>
          </cell>
          <cell r="AGE80">
            <v>0</v>
          </cell>
          <cell r="AGF80">
            <v>1069.6151490356569</v>
          </cell>
          <cell r="AGG80">
            <v>3597.6035692799987</v>
          </cell>
          <cell r="AGH80">
            <v>3629.6920237510685</v>
          </cell>
          <cell r="AGI80">
            <v>32.088454471069781</v>
          </cell>
          <cell r="AGJ80">
            <v>0</v>
          </cell>
          <cell r="AGK80">
            <v>32.088454471069781</v>
          </cell>
          <cell r="AGL80">
            <v>825.35516304347823</v>
          </cell>
          <cell r="AGN80">
            <v>-825.35516304347823</v>
          </cell>
          <cell r="AGO80">
            <v>-825.35516304347823</v>
          </cell>
          <cell r="AGP80">
            <v>0</v>
          </cell>
          <cell r="AGQ80">
            <v>124343.07770832344</v>
          </cell>
          <cell r="AGR80">
            <v>124619.42614878669</v>
          </cell>
          <cell r="AGS80">
            <v>276.34844046324724</v>
          </cell>
          <cell r="AGT80">
            <v>0</v>
          </cell>
          <cell r="AGU80">
            <v>276.34844046324724</v>
          </cell>
        </row>
        <row r="81">
          <cell r="C81" t="str">
            <v>Цiолковського, ВУЛ, 11</v>
          </cell>
          <cell r="D81">
            <v>1</v>
          </cell>
          <cell r="E81">
            <v>245.4</v>
          </cell>
          <cell r="F81">
            <v>498.96000000000004</v>
          </cell>
          <cell r="G81">
            <v>276.03740191705157</v>
          </cell>
          <cell r="H81">
            <v>-222.92259808294847</v>
          </cell>
          <cell r="I81">
            <v>-222.92259808294847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197.52</v>
          </cell>
          <cell r="GE81">
            <v>49.38</v>
          </cell>
          <cell r="GF81">
            <v>49.38</v>
          </cell>
          <cell r="GG81">
            <v>49.38</v>
          </cell>
          <cell r="GH81">
            <v>49.38</v>
          </cell>
          <cell r="GQ81">
            <v>0</v>
          </cell>
          <cell r="GV81">
            <v>-197.52</v>
          </cell>
          <cell r="GW81">
            <v>-197.52</v>
          </cell>
          <cell r="GX81">
            <v>0</v>
          </cell>
          <cell r="GY81">
            <v>301.44</v>
          </cell>
          <cell r="GZ81">
            <v>75.36</v>
          </cell>
          <cell r="HA81">
            <v>75.36</v>
          </cell>
          <cell r="HB81">
            <v>75.36</v>
          </cell>
          <cell r="HC81">
            <v>75.36</v>
          </cell>
          <cell r="HL81">
            <v>276.03740191705157</v>
          </cell>
          <cell r="HM81">
            <v>75.965537394548619</v>
          </cell>
          <cell r="HN81">
            <v>78.920446004956659</v>
          </cell>
          <cell r="HO81">
            <v>65.301082242237754</v>
          </cell>
          <cell r="HP81">
            <v>55.850336275308514</v>
          </cell>
          <cell r="HY81">
            <v>-25.40259808294843</v>
          </cell>
          <cell r="HZ81">
            <v>-25.40259808294843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O81">
            <v>0</v>
          </cell>
          <cell r="IP81">
            <v>0</v>
          </cell>
          <cell r="IQ81">
            <v>0</v>
          </cell>
          <cell r="IR81">
            <v>0</v>
          </cell>
          <cell r="IS81">
            <v>0</v>
          </cell>
          <cell r="JB81">
            <v>0</v>
          </cell>
          <cell r="JC81">
            <v>0</v>
          </cell>
          <cell r="JD81">
            <v>0</v>
          </cell>
          <cell r="JE81">
            <v>0</v>
          </cell>
          <cell r="JF81">
            <v>0</v>
          </cell>
          <cell r="JG81">
            <v>0</v>
          </cell>
          <cell r="JH81">
            <v>0</v>
          </cell>
          <cell r="JI81">
            <v>0</v>
          </cell>
          <cell r="JR81">
            <v>0</v>
          </cell>
          <cell r="JS81">
            <v>0</v>
          </cell>
          <cell r="JT81">
            <v>0</v>
          </cell>
          <cell r="JU81">
            <v>0</v>
          </cell>
          <cell r="JV81">
            <v>0</v>
          </cell>
          <cell r="KE81">
            <v>0</v>
          </cell>
          <cell r="KF81">
            <v>0</v>
          </cell>
          <cell r="KG81">
            <v>0</v>
          </cell>
          <cell r="KH81">
            <v>323.39999999999998</v>
          </cell>
          <cell r="KI81">
            <v>80.849999999999994</v>
          </cell>
          <cell r="KJ81">
            <v>80.849999999999994</v>
          </cell>
          <cell r="KK81">
            <v>80.849999999999994</v>
          </cell>
          <cell r="KL81">
            <v>80.849999999999994</v>
          </cell>
          <cell r="KU81">
            <v>348.59889251245835</v>
          </cell>
          <cell r="KV81">
            <v>93.988226432180582</v>
          </cell>
          <cell r="KW81">
            <v>94.104896036416321</v>
          </cell>
          <cell r="KX81">
            <v>88.88167844207517</v>
          </cell>
          <cell r="KY81">
            <v>71.624091601786276</v>
          </cell>
          <cell r="LH81">
            <v>25.198892512458372</v>
          </cell>
          <cell r="LI81">
            <v>0</v>
          </cell>
          <cell r="LJ81">
            <v>25.198892512458372</v>
          </cell>
          <cell r="LK81">
            <v>0</v>
          </cell>
          <cell r="LX81">
            <v>0</v>
          </cell>
          <cell r="MJ81">
            <v>0</v>
          </cell>
          <cell r="ML81">
            <v>0</v>
          </cell>
          <cell r="MM81">
            <v>0</v>
          </cell>
          <cell r="MN81">
            <v>1354.92</v>
          </cell>
          <cell r="MO81">
            <v>338.73</v>
          </cell>
          <cell r="MP81">
            <v>338.73</v>
          </cell>
          <cell r="MQ81">
            <v>338.73</v>
          </cell>
          <cell r="MR81">
            <v>338.73</v>
          </cell>
          <cell r="NA81">
            <v>0</v>
          </cell>
          <cell r="NB81">
            <v>0</v>
          </cell>
          <cell r="NC81">
            <v>0</v>
          </cell>
          <cell r="ND81">
            <v>0</v>
          </cell>
          <cell r="NE81">
            <v>0</v>
          </cell>
          <cell r="NN81">
            <v>-1354.92</v>
          </cell>
          <cell r="NO81">
            <v>-1354.92</v>
          </cell>
          <cell r="NP81">
            <v>0</v>
          </cell>
          <cell r="NQ81">
            <v>0</v>
          </cell>
          <cell r="NR81">
            <v>0</v>
          </cell>
          <cell r="NS81">
            <v>0</v>
          </cell>
          <cell r="NT81">
            <v>0</v>
          </cell>
          <cell r="NU81">
            <v>0</v>
          </cell>
          <cell r="NV81">
            <v>0</v>
          </cell>
          <cell r="NW81">
            <v>0</v>
          </cell>
          <cell r="NX81">
            <v>0</v>
          </cell>
          <cell r="NY81">
            <v>0</v>
          </cell>
          <cell r="NZ81">
            <v>0</v>
          </cell>
          <cell r="OI81">
            <v>0</v>
          </cell>
          <cell r="OJ81">
            <v>0</v>
          </cell>
          <cell r="OK81">
            <v>0</v>
          </cell>
          <cell r="OL81">
            <v>0</v>
          </cell>
          <cell r="OM81">
            <v>0</v>
          </cell>
          <cell r="OV81">
            <v>0</v>
          </cell>
          <cell r="OW81">
            <v>0</v>
          </cell>
          <cell r="OX81">
            <v>0</v>
          </cell>
          <cell r="OY81">
            <v>0</v>
          </cell>
          <cell r="OZ81">
            <v>0</v>
          </cell>
          <cell r="PA81">
            <v>0</v>
          </cell>
          <cell r="PB81">
            <v>0</v>
          </cell>
          <cell r="PC81">
            <v>0</v>
          </cell>
          <cell r="PL81">
            <v>0</v>
          </cell>
          <cell r="PM81">
            <v>0</v>
          </cell>
          <cell r="PN81">
            <v>0</v>
          </cell>
          <cell r="PO81">
            <v>0</v>
          </cell>
          <cell r="PP81">
            <v>0</v>
          </cell>
          <cell r="PY81">
            <v>0</v>
          </cell>
          <cell r="PZ81">
            <v>0</v>
          </cell>
          <cell r="QA81">
            <v>0</v>
          </cell>
          <cell r="QB81">
            <v>0</v>
          </cell>
          <cell r="QC81">
            <v>0</v>
          </cell>
          <cell r="QD81">
            <v>0</v>
          </cell>
          <cell r="QE81">
            <v>0</v>
          </cell>
          <cell r="QF81">
            <v>0</v>
          </cell>
          <cell r="QO81">
            <v>0</v>
          </cell>
          <cell r="QP81">
            <v>0</v>
          </cell>
          <cell r="QQ81">
            <v>0</v>
          </cell>
          <cell r="QR81">
            <v>0</v>
          </cell>
          <cell r="QS81">
            <v>0</v>
          </cell>
          <cell r="RB81">
            <v>0</v>
          </cell>
          <cell r="RC81">
            <v>0</v>
          </cell>
          <cell r="RD81">
            <v>0</v>
          </cell>
          <cell r="RE81">
            <v>0</v>
          </cell>
          <cell r="RF81">
            <v>0</v>
          </cell>
          <cell r="RG81">
            <v>0</v>
          </cell>
          <cell r="RH81">
            <v>0</v>
          </cell>
          <cell r="RI81">
            <v>0</v>
          </cell>
          <cell r="RR81">
            <v>0</v>
          </cell>
          <cell r="RS81">
            <v>0</v>
          </cell>
          <cell r="RT81">
            <v>0</v>
          </cell>
          <cell r="RU81">
            <v>0</v>
          </cell>
          <cell r="RV81">
            <v>0</v>
          </cell>
          <cell r="SE81">
            <v>0</v>
          </cell>
          <cell r="SF81">
            <v>0</v>
          </cell>
          <cell r="SG81">
            <v>0</v>
          </cell>
          <cell r="SH81">
            <v>0</v>
          </cell>
          <cell r="SI81">
            <v>0</v>
          </cell>
          <cell r="SJ81">
            <v>0</v>
          </cell>
          <cell r="SK81">
            <v>0</v>
          </cell>
          <cell r="SL81">
            <v>0</v>
          </cell>
          <cell r="SU81">
            <v>0</v>
          </cell>
          <cell r="SV81">
            <v>0</v>
          </cell>
          <cell r="SW81">
            <v>0</v>
          </cell>
          <cell r="SX81">
            <v>0</v>
          </cell>
          <cell r="SY81">
            <v>0</v>
          </cell>
          <cell r="TH81">
            <v>0</v>
          </cell>
          <cell r="TI81">
            <v>0</v>
          </cell>
          <cell r="TJ81">
            <v>0</v>
          </cell>
          <cell r="TK81">
            <v>0</v>
          </cell>
          <cell r="TL81">
            <v>0</v>
          </cell>
          <cell r="TM81">
            <v>0</v>
          </cell>
          <cell r="TN81">
            <v>0</v>
          </cell>
          <cell r="TO81">
            <v>0</v>
          </cell>
          <cell r="TX81">
            <v>0</v>
          </cell>
          <cell r="TY81">
            <v>0</v>
          </cell>
          <cell r="TZ81">
            <v>0</v>
          </cell>
          <cell r="UA81">
            <v>0</v>
          </cell>
          <cell r="UB81">
            <v>0</v>
          </cell>
          <cell r="UK81">
            <v>0</v>
          </cell>
          <cell r="UL81">
            <v>0</v>
          </cell>
          <cell r="UM81">
            <v>0</v>
          </cell>
          <cell r="UN81">
            <v>0</v>
          </cell>
          <cell r="UO81">
            <v>0</v>
          </cell>
          <cell r="UP81">
            <v>0</v>
          </cell>
          <cell r="UQ81">
            <v>0</v>
          </cell>
          <cell r="UR81">
            <v>0</v>
          </cell>
          <cell r="VA81">
            <v>0</v>
          </cell>
          <cell r="VC81">
            <v>0</v>
          </cell>
          <cell r="VH81">
            <v>0</v>
          </cell>
          <cell r="VN81">
            <v>0</v>
          </cell>
          <cell r="VO81">
            <v>0</v>
          </cell>
          <cell r="VP81">
            <v>0</v>
          </cell>
          <cell r="VQ81">
            <v>0</v>
          </cell>
          <cell r="WD81">
            <v>0</v>
          </cell>
          <cell r="WQ81">
            <v>0</v>
          </cell>
          <cell r="WR81">
            <v>0</v>
          </cell>
          <cell r="WS81">
            <v>0</v>
          </cell>
          <cell r="WT81">
            <v>0</v>
          </cell>
          <cell r="WU81">
            <v>0</v>
          </cell>
          <cell r="WV81">
            <v>0</v>
          </cell>
          <cell r="WW81">
            <v>0</v>
          </cell>
          <cell r="WX81">
            <v>0</v>
          </cell>
          <cell r="XG81">
            <v>26.453647516218581</v>
          </cell>
          <cell r="XH81">
            <v>6.6274274650497347</v>
          </cell>
          <cell r="XI81">
            <v>4.9972518507256964</v>
          </cell>
          <cell r="XJ81">
            <v>7.3471757894077729</v>
          </cell>
          <cell r="XK81">
            <v>7.4817924110353786</v>
          </cell>
          <cell r="XT81">
            <v>26.453647516218581</v>
          </cell>
          <cell r="XU81">
            <v>0</v>
          </cell>
          <cell r="XV81">
            <v>26.453647516218581</v>
          </cell>
          <cell r="XW81">
            <v>0</v>
          </cell>
          <cell r="XX81">
            <v>0</v>
          </cell>
          <cell r="XY81">
            <v>0</v>
          </cell>
          <cell r="XZ81">
            <v>0</v>
          </cell>
          <cell r="YA81">
            <v>0</v>
          </cell>
          <cell r="YJ81">
            <v>0</v>
          </cell>
          <cell r="YK81">
            <v>0</v>
          </cell>
          <cell r="YL81">
            <v>0</v>
          </cell>
          <cell r="YM81">
            <v>0</v>
          </cell>
          <cell r="YN81">
            <v>0</v>
          </cell>
          <cell r="YW81">
            <v>0</v>
          </cell>
          <cell r="YX81">
            <v>0</v>
          </cell>
          <cell r="YY81">
            <v>0</v>
          </cell>
          <cell r="YZ81">
            <v>0</v>
          </cell>
          <cell r="ZA81">
            <v>0</v>
          </cell>
          <cell r="ZB81">
            <v>0</v>
          </cell>
          <cell r="ZC81">
            <v>0</v>
          </cell>
          <cell r="ZD81">
            <v>0</v>
          </cell>
          <cell r="ZM81">
            <v>0</v>
          </cell>
          <cell r="ZT81">
            <v>0</v>
          </cell>
          <cell r="ZU81">
            <v>0</v>
          </cell>
          <cell r="ZV81">
            <v>0</v>
          </cell>
          <cell r="ZZ81">
            <v>0</v>
          </cell>
          <cell r="AAA81">
            <v>0</v>
          </cell>
          <cell r="AAB81">
            <v>0</v>
          </cell>
          <cell r="AAC81">
            <v>0</v>
          </cell>
          <cell r="AAD81">
            <v>0</v>
          </cell>
          <cell r="AAE81">
            <v>0</v>
          </cell>
          <cell r="AAF81">
            <v>0</v>
          </cell>
          <cell r="AAG81">
            <v>0</v>
          </cell>
          <cell r="AAP81">
            <v>108.191553984</v>
          </cell>
          <cell r="AAQ81">
            <v>108.191553984</v>
          </cell>
          <cell r="AAR81">
            <v>0</v>
          </cell>
          <cell r="AAS81">
            <v>0</v>
          </cell>
          <cell r="AAT81">
            <v>0</v>
          </cell>
          <cell r="ABC81">
            <v>108.191553984</v>
          </cell>
          <cell r="ABD81">
            <v>0</v>
          </cell>
          <cell r="ABE81">
            <v>108.191553984</v>
          </cell>
          <cell r="ABF81">
            <v>0</v>
          </cell>
          <cell r="ABG81">
            <v>0</v>
          </cell>
          <cell r="ABH81">
            <v>0</v>
          </cell>
          <cell r="ABI81">
            <v>0</v>
          </cell>
          <cell r="ABJ81">
            <v>0</v>
          </cell>
          <cell r="ABS81">
            <v>0</v>
          </cell>
          <cell r="ABT81">
            <v>0</v>
          </cell>
          <cell r="ABU81">
            <v>0</v>
          </cell>
          <cell r="ABV81">
            <v>0</v>
          </cell>
          <cell r="ACF81">
            <v>0</v>
          </cell>
          <cell r="ACG81">
            <v>0</v>
          </cell>
          <cell r="ACH81">
            <v>0</v>
          </cell>
          <cell r="ACI81">
            <v>0</v>
          </cell>
          <cell r="ACJ81">
            <v>0</v>
          </cell>
          <cell r="ACK81">
            <v>0</v>
          </cell>
          <cell r="ACL81">
            <v>0</v>
          </cell>
          <cell r="ACM81">
            <v>0</v>
          </cell>
          <cell r="ACN81">
            <v>0</v>
          </cell>
          <cell r="ACO81">
            <v>0</v>
          </cell>
          <cell r="ACP81">
            <v>0</v>
          </cell>
          <cell r="ACQ81">
            <v>0</v>
          </cell>
          <cell r="ACR81">
            <v>0</v>
          </cell>
          <cell r="ADA81">
            <v>0</v>
          </cell>
          <cell r="ADB81">
            <v>0</v>
          </cell>
          <cell r="ADC81">
            <v>0</v>
          </cell>
          <cell r="ADD81">
            <v>0</v>
          </cell>
          <cell r="ADE81">
            <v>0</v>
          </cell>
          <cell r="ADN81">
            <v>0</v>
          </cell>
          <cell r="ADO81">
            <v>0</v>
          </cell>
          <cell r="ADP81">
            <v>0</v>
          </cell>
          <cell r="ADQ81">
            <v>0</v>
          </cell>
          <cell r="ADR81">
            <v>0</v>
          </cell>
          <cell r="ADS81">
            <v>0</v>
          </cell>
          <cell r="ADT81">
            <v>0</v>
          </cell>
          <cell r="ADU81">
            <v>0</v>
          </cell>
          <cell r="AED81">
            <v>0</v>
          </cell>
          <cell r="AEE81">
            <v>0</v>
          </cell>
          <cell r="AEF81">
            <v>0</v>
          </cell>
          <cell r="AEG81">
            <v>0</v>
          </cell>
          <cell r="AEH81">
            <v>0</v>
          </cell>
          <cell r="AEQ81">
            <v>0</v>
          </cell>
          <cell r="AER81">
            <v>0</v>
          </cell>
          <cell r="AES81">
            <v>0</v>
          </cell>
          <cell r="AET81">
            <v>0</v>
          </cell>
          <cell r="AEU81">
            <v>0</v>
          </cell>
          <cell r="AEV81">
            <v>0</v>
          </cell>
          <cell r="AEW81">
            <v>0</v>
          </cell>
          <cell r="AEX81">
            <v>0</v>
          </cell>
          <cell r="AFG81">
            <v>0</v>
          </cell>
          <cell r="AFH81">
            <v>0</v>
          </cell>
          <cell r="AFI81">
            <v>0</v>
          </cell>
          <cell r="AFK81">
            <v>0</v>
          </cell>
          <cell r="AFT81">
            <v>0</v>
          </cell>
          <cell r="AFU81">
            <v>0</v>
          </cell>
          <cell r="AFV81">
            <v>0</v>
          </cell>
          <cell r="AFW81">
            <v>2177.2800000000002</v>
          </cell>
          <cell r="AFX81">
            <v>759.28149592972841</v>
          </cell>
          <cell r="AFY81">
            <v>-1417.9985040702718</v>
          </cell>
          <cell r="AFZ81">
            <v>-1417.9985040702718</v>
          </cell>
          <cell r="AGA81">
            <v>0</v>
          </cell>
          <cell r="AGB81">
            <v>2612.7360000000003</v>
          </cell>
          <cell r="AGC81">
            <v>911.13779511567407</v>
          </cell>
          <cell r="AGD81">
            <v>-1701.5982048843262</v>
          </cell>
          <cell r="AGE81">
            <v>-1701.5982048843262</v>
          </cell>
          <cell r="AGF81">
            <v>0</v>
          </cell>
          <cell r="AGG81">
            <v>130.63680000000002</v>
          </cell>
          <cell r="AGH81">
            <v>45.556889755783708</v>
          </cell>
          <cell r="AGI81">
            <v>-85.079910244216308</v>
          </cell>
          <cell r="AGJ81">
            <v>-85.079910244216308</v>
          </cell>
          <cell r="AGK81">
            <v>0</v>
          </cell>
          <cell r="AGL81">
            <v>0</v>
          </cell>
          <cell r="AGN81">
            <v>0</v>
          </cell>
          <cell r="AGO81">
            <v>0</v>
          </cell>
          <cell r="AGP81">
            <v>0</v>
          </cell>
          <cell r="AGQ81">
            <v>2743.3728000000006</v>
          </cell>
          <cell r="AGR81">
            <v>956.69468487145775</v>
          </cell>
          <cell r="AGS81">
            <v>-1786.6781151285427</v>
          </cell>
          <cell r="AGT81">
            <v>-1786.6781151285427</v>
          </cell>
          <cell r="AGU81">
            <v>0</v>
          </cell>
        </row>
        <row r="82">
          <cell r="C82" t="str">
            <v>Цiолковського, ВУЛ, 12</v>
          </cell>
          <cell r="D82">
            <v>5</v>
          </cell>
          <cell r="E82">
            <v>5956</v>
          </cell>
          <cell r="F82">
            <v>26407.279999999999</v>
          </cell>
          <cell r="G82">
            <v>32987.213748360016</v>
          </cell>
          <cell r="H82">
            <v>6579.9337483600175</v>
          </cell>
          <cell r="I82">
            <v>0</v>
          </cell>
          <cell r="J82">
            <v>6579.9337483600175</v>
          </cell>
          <cell r="K82">
            <v>8380</v>
          </cell>
          <cell r="L82">
            <v>2095</v>
          </cell>
          <cell r="M82">
            <v>2095</v>
          </cell>
          <cell r="N82">
            <v>2095</v>
          </cell>
          <cell r="O82">
            <v>2095</v>
          </cell>
          <cell r="X82">
            <v>12206.034250823317</v>
          </cell>
          <cell r="Y82">
            <v>0</v>
          </cell>
          <cell r="Z82">
            <v>12206.034250823317</v>
          </cell>
          <cell r="AA82">
            <v>0</v>
          </cell>
          <cell r="AB82">
            <v>0</v>
          </cell>
          <cell r="AL82">
            <v>0</v>
          </cell>
          <cell r="AM82">
            <v>0</v>
          </cell>
          <cell r="AN82">
            <v>1634.08</v>
          </cell>
          <cell r="AO82">
            <v>408.52</v>
          </cell>
          <cell r="AP82">
            <v>408.52</v>
          </cell>
          <cell r="AQ82">
            <v>408.52</v>
          </cell>
          <cell r="AR82">
            <v>408.52</v>
          </cell>
          <cell r="BA82">
            <v>2404.6781110916022</v>
          </cell>
          <cell r="BB82">
            <v>0</v>
          </cell>
          <cell r="BC82">
            <v>2404.6781110916022</v>
          </cell>
          <cell r="BD82">
            <v>0</v>
          </cell>
          <cell r="BE82">
            <v>0</v>
          </cell>
          <cell r="BO82">
            <v>0</v>
          </cell>
          <cell r="BP82">
            <v>0</v>
          </cell>
          <cell r="BQ82">
            <v>1381.6</v>
          </cell>
          <cell r="BR82">
            <v>345.4</v>
          </cell>
          <cell r="BS82">
            <v>345.4</v>
          </cell>
          <cell r="BT82">
            <v>345.4</v>
          </cell>
          <cell r="BU82">
            <v>345.4</v>
          </cell>
          <cell r="CD82">
            <v>1276.1199999999999</v>
          </cell>
          <cell r="CE82">
            <v>319.02999999999997</v>
          </cell>
          <cell r="CF82">
            <v>319.02999999999997</v>
          </cell>
          <cell r="CG82">
            <v>319.02999999999997</v>
          </cell>
          <cell r="CH82">
            <v>319.02999999999997</v>
          </cell>
          <cell r="CR82">
            <v>0</v>
          </cell>
          <cell r="CS82">
            <v>0</v>
          </cell>
          <cell r="CT82">
            <v>290.60000000000002</v>
          </cell>
          <cell r="CU82">
            <v>72.650000000000006</v>
          </cell>
          <cell r="CV82">
            <v>72.650000000000006</v>
          </cell>
          <cell r="CW82">
            <v>72.650000000000006</v>
          </cell>
          <cell r="CX82">
            <v>72.650000000000006</v>
          </cell>
          <cell r="DG82">
            <v>268.27999999999997</v>
          </cell>
          <cell r="DH82">
            <v>67.069999999999993</v>
          </cell>
          <cell r="DI82">
            <v>67.069999999999993</v>
          </cell>
          <cell r="DJ82">
            <v>67.069999999999993</v>
          </cell>
          <cell r="DK82">
            <v>67.069999999999993</v>
          </cell>
          <cell r="DT82">
            <v>-22.32000000000005</v>
          </cell>
          <cell r="DU82">
            <v>-22.32000000000005</v>
          </cell>
          <cell r="DV82">
            <v>0</v>
          </cell>
          <cell r="DW82">
            <v>435.92</v>
          </cell>
          <cell r="DX82">
            <v>108.98</v>
          </cell>
          <cell r="DY82">
            <v>108.98</v>
          </cell>
          <cell r="DZ82">
            <v>108.98</v>
          </cell>
          <cell r="EA82">
            <v>108.98</v>
          </cell>
          <cell r="EK82">
            <v>640.47530548894292</v>
          </cell>
          <cell r="EL82">
            <v>0</v>
          </cell>
          <cell r="EM82">
            <v>640.47530548894292</v>
          </cell>
          <cell r="EN82">
            <v>0</v>
          </cell>
          <cell r="EO82">
            <v>0</v>
          </cell>
          <cell r="EX82">
            <v>204.55530548894291</v>
          </cell>
          <cell r="EY82">
            <v>0</v>
          </cell>
          <cell r="EZ82">
            <v>204.55530548894291</v>
          </cell>
          <cell r="FA82">
            <v>5931.28</v>
          </cell>
          <cell r="FB82">
            <v>1482.82</v>
          </cell>
          <cell r="FC82">
            <v>1482.82</v>
          </cell>
          <cell r="FD82">
            <v>1482.82</v>
          </cell>
          <cell r="FE82">
            <v>1482.82</v>
          </cell>
          <cell r="FN82">
            <v>8743.4723444162082</v>
          </cell>
          <cell r="FO82">
            <v>0</v>
          </cell>
          <cell r="FP82">
            <v>8743.4723444162082</v>
          </cell>
          <cell r="FQ82">
            <v>0</v>
          </cell>
          <cell r="FR82">
            <v>0</v>
          </cell>
          <cell r="GA82">
            <v>2812.1923444162085</v>
          </cell>
          <cell r="GB82">
            <v>0</v>
          </cell>
          <cell r="GC82">
            <v>2812.1923444162085</v>
          </cell>
          <cell r="GD82">
            <v>652.67999999999995</v>
          </cell>
          <cell r="GE82">
            <v>163.16999999999999</v>
          </cell>
          <cell r="GF82">
            <v>163.16999999999999</v>
          </cell>
          <cell r="GG82">
            <v>163.16999999999999</v>
          </cell>
          <cell r="GH82">
            <v>163.16999999999999</v>
          </cell>
          <cell r="GQ82">
            <v>0</v>
          </cell>
          <cell r="GV82">
            <v>-652.67999999999995</v>
          </cell>
          <cell r="GW82">
            <v>-652.67999999999995</v>
          </cell>
          <cell r="GX82">
            <v>0</v>
          </cell>
          <cell r="GY82">
            <v>7701.12</v>
          </cell>
          <cell r="GZ82">
            <v>1925.28</v>
          </cell>
          <cell r="HA82">
            <v>1925.28</v>
          </cell>
          <cell r="HB82">
            <v>1925.28</v>
          </cell>
          <cell r="HC82">
            <v>1925.28</v>
          </cell>
          <cell r="HL82">
            <v>7448.1537365399436</v>
          </cell>
          <cell r="HM82">
            <v>2479.256065617582</v>
          </cell>
          <cell r="HN82">
            <v>1953.2418621295169</v>
          </cell>
          <cell r="HO82">
            <v>1618.6495818397477</v>
          </cell>
          <cell r="HP82">
            <v>1397.0062269530961</v>
          </cell>
          <cell r="HY82">
            <v>-252.96626346005633</v>
          </cell>
          <cell r="HZ82">
            <v>-252.96626346005633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O82">
            <v>0</v>
          </cell>
          <cell r="IP82">
            <v>0</v>
          </cell>
          <cell r="IQ82">
            <v>0</v>
          </cell>
          <cell r="IR82">
            <v>0</v>
          </cell>
          <cell r="IS82">
            <v>0</v>
          </cell>
          <cell r="JB82">
            <v>0</v>
          </cell>
          <cell r="JC82">
            <v>0</v>
          </cell>
          <cell r="JD82">
            <v>0</v>
          </cell>
          <cell r="JE82">
            <v>0</v>
          </cell>
          <cell r="JF82">
            <v>0</v>
          </cell>
          <cell r="JG82">
            <v>0</v>
          </cell>
          <cell r="JH82">
            <v>0</v>
          </cell>
          <cell r="JI82">
            <v>0</v>
          </cell>
          <cell r="JR82">
            <v>0</v>
          </cell>
          <cell r="JS82">
            <v>0</v>
          </cell>
          <cell r="JT82">
            <v>0</v>
          </cell>
          <cell r="JU82">
            <v>0</v>
          </cell>
          <cell r="JV82">
            <v>0</v>
          </cell>
          <cell r="KE82">
            <v>0</v>
          </cell>
          <cell r="KF82">
            <v>0</v>
          </cell>
          <cell r="KG82">
            <v>0</v>
          </cell>
          <cell r="KH82">
            <v>2160.52</v>
          </cell>
          <cell r="KI82">
            <v>540.13</v>
          </cell>
          <cell r="KJ82">
            <v>540.13</v>
          </cell>
          <cell r="KK82">
            <v>540.13</v>
          </cell>
          <cell r="KL82">
            <v>540.13</v>
          </cell>
          <cell r="KU82">
            <v>2328.2480828694879</v>
          </cell>
          <cell r="KV82">
            <v>627.73552269735683</v>
          </cell>
          <cell r="KW82">
            <v>628.51474428476138</v>
          </cell>
          <cell r="KX82">
            <v>593.62953204903874</v>
          </cell>
          <cell r="KY82">
            <v>478.36828383833085</v>
          </cell>
          <cell r="LH82">
            <v>167.72808286948793</v>
          </cell>
          <cell r="LI82">
            <v>0</v>
          </cell>
          <cell r="LJ82">
            <v>167.72808286948793</v>
          </cell>
          <cell r="LK82">
            <v>0</v>
          </cell>
          <cell r="LX82">
            <v>0</v>
          </cell>
          <cell r="MJ82">
            <v>0</v>
          </cell>
          <cell r="ML82">
            <v>0</v>
          </cell>
          <cell r="MM82">
            <v>0</v>
          </cell>
          <cell r="MN82">
            <v>32581.56</v>
          </cell>
          <cell r="MO82">
            <v>8145.39</v>
          </cell>
          <cell r="MP82">
            <v>8145.39</v>
          </cell>
          <cell r="MQ82">
            <v>8145.39</v>
          </cell>
          <cell r="MR82">
            <v>8145.39</v>
          </cell>
          <cell r="NA82">
            <v>96658.322399771656</v>
          </cell>
          <cell r="NB82">
            <v>25708.026852219315</v>
          </cell>
          <cell r="NC82">
            <v>25558.455547552338</v>
          </cell>
          <cell r="ND82">
            <v>45391.839999999997</v>
          </cell>
          <cell r="NE82">
            <v>0</v>
          </cell>
          <cell r="NN82">
            <v>64076.762399771658</v>
          </cell>
          <cell r="NO82">
            <v>0</v>
          </cell>
          <cell r="NP82">
            <v>64076.762399771658</v>
          </cell>
          <cell r="NQ82">
            <v>9597.1999999999989</v>
          </cell>
          <cell r="NR82">
            <v>3151.26</v>
          </cell>
          <cell r="NS82">
            <v>-6445.9399999999987</v>
          </cell>
          <cell r="NT82">
            <v>-6445.9399999999987</v>
          </cell>
          <cell r="NU82">
            <v>0</v>
          </cell>
          <cell r="NV82">
            <v>1955.64</v>
          </cell>
          <cell r="NW82">
            <v>488.91</v>
          </cell>
          <cell r="NX82">
            <v>488.91</v>
          </cell>
          <cell r="NY82">
            <v>488.91</v>
          </cell>
          <cell r="NZ82">
            <v>488.91</v>
          </cell>
          <cell r="OI82">
            <v>477.92</v>
          </cell>
          <cell r="OJ82">
            <v>0</v>
          </cell>
          <cell r="OK82">
            <v>0</v>
          </cell>
          <cell r="OL82">
            <v>477.92</v>
          </cell>
          <cell r="OM82">
            <v>0</v>
          </cell>
          <cell r="OV82">
            <v>-1477.72</v>
          </cell>
          <cell r="OW82">
            <v>-1477.72</v>
          </cell>
          <cell r="OX82">
            <v>0</v>
          </cell>
          <cell r="OY82">
            <v>2010.44</v>
          </cell>
          <cell r="OZ82">
            <v>502.61</v>
          </cell>
          <cell r="PA82">
            <v>502.61</v>
          </cell>
          <cell r="PB82">
            <v>502.61</v>
          </cell>
          <cell r="PC82">
            <v>502.61</v>
          </cell>
          <cell r="PL82">
            <v>2673.34</v>
          </cell>
          <cell r="PM82">
            <v>0</v>
          </cell>
          <cell r="PN82">
            <v>0</v>
          </cell>
          <cell r="PO82">
            <v>2673.34</v>
          </cell>
          <cell r="PP82">
            <v>0</v>
          </cell>
          <cell r="PY82">
            <v>662.90000000000009</v>
          </cell>
          <cell r="PZ82">
            <v>0</v>
          </cell>
          <cell r="QA82">
            <v>662.90000000000009</v>
          </cell>
          <cell r="QB82">
            <v>602.64</v>
          </cell>
          <cell r="QC82">
            <v>150.66</v>
          </cell>
          <cell r="QD82">
            <v>150.66</v>
          </cell>
          <cell r="QE82">
            <v>150.66</v>
          </cell>
          <cell r="QF82">
            <v>150.66</v>
          </cell>
          <cell r="QO82">
            <v>0</v>
          </cell>
          <cell r="QP82">
            <v>0</v>
          </cell>
          <cell r="QQ82">
            <v>0</v>
          </cell>
          <cell r="QR82">
            <v>0</v>
          </cell>
          <cell r="QS82">
            <v>0</v>
          </cell>
          <cell r="RB82">
            <v>-602.64</v>
          </cell>
          <cell r="RC82">
            <v>-602.64</v>
          </cell>
          <cell r="RD82">
            <v>0</v>
          </cell>
          <cell r="RE82">
            <v>2510.6799999999998</v>
          </cell>
          <cell r="RF82">
            <v>627.66999999999996</v>
          </cell>
          <cell r="RG82">
            <v>627.66999999999996</v>
          </cell>
          <cell r="RH82">
            <v>627.66999999999996</v>
          </cell>
          <cell r="RI82">
            <v>627.66999999999996</v>
          </cell>
          <cell r="RR82">
            <v>0</v>
          </cell>
          <cell r="RS82">
            <v>0</v>
          </cell>
          <cell r="RT82">
            <v>0</v>
          </cell>
          <cell r="RU82">
            <v>0</v>
          </cell>
          <cell r="RV82">
            <v>0</v>
          </cell>
          <cell r="SE82">
            <v>-2510.6799999999998</v>
          </cell>
          <cell r="SF82">
            <v>-2510.6799999999998</v>
          </cell>
          <cell r="SG82">
            <v>0</v>
          </cell>
          <cell r="SH82">
            <v>793.2</v>
          </cell>
          <cell r="SI82">
            <v>198.3</v>
          </cell>
          <cell r="SJ82">
            <v>198.3</v>
          </cell>
          <cell r="SK82">
            <v>198.3</v>
          </cell>
          <cell r="SL82">
            <v>198.3</v>
          </cell>
          <cell r="SU82">
            <v>0</v>
          </cell>
          <cell r="SV82">
            <v>0</v>
          </cell>
          <cell r="SW82">
            <v>0</v>
          </cell>
          <cell r="SX82">
            <v>0</v>
          </cell>
          <cell r="SY82">
            <v>0</v>
          </cell>
          <cell r="TH82">
            <v>-793.2</v>
          </cell>
          <cell r="TI82">
            <v>-793.2</v>
          </cell>
          <cell r="TJ82">
            <v>0</v>
          </cell>
          <cell r="TK82">
            <v>1688.88</v>
          </cell>
          <cell r="TL82">
            <v>422.22</v>
          </cell>
          <cell r="TM82">
            <v>422.22</v>
          </cell>
          <cell r="TN82">
            <v>422.22</v>
          </cell>
          <cell r="TO82">
            <v>422.22</v>
          </cell>
          <cell r="TX82">
            <v>0</v>
          </cell>
          <cell r="TY82">
            <v>0</v>
          </cell>
          <cell r="TZ82">
            <v>0</v>
          </cell>
          <cell r="UA82">
            <v>0</v>
          </cell>
          <cell r="UB82">
            <v>0</v>
          </cell>
          <cell r="UK82">
            <v>-1688.88</v>
          </cell>
          <cell r="UL82">
            <v>-1688.88</v>
          </cell>
          <cell r="UM82">
            <v>0</v>
          </cell>
          <cell r="UN82">
            <v>35.72</v>
          </cell>
          <cell r="UO82">
            <v>8.93</v>
          </cell>
          <cell r="UP82">
            <v>8.93</v>
          </cell>
          <cell r="UQ82">
            <v>8.93</v>
          </cell>
          <cell r="UR82">
            <v>8.93</v>
          </cell>
          <cell r="VA82">
            <v>0</v>
          </cell>
          <cell r="VC82">
            <v>0</v>
          </cell>
          <cell r="VH82">
            <v>0</v>
          </cell>
          <cell r="VN82">
            <v>-35.72</v>
          </cell>
          <cell r="VO82">
            <v>-35.72</v>
          </cell>
          <cell r="VP82">
            <v>0</v>
          </cell>
          <cell r="VQ82">
            <v>0</v>
          </cell>
          <cell r="WD82">
            <v>0</v>
          </cell>
          <cell r="WQ82">
            <v>0</v>
          </cell>
          <cell r="WR82">
            <v>0</v>
          </cell>
          <cell r="WS82">
            <v>0</v>
          </cell>
          <cell r="WT82">
            <v>28603.52</v>
          </cell>
          <cell r="WU82">
            <v>7150.88</v>
          </cell>
          <cell r="WV82">
            <v>7150.88</v>
          </cell>
          <cell r="WW82">
            <v>7150.88</v>
          </cell>
          <cell r="WX82">
            <v>7150.88</v>
          </cell>
          <cell r="XG82">
            <v>20792.024770781634</v>
          </cell>
          <cell r="XH82">
            <v>8214.9259090558699</v>
          </cell>
          <cell r="XI82">
            <v>6333.9721543613459</v>
          </cell>
          <cell r="XJ82">
            <v>0</v>
          </cell>
          <cell r="XK82">
            <v>6243.1267073644194</v>
          </cell>
          <cell r="XT82">
            <v>-7811.4952292183661</v>
          </cell>
          <cell r="XU82">
            <v>-7811.4952292183661</v>
          </cell>
          <cell r="XV82">
            <v>0</v>
          </cell>
          <cell r="XW82">
            <v>10931.2</v>
          </cell>
          <cell r="XX82">
            <v>2732.8</v>
          </cell>
          <cell r="XY82">
            <v>2732.8</v>
          </cell>
          <cell r="XZ82">
            <v>2732.8</v>
          </cell>
          <cell r="YA82">
            <v>2732.8</v>
          </cell>
          <cell r="YJ82">
            <v>10090.377837191483</v>
          </cell>
          <cell r="YK82">
            <v>2885.1153301532454</v>
          </cell>
          <cell r="YL82">
            <v>2497.6886867353737</v>
          </cell>
          <cell r="YM82">
            <v>2510.6556316886499</v>
          </cell>
          <cell r="YN82">
            <v>2196.9181886142137</v>
          </cell>
          <cell r="YW82">
            <v>-840.82216280851753</v>
          </cell>
          <cell r="YX82">
            <v>-840.82216280851753</v>
          </cell>
          <cell r="YY82">
            <v>0</v>
          </cell>
          <cell r="YZ82">
            <v>4737.88</v>
          </cell>
          <cell r="ZA82">
            <v>1184.47</v>
          </cell>
          <cell r="ZB82">
            <v>1184.47</v>
          </cell>
          <cell r="ZC82">
            <v>1184.47</v>
          </cell>
          <cell r="ZD82">
            <v>1184.47</v>
          </cell>
          <cell r="ZM82">
            <v>19019.163759442526</v>
          </cell>
          <cell r="ZT82">
            <v>4566.8733699274453</v>
          </cell>
          <cell r="ZU82">
            <v>11369.336668516702</v>
          </cell>
          <cell r="ZV82">
            <v>3082.9537209983791</v>
          </cell>
          <cell r="ZZ82">
            <v>14281.283759442525</v>
          </cell>
          <cell r="AAA82">
            <v>0</v>
          </cell>
          <cell r="AAB82">
            <v>14281.283759442525</v>
          </cell>
          <cell r="AAC82">
            <v>612.20000000000005</v>
          </cell>
          <cell r="AAD82">
            <v>153.05000000000001</v>
          </cell>
          <cell r="AAE82">
            <v>153.05000000000001</v>
          </cell>
          <cell r="AAF82">
            <v>153.05000000000001</v>
          </cell>
          <cell r="AAG82">
            <v>153.05000000000001</v>
          </cell>
          <cell r="AAP82">
            <v>773.91763064999998</v>
          </cell>
          <cell r="AAQ82">
            <v>0</v>
          </cell>
          <cell r="AAR82">
            <v>258.07145211</v>
          </cell>
          <cell r="AAS82">
            <v>255.58167653999999</v>
          </cell>
          <cell r="AAT82">
            <v>260.26450199999999</v>
          </cell>
          <cell r="ABC82">
            <v>161.71763064999993</v>
          </cell>
          <cell r="ABD82">
            <v>0</v>
          </cell>
          <cell r="ABE82">
            <v>161.71763064999993</v>
          </cell>
          <cell r="ABF82">
            <v>135.76</v>
          </cell>
          <cell r="ABG82">
            <v>33.94</v>
          </cell>
          <cell r="ABH82">
            <v>33.94</v>
          </cell>
          <cell r="ABI82">
            <v>33.94</v>
          </cell>
          <cell r="ABJ82">
            <v>33.94</v>
          </cell>
          <cell r="ABS82">
            <v>0</v>
          </cell>
          <cell r="ABT82">
            <v>0</v>
          </cell>
          <cell r="ABU82">
            <v>0</v>
          </cell>
          <cell r="ABV82">
            <v>0</v>
          </cell>
          <cell r="ACF82">
            <v>-135.76</v>
          </cell>
          <cell r="ACG82">
            <v>-135.76</v>
          </cell>
          <cell r="ACH82">
            <v>0</v>
          </cell>
          <cell r="ACI82">
            <v>5185.72</v>
          </cell>
          <cell r="ACJ82">
            <v>5123.2258972999998</v>
          </cell>
          <cell r="ACK82">
            <v>-62.49410270000044</v>
          </cell>
          <cell r="ACL82">
            <v>-62.49410270000044</v>
          </cell>
          <cell r="ACM82">
            <v>0</v>
          </cell>
          <cell r="ACN82">
            <v>5185.72</v>
          </cell>
          <cell r="ACO82">
            <v>1296.43</v>
          </cell>
          <cell r="ACP82">
            <v>1296.43</v>
          </cell>
          <cell r="ACQ82">
            <v>1296.43</v>
          </cell>
          <cell r="ACR82">
            <v>1296.43</v>
          </cell>
          <cell r="ADA82">
            <v>5123.2258972999998</v>
          </cell>
          <cell r="ADB82">
            <v>1272.9058636</v>
          </cell>
          <cell r="ADC82">
            <v>1327.3815599799998</v>
          </cell>
          <cell r="ADD82">
            <v>1314.5754857199997</v>
          </cell>
          <cell r="ADE82">
            <v>1208.3629879999999</v>
          </cell>
          <cell r="ADN82">
            <v>-62.49410270000044</v>
          </cell>
          <cell r="ADO82">
            <v>-62.49410270000044</v>
          </cell>
          <cell r="ADP82">
            <v>0</v>
          </cell>
          <cell r="ADQ82">
            <v>0</v>
          </cell>
          <cell r="ADR82">
            <v>0</v>
          </cell>
          <cell r="ADS82">
            <v>0</v>
          </cell>
          <cell r="ADT82">
            <v>0</v>
          </cell>
          <cell r="ADU82">
            <v>0</v>
          </cell>
          <cell r="AED82">
            <v>0</v>
          </cell>
          <cell r="AEE82">
            <v>0</v>
          </cell>
          <cell r="AEF82">
            <v>0</v>
          </cell>
          <cell r="AEG82">
            <v>0</v>
          </cell>
          <cell r="AEH82">
            <v>0</v>
          </cell>
          <cell r="AEQ82">
            <v>0</v>
          </cell>
          <cell r="AER82">
            <v>0</v>
          </cell>
          <cell r="AES82">
            <v>0</v>
          </cell>
          <cell r="AET82">
            <v>0</v>
          </cell>
          <cell r="AEU82">
            <v>0</v>
          </cell>
          <cell r="AEV82">
            <v>0</v>
          </cell>
          <cell r="AEW82">
            <v>0</v>
          </cell>
          <cell r="AEX82">
            <v>0</v>
          </cell>
          <cell r="AFG82">
            <v>0</v>
          </cell>
          <cell r="AFH82">
            <v>0</v>
          </cell>
          <cell r="AFI82">
            <v>0</v>
          </cell>
          <cell r="AFK82">
            <v>0</v>
          </cell>
          <cell r="AFT82">
            <v>0</v>
          </cell>
          <cell r="AFU82">
            <v>0</v>
          </cell>
          <cell r="AFV82">
            <v>0</v>
          </cell>
          <cell r="AFW82">
            <v>120952.84</v>
          </cell>
          <cell r="AFX82">
            <v>190923.75412636681</v>
          </cell>
          <cell r="AFY82">
            <v>69970.914126366813</v>
          </cell>
          <cell r="AFZ82">
            <v>0</v>
          </cell>
          <cell r="AGA82">
            <v>69970.914126366813</v>
          </cell>
          <cell r="AGB82">
            <v>145143.408</v>
          </cell>
          <cell r="AGC82">
            <v>229108.50495164018</v>
          </cell>
          <cell r="AGD82">
            <v>83965.096951640182</v>
          </cell>
          <cell r="AGE82">
            <v>0</v>
          </cell>
          <cell r="AGF82">
            <v>83965.096951640182</v>
          </cell>
          <cell r="AGG82">
            <v>7257.1704</v>
          </cell>
          <cell r="AGH82">
            <v>11455.42524758201</v>
          </cell>
          <cell r="AGI82">
            <v>4198.2548475820104</v>
          </cell>
          <cell r="AGJ82">
            <v>0</v>
          </cell>
          <cell r="AGK82">
            <v>4198.2548475820104</v>
          </cell>
          <cell r="AGL82">
            <v>825.35516304347823</v>
          </cell>
          <cell r="AGN82">
            <v>-825.35516304347823</v>
          </cell>
          <cell r="AGO82">
            <v>-825.35516304347823</v>
          </cell>
          <cell r="AGP82">
            <v>0</v>
          </cell>
          <cell r="AGQ82">
            <v>153225.93356304348</v>
          </cell>
          <cell r="AGR82">
            <v>240563.93019922217</v>
          </cell>
          <cell r="AGS82">
            <v>87337.996636178694</v>
          </cell>
          <cell r="AGT82">
            <v>0</v>
          </cell>
          <cell r="AGU82">
            <v>87337.996636178694</v>
          </cell>
        </row>
        <row r="83">
          <cell r="C83" t="str">
            <v>Чудiнова, ВУЛ, 1</v>
          </cell>
          <cell r="D83">
            <v>2</v>
          </cell>
          <cell r="E83">
            <v>244.6</v>
          </cell>
          <cell r="F83">
            <v>1630.96</v>
          </cell>
          <cell r="G83">
            <v>2173.8008723495104</v>
          </cell>
          <cell r="H83">
            <v>542.84087234951039</v>
          </cell>
          <cell r="I83">
            <v>0</v>
          </cell>
          <cell r="J83">
            <v>542.84087234951039</v>
          </cell>
          <cell r="K83">
            <v>718.8</v>
          </cell>
          <cell r="L83">
            <v>179.7</v>
          </cell>
          <cell r="M83">
            <v>179.7</v>
          </cell>
          <cell r="N83">
            <v>179.7</v>
          </cell>
          <cell r="O83">
            <v>179.7</v>
          </cell>
          <cell r="X83">
            <v>1125.6856372130076</v>
          </cell>
          <cell r="Y83">
            <v>0</v>
          </cell>
          <cell r="Z83">
            <v>0</v>
          </cell>
          <cell r="AA83">
            <v>1125.6856372130076</v>
          </cell>
          <cell r="AB83">
            <v>0</v>
          </cell>
          <cell r="AL83">
            <v>0</v>
          </cell>
          <cell r="AM83">
            <v>0</v>
          </cell>
          <cell r="AN83">
            <v>101.52</v>
          </cell>
          <cell r="AO83">
            <v>25.38</v>
          </cell>
          <cell r="AP83">
            <v>25.38</v>
          </cell>
          <cell r="AQ83">
            <v>25.38</v>
          </cell>
          <cell r="AR83">
            <v>25.38</v>
          </cell>
          <cell r="BA83">
            <v>159.89425698000068</v>
          </cell>
          <cell r="BB83">
            <v>0</v>
          </cell>
          <cell r="BC83">
            <v>0</v>
          </cell>
          <cell r="BD83">
            <v>159.89425698000068</v>
          </cell>
          <cell r="BE83">
            <v>0</v>
          </cell>
          <cell r="BO83">
            <v>0</v>
          </cell>
          <cell r="BP83">
            <v>0</v>
          </cell>
          <cell r="BQ83">
            <v>34.4</v>
          </cell>
          <cell r="BR83">
            <v>8.6</v>
          </cell>
          <cell r="BS83">
            <v>8.6</v>
          </cell>
          <cell r="BT83">
            <v>8.6</v>
          </cell>
          <cell r="BU83">
            <v>8.6</v>
          </cell>
          <cell r="CD83">
            <v>31.8</v>
          </cell>
          <cell r="CE83">
            <v>7.95</v>
          </cell>
          <cell r="CF83">
            <v>7.95</v>
          </cell>
          <cell r="CG83">
            <v>7.95</v>
          </cell>
          <cell r="CH83">
            <v>7.95</v>
          </cell>
          <cell r="CR83">
            <v>0</v>
          </cell>
          <cell r="CS83">
            <v>0</v>
          </cell>
          <cell r="CT83">
            <v>9.4</v>
          </cell>
          <cell r="CU83">
            <v>2.35</v>
          </cell>
          <cell r="CV83">
            <v>2.35</v>
          </cell>
          <cell r="CW83">
            <v>2.35</v>
          </cell>
          <cell r="CX83">
            <v>2.35</v>
          </cell>
          <cell r="DG83">
            <v>8.68</v>
          </cell>
          <cell r="DH83">
            <v>2.17</v>
          </cell>
          <cell r="DI83">
            <v>2.17</v>
          </cell>
          <cell r="DJ83">
            <v>2.17</v>
          </cell>
          <cell r="DK83">
            <v>2.17</v>
          </cell>
          <cell r="DT83">
            <v>-0.72000000000000064</v>
          </cell>
          <cell r="DU83">
            <v>-0.72000000000000064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307.16000000000003</v>
          </cell>
          <cell r="FB83">
            <v>76.790000000000006</v>
          </cell>
          <cell r="FC83">
            <v>76.790000000000006</v>
          </cell>
          <cell r="FD83">
            <v>76.790000000000006</v>
          </cell>
          <cell r="FE83">
            <v>76.790000000000006</v>
          </cell>
          <cell r="FN83">
            <v>482.73816698415158</v>
          </cell>
          <cell r="FO83">
            <v>0</v>
          </cell>
          <cell r="FP83">
            <v>0</v>
          </cell>
          <cell r="FQ83">
            <v>482.73816698415158</v>
          </cell>
          <cell r="FR83">
            <v>0</v>
          </cell>
          <cell r="GA83">
            <v>175.57816698415155</v>
          </cell>
          <cell r="GB83">
            <v>0</v>
          </cell>
          <cell r="GC83">
            <v>175.57816698415155</v>
          </cell>
          <cell r="GD83">
            <v>143.32</v>
          </cell>
          <cell r="GE83">
            <v>35.83</v>
          </cell>
          <cell r="GF83">
            <v>35.83</v>
          </cell>
          <cell r="GG83">
            <v>35.83</v>
          </cell>
          <cell r="GH83">
            <v>35.83</v>
          </cell>
          <cell r="GQ83">
            <v>0</v>
          </cell>
          <cell r="GV83">
            <v>-143.32</v>
          </cell>
          <cell r="GW83">
            <v>-143.32</v>
          </cell>
          <cell r="GX83">
            <v>0</v>
          </cell>
          <cell r="GY83">
            <v>316.36</v>
          </cell>
          <cell r="GZ83">
            <v>79.09</v>
          </cell>
          <cell r="HA83">
            <v>79.09</v>
          </cell>
          <cell r="HB83">
            <v>79.09</v>
          </cell>
          <cell r="HC83">
            <v>79.09</v>
          </cell>
          <cell r="HL83">
            <v>365.00281117235073</v>
          </cell>
          <cell r="HM83">
            <v>162.60113244703601</v>
          </cell>
          <cell r="HN83">
            <v>79.661442905377342</v>
          </cell>
          <cell r="HO83">
            <v>65.979213130530383</v>
          </cell>
          <cell r="HP83">
            <v>56.761022689406936</v>
          </cell>
          <cell r="HY83">
            <v>48.642811172350719</v>
          </cell>
          <cell r="HZ83">
            <v>0</v>
          </cell>
          <cell r="IA83">
            <v>48.642811172350719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O83">
            <v>0</v>
          </cell>
          <cell r="IP83">
            <v>0</v>
          </cell>
          <cell r="IQ83">
            <v>0</v>
          </cell>
          <cell r="IR83">
            <v>0</v>
          </cell>
          <cell r="IS83">
            <v>0</v>
          </cell>
          <cell r="JB83">
            <v>0</v>
          </cell>
          <cell r="JC83">
            <v>0</v>
          </cell>
          <cell r="JD83">
            <v>0</v>
          </cell>
          <cell r="JE83">
            <v>0</v>
          </cell>
          <cell r="JF83">
            <v>0</v>
          </cell>
          <cell r="JG83">
            <v>0</v>
          </cell>
          <cell r="JH83">
            <v>0</v>
          </cell>
          <cell r="JI83">
            <v>0</v>
          </cell>
          <cell r="JR83">
            <v>0</v>
          </cell>
          <cell r="JS83">
            <v>0</v>
          </cell>
          <cell r="JT83">
            <v>0</v>
          </cell>
          <cell r="JU83">
            <v>0</v>
          </cell>
          <cell r="JV83">
            <v>0</v>
          </cell>
          <cell r="KE83">
            <v>0</v>
          </cell>
          <cell r="KF83">
            <v>0</v>
          </cell>
          <cell r="KG83">
            <v>0</v>
          </cell>
          <cell r="KH83">
            <v>144.16</v>
          </cell>
          <cell r="KI83">
            <v>36.04</v>
          </cell>
          <cell r="KJ83">
            <v>36.04</v>
          </cell>
          <cell r="KK83">
            <v>36.04</v>
          </cell>
          <cell r="KL83">
            <v>36.04</v>
          </cell>
          <cell r="KU83">
            <v>155.38802779115045</v>
          </cell>
          <cell r="KV83">
            <v>41.895271197290654</v>
          </cell>
          <cell r="KW83">
            <v>41.947276697292978</v>
          </cell>
          <cell r="KX83">
            <v>39.619026383991411</v>
          </cell>
          <cell r="KY83">
            <v>31.926453512575403</v>
          </cell>
          <cell r="LH83">
            <v>11.228027791150453</v>
          </cell>
          <cell r="LI83">
            <v>0</v>
          </cell>
          <cell r="LJ83">
            <v>11.228027791150453</v>
          </cell>
          <cell r="LK83">
            <v>0</v>
          </cell>
          <cell r="LX83">
            <v>0</v>
          </cell>
          <cell r="MJ83">
            <v>0</v>
          </cell>
          <cell r="ML83">
            <v>0</v>
          </cell>
          <cell r="MM83">
            <v>0</v>
          </cell>
          <cell r="MN83">
            <v>1161.1600000000001</v>
          </cell>
          <cell r="MO83">
            <v>290.29000000000002</v>
          </cell>
          <cell r="MP83">
            <v>290.29000000000002</v>
          </cell>
          <cell r="MQ83">
            <v>290.29000000000002</v>
          </cell>
          <cell r="MR83">
            <v>290.29000000000002</v>
          </cell>
          <cell r="NA83">
            <v>167.11329679951371</v>
          </cell>
          <cell r="NB83">
            <v>167.11329679951371</v>
          </cell>
          <cell r="NC83">
            <v>0</v>
          </cell>
          <cell r="ND83">
            <v>0</v>
          </cell>
          <cell r="NE83">
            <v>0</v>
          </cell>
          <cell r="NN83">
            <v>-994.04670320048638</v>
          </cell>
          <cell r="NO83">
            <v>-994.04670320048638</v>
          </cell>
          <cell r="NP83">
            <v>0</v>
          </cell>
          <cell r="NQ83">
            <v>413.08</v>
          </cell>
          <cell r="NR83">
            <v>0</v>
          </cell>
          <cell r="NS83">
            <v>-413.08</v>
          </cell>
          <cell r="NT83">
            <v>-413.08</v>
          </cell>
          <cell r="NU83">
            <v>0</v>
          </cell>
          <cell r="NV83">
            <v>192.24</v>
          </cell>
          <cell r="NW83">
            <v>48.06</v>
          </cell>
          <cell r="NX83">
            <v>48.06</v>
          </cell>
          <cell r="NY83">
            <v>48.06</v>
          </cell>
          <cell r="NZ83">
            <v>48.06</v>
          </cell>
          <cell r="OI83">
            <v>0</v>
          </cell>
          <cell r="OJ83">
            <v>0</v>
          </cell>
          <cell r="OK83">
            <v>0</v>
          </cell>
          <cell r="OL83">
            <v>0</v>
          </cell>
          <cell r="OM83">
            <v>0</v>
          </cell>
          <cell r="OV83">
            <v>-192.24</v>
          </cell>
          <cell r="OW83">
            <v>-192.24</v>
          </cell>
          <cell r="OX83">
            <v>0</v>
          </cell>
          <cell r="OY83">
            <v>86.56</v>
          </cell>
          <cell r="OZ83">
            <v>21.64</v>
          </cell>
          <cell r="PA83">
            <v>21.64</v>
          </cell>
          <cell r="PB83">
            <v>21.64</v>
          </cell>
          <cell r="PC83">
            <v>21.64</v>
          </cell>
          <cell r="PL83">
            <v>0</v>
          </cell>
          <cell r="PM83">
            <v>0</v>
          </cell>
          <cell r="PN83">
            <v>0</v>
          </cell>
          <cell r="PO83">
            <v>0</v>
          </cell>
          <cell r="PP83">
            <v>0</v>
          </cell>
          <cell r="PY83">
            <v>-86.56</v>
          </cell>
          <cell r="PZ83">
            <v>-86.56</v>
          </cell>
          <cell r="QA83">
            <v>0</v>
          </cell>
          <cell r="QB83">
            <v>18.88</v>
          </cell>
          <cell r="QC83">
            <v>4.72</v>
          </cell>
          <cell r="QD83">
            <v>4.72</v>
          </cell>
          <cell r="QE83">
            <v>4.72</v>
          </cell>
          <cell r="QF83">
            <v>4.72</v>
          </cell>
          <cell r="QO83">
            <v>0</v>
          </cell>
          <cell r="QP83">
            <v>0</v>
          </cell>
          <cell r="QQ83">
            <v>0</v>
          </cell>
          <cell r="QR83">
            <v>0</v>
          </cell>
          <cell r="QS83">
            <v>0</v>
          </cell>
          <cell r="RB83">
            <v>-18.88</v>
          </cell>
          <cell r="RC83">
            <v>-18.88</v>
          </cell>
          <cell r="RD83">
            <v>0</v>
          </cell>
          <cell r="RE83">
            <v>87.2</v>
          </cell>
          <cell r="RF83">
            <v>21.8</v>
          </cell>
          <cell r="RG83">
            <v>21.8</v>
          </cell>
          <cell r="RH83">
            <v>21.8</v>
          </cell>
          <cell r="RI83">
            <v>21.8</v>
          </cell>
          <cell r="RR83">
            <v>0</v>
          </cell>
          <cell r="RS83">
            <v>0</v>
          </cell>
          <cell r="RT83">
            <v>0</v>
          </cell>
          <cell r="RU83">
            <v>0</v>
          </cell>
          <cell r="RV83">
            <v>0</v>
          </cell>
          <cell r="SE83">
            <v>-87.2</v>
          </cell>
          <cell r="SF83">
            <v>-87.2</v>
          </cell>
          <cell r="SG83">
            <v>0</v>
          </cell>
          <cell r="SH83">
            <v>0</v>
          </cell>
          <cell r="SI83">
            <v>0</v>
          </cell>
          <cell r="SJ83">
            <v>0</v>
          </cell>
          <cell r="SK83">
            <v>0</v>
          </cell>
          <cell r="SL83">
            <v>0</v>
          </cell>
          <cell r="SU83">
            <v>0</v>
          </cell>
          <cell r="SV83">
            <v>0</v>
          </cell>
          <cell r="SW83">
            <v>0</v>
          </cell>
          <cell r="SX83">
            <v>0</v>
          </cell>
          <cell r="SY83">
            <v>0</v>
          </cell>
          <cell r="TH83">
            <v>0</v>
          </cell>
          <cell r="TI83">
            <v>0</v>
          </cell>
          <cell r="TJ83">
            <v>0</v>
          </cell>
          <cell r="TK83">
            <v>23.64</v>
          </cell>
          <cell r="TL83">
            <v>5.91</v>
          </cell>
          <cell r="TM83">
            <v>5.91</v>
          </cell>
          <cell r="TN83">
            <v>5.91</v>
          </cell>
          <cell r="TO83">
            <v>5.91</v>
          </cell>
          <cell r="TX83">
            <v>0</v>
          </cell>
          <cell r="TY83">
            <v>0</v>
          </cell>
          <cell r="TZ83">
            <v>0</v>
          </cell>
          <cell r="UA83">
            <v>0</v>
          </cell>
          <cell r="UB83">
            <v>0</v>
          </cell>
          <cell r="UK83">
            <v>-23.64</v>
          </cell>
          <cell r="UL83">
            <v>-23.64</v>
          </cell>
          <cell r="UM83">
            <v>0</v>
          </cell>
          <cell r="UN83">
            <v>4.5599999999999996</v>
          </cell>
          <cell r="UO83">
            <v>1.1399999999999999</v>
          </cell>
          <cell r="UP83">
            <v>1.1399999999999999</v>
          </cell>
          <cell r="UQ83">
            <v>1.1399999999999999</v>
          </cell>
          <cell r="UR83">
            <v>1.1399999999999999</v>
          </cell>
          <cell r="VA83">
            <v>0</v>
          </cell>
          <cell r="VC83">
            <v>0</v>
          </cell>
          <cell r="VH83">
            <v>0</v>
          </cell>
          <cell r="VN83">
            <v>-4.5599999999999996</v>
          </cell>
          <cell r="VO83">
            <v>-4.5599999999999996</v>
          </cell>
          <cell r="VP83">
            <v>0</v>
          </cell>
          <cell r="VQ83">
            <v>0</v>
          </cell>
          <cell r="WD83">
            <v>0</v>
          </cell>
          <cell r="WQ83">
            <v>0</v>
          </cell>
          <cell r="WR83">
            <v>0</v>
          </cell>
          <cell r="WS83">
            <v>0</v>
          </cell>
          <cell r="WT83">
            <v>791.08</v>
          </cell>
          <cell r="WU83">
            <v>197.77</v>
          </cell>
          <cell r="WV83">
            <v>197.77</v>
          </cell>
          <cell r="WW83">
            <v>197.77</v>
          </cell>
          <cell r="WX83">
            <v>197.77</v>
          </cell>
          <cell r="XG83">
            <v>1250.6615333159025</v>
          </cell>
          <cell r="XH83">
            <v>789.70320222832027</v>
          </cell>
          <cell r="XI83">
            <v>343.01234102883666</v>
          </cell>
          <cell r="XJ83">
            <v>10.247549124930597</v>
          </cell>
          <cell r="XK83">
            <v>107.69844093381482</v>
          </cell>
          <cell r="XT83">
            <v>459.58153331590245</v>
          </cell>
          <cell r="XU83">
            <v>0</v>
          </cell>
          <cell r="XV83">
            <v>459.58153331590245</v>
          </cell>
          <cell r="XW83">
            <v>267.95999999999998</v>
          </cell>
          <cell r="XX83">
            <v>66.989999999999995</v>
          </cell>
          <cell r="XY83">
            <v>66.989999999999995</v>
          </cell>
          <cell r="XZ83">
            <v>66.989999999999995</v>
          </cell>
          <cell r="YA83">
            <v>66.989999999999995</v>
          </cell>
          <cell r="YJ83">
            <v>969.2530609199307</v>
          </cell>
          <cell r="YK83">
            <v>537.29506583286013</v>
          </cell>
          <cell r="YL83">
            <v>149.73631176034189</v>
          </cell>
          <cell r="YM83">
            <v>150.51367946129454</v>
          </cell>
          <cell r="YN83">
            <v>131.70800386543414</v>
          </cell>
          <cell r="YW83">
            <v>701.29306091993067</v>
          </cell>
          <cell r="YX83">
            <v>0</v>
          </cell>
          <cell r="YY83">
            <v>701.29306091993067</v>
          </cell>
          <cell r="YZ83">
            <v>417</v>
          </cell>
          <cell r="ZA83">
            <v>104.25</v>
          </cell>
          <cell r="ZB83">
            <v>104.25</v>
          </cell>
          <cell r="ZC83">
            <v>104.25</v>
          </cell>
          <cell r="ZD83">
            <v>104.25</v>
          </cell>
          <cell r="ZM83">
            <v>1341.1364298932301</v>
          </cell>
          <cell r="ZT83">
            <v>330.1448108982006</v>
          </cell>
          <cell r="ZU83">
            <v>614.4138939923273</v>
          </cell>
          <cell r="ZV83">
            <v>396.57772500270227</v>
          </cell>
          <cell r="ZZ83">
            <v>924.13642989323012</v>
          </cell>
          <cell r="AAA83">
            <v>0</v>
          </cell>
          <cell r="AAB83">
            <v>924.13642989323012</v>
          </cell>
          <cell r="AAC83">
            <v>0</v>
          </cell>
          <cell r="AAD83">
            <v>0</v>
          </cell>
          <cell r="AAE83">
            <v>0</v>
          </cell>
          <cell r="AAF83">
            <v>0</v>
          </cell>
          <cell r="AAG83">
            <v>0</v>
          </cell>
          <cell r="AAP83">
            <v>255.77894555999998</v>
          </cell>
          <cell r="AAQ83">
            <v>255.77894555999998</v>
          </cell>
          <cell r="AAR83">
            <v>0</v>
          </cell>
          <cell r="AAS83">
            <v>0</v>
          </cell>
          <cell r="AAT83">
            <v>0</v>
          </cell>
          <cell r="ABC83">
            <v>255.77894555999998</v>
          </cell>
          <cell r="ABD83">
            <v>0</v>
          </cell>
          <cell r="ABE83">
            <v>255.77894555999998</v>
          </cell>
          <cell r="ABF83">
            <v>0</v>
          </cell>
          <cell r="ABG83">
            <v>0</v>
          </cell>
          <cell r="ABH83">
            <v>0</v>
          </cell>
          <cell r="ABI83">
            <v>0</v>
          </cell>
          <cell r="ABJ83">
            <v>0</v>
          </cell>
          <cell r="ABS83">
            <v>0</v>
          </cell>
          <cell r="ABT83">
            <v>0</v>
          </cell>
          <cell r="ABU83">
            <v>0</v>
          </cell>
          <cell r="ABV83">
            <v>0</v>
          </cell>
          <cell r="ACF83">
            <v>0</v>
          </cell>
          <cell r="ACG83">
            <v>0</v>
          </cell>
          <cell r="ACH83">
            <v>0</v>
          </cell>
          <cell r="ACI83">
            <v>12.12</v>
          </cell>
          <cell r="ACJ83">
            <v>81.458557880000001</v>
          </cell>
          <cell r="ACK83">
            <v>69.338557879999996</v>
          </cell>
          <cell r="ACL83">
            <v>0</v>
          </cell>
          <cell r="ACM83">
            <v>69.338557879999996</v>
          </cell>
          <cell r="ACN83">
            <v>12.12</v>
          </cell>
          <cell r="ACO83">
            <v>3.03</v>
          </cell>
          <cell r="ACP83">
            <v>3.03</v>
          </cell>
          <cell r="ACQ83">
            <v>3.03</v>
          </cell>
          <cell r="ACR83">
            <v>3.03</v>
          </cell>
          <cell r="ADA83">
            <v>81.458557880000001</v>
          </cell>
          <cell r="ADB83">
            <v>0</v>
          </cell>
          <cell r="ADC83">
            <v>0</v>
          </cell>
          <cell r="ADD83">
            <v>41.12808588</v>
          </cell>
          <cell r="ADE83">
            <v>40.330472</v>
          </cell>
          <cell r="ADN83">
            <v>69.338557879999996</v>
          </cell>
          <cell r="ADO83">
            <v>0</v>
          </cell>
          <cell r="ADP83">
            <v>69.338557879999996</v>
          </cell>
          <cell r="ADQ83">
            <v>0</v>
          </cell>
          <cell r="ADR83">
            <v>0</v>
          </cell>
          <cell r="ADS83">
            <v>0</v>
          </cell>
          <cell r="ADT83">
            <v>0</v>
          </cell>
          <cell r="ADU83">
            <v>0</v>
          </cell>
          <cell r="AED83">
            <v>0</v>
          </cell>
          <cell r="AEE83">
            <v>0</v>
          </cell>
          <cell r="AEF83">
            <v>0</v>
          </cell>
          <cell r="AEG83">
            <v>0</v>
          </cell>
          <cell r="AEH83">
            <v>0</v>
          </cell>
          <cell r="AEQ83">
            <v>0</v>
          </cell>
          <cell r="AER83">
            <v>0</v>
          </cell>
          <cell r="AES83">
            <v>0</v>
          </cell>
          <cell r="AET83">
            <v>0</v>
          </cell>
          <cell r="AEU83">
            <v>0</v>
          </cell>
          <cell r="AEV83">
            <v>0</v>
          </cell>
          <cell r="AEW83">
            <v>0</v>
          </cell>
          <cell r="AEX83">
            <v>0</v>
          </cell>
          <cell r="AFG83">
            <v>0</v>
          </cell>
          <cell r="AFH83">
            <v>0</v>
          </cell>
          <cell r="AFI83">
            <v>0</v>
          </cell>
          <cell r="AFK83">
            <v>0</v>
          </cell>
          <cell r="AFT83">
            <v>0</v>
          </cell>
          <cell r="AFU83">
            <v>0</v>
          </cell>
          <cell r="AFV83">
            <v>0</v>
          </cell>
          <cell r="AFW83">
            <v>4837.5200000000004</v>
          </cell>
          <cell r="AFX83">
            <v>6394.5907245092376</v>
          </cell>
          <cell r="AFY83">
            <v>1557.0707245092372</v>
          </cell>
          <cell r="AFZ83">
            <v>0</v>
          </cell>
          <cell r="AGA83">
            <v>1557.0707245092372</v>
          </cell>
          <cell r="AGB83">
            <v>5805.0240000000003</v>
          </cell>
          <cell r="AGC83">
            <v>7673.5088694110846</v>
          </cell>
          <cell r="AGD83">
            <v>1868.4848694110842</v>
          </cell>
          <cell r="AGE83">
            <v>0</v>
          </cell>
          <cell r="AGF83">
            <v>1868.4848694110842</v>
          </cell>
          <cell r="AGG83">
            <v>290.25120000000004</v>
          </cell>
          <cell r="AGH83">
            <v>383.67544347055423</v>
          </cell>
          <cell r="AGI83">
            <v>93.424243470554188</v>
          </cell>
          <cell r="AGJ83">
            <v>0</v>
          </cell>
          <cell r="AGK83">
            <v>93.424243470554188</v>
          </cell>
          <cell r="AGL83">
            <v>225.35516304347826</v>
          </cell>
          <cell r="AGN83">
            <v>-225.35516304347826</v>
          </cell>
          <cell r="AGO83">
            <v>-225.35516304347826</v>
          </cell>
          <cell r="AGP83">
            <v>0</v>
          </cell>
          <cell r="AGQ83">
            <v>6320.6303630434786</v>
          </cell>
          <cell r="AGR83">
            <v>8057.184312881639</v>
          </cell>
          <cell r="AGS83">
            <v>1736.5539498381604</v>
          </cell>
          <cell r="AGT83">
            <v>0</v>
          </cell>
          <cell r="AGU83">
            <v>1736.5539498381604</v>
          </cell>
        </row>
        <row r="84">
          <cell r="C84" t="str">
            <v>Чудiнова, ВУЛ, 2</v>
          </cell>
          <cell r="D84">
            <v>2</v>
          </cell>
          <cell r="E84">
            <v>269</v>
          </cell>
          <cell r="F84">
            <v>1500.96</v>
          </cell>
          <cell r="G84">
            <v>1903.8942292457502</v>
          </cell>
          <cell r="H84">
            <v>402.9342292457502</v>
          </cell>
          <cell r="I84">
            <v>0</v>
          </cell>
          <cell r="J84">
            <v>402.9342292457502</v>
          </cell>
          <cell r="K84">
            <v>617.76</v>
          </cell>
          <cell r="L84">
            <v>154.44</v>
          </cell>
          <cell r="M84">
            <v>154.44</v>
          </cell>
          <cell r="N84">
            <v>154.44</v>
          </cell>
          <cell r="O84">
            <v>154.44</v>
          </cell>
          <cell r="X84">
            <v>934.61180751212794</v>
          </cell>
          <cell r="Y84">
            <v>0</v>
          </cell>
          <cell r="Z84">
            <v>0</v>
          </cell>
          <cell r="AA84">
            <v>0</v>
          </cell>
          <cell r="AB84">
            <v>934.61180751212794</v>
          </cell>
          <cell r="AL84">
            <v>0</v>
          </cell>
          <cell r="AM84">
            <v>0</v>
          </cell>
          <cell r="AN84">
            <v>83.76</v>
          </cell>
          <cell r="AO84">
            <v>20.94</v>
          </cell>
          <cell r="AP84">
            <v>20.94</v>
          </cell>
          <cell r="AQ84">
            <v>20.94</v>
          </cell>
          <cell r="AR84">
            <v>20.94</v>
          </cell>
          <cell r="BA84">
            <v>126.24463160306969</v>
          </cell>
          <cell r="BB84">
            <v>0</v>
          </cell>
          <cell r="BC84">
            <v>0</v>
          </cell>
          <cell r="BD84">
            <v>0</v>
          </cell>
          <cell r="BE84">
            <v>126.24463160306969</v>
          </cell>
          <cell r="BO84">
            <v>0</v>
          </cell>
          <cell r="BP84">
            <v>0</v>
          </cell>
          <cell r="BQ84">
            <v>40.28</v>
          </cell>
          <cell r="BR84">
            <v>10.07</v>
          </cell>
          <cell r="BS84">
            <v>10.07</v>
          </cell>
          <cell r="BT84">
            <v>10.07</v>
          </cell>
          <cell r="BU84">
            <v>10.07</v>
          </cell>
          <cell r="CD84">
            <v>37.24</v>
          </cell>
          <cell r="CE84">
            <v>9.31</v>
          </cell>
          <cell r="CF84">
            <v>9.31</v>
          </cell>
          <cell r="CG84">
            <v>9.31</v>
          </cell>
          <cell r="CH84">
            <v>9.31</v>
          </cell>
          <cell r="CR84">
            <v>0</v>
          </cell>
          <cell r="CS84">
            <v>0</v>
          </cell>
          <cell r="CT84">
            <v>6.24</v>
          </cell>
          <cell r="CU84">
            <v>1.56</v>
          </cell>
          <cell r="CV84">
            <v>1.56</v>
          </cell>
          <cell r="CW84">
            <v>1.56</v>
          </cell>
          <cell r="CX84">
            <v>1.56</v>
          </cell>
          <cell r="DG84">
            <v>5.76</v>
          </cell>
          <cell r="DH84">
            <v>1.44</v>
          </cell>
          <cell r="DI84">
            <v>1.44</v>
          </cell>
          <cell r="DJ84">
            <v>1.44</v>
          </cell>
          <cell r="DK84">
            <v>1.44</v>
          </cell>
          <cell r="DT84">
            <v>-0.48000000000000043</v>
          </cell>
          <cell r="DU84">
            <v>-0.48000000000000043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261.72000000000003</v>
          </cell>
          <cell r="FB84">
            <v>65.430000000000007</v>
          </cell>
          <cell r="FC84">
            <v>65.430000000000007</v>
          </cell>
          <cell r="FD84">
            <v>65.430000000000007</v>
          </cell>
          <cell r="FE84">
            <v>65.430000000000007</v>
          </cell>
          <cell r="FN84">
            <v>398.35888645613647</v>
          </cell>
          <cell r="FO84">
            <v>0</v>
          </cell>
          <cell r="FP84">
            <v>0</v>
          </cell>
          <cell r="FQ84">
            <v>0</v>
          </cell>
          <cell r="FR84">
            <v>398.35888645613647</v>
          </cell>
          <cell r="GA84">
            <v>136.63888645613645</v>
          </cell>
          <cell r="GB84">
            <v>0</v>
          </cell>
          <cell r="GC84">
            <v>136.63888645613645</v>
          </cell>
          <cell r="GD84">
            <v>143.32</v>
          </cell>
          <cell r="GE84">
            <v>35.83</v>
          </cell>
          <cell r="GF84">
            <v>35.83</v>
          </cell>
          <cell r="GG84">
            <v>35.83</v>
          </cell>
          <cell r="GH84">
            <v>35.83</v>
          </cell>
          <cell r="GQ84">
            <v>0</v>
          </cell>
          <cell r="GV84">
            <v>-143.32</v>
          </cell>
          <cell r="GW84">
            <v>-143.32</v>
          </cell>
          <cell r="GX84">
            <v>0</v>
          </cell>
          <cell r="GY84">
            <v>347.88</v>
          </cell>
          <cell r="GZ84">
            <v>86.97</v>
          </cell>
          <cell r="HA84">
            <v>86.97</v>
          </cell>
          <cell r="HB84">
            <v>86.97</v>
          </cell>
          <cell r="HC84">
            <v>86.97</v>
          </cell>
          <cell r="HL84">
            <v>401.67890367441595</v>
          </cell>
          <cell r="HM84">
            <v>179.19853776985892</v>
          </cell>
          <cell r="HN84">
            <v>87.570609273546623</v>
          </cell>
          <cell r="HO84">
            <v>72.527535371605367</v>
          </cell>
          <cell r="HP84">
            <v>62.382221259405007</v>
          </cell>
          <cell r="HY84">
            <v>53.798903674415953</v>
          </cell>
          <cell r="HZ84">
            <v>0</v>
          </cell>
          <cell r="IA84">
            <v>53.798903674415953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O84">
            <v>0</v>
          </cell>
          <cell r="IP84">
            <v>0</v>
          </cell>
          <cell r="IQ84">
            <v>0</v>
          </cell>
          <cell r="IR84">
            <v>0</v>
          </cell>
          <cell r="IS84">
            <v>0</v>
          </cell>
          <cell r="JB84">
            <v>0</v>
          </cell>
          <cell r="JC84">
            <v>0</v>
          </cell>
          <cell r="JD84">
            <v>0</v>
          </cell>
          <cell r="JE84">
            <v>0</v>
          </cell>
          <cell r="JF84">
            <v>0</v>
          </cell>
          <cell r="JG84">
            <v>0</v>
          </cell>
          <cell r="JH84">
            <v>0</v>
          </cell>
          <cell r="JI84">
            <v>0</v>
          </cell>
          <cell r="JR84">
            <v>0</v>
          </cell>
          <cell r="JS84">
            <v>0</v>
          </cell>
          <cell r="JT84">
            <v>0</v>
          </cell>
          <cell r="JU84">
            <v>0</v>
          </cell>
          <cell r="JV84">
            <v>0</v>
          </cell>
          <cell r="KE84">
            <v>0</v>
          </cell>
          <cell r="KF84">
            <v>0</v>
          </cell>
          <cell r="KG84">
            <v>0</v>
          </cell>
          <cell r="KH84">
            <v>144.16</v>
          </cell>
          <cell r="KI84">
            <v>36.04</v>
          </cell>
          <cell r="KJ84">
            <v>36.04</v>
          </cell>
          <cell r="KK84">
            <v>36.04</v>
          </cell>
          <cell r="KL84">
            <v>36.04</v>
          </cell>
          <cell r="KU84">
            <v>155.38802779115045</v>
          </cell>
          <cell r="KV84">
            <v>41.895271197290654</v>
          </cell>
          <cell r="KW84">
            <v>41.947276697292978</v>
          </cell>
          <cell r="KX84">
            <v>39.619026383991411</v>
          </cell>
          <cell r="KY84">
            <v>31.926453512575403</v>
          </cell>
          <cell r="LH84">
            <v>11.228027791150453</v>
          </cell>
          <cell r="LI84">
            <v>0</v>
          </cell>
          <cell r="LJ84">
            <v>11.228027791150453</v>
          </cell>
          <cell r="LK84">
            <v>0</v>
          </cell>
          <cell r="LX84">
            <v>0</v>
          </cell>
          <cell r="MJ84">
            <v>0</v>
          </cell>
          <cell r="ML84">
            <v>0</v>
          </cell>
          <cell r="MM84">
            <v>0</v>
          </cell>
          <cell r="MN84">
            <v>1558.04</v>
          </cell>
          <cell r="MO84">
            <v>389.51</v>
          </cell>
          <cell r="MP84">
            <v>389.51</v>
          </cell>
          <cell r="MQ84">
            <v>389.51</v>
          </cell>
          <cell r="MR84">
            <v>389.51</v>
          </cell>
          <cell r="NA84">
            <v>0</v>
          </cell>
          <cell r="NB84">
            <v>0</v>
          </cell>
          <cell r="NC84">
            <v>0</v>
          </cell>
          <cell r="ND84">
            <v>0</v>
          </cell>
          <cell r="NE84">
            <v>0</v>
          </cell>
          <cell r="NN84">
            <v>-1558.04</v>
          </cell>
          <cell r="NO84">
            <v>-1558.04</v>
          </cell>
          <cell r="NP84">
            <v>0</v>
          </cell>
          <cell r="NQ84">
            <v>365.84</v>
          </cell>
          <cell r="NR84">
            <v>0</v>
          </cell>
          <cell r="NS84">
            <v>-365.84</v>
          </cell>
          <cell r="NT84">
            <v>-365.84</v>
          </cell>
          <cell r="NU84">
            <v>0</v>
          </cell>
          <cell r="NV84">
            <v>151.47999999999999</v>
          </cell>
          <cell r="NW84">
            <v>37.869999999999997</v>
          </cell>
          <cell r="NX84">
            <v>37.869999999999997</v>
          </cell>
          <cell r="NY84">
            <v>37.869999999999997</v>
          </cell>
          <cell r="NZ84">
            <v>37.869999999999997</v>
          </cell>
          <cell r="OI84">
            <v>0</v>
          </cell>
          <cell r="OJ84">
            <v>0</v>
          </cell>
          <cell r="OK84">
            <v>0</v>
          </cell>
          <cell r="OL84">
            <v>0</v>
          </cell>
          <cell r="OM84">
            <v>0</v>
          </cell>
          <cell r="OV84">
            <v>-151.47999999999999</v>
          </cell>
          <cell r="OW84">
            <v>-151.47999999999999</v>
          </cell>
          <cell r="OX84">
            <v>0</v>
          </cell>
          <cell r="OY84">
            <v>72.52</v>
          </cell>
          <cell r="OZ84">
            <v>18.13</v>
          </cell>
          <cell r="PA84">
            <v>18.13</v>
          </cell>
          <cell r="PB84">
            <v>18.13</v>
          </cell>
          <cell r="PC84">
            <v>18.13</v>
          </cell>
          <cell r="PL84">
            <v>0</v>
          </cell>
          <cell r="PM84">
            <v>0</v>
          </cell>
          <cell r="PN84">
            <v>0</v>
          </cell>
          <cell r="PO84">
            <v>0</v>
          </cell>
          <cell r="PP84">
            <v>0</v>
          </cell>
          <cell r="PY84">
            <v>-72.52</v>
          </cell>
          <cell r="PZ84">
            <v>-72.52</v>
          </cell>
          <cell r="QA84">
            <v>0</v>
          </cell>
          <cell r="QB84">
            <v>11.08</v>
          </cell>
          <cell r="QC84">
            <v>2.77</v>
          </cell>
          <cell r="QD84">
            <v>2.77</v>
          </cell>
          <cell r="QE84">
            <v>2.77</v>
          </cell>
          <cell r="QF84">
            <v>2.77</v>
          </cell>
          <cell r="QO84">
            <v>0</v>
          </cell>
          <cell r="QP84">
            <v>0</v>
          </cell>
          <cell r="QQ84">
            <v>0</v>
          </cell>
          <cell r="QR84">
            <v>0</v>
          </cell>
          <cell r="QS84">
            <v>0</v>
          </cell>
          <cell r="RB84">
            <v>-11.08</v>
          </cell>
          <cell r="RC84">
            <v>-11.08</v>
          </cell>
          <cell r="RD84">
            <v>0</v>
          </cell>
          <cell r="RE84">
            <v>102.56</v>
          </cell>
          <cell r="RF84">
            <v>25.64</v>
          </cell>
          <cell r="RG84">
            <v>25.64</v>
          </cell>
          <cell r="RH84">
            <v>25.64</v>
          </cell>
          <cell r="RI84">
            <v>25.64</v>
          </cell>
          <cell r="RR84">
            <v>0</v>
          </cell>
          <cell r="RS84">
            <v>0</v>
          </cell>
          <cell r="RT84">
            <v>0</v>
          </cell>
          <cell r="RU84">
            <v>0</v>
          </cell>
          <cell r="RV84">
            <v>0</v>
          </cell>
          <cell r="SE84">
            <v>-102.56</v>
          </cell>
          <cell r="SF84">
            <v>-102.56</v>
          </cell>
          <cell r="SG84">
            <v>0</v>
          </cell>
          <cell r="SH84">
            <v>0</v>
          </cell>
          <cell r="SI84">
            <v>0</v>
          </cell>
          <cell r="SJ84">
            <v>0</v>
          </cell>
          <cell r="SK84">
            <v>0</v>
          </cell>
          <cell r="SL84">
            <v>0</v>
          </cell>
          <cell r="SU84">
            <v>0</v>
          </cell>
          <cell r="SV84">
            <v>0</v>
          </cell>
          <cell r="SW84">
            <v>0</v>
          </cell>
          <cell r="SX84">
            <v>0</v>
          </cell>
          <cell r="SY84">
            <v>0</v>
          </cell>
          <cell r="TH84">
            <v>0</v>
          </cell>
          <cell r="TI84">
            <v>0</v>
          </cell>
          <cell r="TJ84">
            <v>0</v>
          </cell>
          <cell r="TK84">
            <v>23.64</v>
          </cell>
          <cell r="TL84">
            <v>5.91</v>
          </cell>
          <cell r="TM84">
            <v>5.91</v>
          </cell>
          <cell r="TN84">
            <v>5.91</v>
          </cell>
          <cell r="TO84">
            <v>5.91</v>
          </cell>
          <cell r="TX84">
            <v>0</v>
          </cell>
          <cell r="TY84">
            <v>0</v>
          </cell>
          <cell r="TZ84">
            <v>0</v>
          </cell>
          <cell r="UA84">
            <v>0</v>
          </cell>
          <cell r="UB84">
            <v>0</v>
          </cell>
          <cell r="UK84">
            <v>-23.64</v>
          </cell>
          <cell r="UL84">
            <v>-23.64</v>
          </cell>
          <cell r="UM84">
            <v>0</v>
          </cell>
          <cell r="UN84">
            <v>4.5599999999999996</v>
          </cell>
          <cell r="UO84">
            <v>1.1399999999999999</v>
          </cell>
          <cell r="UP84">
            <v>1.1399999999999999</v>
          </cell>
          <cell r="UQ84">
            <v>1.1399999999999999</v>
          </cell>
          <cell r="UR84">
            <v>1.1399999999999999</v>
          </cell>
          <cell r="VA84">
            <v>0</v>
          </cell>
          <cell r="VC84">
            <v>0</v>
          </cell>
          <cell r="VH84">
            <v>0</v>
          </cell>
          <cell r="VN84">
            <v>-4.5599999999999996</v>
          </cell>
          <cell r="VO84">
            <v>-4.5599999999999996</v>
          </cell>
          <cell r="VP84">
            <v>0</v>
          </cell>
          <cell r="VQ84">
            <v>0</v>
          </cell>
          <cell r="WD84">
            <v>0</v>
          </cell>
          <cell r="WQ84">
            <v>0</v>
          </cell>
          <cell r="WR84">
            <v>0</v>
          </cell>
          <cell r="WS84">
            <v>0</v>
          </cell>
          <cell r="WT84">
            <v>1125.04</v>
          </cell>
          <cell r="WU84">
            <v>281.26</v>
          </cell>
          <cell r="WV84">
            <v>281.26</v>
          </cell>
          <cell r="WW84">
            <v>281.26</v>
          </cell>
          <cell r="WX84">
            <v>281.26</v>
          </cell>
          <cell r="XG84">
            <v>1492.0526118385119</v>
          </cell>
          <cell r="XH84">
            <v>881.30966613716805</v>
          </cell>
          <cell r="XI84">
            <v>425.1375271722427</v>
          </cell>
          <cell r="XJ84">
            <v>0.5897520488415875</v>
          </cell>
          <cell r="XK84">
            <v>185.01566648025951</v>
          </cell>
          <cell r="XT84">
            <v>367.01261183851193</v>
          </cell>
          <cell r="XU84">
            <v>0</v>
          </cell>
          <cell r="XV84">
            <v>367.01261183851193</v>
          </cell>
          <cell r="XW84">
            <v>266.52</v>
          </cell>
          <cell r="XX84">
            <v>66.63</v>
          </cell>
          <cell r="XY84">
            <v>66.63</v>
          </cell>
          <cell r="XZ84">
            <v>66.63</v>
          </cell>
          <cell r="YA84">
            <v>66.63</v>
          </cell>
          <cell r="YJ84">
            <v>976.78814421587651</v>
          </cell>
          <cell r="YK84">
            <v>539.12464478933725</v>
          </cell>
          <cell r="YL84">
            <v>151.71146097207458</v>
          </cell>
          <cell r="YM84">
            <v>152.49908281368096</v>
          </cell>
          <cell r="YN84">
            <v>133.45295564078378</v>
          </cell>
          <cell r="YW84">
            <v>710.26814421587653</v>
          </cell>
          <cell r="YX84">
            <v>0</v>
          </cell>
          <cell r="YY84">
            <v>710.26814421587653</v>
          </cell>
          <cell r="YZ84">
            <v>477.36</v>
          </cell>
          <cell r="ZA84">
            <v>119.34</v>
          </cell>
          <cell r="ZB84">
            <v>119.34</v>
          </cell>
          <cell r="ZC84">
            <v>119.34</v>
          </cell>
          <cell r="ZD84">
            <v>119.34</v>
          </cell>
          <cell r="ZM84">
            <v>1607.6153553681415</v>
          </cell>
          <cell r="ZT84">
            <v>394.90358879928306</v>
          </cell>
          <cell r="ZU84">
            <v>773.14757566698086</v>
          </cell>
          <cell r="ZV84">
            <v>439.56419090187774</v>
          </cell>
          <cell r="ZZ84">
            <v>1130.2553553681414</v>
          </cell>
          <cell r="AAA84">
            <v>0</v>
          </cell>
          <cell r="AAB84">
            <v>1130.2553553681414</v>
          </cell>
          <cell r="AAC84">
            <v>0</v>
          </cell>
          <cell r="AAD84">
            <v>0</v>
          </cell>
          <cell r="AAE84">
            <v>0</v>
          </cell>
          <cell r="AAF84">
            <v>0</v>
          </cell>
          <cell r="AAG84">
            <v>0</v>
          </cell>
          <cell r="AAP84">
            <v>0</v>
          </cell>
          <cell r="AAQ84">
            <v>0</v>
          </cell>
          <cell r="AAR84">
            <v>0</v>
          </cell>
          <cell r="AAS84">
            <v>0</v>
          </cell>
          <cell r="AAT84">
            <v>0</v>
          </cell>
          <cell r="ABC84">
            <v>0</v>
          </cell>
          <cell r="ABD84">
            <v>0</v>
          </cell>
          <cell r="ABE84">
            <v>0</v>
          </cell>
          <cell r="ABF84">
            <v>0</v>
          </cell>
          <cell r="ABG84">
            <v>0</v>
          </cell>
          <cell r="ABH84">
            <v>0</v>
          </cell>
          <cell r="ABI84">
            <v>0</v>
          </cell>
          <cell r="ABJ84">
            <v>0</v>
          </cell>
          <cell r="ABS84">
            <v>0</v>
          </cell>
          <cell r="ABT84">
            <v>0</v>
          </cell>
          <cell r="ABU84">
            <v>0</v>
          </cell>
          <cell r="ABV84">
            <v>0</v>
          </cell>
          <cell r="ACF84">
            <v>0</v>
          </cell>
          <cell r="ACG84">
            <v>0</v>
          </cell>
          <cell r="ACH84">
            <v>0</v>
          </cell>
          <cell r="ACI84">
            <v>42.4</v>
          </cell>
          <cell r="ACJ84">
            <v>41.409414899999994</v>
          </cell>
          <cell r="ACK84">
            <v>-0.9905851000000041</v>
          </cell>
          <cell r="ACL84">
            <v>-0.9905851000000041</v>
          </cell>
          <cell r="ACM84">
            <v>0</v>
          </cell>
          <cell r="ACN84">
            <v>42.4</v>
          </cell>
          <cell r="ACO84">
            <v>10.6</v>
          </cell>
          <cell r="ACP84">
            <v>10.6</v>
          </cell>
          <cell r="ACQ84">
            <v>10.6</v>
          </cell>
          <cell r="ACR84">
            <v>10.6</v>
          </cell>
          <cell r="ADA84">
            <v>41.409414899999994</v>
          </cell>
          <cell r="ADB84">
            <v>10.671067119999998</v>
          </cell>
          <cell r="ADC84">
            <v>13.84291314</v>
          </cell>
          <cell r="ADD84">
            <v>9.1395746399999993</v>
          </cell>
          <cell r="ADE84">
            <v>7.7558600000000002</v>
          </cell>
          <cell r="ADN84">
            <v>-0.9905851000000041</v>
          </cell>
          <cell r="ADO84">
            <v>-0.9905851000000041</v>
          </cell>
          <cell r="ADP84">
            <v>0</v>
          </cell>
          <cell r="ADQ84">
            <v>0</v>
          </cell>
          <cell r="ADR84">
            <v>0</v>
          </cell>
          <cell r="ADS84">
            <v>0</v>
          </cell>
          <cell r="ADT84">
            <v>0</v>
          </cell>
          <cell r="ADU84">
            <v>0</v>
          </cell>
          <cell r="AED84">
            <v>0</v>
          </cell>
          <cell r="AEE84">
            <v>0</v>
          </cell>
          <cell r="AEF84">
            <v>0</v>
          </cell>
          <cell r="AEG84">
            <v>0</v>
          </cell>
          <cell r="AEH84">
            <v>0</v>
          </cell>
          <cell r="AEQ84">
            <v>0</v>
          </cell>
          <cell r="AER84">
            <v>0</v>
          </cell>
          <cell r="AES84">
            <v>0</v>
          </cell>
          <cell r="AET84">
            <v>0</v>
          </cell>
          <cell r="AEU84">
            <v>0</v>
          </cell>
          <cell r="AEV84">
            <v>0</v>
          </cell>
          <cell r="AEW84">
            <v>0</v>
          </cell>
          <cell r="AEX84">
            <v>0</v>
          </cell>
          <cell r="AFG84">
            <v>0</v>
          </cell>
          <cell r="AFH84">
            <v>0</v>
          </cell>
          <cell r="AFI84">
            <v>0</v>
          </cell>
          <cell r="AFK84">
            <v>0</v>
          </cell>
          <cell r="AFT84">
            <v>0</v>
          </cell>
          <cell r="AFU84">
            <v>0</v>
          </cell>
          <cell r="AFV84">
            <v>0</v>
          </cell>
          <cell r="AFW84">
            <v>5480.3199999999988</v>
          </cell>
          <cell r="AFX84">
            <v>6177.1477833594308</v>
          </cell>
          <cell r="AFY84">
            <v>696.82778335943203</v>
          </cell>
          <cell r="AFZ84">
            <v>0</v>
          </cell>
          <cell r="AGA84">
            <v>696.82778335943203</v>
          </cell>
          <cell r="AGB84">
            <v>6576.3839999999982</v>
          </cell>
          <cell r="AGC84">
            <v>7412.5773400313165</v>
          </cell>
          <cell r="AGD84">
            <v>836.19334003131826</v>
          </cell>
          <cell r="AGE84">
            <v>0</v>
          </cell>
          <cell r="AGF84">
            <v>836.19334003131826</v>
          </cell>
          <cell r="AGG84">
            <v>328.81919999999991</v>
          </cell>
          <cell r="AGH84">
            <v>370.62886700156582</v>
          </cell>
          <cell r="AGI84">
            <v>41.809667001565913</v>
          </cell>
          <cell r="AGJ84">
            <v>0</v>
          </cell>
          <cell r="AGK84">
            <v>41.809667001565913</v>
          </cell>
          <cell r="AGL84">
            <v>225.35516304347826</v>
          </cell>
          <cell r="AGN84">
            <v>-225.35516304347826</v>
          </cell>
          <cell r="AGO84">
            <v>-225.35516304347826</v>
          </cell>
          <cell r="AGP84">
            <v>0</v>
          </cell>
          <cell r="AGQ84">
            <v>7130.5583630434767</v>
          </cell>
          <cell r="AGR84">
            <v>7783.206207032882</v>
          </cell>
          <cell r="AGS84">
            <v>652.64784398940537</v>
          </cell>
          <cell r="AGT84">
            <v>0</v>
          </cell>
          <cell r="AGU84">
            <v>652.64784398940537</v>
          </cell>
        </row>
        <row r="85">
          <cell r="C85" t="str">
            <v>Чудiнова, ВУЛ, 3</v>
          </cell>
          <cell r="D85">
            <v>2</v>
          </cell>
          <cell r="E85">
            <v>887.9</v>
          </cell>
          <cell r="F85">
            <v>4212.8</v>
          </cell>
          <cell r="G85">
            <v>1406.8334462972152</v>
          </cell>
          <cell r="H85">
            <v>-2805.9665537027849</v>
          </cell>
          <cell r="I85">
            <v>-2805.9665537027849</v>
          </cell>
          <cell r="J85">
            <v>0</v>
          </cell>
          <cell r="K85">
            <v>1612.64</v>
          </cell>
          <cell r="L85">
            <v>403.16</v>
          </cell>
          <cell r="M85">
            <v>403.16</v>
          </cell>
          <cell r="N85">
            <v>403.16</v>
          </cell>
          <cell r="O85">
            <v>403.16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L85">
            <v>0</v>
          </cell>
          <cell r="AM85">
            <v>0</v>
          </cell>
          <cell r="AN85">
            <v>177.88</v>
          </cell>
          <cell r="AO85">
            <v>44.47</v>
          </cell>
          <cell r="AP85">
            <v>44.47</v>
          </cell>
          <cell r="AQ85">
            <v>44.47</v>
          </cell>
          <cell r="AR85">
            <v>44.47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O85">
            <v>0</v>
          </cell>
          <cell r="BP85">
            <v>0</v>
          </cell>
          <cell r="BQ85">
            <v>86.52</v>
          </cell>
          <cell r="BR85">
            <v>21.63</v>
          </cell>
          <cell r="BS85">
            <v>21.63</v>
          </cell>
          <cell r="BT85">
            <v>21.63</v>
          </cell>
          <cell r="BU85">
            <v>21.63</v>
          </cell>
          <cell r="CD85">
            <v>79.959999999999994</v>
          </cell>
          <cell r="CE85">
            <v>19.989999999999998</v>
          </cell>
          <cell r="CF85">
            <v>19.989999999999998</v>
          </cell>
          <cell r="CG85">
            <v>19.989999999999998</v>
          </cell>
          <cell r="CH85">
            <v>19.989999999999998</v>
          </cell>
          <cell r="CR85">
            <v>0</v>
          </cell>
          <cell r="CS85">
            <v>0</v>
          </cell>
          <cell r="CT85">
            <v>7.24</v>
          </cell>
          <cell r="CU85">
            <v>1.81</v>
          </cell>
          <cell r="CV85">
            <v>1.81</v>
          </cell>
          <cell r="CW85">
            <v>1.81</v>
          </cell>
          <cell r="CX85">
            <v>1.81</v>
          </cell>
          <cell r="DG85">
            <v>6.68</v>
          </cell>
          <cell r="DH85">
            <v>1.67</v>
          </cell>
          <cell r="DI85">
            <v>1.67</v>
          </cell>
          <cell r="DJ85">
            <v>1.67</v>
          </cell>
          <cell r="DK85">
            <v>1.67</v>
          </cell>
          <cell r="DT85">
            <v>-0.5600000000000005</v>
          </cell>
          <cell r="DU85">
            <v>-0.5600000000000005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925.68</v>
          </cell>
          <cell r="FB85">
            <v>231.42</v>
          </cell>
          <cell r="FC85">
            <v>231.42</v>
          </cell>
          <cell r="FD85">
            <v>231.42</v>
          </cell>
          <cell r="FE85">
            <v>231.42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GA85">
            <v>-925.68</v>
          </cell>
          <cell r="GB85">
            <v>-925.68</v>
          </cell>
          <cell r="GC85">
            <v>0</v>
          </cell>
          <cell r="GD85">
            <v>254.48</v>
          </cell>
          <cell r="GE85">
            <v>63.62</v>
          </cell>
          <cell r="GF85">
            <v>63.62</v>
          </cell>
          <cell r="GG85">
            <v>63.62</v>
          </cell>
          <cell r="GH85">
            <v>63.62</v>
          </cell>
          <cell r="GQ85">
            <v>0</v>
          </cell>
          <cell r="GV85">
            <v>-254.48</v>
          </cell>
          <cell r="GW85">
            <v>-254.48</v>
          </cell>
          <cell r="GX85">
            <v>0</v>
          </cell>
          <cell r="GY85">
            <v>1148.3599999999999</v>
          </cell>
          <cell r="GZ85">
            <v>287.08999999999997</v>
          </cell>
          <cell r="HA85">
            <v>287.08999999999997</v>
          </cell>
          <cell r="HB85">
            <v>287.08999999999997</v>
          </cell>
          <cell r="HC85">
            <v>287.08999999999997</v>
          </cell>
          <cell r="HL85">
            <v>1320.1934462972154</v>
          </cell>
          <cell r="HM85">
            <v>589.91602638538006</v>
          </cell>
          <cell r="HN85">
            <v>287.68456496609872</v>
          </cell>
          <cell r="HO85">
            <v>238.17775069322454</v>
          </cell>
          <cell r="HP85">
            <v>204.41510425251195</v>
          </cell>
          <cell r="HY85">
            <v>171.83344629721546</v>
          </cell>
          <cell r="HZ85">
            <v>0</v>
          </cell>
          <cell r="IA85">
            <v>171.83344629721546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O85">
            <v>0</v>
          </cell>
          <cell r="IP85">
            <v>0</v>
          </cell>
          <cell r="IQ85">
            <v>0</v>
          </cell>
          <cell r="IR85">
            <v>0</v>
          </cell>
          <cell r="IS85">
            <v>0</v>
          </cell>
          <cell r="JB85">
            <v>0</v>
          </cell>
          <cell r="JC85">
            <v>0</v>
          </cell>
          <cell r="JD85">
            <v>0</v>
          </cell>
          <cell r="JE85">
            <v>0</v>
          </cell>
          <cell r="JF85">
            <v>0</v>
          </cell>
          <cell r="JG85">
            <v>0</v>
          </cell>
          <cell r="JH85">
            <v>0</v>
          </cell>
          <cell r="JI85">
            <v>0</v>
          </cell>
          <cell r="JR85">
            <v>0</v>
          </cell>
          <cell r="JS85">
            <v>0</v>
          </cell>
          <cell r="JT85">
            <v>0</v>
          </cell>
          <cell r="JU85">
            <v>0</v>
          </cell>
          <cell r="JV85">
            <v>0</v>
          </cell>
          <cell r="KE85">
            <v>0</v>
          </cell>
          <cell r="KF85">
            <v>0</v>
          </cell>
          <cell r="KG85">
            <v>0</v>
          </cell>
          <cell r="KH85">
            <v>324.27999999999997</v>
          </cell>
          <cell r="KI85">
            <v>81.069999999999993</v>
          </cell>
          <cell r="KJ85">
            <v>81.069999999999993</v>
          </cell>
          <cell r="KK85">
            <v>81.069999999999993</v>
          </cell>
          <cell r="KL85">
            <v>81.069999999999993</v>
          </cell>
          <cell r="KU85">
            <v>349.55160880792829</v>
          </cell>
          <cell r="KV85">
            <v>94.245095047737223</v>
          </cell>
          <cell r="KW85">
            <v>94.362083508502721</v>
          </cell>
          <cell r="KX85">
            <v>89.124590927568676</v>
          </cell>
          <cell r="KY85">
            <v>71.819839324119656</v>
          </cell>
          <cell r="LH85">
            <v>25.271608807928317</v>
          </cell>
          <cell r="LI85">
            <v>0</v>
          </cell>
          <cell r="LJ85">
            <v>25.271608807928317</v>
          </cell>
          <cell r="LK85">
            <v>0</v>
          </cell>
          <cell r="LX85">
            <v>0</v>
          </cell>
          <cell r="MJ85">
            <v>0</v>
          </cell>
          <cell r="ML85">
            <v>0</v>
          </cell>
          <cell r="MM85">
            <v>0</v>
          </cell>
          <cell r="MN85">
            <v>367.6</v>
          </cell>
          <cell r="MO85">
            <v>91.9</v>
          </cell>
          <cell r="MP85">
            <v>91.9</v>
          </cell>
          <cell r="MQ85">
            <v>91.9</v>
          </cell>
          <cell r="MR85">
            <v>91.9</v>
          </cell>
          <cell r="NA85">
            <v>3634.8486659638015</v>
          </cell>
          <cell r="NB85">
            <v>1452.5148826688173</v>
          </cell>
          <cell r="NC85">
            <v>2070.7416263183673</v>
          </cell>
          <cell r="ND85">
            <v>111.59215697661672</v>
          </cell>
          <cell r="NE85">
            <v>0</v>
          </cell>
          <cell r="NN85">
            <v>3267.2486659638016</v>
          </cell>
          <cell r="NO85">
            <v>0</v>
          </cell>
          <cell r="NP85">
            <v>3267.2486659638016</v>
          </cell>
          <cell r="NQ85">
            <v>1191.8800000000001</v>
          </cell>
          <cell r="NR85">
            <v>0</v>
          </cell>
          <cell r="NS85">
            <v>-1191.8800000000001</v>
          </cell>
          <cell r="NT85">
            <v>-1191.8800000000001</v>
          </cell>
          <cell r="NU85">
            <v>0</v>
          </cell>
          <cell r="NV85">
            <v>407.88</v>
          </cell>
          <cell r="NW85">
            <v>101.97</v>
          </cell>
          <cell r="NX85">
            <v>101.97</v>
          </cell>
          <cell r="NY85">
            <v>101.97</v>
          </cell>
          <cell r="NZ85">
            <v>101.97</v>
          </cell>
          <cell r="OI85">
            <v>0</v>
          </cell>
          <cell r="OJ85">
            <v>0</v>
          </cell>
          <cell r="OK85">
            <v>0</v>
          </cell>
          <cell r="OL85">
            <v>0</v>
          </cell>
          <cell r="OM85">
            <v>0</v>
          </cell>
          <cell r="OV85">
            <v>-407.88</v>
          </cell>
          <cell r="OW85">
            <v>-407.88</v>
          </cell>
          <cell r="OX85">
            <v>0</v>
          </cell>
          <cell r="OY85">
            <v>150.04</v>
          </cell>
          <cell r="OZ85">
            <v>37.51</v>
          </cell>
          <cell r="PA85">
            <v>37.51</v>
          </cell>
          <cell r="PB85">
            <v>37.51</v>
          </cell>
          <cell r="PC85">
            <v>37.51</v>
          </cell>
          <cell r="PL85">
            <v>0</v>
          </cell>
          <cell r="PM85">
            <v>0</v>
          </cell>
          <cell r="PN85">
            <v>0</v>
          </cell>
          <cell r="PO85">
            <v>0</v>
          </cell>
          <cell r="PP85">
            <v>0</v>
          </cell>
          <cell r="PY85">
            <v>-150.04</v>
          </cell>
          <cell r="PZ85">
            <v>-150.04</v>
          </cell>
          <cell r="QA85">
            <v>0</v>
          </cell>
          <cell r="QB85">
            <v>71.72</v>
          </cell>
          <cell r="QC85">
            <v>17.93</v>
          </cell>
          <cell r="QD85">
            <v>17.93</v>
          </cell>
          <cell r="QE85">
            <v>17.93</v>
          </cell>
          <cell r="QF85">
            <v>17.93</v>
          </cell>
          <cell r="QO85">
            <v>0</v>
          </cell>
          <cell r="QP85">
            <v>0</v>
          </cell>
          <cell r="QQ85">
            <v>0</v>
          </cell>
          <cell r="QR85">
            <v>0</v>
          </cell>
          <cell r="QS85">
            <v>0</v>
          </cell>
          <cell r="RB85">
            <v>-71.72</v>
          </cell>
          <cell r="RC85">
            <v>-71.72</v>
          </cell>
          <cell r="RD85">
            <v>0</v>
          </cell>
          <cell r="RE85">
            <v>355.6</v>
          </cell>
          <cell r="RF85">
            <v>88.9</v>
          </cell>
          <cell r="RG85">
            <v>88.9</v>
          </cell>
          <cell r="RH85">
            <v>88.9</v>
          </cell>
          <cell r="RI85">
            <v>88.9</v>
          </cell>
          <cell r="RR85">
            <v>0</v>
          </cell>
          <cell r="RS85">
            <v>0</v>
          </cell>
          <cell r="RT85">
            <v>0</v>
          </cell>
          <cell r="RU85">
            <v>0</v>
          </cell>
          <cell r="RV85">
            <v>0</v>
          </cell>
          <cell r="SE85">
            <v>-355.6</v>
          </cell>
          <cell r="SF85">
            <v>-355.6</v>
          </cell>
          <cell r="SG85">
            <v>0</v>
          </cell>
          <cell r="SH85">
            <v>0</v>
          </cell>
          <cell r="SI85">
            <v>0</v>
          </cell>
          <cell r="SJ85">
            <v>0</v>
          </cell>
          <cell r="SK85">
            <v>0</v>
          </cell>
          <cell r="SL85">
            <v>0</v>
          </cell>
          <cell r="SU85">
            <v>0</v>
          </cell>
          <cell r="SV85">
            <v>0</v>
          </cell>
          <cell r="SW85">
            <v>0</v>
          </cell>
          <cell r="SX85">
            <v>0</v>
          </cell>
          <cell r="SY85">
            <v>0</v>
          </cell>
          <cell r="TH85">
            <v>0</v>
          </cell>
          <cell r="TI85">
            <v>0</v>
          </cell>
          <cell r="TJ85">
            <v>0</v>
          </cell>
          <cell r="TK85">
            <v>195.4</v>
          </cell>
          <cell r="TL85">
            <v>48.85</v>
          </cell>
          <cell r="TM85">
            <v>48.85</v>
          </cell>
          <cell r="TN85">
            <v>48.85</v>
          </cell>
          <cell r="TO85">
            <v>48.85</v>
          </cell>
          <cell r="TX85">
            <v>0</v>
          </cell>
          <cell r="TY85">
            <v>0</v>
          </cell>
          <cell r="TZ85">
            <v>0</v>
          </cell>
          <cell r="UA85">
            <v>0</v>
          </cell>
          <cell r="UB85">
            <v>0</v>
          </cell>
          <cell r="UK85">
            <v>-195.4</v>
          </cell>
          <cell r="UL85">
            <v>-195.4</v>
          </cell>
          <cell r="UM85">
            <v>0</v>
          </cell>
          <cell r="UN85">
            <v>11.24</v>
          </cell>
          <cell r="UO85">
            <v>2.81</v>
          </cell>
          <cell r="UP85">
            <v>2.81</v>
          </cell>
          <cell r="UQ85">
            <v>2.81</v>
          </cell>
          <cell r="UR85">
            <v>2.81</v>
          </cell>
          <cell r="VA85">
            <v>0</v>
          </cell>
          <cell r="VC85">
            <v>0</v>
          </cell>
          <cell r="VH85">
            <v>0</v>
          </cell>
          <cell r="VN85">
            <v>-11.24</v>
          </cell>
          <cell r="VO85">
            <v>-11.24</v>
          </cell>
          <cell r="VP85">
            <v>0</v>
          </cell>
          <cell r="VQ85">
            <v>0</v>
          </cell>
          <cell r="WD85">
            <v>0</v>
          </cell>
          <cell r="WQ85">
            <v>0</v>
          </cell>
          <cell r="WR85">
            <v>0</v>
          </cell>
          <cell r="WS85">
            <v>0</v>
          </cell>
          <cell r="WT85">
            <v>8063.96</v>
          </cell>
          <cell r="WU85">
            <v>2015.99</v>
          </cell>
          <cell r="WV85">
            <v>2015.99</v>
          </cell>
          <cell r="WW85">
            <v>2015.99</v>
          </cell>
          <cell r="WX85">
            <v>2015.99</v>
          </cell>
          <cell r="XG85">
            <v>7335.5281445088713</v>
          </cell>
          <cell r="XH85">
            <v>2949.0224408807317</v>
          </cell>
          <cell r="XI85">
            <v>2413.7916022308264</v>
          </cell>
          <cell r="XJ85">
            <v>0.68014946497764717</v>
          </cell>
          <cell r="XK85">
            <v>1972.0339519323354</v>
          </cell>
          <cell r="XT85">
            <v>-728.43185549112877</v>
          </cell>
          <cell r="XU85">
            <v>-728.43185549112877</v>
          </cell>
          <cell r="XV85">
            <v>0</v>
          </cell>
          <cell r="XW85">
            <v>426.88</v>
          </cell>
          <cell r="XX85">
            <v>106.72</v>
          </cell>
          <cell r="XY85">
            <v>106.72</v>
          </cell>
          <cell r="XZ85">
            <v>106.72</v>
          </cell>
          <cell r="YA85">
            <v>106.72</v>
          </cell>
          <cell r="YJ85">
            <v>2170.0906112194784</v>
          </cell>
          <cell r="YK85">
            <v>851.14626739539301</v>
          </cell>
          <cell r="YL85">
            <v>457.20953968298079</v>
          </cell>
          <cell r="YM85">
            <v>459.58317854544885</v>
          </cell>
          <cell r="YN85">
            <v>402.15162559565579</v>
          </cell>
          <cell r="YW85">
            <v>1743.2106112194783</v>
          </cell>
          <cell r="YX85">
            <v>0</v>
          </cell>
          <cell r="YY85">
            <v>1743.2106112194783</v>
          </cell>
          <cell r="YZ85">
            <v>2235.8000000000002</v>
          </cell>
          <cell r="ZA85">
            <v>558.95000000000005</v>
          </cell>
          <cell r="ZB85">
            <v>558.95000000000005</v>
          </cell>
          <cell r="ZC85">
            <v>558.95000000000005</v>
          </cell>
          <cell r="ZD85">
            <v>558.95000000000005</v>
          </cell>
          <cell r="ZM85">
            <v>7733.5828343456824</v>
          </cell>
          <cell r="ZT85">
            <v>1884.3774625224594</v>
          </cell>
          <cell r="ZU85">
            <v>4336.2923269432113</v>
          </cell>
          <cell r="ZV85">
            <v>1512.9130448800117</v>
          </cell>
          <cell r="ZZ85">
            <v>5497.7828343456822</v>
          </cell>
          <cell r="AAA85">
            <v>0</v>
          </cell>
          <cell r="AAB85">
            <v>5497.7828343456822</v>
          </cell>
          <cell r="AAC85">
            <v>0</v>
          </cell>
          <cell r="AAD85">
            <v>0</v>
          </cell>
          <cell r="AAE85">
            <v>0</v>
          </cell>
          <cell r="AAF85">
            <v>0</v>
          </cell>
          <cell r="AAG85">
            <v>0</v>
          </cell>
          <cell r="AAP85">
            <v>0</v>
          </cell>
          <cell r="AAQ85">
            <v>0</v>
          </cell>
          <cell r="AAR85">
            <v>0</v>
          </cell>
          <cell r="AAS85">
            <v>0</v>
          </cell>
          <cell r="AAT85">
            <v>0</v>
          </cell>
          <cell r="ABC85">
            <v>0</v>
          </cell>
          <cell r="ABD85">
            <v>0</v>
          </cell>
          <cell r="ABE85">
            <v>0</v>
          </cell>
          <cell r="ABF85">
            <v>0</v>
          </cell>
          <cell r="ABG85">
            <v>0</v>
          </cell>
          <cell r="ABH85">
            <v>0</v>
          </cell>
          <cell r="ABI85">
            <v>0</v>
          </cell>
          <cell r="ABJ85">
            <v>0</v>
          </cell>
          <cell r="ABS85">
            <v>0</v>
          </cell>
          <cell r="ABT85">
            <v>0</v>
          </cell>
          <cell r="ABU85">
            <v>0</v>
          </cell>
          <cell r="ABV85">
            <v>0</v>
          </cell>
          <cell r="ACF85">
            <v>0</v>
          </cell>
          <cell r="ACG85">
            <v>0</v>
          </cell>
          <cell r="ACH85">
            <v>0</v>
          </cell>
          <cell r="ACI85">
            <v>175.72</v>
          </cell>
          <cell r="ACJ85">
            <v>350.15742258</v>
          </cell>
          <cell r="ACK85">
            <v>174.43742258</v>
          </cell>
          <cell r="ACL85">
            <v>0</v>
          </cell>
          <cell r="ACM85">
            <v>174.43742258</v>
          </cell>
          <cell r="ACN85">
            <v>175.72</v>
          </cell>
          <cell r="ACO85">
            <v>43.93</v>
          </cell>
          <cell r="ACP85">
            <v>43.93</v>
          </cell>
          <cell r="ACQ85">
            <v>43.93</v>
          </cell>
          <cell r="ACR85">
            <v>43.93</v>
          </cell>
          <cell r="ADA85">
            <v>350.15742258</v>
          </cell>
          <cell r="ADB85">
            <v>65.550840879999996</v>
          </cell>
          <cell r="ADC85">
            <v>93.824189059999995</v>
          </cell>
          <cell r="ADD85">
            <v>85.302696639999994</v>
          </cell>
          <cell r="ADE85">
            <v>105.47969599999999</v>
          </cell>
          <cell r="ADN85">
            <v>174.43742258</v>
          </cell>
          <cell r="ADO85">
            <v>0</v>
          </cell>
          <cell r="ADP85">
            <v>174.43742258</v>
          </cell>
          <cell r="ADQ85">
            <v>0</v>
          </cell>
          <cell r="ADR85">
            <v>0</v>
          </cell>
          <cell r="ADS85">
            <v>0</v>
          </cell>
          <cell r="ADT85">
            <v>0</v>
          </cell>
          <cell r="ADU85">
            <v>0</v>
          </cell>
          <cell r="AED85">
            <v>0</v>
          </cell>
          <cell r="AEE85">
            <v>0</v>
          </cell>
          <cell r="AEF85">
            <v>0</v>
          </cell>
          <cell r="AEG85">
            <v>0</v>
          </cell>
          <cell r="AEH85">
            <v>0</v>
          </cell>
          <cell r="AEQ85">
            <v>0</v>
          </cell>
          <cell r="AER85">
            <v>0</v>
          </cell>
          <cell r="AES85">
            <v>0</v>
          </cell>
          <cell r="AET85">
            <v>0</v>
          </cell>
          <cell r="AEU85">
            <v>0</v>
          </cell>
          <cell r="AEV85">
            <v>0</v>
          </cell>
          <cell r="AEW85">
            <v>0</v>
          </cell>
          <cell r="AEX85">
            <v>0</v>
          </cell>
          <cell r="AFG85">
            <v>0</v>
          </cell>
          <cell r="AFH85">
            <v>0</v>
          </cell>
          <cell r="AFI85">
            <v>0</v>
          </cell>
          <cell r="AFK85">
            <v>0</v>
          </cell>
          <cell r="AFT85">
            <v>0</v>
          </cell>
          <cell r="AFU85">
            <v>0</v>
          </cell>
          <cell r="AFV85">
            <v>0</v>
          </cell>
          <cell r="AFW85">
            <v>16998.920000000002</v>
          </cell>
          <cell r="AFX85">
            <v>22980.592733722977</v>
          </cell>
          <cell r="AFY85">
            <v>5981.672733722975</v>
          </cell>
          <cell r="AFZ85">
            <v>0</v>
          </cell>
          <cell r="AGA85">
            <v>5981.672733722975</v>
          </cell>
          <cell r="AGB85">
            <v>20398.704000000002</v>
          </cell>
          <cell r="AGC85">
            <v>27576.711280467571</v>
          </cell>
          <cell r="AGD85">
            <v>7178.0072804675692</v>
          </cell>
          <cell r="AGE85">
            <v>0</v>
          </cell>
          <cell r="AGF85">
            <v>7178.0072804675692</v>
          </cell>
          <cell r="AGG85">
            <v>1019.9352000000001</v>
          </cell>
          <cell r="AGH85">
            <v>1378.8355640233785</v>
          </cell>
          <cell r="AGI85">
            <v>358.90036402337842</v>
          </cell>
          <cell r="AGJ85">
            <v>0</v>
          </cell>
          <cell r="AGK85">
            <v>358.90036402337842</v>
          </cell>
          <cell r="AGL85">
            <v>225.35516304347826</v>
          </cell>
          <cell r="AGN85">
            <v>-225.35516304347826</v>
          </cell>
          <cell r="AGO85">
            <v>-225.35516304347826</v>
          </cell>
          <cell r="AGP85">
            <v>0</v>
          </cell>
          <cell r="AGQ85">
            <v>21643.994363043479</v>
          </cell>
          <cell r="AGR85">
            <v>28955.546844490949</v>
          </cell>
          <cell r="AGS85">
            <v>7311.5524814474702</v>
          </cell>
          <cell r="AGT85">
            <v>0</v>
          </cell>
          <cell r="AGU85">
            <v>7311.5524814474702</v>
          </cell>
        </row>
        <row r="86">
          <cell r="C86" t="str">
            <v>Чудiнова, ВУЛ, 4</v>
          </cell>
          <cell r="D86">
            <v>2</v>
          </cell>
          <cell r="E86">
            <v>992</v>
          </cell>
          <cell r="F86">
            <v>4907.4799999999996</v>
          </cell>
          <cell r="G86">
            <v>1656.9735258355256</v>
          </cell>
          <cell r="H86">
            <v>-3250.5064741644737</v>
          </cell>
          <cell r="I86">
            <v>-3250.5064741644737</v>
          </cell>
          <cell r="J86">
            <v>0</v>
          </cell>
          <cell r="K86">
            <v>1830.12</v>
          </cell>
          <cell r="L86">
            <v>457.53</v>
          </cell>
          <cell r="M86">
            <v>457.53</v>
          </cell>
          <cell r="N86">
            <v>457.53</v>
          </cell>
          <cell r="O86">
            <v>457.53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L86">
            <v>0</v>
          </cell>
          <cell r="AM86">
            <v>0</v>
          </cell>
          <cell r="AN86">
            <v>329.76</v>
          </cell>
          <cell r="AO86">
            <v>82.44</v>
          </cell>
          <cell r="AP86">
            <v>82.44</v>
          </cell>
          <cell r="AQ86">
            <v>82.44</v>
          </cell>
          <cell r="AR86">
            <v>82.44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O86">
            <v>0</v>
          </cell>
          <cell r="BP86">
            <v>0</v>
          </cell>
          <cell r="BQ86">
            <v>144.52000000000001</v>
          </cell>
          <cell r="BR86">
            <v>36.130000000000003</v>
          </cell>
          <cell r="BS86">
            <v>36.130000000000003</v>
          </cell>
          <cell r="BT86">
            <v>36.130000000000003</v>
          </cell>
          <cell r="BU86">
            <v>36.130000000000003</v>
          </cell>
          <cell r="CD86">
            <v>133.56</v>
          </cell>
          <cell r="CE86">
            <v>33.39</v>
          </cell>
          <cell r="CF86">
            <v>33.39</v>
          </cell>
          <cell r="CG86">
            <v>33.39</v>
          </cell>
          <cell r="CH86">
            <v>33.39</v>
          </cell>
          <cell r="CR86">
            <v>0</v>
          </cell>
          <cell r="CS86">
            <v>0</v>
          </cell>
          <cell r="CT86">
            <v>43.84</v>
          </cell>
          <cell r="CU86">
            <v>10.96</v>
          </cell>
          <cell r="CV86">
            <v>10.96</v>
          </cell>
          <cell r="CW86">
            <v>10.96</v>
          </cell>
          <cell r="CX86">
            <v>10.96</v>
          </cell>
          <cell r="DG86">
            <v>40.520000000000003</v>
          </cell>
          <cell r="DH86">
            <v>10.130000000000001</v>
          </cell>
          <cell r="DI86">
            <v>10.130000000000001</v>
          </cell>
          <cell r="DJ86">
            <v>10.130000000000001</v>
          </cell>
          <cell r="DK86">
            <v>10.130000000000001</v>
          </cell>
          <cell r="DT86">
            <v>-3.3200000000000003</v>
          </cell>
          <cell r="DU86">
            <v>-3.3200000000000003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1021.8</v>
          </cell>
          <cell r="FB86">
            <v>255.45</v>
          </cell>
          <cell r="FC86">
            <v>255.45</v>
          </cell>
          <cell r="FD86">
            <v>255.45</v>
          </cell>
          <cell r="FE86">
            <v>255.45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GA86">
            <v>-1021.8</v>
          </cell>
          <cell r="GB86">
            <v>-1021.8</v>
          </cell>
          <cell r="GC86">
            <v>0</v>
          </cell>
          <cell r="GD86">
            <v>254.48</v>
          </cell>
          <cell r="GE86">
            <v>63.62</v>
          </cell>
          <cell r="GF86">
            <v>63.62</v>
          </cell>
          <cell r="GG86">
            <v>63.62</v>
          </cell>
          <cell r="GH86">
            <v>63.62</v>
          </cell>
          <cell r="GQ86">
            <v>0</v>
          </cell>
          <cell r="GV86">
            <v>-254.48</v>
          </cell>
          <cell r="GW86">
            <v>-254.48</v>
          </cell>
          <cell r="GX86">
            <v>0</v>
          </cell>
          <cell r="GY86">
            <v>1282.96</v>
          </cell>
          <cell r="GZ86">
            <v>320.74</v>
          </cell>
          <cell r="HA86">
            <v>320.74</v>
          </cell>
          <cell r="HB86">
            <v>320.74</v>
          </cell>
          <cell r="HC86">
            <v>320.74</v>
          </cell>
          <cell r="HL86">
            <v>1482.8935258355257</v>
          </cell>
          <cell r="HM86">
            <v>661.30309140206657</v>
          </cell>
          <cell r="HN86">
            <v>323.31939832635777</v>
          </cell>
          <cell r="HO86">
            <v>267.80347598914693</v>
          </cell>
          <cell r="HP86">
            <v>230.46756011795452</v>
          </cell>
          <cell r="HY86">
            <v>199.93352583552564</v>
          </cell>
          <cell r="HZ86">
            <v>0</v>
          </cell>
          <cell r="IA86">
            <v>199.93352583552564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O86">
            <v>0</v>
          </cell>
          <cell r="IP86">
            <v>0</v>
          </cell>
          <cell r="IQ86">
            <v>0</v>
          </cell>
          <cell r="IR86">
            <v>0</v>
          </cell>
          <cell r="IS86">
            <v>0</v>
          </cell>
          <cell r="JB86">
            <v>0</v>
          </cell>
          <cell r="JC86">
            <v>0</v>
          </cell>
          <cell r="JD86">
            <v>0</v>
          </cell>
          <cell r="JE86">
            <v>0</v>
          </cell>
          <cell r="JF86">
            <v>0</v>
          </cell>
          <cell r="JG86">
            <v>0</v>
          </cell>
          <cell r="JH86">
            <v>0</v>
          </cell>
          <cell r="JI86">
            <v>0</v>
          </cell>
          <cell r="JR86">
            <v>0</v>
          </cell>
          <cell r="JS86">
            <v>0</v>
          </cell>
          <cell r="JT86">
            <v>0</v>
          </cell>
          <cell r="JU86">
            <v>0</v>
          </cell>
          <cell r="JV86">
            <v>0</v>
          </cell>
          <cell r="KE86">
            <v>0</v>
          </cell>
          <cell r="KF86">
            <v>0</v>
          </cell>
          <cell r="KG86">
            <v>0</v>
          </cell>
          <cell r="KH86">
            <v>432.36</v>
          </cell>
          <cell r="KI86">
            <v>108.09</v>
          </cell>
          <cell r="KJ86">
            <v>108.09</v>
          </cell>
          <cell r="KK86">
            <v>108.09</v>
          </cell>
          <cell r="KL86">
            <v>108.09</v>
          </cell>
          <cell r="KU86">
            <v>466.06881174390435</v>
          </cell>
          <cell r="KV86">
            <v>125.66012673031629</v>
          </cell>
          <cell r="KW86">
            <v>125.8161113446703</v>
          </cell>
          <cell r="KX86">
            <v>118.83278790342492</v>
          </cell>
          <cell r="KY86">
            <v>95.759785765492865</v>
          </cell>
          <cell r="LH86">
            <v>33.708811743904334</v>
          </cell>
          <cell r="LI86">
            <v>0</v>
          </cell>
          <cell r="LJ86">
            <v>33.708811743904334</v>
          </cell>
          <cell r="LK86">
            <v>0</v>
          </cell>
          <cell r="LX86">
            <v>0</v>
          </cell>
          <cell r="MJ86">
            <v>0</v>
          </cell>
          <cell r="ML86">
            <v>0</v>
          </cell>
          <cell r="MM86">
            <v>0</v>
          </cell>
          <cell r="MN86">
            <v>4995.72</v>
          </cell>
          <cell r="MO86">
            <v>1248.93</v>
          </cell>
          <cell r="MP86">
            <v>1248.93</v>
          </cell>
          <cell r="MQ86">
            <v>1248.93</v>
          </cell>
          <cell r="MR86">
            <v>1248.93</v>
          </cell>
          <cell r="NA86">
            <v>0</v>
          </cell>
          <cell r="NB86">
            <v>0</v>
          </cell>
          <cell r="NC86">
            <v>0</v>
          </cell>
          <cell r="ND86">
            <v>0</v>
          </cell>
          <cell r="NE86">
            <v>0</v>
          </cell>
          <cell r="NN86">
            <v>-4995.72</v>
          </cell>
          <cell r="NO86">
            <v>-4995.72</v>
          </cell>
          <cell r="NP86">
            <v>0</v>
          </cell>
          <cell r="NQ86">
            <v>1416.44</v>
          </cell>
          <cell r="NR86">
            <v>0</v>
          </cell>
          <cell r="NS86">
            <v>-1416.44</v>
          </cell>
          <cell r="NT86">
            <v>-1416.44</v>
          </cell>
          <cell r="NU86">
            <v>0</v>
          </cell>
          <cell r="NV86">
            <v>419.92</v>
          </cell>
          <cell r="NW86">
            <v>104.98</v>
          </cell>
          <cell r="NX86">
            <v>104.98</v>
          </cell>
          <cell r="NY86">
            <v>104.98</v>
          </cell>
          <cell r="NZ86">
            <v>104.98</v>
          </cell>
          <cell r="OI86">
            <v>0</v>
          </cell>
          <cell r="OJ86">
            <v>0</v>
          </cell>
          <cell r="OK86">
            <v>0</v>
          </cell>
          <cell r="OL86">
            <v>0</v>
          </cell>
          <cell r="OM86">
            <v>0</v>
          </cell>
          <cell r="OV86">
            <v>-419.92</v>
          </cell>
          <cell r="OW86">
            <v>-419.92</v>
          </cell>
          <cell r="OX86">
            <v>0</v>
          </cell>
          <cell r="OY86">
            <v>275.48</v>
          </cell>
          <cell r="OZ86">
            <v>68.87</v>
          </cell>
          <cell r="PA86">
            <v>68.87</v>
          </cell>
          <cell r="PB86">
            <v>68.87</v>
          </cell>
          <cell r="PC86">
            <v>68.87</v>
          </cell>
          <cell r="PL86">
            <v>0</v>
          </cell>
          <cell r="PM86">
            <v>0</v>
          </cell>
          <cell r="PN86">
            <v>0</v>
          </cell>
          <cell r="PO86">
            <v>0</v>
          </cell>
          <cell r="PP86">
            <v>0</v>
          </cell>
          <cell r="PY86">
            <v>-275.48</v>
          </cell>
          <cell r="PZ86">
            <v>-275.48</v>
          </cell>
          <cell r="QA86">
            <v>0</v>
          </cell>
          <cell r="QB86">
            <v>80.16</v>
          </cell>
          <cell r="QC86">
            <v>20.04</v>
          </cell>
          <cell r="QD86">
            <v>20.04</v>
          </cell>
          <cell r="QE86">
            <v>20.04</v>
          </cell>
          <cell r="QF86">
            <v>20.04</v>
          </cell>
          <cell r="QO86">
            <v>0</v>
          </cell>
          <cell r="QP86">
            <v>0</v>
          </cell>
          <cell r="QQ86">
            <v>0</v>
          </cell>
          <cell r="QR86">
            <v>0</v>
          </cell>
          <cell r="QS86">
            <v>0</v>
          </cell>
          <cell r="RB86">
            <v>-80.16</v>
          </cell>
          <cell r="RC86">
            <v>-80.16</v>
          </cell>
          <cell r="RD86">
            <v>0</v>
          </cell>
          <cell r="RE86">
            <v>399.64</v>
          </cell>
          <cell r="RF86">
            <v>99.91</v>
          </cell>
          <cell r="RG86">
            <v>99.91</v>
          </cell>
          <cell r="RH86">
            <v>99.91</v>
          </cell>
          <cell r="RI86">
            <v>99.91</v>
          </cell>
          <cell r="RR86">
            <v>0</v>
          </cell>
          <cell r="RS86">
            <v>0</v>
          </cell>
          <cell r="RT86">
            <v>0</v>
          </cell>
          <cell r="RU86">
            <v>0</v>
          </cell>
          <cell r="RV86">
            <v>0</v>
          </cell>
          <cell r="SE86">
            <v>-399.64</v>
          </cell>
          <cell r="SF86">
            <v>-399.64</v>
          </cell>
          <cell r="SG86">
            <v>0</v>
          </cell>
          <cell r="SH86">
            <v>0</v>
          </cell>
          <cell r="SI86">
            <v>0</v>
          </cell>
          <cell r="SJ86">
            <v>0</v>
          </cell>
          <cell r="SK86">
            <v>0</v>
          </cell>
          <cell r="SL86">
            <v>0</v>
          </cell>
          <cell r="SU86">
            <v>0</v>
          </cell>
          <cell r="SV86">
            <v>0</v>
          </cell>
          <cell r="SW86">
            <v>0</v>
          </cell>
          <cell r="SX86">
            <v>0</v>
          </cell>
          <cell r="SY86">
            <v>0</v>
          </cell>
          <cell r="TH86">
            <v>0</v>
          </cell>
          <cell r="TI86">
            <v>0</v>
          </cell>
          <cell r="TJ86">
            <v>0</v>
          </cell>
          <cell r="TK86">
            <v>229.48</v>
          </cell>
          <cell r="TL86">
            <v>57.37</v>
          </cell>
          <cell r="TM86">
            <v>57.37</v>
          </cell>
          <cell r="TN86">
            <v>57.37</v>
          </cell>
          <cell r="TO86">
            <v>57.37</v>
          </cell>
          <cell r="TX86">
            <v>0</v>
          </cell>
          <cell r="TY86">
            <v>0</v>
          </cell>
          <cell r="TZ86">
            <v>0</v>
          </cell>
          <cell r="UA86">
            <v>0</v>
          </cell>
          <cell r="UB86">
            <v>0</v>
          </cell>
          <cell r="UK86">
            <v>-229.48</v>
          </cell>
          <cell r="UL86">
            <v>-229.48</v>
          </cell>
          <cell r="UM86">
            <v>0</v>
          </cell>
          <cell r="UN86">
            <v>11.76</v>
          </cell>
          <cell r="UO86">
            <v>2.94</v>
          </cell>
          <cell r="UP86">
            <v>2.94</v>
          </cell>
          <cell r="UQ86">
            <v>2.94</v>
          </cell>
          <cell r="UR86">
            <v>2.94</v>
          </cell>
          <cell r="VA86">
            <v>0</v>
          </cell>
          <cell r="VC86">
            <v>0</v>
          </cell>
          <cell r="VH86">
            <v>0</v>
          </cell>
          <cell r="VN86">
            <v>-11.76</v>
          </cell>
          <cell r="VO86">
            <v>-11.76</v>
          </cell>
          <cell r="VP86">
            <v>0</v>
          </cell>
          <cell r="VQ86">
            <v>0</v>
          </cell>
          <cell r="WD86">
            <v>0</v>
          </cell>
          <cell r="WQ86">
            <v>0</v>
          </cell>
          <cell r="WR86">
            <v>0</v>
          </cell>
          <cell r="WS86">
            <v>0</v>
          </cell>
          <cell r="WT86">
            <v>3344.04</v>
          </cell>
          <cell r="WU86">
            <v>836.01</v>
          </cell>
          <cell r="WV86">
            <v>836.01</v>
          </cell>
          <cell r="WW86">
            <v>836.01</v>
          </cell>
          <cell r="WX86">
            <v>836.01</v>
          </cell>
          <cell r="XG86">
            <v>4210.8533366188185</v>
          </cell>
          <cell r="XH86">
            <v>2213.9384439836404</v>
          </cell>
          <cell r="XI86">
            <v>1523.4285764185561</v>
          </cell>
          <cell r="XJ86">
            <v>2.0522469060601045</v>
          </cell>
          <cell r="XK86">
            <v>471.43406931056199</v>
          </cell>
          <cell r="XT86">
            <v>866.81333661881854</v>
          </cell>
          <cell r="XU86">
            <v>0</v>
          </cell>
          <cell r="XV86">
            <v>866.81333661881854</v>
          </cell>
          <cell r="XW86">
            <v>420.12</v>
          </cell>
          <cell r="XX86">
            <v>105.03</v>
          </cell>
          <cell r="XY86">
            <v>105.03</v>
          </cell>
          <cell r="XZ86">
            <v>105.03</v>
          </cell>
          <cell r="YA86">
            <v>105.03</v>
          </cell>
          <cell r="YJ86">
            <v>1959.3679067625353</v>
          </cell>
          <cell r="YK86">
            <v>805.22383558781712</v>
          </cell>
          <cell r="YL86">
            <v>400.08022387526978</v>
          </cell>
          <cell r="YM86">
            <v>402.15727145427206</v>
          </cell>
          <cell r="YN86">
            <v>351.90657584517623</v>
          </cell>
          <cell r="YW86">
            <v>1539.2479067625354</v>
          </cell>
          <cell r="YX86">
            <v>0</v>
          </cell>
          <cell r="YY86">
            <v>1539.2479067625354</v>
          </cell>
          <cell r="YZ86">
            <v>2322.4</v>
          </cell>
          <cell r="ZA86">
            <v>580.6</v>
          </cell>
          <cell r="ZB86">
            <v>580.6</v>
          </cell>
          <cell r="ZC86">
            <v>580.6</v>
          </cell>
          <cell r="ZD86">
            <v>580.6</v>
          </cell>
          <cell r="ZM86">
            <v>5872.3104715835461</v>
          </cell>
          <cell r="ZT86">
            <v>1423.7574119183157</v>
          </cell>
          <cell r="ZU86">
            <v>2773.0595157604475</v>
          </cell>
          <cell r="ZV86">
            <v>1675.4935439047831</v>
          </cell>
          <cell r="ZZ86">
            <v>3549.910471583546</v>
          </cell>
          <cell r="AAA86">
            <v>0</v>
          </cell>
          <cell r="AAB86">
            <v>3549.910471583546</v>
          </cell>
          <cell r="AAC86">
            <v>0</v>
          </cell>
          <cell r="AAD86">
            <v>0</v>
          </cell>
          <cell r="AAE86">
            <v>0</v>
          </cell>
          <cell r="AAF86">
            <v>0</v>
          </cell>
          <cell r="AAG86">
            <v>0</v>
          </cell>
          <cell r="AAP86">
            <v>5.9304032999999992</v>
          </cell>
          <cell r="AAQ86">
            <v>0</v>
          </cell>
          <cell r="AAR86">
            <v>1.9775590199999997</v>
          </cell>
          <cell r="AAS86">
            <v>1.9584802799999999</v>
          </cell>
          <cell r="AAT86">
            <v>1.9943639999999998</v>
          </cell>
          <cell r="ABC86">
            <v>5.9304032999999992</v>
          </cell>
          <cell r="ABD86">
            <v>0</v>
          </cell>
          <cell r="ABE86">
            <v>5.9304032999999992</v>
          </cell>
          <cell r="ABF86">
            <v>0</v>
          </cell>
          <cell r="ABG86">
            <v>0</v>
          </cell>
          <cell r="ABH86">
            <v>0</v>
          </cell>
          <cell r="ABI86">
            <v>0</v>
          </cell>
          <cell r="ABJ86">
            <v>0</v>
          </cell>
          <cell r="ABS86">
            <v>0</v>
          </cell>
          <cell r="ABT86">
            <v>0</v>
          </cell>
          <cell r="ABU86">
            <v>0</v>
          </cell>
          <cell r="ABV86">
            <v>0</v>
          </cell>
          <cell r="ACF86">
            <v>0</v>
          </cell>
          <cell r="ACG86">
            <v>0</v>
          </cell>
          <cell r="ACH86">
            <v>0</v>
          </cell>
          <cell r="ACI86">
            <v>412.04</v>
          </cell>
          <cell r="ACJ86">
            <v>0</v>
          </cell>
          <cell r="ACK86">
            <v>-412.04</v>
          </cell>
          <cell r="ACL86">
            <v>-412.04</v>
          </cell>
          <cell r="ACM86">
            <v>0</v>
          </cell>
          <cell r="ACN86">
            <v>412.04</v>
          </cell>
          <cell r="ACO86">
            <v>103.01</v>
          </cell>
          <cell r="ACP86">
            <v>103.01</v>
          </cell>
          <cell r="ACQ86">
            <v>103.01</v>
          </cell>
          <cell r="ACR86">
            <v>103.01</v>
          </cell>
          <cell r="ADA86">
            <v>0</v>
          </cell>
          <cell r="ADB86">
            <v>0</v>
          </cell>
          <cell r="ADC86">
            <v>0</v>
          </cell>
          <cell r="ADD86">
            <v>0</v>
          </cell>
          <cell r="ADE86">
            <v>0</v>
          </cell>
          <cell r="ADN86">
            <v>-412.04</v>
          </cell>
          <cell r="ADO86">
            <v>-412.04</v>
          </cell>
          <cell r="ADP86">
            <v>0</v>
          </cell>
          <cell r="ADQ86">
            <v>0</v>
          </cell>
          <cell r="ADR86">
            <v>0</v>
          </cell>
          <cell r="ADS86">
            <v>0</v>
          </cell>
          <cell r="ADT86">
            <v>0</v>
          </cell>
          <cell r="ADU86">
            <v>0</v>
          </cell>
          <cell r="AED86">
            <v>0</v>
          </cell>
          <cell r="AEE86">
            <v>0</v>
          </cell>
          <cell r="AEF86">
            <v>0</v>
          </cell>
          <cell r="AEG86">
            <v>0</v>
          </cell>
          <cell r="AEH86">
            <v>0</v>
          </cell>
          <cell r="AEQ86">
            <v>0</v>
          </cell>
          <cell r="AER86">
            <v>0</v>
          </cell>
          <cell r="AES86">
            <v>0</v>
          </cell>
          <cell r="AET86">
            <v>0</v>
          </cell>
          <cell r="AEU86">
            <v>0</v>
          </cell>
          <cell r="AEV86">
            <v>0</v>
          </cell>
          <cell r="AEW86">
            <v>0</v>
          </cell>
          <cell r="AEX86">
            <v>0</v>
          </cell>
          <cell r="AFG86">
            <v>0</v>
          </cell>
          <cell r="AFH86">
            <v>0</v>
          </cell>
          <cell r="AFI86">
            <v>0</v>
          </cell>
          <cell r="AFK86">
            <v>0</v>
          </cell>
          <cell r="AFT86">
            <v>0</v>
          </cell>
          <cell r="AFU86">
            <v>0</v>
          </cell>
          <cell r="AFV86">
            <v>0</v>
          </cell>
          <cell r="AFW86">
            <v>18250.600000000002</v>
          </cell>
          <cell r="AFX86">
            <v>14171.50445584433</v>
          </cell>
          <cell r="AFY86">
            <v>-4079.0955441556725</v>
          </cell>
          <cell r="AFZ86">
            <v>-4079.0955441556725</v>
          </cell>
          <cell r="AGA86">
            <v>0</v>
          </cell>
          <cell r="AGB86">
            <v>21900.720000000001</v>
          </cell>
          <cell r="AGC86">
            <v>17005.805347013196</v>
          </cell>
          <cell r="AGD86">
            <v>-4894.9146529868049</v>
          </cell>
          <cell r="AGE86">
            <v>-4894.9146529868049</v>
          </cell>
          <cell r="AGF86">
            <v>0</v>
          </cell>
          <cell r="AGG86">
            <v>1095.0360000000001</v>
          </cell>
          <cell r="AGH86">
            <v>850.29026735065986</v>
          </cell>
          <cell r="AGI86">
            <v>-244.7457326493402</v>
          </cell>
          <cell r="AGJ86">
            <v>-244.7457326493402</v>
          </cell>
          <cell r="AGK86">
            <v>0</v>
          </cell>
          <cell r="AGL86">
            <v>225.35516304347826</v>
          </cell>
          <cell r="AGN86">
            <v>-225.35516304347826</v>
          </cell>
          <cell r="AGO86">
            <v>-225.35516304347826</v>
          </cell>
          <cell r="AGP86">
            <v>0</v>
          </cell>
          <cell r="AGQ86">
            <v>23221.111163043479</v>
          </cell>
          <cell r="AGR86">
            <v>17856.095614363858</v>
          </cell>
          <cell r="AGS86">
            <v>-5365.0155486796211</v>
          </cell>
          <cell r="AGT86">
            <v>-5365.0155486796211</v>
          </cell>
          <cell r="AGU86">
            <v>0</v>
          </cell>
        </row>
        <row r="87">
          <cell r="C87" t="str">
            <v>Чудiнова, ВУЛ, 5</v>
          </cell>
          <cell r="D87">
            <v>3</v>
          </cell>
          <cell r="E87">
            <v>1243.8</v>
          </cell>
          <cell r="F87">
            <v>5513.76</v>
          </cell>
          <cell r="G87">
            <v>6970.95727687814</v>
          </cell>
          <cell r="H87">
            <v>1457.1972768781397</v>
          </cell>
          <cell r="I87">
            <v>0</v>
          </cell>
          <cell r="J87">
            <v>1457.1972768781397</v>
          </cell>
          <cell r="K87">
            <v>1767.96</v>
          </cell>
          <cell r="L87">
            <v>441.99</v>
          </cell>
          <cell r="M87">
            <v>441.99</v>
          </cell>
          <cell r="N87">
            <v>441.99</v>
          </cell>
          <cell r="O87">
            <v>441.99</v>
          </cell>
          <cell r="X87">
            <v>2647.5298844885201</v>
          </cell>
          <cell r="Y87">
            <v>2647.5298844885201</v>
          </cell>
          <cell r="Z87">
            <v>0</v>
          </cell>
          <cell r="AA87">
            <v>0</v>
          </cell>
          <cell r="AB87">
            <v>0</v>
          </cell>
          <cell r="AL87">
            <v>0</v>
          </cell>
          <cell r="AM87">
            <v>0</v>
          </cell>
          <cell r="AN87">
            <v>326.36</v>
          </cell>
          <cell r="AO87">
            <v>81.59</v>
          </cell>
          <cell r="AP87">
            <v>81.59</v>
          </cell>
          <cell r="AQ87">
            <v>81.59</v>
          </cell>
          <cell r="AR87">
            <v>81.59</v>
          </cell>
          <cell r="BA87">
            <v>496.81479374581113</v>
          </cell>
          <cell r="BB87">
            <v>496.81479374581113</v>
          </cell>
          <cell r="BC87">
            <v>0</v>
          </cell>
          <cell r="BD87">
            <v>0</v>
          </cell>
          <cell r="BE87">
            <v>0</v>
          </cell>
          <cell r="BO87">
            <v>0</v>
          </cell>
          <cell r="BP87">
            <v>0</v>
          </cell>
          <cell r="BQ87">
            <v>84.36</v>
          </cell>
          <cell r="BR87">
            <v>21.09</v>
          </cell>
          <cell r="BS87">
            <v>21.09</v>
          </cell>
          <cell r="BT87">
            <v>21.09</v>
          </cell>
          <cell r="BU87">
            <v>21.09</v>
          </cell>
          <cell r="CD87">
            <v>77.959999999999994</v>
          </cell>
          <cell r="CE87">
            <v>19.489999999999998</v>
          </cell>
          <cell r="CF87">
            <v>19.489999999999998</v>
          </cell>
          <cell r="CG87">
            <v>19.489999999999998</v>
          </cell>
          <cell r="CH87">
            <v>19.489999999999998</v>
          </cell>
          <cell r="CR87">
            <v>0</v>
          </cell>
          <cell r="CS87">
            <v>0</v>
          </cell>
          <cell r="CT87">
            <v>5.6</v>
          </cell>
          <cell r="CU87">
            <v>1.4</v>
          </cell>
          <cell r="CV87">
            <v>1.4</v>
          </cell>
          <cell r="CW87">
            <v>1.4</v>
          </cell>
          <cell r="CX87">
            <v>1.4</v>
          </cell>
          <cell r="DG87">
            <v>5.16</v>
          </cell>
          <cell r="DH87">
            <v>1.29</v>
          </cell>
          <cell r="DI87">
            <v>1.29</v>
          </cell>
          <cell r="DJ87">
            <v>1.29</v>
          </cell>
          <cell r="DK87">
            <v>1.29</v>
          </cell>
          <cell r="DT87">
            <v>-0.4399999999999995</v>
          </cell>
          <cell r="DU87">
            <v>-0.4399999999999995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1259.04</v>
          </cell>
          <cell r="FB87">
            <v>314.76</v>
          </cell>
          <cell r="FC87">
            <v>314.76</v>
          </cell>
          <cell r="FD87">
            <v>314.76</v>
          </cell>
          <cell r="FE87">
            <v>314.76</v>
          </cell>
          <cell r="FN87">
            <v>1896.4186523658655</v>
          </cell>
          <cell r="FO87">
            <v>1896.4186523658655</v>
          </cell>
          <cell r="FP87">
            <v>0</v>
          </cell>
          <cell r="FQ87">
            <v>0</v>
          </cell>
          <cell r="FR87">
            <v>0</v>
          </cell>
          <cell r="GA87">
            <v>637.37865236586549</v>
          </cell>
          <cell r="GB87">
            <v>0</v>
          </cell>
          <cell r="GC87">
            <v>637.37865236586549</v>
          </cell>
          <cell r="GD87">
            <v>460.48</v>
          </cell>
          <cell r="GE87">
            <v>115.12</v>
          </cell>
          <cell r="GF87">
            <v>115.12</v>
          </cell>
          <cell r="GG87">
            <v>115.12</v>
          </cell>
          <cell r="GH87">
            <v>115.12</v>
          </cell>
          <cell r="GQ87">
            <v>0</v>
          </cell>
          <cell r="GV87">
            <v>-460.48</v>
          </cell>
          <cell r="GW87">
            <v>-460.48</v>
          </cell>
          <cell r="GX87">
            <v>0</v>
          </cell>
          <cell r="GY87">
            <v>1609.96</v>
          </cell>
          <cell r="GZ87">
            <v>402.49</v>
          </cell>
          <cell r="HA87">
            <v>402.49</v>
          </cell>
          <cell r="HB87">
            <v>402.49</v>
          </cell>
          <cell r="HC87">
            <v>402.49</v>
          </cell>
          <cell r="HL87">
            <v>1847.0739462779443</v>
          </cell>
          <cell r="HM87">
            <v>826.07927210299033</v>
          </cell>
          <cell r="HN87">
            <v>402.37651619542316</v>
          </cell>
          <cell r="HO87">
            <v>333.07156831667794</v>
          </cell>
          <cell r="HP87">
            <v>285.54658966285263</v>
          </cell>
          <cell r="HY87">
            <v>237.11394627794425</v>
          </cell>
          <cell r="HZ87">
            <v>0</v>
          </cell>
          <cell r="IA87">
            <v>237.11394627794425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O87">
            <v>0</v>
          </cell>
          <cell r="IP87">
            <v>0</v>
          </cell>
          <cell r="IQ87">
            <v>0</v>
          </cell>
          <cell r="IR87">
            <v>0</v>
          </cell>
          <cell r="IS87">
            <v>0</v>
          </cell>
          <cell r="JB87">
            <v>0</v>
          </cell>
          <cell r="JC87">
            <v>0</v>
          </cell>
          <cell r="JD87">
            <v>0</v>
          </cell>
          <cell r="JE87">
            <v>0</v>
          </cell>
          <cell r="JF87">
            <v>0</v>
          </cell>
          <cell r="JG87">
            <v>0</v>
          </cell>
          <cell r="JH87">
            <v>0</v>
          </cell>
          <cell r="JI87">
            <v>0</v>
          </cell>
          <cell r="JR87">
            <v>0</v>
          </cell>
          <cell r="JS87">
            <v>0</v>
          </cell>
          <cell r="JT87">
            <v>0</v>
          </cell>
          <cell r="JU87">
            <v>0</v>
          </cell>
          <cell r="JV87">
            <v>0</v>
          </cell>
          <cell r="KE87">
            <v>0</v>
          </cell>
          <cell r="KF87">
            <v>0</v>
          </cell>
          <cell r="KG87">
            <v>0</v>
          </cell>
          <cell r="KH87">
            <v>437.6</v>
          </cell>
          <cell r="KI87">
            <v>109.4</v>
          </cell>
          <cell r="KJ87">
            <v>109.4</v>
          </cell>
          <cell r="KK87">
            <v>109.4</v>
          </cell>
          <cell r="KL87">
            <v>109.4</v>
          </cell>
          <cell r="KU87">
            <v>471.68983788717708</v>
          </cell>
          <cell r="KV87">
            <v>127.17565156210057</v>
          </cell>
          <cell r="KW87">
            <v>127.33351742998011</v>
          </cell>
          <cell r="KX87">
            <v>120.26597156783659</v>
          </cell>
          <cell r="KY87">
            <v>96.914697327259859</v>
          </cell>
          <cell r="LH87">
            <v>34.089837887177055</v>
          </cell>
          <cell r="LI87">
            <v>0</v>
          </cell>
          <cell r="LJ87">
            <v>34.089837887177055</v>
          </cell>
          <cell r="LK87">
            <v>0</v>
          </cell>
          <cell r="LX87">
            <v>0</v>
          </cell>
          <cell r="MJ87">
            <v>0</v>
          </cell>
          <cell r="ML87">
            <v>0</v>
          </cell>
          <cell r="MM87">
            <v>0</v>
          </cell>
          <cell r="MN87">
            <v>3803.12</v>
          </cell>
          <cell r="MO87">
            <v>950.78</v>
          </cell>
          <cell r="MP87">
            <v>950.78</v>
          </cell>
          <cell r="MQ87">
            <v>950.78</v>
          </cell>
          <cell r="MR87">
            <v>950.78</v>
          </cell>
          <cell r="NA87">
            <v>2473.3542025263196</v>
          </cell>
          <cell r="NB87">
            <v>1579.4473964992692</v>
          </cell>
          <cell r="NC87">
            <v>893.90680602705049</v>
          </cell>
          <cell r="ND87">
            <v>0</v>
          </cell>
          <cell r="NE87">
            <v>0</v>
          </cell>
          <cell r="NN87">
            <v>-1329.7657974736803</v>
          </cell>
          <cell r="NO87">
            <v>-1329.7657974736803</v>
          </cell>
          <cell r="NP87">
            <v>0</v>
          </cell>
          <cell r="NQ87">
            <v>1642.3999999999999</v>
          </cell>
          <cell r="NR87">
            <v>0</v>
          </cell>
          <cell r="NS87">
            <v>-1642.3999999999999</v>
          </cell>
          <cell r="NT87">
            <v>-1642.3999999999999</v>
          </cell>
          <cell r="NU87">
            <v>0</v>
          </cell>
          <cell r="NV87">
            <v>438</v>
          </cell>
          <cell r="NW87">
            <v>109.5</v>
          </cell>
          <cell r="NX87">
            <v>109.5</v>
          </cell>
          <cell r="NY87">
            <v>109.5</v>
          </cell>
          <cell r="NZ87">
            <v>109.5</v>
          </cell>
          <cell r="OI87">
            <v>0</v>
          </cell>
          <cell r="OJ87">
            <v>0</v>
          </cell>
          <cell r="OK87">
            <v>0</v>
          </cell>
          <cell r="OL87">
            <v>0</v>
          </cell>
          <cell r="OM87">
            <v>0</v>
          </cell>
          <cell r="OV87">
            <v>-438</v>
          </cell>
          <cell r="OW87">
            <v>-438</v>
          </cell>
          <cell r="OX87">
            <v>0</v>
          </cell>
          <cell r="OY87">
            <v>334.56</v>
          </cell>
          <cell r="OZ87">
            <v>83.64</v>
          </cell>
          <cell r="PA87">
            <v>83.64</v>
          </cell>
          <cell r="PB87">
            <v>83.64</v>
          </cell>
          <cell r="PC87">
            <v>83.64</v>
          </cell>
          <cell r="PL87">
            <v>0</v>
          </cell>
          <cell r="PM87">
            <v>0</v>
          </cell>
          <cell r="PN87">
            <v>0</v>
          </cell>
          <cell r="PO87">
            <v>0</v>
          </cell>
          <cell r="PP87">
            <v>0</v>
          </cell>
          <cell r="PY87">
            <v>-334.56</v>
          </cell>
          <cell r="PZ87">
            <v>-334.56</v>
          </cell>
          <cell r="QA87">
            <v>0</v>
          </cell>
          <cell r="QB87">
            <v>112.32</v>
          </cell>
          <cell r="QC87">
            <v>28.08</v>
          </cell>
          <cell r="QD87">
            <v>28.08</v>
          </cell>
          <cell r="QE87">
            <v>28.08</v>
          </cell>
          <cell r="QF87">
            <v>28.08</v>
          </cell>
          <cell r="QO87">
            <v>0</v>
          </cell>
          <cell r="QP87">
            <v>0</v>
          </cell>
          <cell r="QQ87">
            <v>0</v>
          </cell>
          <cell r="QR87">
            <v>0</v>
          </cell>
          <cell r="QS87">
            <v>0</v>
          </cell>
          <cell r="RB87">
            <v>-112.32</v>
          </cell>
          <cell r="RC87">
            <v>-112.32</v>
          </cell>
          <cell r="RD87">
            <v>0</v>
          </cell>
          <cell r="RE87">
            <v>491.16</v>
          </cell>
          <cell r="RF87">
            <v>122.79</v>
          </cell>
          <cell r="RG87">
            <v>122.79</v>
          </cell>
          <cell r="RH87">
            <v>122.79</v>
          </cell>
          <cell r="RI87">
            <v>122.79</v>
          </cell>
          <cell r="RR87">
            <v>0</v>
          </cell>
          <cell r="RS87">
            <v>0</v>
          </cell>
          <cell r="RT87">
            <v>0</v>
          </cell>
          <cell r="RU87">
            <v>0</v>
          </cell>
          <cell r="RV87">
            <v>0</v>
          </cell>
          <cell r="SE87">
            <v>-491.16</v>
          </cell>
          <cell r="SF87">
            <v>-491.16</v>
          </cell>
          <cell r="SG87">
            <v>0</v>
          </cell>
          <cell r="SH87">
            <v>0</v>
          </cell>
          <cell r="SI87">
            <v>0</v>
          </cell>
          <cell r="SJ87">
            <v>0</v>
          </cell>
          <cell r="SK87">
            <v>0</v>
          </cell>
          <cell r="SL87">
            <v>0</v>
          </cell>
          <cell r="SU87">
            <v>0</v>
          </cell>
          <cell r="SV87">
            <v>0</v>
          </cell>
          <cell r="SW87">
            <v>0</v>
          </cell>
          <cell r="SX87">
            <v>0</v>
          </cell>
          <cell r="SY87">
            <v>0</v>
          </cell>
          <cell r="TH87">
            <v>0</v>
          </cell>
          <cell r="TI87">
            <v>0</v>
          </cell>
          <cell r="TJ87">
            <v>0</v>
          </cell>
          <cell r="TK87">
            <v>255.12</v>
          </cell>
          <cell r="TL87">
            <v>63.78</v>
          </cell>
          <cell r="TM87">
            <v>63.78</v>
          </cell>
          <cell r="TN87">
            <v>63.78</v>
          </cell>
          <cell r="TO87">
            <v>63.78</v>
          </cell>
          <cell r="TX87">
            <v>0</v>
          </cell>
          <cell r="TY87">
            <v>0</v>
          </cell>
          <cell r="TZ87">
            <v>0</v>
          </cell>
          <cell r="UA87">
            <v>0</v>
          </cell>
          <cell r="UB87">
            <v>0</v>
          </cell>
          <cell r="UK87">
            <v>-255.12</v>
          </cell>
          <cell r="UL87">
            <v>-255.12</v>
          </cell>
          <cell r="UM87">
            <v>0</v>
          </cell>
          <cell r="UN87">
            <v>11.24</v>
          </cell>
          <cell r="UO87">
            <v>2.81</v>
          </cell>
          <cell r="UP87">
            <v>2.81</v>
          </cell>
          <cell r="UQ87">
            <v>2.81</v>
          </cell>
          <cell r="UR87">
            <v>2.81</v>
          </cell>
          <cell r="VA87">
            <v>0</v>
          </cell>
          <cell r="VC87">
            <v>0</v>
          </cell>
          <cell r="VH87">
            <v>0</v>
          </cell>
          <cell r="VN87">
            <v>-11.24</v>
          </cell>
          <cell r="VO87">
            <v>-11.24</v>
          </cell>
          <cell r="VP87">
            <v>0</v>
          </cell>
          <cell r="VQ87">
            <v>0</v>
          </cell>
          <cell r="WD87">
            <v>0</v>
          </cell>
          <cell r="WQ87">
            <v>0</v>
          </cell>
          <cell r="WR87">
            <v>0</v>
          </cell>
          <cell r="WS87">
            <v>0</v>
          </cell>
          <cell r="WT87">
            <v>7261.08</v>
          </cell>
          <cell r="WU87">
            <v>1815.27</v>
          </cell>
          <cell r="WV87">
            <v>1815.27</v>
          </cell>
          <cell r="WW87">
            <v>1815.27</v>
          </cell>
          <cell r="WX87">
            <v>1815.27</v>
          </cell>
          <cell r="XG87">
            <v>8423.6157850889231</v>
          </cell>
          <cell r="XH87">
            <v>4444.3709598109308</v>
          </cell>
          <cell r="XI87">
            <v>2486.3171202370468</v>
          </cell>
          <cell r="XJ87">
            <v>2.0320766572581528</v>
          </cell>
          <cell r="XK87">
            <v>1490.8956283836872</v>
          </cell>
          <cell r="XT87">
            <v>1162.5357850889231</v>
          </cell>
          <cell r="XU87">
            <v>0</v>
          </cell>
          <cell r="XV87">
            <v>1162.5357850889231</v>
          </cell>
          <cell r="XW87">
            <v>942.2</v>
          </cell>
          <cell r="XX87">
            <v>235.55</v>
          </cell>
          <cell r="XY87">
            <v>235.55</v>
          </cell>
          <cell r="XZ87">
            <v>235.55</v>
          </cell>
          <cell r="YA87">
            <v>235.55</v>
          </cell>
          <cell r="YJ87">
            <v>3055.2596048278283</v>
          </cell>
          <cell r="YK87">
            <v>1111.9919529045601</v>
          </cell>
          <cell r="YL87">
            <v>673.62588875586766</v>
          </cell>
          <cell r="YM87">
            <v>677.12306991578873</v>
          </cell>
          <cell r="YN87">
            <v>592.51869325161181</v>
          </cell>
          <cell r="YW87">
            <v>2113.0596048278285</v>
          </cell>
          <cell r="YX87">
            <v>0</v>
          </cell>
          <cell r="YY87">
            <v>2113.0596048278285</v>
          </cell>
          <cell r="YZ87">
            <v>2799.92</v>
          </cell>
          <cell r="ZA87">
            <v>699.98</v>
          </cell>
          <cell r="ZB87">
            <v>699.98</v>
          </cell>
          <cell r="ZC87">
            <v>699.98</v>
          </cell>
          <cell r="ZD87">
            <v>699.98</v>
          </cell>
          <cell r="ZM87">
            <v>8708.1062153288367</v>
          </cell>
          <cell r="ZT87">
            <v>2124.9078039462074</v>
          </cell>
          <cell r="ZU87">
            <v>4494.1227300323526</v>
          </cell>
          <cell r="ZV87">
            <v>2089.0756813502758</v>
          </cell>
          <cell r="ZZ87">
            <v>5908.1862153288366</v>
          </cell>
          <cell r="AAA87">
            <v>0</v>
          </cell>
          <cell r="AAB87">
            <v>5908.1862153288366</v>
          </cell>
          <cell r="AAC87">
            <v>315.39999999999998</v>
          </cell>
          <cell r="AAD87">
            <v>78.849999999999994</v>
          </cell>
          <cell r="AAE87">
            <v>78.849999999999994</v>
          </cell>
          <cell r="AAF87">
            <v>78.849999999999994</v>
          </cell>
          <cell r="AAG87">
            <v>78.849999999999994</v>
          </cell>
          <cell r="AAP87">
            <v>236.24816211647999</v>
          </cell>
          <cell r="AAQ87">
            <v>1.9972317664799999</v>
          </cell>
          <cell r="AAR87">
            <v>78.113581289999999</v>
          </cell>
          <cell r="AAS87">
            <v>77.359971059999992</v>
          </cell>
          <cell r="AAT87">
            <v>78.777377999999999</v>
          </cell>
          <cell r="ABC87">
            <v>-79.151837883519988</v>
          </cell>
          <cell r="ABD87">
            <v>-79.151837883519988</v>
          </cell>
          <cell r="ABE87">
            <v>0</v>
          </cell>
          <cell r="ABF87">
            <v>70</v>
          </cell>
          <cell r="ABG87">
            <v>17.5</v>
          </cell>
          <cell r="ABH87">
            <v>17.5</v>
          </cell>
          <cell r="ABI87">
            <v>17.5</v>
          </cell>
          <cell r="ABJ87">
            <v>17.5</v>
          </cell>
          <cell r="ABS87">
            <v>0</v>
          </cell>
          <cell r="ABT87">
            <v>0</v>
          </cell>
          <cell r="ABU87">
            <v>0</v>
          </cell>
          <cell r="ABV87">
            <v>0</v>
          </cell>
          <cell r="ACF87">
            <v>-70</v>
          </cell>
          <cell r="ACG87">
            <v>-70</v>
          </cell>
          <cell r="ACH87">
            <v>0</v>
          </cell>
          <cell r="ACI87">
            <v>359.48</v>
          </cell>
          <cell r="ACJ87">
            <v>1975.79570986</v>
          </cell>
          <cell r="ACK87">
            <v>1616.31570986</v>
          </cell>
          <cell r="ACL87">
            <v>0</v>
          </cell>
          <cell r="ACM87">
            <v>1616.31570986</v>
          </cell>
          <cell r="ACN87">
            <v>359.48</v>
          </cell>
          <cell r="ACO87">
            <v>89.87</v>
          </cell>
          <cell r="ACP87">
            <v>89.87</v>
          </cell>
          <cell r="ACQ87">
            <v>89.87</v>
          </cell>
          <cell r="ACR87">
            <v>89.87</v>
          </cell>
          <cell r="ADA87">
            <v>1975.79570986</v>
          </cell>
          <cell r="ADB87">
            <v>411.59830320000003</v>
          </cell>
          <cell r="ADC87">
            <v>579.86425041999996</v>
          </cell>
          <cell r="ADD87">
            <v>374.72256023999995</v>
          </cell>
          <cell r="ADE87">
            <v>609.61059599999999</v>
          </cell>
          <cell r="ADN87">
            <v>1616.31570986</v>
          </cell>
          <cell r="ADO87">
            <v>0</v>
          </cell>
          <cell r="ADP87">
            <v>1616.31570986</v>
          </cell>
          <cell r="ADQ87">
            <v>0</v>
          </cell>
          <cell r="ADR87">
            <v>0</v>
          </cell>
          <cell r="ADS87">
            <v>0</v>
          </cell>
          <cell r="ADT87">
            <v>0</v>
          </cell>
          <cell r="ADU87">
            <v>0</v>
          </cell>
          <cell r="AED87">
            <v>0</v>
          </cell>
          <cell r="AEE87">
            <v>0</v>
          </cell>
          <cell r="AEF87">
            <v>0</v>
          </cell>
          <cell r="AEG87">
            <v>0</v>
          </cell>
          <cell r="AEH87">
            <v>0</v>
          </cell>
          <cell r="AEQ87">
            <v>0</v>
          </cell>
          <cell r="AER87">
            <v>0</v>
          </cell>
          <cell r="AES87">
            <v>0</v>
          </cell>
          <cell r="AET87">
            <v>0</v>
          </cell>
          <cell r="AEU87">
            <v>0</v>
          </cell>
          <cell r="AEV87">
            <v>0</v>
          </cell>
          <cell r="AEW87">
            <v>0</v>
          </cell>
          <cell r="AEX87">
            <v>0</v>
          </cell>
          <cell r="AFG87">
            <v>0</v>
          </cell>
          <cell r="AFH87">
            <v>0</v>
          </cell>
          <cell r="AFI87">
            <v>0</v>
          </cell>
          <cell r="AFK87">
            <v>0</v>
          </cell>
          <cell r="AFT87">
            <v>0</v>
          </cell>
          <cell r="AFU87">
            <v>0</v>
          </cell>
          <cell r="AFV87">
            <v>0</v>
          </cell>
          <cell r="AFW87">
            <v>23144.960000000003</v>
          </cell>
          <cell r="AFX87">
            <v>32315.026794513702</v>
          </cell>
          <cell r="AFY87">
            <v>9170.0667945136993</v>
          </cell>
          <cell r="AFZ87">
            <v>0</v>
          </cell>
          <cell r="AGA87">
            <v>9170.0667945136993</v>
          </cell>
          <cell r="AGB87">
            <v>27773.952000000001</v>
          </cell>
          <cell r="AGC87">
            <v>38778.03215341644</v>
          </cell>
          <cell r="AGD87">
            <v>11004.080153416438</v>
          </cell>
          <cell r="AGE87">
            <v>0</v>
          </cell>
          <cell r="AGF87">
            <v>11004.080153416438</v>
          </cell>
          <cell r="AGG87">
            <v>1388.6976000000002</v>
          </cell>
          <cell r="AGH87">
            <v>1938.9016076708222</v>
          </cell>
          <cell r="AGI87">
            <v>550.20400767082197</v>
          </cell>
          <cell r="AGJ87">
            <v>0</v>
          </cell>
          <cell r="AGK87">
            <v>550.20400767082197</v>
          </cell>
          <cell r="AGL87">
            <v>225.35516304347826</v>
          </cell>
          <cell r="AGN87">
            <v>-225.35516304347826</v>
          </cell>
          <cell r="AGO87">
            <v>-225.35516304347826</v>
          </cell>
          <cell r="AGP87">
            <v>0</v>
          </cell>
          <cell r="AGQ87">
            <v>29388.004763043478</v>
          </cell>
          <cell r="AGR87">
            <v>40716.933761087261</v>
          </cell>
          <cell r="AGS87">
            <v>11328.928998043782</v>
          </cell>
          <cell r="AGT87">
            <v>0</v>
          </cell>
          <cell r="AGU87">
            <v>11328.928998043782</v>
          </cell>
        </row>
        <row r="88">
          <cell r="C88" t="str">
            <v>Попова, ПРОВ, 12</v>
          </cell>
          <cell r="D88">
            <v>1</v>
          </cell>
          <cell r="E88">
            <v>217.6</v>
          </cell>
          <cell r="F88">
            <v>316.24</v>
          </cell>
          <cell r="G88">
            <v>244.76666119458201</v>
          </cell>
          <cell r="H88">
            <v>-71.473338805417995</v>
          </cell>
          <cell r="I88">
            <v>-71.473338805417995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GA88">
            <v>0</v>
          </cell>
          <cell r="GB88">
            <v>0</v>
          </cell>
          <cell r="GC88">
            <v>0</v>
          </cell>
          <cell r="GD88">
            <v>34.799999999999997</v>
          </cell>
          <cell r="GE88">
            <v>8.6999999999999993</v>
          </cell>
          <cell r="GF88">
            <v>8.6999999999999993</v>
          </cell>
          <cell r="GG88">
            <v>8.6999999999999993</v>
          </cell>
          <cell r="GH88">
            <v>8.6999999999999993</v>
          </cell>
          <cell r="GQ88">
            <v>0</v>
          </cell>
          <cell r="GV88">
            <v>-34.799999999999997</v>
          </cell>
          <cell r="GW88">
            <v>-34.799999999999997</v>
          </cell>
          <cell r="GX88">
            <v>0</v>
          </cell>
          <cell r="GY88">
            <v>281.44</v>
          </cell>
          <cell r="GZ88">
            <v>70.36</v>
          </cell>
          <cell r="HA88">
            <v>70.36</v>
          </cell>
          <cell r="HB88">
            <v>70.36</v>
          </cell>
          <cell r="HC88">
            <v>70.36</v>
          </cell>
          <cell r="HL88">
            <v>244.76666119458201</v>
          </cell>
          <cell r="HM88">
            <v>67.359824519371557</v>
          </cell>
          <cell r="HN88">
            <v>69.979987981575263</v>
          </cell>
          <cell r="HO88">
            <v>57.903486128406428</v>
          </cell>
          <cell r="HP88">
            <v>49.523362565228744</v>
          </cell>
          <cell r="HY88">
            <v>-36.673338805417984</v>
          </cell>
          <cell r="HZ88">
            <v>-36.673338805417984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O88">
            <v>0</v>
          </cell>
          <cell r="IP88">
            <v>0</v>
          </cell>
          <cell r="IQ88">
            <v>0</v>
          </cell>
          <cell r="IR88">
            <v>0</v>
          </cell>
          <cell r="IS88">
            <v>0</v>
          </cell>
          <cell r="JB88">
            <v>0</v>
          </cell>
          <cell r="JC88">
            <v>0</v>
          </cell>
          <cell r="JD88">
            <v>0</v>
          </cell>
          <cell r="JE88">
            <v>0</v>
          </cell>
          <cell r="JF88">
            <v>0</v>
          </cell>
          <cell r="JG88">
            <v>0</v>
          </cell>
          <cell r="JH88">
            <v>0</v>
          </cell>
          <cell r="JI88">
            <v>0</v>
          </cell>
          <cell r="JR88">
            <v>0</v>
          </cell>
          <cell r="JS88">
            <v>0</v>
          </cell>
          <cell r="JT88">
            <v>0</v>
          </cell>
          <cell r="JU88">
            <v>0</v>
          </cell>
          <cell r="JV88">
            <v>0</v>
          </cell>
          <cell r="KE88">
            <v>0</v>
          </cell>
          <cell r="KF88">
            <v>0</v>
          </cell>
          <cell r="KG88">
            <v>0</v>
          </cell>
          <cell r="KH88">
            <v>394.68</v>
          </cell>
          <cell r="KI88">
            <v>98.67</v>
          </cell>
          <cell r="KJ88">
            <v>98.67</v>
          </cell>
          <cell r="KK88">
            <v>98.67</v>
          </cell>
          <cell r="KL88">
            <v>98.67</v>
          </cell>
          <cell r="KU88">
            <v>425.38782592733702</v>
          </cell>
          <cell r="KV88">
            <v>114.69183684604707</v>
          </cell>
          <cell r="KW88">
            <v>114.83420628658072</v>
          </cell>
          <cell r="KX88">
            <v>108.46042477285202</v>
          </cell>
          <cell r="KY88">
            <v>87.401358021857234</v>
          </cell>
          <cell r="LH88">
            <v>30.707825927337012</v>
          </cell>
          <cell r="LI88">
            <v>0</v>
          </cell>
          <cell r="LJ88">
            <v>30.707825927337012</v>
          </cell>
          <cell r="LK88">
            <v>0</v>
          </cell>
          <cell r="LX88">
            <v>0</v>
          </cell>
          <cell r="MJ88">
            <v>0</v>
          </cell>
          <cell r="ML88">
            <v>0</v>
          </cell>
          <cell r="MM88">
            <v>0</v>
          </cell>
          <cell r="MN88">
            <v>513.96</v>
          </cell>
          <cell r="MO88">
            <v>128.49</v>
          </cell>
          <cell r="MP88">
            <v>128.49</v>
          </cell>
          <cell r="MQ88">
            <v>128.49</v>
          </cell>
          <cell r="MR88">
            <v>128.49</v>
          </cell>
          <cell r="NA88">
            <v>0</v>
          </cell>
          <cell r="NB88">
            <v>0</v>
          </cell>
          <cell r="NC88">
            <v>0</v>
          </cell>
          <cell r="ND88">
            <v>0</v>
          </cell>
          <cell r="NE88">
            <v>0</v>
          </cell>
          <cell r="NN88">
            <v>-513.96</v>
          </cell>
          <cell r="NO88">
            <v>-513.96</v>
          </cell>
          <cell r="NP88">
            <v>0</v>
          </cell>
          <cell r="NQ88">
            <v>3.56</v>
          </cell>
          <cell r="NR88">
            <v>0</v>
          </cell>
          <cell r="NS88">
            <v>-3.56</v>
          </cell>
          <cell r="NT88">
            <v>-3.56</v>
          </cell>
          <cell r="NU88">
            <v>0</v>
          </cell>
          <cell r="NV88">
            <v>0</v>
          </cell>
          <cell r="NW88">
            <v>0</v>
          </cell>
          <cell r="NX88">
            <v>0</v>
          </cell>
          <cell r="NY88">
            <v>0</v>
          </cell>
          <cell r="NZ88">
            <v>0</v>
          </cell>
          <cell r="OI88">
            <v>0</v>
          </cell>
          <cell r="OJ88">
            <v>0</v>
          </cell>
          <cell r="OK88">
            <v>0</v>
          </cell>
          <cell r="OL88">
            <v>0</v>
          </cell>
          <cell r="OM88">
            <v>0</v>
          </cell>
          <cell r="OV88">
            <v>0</v>
          </cell>
          <cell r="OW88">
            <v>0</v>
          </cell>
          <cell r="OX88">
            <v>0</v>
          </cell>
          <cell r="OY88">
            <v>0</v>
          </cell>
          <cell r="OZ88">
            <v>0</v>
          </cell>
          <cell r="PA88">
            <v>0</v>
          </cell>
          <cell r="PB88">
            <v>0</v>
          </cell>
          <cell r="PC88">
            <v>0</v>
          </cell>
          <cell r="PL88">
            <v>0</v>
          </cell>
          <cell r="PM88">
            <v>0</v>
          </cell>
          <cell r="PN88">
            <v>0</v>
          </cell>
          <cell r="PO88">
            <v>0</v>
          </cell>
          <cell r="PP88">
            <v>0</v>
          </cell>
          <cell r="PY88">
            <v>0</v>
          </cell>
          <cell r="PZ88">
            <v>0</v>
          </cell>
          <cell r="QA88">
            <v>0</v>
          </cell>
          <cell r="QB88">
            <v>0</v>
          </cell>
          <cell r="QC88">
            <v>0</v>
          </cell>
          <cell r="QD88">
            <v>0</v>
          </cell>
          <cell r="QE88">
            <v>0</v>
          </cell>
          <cell r="QF88">
            <v>0</v>
          </cell>
          <cell r="QO88">
            <v>0</v>
          </cell>
          <cell r="QP88">
            <v>0</v>
          </cell>
          <cell r="QQ88">
            <v>0</v>
          </cell>
          <cell r="QR88">
            <v>0</v>
          </cell>
          <cell r="QS88">
            <v>0</v>
          </cell>
          <cell r="RB88">
            <v>0</v>
          </cell>
          <cell r="RC88">
            <v>0</v>
          </cell>
          <cell r="RD88">
            <v>0</v>
          </cell>
          <cell r="RE88">
            <v>0</v>
          </cell>
          <cell r="RF88">
            <v>0</v>
          </cell>
          <cell r="RG88">
            <v>0</v>
          </cell>
          <cell r="RH88">
            <v>0</v>
          </cell>
          <cell r="RI88">
            <v>0</v>
          </cell>
          <cell r="RR88">
            <v>0</v>
          </cell>
          <cell r="RS88">
            <v>0</v>
          </cell>
          <cell r="RT88">
            <v>0</v>
          </cell>
          <cell r="RU88">
            <v>0</v>
          </cell>
          <cell r="RV88">
            <v>0</v>
          </cell>
          <cell r="SE88">
            <v>0</v>
          </cell>
          <cell r="SF88">
            <v>0</v>
          </cell>
          <cell r="SG88">
            <v>0</v>
          </cell>
          <cell r="SH88">
            <v>0</v>
          </cell>
          <cell r="SI88">
            <v>0</v>
          </cell>
          <cell r="SJ88">
            <v>0</v>
          </cell>
          <cell r="SK88">
            <v>0</v>
          </cell>
          <cell r="SL88">
            <v>0</v>
          </cell>
          <cell r="SU88">
            <v>0</v>
          </cell>
          <cell r="SV88">
            <v>0</v>
          </cell>
          <cell r="SW88">
            <v>0</v>
          </cell>
          <cell r="SX88">
            <v>0</v>
          </cell>
          <cell r="SY88">
            <v>0</v>
          </cell>
          <cell r="TH88">
            <v>0</v>
          </cell>
          <cell r="TI88">
            <v>0</v>
          </cell>
          <cell r="TJ88">
            <v>0</v>
          </cell>
          <cell r="TK88">
            <v>0</v>
          </cell>
          <cell r="TL88">
            <v>0</v>
          </cell>
          <cell r="TM88">
            <v>0</v>
          </cell>
          <cell r="TN88">
            <v>0</v>
          </cell>
          <cell r="TO88">
            <v>0</v>
          </cell>
          <cell r="TX88">
            <v>0</v>
          </cell>
          <cell r="TY88">
            <v>0</v>
          </cell>
          <cell r="TZ88">
            <v>0</v>
          </cell>
          <cell r="UA88">
            <v>0</v>
          </cell>
          <cell r="UB88">
            <v>0</v>
          </cell>
          <cell r="UK88">
            <v>0</v>
          </cell>
          <cell r="UL88">
            <v>0</v>
          </cell>
          <cell r="UM88">
            <v>0</v>
          </cell>
          <cell r="UN88">
            <v>3.56</v>
          </cell>
          <cell r="UO88">
            <v>0.89</v>
          </cell>
          <cell r="UP88">
            <v>0.89</v>
          </cell>
          <cell r="UQ88">
            <v>0.89</v>
          </cell>
          <cell r="UR88">
            <v>0.89</v>
          </cell>
          <cell r="VA88">
            <v>0</v>
          </cell>
          <cell r="VC88">
            <v>0</v>
          </cell>
          <cell r="VH88">
            <v>0</v>
          </cell>
          <cell r="VN88">
            <v>-3.56</v>
          </cell>
          <cell r="VO88">
            <v>-3.56</v>
          </cell>
          <cell r="VP88">
            <v>0</v>
          </cell>
          <cell r="VQ88">
            <v>0</v>
          </cell>
          <cell r="WD88">
            <v>0</v>
          </cell>
          <cell r="WQ88">
            <v>0</v>
          </cell>
          <cell r="WR88">
            <v>0</v>
          </cell>
          <cell r="WS88">
            <v>0</v>
          </cell>
          <cell r="WT88">
            <v>0</v>
          </cell>
          <cell r="WU88">
            <v>0</v>
          </cell>
          <cell r="WV88">
            <v>0</v>
          </cell>
          <cell r="WW88">
            <v>0</v>
          </cell>
          <cell r="WX88">
            <v>0</v>
          </cell>
          <cell r="XG88">
            <v>11.175565011633823</v>
          </cell>
          <cell r="XH88">
            <v>2.799812254629229</v>
          </cell>
          <cell r="XI88">
            <v>2.111130909378486</v>
          </cell>
          <cell r="XJ88">
            <v>3.1038759640268188</v>
          </cell>
          <cell r="XK88">
            <v>3.1607458835992888</v>
          </cell>
          <cell r="XT88">
            <v>11.175565011633823</v>
          </cell>
          <cell r="XU88">
            <v>0</v>
          </cell>
          <cell r="XV88">
            <v>11.175565011633823</v>
          </cell>
          <cell r="XW88">
            <v>0</v>
          </cell>
          <cell r="XX88">
            <v>0</v>
          </cell>
          <cell r="XY88">
            <v>0</v>
          </cell>
          <cell r="XZ88">
            <v>0</v>
          </cell>
          <cell r="YA88">
            <v>0</v>
          </cell>
          <cell r="YJ88">
            <v>0</v>
          </cell>
          <cell r="YK88">
            <v>0</v>
          </cell>
          <cell r="YL88">
            <v>0</v>
          </cell>
          <cell r="YM88">
            <v>0</v>
          </cell>
          <cell r="YN88">
            <v>0</v>
          </cell>
          <cell r="YW88">
            <v>0</v>
          </cell>
          <cell r="YX88">
            <v>0</v>
          </cell>
          <cell r="YY88">
            <v>0</v>
          </cell>
          <cell r="YZ88">
            <v>0</v>
          </cell>
          <cell r="ZA88">
            <v>0</v>
          </cell>
          <cell r="ZB88">
            <v>0</v>
          </cell>
          <cell r="ZC88">
            <v>0</v>
          </cell>
          <cell r="ZD88">
            <v>0</v>
          </cell>
          <cell r="ZM88">
            <v>0</v>
          </cell>
          <cell r="ZT88">
            <v>0</v>
          </cell>
          <cell r="ZU88">
            <v>0</v>
          </cell>
          <cell r="ZV88">
            <v>0</v>
          </cell>
          <cell r="ZZ88">
            <v>0</v>
          </cell>
          <cell r="AAA88">
            <v>0</v>
          </cell>
          <cell r="AAB88">
            <v>0</v>
          </cell>
          <cell r="AAC88">
            <v>0</v>
          </cell>
          <cell r="AAD88">
            <v>0</v>
          </cell>
          <cell r="AAE88">
            <v>0</v>
          </cell>
          <cell r="AAF88">
            <v>0</v>
          </cell>
          <cell r="AAG88">
            <v>0</v>
          </cell>
          <cell r="AAP88">
            <v>77.419680839999998</v>
          </cell>
          <cell r="AAQ88">
            <v>77.419680839999998</v>
          </cell>
          <cell r="AAR88">
            <v>0</v>
          </cell>
          <cell r="AAS88">
            <v>0</v>
          </cell>
          <cell r="AAT88">
            <v>0</v>
          </cell>
          <cell r="ABC88">
            <v>77.419680839999998</v>
          </cell>
          <cell r="ABD88">
            <v>0</v>
          </cell>
          <cell r="ABE88">
            <v>77.419680839999998</v>
          </cell>
          <cell r="ABF88">
            <v>0</v>
          </cell>
          <cell r="ABG88">
            <v>0</v>
          </cell>
          <cell r="ABH88">
            <v>0</v>
          </cell>
          <cell r="ABI88">
            <v>0</v>
          </cell>
          <cell r="ABJ88">
            <v>0</v>
          </cell>
          <cell r="ABS88">
            <v>0</v>
          </cell>
          <cell r="ABT88">
            <v>0</v>
          </cell>
          <cell r="ABU88">
            <v>0</v>
          </cell>
          <cell r="ABV88">
            <v>0</v>
          </cell>
          <cell r="ACF88">
            <v>0</v>
          </cell>
          <cell r="ACG88">
            <v>0</v>
          </cell>
          <cell r="ACH88">
            <v>0</v>
          </cell>
          <cell r="ACI88">
            <v>0</v>
          </cell>
          <cell r="ACJ88">
            <v>0</v>
          </cell>
          <cell r="ACK88">
            <v>0</v>
          </cell>
          <cell r="ACL88">
            <v>0</v>
          </cell>
          <cell r="ACM88">
            <v>0</v>
          </cell>
          <cell r="ACN88">
            <v>0</v>
          </cell>
          <cell r="ACO88">
            <v>0</v>
          </cell>
          <cell r="ACP88">
            <v>0</v>
          </cell>
          <cell r="ACQ88">
            <v>0</v>
          </cell>
          <cell r="ACR88">
            <v>0</v>
          </cell>
          <cell r="ADA88">
            <v>0</v>
          </cell>
          <cell r="ADB88">
            <v>0</v>
          </cell>
          <cell r="ADC88">
            <v>0</v>
          </cell>
          <cell r="ADD88">
            <v>0</v>
          </cell>
          <cell r="ADE88">
            <v>0</v>
          </cell>
          <cell r="ADN88">
            <v>0</v>
          </cell>
          <cell r="ADO88">
            <v>0</v>
          </cell>
          <cell r="ADP88">
            <v>0</v>
          </cell>
          <cell r="ADQ88">
            <v>0</v>
          </cell>
          <cell r="ADR88">
            <v>0</v>
          </cell>
          <cell r="ADS88">
            <v>0</v>
          </cell>
          <cell r="ADT88">
            <v>0</v>
          </cell>
          <cell r="ADU88">
            <v>0</v>
          </cell>
          <cell r="AED88">
            <v>0</v>
          </cell>
          <cell r="AEE88">
            <v>0</v>
          </cell>
          <cell r="AEF88">
            <v>0</v>
          </cell>
          <cell r="AEG88">
            <v>0</v>
          </cell>
          <cell r="AEH88">
            <v>0</v>
          </cell>
          <cell r="AEQ88">
            <v>0</v>
          </cell>
          <cell r="AER88">
            <v>0</v>
          </cell>
          <cell r="AES88">
            <v>0</v>
          </cell>
          <cell r="AET88">
            <v>0</v>
          </cell>
          <cell r="AEU88">
            <v>0</v>
          </cell>
          <cell r="AEV88">
            <v>0</v>
          </cell>
          <cell r="AEW88">
            <v>0</v>
          </cell>
          <cell r="AEX88">
            <v>0</v>
          </cell>
          <cell r="AFG88">
            <v>0</v>
          </cell>
          <cell r="AFH88">
            <v>0</v>
          </cell>
          <cell r="AFI88">
            <v>0</v>
          </cell>
          <cell r="AFK88">
            <v>0</v>
          </cell>
          <cell r="AFT88">
            <v>0</v>
          </cell>
          <cell r="AFU88">
            <v>0</v>
          </cell>
          <cell r="AFV88">
            <v>0</v>
          </cell>
          <cell r="AFW88">
            <v>1228.44</v>
          </cell>
          <cell r="AFX88">
            <v>758.7497329735528</v>
          </cell>
          <cell r="AFY88">
            <v>-469.69026702644726</v>
          </cell>
          <cell r="AFZ88">
            <v>-469.69026702644726</v>
          </cell>
          <cell r="AGA88">
            <v>0</v>
          </cell>
          <cell r="AGB88">
            <v>1474.1279999999999</v>
          </cell>
          <cell r="AGC88">
            <v>910.49967956826333</v>
          </cell>
          <cell r="AGD88">
            <v>-563.6283204317366</v>
          </cell>
          <cell r="AGE88">
            <v>-563.6283204317366</v>
          </cell>
          <cell r="AGF88">
            <v>0</v>
          </cell>
          <cell r="AGG88">
            <v>73.706400000000002</v>
          </cell>
          <cell r="AGH88">
            <v>45.524983978413168</v>
          </cell>
          <cell r="AGI88">
            <v>-28.181416021586834</v>
          </cell>
          <cell r="AGJ88">
            <v>-28.181416021586834</v>
          </cell>
          <cell r="AGK88">
            <v>0</v>
          </cell>
          <cell r="AGL88">
            <v>0</v>
          </cell>
          <cell r="AGN88">
            <v>0</v>
          </cell>
          <cell r="AGO88">
            <v>0</v>
          </cell>
          <cell r="AGP88">
            <v>0</v>
          </cell>
          <cell r="AGQ88">
            <v>1547.8344</v>
          </cell>
          <cell r="AGR88">
            <v>956.02466354667649</v>
          </cell>
          <cell r="AGS88">
            <v>-591.80973645332347</v>
          </cell>
          <cell r="AGT88">
            <v>-591.80973645332347</v>
          </cell>
          <cell r="AGU88">
            <v>0</v>
          </cell>
        </row>
        <row r="89">
          <cell r="C89" t="str">
            <v>Дмитра Самоквасова. провулок, ПРОВ, 1</v>
          </cell>
          <cell r="D89">
            <v>1</v>
          </cell>
          <cell r="E89">
            <v>414</v>
          </cell>
          <cell r="F89">
            <v>806.12</v>
          </cell>
          <cell r="G89">
            <v>501.56485282292459</v>
          </cell>
          <cell r="H89">
            <v>-304.55514717707541</v>
          </cell>
          <cell r="I89">
            <v>-304.55514717707541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270.72000000000003</v>
          </cell>
          <cell r="GE89">
            <v>67.680000000000007</v>
          </cell>
          <cell r="GF89">
            <v>67.680000000000007</v>
          </cell>
          <cell r="GG89">
            <v>67.680000000000007</v>
          </cell>
          <cell r="GH89">
            <v>67.680000000000007</v>
          </cell>
          <cell r="GQ89">
            <v>0</v>
          </cell>
          <cell r="GV89">
            <v>-270.72000000000003</v>
          </cell>
          <cell r="GW89">
            <v>-270.72000000000003</v>
          </cell>
          <cell r="GX89">
            <v>0</v>
          </cell>
          <cell r="GY89">
            <v>535.4</v>
          </cell>
          <cell r="GZ89">
            <v>133.85</v>
          </cell>
          <cell r="HA89">
            <v>133.85</v>
          </cell>
          <cell r="HB89">
            <v>133.85</v>
          </cell>
          <cell r="HC89">
            <v>133.85</v>
          </cell>
          <cell r="HL89">
            <v>501.56485282292459</v>
          </cell>
          <cell r="HM89">
            <v>164.03530142799303</v>
          </cell>
          <cell r="HN89">
            <v>133.14207272229851</v>
          </cell>
          <cell r="HO89">
            <v>110.16563996856736</v>
          </cell>
          <cell r="HP89">
            <v>94.221838704065718</v>
          </cell>
          <cell r="HY89">
            <v>-33.835147177075385</v>
          </cell>
          <cell r="HZ89">
            <v>-33.835147177075385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O89">
            <v>0</v>
          </cell>
          <cell r="IP89">
            <v>0</v>
          </cell>
          <cell r="IQ89">
            <v>0</v>
          </cell>
          <cell r="IR89">
            <v>0</v>
          </cell>
          <cell r="IS89">
            <v>0</v>
          </cell>
          <cell r="JB89">
            <v>0</v>
          </cell>
          <cell r="JC89">
            <v>0</v>
          </cell>
          <cell r="JD89">
            <v>0</v>
          </cell>
          <cell r="JE89">
            <v>0</v>
          </cell>
          <cell r="JF89">
            <v>0</v>
          </cell>
          <cell r="JG89">
            <v>0</v>
          </cell>
          <cell r="JH89">
            <v>0</v>
          </cell>
          <cell r="JI89">
            <v>0</v>
          </cell>
          <cell r="JR89">
            <v>0</v>
          </cell>
          <cell r="JS89">
            <v>0</v>
          </cell>
          <cell r="JT89">
            <v>0</v>
          </cell>
          <cell r="JU89">
            <v>0</v>
          </cell>
          <cell r="JV89">
            <v>0</v>
          </cell>
          <cell r="KE89">
            <v>0</v>
          </cell>
          <cell r="KF89">
            <v>0</v>
          </cell>
          <cell r="KG89">
            <v>0</v>
          </cell>
          <cell r="KH89">
            <v>646.16</v>
          </cell>
          <cell r="KI89">
            <v>161.54</v>
          </cell>
          <cell r="KJ89">
            <v>161.54</v>
          </cell>
          <cell r="KK89">
            <v>161.54</v>
          </cell>
          <cell r="KL89">
            <v>161.54</v>
          </cell>
          <cell r="KU89">
            <v>696.53088361808761</v>
          </cell>
          <cell r="KV89">
            <v>187.79664483347145</v>
          </cell>
          <cell r="KW89">
            <v>188.02976084237216</v>
          </cell>
          <cell r="KX89">
            <v>177.59331814430487</v>
          </cell>
          <cell r="KY89">
            <v>143.11115979793917</v>
          </cell>
          <cell r="LH89">
            <v>50.370883618087646</v>
          </cell>
          <cell r="LI89">
            <v>0</v>
          </cell>
          <cell r="LJ89">
            <v>50.370883618087646</v>
          </cell>
          <cell r="LK89">
            <v>0</v>
          </cell>
          <cell r="LX89">
            <v>0</v>
          </cell>
          <cell r="MJ89">
            <v>0</v>
          </cell>
          <cell r="ML89">
            <v>0</v>
          </cell>
          <cell r="MM89">
            <v>0</v>
          </cell>
          <cell r="MN89">
            <v>2694.96</v>
          </cell>
          <cell r="MO89">
            <v>673.74</v>
          </cell>
          <cell r="MP89">
            <v>673.74</v>
          </cell>
          <cell r="MQ89">
            <v>673.74</v>
          </cell>
          <cell r="MR89">
            <v>673.74</v>
          </cell>
          <cell r="NA89">
            <v>0</v>
          </cell>
          <cell r="NB89">
            <v>0</v>
          </cell>
          <cell r="NC89">
            <v>0</v>
          </cell>
          <cell r="ND89">
            <v>0</v>
          </cell>
          <cell r="NE89">
            <v>0</v>
          </cell>
          <cell r="NN89">
            <v>-2694.96</v>
          </cell>
          <cell r="NO89">
            <v>-2694.96</v>
          </cell>
          <cell r="NP89">
            <v>0</v>
          </cell>
          <cell r="NQ89">
            <v>0</v>
          </cell>
          <cell r="NR89">
            <v>6064.22</v>
          </cell>
          <cell r="NS89">
            <v>6064.22</v>
          </cell>
          <cell r="NT89">
            <v>0</v>
          </cell>
          <cell r="NU89">
            <v>6064.22</v>
          </cell>
          <cell r="NV89">
            <v>0</v>
          </cell>
          <cell r="NW89">
            <v>0</v>
          </cell>
          <cell r="NX89">
            <v>0</v>
          </cell>
          <cell r="NY89">
            <v>0</v>
          </cell>
          <cell r="NZ89">
            <v>0</v>
          </cell>
          <cell r="OI89">
            <v>0</v>
          </cell>
          <cell r="OJ89">
            <v>0</v>
          </cell>
          <cell r="OK89">
            <v>0</v>
          </cell>
          <cell r="OL89">
            <v>0</v>
          </cell>
          <cell r="OM89">
            <v>0</v>
          </cell>
          <cell r="OV89">
            <v>0</v>
          </cell>
          <cell r="OW89">
            <v>0</v>
          </cell>
          <cell r="OX89">
            <v>0</v>
          </cell>
          <cell r="OY89">
            <v>0</v>
          </cell>
          <cell r="OZ89">
            <v>0</v>
          </cell>
          <cell r="PA89">
            <v>0</v>
          </cell>
          <cell r="PB89">
            <v>0</v>
          </cell>
          <cell r="PC89">
            <v>0</v>
          </cell>
          <cell r="PL89">
            <v>0</v>
          </cell>
          <cell r="PM89">
            <v>0</v>
          </cell>
          <cell r="PN89">
            <v>0</v>
          </cell>
          <cell r="PO89">
            <v>0</v>
          </cell>
          <cell r="PP89">
            <v>0</v>
          </cell>
          <cell r="PY89">
            <v>0</v>
          </cell>
          <cell r="PZ89">
            <v>0</v>
          </cell>
          <cell r="QA89">
            <v>0</v>
          </cell>
          <cell r="QB89">
            <v>0</v>
          </cell>
          <cell r="QC89">
            <v>0</v>
          </cell>
          <cell r="QD89">
            <v>0</v>
          </cell>
          <cell r="QE89">
            <v>0</v>
          </cell>
          <cell r="QF89">
            <v>0</v>
          </cell>
          <cell r="QO89">
            <v>0</v>
          </cell>
          <cell r="QP89">
            <v>0</v>
          </cell>
          <cell r="QQ89">
            <v>0</v>
          </cell>
          <cell r="QR89">
            <v>0</v>
          </cell>
          <cell r="QS89">
            <v>0</v>
          </cell>
          <cell r="RB89">
            <v>0</v>
          </cell>
          <cell r="RC89">
            <v>0</v>
          </cell>
          <cell r="RD89">
            <v>0</v>
          </cell>
          <cell r="RE89">
            <v>0</v>
          </cell>
          <cell r="RF89">
            <v>0</v>
          </cell>
          <cell r="RG89">
            <v>0</v>
          </cell>
          <cell r="RH89">
            <v>0</v>
          </cell>
          <cell r="RI89">
            <v>0</v>
          </cell>
          <cell r="RR89">
            <v>0</v>
          </cell>
          <cell r="RS89">
            <v>0</v>
          </cell>
          <cell r="RT89">
            <v>0</v>
          </cell>
          <cell r="RU89">
            <v>0</v>
          </cell>
          <cell r="RV89">
            <v>0</v>
          </cell>
          <cell r="SE89">
            <v>0</v>
          </cell>
          <cell r="SF89">
            <v>0</v>
          </cell>
          <cell r="SG89">
            <v>0</v>
          </cell>
          <cell r="SH89">
            <v>0</v>
          </cell>
          <cell r="SI89">
            <v>0</v>
          </cell>
          <cell r="SJ89">
            <v>0</v>
          </cell>
          <cell r="SK89">
            <v>0</v>
          </cell>
          <cell r="SL89">
            <v>0</v>
          </cell>
          <cell r="SU89">
            <v>0</v>
          </cell>
          <cell r="SV89">
            <v>0</v>
          </cell>
          <cell r="SW89">
            <v>0</v>
          </cell>
          <cell r="SX89">
            <v>0</v>
          </cell>
          <cell r="SY89">
            <v>0</v>
          </cell>
          <cell r="TH89">
            <v>0</v>
          </cell>
          <cell r="TI89">
            <v>0</v>
          </cell>
          <cell r="TJ89">
            <v>0</v>
          </cell>
          <cell r="TK89">
            <v>0</v>
          </cell>
          <cell r="TL89">
            <v>0</v>
          </cell>
          <cell r="TM89">
            <v>0</v>
          </cell>
          <cell r="TN89">
            <v>0</v>
          </cell>
          <cell r="TO89">
            <v>0</v>
          </cell>
          <cell r="TX89">
            <v>6064.22</v>
          </cell>
          <cell r="TY89">
            <v>0</v>
          </cell>
          <cell r="TZ89">
            <v>5588.37</v>
          </cell>
          <cell r="UA89">
            <v>475.85</v>
          </cell>
          <cell r="UB89">
            <v>0</v>
          </cell>
          <cell r="UK89">
            <v>6064.22</v>
          </cell>
          <cell r="UL89">
            <v>0</v>
          </cell>
          <cell r="UM89">
            <v>6064.22</v>
          </cell>
          <cell r="UN89">
            <v>0</v>
          </cell>
          <cell r="UO89">
            <v>0</v>
          </cell>
          <cell r="UP89">
            <v>0</v>
          </cell>
          <cell r="UQ89">
            <v>0</v>
          </cell>
          <cell r="UR89">
            <v>0</v>
          </cell>
          <cell r="VA89">
            <v>0</v>
          </cell>
          <cell r="VC89">
            <v>0</v>
          </cell>
          <cell r="VH89">
            <v>0</v>
          </cell>
          <cell r="VN89">
            <v>0</v>
          </cell>
          <cell r="VO89">
            <v>0</v>
          </cell>
          <cell r="VP89">
            <v>0</v>
          </cell>
          <cell r="VQ89">
            <v>0</v>
          </cell>
          <cell r="WD89">
            <v>0</v>
          </cell>
          <cell r="WQ89">
            <v>0</v>
          </cell>
          <cell r="WR89">
            <v>0</v>
          </cell>
          <cell r="WS89">
            <v>0</v>
          </cell>
          <cell r="WT89">
            <v>374</v>
          </cell>
          <cell r="WU89">
            <v>93.5</v>
          </cell>
          <cell r="WV89">
            <v>93.5</v>
          </cell>
          <cell r="WW89">
            <v>93.5</v>
          </cell>
          <cell r="WX89">
            <v>93.5</v>
          </cell>
          <cell r="XG89">
            <v>120.28144078210758</v>
          </cell>
          <cell r="XH89">
            <v>38.100519158251892</v>
          </cell>
          <cell r="XI89">
            <v>82.180921623855681</v>
          </cell>
          <cell r="XJ89">
            <v>0</v>
          </cell>
          <cell r="XK89">
            <v>0</v>
          </cell>
          <cell r="XT89">
            <v>-253.71855921789242</v>
          </cell>
          <cell r="XU89">
            <v>-253.71855921789242</v>
          </cell>
          <cell r="XV89">
            <v>0</v>
          </cell>
          <cell r="XW89">
            <v>0</v>
          </cell>
          <cell r="XX89">
            <v>0</v>
          </cell>
          <cell r="XY89">
            <v>0</v>
          </cell>
          <cell r="XZ89">
            <v>0</v>
          </cell>
          <cell r="YA89">
            <v>0</v>
          </cell>
          <cell r="YJ89">
            <v>0</v>
          </cell>
          <cell r="YK89">
            <v>0</v>
          </cell>
          <cell r="YL89">
            <v>0</v>
          </cell>
          <cell r="YM89">
            <v>0</v>
          </cell>
          <cell r="YN89">
            <v>0</v>
          </cell>
          <cell r="YW89">
            <v>0</v>
          </cell>
          <cell r="YX89">
            <v>0</v>
          </cell>
          <cell r="YY89">
            <v>0</v>
          </cell>
          <cell r="YZ89">
            <v>589.79999999999995</v>
          </cell>
          <cell r="ZA89">
            <v>147.44999999999999</v>
          </cell>
          <cell r="ZB89">
            <v>147.44999999999999</v>
          </cell>
          <cell r="ZC89">
            <v>147.44999999999999</v>
          </cell>
          <cell r="ZD89">
            <v>147.44999999999999</v>
          </cell>
          <cell r="ZM89">
            <v>351.05258736018789</v>
          </cell>
          <cell r="ZT89">
            <v>70.624666727480985</v>
          </cell>
          <cell r="ZU89">
            <v>145.89618220397739</v>
          </cell>
          <cell r="ZV89">
            <v>134.53173842872948</v>
          </cell>
          <cell r="ZZ89">
            <v>-238.74741263981207</v>
          </cell>
          <cell r="AAA89">
            <v>-238.74741263981207</v>
          </cell>
          <cell r="AAB89">
            <v>0</v>
          </cell>
          <cell r="AAC89">
            <v>0</v>
          </cell>
          <cell r="AAD89">
            <v>0</v>
          </cell>
          <cell r="AAE89">
            <v>0</v>
          </cell>
          <cell r="AAF89">
            <v>0</v>
          </cell>
          <cell r="AAG89">
            <v>0</v>
          </cell>
          <cell r="AAP89">
            <v>0</v>
          </cell>
          <cell r="AAQ89">
            <v>0</v>
          </cell>
          <cell r="AAR89">
            <v>0</v>
          </cell>
          <cell r="AAS89">
            <v>0</v>
          </cell>
          <cell r="AAT89">
            <v>0</v>
          </cell>
          <cell r="ABC89">
            <v>0</v>
          </cell>
          <cell r="ABD89">
            <v>0</v>
          </cell>
          <cell r="ABE89">
            <v>0</v>
          </cell>
          <cell r="ABF89">
            <v>0</v>
          </cell>
          <cell r="ABG89">
            <v>0</v>
          </cell>
          <cell r="ABH89">
            <v>0</v>
          </cell>
          <cell r="ABI89">
            <v>0</v>
          </cell>
          <cell r="ABJ89">
            <v>0</v>
          </cell>
          <cell r="ABS89">
            <v>0</v>
          </cell>
          <cell r="ABT89">
            <v>0</v>
          </cell>
          <cell r="ABU89">
            <v>0</v>
          </cell>
          <cell r="ABV89">
            <v>0</v>
          </cell>
          <cell r="ACF89">
            <v>0</v>
          </cell>
          <cell r="ACG89">
            <v>0</v>
          </cell>
          <cell r="ACH89">
            <v>0</v>
          </cell>
          <cell r="ACI89">
            <v>0</v>
          </cell>
          <cell r="ACJ89">
            <v>0</v>
          </cell>
          <cell r="ACK89">
            <v>0</v>
          </cell>
          <cell r="ACL89">
            <v>0</v>
          </cell>
          <cell r="ACM89">
            <v>0</v>
          </cell>
          <cell r="ACN89">
            <v>0</v>
          </cell>
          <cell r="ACO89">
            <v>0</v>
          </cell>
          <cell r="ACP89">
            <v>0</v>
          </cell>
          <cell r="ACQ89">
            <v>0</v>
          </cell>
          <cell r="ACR89">
            <v>0</v>
          </cell>
          <cell r="ADA89">
            <v>0</v>
          </cell>
          <cell r="ADB89">
            <v>0</v>
          </cell>
          <cell r="ADC89">
            <v>0</v>
          </cell>
          <cell r="ADD89">
            <v>0</v>
          </cell>
          <cell r="ADE89">
            <v>0</v>
          </cell>
          <cell r="ADN89">
            <v>0</v>
          </cell>
          <cell r="ADO89">
            <v>0</v>
          </cell>
          <cell r="ADP89">
            <v>0</v>
          </cell>
          <cell r="ADQ89">
            <v>0</v>
          </cell>
          <cell r="ADR89">
            <v>0</v>
          </cell>
          <cell r="ADS89">
            <v>0</v>
          </cell>
          <cell r="ADT89">
            <v>0</v>
          </cell>
          <cell r="ADU89">
            <v>0</v>
          </cell>
          <cell r="AED89">
            <v>0</v>
          </cell>
          <cell r="AEE89">
            <v>0</v>
          </cell>
          <cell r="AEF89">
            <v>0</v>
          </cell>
          <cell r="AEG89">
            <v>0</v>
          </cell>
          <cell r="AEH89">
            <v>0</v>
          </cell>
          <cell r="AEQ89">
            <v>0</v>
          </cell>
          <cell r="AER89">
            <v>0</v>
          </cell>
          <cell r="AES89">
            <v>0</v>
          </cell>
          <cell r="AET89">
            <v>413.24</v>
          </cell>
          <cell r="AEU89">
            <v>103.31</v>
          </cell>
          <cell r="AEV89">
            <v>103.31</v>
          </cell>
          <cell r="AEW89">
            <v>103.31</v>
          </cell>
          <cell r="AEX89">
            <v>103.31</v>
          </cell>
          <cell r="AFG89">
            <v>0</v>
          </cell>
          <cell r="AFH89">
            <v>0</v>
          </cell>
          <cell r="AFI89">
            <v>0</v>
          </cell>
          <cell r="AFK89">
            <v>0</v>
          </cell>
          <cell r="AFT89">
            <v>-413.24</v>
          </cell>
          <cell r="AFU89">
            <v>-413.24</v>
          </cell>
          <cell r="AFV89">
            <v>0</v>
          </cell>
          <cell r="AFW89">
            <v>5524.28</v>
          </cell>
          <cell r="AFX89">
            <v>7733.6497645833088</v>
          </cell>
          <cell r="AFY89">
            <v>2209.369764583309</v>
          </cell>
          <cell r="AFZ89">
            <v>0</v>
          </cell>
          <cell r="AGA89">
            <v>2209.369764583309</v>
          </cell>
          <cell r="AGB89">
            <v>6629.1359999999995</v>
          </cell>
          <cell r="AGC89">
            <v>9280.3797174999709</v>
          </cell>
          <cell r="AGD89">
            <v>2651.2437174999714</v>
          </cell>
          <cell r="AGE89">
            <v>0</v>
          </cell>
          <cell r="AGF89">
            <v>2651.2437174999714</v>
          </cell>
          <cell r="AGG89">
            <v>331.45679999999999</v>
          </cell>
          <cell r="AGH89">
            <v>464.01898587499858</v>
          </cell>
          <cell r="AGI89">
            <v>132.56218587499859</v>
          </cell>
          <cell r="AGJ89">
            <v>0</v>
          </cell>
          <cell r="AGK89">
            <v>132.56218587499859</v>
          </cell>
          <cell r="AGL89">
            <v>225.35516304347826</v>
          </cell>
          <cell r="AGN89">
            <v>-225.35516304347826</v>
          </cell>
          <cell r="AGO89">
            <v>-225.35516304347826</v>
          </cell>
          <cell r="AGP89">
            <v>0</v>
          </cell>
          <cell r="AGQ89">
            <v>7185.947963043478</v>
          </cell>
          <cell r="AGR89">
            <v>9744.398703374969</v>
          </cell>
          <cell r="AGS89">
            <v>2558.450740331491</v>
          </cell>
          <cell r="AGT89">
            <v>0</v>
          </cell>
          <cell r="AGU89">
            <v>2558.450740331491</v>
          </cell>
        </row>
        <row r="90">
          <cell r="C90" t="str">
            <v>Дмитра Самоквасова. провулок, ПРОВ, 2</v>
          </cell>
          <cell r="D90">
            <v>1</v>
          </cell>
          <cell r="E90">
            <v>410.1</v>
          </cell>
          <cell r="F90">
            <v>820.08</v>
          </cell>
          <cell r="G90">
            <v>497.17795034747036</v>
          </cell>
          <cell r="H90">
            <v>-322.90204965252968</v>
          </cell>
          <cell r="I90">
            <v>-322.90204965252968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289.72000000000003</v>
          </cell>
          <cell r="GE90">
            <v>72.430000000000007</v>
          </cell>
          <cell r="GF90">
            <v>72.430000000000007</v>
          </cell>
          <cell r="GG90">
            <v>72.430000000000007</v>
          </cell>
          <cell r="GH90">
            <v>72.430000000000007</v>
          </cell>
          <cell r="GQ90">
            <v>0</v>
          </cell>
          <cell r="GV90">
            <v>-289.72000000000003</v>
          </cell>
          <cell r="GW90">
            <v>-289.72000000000003</v>
          </cell>
          <cell r="GX90">
            <v>0</v>
          </cell>
          <cell r="GY90">
            <v>530.36</v>
          </cell>
          <cell r="GZ90">
            <v>132.59</v>
          </cell>
          <cell r="HA90">
            <v>132.59</v>
          </cell>
          <cell r="HB90">
            <v>132.59</v>
          </cell>
          <cell r="HC90">
            <v>132.59</v>
          </cell>
          <cell r="HL90">
            <v>497.17795034747036</v>
          </cell>
          <cell r="HM90">
            <v>162.82802516133154</v>
          </cell>
          <cell r="HN90">
            <v>131.88783580534934</v>
          </cell>
          <cell r="HO90">
            <v>109.12784770799392</v>
          </cell>
          <cell r="HP90">
            <v>93.334241672795528</v>
          </cell>
          <cell r="HY90">
            <v>-33.182049652529656</v>
          </cell>
          <cell r="HZ90">
            <v>-33.182049652529656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O90">
            <v>0</v>
          </cell>
          <cell r="IP90">
            <v>0</v>
          </cell>
          <cell r="IQ90">
            <v>0</v>
          </cell>
          <cell r="IR90">
            <v>0</v>
          </cell>
          <cell r="IS90">
            <v>0</v>
          </cell>
          <cell r="JB90">
            <v>0</v>
          </cell>
          <cell r="JC90">
            <v>0</v>
          </cell>
          <cell r="JD90">
            <v>0</v>
          </cell>
          <cell r="JE90">
            <v>0</v>
          </cell>
          <cell r="JF90">
            <v>0</v>
          </cell>
          <cell r="JG90">
            <v>0</v>
          </cell>
          <cell r="JH90">
            <v>0</v>
          </cell>
          <cell r="JI90">
            <v>0</v>
          </cell>
          <cell r="JR90">
            <v>0</v>
          </cell>
          <cell r="JS90">
            <v>0</v>
          </cell>
          <cell r="JT90">
            <v>0</v>
          </cell>
          <cell r="JU90">
            <v>0</v>
          </cell>
          <cell r="JV90">
            <v>0</v>
          </cell>
          <cell r="KE90">
            <v>0</v>
          </cell>
          <cell r="KF90">
            <v>0</v>
          </cell>
          <cell r="KG90">
            <v>0</v>
          </cell>
          <cell r="KH90">
            <v>646.16</v>
          </cell>
          <cell r="KI90">
            <v>161.54</v>
          </cell>
          <cell r="KJ90">
            <v>161.54</v>
          </cell>
          <cell r="KK90">
            <v>161.54</v>
          </cell>
          <cell r="KL90">
            <v>161.54</v>
          </cell>
          <cell r="KU90">
            <v>696.53088361808761</v>
          </cell>
          <cell r="KV90">
            <v>187.79664483347145</v>
          </cell>
          <cell r="KW90">
            <v>188.02976084237216</v>
          </cell>
          <cell r="KX90">
            <v>177.59331814430487</v>
          </cell>
          <cell r="KY90">
            <v>143.11115979793917</v>
          </cell>
          <cell r="LH90">
            <v>50.370883618087646</v>
          </cell>
          <cell r="LI90">
            <v>0</v>
          </cell>
          <cell r="LJ90">
            <v>50.370883618087646</v>
          </cell>
          <cell r="LK90">
            <v>0</v>
          </cell>
          <cell r="LX90">
            <v>0</v>
          </cell>
          <cell r="MJ90">
            <v>0</v>
          </cell>
          <cell r="ML90">
            <v>0</v>
          </cell>
          <cell r="MM90">
            <v>0</v>
          </cell>
          <cell r="MN90">
            <v>3636.92</v>
          </cell>
          <cell r="MO90">
            <v>909.23</v>
          </cell>
          <cell r="MP90">
            <v>909.23</v>
          </cell>
          <cell r="MQ90">
            <v>909.23</v>
          </cell>
          <cell r="MR90">
            <v>909.23</v>
          </cell>
          <cell r="NA90">
            <v>880.37324233013646</v>
          </cell>
          <cell r="NB90">
            <v>0</v>
          </cell>
          <cell r="NC90">
            <v>0</v>
          </cell>
          <cell r="ND90">
            <v>880.37324233013646</v>
          </cell>
          <cell r="NE90">
            <v>0</v>
          </cell>
          <cell r="NN90">
            <v>-2756.5467576698638</v>
          </cell>
          <cell r="NO90">
            <v>-2756.5467576698638</v>
          </cell>
          <cell r="NP90">
            <v>0</v>
          </cell>
          <cell r="NQ90">
            <v>0</v>
          </cell>
          <cell r="NR90">
            <v>0</v>
          </cell>
          <cell r="NS90">
            <v>0</v>
          </cell>
          <cell r="NT90">
            <v>0</v>
          </cell>
          <cell r="NU90">
            <v>0</v>
          </cell>
          <cell r="NV90">
            <v>0</v>
          </cell>
          <cell r="NW90">
            <v>0</v>
          </cell>
          <cell r="NX90">
            <v>0</v>
          </cell>
          <cell r="NY90">
            <v>0</v>
          </cell>
          <cell r="NZ90">
            <v>0</v>
          </cell>
          <cell r="OI90">
            <v>0</v>
          </cell>
          <cell r="OJ90">
            <v>0</v>
          </cell>
          <cell r="OK90">
            <v>0</v>
          </cell>
          <cell r="OL90">
            <v>0</v>
          </cell>
          <cell r="OM90">
            <v>0</v>
          </cell>
          <cell r="OV90">
            <v>0</v>
          </cell>
          <cell r="OW90">
            <v>0</v>
          </cell>
          <cell r="OX90">
            <v>0</v>
          </cell>
          <cell r="OY90">
            <v>0</v>
          </cell>
          <cell r="OZ90">
            <v>0</v>
          </cell>
          <cell r="PA90">
            <v>0</v>
          </cell>
          <cell r="PB90">
            <v>0</v>
          </cell>
          <cell r="PC90">
            <v>0</v>
          </cell>
          <cell r="PL90">
            <v>0</v>
          </cell>
          <cell r="PM90">
            <v>0</v>
          </cell>
          <cell r="PN90">
            <v>0</v>
          </cell>
          <cell r="PO90">
            <v>0</v>
          </cell>
          <cell r="PP90">
            <v>0</v>
          </cell>
          <cell r="PY90">
            <v>0</v>
          </cell>
          <cell r="PZ90">
            <v>0</v>
          </cell>
          <cell r="QA90">
            <v>0</v>
          </cell>
          <cell r="QB90">
            <v>0</v>
          </cell>
          <cell r="QC90">
            <v>0</v>
          </cell>
          <cell r="QD90">
            <v>0</v>
          </cell>
          <cell r="QE90">
            <v>0</v>
          </cell>
          <cell r="QF90">
            <v>0</v>
          </cell>
          <cell r="QO90">
            <v>0</v>
          </cell>
          <cell r="QP90">
            <v>0</v>
          </cell>
          <cell r="QQ90">
            <v>0</v>
          </cell>
          <cell r="QR90">
            <v>0</v>
          </cell>
          <cell r="QS90">
            <v>0</v>
          </cell>
          <cell r="RB90">
            <v>0</v>
          </cell>
          <cell r="RC90">
            <v>0</v>
          </cell>
          <cell r="RD90">
            <v>0</v>
          </cell>
          <cell r="RE90">
            <v>0</v>
          </cell>
          <cell r="RF90">
            <v>0</v>
          </cell>
          <cell r="RG90">
            <v>0</v>
          </cell>
          <cell r="RH90">
            <v>0</v>
          </cell>
          <cell r="RI90">
            <v>0</v>
          </cell>
          <cell r="RR90">
            <v>0</v>
          </cell>
          <cell r="RS90">
            <v>0</v>
          </cell>
          <cell r="RT90">
            <v>0</v>
          </cell>
          <cell r="RU90">
            <v>0</v>
          </cell>
          <cell r="RV90">
            <v>0</v>
          </cell>
          <cell r="SE90">
            <v>0</v>
          </cell>
          <cell r="SF90">
            <v>0</v>
          </cell>
          <cell r="SG90">
            <v>0</v>
          </cell>
          <cell r="SH90">
            <v>0</v>
          </cell>
          <cell r="SI90">
            <v>0</v>
          </cell>
          <cell r="SJ90">
            <v>0</v>
          </cell>
          <cell r="SK90">
            <v>0</v>
          </cell>
          <cell r="SL90">
            <v>0</v>
          </cell>
          <cell r="SU90">
            <v>0</v>
          </cell>
          <cell r="SV90">
            <v>0</v>
          </cell>
          <cell r="SW90">
            <v>0</v>
          </cell>
          <cell r="SX90">
            <v>0</v>
          </cell>
          <cell r="SY90">
            <v>0</v>
          </cell>
          <cell r="TH90">
            <v>0</v>
          </cell>
          <cell r="TI90">
            <v>0</v>
          </cell>
          <cell r="TJ90">
            <v>0</v>
          </cell>
          <cell r="TK90">
            <v>0</v>
          </cell>
          <cell r="TL90">
            <v>0</v>
          </cell>
          <cell r="TM90">
            <v>0</v>
          </cell>
          <cell r="TN90">
            <v>0</v>
          </cell>
          <cell r="TO90">
            <v>0</v>
          </cell>
          <cell r="TX90">
            <v>0</v>
          </cell>
          <cell r="TY90">
            <v>0</v>
          </cell>
          <cell r="TZ90">
            <v>0</v>
          </cell>
          <cell r="UA90">
            <v>0</v>
          </cell>
          <cell r="UB90">
            <v>0</v>
          </cell>
          <cell r="UK90">
            <v>0</v>
          </cell>
          <cell r="UL90">
            <v>0</v>
          </cell>
          <cell r="UM90">
            <v>0</v>
          </cell>
          <cell r="UN90">
            <v>0</v>
          </cell>
          <cell r="UO90">
            <v>0</v>
          </cell>
          <cell r="UP90">
            <v>0</v>
          </cell>
          <cell r="UQ90">
            <v>0</v>
          </cell>
          <cell r="UR90">
            <v>0</v>
          </cell>
          <cell r="VA90">
            <v>0</v>
          </cell>
          <cell r="VC90">
            <v>0</v>
          </cell>
          <cell r="VH90">
            <v>0</v>
          </cell>
          <cell r="VN90">
            <v>0</v>
          </cell>
          <cell r="VO90">
            <v>0</v>
          </cell>
          <cell r="VP90">
            <v>0</v>
          </cell>
          <cell r="VQ90">
            <v>0</v>
          </cell>
          <cell r="WD90">
            <v>0</v>
          </cell>
          <cell r="WQ90">
            <v>0</v>
          </cell>
          <cell r="WR90">
            <v>0</v>
          </cell>
          <cell r="WS90">
            <v>0</v>
          </cell>
          <cell r="WT90">
            <v>236.64</v>
          </cell>
          <cell r="WU90">
            <v>59.16</v>
          </cell>
          <cell r="WV90">
            <v>59.16</v>
          </cell>
          <cell r="WW90">
            <v>59.16</v>
          </cell>
          <cell r="WX90">
            <v>59.16</v>
          </cell>
          <cell r="XG90">
            <v>121.59014511179321</v>
          </cell>
          <cell r="XH90">
            <v>38.428388614169855</v>
          </cell>
          <cell r="XI90">
            <v>82.428143680079302</v>
          </cell>
          <cell r="XJ90">
            <v>0.36347655878700219</v>
          </cell>
          <cell r="XK90">
            <v>0.37013625875706074</v>
          </cell>
          <cell r="XT90">
            <v>-115.04985488820678</v>
          </cell>
          <cell r="XU90">
            <v>-115.04985488820678</v>
          </cell>
          <cell r="XV90">
            <v>0</v>
          </cell>
          <cell r="XW90">
            <v>0</v>
          </cell>
          <cell r="XX90">
            <v>0</v>
          </cell>
          <cell r="XY90">
            <v>0</v>
          </cell>
          <cell r="XZ90">
            <v>0</v>
          </cell>
          <cell r="YA90">
            <v>0</v>
          </cell>
          <cell r="YJ90">
            <v>0</v>
          </cell>
          <cell r="YK90">
            <v>0</v>
          </cell>
          <cell r="YL90">
            <v>0</v>
          </cell>
          <cell r="YM90">
            <v>0</v>
          </cell>
          <cell r="YN90">
            <v>0</v>
          </cell>
          <cell r="YW90">
            <v>0</v>
          </cell>
          <cell r="YX90">
            <v>0</v>
          </cell>
          <cell r="YY90">
            <v>0</v>
          </cell>
          <cell r="YZ90">
            <v>452.92</v>
          </cell>
          <cell r="ZA90">
            <v>113.23</v>
          </cell>
          <cell r="ZB90">
            <v>113.23</v>
          </cell>
          <cell r="ZC90">
            <v>113.23</v>
          </cell>
          <cell r="ZD90">
            <v>113.23</v>
          </cell>
          <cell r="ZM90">
            <v>351.05258736018789</v>
          </cell>
          <cell r="ZT90">
            <v>70.624666727480985</v>
          </cell>
          <cell r="ZU90">
            <v>145.89618220397739</v>
          </cell>
          <cell r="ZV90">
            <v>134.53173842872948</v>
          </cell>
          <cell r="ZZ90">
            <v>-101.86741263981213</v>
          </cell>
          <cell r="AAA90">
            <v>-101.86741263981213</v>
          </cell>
          <cell r="AAB90">
            <v>0</v>
          </cell>
          <cell r="AAC90">
            <v>0</v>
          </cell>
          <cell r="AAD90">
            <v>0</v>
          </cell>
          <cell r="AAE90">
            <v>0</v>
          </cell>
          <cell r="AAF90">
            <v>0</v>
          </cell>
          <cell r="AAG90">
            <v>0</v>
          </cell>
          <cell r="AAP90">
            <v>0</v>
          </cell>
          <cell r="AAQ90">
            <v>0</v>
          </cell>
          <cell r="AAR90">
            <v>0</v>
          </cell>
          <cell r="AAS90">
            <v>0</v>
          </cell>
          <cell r="AAT90">
            <v>0</v>
          </cell>
          <cell r="ABC90">
            <v>0</v>
          </cell>
          <cell r="ABD90">
            <v>0</v>
          </cell>
          <cell r="ABE90">
            <v>0</v>
          </cell>
          <cell r="ABF90">
            <v>0</v>
          </cell>
          <cell r="ABG90">
            <v>0</v>
          </cell>
          <cell r="ABH90">
            <v>0</v>
          </cell>
          <cell r="ABI90">
            <v>0</v>
          </cell>
          <cell r="ABJ90">
            <v>0</v>
          </cell>
          <cell r="ABS90">
            <v>0</v>
          </cell>
          <cell r="ABT90">
            <v>0</v>
          </cell>
          <cell r="ABU90">
            <v>0</v>
          </cell>
          <cell r="ABV90">
            <v>0</v>
          </cell>
          <cell r="ACF90">
            <v>0</v>
          </cell>
          <cell r="ACG90">
            <v>0</v>
          </cell>
          <cell r="ACH90">
            <v>0</v>
          </cell>
          <cell r="ACI90">
            <v>0</v>
          </cell>
          <cell r="ACJ90">
            <v>0</v>
          </cell>
          <cell r="ACK90">
            <v>0</v>
          </cell>
          <cell r="ACL90">
            <v>0</v>
          </cell>
          <cell r="ACM90">
            <v>0</v>
          </cell>
          <cell r="ACN90">
            <v>0</v>
          </cell>
          <cell r="ACO90">
            <v>0</v>
          </cell>
          <cell r="ACP90">
            <v>0</v>
          </cell>
          <cell r="ACQ90">
            <v>0</v>
          </cell>
          <cell r="ACR90">
            <v>0</v>
          </cell>
          <cell r="ADA90">
            <v>0</v>
          </cell>
          <cell r="ADB90">
            <v>0</v>
          </cell>
          <cell r="ADC90">
            <v>0</v>
          </cell>
          <cell r="ADD90">
            <v>0</v>
          </cell>
          <cell r="ADE90">
            <v>0</v>
          </cell>
          <cell r="ADN90">
            <v>0</v>
          </cell>
          <cell r="ADO90">
            <v>0</v>
          </cell>
          <cell r="ADP90">
            <v>0</v>
          </cell>
          <cell r="ADQ90">
            <v>0</v>
          </cell>
          <cell r="ADR90">
            <v>0</v>
          </cell>
          <cell r="ADS90">
            <v>0</v>
          </cell>
          <cell r="ADT90">
            <v>0</v>
          </cell>
          <cell r="ADU90">
            <v>0</v>
          </cell>
          <cell r="AED90">
            <v>0</v>
          </cell>
          <cell r="AEE90">
            <v>0</v>
          </cell>
          <cell r="AEF90">
            <v>0</v>
          </cell>
          <cell r="AEG90">
            <v>0</v>
          </cell>
          <cell r="AEH90">
            <v>0</v>
          </cell>
          <cell r="AEQ90">
            <v>0</v>
          </cell>
          <cell r="AER90">
            <v>0</v>
          </cell>
          <cell r="AES90">
            <v>0</v>
          </cell>
          <cell r="AET90">
            <v>409.32</v>
          </cell>
          <cell r="AEU90">
            <v>102.33</v>
          </cell>
          <cell r="AEV90">
            <v>102.33</v>
          </cell>
          <cell r="AEW90">
            <v>102.33</v>
          </cell>
          <cell r="AEX90">
            <v>102.33</v>
          </cell>
          <cell r="AFG90">
            <v>0</v>
          </cell>
          <cell r="AFH90">
            <v>0</v>
          </cell>
          <cell r="AFI90">
            <v>0</v>
          </cell>
          <cell r="AFK90">
            <v>0</v>
          </cell>
          <cell r="AFT90">
            <v>-409.32</v>
          </cell>
          <cell r="AFU90">
            <v>-409.32</v>
          </cell>
          <cell r="AFV90">
            <v>0</v>
          </cell>
          <cell r="AFW90">
            <v>6202.04</v>
          </cell>
          <cell r="AFX90">
            <v>2546.7248087676758</v>
          </cell>
          <cell r="AFY90">
            <v>-3655.3151912323242</v>
          </cell>
          <cell r="AFZ90">
            <v>-3655.3151912323242</v>
          </cell>
          <cell r="AGA90">
            <v>0</v>
          </cell>
          <cell r="AGB90">
            <v>7442.4479999999994</v>
          </cell>
          <cell r="AGC90">
            <v>3056.069770521211</v>
          </cell>
          <cell r="AGD90">
            <v>-4386.3782294787889</v>
          </cell>
          <cell r="AGE90">
            <v>-4386.3782294787889</v>
          </cell>
          <cell r="AGF90">
            <v>0</v>
          </cell>
          <cell r="AGG90">
            <v>372.12239999999997</v>
          </cell>
          <cell r="AGH90">
            <v>152.80348852606056</v>
          </cell>
          <cell r="AGI90">
            <v>-219.31891147393941</v>
          </cell>
          <cell r="AGJ90">
            <v>-219.31891147393941</v>
          </cell>
          <cell r="AGK90">
            <v>0</v>
          </cell>
          <cell r="AGL90">
            <v>225.35516304347826</v>
          </cell>
          <cell r="AGN90">
            <v>-225.35516304347826</v>
          </cell>
          <cell r="AGO90">
            <v>-225.35516304347826</v>
          </cell>
          <cell r="AGP90">
            <v>0</v>
          </cell>
          <cell r="AGQ90">
            <v>8039.9255630434782</v>
          </cell>
          <cell r="AGR90">
            <v>3208.8732590472714</v>
          </cell>
          <cell r="AGS90">
            <v>-4831.0523039962063</v>
          </cell>
          <cell r="AGT90">
            <v>-4831.0523039962063</v>
          </cell>
          <cell r="AGU90">
            <v>0</v>
          </cell>
        </row>
        <row r="91">
          <cell r="C91" t="str">
            <v>Дмитра Самоквасова. провулок, ПРОВ, 3</v>
          </cell>
          <cell r="D91">
            <v>1</v>
          </cell>
          <cell r="E91">
            <v>492.7</v>
          </cell>
          <cell r="F91">
            <v>890.52</v>
          </cell>
          <cell r="G91">
            <v>595.40939456575791</v>
          </cell>
          <cell r="H91">
            <v>-295.11060543424207</v>
          </cell>
          <cell r="I91">
            <v>-295.11060543424207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254.48</v>
          </cell>
          <cell r="GE91">
            <v>63.62</v>
          </cell>
          <cell r="GF91">
            <v>63.62</v>
          </cell>
          <cell r="GG91">
            <v>63.62</v>
          </cell>
          <cell r="GH91">
            <v>63.62</v>
          </cell>
          <cell r="GQ91">
            <v>0</v>
          </cell>
          <cell r="GV91">
            <v>-254.48</v>
          </cell>
          <cell r="GW91">
            <v>-254.48</v>
          </cell>
          <cell r="GX91">
            <v>0</v>
          </cell>
          <cell r="GY91">
            <v>636.04</v>
          </cell>
          <cell r="GZ91">
            <v>159.01</v>
          </cell>
          <cell r="HA91">
            <v>159.01</v>
          </cell>
          <cell r="HB91">
            <v>159.01</v>
          </cell>
          <cell r="HC91">
            <v>159.01</v>
          </cell>
          <cell r="HL91">
            <v>595.40939456575791</v>
          </cell>
          <cell r="HM91">
            <v>194.45037674926667</v>
          </cell>
          <cell r="HN91">
            <v>158.16249121938748</v>
          </cell>
          <cell r="HO91">
            <v>130.86826506410975</v>
          </cell>
          <cell r="HP91">
            <v>111.92826153299401</v>
          </cell>
          <cell r="HY91">
            <v>-40.630605434242057</v>
          </cell>
          <cell r="HZ91">
            <v>-40.630605434242057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O91">
            <v>0</v>
          </cell>
          <cell r="IP91">
            <v>0</v>
          </cell>
          <cell r="IQ91">
            <v>0</v>
          </cell>
          <cell r="IR91">
            <v>0</v>
          </cell>
          <cell r="IS91">
            <v>0</v>
          </cell>
          <cell r="JB91">
            <v>0</v>
          </cell>
          <cell r="JC91">
            <v>0</v>
          </cell>
          <cell r="JD91">
            <v>0</v>
          </cell>
          <cell r="JE91">
            <v>0</v>
          </cell>
          <cell r="JF91">
            <v>0</v>
          </cell>
          <cell r="JG91">
            <v>0</v>
          </cell>
          <cell r="JH91">
            <v>0</v>
          </cell>
          <cell r="JI91">
            <v>0</v>
          </cell>
          <cell r="JR91">
            <v>0</v>
          </cell>
          <cell r="JS91">
            <v>0</v>
          </cell>
          <cell r="JT91">
            <v>0</v>
          </cell>
          <cell r="JU91">
            <v>0</v>
          </cell>
          <cell r="JV91">
            <v>0</v>
          </cell>
          <cell r="KE91">
            <v>0</v>
          </cell>
          <cell r="KF91">
            <v>0</v>
          </cell>
          <cell r="KG91">
            <v>0</v>
          </cell>
          <cell r="KH91">
            <v>646.16</v>
          </cell>
          <cell r="KI91">
            <v>161.54</v>
          </cell>
          <cell r="KJ91">
            <v>161.54</v>
          </cell>
          <cell r="KK91">
            <v>161.54</v>
          </cell>
          <cell r="KL91">
            <v>161.54</v>
          </cell>
          <cell r="KU91">
            <v>696.53088361808761</v>
          </cell>
          <cell r="KV91">
            <v>187.79664483347145</v>
          </cell>
          <cell r="KW91">
            <v>188.02976084237216</v>
          </cell>
          <cell r="KX91">
            <v>177.59331814430487</v>
          </cell>
          <cell r="KY91">
            <v>143.11115979793917</v>
          </cell>
          <cell r="LH91">
            <v>50.370883618087646</v>
          </cell>
          <cell r="LI91">
            <v>0</v>
          </cell>
          <cell r="LJ91">
            <v>50.370883618087646</v>
          </cell>
          <cell r="LK91">
            <v>0</v>
          </cell>
          <cell r="LX91">
            <v>0</v>
          </cell>
          <cell r="MJ91">
            <v>0</v>
          </cell>
          <cell r="ML91">
            <v>0</v>
          </cell>
          <cell r="MM91">
            <v>0</v>
          </cell>
          <cell r="MN91">
            <v>5056.88</v>
          </cell>
          <cell r="MO91">
            <v>1264.22</v>
          </cell>
          <cell r="MP91">
            <v>1264.22</v>
          </cell>
          <cell r="MQ91">
            <v>1264.22</v>
          </cell>
          <cell r="MR91">
            <v>1264.22</v>
          </cell>
          <cell r="NA91">
            <v>0</v>
          </cell>
          <cell r="NB91">
            <v>0</v>
          </cell>
          <cell r="NC91">
            <v>0</v>
          </cell>
          <cell r="ND91">
            <v>0</v>
          </cell>
          <cell r="NE91">
            <v>0</v>
          </cell>
          <cell r="NN91">
            <v>-5056.88</v>
          </cell>
          <cell r="NO91">
            <v>-5056.88</v>
          </cell>
          <cell r="NP91">
            <v>0</v>
          </cell>
          <cell r="NQ91">
            <v>0</v>
          </cell>
          <cell r="NR91">
            <v>0</v>
          </cell>
          <cell r="NS91">
            <v>0</v>
          </cell>
          <cell r="NT91">
            <v>0</v>
          </cell>
          <cell r="NU91">
            <v>0</v>
          </cell>
          <cell r="NV91">
            <v>0</v>
          </cell>
          <cell r="NW91">
            <v>0</v>
          </cell>
          <cell r="NX91">
            <v>0</v>
          </cell>
          <cell r="NY91">
            <v>0</v>
          </cell>
          <cell r="NZ91">
            <v>0</v>
          </cell>
          <cell r="OI91">
            <v>0</v>
          </cell>
          <cell r="OJ91">
            <v>0</v>
          </cell>
          <cell r="OK91">
            <v>0</v>
          </cell>
          <cell r="OL91">
            <v>0</v>
          </cell>
          <cell r="OM91">
            <v>0</v>
          </cell>
          <cell r="OV91">
            <v>0</v>
          </cell>
          <cell r="OW91">
            <v>0</v>
          </cell>
          <cell r="OX91">
            <v>0</v>
          </cell>
          <cell r="OY91">
            <v>0</v>
          </cell>
          <cell r="OZ91">
            <v>0</v>
          </cell>
          <cell r="PA91">
            <v>0</v>
          </cell>
          <cell r="PB91">
            <v>0</v>
          </cell>
          <cell r="PC91">
            <v>0</v>
          </cell>
          <cell r="PL91">
            <v>0</v>
          </cell>
          <cell r="PM91">
            <v>0</v>
          </cell>
          <cell r="PN91">
            <v>0</v>
          </cell>
          <cell r="PO91">
            <v>0</v>
          </cell>
          <cell r="PP91">
            <v>0</v>
          </cell>
          <cell r="PY91">
            <v>0</v>
          </cell>
          <cell r="PZ91">
            <v>0</v>
          </cell>
          <cell r="QA91">
            <v>0</v>
          </cell>
          <cell r="QB91">
            <v>0</v>
          </cell>
          <cell r="QC91">
            <v>0</v>
          </cell>
          <cell r="QD91">
            <v>0</v>
          </cell>
          <cell r="QE91">
            <v>0</v>
          </cell>
          <cell r="QF91">
            <v>0</v>
          </cell>
          <cell r="QO91">
            <v>0</v>
          </cell>
          <cell r="QP91">
            <v>0</v>
          </cell>
          <cell r="QQ91">
            <v>0</v>
          </cell>
          <cell r="QR91">
            <v>0</v>
          </cell>
          <cell r="QS91">
            <v>0</v>
          </cell>
          <cell r="RB91">
            <v>0</v>
          </cell>
          <cell r="RC91">
            <v>0</v>
          </cell>
          <cell r="RD91">
            <v>0</v>
          </cell>
          <cell r="RE91">
            <v>0</v>
          </cell>
          <cell r="RF91">
            <v>0</v>
          </cell>
          <cell r="RG91">
            <v>0</v>
          </cell>
          <cell r="RH91">
            <v>0</v>
          </cell>
          <cell r="RI91">
            <v>0</v>
          </cell>
          <cell r="RR91">
            <v>0</v>
          </cell>
          <cell r="RS91">
            <v>0</v>
          </cell>
          <cell r="RT91">
            <v>0</v>
          </cell>
          <cell r="RU91">
            <v>0</v>
          </cell>
          <cell r="RV91">
            <v>0</v>
          </cell>
          <cell r="SE91">
            <v>0</v>
          </cell>
          <cell r="SF91">
            <v>0</v>
          </cell>
          <cell r="SG91">
            <v>0</v>
          </cell>
          <cell r="SH91">
            <v>0</v>
          </cell>
          <cell r="SI91">
            <v>0</v>
          </cell>
          <cell r="SJ91">
            <v>0</v>
          </cell>
          <cell r="SK91">
            <v>0</v>
          </cell>
          <cell r="SL91">
            <v>0</v>
          </cell>
          <cell r="SU91">
            <v>0</v>
          </cell>
          <cell r="SV91">
            <v>0</v>
          </cell>
          <cell r="SW91">
            <v>0</v>
          </cell>
          <cell r="SX91">
            <v>0</v>
          </cell>
          <cell r="SY91">
            <v>0</v>
          </cell>
          <cell r="TH91">
            <v>0</v>
          </cell>
          <cell r="TI91">
            <v>0</v>
          </cell>
          <cell r="TJ91">
            <v>0</v>
          </cell>
          <cell r="TK91">
            <v>0</v>
          </cell>
          <cell r="TL91">
            <v>0</v>
          </cell>
          <cell r="TM91">
            <v>0</v>
          </cell>
          <cell r="TN91">
            <v>0</v>
          </cell>
          <cell r="TO91">
            <v>0</v>
          </cell>
          <cell r="TX91">
            <v>0</v>
          </cell>
          <cell r="TY91">
            <v>0</v>
          </cell>
          <cell r="TZ91">
            <v>0</v>
          </cell>
          <cell r="UA91">
            <v>0</v>
          </cell>
          <cell r="UB91">
            <v>0</v>
          </cell>
          <cell r="UK91">
            <v>0</v>
          </cell>
          <cell r="UL91">
            <v>0</v>
          </cell>
          <cell r="UM91">
            <v>0</v>
          </cell>
          <cell r="UN91">
            <v>0</v>
          </cell>
          <cell r="UO91">
            <v>0</v>
          </cell>
          <cell r="UP91">
            <v>0</v>
          </cell>
          <cell r="UQ91">
            <v>0</v>
          </cell>
          <cell r="UR91">
            <v>0</v>
          </cell>
          <cell r="VA91">
            <v>0</v>
          </cell>
          <cell r="VC91">
            <v>0</v>
          </cell>
          <cell r="VH91">
            <v>0</v>
          </cell>
          <cell r="VN91">
            <v>0</v>
          </cell>
          <cell r="VO91">
            <v>0</v>
          </cell>
          <cell r="VP91">
            <v>0</v>
          </cell>
          <cell r="VQ91">
            <v>0</v>
          </cell>
          <cell r="WD91">
            <v>0</v>
          </cell>
          <cell r="WQ91">
            <v>0</v>
          </cell>
          <cell r="WR91">
            <v>0</v>
          </cell>
          <cell r="WS91">
            <v>0</v>
          </cell>
          <cell r="WT91">
            <v>136.72</v>
          </cell>
          <cell r="WU91">
            <v>34.18</v>
          </cell>
          <cell r="WV91">
            <v>34.18</v>
          </cell>
          <cell r="WW91">
            <v>34.18</v>
          </cell>
          <cell r="WX91">
            <v>34.18</v>
          </cell>
          <cell r="XG91">
            <v>142.80438172872422</v>
          </cell>
          <cell r="XH91">
            <v>45.151090144249039</v>
          </cell>
          <cell r="XI91">
            <v>96.921736157134845</v>
          </cell>
          <cell r="XJ91">
            <v>0.36245720212711857</v>
          </cell>
          <cell r="XK91">
            <v>0.36909822521319885</v>
          </cell>
          <cell r="XT91">
            <v>6.0843817287242246</v>
          </cell>
          <cell r="XU91">
            <v>0</v>
          </cell>
          <cell r="XV91">
            <v>6.0843817287242246</v>
          </cell>
          <cell r="XW91">
            <v>0</v>
          </cell>
          <cell r="XX91">
            <v>0</v>
          </cell>
          <cell r="XY91">
            <v>0</v>
          </cell>
          <cell r="XZ91">
            <v>0</v>
          </cell>
          <cell r="YA91">
            <v>0</v>
          </cell>
          <cell r="YJ91">
            <v>0</v>
          </cell>
          <cell r="YK91">
            <v>0</v>
          </cell>
          <cell r="YL91">
            <v>0</v>
          </cell>
          <cell r="YM91">
            <v>0</v>
          </cell>
          <cell r="YN91">
            <v>0</v>
          </cell>
          <cell r="YW91">
            <v>0</v>
          </cell>
          <cell r="YX91">
            <v>0</v>
          </cell>
          <cell r="YY91">
            <v>0</v>
          </cell>
          <cell r="YZ91">
            <v>389.96</v>
          </cell>
          <cell r="ZA91">
            <v>97.49</v>
          </cell>
          <cell r="ZB91">
            <v>97.49</v>
          </cell>
          <cell r="ZC91">
            <v>97.49</v>
          </cell>
          <cell r="ZD91">
            <v>97.49</v>
          </cell>
          <cell r="ZM91">
            <v>412.99880473278785</v>
          </cell>
          <cell r="ZT91">
            <v>83.076321518974282</v>
          </cell>
          <cell r="ZU91">
            <v>171.64702246147121</v>
          </cell>
          <cell r="ZV91">
            <v>158.27546075234235</v>
          </cell>
          <cell r="ZZ91">
            <v>23.038804732787867</v>
          </cell>
          <cell r="AAA91">
            <v>0</v>
          </cell>
          <cell r="AAB91">
            <v>23.038804732787867</v>
          </cell>
          <cell r="AAC91">
            <v>0</v>
          </cell>
          <cell r="AAD91">
            <v>0</v>
          </cell>
          <cell r="AAE91">
            <v>0</v>
          </cell>
          <cell r="AAF91">
            <v>0</v>
          </cell>
          <cell r="AAG91">
            <v>0</v>
          </cell>
          <cell r="AAP91">
            <v>0</v>
          </cell>
          <cell r="AAQ91">
            <v>0</v>
          </cell>
          <cell r="AAR91">
            <v>0</v>
          </cell>
          <cell r="AAS91">
            <v>0</v>
          </cell>
          <cell r="AAT91">
            <v>0</v>
          </cell>
          <cell r="ABC91">
            <v>0</v>
          </cell>
          <cell r="ABD91">
            <v>0</v>
          </cell>
          <cell r="ABE91">
            <v>0</v>
          </cell>
          <cell r="ABF91">
            <v>0</v>
          </cell>
          <cell r="ABG91">
            <v>0</v>
          </cell>
          <cell r="ABH91">
            <v>0</v>
          </cell>
          <cell r="ABI91">
            <v>0</v>
          </cell>
          <cell r="ABJ91">
            <v>0</v>
          </cell>
          <cell r="ABS91">
            <v>0</v>
          </cell>
          <cell r="ABT91">
            <v>0</v>
          </cell>
          <cell r="ABU91">
            <v>0</v>
          </cell>
          <cell r="ABV91">
            <v>0</v>
          </cell>
          <cell r="ACF91">
            <v>0</v>
          </cell>
          <cell r="ACG91">
            <v>0</v>
          </cell>
          <cell r="ACH91">
            <v>0</v>
          </cell>
          <cell r="ACI91">
            <v>0</v>
          </cell>
          <cell r="ACJ91">
            <v>0</v>
          </cell>
          <cell r="ACK91">
            <v>0</v>
          </cell>
          <cell r="ACL91">
            <v>0</v>
          </cell>
          <cell r="ACM91">
            <v>0</v>
          </cell>
          <cell r="ACN91">
            <v>0</v>
          </cell>
          <cell r="ACO91">
            <v>0</v>
          </cell>
          <cell r="ACP91">
            <v>0</v>
          </cell>
          <cell r="ACQ91">
            <v>0</v>
          </cell>
          <cell r="ACR91">
            <v>0</v>
          </cell>
          <cell r="ADA91">
            <v>0</v>
          </cell>
          <cell r="ADB91">
            <v>0</v>
          </cell>
          <cell r="ADC91">
            <v>0</v>
          </cell>
          <cell r="ADD91">
            <v>0</v>
          </cell>
          <cell r="ADE91">
            <v>0</v>
          </cell>
          <cell r="ADN91">
            <v>0</v>
          </cell>
          <cell r="ADO91">
            <v>0</v>
          </cell>
          <cell r="ADP91">
            <v>0</v>
          </cell>
          <cell r="ADQ91">
            <v>0</v>
          </cell>
          <cell r="ADR91">
            <v>0</v>
          </cell>
          <cell r="ADS91">
            <v>0</v>
          </cell>
          <cell r="ADT91">
            <v>0</v>
          </cell>
          <cell r="ADU91">
            <v>0</v>
          </cell>
          <cell r="AED91">
            <v>0</v>
          </cell>
          <cell r="AEE91">
            <v>0</v>
          </cell>
          <cell r="AEF91">
            <v>0</v>
          </cell>
          <cell r="AEG91">
            <v>0</v>
          </cell>
          <cell r="AEH91">
            <v>0</v>
          </cell>
          <cell r="AEQ91">
            <v>0</v>
          </cell>
          <cell r="AER91">
            <v>0</v>
          </cell>
          <cell r="AES91">
            <v>0</v>
          </cell>
          <cell r="AET91">
            <v>490.88</v>
          </cell>
          <cell r="AEU91">
            <v>122.72</v>
          </cell>
          <cell r="AEV91">
            <v>122.72</v>
          </cell>
          <cell r="AEW91">
            <v>122.72</v>
          </cell>
          <cell r="AEX91">
            <v>122.72</v>
          </cell>
          <cell r="AFG91">
            <v>0</v>
          </cell>
          <cell r="AFH91">
            <v>0</v>
          </cell>
          <cell r="AFI91">
            <v>0</v>
          </cell>
          <cell r="AFK91">
            <v>0</v>
          </cell>
          <cell r="AFT91">
            <v>-490.88</v>
          </cell>
          <cell r="AFU91">
            <v>-490.88</v>
          </cell>
          <cell r="AFV91">
            <v>0</v>
          </cell>
          <cell r="AFW91">
            <v>7611.12</v>
          </cell>
          <cell r="AFX91">
            <v>1847.7434646453576</v>
          </cell>
          <cell r="AFY91">
            <v>-5763.3765353546423</v>
          </cell>
          <cell r="AFZ91">
            <v>-5763.3765353546423</v>
          </cell>
          <cell r="AGA91">
            <v>0</v>
          </cell>
          <cell r="AGB91">
            <v>9133.3439999999991</v>
          </cell>
          <cell r="AGC91">
            <v>2217.292157574429</v>
          </cell>
          <cell r="AGD91">
            <v>-6916.0518424255697</v>
          </cell>
          <cell r="AGE91">
            <v>-6916.0518424255697</v>
          </cell>
          <cell r="AGF91">
            <v>0</v>
          </cell>
          <cell r="AGG91">
            <v>456.66719999999998</v>
          </cell>
          <cell r="AGH91">
            <v>110.86460787872146</v>
          </cell>
          <cell r="AGI91">
            <v>-345.80259212127851</v>
          </cell>
          <cell r="AGJ91">
            <v>-345.80259212127851</v>
          </cell>
          <cell r="AGK91">
            <v>0</v>
          </cell>
          <cell r="AGL91">
            <v>225.35516304347826</v>
          </cell>
          <cell r="AGN91">
            <v>-225.35516304347826</v>
          </cell>
          <cell r="AGO91">
            <v>-225.35516304347826</v>
          </cell>
          <cell r="AGP91">
            <v>0</v>
          </cell>
          <cell r="AGQ91">
            <v>9815.3663630434767</v>
          </cell>
          <cell r="AGR91">
            <v>2328.1567654531505</v>
          </cell>
          <cell r="AGS91">
            <v>-7487.2095975903267</v>
          </cell>
          <cell r="AGT91">
            <v>-7487.2095975903267</v>
          </cell>
          <cell r="AGU91">
            <v>0</v>
          </cell>
        </row>
        <row r="92">
          <cell r="C92" t="str">
            <v>Дмитра Самоквасова. провулок, ПРОВ, 4</v>
          </cell>
          <cell r="D92">
            <v>1</v>
          </cell>
          <cell r="E92">
            <v>411.8</v>
          </cell>
          <cell r="F92">
            <v>778.68000000000006</v>
          </cell>
          <cell r="G92">
            <v>498.86522053033735</v>
          </cell>
          <cell r="H92">
            <v>-279.81477946966271</v>
          </cell>
          <cell r="I92">
            <v>-279.81477946966271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246.36</v>
          </cell>
          <cell r="GE92">
            <v>61.59</v>
          </cell>
          <cell r="GF92">
            <v>61.59</v>
          </cell>
          <cell r="GG92">
            <v>61.59</v>
          </cell>
          <cell r="GH92">
            <v>61.59</v>
          </cell>
          <cell r="GQ92">
            <v>0</v>
          </cell>
          <cell r="GV92">
            <v>-246.36</v>
          </cell>
          <cell r="GW92">
            <v>-246.36</v>
          </cell>
          <cell r="GX92">
            <v>0</v>
          </cell>
          <cell r="GY92">
            <v>532.32000000000005</v>
          </cell>
          <cell r="GZ92">
            <v>133.08000000000001</v>
          </cell>
          <cell r="HA92">
            <v>133.08000000000001</v>
          </cell>
          <cell r="HB92">
            <v>133.08000000000001</v>
          </cell>
          <cell r="HC92">
            <v>133.08000000000001</v>
          </cell>
          <cell r="HL92">
            <v>498.86522053033735</v>
          </cell>
          <cell r="HM92">
            <v>163.29236218697056</v>
          </cell>
          <cell r="HN92">
            <v>132.37023461956056</v>
          </cell>
          <cell r="HO92">
            <v>109.52699857744524</v>
          </cell>
          <cell r="HP92">
            <v>93.675625146360986</v>
          </cell>
          <cell r="HY92">
            <v>-33.454779469662697</v>
          </cell>
          <cell r="HZ92">
            <v>-33.454779469662697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O92">
            <v>0</v>
          </cell>
          <cell r="IP92">
            <v>0</v>
          </cell>
          <cell r="IQ92">
            <v>0</v>
          </cell>
          <cell r="IR92">
            <v>0</v>
          </cell>
          <cell r="IS92">
            <v>0</v>
          </cell>
          <cell r="JB92">
            <v>0</v>
          </cell>
          <cell r="JC92">
            <v>0</v>
          </cell>
          <cell r="JD92">
            <v>0</v>
          </cell>
          <cell r="JE92">
            <v>0</v>
          </cell>
          <cell r="JF92">
            <v>0</v>
          </cell>
          <cell r="JG92">
            <v>0</v>
          </cell>
          <cell r="JH92">
            <v>0</v>
          </cell>
          <cell r="JI92">
            <v>0</v>
          </cell>
          <cell r="JR92">
            <v>0</v>
          </cell>
          <cell r="JS92">
            <v>0</v>
          </cell>
          <cell r="JT92">
            <v>0</v>
          </cell>
          <cell r="JU92">
            <v>0</v>
          </cell>
          <cell r="JV92">
            <v>0</v>
          </cell>
          <cell r="KE92">
            <v>0</v>
          </cell>
          <cell r="KF92">
            <v>0</v>
          </cell>
          <cell r="KG92">
            <v>0</v>
          </cell>
          <cell r="KH92">
            <v>646.16</v>
          </cell>
          <cell r="KI92">
            <v>161.54</v>
          </cell>
          <cell r="KJ92">
            <v>161.54</v>
          </cell>
          <cell r="KK92">
            <v>161.54</v>
          </cell>
          <cell r="KL92">
            <v>161.54</v>
          </cell>
          <cell r="KU92">
            <v>696.53088361808761</v>
          </cell>
          <cell r="KV92">
            <v>187.79664483347145</v>
          </cell>
          <cell r="KW92">
            <v>188.02976084237216</v>
          </cell>
          <cell r="KX92">
            <v>177.59331814430487</v>
          </cell>
          <cell r="KY92">
            <v>143.11115979793917</v>
          </cell>
          <cell r="LH92">
            <v>50.370883618087646</v>
          </cell>
          <cell r="LI92">
            <v>0</v>
          </cell>
          <cell r="LJ92">
            <v>50.370883618087646</v>
          </cell>
          <cell r="LK92">
            <v>0</v>
          </cell>
          <cell r="LX92">
            <v>0</v>
          </cell>
          <cell r="MJ92">
            <v>0</v>
          </cell>
          <cell r="ML92">
            <v>0</v>
          </cell>
          <cell r="MM92">
            <v>0</v>
          </cell>
          <cell r="MN92">
            <v>4436.72</v>
          </cell>
          <cell r="MO92">
            <v>1109.18</v>
          </cell>
          <cell r="MP92">
            <v>1109.18</v>
          </cell>
          <cell r="MQ92">
            <v>1109.18</v>
          </cell>
          <cell r="MR92">
            <v>1109.18</v>
          </cell>
          <cell r="NA92">
            <v>0</v>
          </cell>
          <cell r="NB92">
            <v>0</v>
          </cell>
          <cell r="NC92">
            <v>0</v>
          </cell>
          <cell r="ND92">
            <v>0</v>
          </cell>
          <cell r="NE92">
            <v>0</v>
          </cell>
          <cell r="NN92">
            <v>-4436.72</v>
          </cell>
          <cell r="NO92">
            <v>-4436.72</v>
          </cell>
          <cell r="NP92">
            <v>0</v>
          </cell>
          <cell r="NQ92">
            <v>0</v>
          </cell>
          <cell r="NR92">
            <v>0</v>
          </cell>
          <cell r="NS92">
            <v>0</v>
          </cell>
          <cell r="NT92">
            <v>0</v>
          </cell>
          <cell r="NU92">
            <v>0</v>
          </cell>
          <cell r="NV92">
            <v>0</v>
          </cell>
          <cell r="NW92">
            <v>0</v>
          </cell>
          <cell r="NX92">
            <v>0</v>
          </cell>
          <cell r="NY92">
            <v>0</v>
          </cell>
          <cell r="NZ92">
            <v>0</v>
          </cell>
          <cell r="OI92">
            <v>0</v>
          </cell>
          <cell r="OJ92">
            <v>0</v>
          </cell>
          <cell r="OK92">
            <v>0</v>
          </cell>
          <cell r="OL92">
            <v>0</v>
          </cell>
          <cell r="OM92">
            <v>0</v>
          </cell>
          <cell r="OV92">
            <v>0</v>
          </cell>
          <cell r="OW92">
            <v>0</v>
          </cell>
          <cell r="OX92">
            <v>0</v>
          </cell>
          <cell r="OY92">
            <v>0</v>
          </cell>
          <cell r="OZ92">
            <v>0</v>
          </cell>
          <cell r="PA92">
            <v>0</v>
          </cell>
          <cell r="PB92">
            <v>0</v>
          </cell>
          <cell r="PC92">
            <v>0</v>
          </cell>
          <cell r="PL92">
            <v>0</v>
          </cell>
          <cell r="PM92">
            <v>0</v>
          </cell>
          <cell r="PN92">
            <v>0</v>
          </cell>
          <cell r="PO92">
            <v>0</v>
          </cell>
          <cell r="PP92">
            <v>0</v>
          </cell>
          <cell r="PY92">
            <v>0</v>
          </cell>
          <cell r="PZ92">
            <v>0</v>
          </cell>
          <cell r="QA92">
            <v>0</v>
          </cell>
          <cell r="QB92">
            <v>0</v>
          </cell>
          <cell r="QC92">
            <v>0</v>
          </cell>
          <cell r="QD92">
            <v>0</v>
          </cell>
          <cell r="QE92">
            <v>0</v>
          </cell>
          <cell r="QF92">
            <v>0</v>
          </cell>
          <cell r="QO92">
            <v>0</v>
          </cell>
          <cell r="QP92">
            <v>0</v>
          </cell>
          <cell r="QQ92">
            <v>0</v>
          </cell>
          <cell r="QR92">
            <v>0</v>
          </cell>
          <cell r="QS92">
            <v>0</v>
          </cell>
          <cell r="RB92">
            <v>0</v>
          </cell>
          <cell r="RC92">
            <v>0</v>
          </cell>
          <cell r="RD92">
            <v>0</v>
          </cell>
          <cell r="RE92">
            <v>0</v>
          </cell>
          <cell r="RF92">
            <v>0</v>
          </cell>
          <cell r="RG92">
            <v>0</v>
          </cell>
          <cell r="RH92">
            <v>0</v>
          </cell>
          <cell r="RI92">
            <v>0</v>
          </cell>
          <cell r="RR92">
            <v>0</v>
          </cell>
          <cell r="RS92">
            <v>0</v>
          </cell>
          <cell r="RT92">
            <v>0</v>
          </cell>
          <cell r="RU92">
            <v>0</v>
          </cell>
          <cell r="RV92">
            <v>0</v>
          </cell>
          <cell r="SE92">
            <v>0</v>
          </cell>
          <cell r="SF92">
            <v>0</v>
          </cell>
          <cell r="SG92">
            <v>0</v>
          </cell>
          <cell r="SH92">
            <v>0</v>
          </cell>
          <cell r="SI92">
            <v>0</v>
          </cell>
          <cell r="SJ92">
            <v>0</v>
          </cell>
          <cell r="SK92">
            <v>0</v>
          </cell>
          <cell r="SL92">
            <v>0</v>
          </cell>
          <cell r="SU92">
            <v>0</v>
          </cell>
          <cell r="SV92">
            <v>0</v>
          </cell>
          <cell r="SW92">
            <v>0</v>
          </cell>
          <cell r="SX92">
            <v>0</v>
          </cell>
          <cell r="SY92">
            <v>0</v>
          </cell>
          <cell r="TH92">
            <v>0</v>
          </cell>
          <cell r="TI92">
            <v>0</v>
          </cell>
          <cell r="TJ92">
            <v>0</v>
          </cell>
          <cell r="TK92">
            <v>0</v>
          </cell>
          <cell r="TL92">
            <v>0</v>
          </cell>
          <cell r="TM92">
            <v>0</v>
          </cell>
          <cell r="TN92">
            <v>0</v>
          </cell>
          <cell r="TO92">
            <v>0</v>
          </cell>
          <cell r="TX92">
            <v>0</v>
          </cell>
          <cell r="TY92">
            <v>0</v>
          </cell>
          <cell r="TZ92">
            <v>0</v>
          </cell>
          <cell r="UA92">
            <v>0</v>
          </cell>
          <cell r="UB92">
            <v>0</v>
          </cell>
          <cell r="UK92">
            <v>0</v>
          </cell>
          <cell r="UL92">
            <v>0</v>
          </cell>
          <cell r="UM92">
            <v>0</v>
          </cell>
          <cell r="UN92">
            <v>0</v>
          </cell>
          <cell r="UO92">
            <v>0</v>
          </cell>
          <cell r="UP92">
            <v>0</v>
          </cell>
          <cell r="UQ92">
            <v>0</v>
          </cell>
          <cell r="UR92">
            <v>0</v>
          </cell>
          <cell r="VA92">
            <v>0</v>
          </cell>
          <cell r="VC92">
            <v>0</v>
          </cell>
          <cell r="VH92">
            <v>0</v>
          </cell>
          <cell r="VN92">
            <v>0</v>
          </cell>
          <cell r="VO92">
            <v>0</v>
          </cell>
          <cell r="VP92">
            <v>0</v>
          </cell>
          <cell r="VQ92">
            <v>0</v>
          </cell>
          <cell r="WD92">
            <v>0</v>
          </cell>
          <cell r="WQ92">
            <v>0</v>
          </cell>
          <cell r="WR92">
            <v>0</v>
          </cell>
          <cell r="WS92">
            <v>0</v>
          </cell>
          <cell r="WT92">
            <v>178.48</v>
          </cell>
          <cell r="WU92">
            <v>44.62</v>
          </cell>
          <cell r="WV92">
            <v>44.62</v>
          </cell>
          <cell r="WW92">
            <v>44.62</v>
          </cell>
          <cell r="WX92">
            <v>44.62</v>
          </cell>
          <cell r="XG92">
            <v>121.58647489856477</v>
          </cell>
          <cell r="XH92">
            <v>38.427469116322236</v>
          </cell>
          <cell r="XI92">
            <v>82.427450354902234</v>
          </cell>
          <cell r="XJ92">
            <v>0.36245720212711857</v>
          </cell>
          <cell r="XK92">
            <v>0.36909822521319885</v>
          </cell>
          <cell r="XT92">
            <v>-56.893525101435216</v>
          </cell>
          <cell r="XU92">
            <v>-56.893525101435216</v>
          </cell>
          <cell r="XV92">
            <v>0</v>
          </cell>
          <cell r="XW92">
            <v>0</v>
          </cell>
          <cell r="XX92">
            <v>0</v>
          </cell>
          <cell r="XY92">
            <v>0</v>
          </cell>
          <cell r="XZ92">
            <v>0</v>
          </cell>
          <cell r="YA92">
            <v>0</v>
          </cell>
          <cell r="YJ92">
            <v>0</v>
          </cell>
          <cell r="YK92">
            <v>0</v>
          </cell>
          <cell r="YL92">
            <v>0</v>
          </cell>
          <cell r="YM92">
            <v>0</v>
          </cell>
          <cell r="YN92">
            <v>0</v>
          </cell>
          <cell r="YW92">
            <v>0</v>
          </cell>
          <cell r="YX92">
            <v>0</v>
          </cell>
          <cell r="YY92">
            <v>0</v>
          </cell>
          <cell r="YZ92">
            <v>341.96</v>
          </cell>
          <cell r="ZA92">
            <v>85.49</v>
          </cell>
          <cell r="ZB92">
            <v>85.49</v>
          </cell>
          <cell r="ZC92">
            <v>85.49</v>
          </cell>
          <cell r="ZD92">
            <v>85.49</v>
          </cell>
          <cell r="ZM92">
            <v>351.05258736018789</v>
          </cell>
          <cell r="ZT92">
            <v>70.624666727480985</v>
          </cell>
          <cell r="ZU92">
            <v>145.89618220397739</v>
          </cell>
          <cell r="ZV92">
            <v>134.53173842872948</v>
          </cell>
          <cell r="ZZ92">
            <v>9.0925873601879061</v>
          </cell>
          <cell r="AAA92">
            <v>0</v>
          </cell>
          <cell r="AAB92">
            <v>9.0925873601879061</v>
          </cell>
          <cell r="AAC92">
            <v>0</v>
          </cell>
          <cell r="AAD92">
            <v>0</v>
          </cell>
          <cell r="AAE92">
            <v>0</v>
          </cell>
          <cell r="AAF92">
            <v>0</v>
          </cell>
          <cell r="AAG92">
            <v>0</v>
          </cell>
          <cell r="AAP92">
            <v>0</v>
          </cell>
          <cell r="AAQ92">
            <v>0</v>
          </cell>
          <cell r="AAR92">
            <v>0</v>
          </cell>
          <cell r="AAS92">
            <v>0</v>
          </cell>
          <cell r="AAT92">
            <v>0</v>
          </cell>
          <cell r="ABC92">
            <v>0</v>
          </cell>
          <cell r="ABD92">
            <v>0</v>
          </cell>
          <cell r="ABE92">
            <v>0</v>
          </cell>
          <cell r="ABF92">
            <v>0</v>
          </cell>
          <cell r="ABG92">
            <v>0</v>
          </cell>
          <cell r="ABH92">
            <v>0</v>
          </cell>
          <cell r="ABI92">
            <v>0</v>
          </cell>
          <cell r="ABJ92">
            <v>0</v>
          </cell>
          <cell r="ABS92">
            <v>0</v>
          </cell>
          <cell r="ABT92">
            <v>0</v>
          </cell>
          <cell r="ABU92">
            <v>0</v>
          </cell>
          <cell r="ABV92">
            <v>0</v>
          </cell>
          <cell r="ACF92">
            <v>0</v>
          </cell>
          <cell r="ACG92">
            <v>0</v>
          </cell>
          <cell r="ACH92">
            <v>0</v>
          </cell>
          <cell r="ACI92">
            <v>0</v>
          </cell>
          <cell r="ACJ92">
            <v>543.85340393999991</v>
          </cell>
          <cell r="ACK92">
            <v>543.85340393999991</v>
          </cell>
          <cell r="ACL92">
            <v>0</v>
          </cell>
          <cell r="ACM92">
            <v>543.85340393999991</v>
          </cell>
          <cell r="ACN92">
            <v>0</v>
          </cell>
          <cell r="ACO92">
            <v>0</v>
          </cell>
          <cell r="ACP92">
            <v>0</v>
          </cell>
          <cell r="ACQ92">
            <v>0</v>
          </cell>
          <cell r="ACR92">
            <v>0</v>
          </cell>
          <cell r="ADA92">
            <v>543.85340393999991</v>
          </cell>
          <cell r="ADB92">
            <v>91.466289599999996</v>
          </cell>
          <cell r="ADC92">
            <v>167.65305913999998</v>
          </cell>
          <cell r="ADD92">
            <v>121.8609952</v>
          </cell>
          <cell r="ADE92">
            <v>162.87306000000001</v>
          </cell>
          <cell r="ADN92">
            <v>543.85340393999991</v>
          </cell>
          <cell r="ADO92">
            <v>0</v>
          </cell>
          <cell r="ADP92">
            <v>543.85340393999991</v>
          </cell>
          <cell r="ADQ92">
            <v>0</v>
          </cell>
          <cell r="ADR92">
            <v>0</v>
          </cell>
          <cell r="ADS92">
            <v>0</v>
          </cell>
          <cell r="ADT92">
            <v>0</v>
          </cell>
          <cell r="ADU92">
            <v>0</v>
          </cell>
          <cell r="AED92">
            <v>0</v>
          </cell>
          <cell r="AEE92">
            <v>0</v>
          </cell>
          <cell r="AEF92">
            <v>0</v>
          </cell>
          <cell r="AEG92">
            <v>0</v>
          </cell>
          <cell r="AEH92">
            <v>0</v>
          </cell>
          <cell r="AEQ92">
            <v>0</v>
          </cell>
          <cell r="AER92">
            <v>0</v>
          </cell>
          <cell r="AES92">
            <v>0</v>
          </cell>
          <cell r="AET92">
            <v>410.84</v>
          </cell>
          <cell r="AEU92">
            <v>102.71</v>
          </cell>
          <cell r="AEV92">
            <v>102.71</v>
          </cell>
          <cell r="AEW92">
            <v>102.71</v>
          </cell>
          <cell r="AEX92">
            <v>102.71</v>
          </cell>
          <cell r="AFG92">
            <v>0</v>
          </cell>
          <cell r="AFH92">
            <v>0</v>
          </cell>
          <cell r="AFI92">
            <v>0</v>
          </cell>
          <cell r="AFK92">
            <v>0</v>
          </cell>
          <cell r="AFT92">
            <v>-410.84</v>
          </cell>
          <cell r="AFU92">
            <v>-410.84</v>
          </cell>
          <cell r="AFV92">
            <v>0</v>
          </cell>
          <cell r="AFW92">
            <v>6792.84</v>
          </cell>
          <cell r="AFX92">
            <v>2211.8885703471778</v>
          </cell>
          <cell r="AFY92">
            <v>-4580.9514296528223</v>
          </cell>
          <cell r="AFZ92">
            <v>-4580.9514296528223</v>
          </cell>
          <cell r="AGA92">
            <v>0</v>
          </cell>
          <cell r="AGB92">
            <v>8151.4079999999994</v>
          </cell>
          <cell r="AGC92">
            <v>2654.2662844166134</v>
          </cell>
          <cell r="AGD92">
            <v>-5497.141715583386</v>
          </cell>
          <cell r="AGE92">
            <v>-5497.141715583386</v>
          </cell>
          <cell r="AGF92">
            <v>0</v>
          </cell>
          <cell r="AGG92">
            <v>407.57040000000001</v>
          </cell>
          <cell r="AGH92">
            <v>132.71331422083068</v>
          </cell>
          <cell r="AGI92">
            <v>-274.85708577916932</v>
          </cell>
          <cell r="AGJ92">
            <v>-274.85708577916932</v>
          </cell>
          <cell r="AGK92">
            <v>0</v>
          </cell>
          <cell r="AGL92">
            <v>225.35516304347826</v>
          </cell>
          <cell r="AGN92">
            <v>-225.35516304347826</v>
          </cell>
          <cell r="AGO92">
            <v>-225.35516304347826</v>
          </cell>
          <cell r="AGP92">
            <v>0</v>
          </cell>
          <cell r="AGQ92">
            <v>8784.3335630434776</v>
          </cell>
          <cell r="AGR92">
            <v>2786.9795986374443</v>
          </cell>
          <cell r="AGS92">
            <v>-5997.3539644060329</v>
          </cell>
          <cell r="AGT92">
            <v>-5997.3539644060329</v>
          </cell>
          <cell r="AGU92">
            <v>0</v>
          </cell>
        </row>
        <row r="93">
          <cell r="C93" t="str">
            <v>Дмитра Самоквасова. провулок, ПРОВ, 5</v>
          </cell>
          <cell r="D93">
            <v>1</v>
          </cell>
          <cell r="E93">
            <v>426.2</v>
          </cell>
          <cell r="F93">
            <v>798.96</v>
          </cell>
          <cell r="G93">
            <v>516.52531511101267</v>
          </cell>
          <cell r="H93">
            <v>-282.43468488898736</v>
          </cell>
          <cell r="I93">
            <v>-282.43468488898736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GA93">
            <v>0</v>
          </cell>
          <cell r="GB93">
            <v>0</v>
          </cell>
          <cell r="GC93">
            <v>0</v>
          </cell>
          <cell r="GD93">
            <v>246.36</v>
          </cell>
          <cell r="GE93">
            <v>61.59</v>
          </cell>
          <cell r="GF93">
            <v>61.59</v>
          </cell>
          <cell r="GG93">
            <v>61.59</v>
          </cell>
          <cell r="GH93">
            <v>61.59</v>
          </cell>
          <cell r="GQ93">
            <v>0</v>
          </cell>
          <cell r="GV93">
            <v>-246.36</v>
          </cell>
          <cell r="GW93">
            <v>-246.36</v>
          </cell>
          <cell r="GX93">
            <v>0</v>
          </cell>
          <cell r="GY93">
            <v>552.6</v>
          </cell>
          <cell r="GZ93">
            <v>138.15</v>
          </cell>
          <cell r="HA93">
            <v>138.15</v>
          </cell>
          <cell r="HB93">
            <v>138.15</v>
          </cell>
          <cell r="HC93">
            <v>138.15</v>
          </cell>
          <cell r="HL93">
            <v>516.52531511101267</v>
          </cell>
          <cell r="HM93">
            <v>168.15242305532595</v>
          </cell>
          <cell r="HN93">
            <v>137.41934220830473</v>
          </cell>
          <cell r="HO93">
            <v>113.70477767770251</v>
          </cell>
          <cell r="HP93">
            <v>97.248772169679413</v>
          </cell>
          <cell r="HY93">
            <v>-36.074684888987349</v>
          </cell>
          <cell r="HZ93">
            <v>-36.074684888987349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O93">
            <v>0</v>
          </cell>
          <cell r="IP93">
            <v>0</v>
          </cell>
          <cell r="IQ93">
            <v>0</v>
          </cell>
          <cell r="IR93">
            <v>0</v>
          </cell>
          <cell r="IS93">
            <v>0</v>
          </cell>
          <cell r="JB93">
            <v>0</v>
          </cell>
          <cell r="JC93">
            <v>0</v>
          </cell>
          <cell r="JD93">
            <v>0</v>
          </cell>
          <cell r="JE93">
            <v>0</v>
          </cell>
          <cell r="JF93">
            <v>0</v>
          </cell>
          <cell r="JG93">
            <v>0</v>
          </cell>
          <cell r="JH93">
            <v>0</v>
          </cell>
          <cell r="JI93">
            <v>0</v>
          </cell>
          <cell r="JR93">
            <v>0</v>
          </cell>
          <cell r="JS93">
            <v>0</v>
          </cell>
          <cell r="JT93">
            <v>0</v>
          </cell>
          <cell r="JU93">
            <v>0</v>
          </cell>
          <cell r="JV93">
            <v>0</v>
          </cell>
          <cell r="KE93">
            <v>0</v>
          </cell>
          <cell r="KF93">
            <v>0</v>
          </cell>
          <cell r="KG93">
            <v>0</v>
          </cell>
          <cell r="KH93">
            <v>700</v>
          </cell>
          <cell r="KI93">
            <v>175</v>
          </cell>
          <cell r="KJ93">
            <v>175</v>
          </cell>
          <cell r="KK93">
            <v>175</v>
          </cell>
          <cell r="KL93">
            <v>175</v>
          </cell>
          <cell r="KU93">
            <v>754.55130601220822</v>
          </cell>
          <cell r="KV93">
            <v>203.43994352087188</v>
          </cell>
          <cell r="KW93">
            <v>203.69247789243434</v>
          </cell>
          <cell r="KX93">
            <v>192.38668851085961</v>
          </cell>
          <cell r="KY93">
            <v>155.03219608804241</v>
          </cell>
          <cell r="LH93">
            <v>54.551306012208215</v>
          </cell>
          <cell r="LI93">
            <v>0</v>
          </cell>
          <cell r="LJ93">
            <v>54.551306012208215</v>
          </cell>
          <cell r="LK93">
            <v>0</v>
          </cell>
          <cell r="LX93">
            <v>0</v>
          </cell>
          <cell r="MJ93">
            <v>0</v>
          </cell>
          <cell r="ML93">
            <v>0</v>
          </cell>
          <cell r="MM93">
            <v>0</v>
          </cell>
          <cell r="MN93">
            <v>3597.36</v>
          </cell>
          <cell r="MO93">
            <v>899.34</v>
          </cell>
          <cell r="MP93">
            <v>899.34</v>
          </cell>
          <cell r="MQ93">
            <v>899.34</v>
          </cell>
          <cell r="MR93">
            <v>899.34</v>
          </cell>
          <cell r="NA93">
            <v>0</v>
          </cell>
          <cell r="NB93">
            <v>0</v>
          </cell>
          <cell r="NC93">
            <v>0</v>
          </cell>
          <cell r="ND93">
            <v>0</v>
          </cell>
          <cell r="NE93">
            <v>0</v>
          </cell>
          <cell r="NN93">
            <v>-3597.36</v>
          </cell>
          <cell r="NO93">
            <v>-3597.36</v>
          </cell>
          <cell r="NP93">
            <v>0</v>
          </cell>
          <cell r="NQ93">
            <v>0</v>
          </cell>
          <cell r="NR93">
            <v>0</v>
          </cell>
          <cell r="NS93">
            <v>0</v>
          </cell>
          <cell r="NT93">
            <v>0</v>
          </cell>
          <cell r="NU93">
            <v>0</v>
          </cell>
          <cell r="NV93">
            <v>0</v>
          </cell>
          <cell r="NW93">
            <v>0</v>
          </cell>
          <cell r="NX93">
            <v>0</v>
          </cell>
          <cell r="NY93">
            <v>0</v>
          </cell>
          <cell r="NZ93">
            <v>0</v>
          </cell>
          <cell r="OI93">
            <v>0</v>
          </cell>
          <cell r="OJ93">
            <v>0</v>
          </cell>
          <cell r="OK93">
            <v>0</v>
          </cell>
          <cell r="OL93">
            <v>0</v>
          </cell>
          <cell r="OM93">
            <v>0</v>
          </cell>
          <cell r="OV93">
            <v>0</v>
          </cell>
          <cell r="OW93">
            <v>0</v>
          </cell>
          <cell r="OX93">
            <v>0</v>
          </cell>
          <cell r="OY93">
            <v>0</v>
          </cell>
          <cell r="OZ93">
            <v>0</v>
          </cell>
          <cell r="PA93">
            <v>0</v>
          </cell>
          <cell r="PB93">
            <v>0</v>
          </cell>
          <cell r="PC93">
            <v>0</v>
          </cell>
          <cell r="PL93">
            <v>0</v>
          </cell>
          <cell r="PM93">
            <v>0</v>
          </cell>
          <cell r="PN93">
            <v>0</v>
          </cell>
          <cell r="PO93">
            <v>0</v>
          </cell>
          <cell r="PP93">
            <v>0</v>
          </cell>
          <cell r="PY93">
            <v>0</v>
          </cell>
          <cell r="PZ93">
            <v>0</v>
          </cell>
          <cell r="QA93">
            <v>0</v>
          </cell>
          <cell r="QB93">
            <v>0</v>
          </cell>
          <cell r="QC93">
            <v>0</v>
          </cell>
          <cell r="QD93">
            <v>0</v>
          </cell>
          <cell r="QE93">
            <v>0</v>
          </cell>
          <cell r="QF93">
            <v>0</v>
          </cell>
          <cell r="QO93">
            <v>0</v>
          </cell>
          <cell r="QP93">
            <v>0</v>
          </cell>
          <cell r="QQ93">
            <v>0</v>
          </cell>
          <cell r="QR93">
            <v>0</v>
          </cell>
          <cell r="QS93">
            <v>0</v>
          </cell>
          <cell r="RB93">
            <v>0</v>
          </cell>
          <cell r="RC93">
            <v>0</v>
          </cell>
          <cell r="RD93">
            <v>0</v>
          </cell>
          <cell r="RE93">
            <v>0</v>
          </cell>
          <cell r="RF93">
            <v>0</v>
          </cell>
          <cell r="RG93">
            <v>0</v>
          </cell>
          <cell r="RH93">
            <v>0</v>
          </cell>
          <cell r="RI93">
            <v>0</v>
          </cell>
          <cell r="RR93">
            <v>0</v>
          </cell>
          <cell r="RS93">
            <v>0</v>
          </cell>
          <cell r="RT93">
            <v>0</v>
          </cell>
          <cell r="RU93">
            <v>0</v>
          </cell>
          <cell r="RV93">
            <v>0</v>
          </cell>
          <cell r="SE93">
            <v>0</v>
          </cell>
          <cell r="SF93">
            <v>0</v>
          </cell>
          <cell r="SG93">
            <v>0</v>
          </cell>
          <cell r="SH93">
            <v>0</v>
          </cell>
          <cell r="SI93">
            <v>0</v>
          </cell>
          <cell r="SJ93">
            <v>0</v>
          </cell>
          <cell r="SK93">
            <v>0</v>
          </cell>
          <cell r="SL93">
            <v>0</v>
          </cell>
          <cell r="SU93">
            <v>0</v>
          </cell>
          <cell r="SV93">
            <v>0</v>
          </cell>
          <cell r="SW93">
            <v>0</v>
          </cell>
          <cell r="SX93">
            <v>0</v>
          </cell>
          <cell r="SY93">
            <v>0</v>
          </cell>
          <cell r="TH93">
            <v>0</v>
          </cell>
          <cell r="TI93">
            <v>0</v>
          </cell>
          <cell r="TJ93">
            <v>0</v>
          </cell>
          <cell r="TK93">
            <v>0</v>
          </cell>
          <cell r="TL93">
            <v>0</v>
          </cell>
          <cell r="TM93">
            <v>0</v>
          </cell>
          <cell r="TN93">
            <v>0</v>
          </cell>
          <cell r="TO93">
            <v>0</v>
          </cell>
          <cell r="TX93">
            <v>0</v>
          </cell>
          <cell r="TY93">
            <v>0</v>
          </cell>
          <cell r="TZ93">
            <v>0</v>
          </cell>
          <cell r="UA93">
            <v>0</v>
          </cell>
          <cell r="UB93">
            <v>0</v>
          </cell>
          <cell r="UK93">
            <v>0</v>
          </cell>
          <cell r="UL93">
            <v>0</v>
          </cell>
          <cell r="UM93">
            <v>0</v>
          </cell>
          <cell r="UN93">
            <v>0</v>
          </cell>
          <cell r="UO93">
            <v>0</v>
          </cell>
          <cell r="UP93">
            <v>0</v>
          </cell>
          <cell r="UQ93">
            <v>0</v>
          </cell>
          <cell r="UR93">
            <v>0</v>
          </cell>
          <cell r="VA93">
            <v>0</v>
          </cell>
          <cell r="VC93">
            <v>0</v>
          </cell>
          <cell r="VH93">
            <v>0</v>
          </cell>
          <cell r="VN93">
            <v>0</v>
          </cell>
          <cell r="VO93">
            <v>0</v>
          </cell>
          <cell r="VP93">
            <v>0</v>
          </cell>
          <cell r="VQ93">
            <v>0</v>
          </cell>
          <cell r="WD93">
            <v>0</v>
          </cell>
          <cell r="WQ93">
            <v>0</v>
          </cell>
          <cell r="WR93">
            <v>0</v>
          </cell>
          <cell r="WS93">
            <v>0</v>
          </cell>
          <cell r="WT93">
            <v>228.92</v>
          </cell>
          <cell r="WU93">
            <v>57.23</v>
          </cell>
          <cell r="WV93">
            <v>57.23</v>
          </cell>
          <cell r="WW93">
            <v>57.23</v>
          </cell>
          <cell r="WX93">
            <v>57.23</v>
          </cell>
          <cell r="XG93">
            <v>121.59084791858163</v>
          </cell>
          <cell r="XH93">
            <v>38.428564688225777</v>
          </cell>
          <cell r="XI93">
            <v>82.428276444474903</v>
          </cell>
          <cell r="XJ93">
            <v>0.36367175474315011</v>
          </cell>
          <cell r="XK93">
            <v>0.37033503113780031</v>
          </cell>
          <cell r="XT93">
            <v>-107.32915208141836</v>
          </cell>
          <cell r="XU93">
            <v>-107.32915208141836</v>
          </cell>
          <cell r="XV93">
            <v>0</v>
          </cell>
          <cell r="XW93">
            <v>0</v>
          </cell>
          <cell r="XX93">
            <v>0</v>
          </cell>
          <cell r="XY93">
            <v>0</v>
          </cell>
          <cell r="XZ93">
            <v>0</v>
          </cell>
          <cell r="YA93">
            <v>0</v>
          </cell>
          <cell r="YJ93">
            <v>0</v>
          </cell>
          <cell r="YK93">
            <v>0</v>
          </cell>
          <cell r="YL93">
            <v>0</v>
          </cell>
          <cell r="YM93">
            <v>0</v>
          </cell>
          <cell r="YN93">
            <v>0</v>
          </cell>
          <cell r="YW93">
            <v>0</v>
          </cell>
          <cell r="YX93">
            <v>0</v>
          </cell>
          <cell r="YY93">
            <v>0</v>
          </cell>
          <cell r="YZ93">
            <v>366.88</v>
          </cell>
          <cell r="ZA93">
            <v>91.72</v>
          </cell>
          <cell r="ZB93">
            <v>91.72</v>
          </cell>
          <cell r="ZC93">
            <v>91.72</v>
          </cell>
          <cell r="ZD93">
            <v>91.72</v>
          </cell>
          <cell r="ZM93">
            <v>351.05258736018789</v>
          </cell>
          <cell r="ZT93">
            <v>70.624666727480985</v>
          </cell>
          <cell r="ZU93">
            <v>145.89618220397739</v>
          </cell>
          <cell r="ZV93">
            <v>134.53173842872948</v>
          </cell>
          <cell r="ZZ93">
            <v>-15.82741263981211</v>
          </cell>
          <cell r="AAA93">
            <v>-15.82741263981211</v>
          </cell>
          <cell r="AAB93">
            <v>0</v>
          </cell>
          <cell r="AAC93">
            <v>0</v>
          </cell>
          <cell r="AAD93">
            <v>0</v>
          </cell>
          <cell r="AAE93">
            <v>0</v>
          </cell>
          <cell r="AAF93">
            <v>0</v>
          </cell>
          <cell r="AAG93">
            <v>0</v>
          </cell>
          <cell r="AAP93">
            <v>0</v>
          </cell>
          <cell r="AAQ93">
            <v>0</v>
          </cell>
          <cell r="AAR93">
            <v>0</v>
          </cell>
          <cell r="AAS93">
            <v>0</v>
          </cell>
          <cell r="AAT93">
            <v>0</v>
          </cell>
          <cell r="ABC93">
            <v>0</v>
          </cell>
          <cell r="ABD93">
            <v>0</v>
          </cell>
          <cell r="ABE93">
            <v>0</v>
          </cell>
          <cell r="ABF93">
            <v>0</v>
          </cell>
          <cell r="ABG93">
            <v>0</v>
          </cell>
          <cell r="ABH93">
            <v>0</v>
          </cell>
          <cell r="ABI93">
            <v>0</v>
          </cell>
          <cell r="ABJ93">
            <v>0</v>
          </cell>
          <cell r="ABS93">
            <v>0</v>
          </cell>
          <cell r="ABT93">
            <v>0</v>
          </cell>
          <cell r="ABU93">
            <v>0</v>
          </cell>
          <cell r="ABV93">
            <v>0</v>
          </cell>
          <cell r="ACF93">
            <v>0</v>
          </cell>
          <cell r="ACG93">
            <v>0</v>
          </cell>
          <cell r="ACH93">
            <v>0</v>
          </cell>
          <cell r="ACI93">
            <v>0</v>
          </cell>
          <cell r="ACJ93">
            <v>0</v>
          </cell>
          <cell r="ACK93">
            <v>0</v>
          </cell>
          <cell r="ACL93">
            <v>0</v>
          </cell>
          <cell r="ACM93">
            <v>0</v>
          </cell>
          <cell r="ACN93">
            <v>0</v>
          </cell>
          <cell r="ACO93">
            <v>0</v>
          </cell>
          <cell r="ACP93">
            <v>0</v>
          </cell>
          <cell r="ACQ93">
            <v>0</v>
          </cell>
          <cell r="ACR93">
            <v>0</v>
          </cell>
          <cell r="ADA93">
            <v>0</v>
          </cell>
          <cell r="ADB93">
            <v>0</v>
          </cell>
          <cell r="ADC93">
            <v>0</v>
          </cell>
          <cell r="ADD93">
            <v>0</v>
          </cell>
          <cell r="ADE93">
            <v>0</v>
          </cell>
          <cell r="ADN93">
            <v>0</v>
          </cell>
          <cell r="ADO93">
            <v>0</v>
          </cell>
          <cell r="ADP93">
            <v>0</v>
          </cell>
          <cell r="ADQ93">
            <v>0</v>
          </cell>
          <cell r="ADR93">
            <v>0</v>
          </cell>
          <cell r="ADS93">
            <v>0</v>
          </cell>
          <cell r="ADT93">
            <v>0</v>
          </cell>
          <cell r="ADU93">
            <v>0</v>
          </cell>
          <cell r="AED93">
            <v>0</v>
          </cell>
          <cell r="AEE93">
            <v>0</v>
          </cell>
          <cell r="AEF93">
            <v>0</v>
          </cell>
          <cell r="AEG93">
            <v>0</v>
          </cell>
          <cell r="AEH93">
            <v>0</v>
          </cell>
          <cell r="AEQ93">
            <v>0</v>
          </cell>
          <cell r="AER93">
            <v>0</v>
          </cell>
          <cell r="AES93">
            <v>0</v>
          </cell>
          <cell r="AET93">
            <v>426.48</v>
          </cell>
          <cell r="AEU93">
            <v>106.62</v>
          </cell>
          <cell r="AEV93">
            <v>106.62</v>
          </cell>
          <cell r="AEW93">
            <v>106.62</v>
          </cell>
          <cell r="AEX93">
            <v>106.62</v>
          </cell>
          <cell r="AFG93">
            <v>0</v>
          </cell>
          <cell r="AFH93">
            <v>0</v>
          </cell>
          <cell r="AFI93">
            <v>0</v>
          </cell>
          <cell r="AFK93">
            <v>0</v>
          </cell>
          <cell r="AFT93">
            <v>-426.48</v>
          </cell>
          <cell r="AFU93">
            <v>-426.48</v>
          </cell>
          <cell r="AFV93">
            <v>0</v>
          </cell>
          <cell r="AFW93">
            <v>6118.6</v>
          </cell>
          <cell r="AFX93">
            <v>1743.7200564019904</v>
          </cell>
          <cell r="AFY93">
            <v>-4374.87994359801</v>
          </cell>
          <cell r="AFZ93">
            <v>-4374.87994359801</v>
          </cell>
          <cell r="AGA93">
            <v>0</v>
          </cell>
          <cell r="AGB93">
            <v>7342.3200000000006</v>
          </cell>
          <cell r="AGC93">
            <v>2092.4640676823883</v>
          </cell>
          <cell r="AGD93">
            <v>-5249.8559323176123</v>
          </cell>
          <cell r="AGE93">
            <v>-5249.8559323176123</v>
          </cell>
          <cell r="AGF93">
            <v>0</v>
          </cell>
          <cell r="AGG93">
            <v>367.11600000000004</v>
          </cell>
          <cell r="AGH93">
            <v>104.62320338411942</v>
          </cell>
          <cell r="AGI93">
            <v>-262.49279661588059</v>
          </cell>
          <cell r="AGJ93">
            <v>-262.49279661588059</v>
          </cell>
          <cell r="AGK93">
            <v>0</v>
          </cell>
          <cell r="AGL93">
            <v>225.35516304347826</v>
          </cell>
          <cell r="AGN93">
            <v>-225.35516304347826</v>
          </cell>
          <cell r="AGO93">
            <v>-225.35516304347826</v>
          </cell>
          <cell r="AGP93">
            <v>0</v>
          </cell>
          <cell r="AGQ93">
            <v>7934.7911630434792</v>
          </cell>
          <cell r="AGR93">
            <v>2197.0872710665076</v>
          </cell>
          <cell r="AGS93">
            <v>-5737.7038919769711</v>
          </cell>
          <cell r="AGT93">
            <v>-5737.7038919769711</v>
          </cell>
          <cell r="AGU93">
            <v>0</v>
          </cell>
        </row>
        <row r="94">
          <cell r="C94" t="str">
            <v>Дмитра Самоквасова. провулок, ПРОВ, 6</v>
          </cell>
          <cell r="D94">
            <v>1</v>
          </cell>
          <cell r="E94">
            <v>380.48</v>
          </cell>
          <cell r="F94">
            <v>264.16000000000003</v>
          </cell>
          <cell r="G94">
            <v>461.7495012726348</v>
          </cell>
          <cell r="H94">
            <v>197.58950127263478</v>
          </cell>
          <cell r="I94">
            <v>0</v>
          </cell>
          <cell r="J94">
            <v>197.58950127263478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O94">
            <v>0</v>
          </cell>
          <cell r="BP94">
            <v>0</v>
          </cell>
          <cell r="BQ94">
            <v>18.079999999999998</v>
          </cell>
          <cell r="BR94">
            <v>4.5199999999999996</v>
          </cell>
          <cell r="BS94">
            <v>4.5199999999999996</v>
          </cell>
          <cell r="BT94">
            <v>4.5199999999999996</v>
          </cell>
          <cell r="BU94">
            <v>4.5199999999999996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GA94">
            <v>0</v>
          </cell>
          <cell r="GB94">
            <v>0</v>
          </cell>
          <cell r="GC94">
            <v>0</v>
          </cell>
          <cell r="GD94">
            <v>25.12</v>
          </cell>
          <cell r="GE94">
            <v>6.28</v>
          </cell>
          <cell r="GF94">
            <v>6.28</v>
          </cell>
          <cell r="GG94">
            <v>6.28</v>
          </cell>
          <cell r="GH94">
            <v>6.28</v>
          </cell>
          <cell r="GQ94">
            <v>0</v>
          </cell>
          <cell r="GV94">
            <v>-25.12</v>
          </cell>
          <cell r="GW94">
            <v>-25.12</v>
          </cell>
          <cell r="GX94">
            <v>0</v>
          </cell>
          <cell r="GY94">
            <v>220.96</v>
          </cell>
          <cell r="GZ94">
            <v>55.24</v>
          </cell>
          <cell r="HA94">
            <v>55.24</v>
          </cell>
          <cell r="HB94">
            <v>55.24</v>
          </cell>
          <cell r="HC94">
            <v>55.24</v>
          </cell>
          <cell r="HL94">
            <v>461.7495012726348</v>
          </cell>
          <cell r="HM94">
            <v>151.5484294978919</v>
          </cell>
          <cell r="HN94">
            <v>122.36206722072498</v>
          </cell>
          <cell r="HO94">
            <v>101.24594853922829</v>
          </cell>
          <cell r="HP94">
            <v>86.593056014789667</v>
          </cell>
          <cell r="HY94">
            <v>240.78950127263479</v>
          </cell>
          <cell r="HZ94">
            <v>0</v>
          </cell>
          <cell r="IA94">
            <v>240.78950127263479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O94">
            <v>0</v>
          </cell>
          <cell r="IP94">
            <v>0</v>
          </cell>
          <cell r="IQ94">
            <v>0</v>
          </cell>
          <cell r="IR94">
            <v>0</v>
          </cell>
          <cell r="IS94">
            <v>0</v>
          </cell>
          <cell r="JB94">
            <v>0</v>
          </cell>
          <cell r="JC94">
            <v>0</v>
          </cell>
          <cell r="JD94">
            <v>0</v>
          </cell>
          <cell r="JE94">
            <v>0</v>
          </cell>
          <cell r="JF94">
            <v>0</v>
          </cell>
          <cell r="JG94">
            <v>0</v>
          </cell>
          <cell r="JH94">
            <v>0</v>
          </cell>
          <cell r="JI94">
            <v>0</v>
          </cell>
          <cell r="JR94">
            <v>0</v>
          </cell>
          <cell r="JS94">
            <v>0</v>
          </cell>
          <cell r="JT94">
            <v>0</v>
          </cell>
          <cell r="JU94">
            <v>0</v>
          </cell>
          <cell r="JV94">
            <v>0</v>
          </cell>
          <cell r="KE94">
            <v>0</v>
          </cell>
          <cell r="KF94">
            <v>0</v>
          </cell>
          <cell r="KG94">
            <v>0</v>
          </cell>
          <cell r="KH94">
            <v>24.68</v>
          </cell>
          <cell r="KI94">
            <v>6.17</v>
          </cell>
          <cell r="KJ94">
            <v>6.17</v>
          </cell>
          <cell r="KK94">
            <v>6.17</v>
          </cell>
          <cell r="KL94">
            <v>6.17</v>
          </cell>
          <cell r="KU94">
            <v>121.66187093151386</v>
          </cell>
          <cell r="KV94">
            <v>32.802122206585025</v>
          </cell>
          <cell r="KW94">
            <v>32.84284018543417</v>
          </cell>
          <cell r="KX94">
            <v>31.019924397521173</v>
          </cell>
          <cell r="KY94">
            <v>24.996984141973503</v>
          </cell>
          <cell r="LH94">
            <v>96.981870931513868</v>
          </cell>
          <cell r="LI94">
            <v>0</v>
          </cell>
          <cell r="LJ94">
            <v>96.981870931513868</v>
          </cell>
          <cell r="LK94">
            <v>0</v>
          </cell>
          <cell r="LX94">
            <v>0</v>
          </cell>
          <cell r="MJ94">
            <v>0</v>
          </cell>
          <cell r="ML94">
            <v>0</v>
          </cell>
          <cell r="MM94">
            <v>0</v>
          </cell>
          <cell r="MN94">
            <v>2898.04</v>
          </cell>
          <cell r="MO94">
            <v>724.51</v>
          </cell>
          <cell r="MP94">
            <v>724.51</v>
          </cell>
          <cell r="MQ94">
            <v>724.51</v>
          </cell>
          <cell r="MR94">
            <v>724.51</v>
          </cell>
          <cell r="NA94">
            <v>0</v>
          </cell>
          <cell r="NB94">
            <v>0</v>
          </cell>
          <cell r="NC94">
            <v>0</v>
          </cell>
          <cell r="ND94">
            <v>0</v>
          </cell>
          <cell r="NE94">
            <v>0</v>
          </cell>
          <cell r="NN94">
            <v>-2898.04</v>
          </cell>
          <cell r="NO94">
            <v>-2898.04</v>
          </cell>
          <cell r="NP94">
            <v>0</v>
          </cell>
          <cell r="NQ94">
            <v>6.52</v>
          </cell>
          <cell r="NR94">
            <v>0</v>
          </cell>
          <cell r="NS94">
            <v>-6.52</v>
          </cell>
          <cell r="NT94">
            <v>-6.52</v>
          </cell>
          <cell r="NU94">
            <v>0</v>
          </cell>
          <cell r="NV94">
            <v>0</v>
          </cell>
          <cell r="NW94">
            <v>0</v>
          </cell>
          <cell r="NX94">
            <v>0</v>
          </cell>
          <cell r="NY94">
            <v>0</v>
          </cell>
          <cell r="NZ94">
            <v>0</v>
          </cell>
          <cell r="OI94">
            <v>0</v>
          </cell>
          <cell r="OJ94">
            <v>0</v>
          </cell>
          <cell r="OK94">
            <v>0</v>
          </cell>
          <cell r="OL94">
            <v>0</v>
          </cell>
          <cell r="OM94">
            <v>0</v>
          </cell>
          <cell r="OV94">
            <v>0</v>
          </cell>
          <cell r="OW94">
            <v>0</v>
          </cell>
          <cell r="OX94">
            <v>0</v>
          </cell>
          <cell r="OY94">
            <v>0</v>
          </cell>
          <cell r="OZ94">
            <v>0</v>
          </cell>
          <cell r="PA94">
            <v>0</v>
          </cell>
          <cell r="PB94">
            <v>0</v>
          </cell>
          <cell r="PC94">
            <v>0</v>
          </cell>
          <cell r="PL94">
            <v>0</v>
          </cell>
          <cell r="PM94">
            <v>0</v>
          </cell>
          <cell r="PN94">
            <v>0</v>
          </cell>
          <cell r="PO94">
            <v>0</v>
          </cell>
          <cell r="PP94">
            <v>0</v>
          </cell>
          <cell r="PY94">
            <v>0</v>
          </cell>
          <cell r="PZ94">
            <v>0</v>
          </cell>
          <cell r="QA94">
            <v>0</v>
          </cell>
          <cell r="QB94">
            <v>6.52</v>
          </cell>
          <cell r="QC94">
            <v>1.63</v>
          </cell>
          <cell r="QD94">
            <v>1.63</v>
          </cell>
          <cell r="QE94">
            <v>1.63</v>
          </cell>
          <cell r="QF94">
            <v>1.63</v>
          </cell>
          <cell r="QO94">
            <v>0</v>
          </cell>
          <cell r="QP94">
            <v>0</v>
          </cell>
          <cell r="QQ94">
            <v>0</v>
          </cell>
          <cell r="QR94">
            <v>0</v>
          </cell>
          <cell r="QS94">
            <v>0</v>
          </cell>
          <cell r="RB94">
            <v>-6.52</v>
          </cell>
          <cell r="RC94">
            <v>-6.52</v>
          </cell>
          <cell r="RD94">
            <v>0</v>
          </cell>
          <cell r="RE94">
            <v>0</v>
          </cell>
          <cell r="RF94">
            <v>0</v>
          </cell>
          <cell r="RG94">
            <v>0</v>
          </cell>
          <cell r="RH94">
            <v>0</v>
          </cell>
          <cell r="RI94">
            <v>0</v>
          </cell>
          <cell r="RR94">
            <v>0</v>
          </cell>
          <cell r="RS94">
            <v>0</v>
          </cell>
          <cell r="RT94">
            <v>0</v>
          </cell>
          <cell r="RU94">
            <v>0</v>
          </cell>
          <cell r="RV94">
            <v>0</v>
          </cell>
          <cell r="SE94">
            <v>0</v>
          </cell>
          <cell r="SF94">
            <v>0</v>
          </cell>
          <cell r="SG94">
            <v>0</v>
          </cell>
          <cell r="SH94">
            <v>0</v>
          </cell>
          <cell r="SI94">
            <v>0</v>
          </cell>
          <cell r="SJ94">
            <v>0</v>
          </cell>
          <cell r="SK94">
            <v>0</v>
          </cell>
          <cell r="SL94">
            <v>0</v>
          </cell>
          <cell r="SU94">
            <v>0</v>
          </cell>
          <cell r="SV94">
            <v>0</v>
          </cell>
          <cell r="SW94">
            <v>0</v>
          </cell>
          <cell r="SX94">
            <v>0</v>
          </cell>
          <cell r="SY94">
            <v>0</v>
          </cell>
          <cell r="TH94">
            <v>0</v>
          </cell>
          <cell r="TI94">
            <v>0</v>
          </cell>
          <cell r="TJ94">
            <v>0</v>
          </cell>
          <cell r="TK94">
            <v>0</v>
          </cell>
          <cell r="TL94">
            <v>0</v>
          </cell>
          <cell r="TM94">
            <v>0</v>
          </cell>
          <cell r="TN94">
            <v>0</v>
          </cell>
          <cell r="TO94">
            <v>0</v>
          </cell>
          <cell r="TX94">
            <v>0</v>
          </cell>
          <cell r="TY94">
            <v>0</v>
          </cell>
          <cell r="TZ94">
            <v>0</v>
          </cell>
          <cell r="UA94">
            <v>0</v>
          </cell>
          <cell r="UB94">
            <v>0</v>
          </cell>
          <cell r="UK94">
            <v>0</v>
          </cell>
          <cell r="UL94">
            <v>0</v>
          </cell>
          <cell r="UM94">
            <v>0</v>
          </cell>
          <cell r="UN94">
            <v>0</v>
          </cell>
          <cell r="UO94">
            <v>0</v>
          </cell>
          <cell r="UP94">
            <v>0</v>
          </cell>
          <cell r="UQ94">
            <v>0</v>
          </cell>
          <cell r="UR94">
            <v>0</v>
          </cell>
          <cell r="VA94">
            <v>0</v>
          </cell>
          <cell r="VC94">
            <v>0</v>
          </cell>
          <cell r="VH94">
            <v>0</v>
          </cell>
          <cell r="VN94">
            <v>0</v>
          </cell>
          <cell r="VO94">
            <v>0</v>
          </cell>
          <cell r="VP94">
            <v>0</v>
          </cell>
          <cell r="VQ94">
            <v>0</v>
          </cell>
          <cell r="WD94">
            <v>0</v>
          </cell>
          <cell r="WQ94">
            <v>0</v>
          </cell>
          <cell r="WR94">
            <v>0</v>
          </cell>
          <cell r="WS94">
            <v>0</v>
          </cell>
          <cell r="WT94">
            <v>657.48</v>
          </cell>
          <cell r="WU94">
            <v>164.37</v>
          </cell>
          <cell r="WV94">
            <v>164.37</v>
          </cell>
          <cell r="WW94">
            <v>164.37</v>
          </cell>
          <cell r="WX94">
            <v>164.37</v>
          </cell>
          <cell r="XG94">
            <v>114.50248187554868</v>
          </cell>
          <cell r="XH94">
            <v>36.185753448629512</v>
          </cell>
          <cell r="XI94">
            <v>77.586311130329861</v>
          </cell>
          <cell r="XJ94">
            <v>0.36189330269824682</v>
          </cell>
          <cell r="XK94">
            <v>0.3685239938910625</v>
          </cell>
          <cell r="XT94">
            <v>-542.97751812445131</v>
          </cell>
          <cell r="XU94">
            <v>-542.97751812445131</v>
          </cell>
          <cell r="XV94">
            <v>0</v>
          </cell>
          <cell r="XW94">
            <v>0</v>
          </cell>
          <cell r="XX94">
            <v>0</v>
          </cell>
          <cell r="XY94">
            <v>0</v>
          </cell>
          <cell r="XZ94">
            <v>0</v>
          </cell>
          <cell r="YA94">
            <v>0</v>
          </cell>
          <cell r="YJ94">
            <v>0</v>
          </cell>
          <cell r="YK94">
            <v>0</v>
          </cell>
          <cell r="YL94">
            <v>0</v>
          </cell>
          <cell r="YM94">
            <v>0</v>
          </cell>
          <cell r="YN94">
            <v>0</v>
          </cell>
          <cell r="YW94">
            <v>0</v>
          </cell>
          <cell r="YX94">
            <v>0</v>
          </cell>
          <cell r="YY94">
            <v>0</v>
          </cell>
          <cell r="YZ94">
            <v>16.28</v>
          </cell>
          <cell r="ZA94">
            <v>4.07</v>
          </cell>
          <cell r="ZB94">
            <v>4.07</v>
          </cell>
          <cell r="ZC94">
            <v>4.07</v>
          </cell>
          <cell r="ZD94">
            <v>4.07</v>
          </cell>
          <cell r="ZM94">
            <v>330.39320477404459</v>
          </cell>
          <cell r="ZT94">
            <v>66.455460965834931</v>
          </cell>
          <cell r="ZU94">
            <v>137.31256878481278</v>
          </cell>
          <cell r="ZV94">
            <v>126.62517502339686</v>
          </cell>
          <cell r="ZZ94">
            <v>314.11320477404456</v>
          </cell>
          <cell r="AAA94">
            <v>0</v>
          </cell>
          <cell r="AAB94">
            <v>314.11320477404456</v>
          </cell>
          <cell r="AAC94">
            <v>0</v>
          </cell>
          <cell r="AAD94">
            <v>0</v>
          </cell>
          <cell r="AAE94">
            <v>0</v>
          </cell>
          <cell r="AAF94">
            <v>0</v>
          </cell>
          <cell r="AAG94">
            <v>0</v>
          </cell>
          <cell r="AAP94">
            <v>0</v>
          </cell>
          <cell r="AAQ94">
            <v>0</v>
          </cell>
          <cell r="AAR94">
            <v>0</v>
          </cell>
          <cell r="AAS94">
            <v>0</v>
          </cell>
          <cell r="AAT94">
            <v>0</v>
          </cell>
          <cell r="ABC94">
            <v>0</v>
          </cell>
          <cell r="ABD94">
            <v>0</v>
          </cell>
          <cell r="ABE94">
            <v>0</v>
          </cell>
          <cell r="ABF94">
            <v>0</v>
          </cell>
          <cell r="ABG94">
            <v>0</v>
          </cell>
          <cell r="ABH94">
            <v>0</v>
          </cell>
          <cell r="ABI94">
            <v>0</v>
          </cell>
          <cell r="ABJ94">
            <v>0</v>
          </cell>
          <cell r="ABS94">
            <v>0</v>
          </cell>
          <cell r="ABT94">
            <v>0</v>
          </cell>
          <cell r="ABU94">
            <v>0</v>
          </cell>
          <cell r="ABV94">
            <v>0</v>
          </cell>
          <cell r="ACF94">
            <v>0</v>
          </cell>
          <cell r="ACG94">
            <v>0</v>
          </cell>
          <cell r="ACH94">
            <v>0</v>
          </cell>
          <cell r="ACI94">
            <v>0</v>
          </cell>
          <cell r="ACJ94">
            <v>0</v>
          </cell>
          <cell r="ACK94">
            <v>0</v>
          </cell>
          <cell r="ACL94">
            <v>0</v>
          </cell>
          <cell r="ACM94">
            <v>0</v>
          </cell>
          <cell r="ACN94">
            <v>0</v>
          </cell>
          <cell r="ACO94">
            <v>0</v>
          </cell>
          <cell r="ACP94">
            <v>0</v>
          </cell>
          <cell r="ACQ94">
            <v>0</v>
          </cell>
          <cell r="ACR94">
            <v>0</v>
          </cell>
          <cell r="ADA94">
            <v>0</v>
          </cell>
          <cell r="ADB94">
            <v>0</v>
          </cell>
          <cell r="ADC94">
            <v>0</v>
          </cell>
          <cell r="ADD94">
            <v>0</v>
          </cell>
          <cell r="ADE94">
            <v>0</v>
          </cell>
          <cell r="ADN94">
            <v>0</v>
          </cell>
          <cell r="ADO94">
            <v>0</v>
          </cell>
          <cell r="ADP94">
            <v>0</v>
          </cell>
          <cell r="ADQ94">
            <v>0</v>
          </cell>
          <cell r="ADR94">
            <v>0</v>
          </cell>
          <cell r="ADS94">
            <v>0</v>
          </cell>
          <cell r="ADT94">
            <v>0</v>
          </cell>
          <cell r="ADU94">
            <v>0</v>
          </cell>
          <cell r="AED94">
            <v>0</v>
          </cell>
          <cell r="AEE94">
            <v>0</v>
          </cell>
          <cell r="AEF94">
            <v>0</v>
          </cell>
          <cell r="AEG94">
            <v>0</v>
          </cell>
          <cell r="AEH94">
            <v>0</v>
          </cell>
          <cell r="AEQ94">
            <v>0</v>
          </cell>
          <cell r="AER94">
            <v>0</v>
          </cell>
          <cell r="AES94">
            <v>0</v>
          </cell>
          <cell r="AET94">
            <v>479.36</v>
          </cell>
          <cell r="AEU94">
            <v>119.84</v>
          </cell>
          <cell r="AEV94">
            <v>119.84</v>
          </cell>
          <cell r="AEW94">
            <v>119.84</v>
          </cell>
          <cell r="AEX94">
            <v>119.84</v>
          </cell>
          <cell r="AFG94">
            <v>0</v>
          </cell>
          <cell r="AFH94">
            <v>0</v>
          </cell>
          <cell r="AFI94">
            <v>0</v>
          </cell>
          <cell r="AFK94">
            <v>0</v>
          </cell>
          <cell r="AFT94">
            <v>-479.36</v>
          </cell>
          <cell r="AFU94">
            <v>-479.36</v>
          </cell>
          <cell r="AFV94">
            <v>0</v>
          </cell>
          <cell r="AFW94">
            <v>4346.5200000000004</v>
          </cell>
          <cell r="AFX94">
            <v>1028.3070588537419</v>
          </cell>
          <cell r="AFY94">
            <v>-3318.2129411462583</v>
          </cell>
          <cell r="AFZ94">
            <v>-3318.2129411462583</v>
          </cell>
          <cell r="AGA94">
            <v>0</v>
          </cell>
          <cell r="AGB94">
            <v>5215.8240000000005</v>
          </cell>
          <cell r="AGC94">
            <v>1233.9684706244902</v>
          </cell>
          <cell r="AGD94">
            <v>-3981.8555293755103</v>
          </cell>
          <cell r="AGE94">
            <v>-3981.8555293755103</v>
          </cell>
          <cell r="AGF94">
            <v>0</v>
          </cell>
          <cell r="AGG94">
            <v>260.79120000000006</v>
          </cell>
          <cell r="AGH94">
            <v>61.698423531224513</v>
          </cell>
          <cell r="AGI94">
            <v>-199.09277646877555</v>
          </cell>
          <cell r="AGJ94">
            <v>-199.09277646877555</v>
          </cell>
          <cell r="AGK94">
            <v>0</v>
          </cell>
          <cell r="AGL94">
            <v>225.35516304347826</v>
          </cell>
          <cell r="AGN94">
            <v>-225.35516304347826</v>
          </cell>
          <cell r="AGO94">
            <v>-225.35516304347826</v>
          </cell>
          <cell r="AGP94">
            <v>0</v>
          </cell>
          <cell r="AGQ94">
            <v>5701.9703630434788</v>
          </cell>
          <cell r="AGR94">
            <v>1295.6668941557148</v>
          </cell>
          <cell r="AGS94">
            <v>-4406.3034688877642</v>
          </cell>
          <cell r="AGT94">
            <v>-4406.3034688877642</v>
          </cell>
          <cell r="AGU94">
            <v>0</v>
          </cell>
        </row>
        <row r="95">
          <cell r="C95" t="str">
            <v>Всього</v>
          </cell>
          <cell r="E95">
            <v>232389.55000000005</v>
          </cell>
          <cell r="F95">
            <v>897157.37199999997</v>
          </cell>
          <cell r="G95">
            <v>860118.09221704875</v>
          </cell>
          <cell r="H95">
            <v>-37039.27978295162</v>
          </cell>
          <cell r="I95">
            <v>-185068.81287700296</v>
          </cell>
          <cell r="J95">
            <v>148029.53309405135</v>
          </cell>
          <cell r="K95">
            <v>318867.96000000002</v>
          </cell>
          <cell r="L95">
            <v>79716.990000000005</v>
          </cell>
          <cell r="M95">
            <v>79716.990000000005</v>
          </cell>
          <cell r="N95">
            <v>79716.990000000005</v>
          </cell>
          <cell r="O95">
            <v>79716.990000000005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321973.11972537648</v>
          </cell>
          <cell r="Y95">
            <v>90249.82568936341</v>
          </cell>
          <cell r="Z95">
            <v>83192.411218234076</v>
          </cell>
          <cell r="AA95">
            <v>68315.973095919515</v>
          </cell>
          <cell r="AB95">
            <v>80214.909721859382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53299.960000000006</v>
          </cell>
          <cell r="AO95">
            <v>13324.990000000002</v>
          </cell>
          <cell r="AP95">
            <v>13324.990000000002</v>
          </cell>
          <cell r="AQ95">
            <v>13324.990000000002</v>
          </cell>
          <cell r="AR95">
            <v>13324.990000000002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57983.616414793301</v>
          </cell>
          <cell r="BB95">
            <v>16427.074398979523</v>
          </cell>
          <cell r="BC95">
            <v>15422.699472824224</v>
          </cell>
          <cell r="BD95">
            <v>13149.884102478074</v>
          </cell>
          <cell r="BE95">
            <v>12983.95844051148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38030.451999999997</v>
          </cell>
          <cell r="BR95">
            <v>9507.6129999999994</v>
          </cell>
          <cell r="BS95">
            <v>9507.6129999999994</v>
          </cell>
          <cell r="BT95">
            <v>9507.6129999999994</v>
          </cell>
          <cell r="BU95">
            <v>9507.6129999999994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35284.00389781555</v>
          </cell>
          <cell r="CE95">
            <v>8334.3499999999985</v>
          </cell>
          <cell r="CF95">
            <v>9475.6363833489868</v>
          </cell>
          <cell r="CG95">
            <v>8334.3499999999985</v>
          </cell>
          <cell r="CH95">
            <v>9139.667514466566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7882.2400000000007</v>
          </cell>
          <cell r="CU95">
            <v>1970.5600000000002</v>
          </cell>
          <cell r="CV95">
            <v>1970.5600000000002</v>
          </cell>
          <cell r="CW95">
            <v>1970.5600000000002</v>
          </cell>
          <cell r="CX95">
            <v>1970.5600000000002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7317.167541504562</v>
          </cell>
          <cell r="DH95">
            <v>1728.3100000000004</v>
          </cell>
          <cell r="DI95">
            <v>1934.9936858642693</v>
          </cell>
          <cell r="DJ95">
            <v>1728.3100000000004</v>
          </cell>
          <cell r="DK95">
            <v>1925.5538556402921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T95">
            <v>-565.07245849543983</v>
          </cell>
          <cell r="DU95">
            <v>-623.1163141357315</v>
          </cell>
          <cell r="DV95">
            <v>58.043855640291696</v>
          </cell>
          <cell r="DW95">
            <v>16405.439999999999</v>
          </cell>
          <cell r="DX95">
            <v>4101.3599999999997</v>
          </cell>
          <cell r="DY95">
            <v>4101.3599999999997</v>
          </cell>
          <cell r="DZ95">
            <v>4101.3599999999997</v>
          </cell>
          <cell r="EA95">
            <v>4101.3599999999997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K95">
            <v>15211.465932355115</v>
          </cell>
          <cell r="EL95">
            <v>4130.1299506325186</v>
          </cell>
          <cell r="EM95">
            <v>3874.1113191969603</v>
          </cell>
          <cell r="EN95">
            <v>3187.8220342547447</v>
          </cell>
          <cell r="EO95">
            <v>4019.4026282708878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X95">
            <v>-1193.9740676448891</v>
          </cell>
          <cell r="EY95">
            <v>-6298.7999999999993</v>
          </cell>
          <cell r="EZ95">
            <v>5104.8259323551129</v>
          </cell>
          <cell r="FA95">
            <v>138485.88000000003</v>
          </cell>
          <cell r="FB95">
            <v>34621.470000000008</v>
          </cell>
          <cell r="FC95">
            <v>34621.470000000008</v>
          </cell>
          <cell r="FD95">
            <v>34621.470000000008</v>
          </cell>
          <cell r="FE95">
            <v>34621.470000000008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135111.20367192253</v>
          </cell>
          <cell r="FO95">
            <v>32912.978128146831</v>
          </cell>
          <cell r="FP95">
            <v>42030.074010234872</v>
          </cell>
          <cell r="FQ95">
            <v>34696.035016319598</v>
          </cell>
          <cell r="FR95">
            <v>25472.11651722121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GA95">
            <v>-3374.676328077473</v>
          </cell>
          <cell r="GB95">
            <v>-49356.600000000006</v>
          </cell>
          <cell r="GC95">
            <v>45981.923671922508</v>
          </cell>
          <cell r="GD95">
            <v>25380.560000000005</v>
          </cell>
          <cell r="GE95">
            <v>6345.1400000000012</v>
          </cell>
          <cell r="GF95">
            <v>6345.1400000000012</v>
          </cell>
          <cell r="GG95">
            <v>6345.1400000000012</v>
          </cell>
          <cell r="GH95">
            <v>6345.1400000000012</v>
          </cell>
          <cell r="GI95">
            <v>0</v>
          </cell>
          <cell r="GJ95">
            <v>0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V95">
            <v>-25380.560000000005</v>
          </cell>
          <cell r="GW95">
            <v>-25380.560000000005</v>
          </cell>
          <cell r="GX95">
            <v>0</v>
          </cell>
          <cell r="GY95">
            <v>298804.88000000012</v>
          </cell>
          <cell r="GZ95">
            <v>74701.22000000003</v>
          </cell>
          <cell r="HA95">
            <v>74701.22000000003</v>
          </cell>
          <cell r="HB95">
            <v>74701.22000000003</v>
          </cell>
          <cell r="HC95">
            <v>74701.22000000003</v>
          </cell>
          <cell r="HD95">
            <v>0</v>
          </cell>
          <cell r="HE95">
            <v>0</v>
          </cell>
          <cell r="HF95">
            <v>0</v>
          </cell>
          <cell r="HG95">
            <v>0</v>
          </cell>
          <cell r="HH95">
            <v>0</v>
          </cell>
          <cell r="HI95">
            <v>0</v>
          </cell>
          <cell r="HJ95">
            <v>0</v>
          </cell>
          <cell r="HK95">
            <v>0</v>
          </cell>
          <cell r="HL95">
            <v>287237.51503328077</v>
          </cell>
          <cell r="HM95">
            <v>86241.955536406735</v>
          </cell>
          <cell r="HN95">
            <v>301233.54208891164</v>
          </cell>
          <cell r="HO95">
            <v>320139.25964774739</v>
          </cell>
          <cell r="HP95">
            <v>57431.529864029973</v>
          </cell>
          <cell r="HQ95">
            <v>0</v>
          </cell>
          <cell r="HR95">
            <v>0</v>
          </cell>
          <cell r="HS95">
            <v>0</v>
          </cell>
          <cell r="HT95">
            <v>0</v>
          </cell>
          <cell r="HU95">
            <v>0</v>
          </cell>
          <cell r="HV95">
            <v>0</v>
          </cell>
          <cell r="HW95">
            <v>0</v>
          </cell>
          <cell r="HY95">
            <v>-11567.364966719069</v>
          </cell>
          <cell r="HZ95">
            <v>-23021.439452547202</v>
          </cell>
          <cell r="IA95">
            <v>11454.07448582812</v>
          </cell>
          <cell r="IB95">
            <v>380858.16</v>
          </cell>
          <cell r="IC95">
            <v>95214.54</v>
          </cell>
          <cell r="ID95">
            <v>95214.54</v>
          </cell>
          <cell r="IE95">
            <v>95214.54</v>
          </cell>
          <cell r="IF95">
            <v>95214.54</v>
          </cell>
          <cell r="IG95">
            <v>0</v>
          </cell>
          <cell r="IH95">
            <v>0</v>
          </cell>
          <cell r="II95">
            <v>0</v>
          </cell>
          <cell r="IJ95">
            <v>0</v>
          </cell>
          <cell r="IK95">
            <v>0</v>
          </cell>
          <cell r="IL95">
            <v>0</v>
          </cell>
          <cell r="IM95">
            <v>0</v>
          </cell>
          <cell r="IN95">
            <v>0</v>
          </cell>
          <cell r="IO95">
            <v>292203.17972124397</v>
          </cell>
          <cell r="IP95">
            <v>71469.357709936638</v>
          </cell>
          <cell r="IQ95">
            <v>100022.89296791014</v>
          </cell>
          <cell r="IR95">
            <v>64045.376591269422</v>
          </cell>
          <cell r="IS95">
            <v>56665.552452127828</v>
          </cell>
          <cell r="IT95">
            <v>0</v>
          </cell>
          <cell r="IU95">
            <v>0</v>
          </cell>
          <cell r="IV95">
            <v>0</v>
          </cell>
          <cell r="IW95">
            <v>0</v>
          </cell>
          <cell r="IX95">
            <v>0</v>
          </cell>
          <cell r="IY95">
            <v>0</v>
          </cell>
          <cell r="IZ95">
            <v>0</v>
          </cell>
          <cell r="JB95">
            <v>-88654.980278755946</v>
          </cell>
          <cell r="JC95">
            <v>-88654.980278755946</v>
          </cell>
          <cell r="JD95">
            <v>0</v>
          </cell>
          <cell r="JE95">
            <v>12777.520000000002</v>
          </cell>
          <cell r="JF95">
            <v>3194.3800000000006</v>
          </cell>
          <cell r="JG95">
            <v>3194.3800000000006</v>
          </cell>
          <cell r="JH95">
            <v>3194.3800000000006</v>
          </cell>
          <cell r="JI95">
            <v>3194.3800000000006</v>
          </cell>
          <cell r="JJ95">
            <v>0</v>
          </cell>
          <cell r="JK95">
            <v>0</v>
          </cell>
          <cell r="JL95">
            <v>0</v>
          </cell>
          <cell r="JM95">
            <v>0</v>
          </cell>
          <cell r="JN95">
            <v>0</v>
          </cell>
          <cell r="JO95">
            <v>0</v>
          </cell>
          <cell r="JP95">
            <v>0</v>
          </cell>
          <cell r="JQ95">
            <v>0</v>
          </cell>
          <cell r="JR95">
            <v>10036.299829891914</v>
          </cell>
          <cell r="JS95">
            <v>2284.4214895430277</v>
          </cell>
          <cell r="JT95">
            <v>3418.6466905670004</v>
          </cell>
          <cell r="JU95">
            <v>2194.0042506918867</v>
          </cell>
          <cell r="JV95">
            <v>2139.2273990900003</v>
          </cell>
          <cell r="JW95">
            <v>0</v>
          </cell>
          <cell r="JX95">
            <v>0</v>
          </cell>
          <cell r="JY95">
            <v>0</v>
          </cell>
          <cell r="JZ95">
            <v>0</v>
          </cell>
          <cell r="KA95">
            <v>0</v>
          </cell>
          <cell r="KB95">
            <v>0</v>
          </cell>
          <cell r="KC95">
            <v>0</v>
          </cell>
          <cell r="KE95">
            <v>-2741.2201701080849</v>
          </cell>
          <cell r="KF95">
            <v>-2741.2201701080849</v>
          </cell>
          <cell r="KG95">
            <v>0</v>
          </cell>
          <cell r="KH95">
            <v>105993.00000000001</v>
          </cell>
          <cell r="KI95">
            <v>26498.250000000004</v>
          </cell>
          <cell r="KJ95">
            <v>26498.250000000004</v>
          </cell>
          <cell r="KK95">
            <v>26498.250000000004</v>
          </cell>
          <cell r="KL95">
            <v>26498.250000000004</v>
          </cell>
          <cell r="KM95">
            <v>0</v>
          </cell>
          <cell r="KN95">
            <v>0</v>
          </cell>
          <cell r="KO95">
            <v>0</v>
          </cell>
          <cell r="KP95">
            <v>0</v>
          </cell>
          <cell r="KQ95">
            <v>0</v>
          </cell>
          <cell r="KR95">
            <v>0</v>
          </cell>
          <cell r="KS95">
            <v>0</v>
          </cell>
          <cell r="KT95">
            <v>0</v>
          </cell>
          <cell r="KU95">
            <v>114352.44096940925</v>
          </cell>
          <cell r="KV95">
            <v>30831.374814311235</v>
          </cell>
          <cell r="KW95">
            <v>30869.646462092842</v>
          </cell>
          <cell r="KX95">
            <v>29156.251226317865</v>
          </cell>
          <cell r="KY95">
            <v>23495.168466687301</v>
          </cell>
          <cell r="KZ95">
            <v>0</v>
          </cell>
          <cell r="LA95">
            <v>0</v>
          </cell>
          <cell r="LB95">
            <v>0</v>
          </cell>
          <cell r="LC95">
            <v>0</v>
          </cell>
          <cell r="LD95">
            <v>0</v>
          </cell>
          <cell r="LE95">
            <v>0</v>
          </cell>
          <cell r="LF95">
            <v>0</v>
          </cell>
          <cell r="LH95">
            <v>8359.4409694092465</v>
          </cell>
          <cell r="LI95">
            <v>0</v>
          </cell>
          <cell r="LJ95">
            <v>8359.4409694092465</v>
          </cell>
          <cell r="LK95">
            <v>0</v>
          </cell>
          <cell r="LL95">
            <v>0</v>
          </cell>
          <cell r="LM95">
            <v>0</v>
          </cell>
          <cell r="LN95">
            <v>0</v>
          </cell>
          <cell r="LO95">
            <v>0</v>
          </cell>
          <cell r="LP95">
            <v>0</v>
          </cell>
          <cell r="LQ95">
            <v>0</v>
          </cell>
          <cell r="LR95">
            <v>0</v>
          </cell>
          <cell r="LS95">
            <v>0</v>
          </cell>
          <cell r="LT95">
            <v>0</v>
          </cell>
          <cell r="LU95">
            <v>0</v>
          </cell>
          <cell r="LV95">
            <v>0</v>
          </cell>
          <cell r="LW95">
            <v>0</v>
          </cell>
          <cell r="LX95">
            <v>0</v>
          </cell>
          <cell r="LY95">
            <v>0</v>
          </cell>
          <cell r="LZ95">
            <v>0</v>
          </cell>
          <cell r="MA95">
            <v>0</v>
          </cell>
          <cell r="MB95">
            <v>0</v>
          </cell>
          <cell r="MC95">
            <v>0</v>
          </cell>
          <cell r="MD95">
            <v>0</v>
          </cell>
          <cell r="ME95">
            <v>0</v>
          </cell>
          <cell r="MF95">
            <v>0</v>
          </cell>
          <cell r="MG95">
            <v>0</v>
          </cell>
          <cell r="MH95">
            <v>0</v>
          </cell>
          <cell r="MI95">
            <v>0</v>
          </cell>
          <cell r="MJ95">
            <v>0</v>
          </cell>
          <cell r="MK95">
            <v>0</v>
          </cell>
          <cell r="ML95">
            <v>0</v>
          </cell>
          <cell r="MM95">
            <v>0</v>
          </cell>
          <cell r="MN95">
            <v>1053482.9904800002</v>
          </cell>
          <cell r="MO95">
            <v>263370.74762000004</v>
          </cell>
          <cell r="MP95">
            <v>263370.74762000004</v>
          </cell>
          <cell r="MQ95">
            <v>263370.74762000004</v>
          </cell>
          <cell r="MR95">
            <v>263370.74762000004</v>
          </cell>
          <cell r="MS95">
            <v>0</v>
          </cell>
          <cell r="MT95">
            <v>0</v>
          </cell>
          <cell r="MU95">
            <v>0</v>
          </cell>
          <cell r="MV95">
            <v>0</v>
          </cell>
          <cell r="MW95">
            <v>0</v>
          </cell>
          <cell r="MX95">
            <v>0</v>
          </cell>
          <cell r="MY95">
            <v>0</v>
          </cell>
          <cell r="MZ95">
            <v>0</v>
          </cell>
          <cell r="NA95">
            <v>888948.94091030105</v>
          </cell>
          <cell r="NB95">
            <v>303507.11142457795</v>
          </cell>
          <cell r="NC95">
            <v>86839.832754992531</v>
          </cell>
          <cell r="ND95">
            <v>204289.70731825434</v>
          </cell>
          <cell r="NE95">
            <v>294312.28941247665</v>
          </cell>
          <cell r="NF95">
            <v>0</v>
          </cell>
          <cell r="NG95">
            <v>0</v>
          </cell>
          <cell r="NH95">
            <v>0</v>
          </cell>
          <cell r="NI95">
            <v>0</v>
          </cell>
          <cell r="NJ95">
            <v>0</v>
          </cell>
          <cell r="NK95">
            <v>0</v>
          </cell>
          <cell r="NL95">
            <v>0</v>
          </cell>
          <cell r="NN95">
            <v>-164534.0495696986</v>
          </cell>
          <cell r="NO95">
            <v>-678488.93023400661</v>
          </cell>
          <cell r="NP95">
            <v>513954.88066430786</v>
          </cell>
          <cell r="NQ95">
            <v>275549.40000000014</v>
          </cell>
          <cell r="NR95">
            <v>294669.69</v>
          </cell>
          <cell r="NS95">
            <v>19120.28999999999</v>
          </cell>
          <cell r="NT95">
            <v>-172294.53000000009</v>
          </cell>
          <cell r="NU95">
            <v>191414.81999999998</v>
          </cell>
          <cell r="NV95">
            <v>75517.279999999999</v>
          </cell>
          <cell r="NW95">
            <v>18879.32</v>
          </cell>
          <cell r="NX95">
            <v>18879.32</v>
          </cell>
          <cell r="NY95">
            <v>18879.32</v>
          </cell>
          <cell r="NZ95">
            <v>18879.32</v>
          </cell>
          <cell r="OA95">
            <v>0</v>
          </cell>
          <cell r="OB95">
            <v>0</v>
          </cell>
          <cell r="OC95">
            <v>0</v>
          </cell>
          <cell r="OD95">
            <v>0</v>
          </cell>
          <cell r="OE95">
            <v>0</v>
          </cell>
          <cell r="OF95">
            <v>0</v>
          </cell>
          <cell r="OG95">
            <v>0</v>
          </cell>
          <cell r="OH95">
            <v>0</v>
          </cell>
          <cell r="OI95">
            <v>47906.58</v>
          </cell>
          <cell r="OJ95">
            <v>7700.079999999999</v>
          </cell>
          <cell r="OK95">
            <v>3757.1000000000004</v>
          </cell>
          <cell r="OL95">
            <v>2712.06</v>
          </cell>
          <cell r="OM95">
            <v>33737.339999999997</v>
          </cell>
          <cell r="ON95">
            <v>0</v>
          </cell>
          <cell r="OO95">
            <v>0</v>
          </cell>
          <cell r="OP95">
            <v>0</v>
          </cell>
          <cell r="OQ95">
            <v>0</v>
          </cell>
          <cell r="OR95">
            <v>0</v>
          </cell>
          <cell r="OS95">
            <v>0</v>
          </cell>
          <cell r="OT95">
            <v>0</v>
          </cell>
          <cell r="OU95">
            <v>0</v>
          </cell>
          <cell r="OV95">
            <v>-27610.700000000004</v>
          </cell>
          <cell r="OW95">
            <v>-66498.78</v>
          </cell>
          <cell r="OX95">
            <v>38888.080000000002</v>
          </cell>
          <cell r="OY95">
            <v>57389.719999999994</v>
          </cell>
          <cell r="OZ95">
            <v>14347.429999999998</v>
          </cell>
          <cell r="PA95">
            <v>14347.429999999998</v>
          </cell>
          <cell r="PB95">
            <v>14347.429999999998</v>
          </cell>
          <cell r="PC95">
            <v>14347.429999999998</v>
          </cell>
          <cell r="PD95">
            <v>0</v>
          </cell>
          <cell r="PE95">
            <v>0</v>
          </cell>
          <cell r="PF95">
            <v>0</v>
          </cell>
          <cell r="PG95">
            <v>0</v>
          </cell>
          <cell r="PH95">
            <v>0</v>
          </cell>
          <cell r="PI95">
            <v>0</v>
          </cell>
          <cell r="PJ95">
            <v>0</v>
          </cell>
          <cell r="PK95">
            <v>0</v>
          </cell>
          <cell r="PL95">
            <v>55079.829999999987</v>
          </cell>
          <cell r="PM95">
            <v>18653.75</v>
          </cell>
          <cell r="PN95">
            <v>7072.5</v>
          </cell>
          <cell r="PO95">
            <v>26012.710000000003</v>
          </cell>
          <cell r="PP95">
            <v>3340.87</v>
          </cell>
          <cell r="PQ95">
            <v>0</v>
          </cell>
          <cell r="PR95">
            <v>0</v>
          </cell>
          <cell r="PS95">
            <v>0</v>
          </cell>
          <cell r="PT95">
            <v>0</v>
          </cell>
          <cell r="PU95">
            <v>0</v>
          </cell>
          <cell r="PV95">
            <v>0</v>
          </cell>
          <cell r="PW95">
            <v>0</v>
          </cell>
          <cell r="PX95">
            <v>0</v>
          </cell>
          <cell r="PY95">
            <v>-2309.8900000000031</v>
          </cell>
          <cell r="PZ95">
            <v>-38813.17</v>
          </cell>
          <cell r="QA95">
            <v>36503.279999999992</v>
          </cell>
          <cell r="QB95">
            <v>18899.120000000003</v>
          </cell>
          <cell r="QC95">
            <v>4724.7800000000007</v>
          </cell>
          <cell r="QD95">
            <v>4724.7800000000007</v>
          </cell>
          <cell r="QE95">
            <v>4724.7800000000007</v>
          </cell>
          <cell r="QF95">
            <v>4724.7800000000007</v>
          </cell>
          <cell r="QG95">
            <v>0</v>
          </cell>
          <cell r="QH95">
            <v>0</v>
          </cell>
          <cell r="QI95">
            <v>0</v>
          </cell>
          <cell r="QJ95">
            <v>0</v>
          </cell>
          <cell r="QK95">
            <v>0</v>
          </cell>
          <cell r="QL95">
            <v>0</v>
          </cell>
          <cell r="QM95">
            <v>0</v>
          </cell>
          <cell r="QN95">
            <v>0</v>
          </cell>
          <cell r="QO95">
            <v>27131.21</v>
          </cell>
          <cell r="QP95">
            <v>2346.89</v>
          </cell>
          <cell r="QQ95">
            <v>11035.82</v>
          </cell>
          <cell r="QR95">
            <v>13748.5</v>
          </cell>
          <cell r="QS95">
            <v>0</v>
          </cell>
          <cell r="QT95">
            <v>0</v>
          </cell>
          <cell r="QU95">
            <v>0</v>
          </cell>
          <cell r="QV95">
            <v>0</v>
          </cell>
          <cell r="QW95">
            <v>0</v>
          </cell>
          <cell r="QX95">
            <v>0</v>
          </cell>
          <cell r="QY95">
            <v>0</v>
          </cell>
          <cell r="QZ95">
            <v>0</v>
          </cell>
          <cell r="RB95">
            <v>8232.0900000000056</v>
          </cell>
          <cell r="RC95">
            <v>-17817.480000000003</v>
          </cell>
          <cell r="RD95">
            <v>26049.57</v>
          </cell>
          <cell r="RE95">
            <v>70331.359999999986</v>
          </cell>
          <cell r="RF95">
            <v>17582.839999999997</v>
          </cell>
          <cell r="RG95">
            <v>17582.839999999997</v>
          </cell>
          <cell r="RH95">
            <v>17582.839999999997</v>
          </cell>
          <cell r="RI95">
            <v>17582.839999999997</v>
          </cell>
          <cell r="RJ95">
            <v>0</v>
          </cell>
          <cell r="RK95">
            <v>0</v>
          </cell>
          <cell r="RL95">
            <v>0</v>
          </cell>
          <cell r="RM95">
            <v>0</v>
          </cell>
          <cell r="RN95">
            <v>0</v>
          </cell>
          <cell r="RO95">
            <v>0</v>
          </cell>
          <cell r="RP95">
            <v>0</v>
          </cell>
          <cell r="RQ95">
            <v>0</v>
          </cell>
          <cell r="RR95">
            <v>16654.899999999998</v>
          </cell>
          <cell r="RS95">
            <v>2426</v>
          </cell>
          <cell r="RT95">
            <v>2960.6499999999996</v>
          </cell>
          <cell r="RU95">
            <v>9685.2099999999991</v>
          </cell>
          <cell r="RV95">
            <v>0</v>
          </cell>
          <cell r="RW95">
            <v>0</v>
          </cell>
          <cell r="RX95">
            <v>0</v>
          </cell>
          <cell r="RY95">
            <v>0</v>
          </cell>
          <cell r="RZ95">
            <v>0</v>
          </cell>
          <cell r="SA95">
            <v>0</v>
          </cell>
          <cell r="SB95">
            <v>0</v>
          </cell>
          <cell r="SC95">
            <v>0</v>
          </cell>
          <cell r="SE95">
            <v>-53676.459999999977</v>
          </cell>
          <cell r="SF95">
            <v>-63479.439999999988</v>
          </cell>
          <cell r="SG95">
            <v>9802.98</v>
          </cell>
          <cell r="SH95">
            <v>20927.560000000001</v>
          </cell>
          <cell r="SI95">
            <v>5231.8900000000003</v>
          </cell>
          <cell r="SJ95">
            <v>5231.8900000000003</v>
          </cell>
          <cell r="SK95">
            <v>5231.8900000000003</v>
          </cell>
          <cell r="SL95">
            <v>5231.8900000000003</v>
          </cell>
          <cell r="SM95">
            <v>0</v>
          </cell>
          <cell r="SN95">
            <v>0</v>
          </cell>
          <cell r="SO95">
            <v>0</v>
          </cell>
          <cell r="SP95">
            <v>0</v>
          </cell>
          <cell r="SQ95">
            <v>0</v>
          </cell>
          <cell r="SR95">
            <v>0</v>
          </cell>
          <cell r="SS95">
            <v>0</v>
          </cell>
          <cell r="ST95">
            <v>0</v>
          </cell>
          <cell r="SU95">
            <v>9330.2900000000009</v>
          </cell>
          <cell r="SV95">
            <v>3825.0299999999997</v>
          </cell>
          <cell r="SW95">
            <v>1575.19</v>
          </cell>
          <cell r="SX95">
            <v>3155.38</v>
          </cell>
          <cell r="SY95">
            <v>774.69</v>
          </cell>
          <cell r="SZ95">
            <v>0</v>
          </cell>
          <cell r="TA95">
            <v>0</v>
          </cell>
          <cell r="TB95">
            <v>0</v>
          </cell>
          <cell r="TC95">
            <v>0</v>
          </cell>
          <cell r="TD95">
            <v>0</v>
          </cell>
          <cell r="TE95">
            <v>0</v>
          </cell>
          <cell r="TF95">
            <v>0</v>
          </cell>
          <cell r="TH95">
            <v>-11597.269999999999</v>
          </cell>
          <cell r="TI95">
            <v>-19994.119999999995</v>
          </cell>
          <cell r="TJ95">
            <v>8396.85</v>
          </cell>
          <cell r="TK95">
            <v>31514.28</v>
          </cell>
          <cell r="TL95">
            <v>7878.57</v>
          </cell>
          <cell r="TM95">
            <v>7878.57</v>
          </cell>
          <cell r="TN95">
            <v>7878.57</v>
          </cell>
          <cell r="TO95">
            <v>7878.57</v>
          </cell>
          <cell r="TP95">
            <v>0</v>
          </cell>
          <cell r="TQ95">
            <v>0</v>
          </cell>
          <cell r="TR95">
            <v>0</v>
          </cell>
          <cell r="TS95">
            <v>0</v>
          </cell>
          <cell r="TT95">
            <v>0</v>
          </cell>
          <cell r="TU95">
            <v>0</v>
          </cell>
          <cell r="TV95">
            <v>0</v>
          </cell>
          <cell r="TW95">
            <v>0</v>
          </cell>
          <cell r="TX95">
            <v>138566.88</v>
          </cell>
          <cell r="TY95">
            <v>39110.28</v>
          </cell>
          <cell r="TZ95">
            <v>50703.600000000006</v>
          </cell>
          <cell r="UA95">
            <v>22084.429999999997</v>
          </cell>
          <cell r="UB95">
            <v>26668.570000000003</v>
          </cell>
          <cell r="UC95">
            <v>0</v>
          </cell>
          <cell r="UD95">
            <v>0</v>
          </cell>
          <cell r="UE95">
            <v>0</v>
          </cell>
          <cell r="UF95">
            <v>0</v>
          </cell>
          <cell r="UG95">
            <v>0</v>
          </cell>
          <cell r="UH95">
            <v>0</v>
          </cell>
          <cell r="UI95">
            <v>0</v>
          </cell>
          <cell r="UK95">
            <v>107052.60000000002</v>
          </cell>
          <cell r="UL95">
            <v>-25640.819999999996</v>
          </cell>
          <cell r="UM95">
            <v>132693.41999999998</v>
          </cell>
          <cell r="UN95">
            <v>970.07999999999947</v>
          </cell>
          <cell r="UO95">
            <v>242.51999999999987</v>
          </cell>
          <cell r="UP95">
            <v>242.51999999999987</v>
          </cell>
          <cell r="UQ95">
            <v>242.51999999999987</v>
          </cell>
          <cell r="UR95">
            <v>242.51999999999987</v>
          </cell>
          <cell r="US95">
            <v>0</v>
          </cell>
          <cell r="UT95">
            <v>0</v>
          </cell>
          <cell r="UU95">
            <v>0</v>
          </cell>
          <cell r="UV95">
            <v>0</v>
          </cell>
          <cell r="UW95">
            <v>0</v>
          </cell>
          <cell r="UX95">
            <v>0</v>
          </cell>
          <cell r="UY95">
            <v>0</v>
          </cell>
          <cell r="UZ95">
            <v>0</v>
          </cell>
          <cell r="VA95">
            <v>0</v>
          </cell>
          <cell r="VB95">
            <v>0</v>
          </cell>
          <cell r="VC95">
            <v>0</v>
          </cell>
          <cell r="VD95">
            <v>0</v>
          </cell>
          <cell r="VE95">
            <v>0</v>
          </cell>
          <cell r="VF95">
            <v>0</v>
          </cell>
          <cell r="VG95">
            <v>0</v>
          </cell>
          <cell r="VH95">
            <v>0</v>
          </cell>
          <cell r="VI95">
            <v>0</v>
          </cell>
          <cell r="VJ95">
            <v>0</v>
          </cell>
          <cell r="VK95">
            <v>0</v>
          </cell>
          <cell r="VL95">
            <v>0</v>
          </cell>
          <cell r="VM95">
            <v>0</v>
          </cell>
          <cell r="VN95">
            <v>-970.07999999999947</v>
          </cell>
          <cell r="VO95">
            <v>-970.07999999999947</v>
          </cell>
          <cell r="VP95">
            <v>0</v>
          </cell>
          <cell r="VQ95">
            <v>0</v>
          </cell>
          <cell r="VR95">
            <v>0</v>
          </cell>
          <cell r="VS95">
            <v>0</v>
          </cell>
          <cell r="VT95">
            <v>0</v>
          </cell>
          <cell r="VU95">
            <v>0</v>
          </cell>
          <cell r="VV95">
            <v>0</v>
          </cell>
          <cell r="VW95">
            <v>0</v>
          </cell>
          <cell r="VX95">
            <v>0</v>
          </cell>
          <cell r="VY95">
            <v>0</v>
          </cell>
          <cell r="VZ95">
            <v>0</v>
          </cell>
          <cell r="WA95">
            <v>0</v>
          </cell>
          <cell r="WB95">
            <v>0</v>
          </cell>
          <cell r="WC95">
            <v>0</v>
          </cell>
          <cell r="WD95">
            <v>0</v>
          </cell>
          <cell r="WE95">
            <v>0</v>
          </cell>
          <cell r="WF95">
            <v>0</v>
          </cell>
          <cell r="WG95">
            <v>0</v>
          </cell>
          <cell r="WH95">
            <v>0</v>
          </cell>
          <cell r="WI95">
            <v>0</v>
          </cell>
          <cell r="WJ95">
            <v>0</v>
          </cell>
          <cell r="WK95">
            <v>0</v>
          </cell>
          <cell r="WL95">
            <v>0</v>
          </cell>
          <cell r="WM95">
            <v>0</v>
          </cell>
          <cell r="WN95">
            <v>0</v>
          </cell>
          <cell r="WO95">
            <v>0</v>
          </cell>
          <cell r="WP95">
            <v>0</v>
          </cell>
          <cell r="WQ95">
            <v>0</v>
          </cell>
          <cell r="WR95">
            <v>0</v>
          </cell>
          <cell r="WS95">
            <v>0</v>
          </cell>
          <cell r="WT95">
            <v>959556.64</v>
          </cell>
          <cell r="WU95">
            <v>239889.16</v>
          </cell>
          <cell r="WV95">
            <v>239889.16</v>
          </cell>
          <cell r="WW95">
            <v>239889.16</v>
          </cell>
          <cell r="WX95">
            <v>239889.16</v>
          </cell>
          <cell r="WY95">
            <v>0</v>
          </cell>
          <cell r="WZ95">
            <v>0</v>
          </cell>
          <cell r="XA95">
            <v>0</v>
          </cell>
          <cell r="XB95">
            <v>0</v>
          </cell>
          <cell r="XC95">
            <v>0</v>
          </cell>
          <cell r="XD95">
            <v>0</v>
          </cell>
          <cell r="XE95">
            <v>0</v>
          </cell>
          <cell r="XF95">
            <v>0</v>
          </cell>
          <cell r="XG95">
            <v>679367.30423381994</v>
          </cell>
          <cell r="XH95">
            <v>271376.26197071094</v>
          </cell>
          <cell r="XI95">
            <v>190567.07919757796</v>
          </cell>
          <cell r="XJ95">
            <v>353.41052021284969</v>
          </cell>
          <cell r="XK95">
            <v>217070.55254531777</v>
          </cell>
          <cell r="XL95">
            <v>0</v>
          </cell>
          <cell r="XM95">
            <v>0</v>
          </cell>
          <cell r="XN95">
            <v>0</v>
          </cell>
          <cell r="XO95">
            <v>0</v>
          </cell>
          <cell r="XP95">
            <v>0</v>
          </cell>
          <cell r="XQ95">
            <v>0</v>
          </cell>
          <cell r="XR95">
            <v>0</v>
          </cell>
          <cell r="XT95">
            <v>-280189.33576618024</v>
          </cell>
          <cell r="XU95">
            <v>-284189.42888239428</v>
          </cell>
          <cell r="XV95">
            <v>4000.0931162141146</v>
          </cell>
          <cell r="XW95">
            <v>479566.56000000006</v>
          </cell>
          <cell r="XX95">
            <v>119891.64000000001</v>
          </cell>
          <cell r="XY95">
            <v>119891.64000000001</v>
          </cell>
          <cell r="XZ95">
            <v>119891.64000000001</v>
          </cell>
          <cell r="YA95">
            <v>119891.64000000001</v>
          </cell>
          <cell r="YB95">
            <v>0</v>
          </cell>
          <cell r="YC95">
            <v>0</v>
          </cell>
          <cell r="YD95">
            <v>0</v>
          </cell>
          <cell r="YE95">
            <v>0</v>
          </cell>
          <cell r="YF95">
            <v>0</v>
          </cell>
          <cell r="YG95">
            <v>0</v>
          </cell>
          <cell r="YH95">
            <v>0</v>
          </cell>
          <cell r="YI95">
            <v>0</v>
          </cell>
          <cell r="YJ95">
            <v>505132.13560996955</v>
          </cell>
          <cell r="YK95">
            <v>154015.1065773025</v>
          </cell>
          <cell r="YL95">
            <v>119705.5931036056</v>
          </cell>
          <cell r="YM95">
            <v>126185.2504684155</v>
          </cell>
          <cell r="YN95">
            <v>105226.18546064594</v>
          </cell>
          <cell r="YO95">
            <v>0</v>
          </cell>
          <cell r="YP95">
            <v>0</v>
          </cell>
          <cell r="YQ95">
            <v>0</v>
          </cell>
          <cell r="YR95">
            <v>0</v>
          </cell>
          <cell r="YS95">
            <v>0</v>
          </cell>
          <cell r="YT95">
            <v>0</v>
          </cell>
          <cell r="YU95">
            <v>0</v>
          </cell>
          <cell r="YW95">
            <v>25565.575609969565</v>
          </cell>
          <cell r="YX95">
            <v>-27198.555185474419</v>
          </cell>
          <cell r="YY95">
            <v>52764.130795443991</v>
          </cell>
          <cell r="YZ95">
            <v>110676.64</v>
          </cell>
          <cell r="ZA95">
            <v>27669.16</v>
          </cell>
          <cell r="ZB95">
            <v>27669.16</v>
          </cell>
          <cell r="ZC95">
            <v>27669.16</v>
          </cell>
          <cell r="ZD95">
            <v>27669.16</v>
          </cell>
          <cell r="ZM95">
            <v>502855.94244981924</v>
          </cell>
          <cell r="ZN95">
            <v>0</v>
          </cell>
          <cell r="ZQ95">
            <v>0</v>
          </cell>
          <cell r="ZR95">
            <v>0</v>
          </cell>
          <cell r="ZS95">
            <v>0</v>
          </cell>
          <cell r="ZT95">
            <v>106875.75042127135</v>
          </cell>
          <cell r="ZU95">
            <v>338007.60204119317</v>
          </cell>
          <cell r="ZV95">
            <v>57972.589987354469</v>
          </cell>
          <cell r="ZZ95">
            <v>392179.30244981922</v>
          </cell>
          <cell r="AAA95">
            <v>-356.44223791943631</v>
          </cell>
          <cell r="AAB95">
            <v>392535.74468773865</v>
          </cell>
          <cell r="AAC95">
            <v>24356.240000000009</v>
          </cell>
          <cell r="AAD95">
            <v>6089.0600000000022</v>
          </cell>
          <cell r="AAE95">
            <v>6089.0600000000022</v>
          </cell>
          <cell r="AAF95">
            <v>6089.0600000000022</v>
          </cell>
          <cell r="AAG95">
            <v>6089.0600000000022</v>
          </cell>
          <cell r="AAH95">
            <v>0</v>
          </cell>
          <cell r="AAI95">
            <v>0</v>
          </cell>
          <cell r="AAJ95">
            <v>0</v>
          </cell>
          <cell r="AAK95">
            <v>0</v>
          </cell>
          <cell r="AAL95">
            <v>0</v>
          </cell>
          <cell r="AAM95">
            <v>0</v>
          </cell>
          <cell r="AAN95">
            <v>0</v>
          </cell>
          <cell r="AAO95">
            <v>0</v>
          </cell>
          <cell r="AAP95">
            <v>26827.380987846485</v>
          </cell>
          <cell r="AAQ95">
            <v>6664.0097678464799</v>
          </cell>
          <cell r="AAR95">
            <v>6723.7006680000004</v>
          </cell>
          <cell r="AAS95">
            <v>19034.461851909244</v>
          </cell>
          <cell r="AAT95">
            <v>6780.837599999998</v>
          </cell>
          <cell r="AAU95">
            <v>0</v>
          </cell>
          <cell r="AAV95">
            <v>0</v>
          </cell>
          <cell r="AAW95">
            <v>0</v>
          </cell>
          <cell r="AAX95">
            <v>0</v>
          </cell>
          <cell r="AAY95">
            <v>0</v>
          </cell>
          <cell r="AAZ95">
            <v>0</v>
          </cell>
          <cell r="ABA95">
            <v>0</v>
          </cell>
          <cell r="ABC95">
            <v>2471.1409878464801</v>
          </cell>
          <cell r="ABD95">
            <v>-1487.0811655255202</v>
          </cell>
          <cell r="ABE95">
            <v>3958.2221533720003</v>
          </cell>
          <cell r="ABF95">
            <v>5369.4399999999987</v>
          </cell>
          <cell r="ABG95">
            <v>1342.3599999999997</v>
          </cell>
          <cell r="ABH95">
            <v>1342.3599999999997</v>
          </cell>
          <cell r="ABI95">
            <v>1342.3599999999997</v>
          </cell>
          <cell r="ABJ95">
            <v>1342.3599999999997</v>
          </cell>
          <cell r="ABK95">
            <v>0</v>
          </cell>
          <cell r="ABL95">
            <v>0</v>
          </cell>
          <cell r="ABM95">
            <v>0</v>
          </cell>
          <cell r="ABN95">
            <v>0</v>
          </cell>
          <cell r="ABO95">
            <v>0</v>
          </cell>
          <cell r="ABP95">
            <v>0</v>
          </cell>
          <cell r="ABQ95">
            <v>0</v>
          </cell>
          <cell r="ABR95">
            <v>0</v>
          </cell>
          <cell r="ABS95">
            <v>0</v>
          </cell>
          <cell r="ABT95">
            <v>0</v>
          </cell>
          <cell r="ABU95">
            <v>0</v>
          </cell>
          <cell r="ABV95">
            <v>0</v>
          </cell>
          <cell r="ABW95">
            <v>0</v>
          </cell>
          <cell r="ABX95">
            <v>0</v>
          </cell>
          <cell r="ABY95">
            <v>0</v>
          </cell>
          <cell r="ABZ95">
            <v>0</v>
          </cell>
          <cell r="ACA95">
            <v>0</v>
          </cell>
          <cell r="ACB95">
            <v>0</v>
          </cell>
          <cell r="ACC95">
            <v>0</v>
          </cell>
          <cell r="ACD95">
            <v>0</v>
          </cell>
          <cell r="ACF95">
            <v>-5369.4399999999987</v>
          </cell>
          <cell r="ACG95">
            <v>-5369.4399999999987</v>
          </cell>
          <cell r="ACH95">
            <v>0</v>
          </cell>
          <cell r="ACI95">
            <v>281462.59999999992</v>
          </cell>
          <cell r="ACJ95">
            <v>270387.27686865994</v>
          </cell>
          <cell r="ACK95">
            <v>-11075.323131340007</v>
          </cell>
          <cell r="ACL95">
            <v>-62507.573009660016</v>
          </cell>
          <cell r="ACM95">
            <v>51432.249878319992</v>
          </cell>
          <cell r="ACN95">
            <v>182886.24000000005</v>
          </cell>
          <cell r="ACO95">
            <v>45721.560000000012</v>
          </cell>
          <cell r="ACP95">
            <v>45721.560000000012</v>
          </cell>
          <cell r="ACQ95">
            <v>45721.560000000012</v>
          </cell>
          <cell r="ACR95">
            <v>45721.560000000012</v>
          </cell>
          <cell r="ACS95">
            <v>0</v>
          </cell>
          <cell r="ACT95">
            <v>0</v>
          </cell>
          <cell r="ACU95">
            <v>0</v>
          </cell>
          <cell r="ACV95">
            <v>0</v>
          </cell>
          <cell r="ACW95">
            <v>0</v>
          </cell>
          <cell r="ACX95">
            <v>0</v>
          </cell>
          <cell r="ACY95">
            <v>0</v>
          </cell>
          <cell r="ACZ95">
            <v>0</v>
          </cell>
          <cell r="ADA95">
            <v>185589.42546900001</v>
          </cell>
          <cell r="ADB95">
            <v>43077.573525280008</v>
          </cell>
          <cell r="ADC95">
            <v>48988.531501000034</v>
          </cell>
          <cell r="ADD95">
            <v>264272.37608664384</v>
          </cell>
          <cell r="ADE95">
            <v>48148.378880000018</v>
          </cell>
          <cell r="ADF95">
            <v>0</v>
          </cell>
          <cell r="ADG95">
            <v>0</v>
          </cell>
          <cell r="ADH95">
            <v>0</v>
          </cell>
          <cell r="ADI95">
            <v>0</v>
          </cell>
          <cell r="ADJ95">
            <v>0</v>
          </cell>
          <cell r="ADK95">
            <v>0</v>
          </cell>
          <cell r="ADL95">
            <v>0</v>
          </cell>
          <cell r="ADN95">
            <v>2703.1854689999936</v>
          </cell>
          <cell r="ADO95">
            <v>-36803.548729240007</v>
          </cell>
          <cell r="ADP95">
            <v>39506.734198239996</v>
          </cell>
          <cell r="ADQ95">
            <v>98576.360000000015</v>
          </cell>
          <cell r="ADR95">
            <v>24644.090000000004</v>
          </cell>
          <cell r="ADS95">
            <v>24644.090000000004</v>
          </cell>
          <cell r="ADT95">
            <v>24644.090000000004</v>
          </cell>
          <cell r="ADU95">
            <v>24644.090000000004</v>
          </cell>
          <cell r="ADV95">
            <v>0</v>
          </cell>
          <cell r="ADW95">
            <v>0</v>
          </cell>
          <cell r="ADX95">
            <v>0</v>
          </cell>
          <cell r="ADY95">
            <v>0</v>
          </cell>
          <cell r="ADZ95">
            <v>0</v>
          </cell>
          <cell r="AEA95">
            <v>0</v>
          </cell>
          <cell r="AEB95">
            <v>0</v>
          </cell>
          <cell r="AEC95">
            <v>0</v>
          </cell>
          <cell r="AED95">
            <v>84797.85139965998</v>
          </cell>
          <cell r="AEE95">
            <v>19441.922073559996</v>
          </cell>
          <cell r="AEF95">
            <v>21402.681815899992</v>
          </cell>
          <cell r="AEG95">
            <v>59408.075447173142</v>
          </cell>
          <cell r="AEH95">
            <v>23762.403867999998</v>
          </cell>
          <cell r="AEI95">
            <v>0</v>
          </cell>
          <cell r="AEJ95">
            <v>0</v>
          </cell>
          <cell r="AEK95">
            <v>0</v>
          </cell>
          <cell r="AEL95">
            <v>0</v>
          </cell>
          <cell r="AEM95">
            <v>0</v>
          </cell>
          <cell r="AEN95">
            <v>0</v>
          </cell>
          <cell r="AEO95">
            <v>0</v>
          </cell>
          <cell r="AEQ95">
            <v>-13778.508600340007</v>
          </cell>
          <cell r="AER95">
            <v>-31629.308109860001</v>
          </cell>
          <cell r="AES95">
            <v>17850.799509519995</v>
          </cell>
          <cell r="AET95">
            <v>17813.240000000002</v>
          </cell>
          <cell r="AEU95">
            <v>4453.3100000000004</v>
          </cell>
          <cell r="AEV95">
            <v>4453.3100000000004</v>
          </cell>
          <cell r="AEW95">
            <v>4453.3100000000004</v>
          </cell>
          <cell r="AEX95">
            <v>4453.3100000000004</v>
          </cell>
          <cell r="AEY95">
            <v>0</v>
          </cell>
          <cell r="AEZ95">
            <v>0</v>
          </cell>
          <cell r="AFA95">
            <v>0</v>
          </cell>
          <cell r="AFB95">
            <v>0</v>
          </cell>
          <cell r="AFC95">
            <v>0</v>
          </cell>
          <cell r="AFD95">
            <v>0</v>
          </cell>
          <cell r="AFE95">
            <v>0</v>
          </cell>
          <cell r="AFF95">
            <v>0</v>
          </cell>
          <cell r="AFG95">
            <v>0</v>
          </cell>
          <cell r="AFH95">
            <v>0</v>
          </cell>
          <cell r="AFI95">
            <v>0</v>
          </cell>
          <cell r="AFJ95">
            <v>0</v>
          </cell>
          <cell r="AFK95">
            <v>0</v>
          </cell>
          <cell r="AFL95">
            <v>0</v>
          </cell>
          <cell r="AFM95">
            <v>0</v>
          </cell>
          <cell r="AFN95">
            <v>0</v>
          </cell>
          <cell r="AFO95">
            <v>0</v>
          </cell>
          <cell r="AFP95">
            <v>0</v>
          </cell>
          <cell r="AFQ95">
            <v>0</v>
          </cell>
          <cell r="AFR95">
            <v>0</v>
          </cell>
          <cell r="AFS95">
            <v>0</v>
          </cell>
          <cell r="AFT95">
            <v>-17813.240000000002</v>
          </cell>
          <cell r="AFU95">
            <v>-17813.240000000002</v>
          </cell>
          <cell r="AFV95">
            <v>0</v>
          </cell>
          <cell r="AFW95">
            <v>4604619.8024800001</v>
          </cell>
          <cell r="AFX95">
            <v>4444898.6837980095</v>
          </cell>
          <cell r="AFY95">
            <v>-159721.11868198999</v>
          </cell>
          <cell r="AFZ95">
            <v>-799690.37815539003</v>
          </cell>
          <cell r="AGA95">
            <v>639969.25947340019</v>
          </cell>
          <cell r="AGB95">
            <v>5525543.7629759964</v>
          </cell>
          <cell r="AGC95">
            <v>5333878.4205576107</v>
          </cell>
          <cell r="AGD95">
            <v>-191665.34241838806</v>
          </cell>
          <cell r="AGE95">
            <v>-959628.45378646802</v>
          </cell>
          <cell r="AGF95">
            <v>767963.11136808037</v>
          </cell>
          <cell r="AGG95">
            <v>213831.3554323201</v>
          </cell>
          <cell r="AGH95">
            <v>206898.58309501424</v>
          </cell>
          <cell r="AGI95">
            <v>-6932.7723373058379</v>
          </cell>
          <cell r="AGJ95">
            <v>-36136.498012712364</v>
          </cell>
          <cell r="AGK95">
            <v>29203.725675406527</v>
          </cell>
          <cell r="AGL95">
            <v>42850.926902173967</v>
          </cell>
          <cell r="AGM95">
            <v>0</v>
          </cell>
          <cell r="AGN95">
            <v>-42850.926902173967</v>
          </cell>
          <cell r="AGO95">
            <v>-42850.926902173967</v>
          </cell>
          <cell r="AGP95">
            <v>0</v>
          </cell>
          <cell r="AGQ95">
            <v>5782226.0453104936</v>
          </cell>
          <cell r="AGR95">
            <v>5540777.0036526276</v>
          </cell>
          <cell r="AGS95">
            <v>-241449.04165786781</v>
          </cell>
          <cell r="AGT95">
            <v>-1027036.8218073916</v>
          </cell>
          <cell r="AGU95">
            <v>785587.78014952352</v>
          </cell>
        </row>
        <row r="96">
          <cell r="E96" t="str">
            <v>контроль</v>
          </cell>
          <cell r="F96">
            <v>-1036755.588</v>
          </cell>
          <cell r="G96">
            <v>-802105.18778295128</v>
          </cell>
          <cell r="K96">
            <v>318867.96000000002</v>
          </cell>
          <cell r="L96">
            <v>79716.990000000005</v>
          </cell>
          <cell r="M96">
            <v>79716.990000000005</v>
          </cell>
          <cell r="X96">
            <v>-189910.44027462351</v>
          </cell>
          <cell r="Y96">
            <v>90249.82568936341</v>
          </cell>
          <cell r="Z96">
            <v>83192.411218234076</v>
          </cell>
          <cell r="AB96">
            <v>169093.76218295383</v>
          </cell>
          <cell r="AN96">
            <v>53299.960000000006</v>
          </cell>
          <cell r="AO96">
            <v>13324.990000000002</v>
          </cell>
          <cell r="AP96">
            <v>13324.990000000002</v>
          </cell>
          <cell r="AR96">
            <v>209.88</v>
          </cell>
          <cell r="BA96">
            <v>-48080.033585206693</v>
          </cell>
          <cell r="BB96">
            <v>16427.074398979523</v>
          </cell>
          <cell r="BC96">
            <v>15422.699472824224</v>
          </cell>
          <cell r="BQ96">
            <v>38030.451999999997</v>
          </cell>
          <cell r="BR96">
            <v>9507.6129999999994</v>
          </cell>
          <cell r="BS96">
            <v>9507.6129999999994</v>
          </cell>
          <cell r="CD96">
            <v>-148780.28610218444</v>
          </cell>
          <cell r="CE96">
            <v>8334.3499999999985</v>
          </cell>
          <cell r="CF96">
            <v>9475.6363833489868</v>
          </cell>
          <cell r="CH96">
            <v>8779.5075194717338</v>
          </cell>
          <cell r="CT96">
            <v>7882.2400000000007</v>
          </cell>
          <cell r="CU96">
            <v>1970.5600000000002</v>
          </cell>
          <cell r="CV96">
            <v>1970.5600000000002</v>
          </cell>
          <cell r="CW96">
            <v>1970.5600000000002</v>
          </cell>
          <cell r="CX96">
            <v>1970.5600000000002</v>
          </cell>
          <cell r="DG96" t="e">
            <v>#REF!</v>
          </cell>
          <cell r="DH96">
            <v>1728.3100000000004</v>
          </cell>
          <cell r="DI96">
            <v>1934.9936858642693</v>
          </cell>
          <cell r="DK96">
            <v>308.24402836865681</v>
          </cell>
          <cell r="DW96">
            <v>16405.439999999999</v>
          </cell>
          <cell r="DX96">
            <v>4101.3599999999997</v>
          </cell>
          <cell r="DY96">
            <v>4101.3599999999997</v>
          </cell>
          <cell r="EK96">
            <v>-13301.014067644885</v>
          </cell>
          <cell r="EL96">
            <v>4130.1299506325186</v>
          </cell>
          <cell r="EM96">
            <v>3874.1113191969603</v>
          </cell>
          <cell r="FA96">
            <v>138485.88000000003</v>
          </cell>
          <cell r="FB96">
            <v>34621.470000000008</v>
          </cell>
          <cell r="FC96">
            <v>34621.470000000008</v>
          </cell>
          <cell r="FD96">
            <v>34621.470000000008</v>
          </cell>
          <cell r="FE96">
            <v>34621.470000000008</v>
          </cell>
          <cell r="FN96">
            <v>-149604.12632807749</v>
          </cell>
          <cell r="FO96">
            <v>32912.978128146831</v>
          </cell>
          <cell r="FP96">
            <v>42030.074010234872</v>
          </cell>
          <cell r="GD96">
            <v>25380.560000000005</v>
          </cell>
          <cell r="GE96">
            <v>6345.1400000000012</v>
          </cell>
          <cell r="GF96">
            <v>6345.1400000000012</v>
          </cell>
          <cell r="GQ96">
            <v>0</v>
          </cell>
          <cell r="GR96">
            <v>0</v>
          </cell>
          <cell r="GS96">
            <v>0</v>
          </cell>
          <cell r="GY96">
            <v>298804.88000000012</v>
          </cell>
          <cell r="GZ96">
            <v>74701.22000000003</v>
          </cell>
          <cell r="HA96">
            <v>74701.22000000003</v>
          </cell>
          <cell r="HB96">
            <v>74701.22000000003</v>
          </cell>
          <cell r="HC96">
            <v>74701.22000000003</v>
          </cell>
          <cell r="HL96">
            <v>-236484.30496671924</v>
          </cell>
          <cell r="HM96">
            <v>86241.955536406735</v>
          </cell>
          <cell r="HN96">
            <v>301233.54208891164</v>
          </cell>
          <cell r="HP96">
            <v>205536.83174340401</v>
          </cell>
          <cell r="IB96">
            <v>-2964.570000000007</v>
          </cell>
          <cell r="IC96">
            <v>95214.54</v>
          </cell>
          <cell r="ID96">
            <v>95214.54</v>
          </cell>
          <cell r="IE96">
            <v>827.18</v>
          </cell>
          <cell r="IF96">
            <v>127823.36</v>
          </cell>
          <cell r="IO96">
            <v>-86098.450278756034</v>
          </cell>
          <cell r="IP96">
            <v>71469.357709936638</v>
          </cell>
          <cell r="IQ96">
            <v>100022.89296791014</v>
          </cell>
          <cell r="JE96">
            <v>2705.470000000003</v>
          </cell>
          <cell r="JF96">
            <v>3194.3800000000006</v>
          </cell>
          <cell r="JG96">
            <v>3194.3800000000006</v>
          </cell>
          <cell r="JR96">
            <v>181.96982989191383</v>
          </cell>
          <cell r="JS96">
            <v>2284.4214895430277</v>
          </cell>
          <cell r="JT96">
            <v>3418.6466905670004</v>
          </cell>
          <cell r="KH96">
            <v>-31749.059999999983</v>
          </cell>
          <cell r="KI96">
            <v>26498.250000000004</v>
          </cell>
          <cell r="KJ96">
            <v>26498.250000000004</v>
          </cell>
          <cell r="KU96">
            <v>-109540.09903059076</v>
          </cell>
          <cell r="KV96">
            <v>30831.374814311235</v>
          </cell>
          <cell r="KW96">
            <v>30869.646462092842</v>
          </cell>
          <cell r="KY96">
            <v>93162.951354530567</v>
          </cell>
          <cell r="LK96" t="e">
            <v>#REF!</v>
          </cell>
          <cell r="LL96" t="e">
            <v>#REF!</v>
          </cell>
          <cell r="LM96" t="e">
            <v>#REF!</v>
          </cell>
          <cell r="LN96">
            <v>0</v>
          </cell>
          <cell r="LO96">
            <v>0</v>
          </cell>
          <cell r="LP96">
            <v>0</v>
          </cell>
          <cell r="LQ96">
            <v>0</v>
          </cell>
          <cell r="LR96">
            <v>0</v>
          </cell>
          <cell r="LS96">
            <v>0</v>
          </cell>
          <cell r="LT96">
            <v>0</v>
          </cell>
          <cell r="LU96">
            <v>0</v>
          </cell>
          <cell r="LV96">
            <v>0</v>
          </cell>
          <cell r="LW96">
            <v>0</v>
          </cell>
          <cell r="LY96" t="e">
            <v>#REF!</v>
          </cell>
          <cell r="LZ96" t="e">
            <v>#REF!</v>
          </cell>
          <cell r="MA96">
            <v>0</v>
          </cell>
          <cell r="MB96">
            <v>0</v>
          </cell>
          <cell r="MC96">
            <v>0</v>
          </cell>
          <cell r="MD96">
            <v>0</v>
          </cell>
          <cell r="ME96">
            <v>0</v>
          </cell>
          <cell r="MF96">
            <v>0</v>
          </cell>
          <cell r="MG96">
            <v>0</v>
          </cell>
          <cell r="MH96">
            <v>0</v>
          </cell>
          <cell r="MI96">
            <v>0</v>
          </cell>
          <cell r="MJ96">
            <v>0</v>
          </cell>
          <cell r="MN96">
            <v>-285300.32951999991</v>
          </cell>
          <cell r="MO96">
            <v>263370.74762000004</v>
          </cell>
          <cell r="MP96">
            <v>263370.74762000004</v>
          </cell>
          <cell r="NA96">
            <v>-597410.44908969884</v>
          </cell>
          <cell r="NB96">
            <v>303507.11142457795</v>
          </cell>
          <cell r="NC96">
            <v>86839.832754992531</v>
          </cell>
          <cell r="NE96">
            <v>377468.11937939335</v>
          </cell>
          <cell r="NQ96">
            <v>-772345.47999999986</v>
          </cell>
          <cell r="NR96">
            <v>-161957.24</v>
          </cell>
          <cell r="NV96">
            <v>75517.279999999999</v>
          </cell>
          <cell r="NW96">
            <v>18879.32</v>
          </cell>
          <cell r="NX96">
            <v>18879.32</v>
          </cell>
          <cell r="OI96">
            <v>0</v>
          </cell>
          <cell r="OJ96">
            <v>7700.079999999999</v>
          </cell>
          <cell r="OK96">
            <v>3757.1000000000004</v>
          </cell>
          <cell r="OM96">
            <v>88724.709999999992</v>
          </cell>
          <cell r="OY96">
            <v>57389.719999999994</v>
          </cell>
          <cell r="OZ96">
            <v>14347.429999999998</v>
          </cell>
          <cell r="PA96">
            <v>14347.429999999998</v>
          </cell>
          <cell r="PL96">
            <v>55079.829999999987</v>
          </cell>
          <cell r="PM96">
            <v>18653.75</v>
          </cell>
          <cell r="PN96">
            <v>7072.5</v>
          </cell>
          <cell r="QB96">
            <v>18899.120000000003</v>
          </cell>
          <cell r="QC96">
            <v>4724.7800000000007</v>
          </cell>
          <cell r="QD96">
            <v>4724.7800000000007</v>
          </cell>
          <cell r="QO96">
            <v>27131.21</v>
          </cell>
          <cell r="QP96">
            <v>2346.89</v>
          </cell>
          <cell r="QQ96">
            <v>11035.82</v>
          </cell>
          <cell r="QS96">
            <v>13953.64</v>
          </cell>
          <cell r="WT96">
            <v>-479797.21000000008</v>
          </cell>
          <cell r="WU96">
            <v>239889.16</v>
          </cell>
          <cell r="WV96">
            <v>239889.16</v>
          </cell>
          <cell r="XG96">
            <v>-1040137.2857661801</v>
          </cell>
          <cell r="XH96">
            <v>271376.26197071094</v>
          </cell>
          <cell r="XI96">
            <v>190567.07919757796</v>
          </cell>
          <cell r="YJ96">
            <v>-275853.93439003039</v>
          </cell>
          <cell r="YZ96">
            <v>-250907.57999999996</v>
          </cell>
          <cell r="ZA96">
            <v>27669.16</v>
          </cell>
          <cell r="ZB96">
            <v>27669.16</v>
          </cell>
          <cell r="ZM96">
            <v>502855.94244981924</v>
          </cell>
          <cell r="AAC96">
            <v>-20695.249999999989</v>
          </cell>
          <cell r="AAD96">
            <v>6089.0600000000022</v>
          </cell>
          <cell r="AAE96">
            <v>6089.0600000000022</v>
          </cell>
          <cell r="AAP96">
            <v>-1040.1090121535162</v>
          </cell>
          <cell r="ABF96">
            <v>-2539.8000000000011</v>
          </cell>
          <cell r="ABG96">
            <v>1342.3599999999997</v>
          </cell>
          <cell r="ABH96">
            <v>1342.3599999999997</v>
          </cell>
          <cell r="ABS96">
            <v>-3478.81</v>
          </cell>
          <cell r="ACI96">
            <v>-660000.48</v>
          </cell>
          <cell r="ACJ96">
            <v>808468.98070699547</v>
          </cell>
          <cell r="ACN96">
            <v>-607046.10999999987</v>
          </cell>
          <cell r="ADA96">
            <v>-530885.54453099996</v>
          </cell>
          <cell r="ADQ96">
            <v>-52954.369999999995</v>
          </cell>
          <cell r="ADR96">
            <v>24644.090000000004</v>
          </cell>
          <cell r="ADS96">
            <v>24644.090000000004</v>
          </cell>
          <cell r="AED96">
            <v>-35926.598600340018</v>
          </cell>
          <cell r="AET96">
            <v>17813.240000000002</v>
          </cell>
          <cell r="AFW96">
            <v>4604619.8</v>
          </cell>
          <cell r="AFX96">
            <v>4444898.68</v>
          </cell>
        </row>
        <row r="97">
          <cell r="E97" t="e">
            <v>#REF!</v>
          </cell>
          <cell r="F97">
            <v>1933912.96</v>
          </cell>
          <cell r="G97">
            <v>1662223.28</v>
          </cell>
          <cell r="K97">
            <v>0</v>
          </cell>
          <cell r="L97">
            <v>0</v>
          </cell>
          <cell r="M97">
            <v>0</v>
          </cell>
          <cell r="X97">
            <v>511883.56</v>
          </cell>
          <cell r="Y97">
            <v>0</v>
          </cell>
          <cell r="Z97">
            <v>0</v>
          </cell>
          <cell r="AN97">
            <v>0</v>
          </cell>
          <cell r="AO97">
            <v>0</v>
          </cell>
          <cell r="AP97">
            <v>0</v>
          </cell>
          <cell r="BA97">
            <v>106063.65</v>
          </cell>
          <cell r="BB97">
            <v>0</v>
          </cell>
          <cell r="BC97">
            <v>0</v>
          </cell>
          <cell r="BQ97">
            <v>0</v>
          </cell>
          <cell r="BR97">
            <v>0</v>
          </cell>
          <cell r="BS97">
            <v>0</v>
          </cell>
          <cell r="CD97">
            <v>184064.29</v>
          </cell>
          <cell r="CE97">
            <v>0</v>
          </cell>
          <cell r="CF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DG97" t="e">
            <v>#REF!</v>
          </cell>
          <cell r="DH97">
            <v>0</v>
          </cell>
          <cell r="DI97">
            <v>0</v>
          </cell>
          <cell r="DW97">
            <v>0</v>
          </cell>
          <cell r="DX97">
            <v>0</v>
          </cell>
          <cell r="DY97">
            <v>0</v>
          </cell>
          <cell r="EK97">
            <v>28512.48</v>
          </cell>
          <cell r="EL97">
            <v>0</v>
          </cell>
          <cell r="EM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N97">
            <v>284715.33</v>
          </cell>
          <cell r="FO97">
            <v>0</v>
          </cell>
          <cell r="FP97">
            <v>0</v>
          </cell>
          <cell r="GD97">
            <v>0</v>
          </cell>
          <cell r="GE97">
            <v>0</v>
          </cell>
          <cell r="GF97">
            <v>0</v>
          </cell>
          <cell r="GQ97">
            <v>0</v>
          </cell>
          <cell r="GR97">
            <v>0</v>
          </cell>
          <cell r="GS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L97">
            <v>523721.82</v>
          </cell>
          <cell r="HM97">
            <v>0</v>
          </cell>
          <cell r="HN97">
            <v>0</v>
          </cell>
          <cell r="IB97">
            <v>383822.73</v>
          </cell>
          <cell r="IC97">
            <v>0</v>
          </cell>
          <cell r="ID97">
            <v>0</v>
          </cell>
          <cell r="IE97">
            <v>0</v>
          </cell>
          <cell r="IF97">
            <v>-32608.820000000007</v>
          </cell>
          <cell r="IO97">
            <v>378301.63</v>
          </cell>
          <cell r="IP97">
            <v>0</v>
          </cell>
          <cell r="IQ97">
            <v>0</v>
          </cell>
          <cell r="JE97">
            <v>10072.049999999999</v>
          </cell>
          <cell r="JF97">
            <v>0</v>
          </cell>
          <cell r="JG97">
            <v>0</v>
          </cell>
          <cell r="JR97">
            <v>9854.33</v>
          </cell>
          <cell r="JS97">
            <v>0</v>
          </cell>
          <cell r="JT97">
            <v>0</v>
          </cell>
          <cell r="KH97">
            <v>137742.06</v>
          </cell>
          <cell r="KI97">
            <v>0</v>
          </cell>
          <cell r="KJ97">
            <v>0</v>
          </cell>
          <cell r="KU97">
            <v>223892.54</v>
          </cell>
          <cell r="KV97">
            <v>0</v>
          </cell>
          <cell r="KW97">
            <v>0</v>
          </cell>
          <cell r="LK97" t="e">
            <v>#REF!</v>
          </cell>
          <cell r="LL97" t="e">
            <v>#REF!</v>
          </cell>
          <cell r="LM97" t="e">
            <v>#REF!</v>
          </cell>
          <cell r="LN97">
            <v>0</v>
          </cell>
          <cell r="LO97">
            <v>0</v>
          </cell>
          <cell r="LP97">
            <v>0</v>
          </cell>
          <cell r="LQ97">
            <v>0</v>
          </cell>
          <cell r="LR97">
            <v>0</v>
          </cell>
          <cell r="LS97">
            <v>0</v>
          </cell>
          <cell r="LT97">
            <v>0</v>
          </cell>
          <cell r="LU97">
            <v>0</v>
          </cell>
          <cell r="LV97">
            <v>0</v>
          </cell>
          <cell r="LW97">
            <v>0</v>
          </cell>
          <cell r="LX97" t="e">
            <v>#REF!</v>
          </cell>
          <cell r="LY97" t="e">
            <v>#REF!</v>
          </cell>
          <cell r="LZ97" t="e">
            <v>#REF!</v>
          </cell>
          <cell r="MA97">
            <v>0</v>
          </cell>
          <cell r="MB97">
            <v>0</v>
          </cell>
          <cell r="MC97">
            <v>0</v>
          </cell>
          <cell r="MD97">
            <v>0</v>
          </cell>
          <cell r="ME97">
            <v>0</v>
          </cell>
          <cell r="MF97">
            <v>0</v>
          </cell>
          <cell r="MG97">
            <v>0</v>
          </cell>
          <cell r="MH97">
            <v>0</v>
          </cell>
          <cell r="MI97">
            <v>0</v>
          </cell>
          <cell r="MJ97">
            <v>0</v>
          </cell>
          <cell r="MN97">
            <v>1338783.32</v>
          </cell>
          <cell r="MO97">
            <v>0</v>
          </cell>
          <cell r="MP97">
            <v>0</v>
          </cell>
          <cell r="NA97">
            <v>1486359.39</v>
          </cell>
          <cell r="NB97">
            <v>0</v>
          </cell>
          <cell r="NC97">
            <v>0</v>
          </cell>
          <cell r="NQ97">
            <v>1047894.88</v>
          </cell>
          <cell r="NR97">
            <v>456626.93</v>
          </cell>
          <cell r="NV97">
            <v>0</v>
          </cell>
          <cell r="NW97">
            <v>0</v>
          </cell>
          <cell r="NX97">
            <v>0</v>
          </cell>
          <cell r="OI97">
            <v>47906.58</v>
          </cell>
          <cell r="OJ97">
            <v>0</v>
          </cell>
          <cell r="OK97">
            <v>0</v>
          </cell>
          <cell r="OY97">
            <v>0</v>
          </cell>
          <cell r="OZ97">
            <v>0</v>
          </cell>
          <cell r="PA97">
            <v>0</v>
          </cell>
          <cell r="PL97">
            <v>0</v>
          </cell>
          <cell r="PM97">
            <v>0</v>
          </cell>
          <cell r="PN97">
            <v>0</v>
          </cell>
          <cell r="QB97">
            <v>0</v>
          </cell>
          <cell r="QC97">
            <v>0</v>
          </cell>
          <cell r="QD97">
            <v>0</v>
          </cell>
          <cell r="QO97">
            <v>0</v>
          </cell>
          <cell r="QP97">
            <v>0</v>
          </cell>
          <cell r="QQ97">
            <v>0</v>
          </cell>
          <cell r="RB97" t="e">
            <v>#REF!</v>
          </cell>
          <cell r="RC97" t="e">
            <v>#REF!</v>
          </cell>
          <cell r="RD97" t="e">
            <v>#REF!</v>
          </cell>
          <cell r="RE97">
            <v>2295776.5736478944</v>
          </cell>
          <cell r="WT97">
            <v>1439353.85</v>
          </cell>
          <cell r="XG97">
            <v>1719504.59</v>
          </cell>
          <cell r="XH97">
            <v>0</v>
          </cell>
          <cell r="XI97">
            <v>0</v>
          </cell>
          <cell r="YJ97">
            <v>780986.07</v>
          </cell>
          <cell r="YZ97">
            <v>361584.22</v>
          </cell>
          <cell r="ZM97">
            <v>0</v>
          </cell>
          <cell r="AAC97">
            <v>45051.49</v>
          </cell>
          <cell r="AAP97">
            <v>27867.49</v>
          </cell>
          <cell r="ABF97">
            <v>7909.24</v>
          </cell>
          <cell r="ABS97">
            <v>3478.81</v>
          </cell>
          <cell r="ACI97">
            <v>941463.08</v>
          </cell>
          <cell r="ACJ97">
            <v>-538081.70383833558</v>
          </cell>
          <cell r="ACN97">
            <v>789932.35</v>
          </cell>
          <cell r="ADA97">
            <v>716474.97</v>
          </cell>
          <cell r="ADQ97">
            <v>151530.73000000001</v>
          </cell>
          <cell r="AED97">
            <v>120724.45</v>
          </cell>
          <cell r="AET97">
            <v>0</v>
          </cell>
        </row>
        <row r="98">
          <cell r="ACJ98">
            <v>-701801.31383833557</v>
          </cell>
          <cell r="AFV98" t="str">
            <v>прав.</v>
          </cell>
          <cell r="AFW98">
            <v>2.4800002574920654E-3</v>
          </cell>
          <cell r="AFX98">
            <v>3.7980098277330399E-3</v>
          </cell>
        </row>
        <row r="99">
          <cell r="MM99" t="str">
            <v>ІІІ</v>
          </cell>
          <cell r="MN99" t="e">
            <v>#REF!</v>
          </cell>
          <cell r="NQ99" t="e">
            <v>#REF!</v>
          </cell>
          <cell r="OI99">
            <v>294669.69</v>
          </cell>
        </row>
        <row r="100">
          <cell r="NW100">
            <v>0</v>
          </cell>
        </row>
        <row r="106">
          <cell r="BE106">
            <v>31133.511836000598</v>
          </cell>
        </row>
        <row r="107">
          <cell r="EO107">
            <v>9933.9539335064674</v>
          </cell>
        </row>
        <row r="108">
          <cell r="FR108">
            <v>87879.641721152497</v>
          </cell>
        </row>
        <row r="109">
          <cell r="UB109">
            <v>228637.89000000004</v>
          </cell>
        </row>
        <row r="111">
          <cell r="AEH111">
            <v>14268.140770690035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>
      <pane xSplit="2" ySplit="4" topLeftCell="D18" activePane="bottomRight" state="frozen"/>
      <selection pane="topRight" activeCell="C1" sqref="C1"/>
      <selection pane="bottomLeft" activeCell="A5" sqref="A5"/>
      <selection pane="bottomRight" activeCell="K25" sqref="K25:L25"/>
    </sheetView>
  </sheetViews>
  <sheetFormatPr defaultRowHeight="15" outlineLevelCol="1" x14ac:dyDescent="0.25"/>
  <cols>
    <col min="1" max="1" width="6.85546875" bestFit="1" customWidth="1"/>
    <col min="2" max="2" width="40.7109375" customWidth="1"/>
    <col min="3" max="3" width="9.7109375" hidden="1" customWidth="1" outlineLevel="1"/>
    <col min="4" max="4" width="11.28515625" customWidth="1" collapsed="1"/>
    <col min="5" max="5" width="8.7109375" customWidth="1"/>
    <col min="6" max="6" width="10.140625" customWidth="1"/>
    <col min="7" max="7" width="9.42578125" customWidth="1"/>
    <col min="8" max="8" width="9.140625" customWidth="1"/>
    <col min="9" max="9" width="10.140625" customWidth="1"/>
    <col min="10" max="10" width="9.5703125" customWidth="1"/>
    <col min="12" max="12" width="10.7109375" customWidth="1"/>
  </cols>
  <sheetData>
    <row r="1" spans="1:12" ht="48" customHeight="1" x14ac:dyDescent="0.25">
      <c r="A1" s="497" t="s">
        <v>44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</row>
    <row r="2" spans="1:12" ht="16.5" thickBot="1" x14ac:dyDescent="0.3">
      <c r="A2" s="3"/>
      <c r="B2" s="4"/>
      <c r="C2" s="4"/>
      <c r="D2" s="4"/>
      <c r="E2" s="4"/>
      <c r="F2" s="4"/>
      <c r="G2" s="3"/>
      <c r="H2" s="3"/>
    </row>
    <row r="3" spans="1:12" ht="15.75" customHeight="1" x14ac:dyDescent="0.25">
      <c r="A3" s="498" t="s">
        <v>37</v>
      </c>
      <c r="B3" s="499" t="s">
        <v>38</v>
      </c>
      <c r="C3" s="513" t="s">
        <v>54</v>
      </c>
      <c r="D3" s="50" t="s">
        <v>45</v>
      </c>
      <c r="E3" s="500" t="s">
        <v>45</v>
      </c>
      <c r="F3" s="501"/>
      <c r="G3" s="502" t="s">
        <v>45</v>
      </c>
      <c r="H3" s="502"/>
      <c r="I3" s="500" t="s">
        <v>45</v>
      </c>
      <c r="J3" s="501"/>
      <c r="K3" s="500" t="s">
        <v>45</v>
      </c>
      <c r="L3" s="501"/>
    </row>
    <row r="4" spans="1:12" ht="32.25" customHeight="1" x14ac:dyDescent="0.25">
      <c r="A4" s="498"/>
      <c r="B4" s="499"/>
      <c r="C4" s="514"/>
      <c r="D4" s="69" t="s">
        <v>55</v>
      </c>
      <c r="E4" s="503" t="s">
        <v>46</v>
      </c>
      <c r="F4" s="504"/>
      <c r="G4" s="505" t="s">
        <v>47</v>
      </c>
      <c r="H4" s="505"/>
      <c r="I4" s="503" t="s">
        <v>48</v>
      </c>
      <c r="J4" s="504"/>
      <c r="K4" s="503" t="s">
        <v>56</v>
      </c>
      <c r="L4" s="504"/>
    </row>
    <row r="5" spans="1:12" ht="56.25" customHeight="1" x14ac:dyDescent="0.25">
      <c r="A5" s="498"/>
      <c r="B5" s="499"/>
      <c r="C5" s="64"/>
      <c r="D5" s="70"/>
      <c r="E5" s="507" t="s">
        <v>53</v>
      </c>
      <c r="F5" s="508"/>
      <c r="G5" s="506" t="s">
        <v>52</v>
      </c>
      <c r="H5" s="506"/>
      <c r="I5" s="507" t="s">
        <v>49</v>
      </c>
      <c r="J5" s="508"/>
      <c r="K5" s="509" t="s">
        <v>57</v>
      </c>
      <c r="L5" s="510"/>
    </row>
    <row r="6" spans="1:12" ht="30" x14ac:dyDescent="0.25">
      <c r="A6" s="498"/>
      <c r="B6" s="499"/>
      <c r="C6" s="65"/>
      <c r="D6" s="51" t="s">
        <v>51</v>
      </c>
      <c r="E6" s="26" t="s">
        <v>50</v>
      </c>
      <c r="F6" s="27" t="s">
        <v>51</v>
      </c>
      <c r="G6" s="17" t="s">
        <v>50</v>
      </c>
      <c r="H6" s="18" t="s">
        <v>51</v>
      </c>
      <c r="I6" s="26" t="s">
        <v>50</v>
      </c>
      <c r="J6" s="27" t="s">
        <v>51</v>
      </c>
      <c r="K6" s="26" t="s">
        <v>50</v>
      </c>
      <c r="L6" s="27" t="s">
        <v>51</v>
      </c>
    </row>
    <row r="7" spans="1:12" ht="15.75" x14ac:dyDescent="0.25">
      <c r="A7" s="5">
        <v>1</v>
      </c>
      <c r="B7" s="48" t="s">
        <v>23</v>
      </c>
      <c r="C7" s="66">
        <f>23.26/100</f>
        <v>0.23260000000000003</v>
      </c>
      <c r="D7" s="52">
        <v>0.23300000000000001</v>
      </c>
      <c r="E7" s="28">
        <v>243432.59201072357</v>
      </c>
      <c r="F7" s="29">
        <v>0.30012874219707913</v>
      </c>
      <c r="G7" s="23">
        <f>'[1]2018 рік (по послугам)'!AL553</f>
        <v>271277.24999999994</v>
      </c>
      <c r="H7" s="35">
        <f t="shared" ref="H7:H22" si="0">G7/$G$25</f>
        <v>0.32649822053777422</v>
      </c>
      <c r="I7" s="39">
        <v>271277.24999999994</v>
      </c>
      <c r="J7" s="40">
        <f>I7/$G$25</f>
        <v>0.32649822053777422</v>
      </c>
      <c r="K7" s="41">
        <v>370272</v>
      </c>
      <c r="L7" s="75">
        <v>0.49049999999999999</v>
      </c>
    </row>
    <row r="8" spans="1:12" ht="17.25" customHeight="1" x14ac:dyDescent="0.25">
      <c r="A8" s="5">
        <f t="shared" ref="A8:A22" si="1">A7+1</f>
        <v>2</v>
      </c>
      <c r="B8" s="48" t="s">
        <v>24</v>
      </c>
      <c r="C8" s="66">
        <f>38.66/100</f>
        <v>0.38659999999999994</v>
      </c>
      <c r="D8" s="52">
        <v>0.38700000000000001</v>
      </c>
      <c r="E8" s="28">
        <v>439247.90872992581</v>
      </c>
      <c r="F8" s="29">
        <v>0.5415500088583155</v>
      </c>
      <c r="G8" s="23">
        <f>'[1]2018 рік (по послугам)'!I553</f>
        <v>477893.72000000044</v>
      </c>
      <c r="H8" s="35">
        <f t="shared" si="0"/>
        <v>0.57517336667994645</v>
      </c>
      <c r="I8" s="39">
        <v>477893.72000000044</v>
      </c>
      <c r="J8" s="40">
        <f>I8/$G$25</f>
        <v>0.57517336667994645</v>
      </c>
      <c r="K8" s="41">
        <v>551208</v>
      </c>
      <c r="L8" s="75">
        <v>0.6724</v>
      </c>
    </row>
    <row r="9" spans="1:12" ht="66" customHeight="1" x14ac:dyDescent="0.25">
      <c r="A9" s="5">
        <f t="shared" si="1"/>
        <v>3</v>
      </c>
      <c r="B9" s="48" t="s">
        <v>34</v>
      </c>
      <c r="C9" s="66">
        <f>31.88/100</f>
        <v>0.31879999999999997</v>
      </c>
      <c r="D9" s="52">
        <v>0.31900000000000001</v>
      </c>
      <c r="E9" s="28">
        <v>275598.97379272658</v>
      </c>
      <c r="F9" s="29">
        <v>0.33978676672667185</v>
      </c>
      <c r="G9" s="23">
        <f>'[1]2018 рік (по послугам)'!BO553</f>
        <v>286334.60999999981</v>
      </c>
      <c r="H9" s="35">
        <f>G9/$G$25</f>
        <v>0.34462064416893617</v>
      </c>
      <c r="I9" s="39">
        <v>286334.60999999981</v>
      </c>
      <c r="J9" s="40">
        <f>I9/$G$25</f>
        <v>0.34462064416893617</v>
      </c>
      <c r="K9" s="41">
        <v>0</v>
      </c>
      <c r="L9" s="75">
        <f>K9/$G$25</f>
        <v>0</v>
      </c>
    </row>
    <row r="10" spans="1:12" ht="31.5" x14ac:dyDescent="0.25">
      <c r="A10" s="5">
        <f t="shared" si="1"/>
        <v>4</v>
      </c>
      <c r="B10" s="48" t="s">
        <v>43</v>
      </c>
      <c r="C10" s="66">
        <f>0.89/100</f>
        <v>8.8999999999999999E-3</v>
      </c>
      <c r="D10" s="52">
        <v>8.9999999999999993E-3</v>
      </c>
      <c r="E10" s="28">
        <v>8681.7442164503573</v>
      </c>
      <c r="F10" s="29">
        <v>1.0703747391578651E-2</v>
      </c>
      <c r="G10" s="23">
        <f>'[1]2018 рік (по послугам)'!CR553</f>
        <v>9596.85</v>
      </c>
      <c r="H10" s="35">
        <f t="shared" si="0"/>
        <v>1.1550376774196654E-2</v>
      </c>
      <c r="I10" s="39">
        <v>9596.85</v>
      </c>
      <c r="J10" s="40">
        <f>I10/$G$25</f>
        <v>1.1550376774196654E-2</v>
      </c>
      <c r="K10" s="41">
        <v>11285</v>
      </c>
      <c r="L10" s="75">
        <v>1.38E-2</v>
      </c>
    </row>
    <row r="11" spans="1:12" ht="15.75" x14ac:dyDescent="0.25">
      <c r="A11" s="5">
        <f t="shared" si="1"/>
        <v>5</v>
      </c>
      <c r="B11" s="48" t="s">
        <v>25</v>
      </c>
      <c r="C11" s="66">
        <f>27.89/100</f>
        <v>0.27889999999999998</v>
      </c>
      <c r="D11" s="52">
        <f>0.279-0.193</f>
        <v>8.6000000000000021E-2</v>
      </c>
      <c r="E11" s="28">
        <v>63435.923380650122</v>
      </c>
      <c r="F11" s="29">
        <v>7.8210332220042714E-2</v>
      </c>
      <c r="G11" s="23">
        <f>'[1]2018 рік (по послугам)'!DU553</f>
        <v>65741.03</v>
      </c>
      <c r="H11" s="35">
        <f t="shared" si="0"/>
        <v>7.9123219183770244E-2</v>
      </c>
      <c r="I11" s="41">
        <f>J11*G25</f>
        <v>127953.826</v>
      </c>
      <c r="J11" s="42">
        <v>0.154</v>
      </c>
      <c r="K11" s="41">
        <v>136458</v>
      </c>
      <c r="L11" s="75">
        <v>0.54469999999999996</v>
      </c>
    </row>
    <row r="12" spans="1:12" ht="31.5" x14ac:dyDescent="0.25">
      <c r="A12" s="5">
        <f t="shared" si="1"/>
        <v>6</v>
      </c>
      <c r="B12" s="48" t="s">
        <v>26</v>
      </c>
      <c r="C12" s="66">
        <f>0.29/100</f>
        <v>2.8999999999999998E-3</v>
      </c>
      <c r="D12" s="52">
        <v>2.9866494119696403E-3</v>
      </c>
      <c r="E12" s="28">
        <v>2422.4531194871629</v>
      </c>
      <c r="F12" s="29">
        <v>2.9866494119696403E-3</v>
      </c>
      <c r="G12" s="23">
        <f>'[1]2018 рік (по послугам)'!EX553</f>
        <v>2414.1499999999996</v>
      </c>
      <c r="H12" s="35">
        <f t="shared" si="0"/>
        <v>2.9055723585787886E-3</v>
      </c>
      <c r="I12" s="41">
        <f>J12*G25</f>
        <v>4154.3450000000003</v>
      </c>
      <c r="J12" s="42">
        <v>5.0000000000000001E-3</v>
      </c>
      <c r="K12" s="41">
        <v>3889</v>
      </c>
      <c r="L12" s="75">
        <v>4.7000000000000002E-3</v>
      </c>
    </row>
    <row r="13" spans="1:12" ht="78.75" customHeight="1" x14ac:dyDescent="0.25">
      <c r="A13" s="5">
        <f t="shared" si="1"/>
        <v>7</v>
      </c>
      <c r="B13" s="48" t="s">
        <v>27</v>
      </c>
      <c r="C13" s="66">
        <f>34.36/100</f>
        <v>0.34360000000000002</v>
      </c>
      <c r="D13" s="52">
        <v>0.34399999999999997</v>
      </c>
      <c r="E13" s="28">
        <v>494380.95809177193</v>
      </c>
      <c r="F13" s="29">
        <v>0.60952370384214671</v>
      </c>
      <c r="G13" s="23">
        <f>'[1]2018 рік (по послугам)'!GA553</f>
        <v>540723.67000000004</v>
      </c>
      <c r="H13" s="35">
        <f t="shared" si="0"/>
        <v>0.65079292884919293</v>
      </c>
      <c r="I13" s="39">
        <v>540723.67000000004</v>
      </c>
      <c r="J13" s="40">
        <f t="shared" ref="J13:J22" si="2">I13/$G$25</f>
        <v>0.65079292884919293</v>
      </c>
      <c r="K13" s="41">
        <v>644031</v>
      </c>
      <c r="L13" s="75">
        <v>0.78559999999999997</v>
      </c>
    </row>
    <row r="14" spans="1:12" ht="15.75" x14ac:dyDescent="0.25">
      <c r="A14" s="5">
        <f t="shared" si="1"/>
        <v>8</v>
      </c>
      <c r="B14" s="48" t="s">
        <v>28</v>
      </c>
      <c r="C14" s="66">
        <f>1.99/100</f>
        <v>1.9900000000000001E-2</v>
      </c>
      <c r="D14" s="52">
        <v>0.02</v>
      </c>
      <c r="E14" s="28">
        <v>22334.575175707414</v>
      </c>
      <c r="F14" s="29">
        <v>2.7536361912853007E-2</v>
      </c>
      <c r="G14" s="23">
        <f>'[1]2018 рік (по послугам)'!HD553</f>
        <v>22273.159999999996</v>
      </c>
      <c r="H14" s="35">
        <f t="shared" si="0"/>
        <v>2.6807065855146837E-2</v>
      </c>
      <c r="I14" s="39">
        <v>22273.159999999996</v>
      </c>
      <c r="J14" s="40">
        <f t="shared" si="2"/>
        <v>2.6807065855146837E-2</v>
      </c>
      <c r="K14" s="41">
        <v>23299</v>
      </c>
      <c r="L14" s="75">
        <v>3.3000000000000002E-2</v>
      </c>
    </row>
    <row r="15" spans="1:12" ht="15.75" x14ac:dyDescent="0.25">
      <c r="A15" s="5">
        <f t="shared" si="1"/>
        <v>9</v>
      </c>
      <c r="B15" s="48" t="s">
        <v>29</v>
      </c>
      <c r="C15" s="66">
        <f>0.121/100</f>
        <v>1.2099999999999999E-3</v>
      </c>
      <c r="D15" s="52">
        <v>7.0156987590080076E-4</v>
      </c>
      <c r="E15" s="28">
        <v>569.03904676689672</v>
      </c>
      <c r="F15" s="29">
        <v>7.0156987590080076E-4</v>
      </c>
      <c r="G15" s="23">
        <f>'[1]2018 рік (по послугам)'!IG553</f>
        <v>629.44000000000005</v>
      </c>
      <c r="H15" s="35">
        <f t="shared" si="0"/>
        <v>7.5756828092033769E-4</v>
      </c>
      <c r="I15" s="39">
        <v>629.44000000000005</v>
      </c>
      <c r="J15" s="40">
        <f t="shared" si="2"/>
        <v>7.5756828092033769E-4</v>
      </c>
      <c r="K15" s="41">
        <v>594</v>
      </c>
      <c r="L15" s="75">
        <v>8.0000000000000004E-4</v>
      </c>
    </row>
    <row r="16" spans="1:12" ht="31.5" x14ac:dyDescent="0.25">
      <c r="A16" s="5">
        <f t="shared" si="1"/>
        <v>10</v>
      </c>
      <c r="B16" s="48" t="s">
        <v>30</v>
      </c>
      <c r="C16" s="66">
        <f>0.869/100</f>
        <v>8.6899999999999998E-3</v>
      </c>
      <c r="D16" s="52">
        <v>8.6999999999999994E-2</v>
      </c>
      <c r="E16" s="28">
        <v>118484.94842637314</v>
      </c>
      <c r="F16" s="29">
        <v>0.14608043338308069</v>
      </c>
      <c r="G16" s="23">
        <f>'[1]2018 рік (по послугам)'!JJ553</f>
        <v>126931.79999999997</v>
      </c>
      <c r="H16" s="35">
        <f t="shared" si="0"/>
        <v>0.15276993124066487</v>
      </c>
      <c r="I16" s="39">
        <v>126931.79999999997</v>
      </c>
      <c r="J16" s="40">
        <f t="shared" si="2"/>
        <v>0.15276993124066487</v>
      </c>
      <c r="K16" s="41">
        <v>165783</v>
      </c>
      <c r="L16" s="75">
        <v>0.2024</v>
      </c>
    </row>
    <row r="17" spans="1:12" ht="60.75" customHeight="1" x14ac:dyDescent="0.25">
      <c r="A17" s="5">
        <f t="shared" si="1"/>
        <v>11</v>
      </c>
      <c r="B17" s="48" t="s">
        <v>35</v>
      </c>
      <c r="C17" s="66">
        <f>3.66/100</f>
        <v>3.6600000000000001E-2</v>
      </c>
      <c r="D17" s="52">
        <v>3.7999999999999999E-2</v>
      </c>
      <c r="E17" s="28">
        <v>109489.49164115406</v>
      </c>
      <c r="F17" s="29">
        <v>0.13498990886400949</v>
      </c>
      <c r="G17" s="23">
        <f>'[1]2018 рік (по послугам)'!KM553</f>
        <v>117430.36999999995</v>
      </c>
      <c r="H17" s="35">
        <f t="shared" si="0"/>
        <v>0.14133439808200807</v>
      </c>
      <c r="I17" s="39">
        <v>117430.36999999995</v>
      </c>
      <c r="J17" s="40">
        <f t="shared" si="2"/>
        <v>0.14133439808200807</v>
      </c>
      <c r="K17" s="41">
        <v>147021</v>
      </c>
      <c r="L17" s="75">
        <v>0.17929999999999999</v>
      </c>
    </row>
    <row r="18" spans="1:12" ht="85.5" customHeight="1" x14ac:dyDescent="0.25">
      <c r="A18" s="55">
        <f t="shared" si="1"/>
        <v>12</v>
      </c>
      <c r="B18" s="56" t="s">
        <v>40</v>
      </c>
      <c r="C18" s="66">
        <f>63.23/100</f>
        <v>0.63229999999999997</v>
      </c>
      <c r="D18" s="57">
        <v>0.63200000000000001</v>
      </c>
      <c r="E18" s="58">
        <v>685118.69678885024</v>
      </c>
      <c r="F18" s="59">
        <v>0.84468480996941298</v>
      </c>
      <c r="G18" s="60">
        <f>'[1]2018 рік (по послугам)'!LP553</f>
        <v>716958.40999999968</v>
      </c>
      <c r="H18" s="61">
        <f t="shared" si="0"/>
        <v>0.86290186539634972</v>
      </c>
      <c r="I18" s="62">
        <v>716958.40999999968</v>
      </c>
      <c r="J18" s="63">
        <f t="shared" si="2"/>
        <v>0.86290186539634972</v>
      </c>
      <c r="K18" s="72">
        <v>873288</v>
      </c>
      <c r="L18" s="76">
        <v>1.0652999999999999</v>
      </c>
    </row>
    <row r="19" spans="1:12" ht="75" customHeight="1" x14ac:dyDescent="0.25">
      <c r="A19" s="5">
        <f t="shared" si="1"/>
        <v>13</v>
      </c>
      <c r="B19" s="48" t="s">
        <v>31</v>
      </c>
      <c r="C19" s="66">
        <f>8.47/100</f>
        <v>8.4700000000000011E-2</v>
      </c>
      <c r="D19" s="52">
        <v>8.5000000000000006E-2</v>
      </c>
      <c r="E19" s="28">
        <v>105209.78172394738</v>
      </c>
      <c r="F19" s="29">
        <v>0.1297134422092773</v>
      </c>
      <c r="G19" s="23">
        <f>'[1]2018 рік (по послугам)'!MS553</f>
        <v>112646.02000000011</v>
      </c>
      <c r="H19" s="35">
        <f t="shared" si="0"/>
        <v>0.13557614979015958</v>
      </c>
      <c r="I19" s="39">
        <v>112646.02000000011</v>
      </c>
      <c r="J19" s="40">
        <f t="shared" si="2"/>
        <v>0.13557614979015958</v>
      </c>
      <c r="K19" s="41">
        <v>132251</v>
      </c>
      <c r="L19" s="75">
        <v>0.1613</v>
      </c>
    </row>
    <row r="20" spans="1:12" ht="31.5" x14ac:dyDescent="0.25">
      <c r="A20" s="5">
        <f t="shared" si="1"/>
        <v>14</v>
      </c>
      <c r="B20" s="48" t="s">
        <v>32</v>
      </c>
      <c r="C20" s="67">
        <f>0.02/100</f>
        <v>2.0000000000000001E-4</v>
      </c>
      <c r="D20" s="53">
        <v>2.0000000000000001E-4</v>
      </c>
      <c r="E20" s="28">
        <v>343.15559217933185</v>
      </c>
      <c r="F20" s="30">
        <v>4.2307751566043308E-4</v>
      </c>
      <c r="G20" s="23">
        <f>'[1]2018 рік (по послугам)'!NV553</f>
        <v>375.04999999999984</v>
      </c>
      <c r="H20" s="36">
        <f t="shared" si="0"/>
        <v>4.5139486489446571E-4</v>
      </c>
      <c r="I20" s="39">
        <v>375.04999999999984</v>
      </c>
      <c r="J20" s="43">
        <f t="shared" si="2"/>
        <v>4.5139486489446571E-4</v>
      </c>
      <c r="K20" s="41">
        <v>355</v>
      </c>
      <c r="L20" s="75">
        <v>5.0000000000000001E-3</v>
      </c>
    </row>
    <row r="21" spans="1:12" s="1" customFormat="1" ht="44.25" customHeight="1" x14ac:dyDescent="0.25">
      <c r="A21" s="5">
        <f t="shared" si="1"/>
        <v>15</v>
      </c>
      <c r="B21" s="48" t="s">
        <v>33</v>
      </c>
      <c r="C21" s="66">
        <f>17.13/100</f>
        <v>0.17129999999999998</v>
      </c>
      <c r="D21" s="52">
        <v>0.17100000000000001</v>
      </c>
      <c r="E21" s="28">
        <v>241174.93411701688</v>
      </c>
      <c r="F21" s="29">
        <v>0.2973452692925157</v>
      </c>
      <c r="G21" s="23">
        <f>'[1]2018 рік (по послугам)'!OY553</f>
        <v>240317.22999999986</v>
      </c>
      <c r="H21" s="35">
        <f t="shared" si="0"/>
        <v>0.28923600471313754</v>
      </c>
      <c r="I21" s="39">
        <v>240317.22999999986</v>
      </c>
      <c r="J21" s="40">
        <f t="shared" si="2"/>
        <v>0.28923600471313754</v>
      </c>
      <c r="K21" s="41">
        <v>190985</v>
      </c>
      <c r="L21" s="75">
        <v>0.23300000000000001</v>
      </c>
    </row>
    <row r="22" spans="1:12" s="1" customFormat="1" ht="16.5" thickBot="1" x14ac:dyDescent="0.3">
      <c r="A22" s="5">
        <f t="shared" si="1"/>
        <v>16</v>
      </c>
      <c r="B22" s="48" t="s">
        <v>36</v>
      </c>
      <c r="C22" s="66">
        <f>19.2/100</f>
        <v>0.192</v>
      </c>
      <c r="D22" s="71">
        <f>0.192-0.14</f>
        <v>5.1999999999999991E-2</v>
      </c>
      <c r="E22" s="31">
        <v>82598.535945373413</v>
      </c>
      <c r="F22" s="32">
        <v>0.10183597231513317</v>
      </c>
      <c r="G22" s="24">
        <f>'[1]2018 рік (по послугам)'!QB553</f>
        <v>85643.539999999979</v>
      </c>
      <c r="H22" s="37">
        <f t="shared" si="0"/>
        <v>0.10307706750402287</v>
      </c>
      <c r="I22" s="44">
        <v>85643.539999999979</v>
      </c>
      <c r="J22" s="45">
        <f t="shared" si="2"/>
        <v>0.10307706750402287</v>
      </c>
      <c r="K22" s="73">
        <v>59496</v>
      </c>
      <c r="L22" s="77">
        <v>0.23749999999999999</v>
      </c>
    </row>
    <row r="23" spans="1:12" ht="16.5" thickBot="1" x14ac:dyDescent="0.3">
      <c r="A23" s="7"/>
      <c r="B23" s="49" t="s">
        <v>41</v>
      </c>
      <c r="C23" s="68">
        <f>SUM(C7:C22)</f>
        <v>2.7192000000000003</v>
      </c>
      <c r="D23" s="54">
        <f>SUM(D7:D22)</f>
        <v>2.4668882192878701</v>
      </c>
      <c r="E23" s="33">
        <f t="shared" ref="E23:J23" si="3">SUM(E7:E22)</f>
        <v>2892523.7117991047</v>
      </c>
      <c r="F23" s="34">
        <f t="shared" si="3"/>
        <v>3.5662007959856483</v>
      </c>
      <c r="G23" s="25">
        <f t="shared" si="3"/>
        <v>3077186.3</v>
      </c>
      <c r="H23" s="38">
        <f t="shared" si="3"/>
        <v>3.7035757742796993</v>
      </c>
      <c r="I23" s="46">
        <f t="shared" si="3"/>
        <v>3141139.2909999993</v>
      </c>
      <c r="J23" s="47">
        <f t="shared" si="3"/>
        <v>3.7805469827373503</v>
      </c>
      <c r="K23" s="74">
        <f>SUM(K7:K22)</f>
        <v>3310215</v>
      </c>
      <c r="L23" s="78">
        <f>SUM(L7:L22)</f>
        <v>4.6292999999999989</v>
      </c>
    </row>
    <row r="24" spans="1:12" ht="15.75" x14ac:dyDescent="0.25">
      <c r="A24" s="7"/>
      <c r="B24" s="19"/>
      <c r="C24" s="20"/>
      <c r="D24" s="20"/>
      <c r="E24" s="20"/>
      <c r="F24" s="20"/>
      <c r="G24" s="21"/>
      <c r="H24" s="22"/>
      <c r="I24" s="1"/>
      <c r="J24" s="1"/>
    </row>
    <row r="25" spans="1:12" ht="31.5" x14ac:dyDescent="0.25">
      <c r="A25" s="2"/>
      <c r="B25" s="6" t="s">
        <v>42</v>
      </c>
      <c r="C25" s="511"/>
      <c r="D25" s="512"/>
      <c r="E25" s="6"/>
      <c r="F25" s="6"/>
      <c r="G25" s="515">
        <v>830869</v>
      </c>
      <c r="H25" s="516"/>
      <c r="I25" s="515">
        <v>822055</v>
      </c>
      <c r="J25" s="516"/>
      <c r="K25" s="515">
        <v>822056</v>
      </c>
      <c r="L25" s="516"/>
    </row>
    <row r="26" spans="1:12" ht="15.75" x14ac:dyDescent="0.25">
      <c r="B26" s="11"/>
      <c r="C26" s="11"/>
      <c r="D26" s="11"/>
      <c r="E26" s="11"/>
      <c r="F26" s="11"/>
      <c r="G26" s="11"/>
      <c r="H26" s="11"/>
      <c r="I26" s="12"/>
    </row>
    <row r="27" spans="1:12" ht="15.75" x14ac:dyDescent="0.25">
      <c r="B27" s="13"/>
      <c r="C27" s="13"/>
      <c r="D27" s="13"/>
      <c r="E27" s="13"/>
      <c r="F27" s="13"/>
      <c r="G27" s="13"/>
      <c r="H27" s="13"/>
      <c r="I27" s="12"/>
    </row>
    <row r="28" spans="1:12" ht="15.75" x14ac:dyDescent="0.25">
      <c r="B28" s="13"/>
      <c r="C28" s="13"/>
      <c r="D28" s="13"/>
      <c r="E28" s="14"/>
      <c r="F28" s="14"/>
      <c r="G28" s="14"/>
      <c r="H28" s="14"/>
      <c r="I28" s="15"/>
    </row>
    <row r="29" spans="1:12" x14ac:dyDescent="0.25">
      <c r="B29" s="16"/>
      <c r="C29" s="16"/>
      <c r="D29" s="16"/>
      <c r="E29" s="16"/>
      <c r="F29" s="16"/>
      <c r="G29" s="16"/>
      <c r="H29" s="16"/>
      <c r="I29" s="16"/>
    </row>
  </sheetData>
  <customSheetViews>
    <customSheetView guid="{0665432D-35CD-4531-A470-E4B79115E5E2}" fitToPage="1" hiddenColumns="1" state="hidden">
      <pane xSplit="2" ySplit="4" topLeftCell="D18" activePane="bottomRight" state="frozen"/>
      <selection pane="bottomRight" activeCell="K25" sqref="K25:L25"/>
      <pageMargins left="0.39370078740157483" right="0.19685039370078741" top="0.74803149606299213" bottom="0.74803149606299213" header="0.31496062992125984" footer="0.31496062992125984"/>
      <pageSetup paperSize="9" scale="71" orientation="portrait" verticalDpi="0" r:id="rId1"/>
    </customSheetView>
    <customSheetView guid="{A13E38AD-F031-469C-8531-3E6E9DCB270D}" fitToPage="1" hiddenColumns="1" state="hidden">
      <pane xSplit="2" ySplit="4" topLeftCell="D18" activePane="bottomRight" state="frozen"/>
      <selection pane="bottomRight" activeCell="K25" sqref="K25:L25"/>
      <pageMargins left="0.39370078740157483" right="0.19685039370078741" top="0.74803149606299213" bottom="0.74803149606299213" header="0.31496062992125984" footer="0.31496062992125984"/>
      <pageSetup paperSize="9" scale="71" orientation="portrait" verticalDpi="0" r:id="rId2"/>
    </customSheetView>
  </customSheetViews>
  <mergeCells count="20">
    <mergeCell ref="C25:D25"/>
    <mergeCell ref="C3:C4"/>
    <mergeCell ref="G25:H25"/>
    <mergeCell ref="I25:J25"/>
    <mergeCell ref="K25:L25"/>
    <mergeCell ref="A1:L1"/>
    <mergeCell ref="A3:A6"/>
    <mergeCell ref="B3:B6"/>
    <mergeCell ref="E3:F3"/>
    <mergeCell ref="G3:H3"/>
    <mergeCell ref="I3:J3"/>
    <mergeCell ref="E4:F4"/>
    <mergeCell ref="G4:H4"/>
    <mergeCell ref="I4:J4"/>
    <mergeCell ref="G5:H5"/>
    <mergeCell ref="I5:J5"/>
    <mergeCell ref="E5:F5"/>
    <mergeCell ref="K5:L5"/>
    <mergeCell ref="K3:L3"/>
    <mergeCell ref="K4:L4"/>
  </mergeCells>
  <pageMargins left="0.39370078740157483" right="0.19685039370078741" top="0.74803149606299213" bottom="0.74803149606299213" header="0.31496062992125984" footer="0.31496062992125984"/>
  <pageSetup paperSize="9" scale="71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  <pageSetUpPr fitToPage="1"/>
  </sheetPr>
  <dimension ref="A1:K54"/>
  <sheetViews>
    <sheetView tabSelected="1" topLeftCell="A2" zoomScaleNormal="100" workbookViewId="0">
      <selection activeCell="C6" sqref="C6"/>
    </sheetView>
  </sheetViews>
  <sheetFormatPr defaultColWidth="8.85546875" defaultRowHeight="15" outlineLevelRow="1" x14ac:dyDescent="0.25"/>
  <cols>
    <col min="1" max="1" width="11.140625" style="98" customWidth="1"/>
    <col min="2" max="2" width="56.5703125" style="96" customWidth="1"/>
    <col min="3" max="3" width="16.42578125" style="96" customWidth="1"/>
    <col min="4" max="4" width="17.28515625" style="96" customWidth="1"/>
    <col min="5" max="5" width="19" style="96" customWidth="1"/>
    <col min="6" max="6" width="13.85546875" style="96" customWidth="1"/>
    <col min="7" max="7" width="13.28515625" style="96" bestFit="1" customWidth="1"/>
    <col min="8" max="8" width="12.5703125" style="96" customWidth="1"/>
    <col min="9" max="9" width="8.85546875" style="96"/>
    <col min="10" max="10" width="12.5703125" style="96" hidden="1" customWidth="1"/>
    <col min="11" max="11" width="12.85546875" style="96" hidden="1" customWidth="1"/>
    <col min="12" max="16384" width="8.85546875" style="96"/>
  </cols>
  <sheetData>
    <row r="1" spans="1:9" ht="19.5" customHeight="1" x14ac:dyDescent="0.25">
      <c r="A1" s="206">
        <f>VLOOKUP(B3,'№ дог., кіл.підїз.'!$C$3:$H$569,3,0)</f>
        <v>5</v>
      </c>
      <c r="B1" s="207"/>
      <c r="C1" s="242">
        <f>VLOOKUP(B3,'№ дог., кіл.підїз.'!$C$3:$H$569,2,0)</f>
        <v>3</v>
      </c>
    </row>
    <row r="2" spans="1:9" ht="42.75" customHeight="1" thickBot="1" x14ac:dyDescent="0.3">
      <c r="A2" s="521" t="s">
        <v>2578</v>
      </c>
      <c r="B2" s="521"/>
      <c r="C2" s="521"/>
      <c r="D2" s="521"/>
      <c r="E2" s="521"/>
      <c r="F2" s="521"/>
    </row>
    <row r="3" spans="1:9" ht="27" customHeight="1" x14ac:dyDescent="0.35">
      <c r="A3" s="208"/>
      <c r="B3" s="522" t="s">
        <v>761</v>
      </c>
      <c r="C3" s="522"/>
      <c r="D3" s="523"/>
      <c r="E3" s="240" t="s">
        <v>377</v>
      </c>
      <c r="F3" s="241">
        <f>VLOOKUP(B3,'№ дог., кіл.підїз.'!C3:I569,6,0)</f>
        <v>503</v>
      </c>
      <c r="G3" s="519" t="s">
        <v>735</v>
      </c>
      <c r="H3" s="520"/>
      <c r="I3" s="520"/>
    </row>
    <row r="4" spans="1:9" ht="30" customHeight="1" thickBot="1" x14ac:dyDescent="0.3">
      <c r="A4" s="182"/>
      <c r="B4" s="183"/>
      <c r="C4" s="184"/>
      <c r="D4" s="184"/>
      <c r="E4" s="524" t="s">
        <v>2516</v>
      </c>
      <c r="F4" s="525"/>
      <c r="G4" s="519"/>
      <c r="H4" s="520"/>
      <c r="I4" s="520"/>
    </row>
    <row r="5" spans="1:9" ht="24" customHeight="1" x14ac:dyDescent="0.25">
      <c r="A5" s="529" t="s">
        <v>37</v>
      </c>
      <c r="B5" s="531" t="s">
        <v>164</v>
      </c>
      <c r="C5" s="526" t="s">
        <v>727</v>
      </c>
      <c r="D5" s="527"/>
      <c r="E5" s="527"/>
      <c r="F5" s="528"/>
      <c r="G5" s="519"/>
      <c r="H5" s="520"/>
      <c r="I5" s="520"/>
    </row>
    <row r="6" spans="1:9" ht="32.25" customHeight="1" thickBot="1" x14ac:dyDescent="0.3">
      <c r="A6" s="530"/>
      <c r="B6" s="532"/>
      <c r="C6" s="113" t="s">
        <v>728</v>
      </c>
      <c r="D6" s="113" t="s">
        <v>729</v>
      </c>
      <c r="E6" s="114" t="s">
        <v>731</v>
      </c>
      <c r="F6" s="115" t="s">
        <v>167</v>
      </c>
    </row>
    <row r="7" spans="1:9" ht="18" customHeight="1" x14ac:dyDescent="0.25">
      <c r="A7" s="185"/>
      <c r="B7" s="122" t="s">
        <v>104</v>
      </c>
      <c r="C7" s="194">
        <f>VLOOKUP(B3,'2025рік-2026р (по послугам)'!C8:E94,3,0)</f>
        <v>2679.86</v>
      </c>
      <c r="D7" s="186"/>
      <c r="E7" s="145"/>
      <c r="F7" s="146"/>
    </row>
    <row r="8" spans="1:9" ht="15.75" customHeight="1" x14ac:dyDescent="0.25">
      <c r="A8" s="116" t="s">
        <v>163</v>
      </c>
      <c r="B8" s="106" t="s">
        <v>162</v>
      </c>
      <c r="C8" s="147"/>
      <c r="D8" s="147"/>
      <c r="E8" s="147"/>
      <c r="F8" s="148"/>
    </row>
    <row r="9" spans="1:9" ht="29.25" customHeight="1" x14ac:dyDescent="0.25">
      <c r="A9" s="205" t="s">
        <v>161</v>
      </c>
      <c r="B9" s="101" t="s">
        <v>160</v>
      </c>
      <c r="C9" s="181">
        <f>SUM(C10:C17)</f>
        <v>39084.239999999998</v>
      </c>
      <c r="D9" s="181">
        <f>SUM(D10:D17)</f>
        <v>34067.467330788459</v>
      </c>
      <c r="E9" s="181">
        <f t="shared" ref="E9:E39" si="0">D9-C9</f>
        <v>-5016.7726692115393</v>
      </c>
      <c r="F9" s="484">
        <f t="shared" ref="F9:F44" si="1">IF(D9=0,0,D9/C9)</f>
        <v>0.87164205651148541</v>
      </c>
      <c r="G9" s="111"/>
    </row>
    <row r="10" spans="1:9" ht="18" customHeight="1" x14ac:dyDescent="0.25">
      <c r="A10" s="116" t="s">
        <v>159</v>
      </c>
      <c r="B10" s="100" t="s">
        <v>140</v>
      </c>
      <c r="C10" s="181">
        <f>VLOOKUP(B3,'2025рік-2026р (по послугам)'!C8:K94,9,0)</f>
        <v>12479.739999999998</v>
      </c>
      <c r="D10" s="181">
        <f>VLOOKUP(B3,'2025рік-2026р (по послугам)'!C8:X94,22,0)</f>
        <v>7027.7309696808406</v>
      </c>
      <c r="E10" s="181">
        <f t="shared" si="0"/>
        <v>-5452.0090303191573</v>
      </c>
      <c r="F10" s="484">
        <f t="shared" si="1"/>
        <v>0.56313120062443944</v>
      </c>
      <c r="G10" s="99"/>
      <c r="H10" s="127"/>
      <c r="I10" s="127"/>
    </row>
    <row r="11" spans="1:9" ht="16.5" customHeight="1" x14ac:dyDescent="0.25">
      <c r="A11" s="116" t="s">
        <v>158</v>
      </c>
      <c r="B11" s="100" t="s">
        <v>138</v>
      </c>
      <c r="C11" s="181">
        <f>VLOOKUP(B3,'2025рік-2026р (по послугам)'!C8:AN94,38,0)</f>
        <v>2244.8000000000002</v>
      </c>
      <c r="D11" s="181">
        <f>VLOOKUP(B3,'2025рік-2026р (по послугам)'!C8:BA94,51,0)</f>
        <v>1296.0340541628975</v>
      </c>
      <c r="E11" s="181">
        <f t="shared" si="0"/>
        <v>-948.76594583710266</v>
      </c>
      <c r="F11" s="484">
        <f t="shared" si="1"/>
        <v>0.57734945392146175</v>
      </c>
      <c r="H11" s="127"/>
      <c r="I11" s="127"/>
    </row>
    <row r="12" spans="1:9" ht="17.25" customHeight="1" x14ac:dyDescent="0.25">
      <c r="A12" s="116" t="s">
        <v>157</v>
      </c>
      <c r="B12" s="100" t="s">
        <v>136</v>
      </c>
      <c r="C12" s="181">
        <f>VLOOKUP(B3,'2025рік-2026р (по послугам)'!C8:BQ94,67,0)</f>
        <v>1512.4199999999998</v>
      </c>
      <c r="D12" s="181">
        <f>VLOOKUP(B3,'2025рік-2026р (по послугам)'!C8:CD94,80,0)</f>
        <v>1477.4128970629999</v>
      </c>
      <c r="E12" s="181">
        <f t="shared" si="0"/>
        <v>-35.0071029369999</v>
      </c>
      <c r="F12" s="484">
        <f t="shared" si="1"/>
        <v>0.97685358370227848</v>
      </c>
      <c r="H12" s="127"/>
      <c r="I12" s="127"/>
    </row>
    <row r="13" spans="1:9" ht="16.5" customHeight="1" x14ac:dyDescent="0.25">
      <c r="A13" s="116" t="s">
        <v>156</v>
      </c>
      <c r="B13" s="100" t="s">
        <v>134</v>
      </c>
      <c r="C13" s="181">
        <f>VLOOKUP(B3,'2025рік-2026р (по послугам)'!C8:DG94,96,0)</f>
        <v>368.96</v>
      </c>
      <c r="D13" s="181">
        <f>VLOOKUP(B3,'2025рік-2026р (по послугам)'!C8:DG94,109,0)</f>
        <v>361.73276566079994</v>
      </c>
      <c r="E13" s="181">
        <f t="shared" si="0"/>
        <v>-7.227234339200038</v>
      </c>
      <c r="F13" s="484">
        <f t="shared" si="1"/>
        <v>0.98041187570685162</v>
      </c>
      <c r="H13" s="127"/>
      <c r="I13" s="127"/>
    </row>
    <row r="14" spans="1:9" ht="17.25" customHeight="1" x14ac:dyDescent="0.25">
      <c r="A14" s="116" t="s">
        <v>155</v>
      </c>
      <c r="B14" s="100" t="s">
        <v>132</v>
      </c>
      <c r="C14" s="181">
        <f>VLOOKUP(B3,'2025рік-2026р (по послугам)'!C8:DW94,125,0)</f>
        <v>1261.02</v>
      </c>
      <c r="D14" s="181">
        <f>VLOOKUP(B3,'2025рік-2026р (по послугам)'!C8:EK94,139,0)</f>
        <v>726.76913935958009</v>
      </c>
      <c r="E14" s="181">
        <f t="shared" si="0"/>
        <v>-534.25086064041989</v>
      </c>
      <c r="F14" s="484">
        <f t="shared" si="1"/>
        <v>0.57633434787678239</v>
      </c>
    </row>
    <row r="15" spans="1:9" ht="18.75" customHeight="1" x14ac:dyDescent="0.25">
      <c r="A15" s="116" t="s">
        <v>154</v>
      </c>
      <c r="B15" s="100" t="s">
        <v>130</v>
      </c>
      <c r="C15" s="181">
        <f>VLOOKUP(B3,'2025рік-2026р (по послугам)'!C8:FA94,155,0)</f>
        <v>8200.84</v>
      </c>
      <c r="D15" s="181">
        <f>VLOOKUP(B3,'2025рік-2026р (по послугам)'!C8:GB94,168,0)</f>
        <v>10449.396182149569</v>
      </c>
      <c r="E15" s="181">
        <f t="shared" si="0"/>
        <v>2248.5561821495685</v>
      </c>
      <c r="F15" s="484">
        <f t="shared" si="1"/>
        <v>1.274186081200166</v>
      </c>
    </row>
    <row r="16" spans="1:9" ht="16.5" x14ac:dyDescent="0.25">
      <c r="A16" s="116" t="s">
        <v>153</v>
      </c>
      <c r="B16" s="100" t="s">
        <v>128</v>
      </c>
      <c r="C16" s="181">
        <f>VLOOKUP(B3,'2025рік-2026р (по послугам)'!C8:GX94,184,0)</f>
        <v>0</v>
      </c>
      <c r="D16" s="181">
        <f>VLOOKUP(B3,'2025рік-2026р (по послугам)'!C8:GQ94,197,0)</f>
        <v>0</v>
      </c>
      <c r="E16" s="181">
        <f t="shared" si="0"/>
        <v>0</v>
      </c>
      <c r="F16" s="484">
        <f t="shared" si="1"/>
        <v>0</v>
      </c>
    </row>
    <row r="17" spans="1:6" s="104" customFormat="1" ht="16.5" x14ac:dyDescent="0.25">
      <c r="A17" s="116" t="s">
        <v>152</v>
      </c>
      <c r="B17" s="105" t="s">
        <v>151</v>
      </c>
      <c r="C17" s="181">
        <f>VLOOKUP(B3,'2025рік-2026р (по послугам)'!C8:GY94,205,0)</f>
        <v>13016.459999999997</v>
      </c>
      <c r="D17" s="181">
        <f>VLOOKUP(B3,'2025рік-2026р (по послугам)'!C8:HL94,218,0)</f>
        <v>12728.391322711772</v>
      </c>
      <c r="E17" s="181">
        <f t="shared" si="0"/>
        <v>-288.06867728822544</v>
      </c>
      <c r="F17" s="484">
        <f t="shared" si="1"/>
        <v>0.97786889236488062</v>
      </c>
    </row>
    <row r="18" spans="1:6" ht="19.5" customHeight="1" x14ac:dyDescent="0.25">
      <c r="A18" s="117" t="s">
        <v>150</v>
      </c>
      <c r="B18" s="101" t="s">
        <v>25</v>
      </c>
      <c r="C18" s="181">
        <f>VLOOKUP(B3,'2025рік-2026р (по послугам)'!C8:JE94,234,0)</f>
        <v>0</v>
      </c>
      <c r="D18" s="181">
        <f>VLOOKUP(B3,'2025рік-2026р (по послугам)'!C8:IO94,247,0)</f>
        <v>0</v>
      </c>
      <c r="E18" s="181">
        <f t="shared" si="0"/>
        <v>0</v>
      </c>
      <c r="F18" s="489">
        <v>0</v>
      </c>
    </row>
    <row r="19" spans="1:6" ht="16.5" customHeight="1" x14ac:dyDescent="0.25">
      <c r="A19" s="117" t="s">
        <v>149</v>
      </c>
      <c r="B19" s="101" t="s">
        <v>26</v>
      </c>
      <c r="C19" s="181">
        <f>VLOOKUP(B3,'2025рік-2026р (по послугам)'!C8:JE94,263,0)</f>
        <v>0</v>
      </c>
      <c r="D19" s="181">
        <f>VLOOKUP(B3,'2025рік-2026р (по послугам)'!C8:JR94,276,0)</f>
        <v>0</v>
      </c>
      <c r="E19" s="181">
        <f t="shared" si="0"/>
        <v>0</v>
      </c>
      <c r="F19" s="484">
        <f t="shared" si="1"/>
        <v>0</v>
      </c>
    </row>
    <row r="20" spans="1:6" ht="19.5" customHeight="1" x14ac:dyDescent="0.25">
      <c r="A20" s="117" t="s">
        <v>148</v>
      </c>
      <c r="B20" s="101" t="s">
        <v>30</v>
      </c>
      <c r="C20" s="181">
        <f>VLOOKUP(B3,'2025рік-2026р (по послугам)'!C8:KH94,292,0)</f>
        <v>2354.1800000000003</v>
      </c>
      <c r="D20" s="181">
        <f>VLOOKUP(B3,'2025рік-2026р (по послугам)'!C8:KU94,305,0)</f>
        <v>3284.3609514358172</v>
      </c>
      <c r="E20" s="181">
        <f t="shared" si="0"/>
        <v>930.18095143581695</v>
      </c>
      <c r="F20" s="484">
        <f t="shared" si="1"/>
        <v>1.3951188742729175</v>
      </c>
    </row>
    <row r="21" spans="1:6" ht="28.5" customHeight="1" x14ac:dyDescent="0.25">
      <c r="A21" s="118" t="s">
        <v>147</v>
      </c>
      <c r="B21" s="101" t="s">
        <v>146</v>
      </c>
      <c r="C21" s="181">
        <f>VLOOKUP(B3,'2025рік-2026р (по послугам)'!C8:LK94,321,0)</f>
        <v>0</v>
      </c>
      <c r="D21" s="181">
        <f>VLOOKUP(B3,'2025рік-2026р (по послугам)'!C8:LX94,334,0)</f>
        <v>0</v>
      </c>
      <c r="E21" s="181">
        <f t="shared" si="0"/>
        <v>0</v>
      </c>
      <c r="F21" s="484">
        <f t="shared" si="1"/>
        <v>0</v>
      </c>
    </row>
    <row r="22" spans="1:6" s="97" customFormat="1" ht="87" customHeight="1" x14ac:dyDescent="0.25">
      <c r="A22" s="119" t="s">
        <v>145</v>
      </c>
      <c r="B22" s="103" t="s">
        <v>144</v>
      </c>
      <c r="C22" s="181">
        <f>VLOOKUP(B3,'2025рік-2026р (по послугам)'!C8:MN94,350,0)</f>
        <v>33044.980000000003</v>
      </c>
      <c r="D22" s="181">
        <f>VLOOKUP(B3,'2025рік-2026р (по послугам)'!C8:NA94,363,0)</f>
        <v>10053.805625024732</v>
      </c>
      <c r="E22" s="209">
        <f t="shared" si="0"/>
        <v>-22991.174374975271</v>
      </c>
      <c r="F22" s="484">
        <f t="shared" si="1"/>
        <v>0.30424607988943347</v>
      </c>
    </row>
    <row r="23" spans="1:6" s="97" customFormat="1" ht="18" customHeight="1" x14ac:dyDescent="0.25">
      <c r="A23" s="119" t="s">
        <v>143</v>
      </c>
      <c r="B23" s="103" t="s">
        <v>142</v>
      </c>
      <c r="C23" s="181">
        <f>SUM(C24:C30)</f>
        <v>16143.119999999997</v>
      </c>
      <c r="D23" s="181">
        <f>SUM(D24:D30)</f>
        <v>9683.15</v>
      </c>
      <c r="E23" s="209">
        <f t="shared" si="0"/>
        <v>-6459.9699999999975</v>
      </c>
      <c r="F23" s="484">
        <f t="shared" si="1"/>
        <v>0.59983138327659102</v>
      </c>
    </row>
    <row r="24" spans="1:6" ht="16.5" x14ac:dyDescent="0.25">
      <c r="A24" s="116" t="s">
        <v>141</v>
      </c>
      <c r="B24" s="100" t="s">
        <v>140</v>
      </c>
      <c r="C24" s="181">
        <f>VLOOKUP(B3,'2025рік-2026р (по послугам)'!C8:NV94,384,0)</f>
        <v>3599.5999999999995</v>
      </c>
      <c r="D24" s="181">
        <f>VLOOKUP(B3,'2025рік-2026р (по послугам)'!C8:OI94,397,0)</f>
        <v>7696.41</v>
      </c>
      <c r="E24" s="181">
        <f t="shared" si="0"/>
        <v>4096.8100000000004</v>
      </c>
      <c r="F24" s="484">
        <f t="shared" si="1"/>
        <v>2.1381292365818427</v>
      </c>
    </row>
    <row r="25" spans="1:6" ht="15" customHeight="1" x14ac:dyDescent="0.25">
      <c r="A25" s="116" t="s">
        <v>139</v>
      </c>
      <c r="B25" s="100" t="s">
        <v>138</v>
      </c>
      <c r="C25" s="181">
        <f>VLOOKUP(B3,'2025рік-2026р (по послугам)'!C8:OY94,413,0)</f>
        <v>5359.1799999999994</v>
      </c>
      <c r="D25" s="181">
        <f>VLOOKUP(B3,'2025рік-2026р (по послугам)'!C8:PL94,426,0)</f>
        <v>0</v>
      </c>
      <c r="E25" s="181">
        <f t="shared" si="0"/>
        <v>-5359.1799999999994</v>
      </c>
      <c r="F25" s="484">
        <f t="shared" si="1"/>
        <v>0</v>
      </c>
    </row>
    <row r="26" spans="1:6" ht="15" customHeight="1" x14ac:dyDescent="0.25">
      <c r="A26" s="116" t="s">
        <v>137</v>
      </c>
      <c r="B26" s="100" t="s">
        <v>136</v>
      </c>
      <c r="C26" s="181">
        <f>VLOOKUP(B3,'2025рік-2026р (по послугам)'!C8:QB94,442,0)</f>
        <v>810.68000000000006</v>
      </c>
      <c r="D26" s="181">
        <f>VLOOKUP(B3,'2025рік-2026р (по послугам)'!C8:QO94,455,0)</f>
        <v>0</v>
      </c>
      <c r="E26" s="181">
        <f t="shared" si="0"/>
        <v>-810.68000000000006</v>
      </c>
      <c r="F26" s="484">
        <f t="shared" si="1"/>
        <v>0</v>
      </c>
    </row>
    <row r="27" spans="1:6" ht="16.5" x14ac:dyDescent="0.25">
      <c r="A27" s="116" t="s">
        <v>135</v>
      </c>
      <c r="B27" s="100" t="s">
        <v>134</v>
      </c>
      <c r="C27" s="181">
        <f>VLOOKUP(B3,'2025рік-2026р (по послугам)'!C8:RE94,471,0)</f>
        <v>4279.96</v>
      </c>
      <c r="D27" s="181">
        <f>VLOOKUP(B3,'2025рік-2026р (по послугам)'!C8:RR94,484,0)</f>
        <v>1986.74</v>
      </c>
      <c r="E27" s="181">
        <f t="shared" si="0"/>
        <v>-2293.2200000000003</v>
      </c>
      <c r="F27" s="484">
        <f t="shared" si="1"/>
        <v>0.46419592706473894</v>
      </c>
    </row>
    <row r="28" spans="1:6" ht="16.5" x14ac:dyDescent="0.25">
      <c r="A28" s="116" t="s">
        <v>133</v>
      </c>
      <c r="B28" s="100" t="s">
        <v>132</v>
      </c>
      <c r="C28" s="181">
        <f>VLOOKUP(B3,'2025рік-2026р (по послугам)'!C8:SH94,500,0)</f>
        <v>0</v>
      </c>
      <c r="D28" s="181">
        <f>VLOOKUP(B3,'2025рік-2026р (по послугам)'!C8:SU94,513,0)</f>
        <v>0</v>
      </c>
      <c r="E28" s="181">
        <f t="shared" si="0"/>
        <v>0</v>
      </c>
      <c r="F28" s="484">
        <f t="shared" si="1"/>
        <v>0</v>
      </c>
    </row>
    <row r="29" spans="1:6" ht="15.75" customHeight="1" x14ac:dyDescent="0.25">
      <c r="A29" s="116" t="s">
        <v>131</v>
      </c>
      <c r="B29" s="100" t="s">
        <v>130</v>
      </c>
      <c r="C29" s="181">
        <f>VLOOKUP(B3,'2025рік-2026р (по послугам)'!C8:TK94,529,0)</f>
        <v>2035.24</v>
      </c>
      <c r="D29" s="181">
        <f>VLOOKUP(B3,'2025рік-2026р (по послугам)'!C8:TX94,542,0)</f>
        <v>0</v>
      </c>
      <c r="E29" s="181">
        <f t="shared" si="0"/>
        <v>-2035.24</v>
      </c>
      <c r="F29" s="484">
        <f t="shared" si="1"/>
        <v>0</v>
      </c>
    </row>
    <row r="30" spans="1:6" ht="15.75" customHeight="1" x14ac:dyDescent="0.25">
      <c r="A30" s="116" t="s">
        <v>129</v>
      </c>
      <c r="B30" s="100" t="s">
        <v>128</v>
      </c>
      <c r="C30" s="181">
        <f>VLOOKUP(B3,'2025рік-2026р (по послугам)'!C8:VO94,558,0)</f>
        <v>58.460000000000008</v>
      </c>
      <c r="D30" s="181">
        <f>VLOOKUP(B3,'2025рік-2026р (по послугам)'!C8:VA94,571,0)</f>
        <v>0</v>
      </c>
      <c r="E30" s="181">
        <f t="shared" si="0"/>
        <v>-58.460000000000008</v>
      </c>
      <c r="F30" s="484">
        <f t="shared" si="1"/>
        <v>0</v>
      </c>
    </row>
    <row r="31" spans="1:6" ht="27.75" customHeight="1" x14ac:dyDescent="0.25">
      <c r="A31" s="117" t="s">
        <v>127</v>
      </c>
      <c r="B31" s="101" t="s">
        <v>126</v>
      </c>
      <c r="C31" s="181">
        <f>VLOOKUP(B3,'2025рік-2026р (по послугам)'!C8:VQ94,587,0)</f>
        <v>0</v>
      </c>
      <c r="D31" s="181">
        <f>VLOOKUP(B3,'2025рік-2026р (по послугам)'!C8:WD94,600,0)</f>
        <v>0</v>
      </c>
      <c r="E31" s="181">
        <f t="shared" si="0"/>
        <v>0</v>
      </c>
      <c r="F31" s="484">
        <f t="shared" si="1"/>
        <v>0</v>
      </c>
    </row>
    <row r="32" spans="1:6" ht="19.5" customHeight="1" x14ac:dyDescent="0.25">
      <c r="A32" s="117" t="s">
        <v>125</v>
      </c>
      <c r="B32" s="101" t="s">
        <v>24</v>
      </c>
      <c r="C32" s="181">
        <f>VLOOKUP(B3,'2025рік-2026р (по послугам)'!C8:WT94,616,0)</f>
        <v>36890.42</v>
      </c>
      <c r="D32" s="181">
        <f>VLOOKUP(B3,'2025рік-2026р (по послугам)'!C8:XG94,629,0)</f>
        <v>48593.06908001587</v>
      </c>
      <c r="E32" s="181">
        <f t="shared" si="0"/>
        <v>11702.649080015872</v>
      </c>
      <c r="F32" s="484">
        <f t="shared" si="1"/>
        <v>1.3172273202640652</v>
      </c>
    </row>
    <row r="33" spans="1:11" ht="26.25" customHeight="1" x14ac:dyDescent="0.25">
      <c r="A33" s="117" t="s">
        <v>124</v>
      </c>
      <c r="B33" s="101" t="s">
        <v>123</v>
      </c>
      <c r="C33" s="181">
        <f>VLOOKUP(B3,'2025рік-2026р (по послугам)'!C8:XW94,645,0)</f>
        <v>25208.500000000004</v>
      </c>
      <c r="D33" s="181">
        <f>VLOOKUP(B3,'2025рік-2026р (по послугам)'!C8:YJ94,658,0)</f>
        <v>16390.138251212993</v>
      </c>
      <c r="E33" s="181">
        <f t="shared" si="0"/>
        <v>-8818.3617487870106</v>
      </c>
      <c r="F33" s="484">
        <f t="shared" si="1"/>
        <v>0.6501830037968539</v>
      </c>
    </row>
    <row r="34" spans="1:11" ht="43.5" customHeight="1" x14ac:dyDescent="0.25">
      <c r="A34" s="117" t="s">
        <v>122</v>
      </c>
      <c r="B34" s="101" t="s">
        <v>121</v>
      </c>
      <c r="C34" s="181">
        <f>VLOOKUP(B3,'2025рік-2026р (по послугам)'!C8:YZ94,674,0)</f>
        <v>5387.02</v>
      </c>
      <c r="D34" s="181">
        <f>VLOOKUP(B3,'2025рік-2026р (по послугам)'!C8:ZM94,687,0)</f>
        <v>10899.190815931208</v>
      </c>
      <c r="E34" s="181">
        <f t="shared" si="0"/>
        <v>5512.1708159312075</v>
      </c>
      <c r="F34" s="484">
        <f t="shared" si="1"/>
        <v>2.0232319196756663</v>
      </c>
    </row>
    <row r="35" spans="1:11" ht="20.25" customHeight="1" x14ac:dyDescent="0.25">
      <c r="A35" s="117" t="s">
        <v>120</v>
      </c>
      <c r="B35" s="101" t="s">
        <v>28</v>
      </c>
      <c r="C35" s="181">
        <f>VLOOKUP(B3,'2025рік-2026р (по послугам)'!C8:AAC94,703,0)</f>
        <v>416.0200000000001</v>
      </c>
      <c r="D35" s="181">
        <f>VLOOKUP(B3,'2025рік-2026р (по послугам)'!C8:AAP94,716,0)</f>
        <v>492.43349454639997</v>
      </c>
      <c r="E35" s="181">
        <f t="shared" si="0"/>
        <v>76.413494546399875</v>
      </c>
      <c r="F35" s="484">
        <f t="shared" si="1"/>
        <v>1.1836774543204651</v>
      </c>
    </row>
    <row r="36" spans="1:11" ht="17.25" customHeight="1" x14ac:dyDescent="0.25">
      <c r="A36" s="117" t="s">
        <v>119</v>
      </c>
      <c r="B36" s="101" t="s">
        <v>29</v>
      </c>
      <c r="C36" s="181">
        <f>VLOOKUP(B3,'2025рік-2026р (по послугам)'!C8:ABF94,732,0)</f>
        <v>92.06</v>
      </c>
      <c r="D36" s="181">
        <f>VLOOKUP(B3,'2025рік-2026р (по послугам)'!C8:ABS94,745,0)</f>
        <v>0</v>
      </c>
      <c r="E36" s="181">
        <f t="shared" si="0"/>
        <v>-92.06</v>
      </c>
      <c r="F36" s="484">
        <f t="shared" si="1"/>
        <v>0</v>
      </c>
    </row>
    <row r="37" spans="1:11" ht="62.25" customHeight="1" x14ac:dyDescent="0.25">
      <c r="A37" s="117" t="s">
        <v>118</v>
      </c>
      <c r="B37" s="101" t="s">
        <v>117</v>
      </c>
      <c r="C37" s="181">
        <f>(SUM(C38:C39))</f>
        <v>15691.619999999999</v>
      </c>
      <c r="D37" s="181">
        <f>(SUM(D38:D39))</f>
        <v>18754.084579140002</v>
      </c>
      <c r="E37" s="181">
        <f t="shared" si="0"/>
        <v>3062.4645791400035</v>
      </c>
      <c r="F37" s="484">
        <f>IF(D37=0,0,D37/C37)</f>
        <v>1.1951656093596457</v>
      </c>
    </row>
    <row r="38" spans="1:11" ht="17.25" customHeight="1" x14ac:dyDescent="0.25">
      <c r="A38" s="120" t="s">
        <v>116</v>
      </c>
      <c r="B38" s="100" t="s">
        <v>115</v>
      </c>
      <c r="C38" s="181">
        <f>VLOOKUP(B3,'2025рік-2026р (по послугам)'!C8:ACN94,766,0)</f>
        <v>15691.619999999999</v>
      </c>
      <c r="D38" s="181">
        <f>VLOOKUP(B3,'2025рік-2026р (по послугам)'!C8:ADA94,779,0)</f>
        <v>18754.084579140002</v>
      </c>
      <c r="E38" s="181">
        <f t="shared" si="0"/>
        <v>3062.4645791400035</v>
      </c>
      <c r="F38" s="484">
        <f t="shared" si="1"/>
        <v>1.1951656093596457</v>
      </c>
    </row>
    <row r="39" spans="1:11" s="97" customFormat="1" ht="17.25" customHeight="1" x14ac:dyDescent="0.25">
      <c r="A39" s="121" t="s">
        <v>114</v>
      </c>
      <c r="B39" s="102" t="s">
        <v>113</v>
      </c>
      <c r="C39" s="181">
        <f>VLOOKUP(B3,'2025рік-2026р (по послугам)'!C8:ADQ94,795,0)</f>
        <v>0</v>
      </c>
      <c r="D39" s="181">
        <f>VLOOKUP(B3,'2025рік-2026р (по послугам)'!C8:AED94,808,0)</f>
        <v>0</v>
      </c>
      <c r="E39" s="181">
        <f t="shared" si="0"/>
        <v>0</v>
      </c>
      <c r="F39" s="484">
        <f t="shared" si="1"/>
        <v>0</v>
      </c>
    </row>
    <row r="40" spans="1:11" ht="17.25" customHeight="1" x14ac:dyDescent="0.25">
      <c r="A40" s="117" t="s">
        <v>112</v>
      </c>
      <c r="B40" s="100" t="s">
        <v>111</v>
      </c>
      <c r="C40" s="181">
        <v>0</v>
      </c>
      <c r="D40" s="181">
        <v>0</v>
      </c>
      <c r="E40" s="181">
        <f>D40-C40</f>
        <v>0</v>
      </c>
      <c r="F40" s="484">
        <f>IF(D40=0,0,D40/C40)</f>
        <v>0</v>
      </c>
    </row>
    <row r="41" spans="1:11" ht="18.75" customHeight="1" x14ac:dyDescent="0.25">
      <c r="A41" s="117" t="s">
        <v>110</v>
      </c>
      <c r="B41" s="100" t="s">
        <v>58</v>
      </c>
      <c r="C41" s="181">
        <f>VLOOKUP(B3,'2025рік-2026р (по послугам)'!C8:AFW94,853,0)</f>
        <v>174312.15999999997</v>
      </c>
      <c r="D41" s="181">
        <f>VLOOKUP(B3,'2025рік-2026р (по послугам)'!C8:AFX94,854,0)</f>
        <v>152217.70012809549</v>
      </c>
      <c r="E41" s="181">
        <f>D41-C41</f>
        <v>-22094.459871904488</v>
      </c>
      <c r="F41" s="484">
        <f t="shared" si="1"/>
        <v>0.87324774202841338</v>
      </c>
      <c r="G41" s="490">
        <f>C9+C18+C19+C20+C21+C22+C23+C31+C32+C33+C34+C35+C36+C40+C37</f>
        <v>174312.15999999997</v>
      </c>
      <c r="H41" s="490">
        <f>D9+D18+D19+D20+D21+D22+D23+D31+D32+D33+D34+D35+D36+D40+D37</f>
        <v>152217.70012809549</v>
      </c>
      <c r="J41" s="144">
        <f>C9+C18+C19+C20+C21+C22+C23+C31+C32+C33+C34+C35+C36+C37+C40</f>
        <v>174312.15999999997</v>
      </c>
      <c r="K41" s="144">
        <f>D9+D18+D19+D20+D21+D22+D23+D31+D32+D33+D34+D35+D36+D37+D40</f>
        <v>152217.70012809549</v>
      </c>
    </row>
    <row r="42" spans="1:11" ht="18.75" customHeight="1" thickBot="1" x14ac:dyDescent="0.3">
      <c r="A42" s="137" t="s">
        <v>109</v>
      </c>
      <c r="B42" s="138" t="s">
        <v>59</v>
      </c>
      <c r="C42" s="210">
        <f>C41*1.2</f>
        <v>209174.59199999998</v>
      </c>
      <c r="D42" s="210">
        <f>D41*1.2</f>
        <v>182661.24015371458</v>
      </c>
      <c r="E42" s="210">
        <f>D42-C42</f>
        <v>-26513.351846285397</v>
      </c>
      <c r="F42" s="485">
        <f t="shared" si="1"/>
        <v>0.87324774202841327</v>
      </c>
      <c r="G42" s="491"/>
      <c r="H42" s="491"/>
    </row>
    <row r="43" spans="1:11" ht="18.75" hidden="1" customHeight="1" outlineLevel="1" x14ac:dyDescent="0.25">
      <c r="A43" s="134" t="s">
        <v>108</v>
      </c>
      <c r="B43" s="135" t="s">
        <v>107</v>
      </c>
      <c r="C43" s="181">
        <f>VLOOKUP(B3,'2025рік-2026р (по послугам)'!C8:AGG94,863,0)</f>
        <v>10458.729599999999</v>
      </c>
      <c r="D43" s="181">
        <f>VLOOKUP(B3,'2025рік-2026р (по послугам)'!C8:AGH94,864,0)</f>
        <v>9133.0620076857285</v>
      </c>
      <c r="E43" s="195">
        <f>D43-C43</f>
        <v>-1325.6675923142702</v>
      </c>
      <c r="F43" s="136">
        <f t="shared" si="1"/>
        <v>0.87324774202841327</v>
      </c>
      <c r="G43" s="491"/>
      <c r="H43" s="491"/>
    </row>
    <row r="44" spans="1:11" ht="19.5" hidden="1" customHeight="1" outlineLevel="1" thickBot="1" x14ac:dyDescent="0.3">
      <c r="A44" s="196" t="s">
        <v>106</v>
      </c>
      <c r="B44" s="197" t="s">
        <v>61</v>
      </c>
      <c r="C44" s="198">
        <f>C42+C43</f>
        <v>219633.32159999997</v>
      </c>
      <c r="D44" s="198">
        <f>D42+D43</f>
        <v>191794.30216140029</v>
      </c>
      <c r="E44" s="198">
        <f>D44-C44</f>
        <v>-27839.019438599673</v>
      </c>
      <c r="F44" s="133">
        <f t="shared" si="1"/>
        <v>0.87324774202841327</v>
      </c>
      <c r="G44" s="491"/>
      <c r="H44" s="243" t="s">
        <v>732</v>
      </c>
    </row>
    <row r="45" spans="1:11" s="97" customFormat="1" ht="16.5" customHeight="1" collapsed="1" x14ac:dyDescent="0.25">
      <c r="A45" s="199"/>
      <c r="B45" s="244"/>
      <c r="C45" s="188"/>
      <c r="D45" s="188"/>
      <c r="E45" s="188"/>
      <c r="F45" s="189"/>
      <c r="G45" s="243"/>
      <c r="H45" s="243"/>
    </row>
    <row r="46" spans="1:11" s="97" customFormat="1" ht="33.75" customHeight="1" x14ac:dyDescent="0.25">
      <c r="A46" s="187"/>
      <c r="B46" s="496" t="s">
        <v>168</v>
      </c>
      <c r="C46" s="211" t="s">
        <v>2543</v>
      </c>
      <c r="D46" s="493">
        <f>VLOOKUP(B3,'Просроч.забрг. на 01.09.2026'!A2:D522,4,0)</f>
        <v>102302.87999999999</v>
      </c>
      <c r="E46" s="203">
        <f>D46/H46</f>
        <v>0.46578943147031115</v>
      </c>
      <c r="F46" s="204" t="s">
        <v>169</v>
      </c>
      <c r="G46" s="243"/>
      <c r="H46" s="492">
        <f>VLOOKUP(B3,'2025рік-2026р (по послугам)'!C8:AGL94,868,0)</f>
        <v>219633.32159999997</v>
      </c>
    </row>
    <row r="47" spans="1:11" s="97" customFormat="1" ht="14.25" customHeight="1" x14ac:dyDescent="0.25">
      <c r="A47" s="187"/>
      <c r="B47" s="190"/>
      <c r="C47" s="188"/>
      <c r="D47" s="494"/>
      <c r="E47" s="188"/>
      <c r="F47" s="189"/>
      <c r="H47" s="243"/>
    </row>
    <row r="48" spans="1:11" s="97" customFormat="1" ht="36" customHeight="1" x14ac:dyDescent="0.25">
      <c r="A48" s="187"/>
      <c r="B48" s="495" t="s">
        <v>2581</v>
      </c>
      <c r="C48" s="486" t="s">
        <v>2580</v>
      </c>
      <c r="D48" s="517">
        <f>VLOOKUP(B3,'Наявн.коштів 2021-2026'!D9:AH95,31,0)</f>
        <v>-43085.413528351317</v>
      </c>
    </row>
    <row r="49" spans="1:6" s="97" customFormat="1" ht="26.25" customHeight="1" x14ac:dyDescent="0.25">
      <c r="A49" s="187"/>
      <c r="B49" s="487" t="s">
        <v>2582</v>
      </c>
      <c r="C49" s="488" t="s">
        <v>2579</v>
      </c>
      <c r="D49" s="518"/>
    </row>
    <row r="50" spans="1:6" s="97" customFormat="1" ht="13.5" hidden="1" customHeight="1" x14ac:dyDescent="0.25">
      <c r="A50" s="187"/>
      <c r="B50" s="245" t="s">
        <v>736</v>
      </c>
      <c r="C50" s="246"/>
      <c r="D50" s="247">
        <f>-E22-E23</f>
        <v>29451.144374975269</v>
      </c>
      <c r="E50" s="247">
        <f t="shared" ref="E50" si="2">D50/1.2</f>
        <v>24542.62031247939</v>
      </c>
      <c r="F50" s="247">
        <f t="shared" ref="F50" si="3">D50-E50</f>
        <v>4908.5240624958788</v>
      </c>
    </row>
    <row r="51" spans="1:6" s="97" customFormat="1" ht="12.75" customHeight="1" x14ac:dyDescent="0.25">
      <c r="A51" s="123"/>
      <c r="B51" s="200"/>
      <c r="C51" s="201"/>
      <c r="D51" s="112"/>
      <c r="E51" s="112"/>
      <c r="F51" s="125"/>
    </row>
    <row r="52" spans="1:6" s="97" customFormat="1" ht="12.75" customHeight="1" x14ac:dyDescent="0.25">
      <c r="A52" s="123"/>
      <c r="B52" s="124"/>
      <c r="C52" s="112"/>
      <c r="D52" s="112"/>
      <c r="E52" s="112"/>
      <c r="F52" s="125"/>
    </row>
    <row r="53" spans="1:6" ht="18.75" x14ac:dyDescent="0.25">
      <c r="B53" s="132" t="s">
        <v>730</v>
      </c>
      <c r="C53" s="129"/>
      <c r="D53" s="128"/>
      <c r="E53" s="128"/>
      <c r="F53" s="126"/>
    </row>
    <row r="54" spans="1:6" ht="18" customHeight="1" x14ac:dyDescent="0.25">
      <c r="B54" s="130"/>
      <c r="C54" s="131"/>
      <c r="D54" s="130"/>
      <c r="E54" s="130"/>
      <c r="F54" s="126"/>
    </row>
  </sheetData>
  <customSheetViews>
    <customSheetView guid="{0665432D-35CD-4531-A470-E4B79115E5E2}" scale="90" showPageBreaks="1" fitToPage="1" printArea="1" hiddenRows="1">
      <pane xSplit="2" ySplit="6" topLeftCell="C35" activePane="bottomRight" state="frozen"/>
      <selection pane="bottomRight" activeCell="A9" sqref="A9:XFD40"/>
      <pageMargins left="0.39370078740157483" right="0.19685039370078741" top="0.19685039370078741" bottom="0.19685039370078741" header="0.31496062992125984" footer="0.31496062992125984"/>
      <pageSetup paperSize="9" scale="66" orientation="portrait" r:id="rId1"/>
    </customSheetView>
    <customSheetView guid="{A13E38AD-F031-469C-8531-3E6E9DCB270D}" scale="75" showPageBreaks="1" fitToPage="1" printArea="1" hiddenRows="1">
      <pane xSplit="2" ySplit="6" topLeftCell="C10" activePane="bottomRight" state="frozen"/>
      <selection pane="bottomRight" activeCell="B16" sqref="B16"/>
      <pageMargins left="0.39370078740157483" right="0.19685039370078741" top="0.19685039370078741" bottom="0.19685039370078741" header="0.31496062992125984" footer="0.31496062992125984"/>
      <pageSetup paperSize="9" scale="66" orientation="portrait" r:id="rId2"/>
    </customSheetView>
  </customSheetViews>
  <mergeCells count="8">
    <mergeCell ref="D48:D49"/>
    <mergeCell ref="G3:I5"/>
    <mergeCell ref="A2:F2"/>
    <mergeCell ref="B3:D3"/>
    <mergeCell ref="E4:F4"/>
    <mergeCell ref="C5:F5"/>
    <mergeCell ref="A5:A6"/>
    <mergeCell ref="B5:B6"/>
  </mergeCells>
  <dataValidations count="1">
    <dataValidation type="list" allowBlank="1" showInputMessage="1" showErrorMessage="1" sqref="C4">
      <formula1>#REF!</formula1>
    </dataValidation>
  </dataValidations>
  <pageMargins left="0.39370078740157483" right="0.19685039370078741" top="0.19685039370078741" bottom="0.19685039370078741" header="0.31496062992125984" footer="0.31496062992125984"/>
  <pageSetup paperSize="9" scale="72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'2025рік-2026р (по послугам)'!$C$8:$C$94</xm:f>
          </x14:formula1>
          <xm:sqref>B3:D3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HH461"/>
  <sheetViews>
    <sheetView zoomScale="110" zoomScaleNormal="110" workbookViewId="0">
      <pane xSplit="4" ySplit="7" topLeftCell="HL54" activePane="bottomRight" state="frozen"/>
      <selection pane="topRight" activeCell="D1" sqref="D1"/>
      <selection pane="bottomLeft" activeCell="A8" sqref="A8"/>
      <selection pane="bottomRight" activeCell="A56" sqref="A56:XFD56"/>
    </sheetView>
  </sheetViews>
  <sheetFormatPr defaultColWidth="11.42578125" defaultRowHeight="10.5" outlineLevelRow="1" outlineLevelCol="2" x14ac:dyDescent="0.25"/>
  <cols>
    <col min="1" max="1" width="5.140625" style="154" customWidth="1"/>
    <col min="2" max="2" width="3.28515625" style="154" customWidth="1"/>
    <col min="3" max="3" width="29.85546875" style="154" customWidth="1"/>
    <col min="4" max="4" width="9.42578125" style="154" customWidth="1"/>
    <col min="5" max="5" width="12.140625" style="154" customWidth="1"/>
    <col min="6" max="6" width="12" style="248" customWidth="1" outlineLevel="1"/>
    <col min="7" max="7" width="12.140625" style="248" customWidth="1" outlineLevel="1"/>
    <col min="8" max="8" width="12.7109375" style="248" customWidth="1" outlineLevel="1"/>
    <col min="9" max="9" width="13" style="248" customWidth="1" outlineLevel="1"/>
    <col min="10" max="10" width="12.28515625" style="248" customWidth="1" outlineLevel="1"/>
    <col min="11" max="11" width="11.5703125" style="154" customWidth="1" collapsed="1"/>
    <col min="12" max="12" width="13" style="154" hidden="1" customWidth="1" outlineLevel="1"/>
    <col min="13" max="23" width="11.140625" style="154" hidden="1" customWidth="1" outlineLevel="1"/>
    <col min="24" max="24" width="10.85546875" style="9" customWidth="1" collapsed="1"/>
    <col min="25" max="36" width="12.42578125" style="154" hidden="1" customWidth="1" outlineLevel="1"/>
    <col min="37" max="37" width="14.140625" style="154" hidden="1" customWidth="1" outlineLevel="1"/>
    <col min="38" max="38" width="11" style="9" customWidth="1"/>
    <col min="39" max="39" width="10.140625" style="9" customWidth="1"/>
    <col min="40" max="40" width="10.28515625" style="154" customWidth="1" collapsed="1"/>
    <col min="41" max="52" width="13" style="154" hidden="1" customWidth="1" outlineLevel="1"/>
    <col min="53" max="53" width="11.28515625" style="154" customWidth="1" collapsed="1"/>
    <col min="54" max="54" width="11.85546875" style="154" hidden="1" customWidth="1" outlineLevel="1"/>
    <col min="55" max="65" width="12.42578125" style="154" hidden="1" customWidth="1" outlineLevel="1"/>
    <col min="66" max="66" width="13.140625" style="154" hidden="1" customWidth="1" outlineLevel="1"/>
    <col min="67" max="67" width="10.140625" style="9" customWidth="1"/>
    <col min="68" max="68" width="9.5703125" style="154" customWidth="1"/>
    <col min="69" max="69" width="9.5703125" style="154" customWidth="1" collapsed="1"/>
    <col min="70" max="81" width="14.140625" style="154" hidden="1" customWidth="1" outlineLevel="2"/>
    <col min="82" max="82" width="11.140625" style="154" customWidth="1" collapsed="1"/>
    <col min="83" max="83" width="12.7109375" style="154" hidden="1" customWidth="1" outlineLevel="1"/>
    <col min="84" max="94" width="12.42578125" style="154" hidden="1" customWidth="1" outlineLevel="1"/>
    <col min="95" max="95" width="12.7109375" style="154" hidden="1" customWidth="1" outlineLevel="1"/>
    <col min="96" max="96" width="9.42578125" style="154" customWidth="1"/>
    <col min="97" max="97" width="8.42578125" style="9" customWidth="1"/>
    <col min="98" max="98" width="9.140625" style="154" customWidth="1" collapsed="1"/>
    <col min="99" max="110" width="11.42578125" style="154" hidden="1" customWidth="1" outlineLevel="1"/>
    <col min="111" max="111" width="10.85546875" style="154" customWidth="1" collapsed="1"/>
    <col min="112" max="124" width="11.42578125" style="154" hidden="1" customWidth="1" outlineLevel="1"/>
    <col min="125" max="125" width="10" style="154" customWidth="1"/>
    <col min="126" max="126" width="9.140625" style="154" customWidth="1"/>
    <col min="127" max="127" width="9" style="154" customWidth="1" collapsed="1"/>
    <col min="128" max="140" width="11.42578125" style="154" hidden="1" customWidth="1" outlineLevel="2"/>
    <col min="141" max="141" width="10" style="154" customWidth="1" collapsed="1"/>
    <col min="142" max="153" width="11.42578125" style="154" hidden="1" customWidth="1" outlineLevel="1"/>
    <col min="154" max="154" width="10.28515625" style="154" customWidth="1"/>
    <col min="155" max="155" width="9.28515625" style="9" customWidth="1"/>
    <col min="156" max="156" width="8.7109375" style="9" customWidth="1"/>
    <col min="157" max="157" width="10.85546875" style="154" customWidth="1" collapsed="1"/>
    <col min="158" max="169" width="11.42578125" style="154" hidden="1" customWidth="1" outlineLevel="1"/>
    <col min="170" max="170" width="11.28515625" style="154" customWidth="1" collapsed="1"/>
    <col min="171" max="183" width="11.42578125" style="154" hidden="1" customWidth="1" outlineLevel="1"/>
    <col min="184" max="184" width="10.42578125" style="154" customWidth="1"/>
    <col min="185" max="185" width="11.42578125" style="154"/>
    <col min="186" max="186" width="10.5703125" style="154" customWidth="1" collapsed="1"/>
    <col min="187" max="187" width="12.5703125" style="154" hidden="1" customWidth="1" outlineLevel="1"/>
    <col min="188" max="198" width="12.28515625" style="154" hidden="1" customWidth="1" outlineLevel="1"/>
    <col min="199" max="199" width="10.140625" style="154" customWidth="1" collapsed="1"/>
    <col min="200" max="200" width="12.5703125" style="154" hidden="1" customWidth="1" outlineLevel="1"/>
    <col min="201" max="203" width="13" style="154" hidden="1" customWidth="1" outlineLevel="1"/>
    <col min="204" max="204" width="11.42578125" style="154" hidden="1" customWidth="1" outlineLevel="1"/>
    <col min="205" max="205" width="9.7109375" style="9" customWidth="1"/>
    <col min="206" max="206" width="10" style="9" customWidth="1"/>
    <col min="207" max="207" width="11.140625" style="154" customWidth="1" collapsed="1"/>
    <col min="208" max="208" width="11.42578125" style="154" hidden="1" customWidth="1" outlineLevel="1"/>
    <col min="209" max="219" width="10" style="154" hidden="1" customWidth="1" outlineLevel="1"/>
    <col min="220" max="220" width="10.28515625" style="154" customWidth="1" collapsed="1"/>
    <col min="221" max="232" width="11.42578125" style="154" hidden="1" customWidth="1" outlineLevel="1"/>
    <col min="233" max="233" width="12.7109375" style="154" customWidth="1"/>
    <col min="234" max="234" width="9.42578125" style="154" customWidth="1"/>
    <col min="235" max="235" width="9.28515625" style="154" customWidth="1"/>
    <col min="236" max="236" width="12.5703125" style="154" customWidth="1" collapsed="1"/>
    <col min="237" max="248" width="11.42578125" style="154" hidden="1" customWidth="1" outlineLevel="1"/>
    <col min="249" max="249" width="12.28515625" style="154" customWidth="1" collapsed="1"/>
    <col min="250" max="261" width="11.42578125" style="154" hidden="1" customWidth="1" outlineLevel="1"/>
    <col min="262" max="262" width="11.42578125" style="154" customWidth="1"/>
    <col min="263" max="264" width="11.42578125" style="154"/>
    <col min="265" max="265" width="13.42578125" style="154" customWidth="1" collapsed="1"/>
    <col min="266" max="266" width="12.42578125" style="154" hidden="1" customWidth="1" outlineLevel="1"/>
    <col min="267" max="277" width="11.7109375" style="154" hidden="1" customWidth="1" outlineLevel="1"/>
    <col min="278" max="278" width="13.28515625" style="154" customWidth="1" collapsed="1"/>
    <col min="279" max="279" width="12.5703125" style="154" hidden="1" customWidth="1" outlineLevel="1"/>
    <col min="280" max="290" width="12.42578125" style="154" hidden="1" customWidth="1" outlineLevel="1"/>
    <col min="291" max="291" width="13" style="154" customWidth="1"/>
    <col min="292" max="292" width="14.5703125" style="154" customWidth="1"/>
    <col min="293" max="293" width="13.42578125" style="154" customWidth="1"/>
    <col min="294" max="294" width="13.5703125" style="154" customWidth="1" collapsed="1"/>
    <col min="295" max="295" width="13.140625" style="154" hidden="1" customWidth="1" outlineLevel="1"/>
    <col min="296" max="306" width="12.5703125" style="154" hidden="1" customWidth="1" outlineLevel="1"/>
    <col min="307" max="307" width="13.42578125" style="154" customWidth="1" collapsed="1"/>
    <col min="308" max="308" width="13.28515625" style="154" hidden="1" customWidth="1" outlineLevel="1"/>
    <col min="309" max="319" width="13.140625" style="154" hidden="1" customWidth="1" outlineLevel="1"/>
    <col min="320" max="320" width="11.42578125" style="154" customWidth="1"/>
    <col min="321" max="321" width="13.5703125" style="154" customWidth="1"/>
    <col min="322" max="322" width="13" style="154" customWidth="1"/>
    <col min="323" max="323" width="15.140625" style="154" customWidth="1" collapsed="1"/>
    <col min="324" max="324" width="13.5703125" style="154" hidden="1" customWidth="1" outlineLevel="1"/>
    <col min="325" max="325" width="12.7109375" style="154" hidden="1" customWidth="1" outlineLevel="1"/>
    <col min="326" max="326" width="13.42578125" style="154" hidden="1" customWidth="1" outlineLevel="1"/>
    <col min="327" max="327" width="12.7109375" style="154" hidden="1" customWidth="1" outlineLevel="1"/>
    <col min="328" max="328" width="16.140625" style="154" hidden="1" customWidth="1" outlineLevel="1"/>
    <col min="329" max="329" width="12.42578125" style="154" hidden="1" customWidth="1" outlineLevel="1"/>
    <col min="330" max="330" width="11.42578125" style="154" hidden="1" customWidth="1" outlineLevel="1"/>
    <col min="331" max="333" width="13.5703125" style="154" hidden="1" customWidth="1" outlineLevel="1"/>
    <col min="334" max="334" width="12.7109375" style="154" hidden="1" customWidth="1" outlineLevel="1"/>
    <col min="335" max="335" width="12.42578125" style="154" hidden="1" customWidth="1" outlineLevel="1"/>
    <col min="336" max="336" width="15.140625" style="154" customWidth="1" collapsed="1"/>
    <col min="337" max="337" width="12.5703125" style="154" hidden="1" customWidth="1" outlineLevel="1"/>
    <col min="338" max="338" width="12.42578125" style="154" hidden="1" customWidth="1" outlineLevel="1"/>
    <col min="339" max="339" width="13.140625" style="154" hidden="1" customWidth="1" outlineLevel="1"/>
    <col min="340" max="340" width="13" style="154" hidden="1" customWidth="1" outlineLevel="1"/>
    <col min="341" max="341" width="15.140625" style="154" hidden="1" customWidth="1" outlineLevel="1"/>
    <col min="342" max="342" width="13.7109375" style="154" hidden="1" customWidth="1" outlineLevel="1"/>
    <col min="343" max="343" width="11.42578125" style="154" hidden="1" customWidth="1" outlineLevel="1"/>
    <col min="344" max="344" width="14.85546875" style="154" hidden="1" customWidth="1" outlineLevel="1"/>
    <col min="345" max="346" width="11.42578125" style="154" hidden="1" customWidth="1" outlineLevel="1"/>
    <col min="347" max="347" width="12" style="154" hidden="1" customWidth="1" outlineLevel="1"/>
    <col min="348" max="348" width="11.42578125" style="154" hidden="1" customWidth="1" outlineLevel="1"/>
    <col min="349" max="349" width="12.5703125" style="154" hidden="1" customWidth="1" outlineLevel="1"/>
    <col min="350" max="350" width="15" style="154" bestFit="1" customWidth="1"/>
    <col min="351" max="351" width="14.28515625" style="154" customWidth="1"/>
    <col min="352" max="352" width="13" style="154" customWidth="1" collapsed="1"/>
    <col min="353" max="353" width="12.5703125" style="154" hidden="1" customWidth="1" outlineLevel="1"/>
    <col min="354" max="364" width="12.42578125" style="154" hidden="1" customWidth="1" outlineLevel="1"/>
    <col min="365" max="365" width="14.140625" style="154" customWidth="1" collapsed="1"/>
    <col min="366" max="366" width="11.42578125" style="154" hidden="1" customWidth="1" outlineLevel="1"/>
    <col min="367" max="377" width="12.5703125" style="154" hidden="1" customWidth="1" outlineLevel="1"/>
    <col min="378" max="378" width="12.7109375" style="154" customWidth="1"/>
    <col min="379" max="379" width="13.85546875" style="154" customWidth="1"/>
    <col min="380" max="380" width="13.85546875" style="9" customWidth="1"/>
    <col min="381" max="381" width="11.85546875" style="248" customWidth="1"/>
    <col min="382" max="382" width="12" style="248" customWidth="1"/>
    <col min="383" max="383" width="13.28515625" style="248" customWidth="1"/>
    <col min="384" max="384" width="12.7109375" style="248" customWidth="1"/>
    <col min="385" max="385" width="10.42578125" style="248" customWidth="1"/>
    <col min="386" max="386" width="13.42578125" style="154" customWidth="1" collapsed="1"/>
    <col min="387" max="387" width="11.42578125" style="154" hidden="1" customWidth="1" outlineLevel="1"/>
    <col min="388" max="398" width="11.28515625" style="154" hidden="1" customWidth="1" outlineLevel="1"/>
    <col min="399" max="399" width="12.85546875" style="154" customWidth="1" collapsed="1"/>
    <col min="400" max="401" width="9.140625" style="154" hidden="1" customWidth="1" outlineLevel="1"/>
    <col min="402" max="402" width="10.85546875" style="154" hidden="1" customWidth="1" outlineLevel="1"/>
    <col min="403" max="407" width="9.140625" style="154" hidden="1" customWidth="1" outlineLevel="1"/>
    <col min="408" max="408" width="9.5703125" style="154" hidden="1" customWidth="1" outlineLevel="1"/>
    <col min="409" max="411" width="9.140625" style="154" hidden="1" customWidth="1" outlineLevel="1"/>
    <col min="412" max="412" width="10.7109375" style="154" customWidth="1"/>
    <col min="413" max="413" width="12.85546875" style="154" customWidth="1"/>
    <col min="414" max="414" width="11.42578125" style="154"/>
    <col min="415" max="415" width="15" style="154" customWidth="1" collapsed="1"/>
    <col min="416" max="416" width="11.7109375" style="154" hidden="1" customWidth="1" outlineLevel="1"/>
    <col min="417" max="427" width="13" style="154" hidden="1" customWidth="1" outlineLevel="1"/>
    <col min="428" max="428" width="14.28515625" style="154" customWidth="1" collapsed="1"/>
    <col min="429" max="429" width="12.5703125" style="154" hidden="1" customWidth="1" outlineLevel="1"/>
    <col min="430" max="440" width="11.85546875" style="154" hidden="1" customWidth="1" outlineLevel="1"/>
    <col min="441" max="441" width="13.28515625" style="154" customWidth="1"/>
    <col min="442" max="442" width="14.28515625" style="154" customWidth="1"/>
    <col min="443" max="443" width="13.28515625" style="154" bestFit="1" customWidth="1"/>
    <col min="444" max="444" width="13.7109375" style="154" customWidth="1" collapsed="1"/>
    <col min="445" max="456" width="11.42578125" style="154" hidden="1" customWidth="1" outlineLevel="1"/>
    <col min="457" max="457" width="14" style="154" customWidth="1" collapsed="1"/>
    <col min="458" max="469" width="11.42578125" style="154" hidden="1" customWidth="1" outlineLevel="1"/>
    <col min="470" max="470" width="14.140625" style="154" customWidth="1"/>
    <col min="471" max="471" width="12.85546875" style="154" customWidth="1"/>
    <col min="472" max="472" width="14.42578125" style="154" customWidth="1"/>
    <col min="473" max="473" width="14.7109375" style="154" customWidth="1" collapsed="1"/>
    <col min="474" max="485" width="11.42578125" style="154" hidden="1" customWidth="1" outlineLevel="1"/>
    <col min="486" max="486" width="11.42578125" style="154" collapsed="1"/>
    <col min="487" max="498" width="11.42578125" style="154" hidden="1" customWidth="1" outlineLevel="1"/>
    <col min="499" max="499" width="10.7109375" style="154" customWidth="1"/>
    <col min="500" max="500" width="11.28515625" style="154" customWidth="1"/>
    <col min="501" max="501" width="10.28515625" style="154" customWidth="1"/>
    <col min="502" max="502" width="11.28515625" style="154" customWidth="1" collapsed="1"/>
    <col min="503" max="503" width="11.42578125" style="154" hidden="1" customWidth="1" outlineLevel="1"/>
    <col min="504" max="514" width="12.140625" style="154" hidden="1" customWidth="1" outlineLevel="1"/>
    <col min="515" max="515" width="11.42578125" style="154" collapsed="1"/>
    <col min="516" max="527" width="11.42578125" style="154" hidden="1" customWidth="1" outlineLevel="1"/>
    <col min="528" max="530" width="11.42578125" style="154"/>
    <col min="531" max="531" width="11.42578125" style="154" collapsed="1"/>
    <col min="532" max="543" width="11.42578125" style="154" hidden="1" customWidth="1" outlineLevel="1"/>
    <col min="544" max="544" width="11.42578125" style="154" collapsed="1"/>
    <col min="545" max="556" width="11.42578125" style="154" hidden="1" customWidth="1" outlineLevel="1"/>
    <col min="557" max="559" width="11.42578125" style="154"/>
    <col min="560" max="560" width="11.42578125" style="154" collapsed="1"/>
    <col min="561" max="572" width="11.42578125" style="154" hidden="1" customWidth="1" outlineLevel="1"/>
    <col min="573" max="573" width="11.42578125" style="154" collapsed="1"/>
    <col min="574" max="585" width="11.42578125" style="154" hidden="1" customWidth="1" outlineLevel="1"/>
    <col min="586" max="586" width="11.42578125" style="154"/>
    <col min="587" max="587" width="9.7109375" style="154" customWidth="1"/>
    <col min="588" max="588" width="8.28515625" style="154" customWidth="1"/>
    <col min="589" max="589" width="8" style="154" customWidth="1" collapsed="1"/>
    <col min="590" max="601" width="11.42578125" style="154" hidden="1" customWidth="1" outlineLevel="1"/>
    <col min="602" max="602" width="11.42578125" style="154" collapsed="1"/>
    <col min="603" max="614" width="11.42578125" style="154" hidden="1" customWidth="1" outlineLevel="1"/>
    <col min="615" max="617" width="11.42578125" style="154"/>
    <col min="618" max="618" width="12.7109375" style="154" customWidth="1" collapsed="1"/>
    <col min="619" max="630" width="11.42578125" style="154" hidden="1" customWidth="1" outlineLevel="1"/>
    <col min="631" max="631" width="12.42578125" style="154" customWidth="1" collapsed="1"/>
    <col min="632" max="643" width="11.42578125" style="154" hidden="1" customWidth="1" outlineLevel="1"/>
    <col min="644" max="644" width="13.42578125" style="154" customWidth="1"/>
    <col min="645" max="645" width="11.42578125" style="154"/>
    <col min="646" max="646" width="13" style="154" customWidth="1"/>
    <col min="647" max="647" width="12.7109375" style="154" customWidth="1" collapsed="1"/>
    <col min="648" max="659" width="11.42578125" style="154" hidden="1" customWidth="1" outlineLevel="1"/>
    <col min="660" max="660" width="14.140625" style="154" customWidth="1" collapsed="1"/>
    <col min="661" max="661" width="11.42578125" style="154" hidden="1" customWidth="1" outlineLevel="1"/>
    <col min="662" max="662" width="11.140625" style="154" hidden="1" customWidth="1" outlineLevel="1"/>
    <col min="663" max="672" width="11.7109375" style="154" hidden="1" customWidth="1" outlineLevel="1"/>
    <col min="673" max="673" width="11.7109375" style="154" customWidth="1"/>
    <col min="674" max="674" width="11.140625" style="154" bestFit="1" customWidth="1"/>
    <col min="675" max="675" width="10.7109375" style="154" customWidth="1"/>
    <col min="676" max="676" width="12.7109375" style="154" customWidth="1" collapsed="1"/>
    <col min="677" max="677" width="11.42578125" style="154" hidden="1" customWidth="1" outlineLevel="1"/>
    <col min="678" max="678" width="11" style="154" hidden="1" customWidth="1" outlineLevel="1"/>
    <col min="679" max="688" width="11.7109375" style="154" hidden="1" customWidth="1" outlineLevel="1"/>
    <col min="689" max="689" width="12.5703125" style="154" customWidth="1" collapsed="1"/>
    <col min="690" max="701" width="11.42578125" style="154" hidden="1" customWidth="1" outlineLevel="1"/>
    <col min="702" max="702" width="16.42578125" style="154" customWidth="1"/>
    <col min="703" max="703" width="15.85546875" style="154" customWidth="1"/>
    <col min="704" max="704" width="11.42578125" style="154"/>
    <col min="705" max="705" width="11.42578125" style="154" collapsed="1"/>
    <col min="706" max="717" width="11.42578125" style="154" hidden="1" customWidth="1" outlineLevel="1"/>
    <col min="718" max="718" width="11.42578125" style="154" collapsed="1"/>
    <col min="719" max="730" width="11.42578125" style="154" hidden="1" customWidth="1" outlineLevel="1"/>
    <col min="731" max="733" width="11.42578125" style="154"/>
    <col min="734" max="734" width="11.42578125" style="154" collapsed="1"/>
    <col min="735" max="746" width="11.42578125" style="154" hidden="1" customWidth="1" outlineLevel="1"/>
    <col min="747" max="747" width="11.42578125" style="154" collapsed="1"/>
    <col min="748" max="749" width="11.42578125" style="154" hidden="1" customWidth="1" outlineLevel="1"/>
    <col min="750" max="759" width="11.28515625" style="154" hidden="1" customWidth="1" outlineLevel="1"/>
    <col min="760" max="760" width="13.42578125" style="154" customWidth="1"/>
    <col min="761" max="762" width="11.42578125" style="154"/>
    <col min="763" max="763" width="12" style="154" customWidth="1"/>
    <col min="764" max="764" width="12.85546875" style="154" customWidth="1"/>
    <col min="765" max="767" width="11.42578125" style="154"/>
    <col min="768" max="768" width="11.42578125" style="154" collapsed="1"/>
    <col min="769" max="780" width="11.42578125" style="154" hidden="1" customWidth="1" outlineLevel="1"/>
    <col min="781" max="781" width="11.42578125" style="154" collapsed="1"/>
    <col min="782" max="793" width="11.42578125" style="154" hidden="1" customWidth="1" outlineLevel="1"/>
    <col min="794" max="796" width="11.42578125" style="154"/>
    <col min="797" max="797" width="11.42578125" style="154" collapsed="1"/>
    <col min="798" max="809" width="11.42578125" style="154" hidden="1" customWidth="1" outlineLevel="1"/>
    <col min="810" max="810" width="11.42578125" style="154" collapsed="1"/>
    <col min="811" max="822" width="11.42578125" style="154" hidden="1" customWidth="1" outlineLevel="1"/>
    <col min="823" max="825" width="11.42578125" style="154"/>
    <col min="826" max="826" width="11.42578125" style="154" collapsed="1"/>
    <col min="827" max="838" width="11.42578125" style="154" hidden="1" customWidth="1" outlineLevel="1"/>
    <col min="839" max="839" width="11.42578125" style="154" collapsed="1"/>
    <col min="840" max="851" width="11.42578125" style="154" hidden="1" customWidth="1" outlineLevel="1"/>
    <col min="852" max="854" width="11.42578125" style="154"/>
    <col min="855" max="855" width="15.85546875" style="154" customWidth="1"/>
    <col min="856" max="856" width="12.42578125" style="154" customWidth="1"/>
    <col min="857" max="866" width="13" style="154" customWidth="1"/>
    <col min="867" max="867" width="10.5703125" style="154" customWidth="1"/>
    <col min="868" max="868" width="10" style="154" customWidth="1"/>
    <col min="869" max="869" width="9.5703125" style="154" customWidth="1"/>
    <col min="870" max="870" width="15.85546875" style="154" customWidth="1" outlineLevel="1"/>
    <col min="871" max="871" width="15" style="154" customWidth="1" outlineLevel="1"/>
    <col min="872" max="872" width="14.85546875" style="154" customWidth="1" outlineLevel="1"/>
    <col min="873" max="873" width="14" style="154" customWidth="1" outlineLevel="1"/>
    <col min="874" max="874" width="13.5703125" style="154" customWidth="1" outlineLevel="1"/>
    <col min="875" max="875" width="1" style="154" customWidth="1"/>
    <col min="876" max="903" width="11.42578125" style="154"/>
    <col min="904" max="904" width="5.7109375" style="154" customWidth="1"/>
    <col min="905" max="905" width="33.140625" style="154" customWidth="1"/>
    <col min="906" max="908" width="0" style="154" hidden="1" customWidth="1"/>
    <col min="909" max="909" width="12.42578125" style="154" customWidth="1"/>
    <col min="910" max="910" width="11.42578125" style="154" customWidth="1"/>
    <col min="911" max="911" width="12.28515625" style="154" customWidth="1"/>
    <col min="912" max="917" width="0" style="154" hidden="1" customWidth="1"/>
    <col min="918" max="918" width="11.140625" style="154" bestFit="1" customWidth="1"/>
    <col min="919" max="919" width="0" style="154" hidden="1" customWidth="1"/>
    <col min="920" max="920" width="11.140625" style="154" bestFit="1" customWidth="1"/>
    <col min="921" max="921" width="0" style="154" hidden="1" customWidth="1"/>
    <col min="922" max="922" width="11.140625" style="154" bestFit="1" customWidth="1"/>
    <col min="923" max="923" width="0" style="154" hidden="1" customWidth="1"/>
    <col min="924" max="924" width="11.140625" style="154" bestFit="1" customWidth="1"/>
    <col min="925" max="925" width="0" style="154" hidden="1" customWidth="1"/>
    <col min="926" max="926" width="11.140625" style="154" bestFit="1" customWidth="1"/>
    <col min="927" max="927" width="0" style="154" hidden="1" customWidth="1"/>
    <col min="928" max="928" width="11.140625" style="154" bestFit="1" customWidth="1"/>
    <col min="929" max="929" width="0" style="154" hidden="1" customWidth="1"/>
    <col min="930" max="930" width="15.5703125" style="154" bestFit="1" customWidth="1"/>
    <col min="931" max="931" width="0" style="154" hidden="1" customWidth="1"/>
    <col min="932" max="932" width="11.140625" style="154" bestFit="1" customWidth="1"/>
    <col min="933" max="933" width="0" style="154" hidden="1" customWidth="1"/>
    <col min="934" max="934" width="11.140625" style="154" bestFit="1" customWidth="1"/>
    <col min="935" max="935" width="0" style="154" hidden="1" customWidth="1"/>
    <col min="936" max="936" width="11.140625" style="154" bestFit="1" customWidth="1"/>
    <col min="937" max="937" width="0" style="154" hidden="1" customWidth="1"/>
    <col min="938" max="938" width="12.85546875" style="154" customWidth="1"/>
    <col min="939" max="939" width="0" style="154" hidden="1" customWidth="1"/>
    <col min="940" max="940" width="15" style="154" customWidth="1"/>
    <col min="941" max="941" width="0" style="154" hidden="1" customWidth="1"/>
    <col min="942" max="942" width="15" style="154" customWidth="1"/>
    <col min="943" max="943" width="0" style="154" hidden="1" customWidth="1"/>
    <col min="944" max="944" width="11.140625" style="154" bestFit="1" customWidth="1"/>
    <col min="945" max="945" width="0" style="154" hidden="1" customWidth="1"/>
    <col min="946" max="946" width="11.140625" style="154" bestFit="1" customWidth="1"/>
    <col min="947" max="947" width="0" style="154" hidden="1" customWidth="1"/>
    <col min="948" max="948" width="11.140625" style="154" bestFit="1" customWidth="1"/>
    <col min="949" max="949" width="0" style="154" hidden="1" customWidth="1"/>
    <col min="950" max="950" width="11.42578125" style="154" customWidth="1"/>
    <col min="951" max="1159" width="11.42578125" style="154"/>
    <col min="1160" max="1160" width="5.7109375" style="154" customWidth="1"/>
    <col min="1161" max="1161" width="33.140625" style="154" customWidth="1"/>
    <col min="1162" max="1164" width="0" style="154" hidden="1" customWidth="1"/>
    <col min="1165" max="1165" width="12.42578125" style="154" customWidth="1"/>
    <col min="1166" max="1166" width="11.42578125" style="154" customWidth="1"/>
    <col min="1167" max="1167" width="12.28515625" style="154" customWidth="1"/>
    <col min="1168" max="1173" width="0" style="154" hidden="1" customWidth="1"/>
    <col min="1174" max="1174" width="11.140625" style="154" bestFit="1" customWidth="1"/>
    <col min="1175" max="1175" width="0" style="154" hidden="1" customWidth="1"/>
    <col min="1176" max="1176" width="11.140625" style="154" bestFit="1" customWidth="1"/>
    <col min="1177" max="1177" width="0" style="154" hidden="1" customWidth="1"/>
    <col min="1178" max="1178" width="11.140625" style="154" bestFit="1" customWidth="1"/>
    <col min="1179" max="1179" width="0" style="154" hidden="1" customWidth="1"/>
    <col min="1180" max="1180" width="11.140625" style="154" bestFit="1" customWidth="1"/>
    <col min="1181" max="1181" width="0" style="154" hidden="1" customWidth="1"/>
    <col min="1182" max="1182" width="11.140625" style="154" bestFit="1" customWidth="1"/>
    <col min="1183" max="1183" width="0" style="154" hidden="1" customWidth="1"/>
    <col min="1184" max="1184" width="11.140625" style="154" bestFit="1" customWidth="1"/>
    <col min="1185" max="1185" width="0" style="154" hidden="1" customWidth="1"/>
    <col min="1186" max="1186" width="15.5703125" style="154" bestFit="1" customWidth="1"/>
    <col min="1187" max="1187" width="0" style="154" hidden="1" customWidth="1"/>
    <col min="1188" max="1188" width="11.140625" style="154" bestFit="1" customWidth="1"/>
    <col min="1189" max="1189" width="0" style="154" hidden="1" customWidth="1"/>
    <col min="1190" max="1190" width="11.140625" style="154" bestFit="1" customWidth="1"/>
    <col min="1191" max="1191" width="0" style="154" hidden="1" customWidth="1"/>
    <col min="1192" max="1192" width="11.140625" style="154" bestFit="1" customWidth="1"/>
    <col min="1193" max="1193" width="0" style="154" hidden="1" customWidth="1"/>
    <col min="1194" max="1194" width="12.85546875" style="154" customWidth="1"/>
    <col min="1195" max="1195" width="0" style="154" hidden="1" customWidth="1"/>
    <col min="1196" max="1196" width="15" style="154" customWidth="1"/>
    <col min="1197" max="1197" width="0" style="154" hidden="1" customWidth="1"/>
    <col min="1198" max="1198" width="15" style="154" customWidth="1"/>
    <col min="1199" max="1199" width="0" style="154" hidden="1" customWidth="1"/>
    <col min="1200" max="1200" width="11.140625" style="154" bestFit="1" customWidth="1"/>
    <col min="1201" max="1201" width="0" style="154" hidden="1" customWidth="1"/>
    <col min="1202" max="1202" width="11.140625" style="154" bestFit="1" customWidth="1"/>
    <col min="1203" max="1203" width="0" style="154" hidden="1" customWidth="1"/>
    <col min="1204" max="1204" width="11.140625" style="154" bestFit="1" customWidth="1"/>
    <col min="1205" max="1205" width="0" style="154" hidden="1" customWidth="1"/>
    <col min="1206" max="1206" width="11.42578125" style="154" customWidth="1"/>
    <col min="1207" max="1415" width="11.42578125" style="154"/>
    <col min="1416" max="1416" width="5.7109375" style="154" customWidth="1"/>
    <col min="1417" max="1417" width="33.140625" style="154" customWidth="1"/>
    <col min="1418" max="1420" width="0" style="154" hidden="1" customWidth="1"/>
    <col min="1421" max="1421" width="12.42578125" style="154" customWidth="1"/>
    <col min="1422" max="1422" width="11.42578125" style="154" customWidth="1"/>
    <col min="1423" max="1423" width="12.28515625" style="154" customWidth="1"/>
    <col min="1424" max="1429" width="0" style="154" hidden="1" customWidth="1"/>
    <col min="1430" max="1430" width="11.140625" style="154" bestFit="1" customWidth="1"/>
    <col min="1431" max="1431" width="0" style="154" hidden="1" customWidth="1"/>
    <col min="1432" max="1432" width="11.140625" style="154" bestFit="1" customWidth="1"/>
    <col min="1433" max="1433" width="0" style="154" hidden="1" customWidth="1"/>
    <col min="1434" max="1434" width="11.140625" style="154" bestFit="1" customWidth="1"/>
    <col min="1435" max="1435" width="0" style="154" hidden="1" customWidth="1"/>
    <col min="1436" max="1436" width="11.140625" style="154" bestFit="1" customWidth="1"/>
    <col min="1437" max="1437" width="0" style="154" hidden="1" customWidth="1"/>
    <col min="1438" max="1438" width="11.140625" style="154" bestFit="1" customWidth="1"/>
    <col min="1439" max="1439" width="0" style="154" hidden="1" customWidth="1"/>
    <col min="1440" max="1440" width="11.140625" style="154" bestFit="1" customWidth="1"/>
    <col min="1441" max="1441" width="0" style="154" hidden="1" customWidth="1"/>
    <col min="1442" max="1442" width="15.5703125" style="154" bestFit="1" customWidth="1"/>
    <col min="1443" max="1443" width="0" style="154" hidden="1" customWidth="1"/>
    <col min="1444" max="1444" width="11.140625" style="154" bestFit="1" customWidth="1"/>
    <col min="1445" max="1445" width="0" style="154" hidden="1" customWidth="1"/>
    <col min="1446" max="1446" width="11.140625" style="154" bestFit="1" customWidth="1"/>
    <col min="1447" max="1447" width="0" style="154" hidden="1" customWidth="1"/>
    <col min="1448" max="1448" width="11.140625" style="154" bestFit="1" customWidth="1"/>
    <col min="1449" max="1449" width="0" style="154" hidden="1" customWidth="1"/>
    <col min="1450" max="1450" width="12.85546875" style="154" customWidth="1"/>
    <col min="1451" max="1451" width="0" style="154" hidden="1" customWidth="1"/>
    <col min="1452" max="1452" width="15" style="154" customWidth="1"/>
    <col min="1453" max="1453" width="0" style="154" hidden="1" customWidth="1"/>
    <col min="1454" max="1454" width="15" style="154" customWidth="1"/>
    <col min="1455" max="1455" width="0" style="154" hidden="1" customWidth="1"/>
    <col min="1456" max="1456" width="11.140625" style="154" bestFit="1" customWidth="1"/>
    <col min="1457" max="1457" width="0" style="154" hidden="1" customWidth="1"/>
    <col min="1458" max="1458" width="11.140625" style="154" bestFit="1" customWidth="1"/>
    <col min="1459" max="1459" width="0" style="154" hidden="1" customWidth="1"/>
    <col min="1460" max="1460" width="11.140625" style="154" bestFit="1" customWidth="1"/>
    <col min="1461" max="1461" width="0" style="154" hidden="1" customWidth="1"/>
    <col min="1462" max="1462" width="11.42578125" style="154" customWidth="1"/>
    <col min="1463" max="1671" width="11.42578125" style="154"/>
    <col min="1672" max="1672" width="5.7109375" style="154" customWidth="1"/>
    <col min="1673" max="1673" width="33.140625" style="154" customWidth="1"/>
    <col min="1674" max="1676" width="0" style="154" hidden="1" customWidth="1"/>
    <col min="1677" max="1677" width="12.42578125" style="154" customWidth="1"/>
    <col min="1678" max="1678" width="11.42578125" style="154" customWidth="1"/>
    <col min="1679" max="1679" width="12.28515625" style="154" customWidth="1"/>
    <col min="1680" max="1685" width="0" style="154" hidden="1" customWidth="1"/>
    <col min="1686" max="1686" width="11.140625" style="154" bestFit="1" customWidth="1"/>
    <col min="1687" max="1687" width="0" style="154" hidden="1" customWidth="1"/>
    <col min="1688" max="1688" width="11.140625" style="154" bestFit="1" customWidth="1"/>
    <col min="1689" max="1689" width="0" style="154" hidden="1" customWidth="1"/>
    <col min="1690" max="1690" width="11.140625" style="154" bestFit="1" customWidth="1"/>
    <col min="1691" max="1691" width="0" style="154" hidden="1" customWidth="1"/>
    <col min="1692" max="1692" width="11.140625" style="154" bestFit="1" customWidth="1"/>
    <col min="1693" max="1693" width="0" style="154" hidden="1" customWidth="1"/>
    <col min="1694" max="1694" width="11.140625" style="154" bestFit="1" customWidth="1"/>
    <col min="1695" max="1695" width="0" style="154" hidden="1" customWidth="1"/>
    <col min="1696" max="1696" width="11.140625" style="154" bestFit="1" customWidth="1"/>
    <col min="1697" max="1697" width="0" style="154" hidden="1" customWidth="1"/>
    <col min="1698" max="1698" width="15.5703125" style="154" bestFit="1" customWidth="1"/>
    <col min="1699" max="1699" width="0" style="154" hidden="1" customWidth="1"/>
    <col min="1700" max="1700" width="11.140625" style="154" bestFit="1" customWidth="1"/>
    <col min="1701" max="1701" width="0" style="154" hidden="1" customWidth="1"/>
    <col min="1702" max="1702" width="11.140625" style="154" bestFit="1" customWidth="1"/>
    <col min="1703" max="1703" width="0" style="154" hidden="1" customWidth="1"/>
    <col min="1704" max="1704" width="11.140625" style="154" bestFit="1" customWidth="1"/>
    <col min="1705" max="1705" width="0" style="154" hidden="1" customWidth="1"/>
    <col min="1706" max="1706" width="12.85546875" style="154" customWidth="1"/>
    <col min="1707" max="1707" width="0" style="154" hidden="1" customWidth="1"/>
    <col min="1708" max="1708" width="15" style="154" customWidth="1"/>
    <col min="1709" max="1709" width="0" style="154" hidden="1" customWidth="1"/>
    <col min="1710" max="1710" width="15" style="154" customWidth="1"/>
    <col min="1711" max="1711" width="0" style="154" hidden="1" customWidth="1"/>
    <col min="1712" max="1712" width="11.140625" style="154" bestFit="1" customWidth="1"/>
    <col min="1713" max="1713" width="0" style="154" hidden="1" customWidth="1"/>
    <col min="1714" max="1714" width="11.140625" style="154" bestFit="1" customWidth="1"/>
    <col min="1715" max="1715" width="0" style="154" hidden="1" customWidth="1"/>
    <col min="1716" max="1716" width="11.140625" style="154" bestFit="1" customWidth="1"/>
    <col min="1717" max="1717" width="0" style="154" hidden="1" customWidth="1"/>
    <col min="1718" max="1718" width="11.42578125" style="154" customWidth="1"/>
    <col min="1719" max="1927" width="11.42578125" style="154"/>
    <col min="1928" max="1928" width="5.7109375" style="154" customWidth="1"/>
    <col min="1929" max="1929" width="33.140625" style="154" customWidth="1"/>
    <col min="1930" max="1932" width="0" style="154" hidden="1" customWidth="1"/>
    <col min="1933" max="1933" width="12.42578125" style="154" customWidth="1"/>
    <col min="1934" max="1934" width="11.42578125" style="154" customWidth="1"/>
    <col min="1935" max="1935" width="12.28515625" style="154" customWidth="1"/>
    <col min="1936" max="1941" width="0" style="154" hidden="1" customWidth="1"/>
    <col min="1942" max="1942" width="11.140625" style="154" bestFit="1" customWidth="1"/>
    <col min="1943" max="1943" width="0" style="154" hidden="1" customWidth="1"/>
    <col min="1944" max="1944" width="11.140625" style="154" bestFit="1" customWidth="1"/>
    <col min="1945" max="1945" width="0" style="154" hidden="1" customWidth="1"/>
    <col min="1946" max="1946" width="11.140625" style="154" bestFit="1" customWidth="1"/>
    <col min="1947" max="1947" width="0" style="154" hidden="1" customWidth="1"/>
    <col min="1948" max="1948" width="11.140625" style="154" bestFit="1" customWidth="1"/>
    <col min="1949" max="1949" width="0" style="154" hidden="1" customWidth="1"/>
    <col min="1950" max="1950" width="11.140625" style="154" bestFit="1" customWidth="1"/>
    <col min="1951" max="1951" width="0" style="154" hidden="1" customWidth="1"/>
    <col min="1952" max="1952" width="11.140625" style="154" bestFit="1" customWidth="1"/>
    <col min="1953" max="1953" width="0" style="154" hidden="1" customWidth="1"/>
    <col min="1954" max="1954" width="15.5703125" style="154" bestFit="1" customWidth="1"/>
    <col min="1955" max="1955" width="0" style="154" hidden="1" customWidth="1"/>
    <col min="1956" max="1956" width="11.140625" style="154" bestFit="1" customWidth="1"/>
    <col min="1957" max="1957" width="0" style="154" hidden="1" customWidth="1"/>
    <col min="1958" max="1958" width="11.140625" style="154" bestFit="1" customWidth="1"/>
    <col min="1959" max="1959" width="0" style="154" hidden="1" customWidth="1"/>
    <col min="1960" max="1960" width="11.140625" style="154" bestFit="1" customWidth="1"/>
    <col min="1961" max="1961" width="0" style="154" hidden="1" customWidth="1"/>
    <col min="1962" max="1962" width="12.85546875" style="154" customWidth="1"/>
    <col min="1963" max="1963" width="0" style="154" hidden="1" customWidth="1"/>
    <col min="1964" max="1964" width="15" style="154" customWidth="1"/>
    <col min="1965" max="1965" width="0" style="154" hidden="1" customWidth="1"/>
    <col min="1966" max="1966" width="15" style="154" customWidth="1"/>
    <col min="1967" max="1967" width="0" style="154" hidden="1" customWidth="1"/>
    <col min="1968" max="1968" width="11.140625" style="154" bestFit="1" customWidth="1"/>
    <col min="1969" max="1969" width="0" style="154" hidden="1" customWidth="1"/>
    <col min="1970" max="1970" width="11.140625" style="154" bestFit="1" customWidth="1"/>
    <col min="1971" max="1971" width="0" style="154" hidden="1" customWidth="1"/>
    <col min="1972" max="1972" width="11.140625" style="154" bestFit="1" customWidth="1"/>
    <col min="1973" max="1973" width="0" style="154" hidden="1" customWidth="1"/>
    <col min="1974" max="1974" width="11.42578125" style="154" customWidth="1"/>
    <col min="1975" max="2183" width="11.42578125" style="154"/>
    <col min="2184" max="2184" width="5.7109375" style="154" customWidth="1"/>
    <col min="2185" max="2185" width="33.140625" style="154" customWidth="1"/>
    <col min="2186" max="2188" width="0" style="154" hidden="1" customWidth="1"/>
    <col min="2189" max="2189" width="12.42578125" style="154" customWidth="1"/>
    <col min="2190" max="2190" width="11.42578125" style="154" customWidth="1"/>
    <col min="2191" max="2191" width="12.28515625" style="154" customWidth="1"/>
    <col min="2192" max="2197" width="0" style="154" hidden="1" customWidth="1"/>
    <col min="2198" max="2198" width="11.140625" style="154" bestFit="1" customWidth="1"/>
    <col min="2199" max="2199" width="0" style="154" hidden="1" customWidth="1"/>
    <col min="2200" max="2200" width="11.140625" style="154" bestFit="1" customWidth="1"/>
    <col min="2201" max="2201" width="0" style="154" hidden="1" customWidth="1"/>
    <col min="2202" max="2202" width="11.140625" style="154" bestFit="1" customWidth="1"/>
    <col min="2203" max="2203" width="0" style="154" hidden="1" customWidth="1"/>
    <col min="2204" max="2204" width="11.140625" style="154" bestFit="1" customWidth="1"/>
    <col min="2205" max="2205" width="0" style="154" hidden="1" customWidth="1"/>
    <col min="2206" max="2206" width="11.140625" style="154" bestFit="1" customWidth="1"/>
    <col min="2207" max="2207" width="0" style="154" hidden="1" customWidth="1"/>
    <col min="2208" max="2208" width="11.140625" style="154" bestFit="1" customWidth="1"/>
    <col min="2209" max="2209" width="0" style="154" hidden="1" customWidth="1"/>
    <col min="2210" max="2210" width="15.5703125" style="154" bestFit="1" customWidth="1"/>
    <col min="2211" max="2211" width="0" style="154" hidden="1" customWidth="1"/>
    <col min="2212" max="2212" width="11.140625" style="154" bestFit="1" customWidth="1"/>
    <col min="2213" max="2213" width="0" style="154" hidden="1" customWidth="1"/>
    <col min="2214" max="2214" width="11.140625" style="154" bestFit="1" customWidth="1"/>
    <col min="2215" max="2215" width="0" style="154" hidden="1" customWidth="1"/>
    <col min="2216" max="2216" width="11.140625" style="154" bestFit="1" customWidth="1"/>
    <col min="2217" max="2217" width="0" style="154" hidden="1" customWidth="1"/>
    <col min="2218" max="2218" width="12.85546875" style="154" customWidth="1"/>
    <col min="2219" max="2219" width="0" style="154" hidden="1" customWidth="1"/>
    <col min="2220" max="2220" width="15" style="154" customWidth="1"/>
    <col min="2221" max="2221" width="0" style="154" hidden="1" customWidth="1"/>
    <col min="2222" max="2222" width="15" style="154" customWidth="1"/>
    <col min="2223" max="2223" width="0" style="154" hidden="1" customWidth="1"/>
    <col min="2224" max="2224" width="11.140625" style="154" bestFit="1" customWidth="1"/>
    <col min="2225" max="2225" width="0" style="154" hidden="1" customWidth="1"/>
    <col min="2226" max="2226" width="11.140625" style="154" bestFit="1" customWidth="1"/>
    <col min="2227" max="2227" width="0" style="154" hidden="1" customWidth="1"/>
    <col min="2228" max="2228" width="11.140625" style="154" bestFit="1" customWidth="1"/>
    <col min="2229" max="2229" width="0" style="154" hidden="1" customWidth="1"/>
    <col min="2230" max="2230" width="11.42578125" style="154" customWidth="1"/>
    <col min="2231" max="2439" width="11.42578125" style="154"/>
    <col min="2440" max="2440" width="5.7109375" style="154" customWidth="1"/>
    <col min="2441" max="2441" width="33.140625" style="154" customWidth="1"/>
    <col min="2442" max="2444" width="0" style="154" hidden="1" customWidth="1"/>
    <col min="2445" max="2445" width="12.42578125" style="154" customWidth="1"/>
    <col min="2446" max="2446" width="11.42578125" style="154" customWidth="1"/>
    <col min="2447" max="2447" width="12.28515625" style="154" customWidth="1"/>
    <col min="2448" max="2453" width="0" style="154" hidden="1" customWidth="1"/>
    <col min="2454" max="2454" width="11.140625" style="154" bestFit="1" customWidth="1"/>
    <col min="2455" max="2455" width="0" style="154" hidden="1" customWidth="1"/>
    <col min="2456" max="2456" width="11.140625" style="154" bestFit="1" customWidth="1"/>
    <col min="2457" max="2457" width="0" style="154" hidden="1" customWidth="1"/>
    <col min="2458" max="2458" width="11.140625" style="154" bestFit="1" customWidth="1"/>
    <col min="2459" max="2459" width="0" style="154" hidden="1" customWidth="1"/>
    <col min="2460" max="2460" width="11.140625" style="154" bestFit="1" customWidth="1"/>
    <col min="2461" max="2461" width="0" style="154" hidden="1" customWidth="1"/>
    <col min="2462" max="2462" width="11.140625" style="154" bestFit="1" customWidth="1"/>
    <col min="2463" max="2463" width="0" style="154" hidden="1" customWidth="1"/>
    <col min="2464" max="2464" width="11.140625" style="154" bestFit="1" customWidth="1"/>
    <col min="2465" max="2465" width="0" style="154" hidden="1" customWidth="1"/>
    <col min="2466" max="2466" width="15.5703125" style="154" bestFit="1" customWidth="1"/>
    <col min="2467" max="2467" width="0" style="154" hidden="1" customWidth="1"/>
    <col min="2468" max="2468" width="11.140625" style="154" bestFit="1" customWidth="1"/>
    <col min="2469" max="2469" width="0" style="154" hidden="1" customWidth="1"/>
    <col min="2470" max="2470" width="11.140625" style="154" bestFit="1" customWidth="1"/>
    <col min="2471" max="2471" width="0" style="154" hidden="1" customWidth="1"/>
    <col min="2472" max="2472" width="11.140625" style="154" bestFit="1" customWidth="1"/>
    <col min="2473" max="2473" width="0" style="154" hidden="1" customWidth="1"/>
    <col min="2474" max="2474" width="12.85546875" style="154" customWidth="1"/>
    <col min="2475" max="2475" width="0" style="154" hidden="1" customWidth="1"/>
    <col min="2476" max="2476" width="15" style="154" customWidth="1"/>
    <col min="2477" max="2477" width="0" style="154" hidden="1" customWidth="1"/>
    <col min="2478" max="2478" width="15" style="154" customWidth="1"/>
    <col min="2479" max="2479" width="0" style="154" hidden="1" customWidth="1"/>
    <col min="2480" max="2480" width="11.140625" style="154" bestFit="1" customWidth="1"/>
    <col min="2481" max="2481" width="0" style="154" hidden="1" customWidth="1"/>
    <col min="2482" max="2482" width="11.140625" style="154" bestFit="1" customWidth="1"/>
    <col min="2483" max="2483" width="0" style="154" hidden="1" customWidth="1"/>
    <col min="2484" max="2484" width="11.140625" style="154" bestFit="1" customWidth="1"/>
    <col min="2485" max="2485" width="0" style="154" hidden="1" customWidth="1"/>
    <col min="2486" max="2486" width="11.42578125" style="154" customWidth="1"/>
    <col min="2487" max="2695" width="11.42578125" style="154"/>
    <col min="2696" max="2696" width="5.7109375" style="154" customWidth="1"/>
    <col min="2697" max="2697" width="33.140625" style="154" customWidth="1"/>
    <col min="2698" max="2700" width="0" style="154" hidden="1" customWidth="1"/>
    <col min="2701" max="2701" width="12.42578125" style="154" customWidth="1"/>
    <col min="2702" max="2702" width="11.42578125" style="154" customWidth="1"/>
    <col min="2703" max="2703" width="12.28515625" style="154" customWidth="1"/>
    <col min="2704" max="2709" width="0" style="154" hidden="1" customWidth="1"/>
    <col min="2710" max="2710" width="11.140625" style="154" bestFit="1" customWidth="1"/>
    <col min="2711" max="2711" width="0" style="154" hidden="1" customWidth="1"/>
    <col min="2712" max="2712" width="11.140625" style="154" bestFit="1" customWidth="1"/>
    <col min="2713" max="2713" width="0" style="154" hidden="1" customWidth="1"/>
    <col min="2714" max="2714" width="11.140625" style="154" bestFit="1" customWidth="1"/>
    <col min="2715" max="2715" width="0" style="154" hidden="1" customWidth="1"/>
    <col min="2716" max="2716" width="11.140625" style="154" bestFit="1" customWidth="1"/>
    <col min="2717" max="2717" width="0" style="154" hidden="1" customWidth="1"/>
    <col min="2718" max="2718" width="11.140625" style="154" bestFit="1" customWidth="1"/>
    <col min="2719" max="2719" width="0" style="154" hidden="1" customWidth="1"/>
    <col min="2720" max="2720" width="11.140625" style="154" bestFit="1" customWidth="1"/>
    <col min="2721" max="2721" width="0" style="154" hidden="1" customWidth="1"/>
    <col min="2722" max="2722" width="15.5703125" style="154" bestFit="1" customWidth="1"/>
    <col min="2723" max="2723" width="0" style="154" hidden="1" customWidth="1"/>
    <col min="2724" max="2724" width="11.140625" style="154" bestFit="1" customWidth="1"/>
    <col min="2725" max="2725" width="0" style="154" hidden="1" customWidth="1"/>
    <col min="2726" max="2726" width="11.140625" style="154" bestFit="1" customWidth="1"/>
    <col min="2727" max="2727" width="0" style="154" hidden="1" customWidth="1"/>
    <col min="2728" max="2728" width="11.140625" style="154" bestFit="1" customWidth="1"/>
    <col min="2729" max="2729" width="0" style="154" hidden="1" customWidth="1"/>
    <col min="2730" max="2730" width="12.85546875" style="154" customWidth="1"/>
    <col min="2731" max="2731" width="0" style="154" hidden="1" customWidth="1"/>
    <col min="2732" max="2732" width="15" style="154" customWidth="1"/>
    <col min="2733" max="2733" width="0" style="154" hidden="1" customWidth="1"/>
    <col min="2734" max="2734" width="15" style="154" customWidth="1"/>
    <col min="2735" max="2735" width="0" style="154" hidden="1" customWidth="1"/>
    <col min="2736" max="2736" width="11.140625" style="154" bestFit="1" customWidth="1"/>
    <col min="2737" max="2737" width="0" style="154" hidden="1" customWidth="1"/>
    <col min="2738" max="2738" width="11.140625" style="154" bestFit="1" customWidth="1"/>
    <col min="2739" max="2739" width="0" style="154" hidden="1" customWidth="1"/>
    <col min="2740" max="2740" width="11.140625" style="154" bestFit="1" customWidth="1"/>
    <col min="2741" max="2741" width="0" style="154" hidden="1" customWidth="1"/>
    <col min="2742" max="2742" width="11.42578125" style="154" customWidth="1"/>
    <col min="2743" max="2951" width="11.42578125" style="154"/>
    <col min="2952" max="2952" width="5.7109375" style="154" customWidth="1"/>
    <col min="2953" max="2953" width="33.140625" style="154" customWidth="1"/>
    <col min="2954" max="2956" width="0" style="154" hidden="1" customWidth="1"/>
    <col min="2957" max="2957" width="12.42578125" style="154" customWidth="1"/>
    <col min="2958" max="2958" width="11.42578125" style="154" customWidth="1"/>
    <col min="2959" max="2959" width="12.28515625" style="154" customWidth="1"/>
    <col min="2960" max="2965" width="0" style="154" hidden="1" customWidth="1"/>
    <col min="2966" max="2966" width="11.140625" style="154" bestFit="1" customWidth="1"/>
    <col min="2967" max="2967" width="0" style="154" hidden="1" customWidth="1"/>
    <col min="2968" max="2968" width="11.140625" style="154" bestFit="1" customWidth="1"/>
    <col min="2969" max="2969" width="0" style="154" hidden="1" customWidth="1"/>
    <col min="2970" max="2970" width="11.140625" style="154" bestFit="1" customWidth="1"/>
    <col min="2971" max="2971" width="0" style="154" hidden="1" customWidth="1"/>
    <col min="2972" max="2972" width="11.140625" style="154" bestFit="1" customWidth="1"/>
    <col min="2973" max="2973" width="0" style="154" hidden="1" customWidth="1"/>
    <col min="2974" max="2974" width="11.140625" style="154" bestFit="1" customWidth="1"/>
    <col min="2975" max="2975" width="0" style="154" hidden="1" customWidth="1"/>
    <col min="2976" max="2976" width="11.140625" style="154" bestFit="1" customWidth="1"/>
    <col min="2977" max="2977" width="0" style="154" hidden="1" customWidth="1"/>
    <col min="2978" max="2978" width="15.5703125" style="154" bestFit="1" customWidth="1"/>
    <col min="2979" max="2979" width="0" style="154" hidden="1" customWidth="1"/>
    <col min="2980" max="2980" width="11.140625" style="154" bestFit="1" customWidth="1"/>
    <col min="2981" max="2981" width="0" style="154" hidden="1" customWidth="1"/>
    <col min="2982" max="2982" width="11.140625" style="154" bestFit="1" customWidth="1"/>
    <col min="2983" max="2983" width="0" style="154" hidden="1" customWidth="1"/>
    <col min="2984" max="2984" width="11.140625" style="154" bestFit="1" customWidth="1"/>
    <col min="2985" max="2985" width="0" style="154" hidden="1" customWidth="1"/>
    <col min="2986" max="2986" width="12.85546875" style="154" customWidth="1"/>
    <col min="2987" max="2987" width="0" style="154" hidden="1" customWidth="1"/>
    <col min="2988" max="2988" width="15" style="154" customWidth="1"/>
    <col min="2989" max="2989" width="0" style="154" hidden="1" customWidth="1"/>
    <col min="2990" max="2990" width="15" style="154" customWidth="1"/>
    <col min="2991" max="2991" width="0" style="154" hidden="1" customWidth="1"/>
    <col min="2992" max="2992" width="11.140625" style="154" bestFit="1" customWidth="1"/>
    <col min="2993" max="2993" width="0" style="154" hidden="1" customWidth="1"/>
    <col min="2994" max="2994" width="11.140625" style="154" bestFit="1" customWidth="1"/>
    <col min="2995" max="2995" width="0" style="154" hidden="1" customWidth="1"/>
    <col min="2996" max="2996" width="11.140625" style="154" bestFit="1" customWidth="1"/>
    <col min="2997" max="2997" width="0" style="154" hidden="1" customWidth="1"/>
    <col min="2998" max="2998" width="11.42578125" style="154" customWidth="1"/>
    <col min="2999" max="3207" width="11.42578125" style="154"/>
    <col min="3208" max="3208" width="5.7109375" style="154" customWidth="1"/>
    <col min="3209" max="3209" width="33.140625" style="154" customWidth="1"/>
    <col min="3210" max="3212" width="0" style="154" hidden="1" customWidth="1"/>
    <col min="3213" max="3213" width="12.42578125" style="154" customWidth="1"/>
    <col min="3214" max="3214" width="11.42578125" style="154" customWidth="1"/>
    <col min="3215" max="3215" width="12.28515625" style="154" customWidth="1"/>
    <col min="3216" max="3221" width="0" style="154" hidden="1" customWidth="1"/>
    <col min="3222" max="3222" width="11.140625" style="154" bestFit="1" customWidth="1"/>
    <col min="3223" max="3223" width="0" style="154" hidden="1" customWidth="1"/>
    <col min="3224" max="3224" width="11.140625" style="154" bestFit="1" customWidth="1"/>
    <col min="3225" max="3225" width="0" style="154" hidden="1" customWidth="1"/>
    <col min="3226" max="3226" width="11.140625" style="154" bestFit="1" customWidth="1"/>
    <col min="3227" max="3227" width="0" style="154" hidden="1" customWidth="1"/>
    <col min="3228" max="3228" width="11.140625" style="154" bestFit="1" customWidth="1"/>
    <col min="3229" max="3229" width="0" style="154" hidden="1" customWidth="1"/>
    <col min="3230" max="3230" width="11.140625" style="154" bestFit="1" customWidth="1"/>
    <col min="3231" max="3231" width="0" style="154" hidden="1" customWidth="1"/>
    <col min="3232" max="3232" width="11.140625" style="154" bestFit="1" customWidth="1"/>
    <col min="3233" max="3233" width="0" style="154" hidden="1" customWidth="1"/>
    <col min="3234" max="3234" width="15.5703125" style="154" bestFit="1" customWidth="1"/>
    <col min="3235" max="3235" width="0" style="154" hidden="1" customWidth="1"/>
    <col min="3236" max="3236" width="11.140625" style="154" bestFit="1" customWidth="1"/>
    <col min="3237" max="3237" width="0" style="154" hidden="1" customWidth="1"/>
    <col min="3238" max="3238" width="11.140625" style="154" bestFit="1" customWidth="1"/>
    <col min="3239" max="3239" width="0" style="154" hidden="1" customWidth="1"/>
    <col min="3240" max="3240" width="11.140625" style="154" bestFit="1" customWidth="1"/>
    <col min="3241" max="3241" width="0" style="154" hidden="1" customWidth="1"/>
    <col min="3242" max="3242" width="12.85546875" style="154" customWidth="1"/>
    <col min="3243" max="3243" width="0" style="154" hidden="1" customWidth="1"/>
    <col min="3244" max="3244" width="15" style="154" customWidth="1"/>
    <col min="3245" max="3245" width="0" style="154" hidden="1" customWidth="1"/>
    <col min="3246" max="3246" width="15" style="154" customWidth="1"/>
    <col min="3247" max="3247" width="0" style="154" hidden="1" customWidth="1"/>
    <col min="3248" max="3248" width="11.140625" style="154" bestFit="1" customWidth="1"/>
    <col min="3249" max="3249" width="0" style="154" hidden="1" customWidth="1"/>
    <col min="3250" max="3250" width="11.140625" style="154" bestFit="1" customWidth="1"/>
    <col min="3251" max="3251" width="0" style="154" hidden="1" customWidth="1"/>
    <col min="3252" max="3252" width="11.140625" style="154" bestFit="1" customWidth="1"/>
    <col min="3253" max="3253" width="0" style="154" hidden="1" customWidth="1"/>
    <col min="3254" max="3254" width="11.42578125" style="154" customWidth="1"/>
    <col min="3255" max="3463" width="11.42578125" style="154"/>
    <col min="3464" max="3464" width="5.7109375" style="154" customWidth="1"/>
    <col min="3465" max="3465" width="33.140625" style="154" customWidth="1"/>
    <col min="3466" max="3468" width="0" style="154" hidden="1" customWidth="1"/>
    <col min="3469" max="3469" width="12.42578125" style="154" customWidth="1"/>
    <col min="3470" max="3470" width="11.42578125" style="154" customWidth="1"/>
    <col min="3471" max="3471" width="12.28515625" style="154" customWidth="1"/>
    <col min="3472" max="3477" width="0" style="154" hidden="1" customWidth="1"/>
    <col min="3478" max="3478" width="11.140625" style="154" bestFit="1" customWidth="1"/>
    <col min="3479" max="3479" width="0" style="154" hidden="1" customWidth="1"/>
    <col min="3480" max="3480" width="11.140625" style="154" bestFit="1" customWidth="1"/>
    <col min="3481" max="3481" width="0" style="154" hidden="1" customWidth="1"/>
    <col min="3482" max="3482" width="11.140625" style="154" bestFit="1" customWidth="1"/>
    <col min="3483" max="3483" width="0" style="154" hidden="1" customWidth="1"/>
    <col min="3484" max="3484" width="11.140625" style="154" bestFit="1" customWidth="1"/>
    <col min="3485" max="3485" width="0" style="154" hidden="1" customWidth="1"/>
    <col min="3486" max="3486" width="11.140625" style="154" bestFit="1" customWidth="1"/>
    <col min="3487" max="3487" width="0" style="154" hidden="1" customWidth="1"/>
    <col min="3488" max="3488" width="11.140625" style="154" bestFit="1" customWidth="1"/>
    <col min="3489" max="3489" width="0" style="154" hidden="1" customWidth="1"/>
    <col min="3490" max="3490" width="15.5703125" style="154" bestFit="1" customWidth="1"/>
    <col min="3491" max="3491" width="0" style="154" hidden="1" customWidth="1"/>
    <col min="3492" max="3492" width="11.140625" style="154" bestFit="1" customWidth="1"/>
    <col min="3493" max="3493" width="0" style="154" hidden="1" customWidth="1"/>
    <col min="3494" max="3494" width="11.140625" style="154" bestFit="1" customWidth="1"/>
    <col min="3495" max="3495" width="0" style="154" hidden="1" customWidth="1"/>
    <col min="3496" max="3496" width="11.140625" style="154" bestFit="1" customWidth="1"/>
    <col min="3497" max="3497" width="0" style="154" hidden="1" customWidth="1"/>
    <col min="3498" max="3498" width="12.85546875" style="154" customWidth="1"/>
    <col min="3499" max="3499" width="0" style="154" hidden="1" customWidth="1"/>
    <col min="3500" max="3500" width="15" style="154" customWidth="1"/>
    <col min="3501" max="3501" width="0" style="154" hidden="1" customWidth="1"/>
    <col min="3502" max="3502" width="15" style="154" customWidth="1"/>
    <col min="3503" max="3503" width="0" style="154" hidden="1" customWidth="1"/>
    <col min="3504" max="3504" width="11.140625" style="154" bestFit="1" customWidth="1"/>
    <col min="3505" max="3505" width="0" style="154" hidden="1" customWidth="1"/>
    <col min="3506" max="3506" width="11.140625" style="154" bestFit="1" customWidth="1"/>
    <col min="3507" max="3507" width="0" style="154" hidden="1" customWidth="1"/>
    <col min="3508" max="3508" width="11.140625" style="154" bestFit="1" customWidth="1"/>
    <col min="3509" max="3509" width="0" style="154" hidden="1" customWidth="1"/>
    <col min="3510" max="3510" width="11.42578125" style="154" customWidth="1"/>
    <col min="3511" max="3719" width="11.42578125" style="154"/>
    <col min="3720" max="3720" width="5.7109375" style="154" customWidth="1"/>
    <col min="3721" max="3721" width="33.140625" style="154" customWidth="1"/>
    <col min="3722" max="3724" width="0" style="154" hidden="1" customWidth="1"/>
    <col min="3725" max="3725" width="12.42578125" style="154" customWidth="1"/>
    <col min="3726" max="3726" width="11.42578125" style="154" customWidth="1"/>
    <col min="3727" max="3727" width="12.28515625" style="154" customWidth="1"/>
    <col min="3728" max="3733" width="0" style="154" hidden="1" customWidth="1"/>
    <col min="3734" max="3734" width="11.140625" style="154" bestFit="1" customWidth="1"/>
    <col min="3735" max="3735" width="0" style="154" hidden="1" customWidth="1"/>
    <col min="3736" max="3736" width="11.140625" style="154" bestFit="1" customWidth="1"/>
    <col min="3737" max="3737" width="0" style="154" hidden="1" customWidth="1"/>
    <col min="3738" max="3738" width="11.140625" style="154" bestFit="1" customWidth="1"/>
    <col min="3739" max="3739" width="0" style="154" hidden="1" customWidth="1"/>
    <col min="3740" max="3740" width="11.140625" style="154" bestFit="1" customWidth="1"/>
    <col min="3741" max="3741" width="0" style="154" hidden="1" customWidth="1"/>
    <col min="3742" max="3742" width="11.140625" style="154" bestFit="1" customWidth="1"/>
    <col min="3743" max="3743" width="0" style="154" hidden="1" customWidth="1"/>
    <col min="3744" max="3744" width="11.140625" style="154" bestFit="1" customWidth="1"/>
    <col min="3745" max="3745" width="0" style="154" hidden="1" customWidth="1"/>
    <col min="3746" max="3746" width="15.5703125" style="154" bestFit="1" customWidth="1"/>
    <col min="3747" max="3747" width="0" style="154" hidden="1" customWidth="1"/>
    <col min="3748" max="3748" width="11.140625" style="154" bestFit="1" customWidth="1"/>
    <col min="3749" max="3749" width="0" style="154" hidden="1" customWidth="1"/>
    <col min="3750" max="3750" width="11.140625" style="154" bestFit="1" customWidth="1"/>
    <col min="3751" max="3751" width="0" style="154" hidden="1" customWidth="1"/>
    <col min="3752" max="3752" width="11.140625" style="154" bestFit="1" customWidth="1"/>
    <col min="3753" max="3753" width="0" style="154" hidden="1" customWidth="1"/>
    <col min="3754" max="3754" width="12.85546875" style="154" customWidth="1"/>
    <col min="3755" max="3755" width="0" style="154" hidden="1" customWidth="1"/>
    <col min="3756" max="3756" width="15" style="154" customWidth="1"/>
    <col min="3757" max="3757" width="0" style="154" hidden="1" customWidth="1"/>
    <col min="3758" max="3758" width="15" style="154" customWidth="1"/>
    <col min="3759" max="3759" width="0" style="154" hidden="1" customWidth="1"/>
    <col min="3760" max="3760" width="11.140625" style="154" bestFit="1" customWidth="1"/>
    <col min="3761" max="3761" width="0" style="154" hidden="1" customWidth="1"/>
    <col min="3762" max="3762" width="11.140625" style="154" bestFit="1" customWidth="1"/>
    <col min="3763" max="3763" width="0" style="154" hidden="1" customWidth="1"/>
    <col min="3764" max="3764" width="11.140625" style="154" bestFit="1" customWidth="1"/>
    <col min="3765" max="3765" width="0" style="154" hidden="1" customWidth="1"/>
    <col min="3766" max="3766" width="11.42578125" style="154" customWidth="1"/>
    <col min="3767" max="3975" width="11.42578125" style="154"/>
    <col min="3976" max="3976" width="5.7109375" style="154" customWidth="1"/>
    <col min="3977" max="3977" width="33.140625" style="154" customWidth="1"/>
    <col min="3978" max="3980" width="0" style="154" hidden="1" customWidth="1"/>
    <col min="3981" max="3981" width="12.42578125" style="154" customWidth="1"/>
    <col min="3982" max="3982" width="11.42578125" style="154" customWidth="1"/>
    <col min="3983" max="3983" width="12.28515625" style="154" customWidth="1"/>
    <col min="3984" max="3989" width="0" style="154" hidden="1" customWidth="1"/>
    <col min="3990" max="3990" width="11.140625" style="154" bestFit="1" customWidth="1"/>
    <col min="3991" max="3991" width="0" style="154" hidden="1" customWidth="1"/>
    <col min="3992" max="3992" width="11.140625" style="154" bestFit="1" customWidth="1"/>
    <col min="3993" max="3993" width="0" style="154" hidden="1" customWidth="1"/>
    <col min="3994" max="3994" width="11.140625" style="154" bestFit="1" customWidth="1"/>
    <col min="3995" max="3995" width="0" style="154" hidden="1" customWidth="1"/>
    <col min="3996" max="3996" width="11.140625" style="154" bestFit="1" customWidth="1"/>
    <col min="3997" max="3997" width="0" style="154" hidden="1" customWidth="1"/>
    <col min="3998" max="3998" width="11.140625" style="154" bestFit="1" customWidth="1"/>
    <col min="3999" max="3999" width="0" style="154" hidden="1" customWidth="1"/>
    <col min="4000" max="4000" width="11.140625" style="154" bestFit="1" customWidth="1"/>
    <col min="4001" max="4001" width="0" style="154" hidden="1" customWidth="1"/>
    <col min="4002" max="4002" width="15.5703125" style="154" bestFit="1" customWidth="1"/>
    <col min="4003" max="4003" width="0" style="154" hidden="1" customWidth="1"/>
    <col min="4004" max="4004" width="11.140625" style="154" bestFit="1" customWidth="1"/>
    <col min="4005" max="4005" width="0" style="154" hidden="1" customWidth="1"/>
    <col min="4006" max="4006" width="11.140625" style="154" bestFit="1" customWidth="1"/>
    <col min="4007" max="4007" width="0" style="154" hidden="1" customWidth="1"/>
    <col min="4008" max="4008" width="11.140625" style="154" bestFit="1" customWidth="1"/>
    <col min="4009" max="4009" width="0" style="154" hidden="1" customWidth="1"/>
    <col min="4010" max="4010" width="12.85546875" style="154" customWidth="1"/>
    <col min="4011" max="4011" width="0" style="154" hidden="1" customWidth="1"/>
    <col min="4012" max="4012" width="15" style="154" customWidth="1"/>
    <col min="4013" max="4013" width="0" style="154" hidden="1" customWidth="1"/>
    <col min="4014" max="4014" width="15" style="154" customWidth="1"/>
    <col min="4015" max="4015" width="0" style="154" hidden="1" customWidth="1"/>
    <col min="4016" max="4016" width="11.140625" style="154" bestFit="1" customWidth="1"/>
    <col min="4017" max="4017" width="0" style="154" hidden="1" customWidth="1"/>
    <col min="4018" max="4018" width="11.140625" style="154" bestFit="1" customWidth="1"/>
    <col min="4019" max="4019" width="0" style="154" hidden="1" customWidth="1"/>
    <col min="4020" max="4020" width="11.140625" style="154" bestFit="1" customWidth="1"/>
    <col min="4021" max="4021" width="0" style="154" hidden="1" customWidth="1"/>
    <col min="4022" max="4022" width="11.42578125" style="154" customWidth="1"/>
    <col min="4023" max="4231" width="11.42578125" style="154"/>
    <col min="4232" max="4232" width="5.7109375" style="154" customWidth="1"/>
    <col min="4233" max="4233" width="33.140625" style="154" customWidth="1"/>
    <col min="4234" max="4236" width="0" style="154" hidden="1" customWidth="1"/>
    <col min="4237" max="4237" width="12.42578125" style="154" customWidth="1"/>
    <col min="4238" max="4238" width="11.42578125" style="154" customWidth="1"/>
    <col min="4239" max="4239" width="12.28515625" style="154" customWidth="1"/>
    <col min="4240" max="4245" width="0" style="154" hidden="1" customWidth="1"/>
    <col min="4246" max="4246" width="11.140625" style="154" bestFit="1" customWidth="1"/>
    <col min="4247" max="4247" width="0" style="154" hidden="1" customWidth="1"/>
    <col min="4248" max="4248" width="11.140625" style="154" bestFit="1" customWidth="1"/>
    <col min="4249" max="4249" width="0" style="154" hidden="1" customWidth="1"/>
    <col min="4250" max="4250" width="11.140625" style="154" bestFit="1" customWidth="1"/>
    <col min="4251" max="4251" width="0" style="154" hidden="1" customWidth="1"/>
    <col min="4252" max="4252" width="11.140625" style="154" bestFit="1" customWidth="1"/>
    <col min="4253" max="4253" width="0" style="154" hidden="1" customWidth="1"/>
    <col min="4254" max="4254" width="11.140625" style="154" bestFit="1" customWidth="1"/>
    <col min="4255" max="4255" width="0" style="154" hidden="1" customWidth="1"/>
    <col min="4256" max="4256" width="11.140625" style="154" bestFit="1" customWidth="1"/>
    <col min="4257" max="4257" width="0" style="154" hidden="1" customWidth="1"/>
    <col min="4258" max="4258" width="15.5703125" style="154" bestFit="1" customWidth="1"/>
    <col min="4259" max="4259" width="0" style="154" hidden="1" customWidth="1"/>
    <col min="4260" max="4260" width="11.140625" style="154" bestFit="1" customWidth="1"/>
    <col min="4261" max="4261" width="0" style="154" hidden="1" customWidth="1"/>
    <col min="4262" max="4262" width="11.140625" style="154" bestFit="1" customWidth="1"/>
    <col min="4263" max="4263" width="0" style="154" hidden="1" customWidth="1"/>
    <col min="4264" max="4264" width="11.140625" style="154" bestFit="1" customWidth="1"/>
    <col min="4265" max="4265" width="0" style="154" hidden="1" customWidth="1"/>
    <col min="4266" max="4266" width="12.85546875" style="154" customWidth="1"/>
    <col min="4267" max="4267" width="0" style="154" hidden="1" customWidth="1"/>
    <col min="4268" max="4268" width="15" style="154" customWidth="1"/>
    <col min="4269" max="4269" width="0" style="154" hidden="1" customWidth="1"/>
    <col min="4270" max="4270" width="15" style="154" customWidth="1"/>
    <col min="4271" max="4271" width="0" style="154" hidden="1" customWidth="1"/>
    <col min="4272" max="4272" width="11.140625" style="154" bestFit="1" customWidth="1"/>
    <col min="4273" max="4273" width="0" style="154" hidden="1" customWidth="1"/>
    <col min="4274" max="4274" width="11.140625" style="154" bestFit="1" customWidth="1"/>
    <col min="4275" max="4275" width="0" style="154" hidden="1" customWidth="1"/>
    <col min="4276" max="4276" width="11.140625" style="154" bestFit="1" customWidth="1"/>
    <col min="4277" max="4277" width="0" style="154" hidden="1" customWidth="1"/>
    <col min="4278" max="4278" width="11.42578125" style="154" customWidth="1"/>
    <col min="4279" max="4487" width="11.42578125" style="154"/>
    <col min="4488" max="4488" width="5.7109375" style="154" customWidth="1"/>
    <col min="4489" max="4489" width="33.140625" style="154" customWidth="1"/>
    <col min="4490" max="4492" width="0" style="154" hidden="1" customWidth="1"/>
    <col min="4493" max="4493" width="12.42578125" style="154" customWidth="1"/>
    <col min="4494" max="4494" width="11.42578125" style="154" customWidth="1"/>
    <col min="4495" max="4495" width="12.28515625" style="154" customWidth="1"/>
    <col min="4496" max="4501" width="0" style="154" hidden="1" customWidth="1"/>
    <col min="4502" max="4502" width="11.140625" style="154" bestFit="1" customWidth="1"/>
    <col min="4503" max="4503" width="0" style="154" hidden="1" customWidth="1"/>
    <col min="4504" max="4504" width="11.140625" style="154" bestFit="1" customWidth="1"/>
    <col min="4505" max="4505" width="0" style="154" hidden="1" customWidth="1"/>
    <col min="4506" max="4506" width="11.140625" style="154" bestFit="1" customWidth="1"/>
    <col min="4507" max="4507" width="0" style="154" hidden="1" customWidth="1"/>
    <col min="4508" max="4508" width="11.140625" style="154" bestFit="1" customWidth="1"/>
    <col min="4509" max="4509" width="0" style="154" hidden="1" customWidth="1"/>
    <col min="4510" max="4510" width="11.140625" style="154" bestFit="1" customWidth="1"/>
    <col min="4511" max="4511" width="0" style="154" hidden="1" customWidth="1"/>
    <col min="4512" max="4512" width="11.140625" style="154" bestFit="1" customWidth="1"/>
    <col min="4513" max="4513" width="0" style="154" hidden="1" customWidth="1"/>
    <col min="4514" max="4514" width="15.5703125" style="154" bestFit="1" customWidth="1"/>
    <col min="4515" max="4515" width="0" style="154" hidden="1" customWidth="1"/>
    <col min="4516" max="4516" width="11.140625" style="154" bestFit="1" customWidth="1"/>
    <col min="4517" max="4517" width="0" style="154" hidden="1" customWidth="1"/>
    <col min="4518" max="4518" width="11.140625" style="154" bestFit="1" customWidth="1"/>
    <col min="4519" max="4519" width="0" style="154" hidden="1" customWidth="1"/>
    <col min="4520" max="4520" width="11.140625" style="154" bestFit="1" customWidth="1"/>
    <col min="4521" max="4521" width="0" style="154" hidden="1" customWidth="1"/>
    <col min="4522" max="4522" width="12.85546875" style="154" customWidth="1"/>
    <col min="4523" max="4523" width="0" style="154" hidden="1" customWidth="1"/>
    <col min="4524" max="4524" width="15" style="154" customWidth="1"/>
    <col min="4525" max="4525" width="0" style="154" hidden="1" customWidth="1"/>
    <col min="4526" max="4526" width="15" style="154" customWidth="1"/>
    <col min="4527" max="4527" width="0" style="154" hidden="1" customWidth="1"/>
    <col min="4528" max="4528" width="11.140625" style="154" bestFit="1" customWidth="1"/>
    <col min="4529" max="4529" width="0" style="154" hidden="1" customWidth="1"/>
    <col min="4530" max="4530" width="11.140625" style="154" bestFit="1" customWidth="1"/>
    <col min="4531" max="4531" width="0" style="154" hidden="1" customWidth="1"/>
    <col min="4532" max="4532" width="11.140625" style="154" bestFit="1" customWidth="1"/>
    <col min="4533" max="4533" width="0" style="154" hidden="1" customWidth="1"/>
    <col min="4534" max="4534" width="11.42578125" style="154" customWidth="1"/>
    <col min="4535" max="4743" width="11.42578125" style="154"/>
    <col min="4744" max="4744" width="5.7109375" style="154" customWidth="1"/>
    <col min="4745" max="4745" width="33.140625" style="154" customWidth="1"/>
    <col min="4746" max="4748" width="0" style="154" hidden="1" customWidth="1"/>
    <col min="4749" max="4749" width="12.42578125" style="154" customWidth="1"/>
    <col min="4750" max="4750" width="11.42578125" style="154" customWidth="1"/>
    <col min="4751" max="4751" width="12.28515625" style="154" customWidth="1"/>
    <col min="4752" max="4757" width="0" style="154" hidden="1" customWidth="1"/>
    <col min="4758" max="4758" width="11.140625" style="154" bestFit="1" customWidth="1"/>
    <col min="4759" max="4759" width="0" style="154" hidden="1" customWidth="1"/>
    <col min="4760" max="4760" width="11.140625" style="154" bestFit="1" customWidth="1"/>
    <col min="4761" max="4761" width="0" style="154" hidden="1" customWidth="1"/>
    <col min="4762" max="4762" width="11.140625" style="154" bestFit="1" customWidth="1"/>
    <col min="4763" max="4763" width="0" style="154" hidden="1" customWidth="1"/>
    <col min="4764" max="4764" width="11.140625" style="154" bestFit="1" customWidth="1"/>
    <col min="4765" max="4765" width="0" style="154" hidden="1" customWidth="1"/>
    <col min="4766" max="4766" width="11.140625" style="154" bestFit="1" customWidth="1"/>
    <col min="4767" max="4767" width="0" style="154" hidden="1" customWidth="1"/>
    <col min="4768" max="4768" width="11.140625" style="154" bestFit="1" customWidth="1"/>
    <col min="4769" max="4769" width="0" style="154" hidden="1" customWidth="1"/>
    <col min="4770" max="4770" width="15.5703125" style="154" bestFit="1" customWidth="1"/>
    <col min="4771" max="4771" width="0" style="154" hidden="1" customWidth="1"/>
    <col min="4772" max="4772" width="11.140625" style="154" bestFit="1" customWidth="1"/>
    <col min="4773" max="4773" width="0" style="154" hidden="1" customWidth="1"/>
    <col min="4774" max="4774" width="11.140625" style="154" bestFit="1" customWidth="1"/>
    <col min="4775" max="4775" width="0" style="154" hidden="1" customWidth="1"/>
    <col min="4776" max="4776" width="11.140625" style="154" bestFit="1" customWidth="1"/>
    <col min="4777" max="4777" width="0" style="154" hidden="1" customWidth="1"/>
    <col min="4778" max="4778" width="12.85546875" style="154" customWidth="1"/>
    <col min="4779" max="4779" width="0" style="154" hidden="1" customWidth="1"/>
    <col min="4780" max="4780" width="15" style="154" customWidth="1"/>
    <col min="4781" max="4781" width="0" style="154" hidden="1" customWidth="1"/>
    <col min="4782" max="4782" width="15" style="154" customWidth="1"/>
    <col min="4783" max="4783" width="0" style="154" hidden="1" customWidth="1"/>
    <col min="4784" max="4784" width="11.140625" style="154" bestFit="1" customWidth="1"/>
    <col min="4785" max="4785" width="0" style="154" hidden="1" customWidth="1"/>
    <col min="4786" max="4786" width="11.140625" style="154" bestFit="1" customWidth="1"/>
    <col min="4787" max="4787" width="0" style="154" hidden="1" customWidth="1"/>
    <col min="4788" max="4788" width="11.140625" style="154" bestFit="1" customWidth="1"/>
    <col min="4789" max="4789" width="0" style="154" hidden="1" customWidth="1"/>
    <col min="4790" max="4790" width="11.42578125" style="154" customWidth="1"/>
    <col min="4791" max="4999" width="11.42578125" style="154"/>
    <col min="5000" max="5000" width="5.7109375" style="154" customWidth="1"/>
    <col min="5001" max="5001" width="33.140625" style="154" customWidth="1"/>
    <col min="5002" max="5004" width="0" style="154" hidden="1" customWidth="1"/>
    <col min="5005" max="5005" width="12.42578125" style="154" customWidth="1"/>
    <col min="5006" max="5006" width="11.42578125" style="154" customWidth="1"/>
    <col min="5007" max="5007" width="12.28515625" style="154" customWidth="1"/>
    <col min="5008" max="5013" width="0" style="154" hidden="1" customWidth="1"/>
    <col min="5014" max="5014" width="11.140625" style="154" bestFit="1" customWidth="1"/>
    <col min="5015" max="5015" width="0" style="154" hidden="1" customWidth="1"/>
    <col min="5016" max="5016" width="11.140625" style="154" bestFit="1" customWidth="1"/>
    <col min="5017" max="5017" width="0" style="154" hidden="1" customWidth="1"/>
    <col min="5018" max="5018" width="11.140625" style="154" bestFit="1" customWidth="1"/>
    <col min="5019" max="5019" width="0" style="154" hidden="1" customWidth="1"/>
    <col min="5020" max="5020" width="11.140625" style="154" bestFit="1" customWidth="1"/>
    <col min="5021" max="5021" width="0" style="154" hidden="1" customWidth="1"/>
    <col min="5022" max="5022" width="11.140625" style="154" bestFit="1" customWidth="1"/>
    <col min="5023" max="5023" width="0" style="154" hidden="1" customWidth="1"/>
    <col min="5024" max="5024" width="11.140625" style="154" bestFit="1" customWidth="1"/>
    <col min="5025" max="5025" width="0" style="154" hidden="1" customWidth="1"/>
    <col min="5026" max="5026" width="15.5703125" style="154" bestFit="1" customWidth="1"/>
    <col min="5027" max="5027" width="0" style="154" hidden="1" customWidth="1"/>
    <col min="5028" max="5028" width="11.140625" style="154" bestFit="1" customWidth="1"/>
    <col min="5029" max="5029" width="0" style="154" hidden="1" customWidth="1"/>
    <col min="5030" max="5030" width="11.140625" style="154" bestFit="1" customWidth="1"/>
    <col min="5031" max="5031" width="0" style="154" hidden="1" customWidth="1"/>
    <col min="5032" max="5032" width="11.140625" style="154" bestFit="1" customWidth="1"/>
    <col min="5033" max="5033" width="0" style="154" hidden="1" customWidth="1"/>
    <col min="5034" max="5034" width="12.85546875" style="154" customWidth="1"/>
    <col min="5035" max="5035" width="0" style="154" hidden="1" customWidth="1"/>
    <col min="5036" max="5036" width="15" style="154" customWidth="1"/>
    <col min="5037" max="5037" width="0" style="154" hidden="1" customWidth="1"/>
    <col min="5038" max="5038" width="15" style="154" customWidth="1"/>
    <col min="5039" max="5039" width="0" style="154" hidden="1" customWidth="1"/>
    <col min="5040" max="5040" width="11.140625" style="154" bestFit="1" customWidth="1"/>
    <col min="5041" max="5041" width="0" style="154" hidden="1" customWidth="1"/>
    <col min="5042" max="5042" width="11.140625" style="154" bestFit="1" customWidth="1"/>
    <col min="5043" max="5043" width="0" style="154" hidden="1" customWidth="1"/>
    <col min="5044" max="5044" width="11.140625" style="154" bestFit="1" customWidth="1"/>
    <col min="5045" max="5045" width="0" style="154" hidden="1" customWidth="1"/>
    <col min="5046" max="5046" width="11.42578125" style="154" customWidth="1"/>
    <col min="5047" max="5255" width="11.42578125" style="154"/>
    <col min="5256" max="5256" width="5.7109375" style="154" customWidth="1"/>
    <col min="5257" max="5257" width="33.140625" style="154" customWidth="1"/>
    <col min="5258" max="5260" width="0" style="154" hidden="1" customWidth="1"/>
    <col min="5261" max="5261" width="12.42578125" style="154" customWidth="1"/>
    <col min="5262" max="5262" width="11.42578125" style="154" customWidth="1"/>
    <col min="5263" max="5263" width="12.28515625" style="154" customWidth="1"/>
    <col min="5264" max="5269" width="0" style="154" hidden="1" customWidth="1"/>
    <col min="5270" max="5270" width="11.140625" style="154" bestFit="1" customWidth="1"/>
    <col min="5271" max="5271" width="0" style="154" hidden="1" customWidth="1"/>
    <col min="5272" max="5272" width="11.140625" style="154" bestFit="1" customWidth="1"/>
    <col min="5273" max="5273" width="0" style="154" hidden="1" customWidth="1"/>
    <col min="5274" max="5274" width="11.140625" style="154" bestFit="1" customWidth="1"/>
    <col min="5275" max="5275" width="0" style="154" hidden="1" customWidth="1"/>
    <col min="5276" max="5276" width="11.140625" style="154" bestFit="1" customWidth="1"/>
    <col min="5277" max="5277" width="0" style="154" hidden="1" customWidth="1"/>
    <col min="5278" max="5278" width="11.140625" style="154" bestFit="1" customWidth="1"/>
    <col min="5279" max="5279" width="0" style="154" hidden="1" customWidth="1"/>
    <col min="5280" max="5280" width="11.140625" style="154" bestFit="1" customWidth="1"/>
    <col min="5281" max="5281" width="0" style="154" hidden="1" customWidth="1"/>
    <col min="5282" max="5282" width="15.5703125" style="154" bestFit="1" customWidth="1"/>
    <col min="5283" max="5283" width="0" style="154" hidden="1" customWidth="1"/>
    <col min="5284" max="5284" width="11.140625" style="154" bestFit="1" customWidth="1"/>
    <col min="5285" max="5285" width="0" style="154" hidden="1" customWidth="1"/>
    <col min="5286" max="5286" width="11.140625" style="154" bestFit="1" customWidth="1"/>
    <col min="5287" max="5287" width="0" style="154" hidden="1" customWidth="1"/>
    <col min="5288" max="5288" width="11.140625" style="154" bestFit="1" customWidth="1"/>
    <col min="5289" max="5289" width="0" style="154" hidden="1" customWidth="1"/>
    <col min="5290" max="5290" width="12.85546875" style="154" customWidth="1"/>
    <col min="5291" max="5291" width="0" style="154" hidden="1" customWidth="1"/>
    <col min="5292" max="5292" width="15" style="154" customWidth="1"/>
    <col min="5293" max="5293" width="0" style="154" hidden="1" customWidth="1"/>
    <col min="5294" max="5294" width="15" style="154" customWidth="1"/>
    <col min="5295" max="5295" width="0" style="154" hidden="1" customWidth="1"/>
    <col min="5296" max="5296" width="11.140625" style="154" bestFit="1" customWidth="1"/>
    <col min="5297" max="5297" width="0" style="154" hidden="1" customWidth="1"/>
    <col min="5298" max="5298" width="11.140625" style="154" bestFit="1" customWidth="1"/>
    <col min="5299" max="5299" width="0" style="154" hidden="1" customWidth="1"/>
    <col min="5300" max="5300" width="11.140625" style="154" bestFit="1" customWidth="1"/>
    <col min="5301" max="5301" width="0" style="154" hidden="1" customWidth="1"/>
    <col min="5302" max="5302" width="11.42578125" style="154" customWidth="1"/>
    <col min="5303" max="5511" width="11.42578125" style="154"/>
    <col min="5512" max="5512" width="5.7109375" style="154" customWidth="1"/>
    <col min="5513" max="5513" width="33.140625" style="154" customWidth="1"/>
    <col min="5514" max="5516" width="0" style="154" hidden="1" customWidth="1"/>
    <col min="5517" max="5517" width="12.42578125" style="154" customWidth="1"/>
    <col min="5518" max="5518" width="11.42578125" style="154" customWidth="1"/>
    <col min="5519" max="5519" width="12.28515625" style="154" customWidth="1"/>
    <col min="5520" max="5525" width="0" style="154" hidden="1" customWidth="1"/>
    <col min="5526" max="5526" width="11.140625" style="154" bestFit="1" customWidth="1"/>
    <col min="5527" max="5527" width="0" style="154" hidden="1" customWidth="1"/>
    <col min="5528" max="5528" width="11.140625" style="154" bestFit="1" customWidth="1"/>
    <col min="5529" max="5529" width="0" style="154" hidden="1" customWidth="1"/>
    <col min="5530" max="5530" width="11.140625" style="154" bestFit="1" customWidth="1"/>
    <col min="5531" max="5531" width="0" style="154" hidden="1" customWidth="1"/>
    <col min="5532" max="5532" width="11.140625" style="154" bestFit="1" customWidth="1"/>
    <col min="5533" max="5533" width="0" style="154" hidden="1" customWidth="1"/>
    <col min="5534" max="5534" width="11.140625" style="154" bestFit="1" customWidth="1"/>
    <col min="5535" max="5535" width="0" style="154" hidden="1" customWidth="1"/>
    <col min="5536" max="5536" width="11.140625" style="154" bestFit="1" customWidth="1"/>
    <col min="5537" max="5537" width="0" style="154" hidden="1" customWidth="1"/>
    <col min="5538" max="5538" width="15.5703125" style="154" bestFit="1" customWidth="1"/>
    <col min="5539" max="5539" width="0" style="154" hidden="1" customWidth="1"/>
    <col min="5540" max="5540" width="11.140625" style="154" bestFit="1" customWidth="1"/>
    <col min="5541" max="5541" width="0" style="154" hidden="1" customWidth="1"/>
    <col min="5542" max="5542" width="11.140625" style="154" bestFit="1" customWidth="1"/>
    <col min="5543" max="5543" width="0" style="154" hidden="1" customWidth="1"/>
    <col min="5544" max="5544" width="11.140625" style="154" bestFit="1" customWidth="1"/>
    <col min="5545" max="5545" width="0" style="154" hidden="1" customWidth="1"/>
    <col min="5546" max="5546" width="12.85546875" style="154" customWidth="1"/>
    <col min="5547" max="5547" width="0" style="154" hidden="1" customWidth="1"/>
    <col min="5548" max="5548" width="15" style="154" customWidth="1"/>
    <col min="5549" max="5549" width="0" style="154" hidden="1" customWidth="1"/>
    <col min="5550" max="5550" width="15" style="154" customWidth="1"/>
    <col min="5551" max="5551" width="0" style="154" hidden="1" customWidth="1"/>
    <col min="5552" max="5552" width="11.140625" style="154" bestFit="1" customWidth="1"/>
    <col min="5553" max="5553" width="0" style="154" hidden="1" customWidth="1"/>
    <col min="5554" max="5554" width="11.140625" style="154" bestFit="1" customWidth="1"/>
    <col min="5555" max="5555" width="0" style="154" hidden="1" customWidth="1"/>
    <col min="5556" max="5556" width="11.140625" style="154" bestFit="1" customWidth="1"/>
    <col min="5557" max="5557" width="0" style="154" hidden="1" customWidth="1"/>
    <col min="5558" max="5558" width="11.42578125" style="154" customWidth="1"/>
    <col min="5559" max="5767" width="11.42578125" style="154"/>
    <col min="5768" max="5768" width="5.7109375" style="154" customWidth="1"/>
    <col min="5769" max="5769" width="33.140625" style="154" customWidth="1"/>
    <col min="5770" max="5772" width="0" style="154" hidden="1" customWidth="1"/>
    <col min="5773" max="5773" width="12.42578125" style="154" customWidth="1"/>
    <col min="5774" max="5774" width="11.42578125" style="154" customWidth="1"/>
    <col min="5775" max="5775" width="12.28515625" style="154" customWidth="1"/>
    <col min="5776" max="5781" width="0" style="154" hidden="1" customWidth="1"/>
    <col min="5782" max="5782" width="11.140625" style="154" bestFit="1" customWidth="1"/>
    <col min="5783" max="5783" width="0" style="154" hidden="1" customWidth="1"/>
    <col min="5784" max="5784" width="11.140625" style="154" bestFit="1" customWidth="1"/>
    <col min="5785" max="5785" width="0" style="154" hidden="1" customWidth="1"/>
    <col min="5786" max="5786" width="11.140625" style="154" bestFit="1" customWidth="1"/>
    <col min="5787" max="5787" width="0" style="154" hidden="1" customWidth="1"/>
    <col min="5788" max="5788" width="11.140625" style="154" bestFit="1" customWidth="1"/>
    <col min="5789" max="5789" width="0" style="154" hidden="1" customWidth="1"/>
    <col min="5790" max="5790" width="11.140625" style="154" bestFit="1" customWidth="1"/>
    <col min="5791" max="5791" width="0" style="154" hidden="1" customWidth="1"/>
    <col min="5792" max="5792" width="11.140625" style="154" bestFit="1" customWidth="1"/>
    <col min="5793" max="5793" width="0" style="154" hidden="1" customWidth="1"/>
    <col min="5794" max="5794" width="15.5703125" style="154" bestFit="1" customWidth="1"/>
    <col min="5795" max="5795" width="0" style="154" hidden="1" customWidth="1"/>
    <col min="5796" max="5796" width="11.140625" style="154" bestFit="1" customWidth="1"/>
    <col min="5797" max="5797" width="0" style="154" hidden="1" customWidth="1"/>
    <col min="5798" max="5798" width="11.140625" style="154" bestFit="1" customWidth="1"/>
    <col min="5799" max="5799" width="0" style="154" hidden="1" customWidth="1"/>
    <col min="5800" max="5800" width="11.140625" style="154" bestFit="1" customWidth="1"/>
    <col min="5801" max="5801" width="0" style="154" hidden="1" customWidth="1"/>
    <col min="5802" max="5802" width="12.85546875" style="154" customWidth="1"/>
    <col min="5803" max="5803" width="0" style="154" hidden="1" customWidth="1"/>
    <col min="5804" max="5804" width="15" style="154" customWidth="1"/>
    <col min="5805" max="5805" width="0" style="154" hidden="1" customWidth="1"/>
    <col min="5806" max="5806" width="15" style="154" customWidth="1"/>
    <col min="5807" max="5807" width="0" style="154" hidden="1" customWidth="1"/>
    <col min="5808" max="5808" width="11.140625" style="154" bestFit="1" customWidth="1"/>
    <col min="5809" max="5809" width="0" style="154" hidden="1" customWidth="1"/>
    <col min="5810" max="5810" width="11.140625" style="154" bestFit="1" customWidth="1"/>
    <col min="5811" max="5811" width="0" style="154" hidden="1" customWidth="1"/>
    <col min="5812" max="5812" width="11.140625" style="154" bestFit="1" customWidth="1"/>
    <col min="5813" max="5813" width="0" style="154" hidden="1" customWidth="1"/>
    <col min="5814" max="5814" width="11.42578125" style="154" customWidth="1"/>
    <col min="5815" max="6023" width="11.42578125" style="154"/>
    <col min="6024" max="6024" width="5.7109375" style="154" customWidth="1"/>
    <col min="6025" max="6025" width="33.140625" style="154" customWidth="1"/>
    <col min="6026" max="6028" width="0" style="154" hidden="1" customWidth="1"/>
    <col min="6029" max="6029" width="12.42578125" style="154" customWidth="1"/>
    <col min="6030" max="6030" width="11.42578125" style="154" customWidth="1"/>
    <col min="6031" max="6031" width="12.28515625" style="154" customWidth="1"/>
    <col min="6032" max="6037" width="0" style="154" hidden="1" customWidth="1"/>
    <col min="6038" max="6038" width="11.140625" style="154" bestFit="1" customWidth="1"/>
    <col min="6039" max="6039" width="0" style="154" hidden="1" customWidth="1"/>
    <col min="6040" max="6040" width="11.140625" style="154" bestFit="1" customWidth="1"/>
    <col min="6041" max="6041" width="0" style="154" hidden="1" customWidth="1"/>
    <col min="6042" max="6042" width="11.140625" style="154" bestFit="1" customWidth="1"/>
    <col min="6043" max="6043" width="0" style="154" hidden="1" customWidth="1"/>
    <col min="6044" max="6044" width="11.140625" style="154" bestFit="1" customWidth="1"/>
    <col min="6045" max="6045" width="0" style="154" hidden="1" customWidth="1"/>
    <col min="6046" max="6046" width="11.140625" style="154" bestFit="1" customWidth="1"/>
    <col min="6047" max="6047" width="0" style="154" hidden="1" customWidth="1"/>
    <col min="6048" max="6048" width="11.140625" style="154" bestFit="1" customWidth="1"/>
    <col min="6049" max="6049" width="0" style="154" hidden="1" customWidth="1"/>
    <col min="6050" max="6050" width="15.5703125" style="154" bestFit="1" customWidth="1"/>
    <col min="6051" max="6051" width="0" style="154" hidden="1" customWidth="1"/>
    <col min="6052" max="6052" width="11.140625" style="154" bestFit="1" customWidth="1"/>
    <col min="6053" max="6053" width="0" style="154" hidden="1" customWidth="1"/>
    <col min="6054" max="6054" width="11.140625" style="154" bestFit="1" customWidth="1"/>
    <col min="6055" max="6055" width="0" style="154" hidden="1" customWidth="1"/>
    <col min="6056" max="6056" width="11.140625" style="154" bestFit="1" customWidth="1"/>
    <col min="6057" max="6057" width="0" style="154" hidden="1" customWidth="1"/>
    <col min="6058" max="6058" width="12.85546875" style="154" customWidth="1"/>
    <col min="6059" max="6059" width="0" style="154" hidden="1" customWidth="1"/>
    <col min="6060" max="6060" width="15" style="154" customWidth="1"/>
    <col min="6061" max="6061" width="0" style="154" hidden="1" customWidth="1"/>
    <col min="6062" max="6062" width="15" style="154" customWidth="1"/>
    <col min="6063" max="6063" width="0" style="154" hidden="1" customWidth="1"/>
    <col min="6064" max="6064" width="11.140625" style="154" bestFit="1" customWidth="1"/>
    <col min="6065" max="6065" width="0" style="154" hidden="1" customWidth="1"/>
    <col min="6066" max="6066" width="11.140625" style="154" bestFit="1" customWidth="1"/>
    <col min="6067" max="6067" width="0" style="154" hidden="1" customWidth="1"/>
    <col min="6068" max="6068" width="11.140625" style="154" bestFit="1" customWidth="1"/>
    <col min="6069" max="6069" width="0" style="154" hidden="1" customWidth="1"/>
    <col min="6070" max="6070" width="11.42578125" style="154" customWidth="1"/>
    <col min="6071" max="6279" width="11.42578125" style="154"/>
    <col min="6280" max="6280" width="5.7109375" style="154" customWidth="1"/>
    <col min="6281" max="6281" width="33.140625" style="154" customWidth="1"/>
    <col min="6282" max="6284" width="0" style="154" hidden="1" customWidth="1"/>
    <col min="6285" max="6285" width="12.42578125" style="154" customWidth="1"/>
    <col min="6286" max="6286" width="11.42578125" style="154" customWidth="1"/>
    <col min="6287" max="6287" width="12.28515625" style="154" customWidth="1"/>
    <col min="6288" max="6293" width="0" style="154" hidden="1" customWidth="1"/>
    <col min="6294" max="6294" width="11.140625" style="154" bestFit="1" customWidth="1"/>
    <col min="6295" max="6295" width="0" style="154" hidden="1" customWidth="1"/>
    <col min="6296" max="6296" width="11.140625" style="154" bestFit="1" customWidth="1"/>
    <col min="6297" max="6297" width="0" style="154" hidden="1" customWidth="1"/>
    <col min="6298" max="6298" width="11.140625" style="154" bestFit="1" customWidth="1"/>
    <col min="6299" max="6299" width="0" style="154" hidden="1" customWidth="1"/>
    <col min="6300" max="6300" width="11.140625" style="154" bestFit="1" customWidth="1"/>
    <col min="6301" max="6301" width="0" style="154" hidden="1" customWidth="1"/>
    <col min="6302" max="6302" width="11.140625" style="154" bestFit="1" customWidth="1"/>
    <col min="6303" max="6303" width="0" style="154" hidden="1" customWidth="1"/>
    <col min="6304" max="6304" width="11.140625" style="154" bestFit="1" customWidth="1"/>
    <col min="6305" max="6305" width="0" style="154" hidden="1" customWidth="1"/>
    <col min="6306" max="6306" width="15.5703125" style="154" bestFit="1" customWidth="1"/>
    <col min="6307" max="6307" width="0" style="154" hidden="1" customWidth="1"/>
    <col min="6308" max="6308" width="11.140625" style="154" bestFit="1" customWidth="1"/>
    <col min="6309" max="6309" width="0" style="154" hidden="1" customWidth="1"/>
    <col min="6310" max="6310" width="11.140625" style="154" bestFit="1" customWidth="1"/>
    <col min="6311" max="6311" width="0" style="154" hidden="1" customWidth="1"/>
    <col min="6312" max="6312" width="11.140625" style="154" bestFit="1" customWidth="1"/>
    <col min="6313" max="6313" width="0" style="154" hidden="1" customWidth="1"/>
    <col min="6314" max="6314" width="12.85546875" style="154" customWidth="1"/>
    <col min="6315" max="6315" width="0" style="154" hidden="1" customWidth="1"/>
    <col min="6316" max="6316" width="15" style="154" customWidth="1"/>
    <col min="6317" max="6317" width="0" style="154" hidden="1" customWidth="1"/>
    <col min="6318" max="6318" width="15" style="154" customWidth="1"/>
    <col min="6319" max="6319" width="0" style="154" hidden="1" customWidth="1"/>
    <col min="6320" max="6320" width="11.140625" style="154" bestFit="1" customWidth="1"/>
    <col min="6321" max="6321" width="0" style="154" hidden="1" customWidth="1"/>
    <col min="6322" max="6322" width="11.140625" style="154" bestFit="1" customWidth="1"/>
    <col min="6323" max="6323" width="0" style="154" hidden="1" customWidth="1"/>
    <col min="6324" max="6324" width="11.140625" style="154" bestFit="1" customWidth="1"/>
    <col min="6325" max="6325" width="0" style="154" hidden="1" customWidth="1"/>
    <col min="6326" max="6326" width="11.42578125" style="154" customWidth="1"/>
    <col min="6327" max="6535" width="11.42578125" style="154"/>
    <col min="6536" max="6536" width="5.7109375" style="154" customWidth="1"/>
    <col min="6537" max="6537" width="33.140625" style="154" customWidth="1"/>
    <col min="6538" max="6540" width="0" style="154" hidden="1" customWidth="1"/>
    <col min="6541" max="6541" width="12.42578125" style="154" customWidth="1"/>
    <col min="6542" max="6542" width="11.42578125" style="154" customWidth="1"/>
    <col min="6543" max="6543" width="12.28515625" style="154" customWidth="1"/>
    <col min="6544" max="6549" width="0" style="154" hidden="1" customWidth="1"/>
    <col min="6550" max="6550" width="11.140625" style="154" bestFit="1" customWidth="1"/>
    <col min="6551" max="6551" width="0" style="154" hidden="1" customWidth="1"/>
    <col min="6552" max="6552" width="11.140625" style="154" bestFit="1" customWidth="1"/>
    <col min="6553" max="6553" width="0" style="154" hidden="1" customWidth="1"/>
    <col min="6554" max="6554" width="11.140625" style="154" bestFit="1" customWidth="1"/>
    <col min="6555" max="6555" width="0" style="154" hidden="1" customWidth="1"/>
    <col min="6556" max="6556" width="11.140625" style="154" bestFit="1" customWidth="1"/>
    <col min="6557" max="6557" width="0" style="154" hidden="1" customWidth="1"/>
    <col min="6558" max="6558" width="11.140625" style="154" bestFit="1" customWidth="1"/>
    <col min="6559" max="6559" width="0" style="154" hidden="1" customWidth="1"/>
    <col min="6560" max="6560" width="11.140625" style="154" bestFit="1" customWidth="1"/>
    <col min="6561" max="6561" width="0" style="154" hidden="1" customWidth="1"/>
    <col min="6562" max="6562" width="15.5703125" style="154" bestFit="1" customWidth="1"/>
    <col min="6563" max="6563" width="0" style="154" hidden="1" customWidth="1"/>
    <col min="6564" max="6564" width="11.140625" style="154" bestFit="1" customWidth="1"/>
    <col min="6565" max="6565" width="0" style="154" hidden="1" customWidth="1"/>
    <col min="6566" max="6566" width="11.140625" style="154" bestFit="1" customWidth="1"/>
    <col min="6567" max="6567" width="0" style="154" hidden="1" customWidth="1"/>
    <col min="6568" max="6568" width="11.140625" style="154" bestFit="1" customWidth="1"/>
    <col min="6569" max="6569" width="0" style="154" hidden="1" customWidth="1"/>
    <col min="6570" max="6570" width="12.85546875" style="154" customWidth="1"/>
    <col min="6571" max="6571" width="0" style="154" hidden="1" customWidth="1"/>
    <col min="6572" max="6572" width="15" style="154" customWidth="1"/>
    <col min="6573" max="6573" width="0" style="154" hidden="1" customWidth="1"/>
    <col min="6574" max="6574" width="15" style="154" customWidth="1"/>
    <col min="6575" max="6575" width="0" style="154" hidden="1" customWidth="1"/>
    <col min="6576" max="6576" width="11.140625" style="154" bestFit="1" customWidth="1"/>
    <col min="6577" max="6577" width="0" style="154" hidden="1" customWidth="1"/>
    <col min="6578" max="6578" width="11.140625" style="154" bestFit="1" customWidth="1"/>
    <col min="6579" max="6579" width="0" style="154" hidden="1" customWidth="1"/>
    <col min="6580" max="6580" width="11.140625" style="154" bestFit="1" customWidth="1"/>
    <col min="6581" max="6581" width="0" style="154" hidden="1" customWidth="1"/>
    <col min="6582" max="6582" width="11.42578125" style="154" customWidth="1"/>
    <col min="6583" max="6791" width="11.42578125" style="154"/>
    <col min="6792" max="6792" width="5.7109375" style="154" customWidth="1"/>
    <col min="6793" max="6793" width="33.140625" style="154" customWidth="1"/>
    <col min="6794" max="6796" width="0" style="154" hidden="1" customWidth="1"/>
    <col min="6797" max="6797" width="12.42578125" style="154" customWidth="1"/>
    <col min="6798" max="6798" width="11.42578125" style="154" customWidth="1"/>
    <col min="6799" max="6799" width="12.28515625" style="154" customWidth="1"/>
    <col min="6800" max="6805" width="0" style="154" hidden="1" customWidth="1"/>
    <col min="6806" max="6806" width="11.140625" style="154" bestFit="1" customWidth="1"/>
    <col min="6807" max="6807" width="0" style="154" hidden="1" customWidth="1"/>
    <col min="6808" max="6808" width="11.140625" style="154" bestFit="1" customWidth="1"/>
    <col min="6809" max="6809" width="0" style="154" hidden="1" customWidth="1"/>
    <col min="6810" max="6810" width="11.140625" style="154" bestFit="1" customWidth="1"/>
    <col min="6811" max="6811" width="0" style="154" hidden="1" customWidth="1"/>
    <col min="6812" max="6812" width="11.140625" style="154" bestFit="1" customWidth="1"/>
    <col min="6813" max="6813" width="0" style="154" hidden="1" customWidth="1"/>
    <col min="6814" max="6814" width="11.140625" style="154" bestFit="1" customWidth="1"/>
    <col min="6815" max="6815" width="0" style="154" hidden="1" customWidth="1"/>
    <col min="6816" max="6816" width="11.140625" style="154" bestFit="1" customWidth="1"/>
    <col min="6817" max="6817" width="0" style="154" hidden="1" customWidth="1"/>
    <col min="6818" max="6818" width="15.5703125" style="154" bestFit="1" customWidth="1"/>
    <col min="6819" max="6819" width="0" style="154" hidden="1" customWidth="1"/>
    <col min="6820" max="6820" width="11.140625" style="154" bestFit="1" customWidth="1"/>
    <col min="6821" max="6821" width="0" style="154" hidden="1" customWidth="1"/>
    <col min="6822" max="6822" width="11.140625" style="154" bestFit="1" customWidth="1"/>
    <col min="6823" max="6823" width="0" style="154" hidden="1" customWidth="1"/>
    <col min="6824" max="6824" width="11.140625" style="154" bestFit="1" customWidth="1"/>
    <col min="6825" max="6825" width="0" style="154" hidden="1" customWidth="1"/>
    <col min="6826" max="6826" width="12.85546875" style="154" customWidth="1"/>
    <col min="6827" max="6827" width="0" style="154" hidden="1" customWidth="1"/>
    <col min="6828" max="6828" width="15" style="154" customWidth="1"/>
    <col min="6829" max="6829" width="0" style="154" hidden="1" customWidth="1"/>
    <col min="6830" max="6830" width="15" style="154" customWidth="1"/>
    <col min="6831" max="6831" width="0" style="154" hidden="1" customWidth="1"/>
    <col min="6832" max="6832" width="11.140625" style="154" bestFit="1" customWidth="1"/>
    <col min="6833" max="6833" width="0" style="154" hidden="1" customWidth="1"/>
    <col min="6834" max="6834" width="11.140625" style="154" bestFit="1" customWidth="1"/>
    <col min="6835" max="6835" width="0" style="154" hidden="1" customWidth="1"/>
    <col min="6836" max="6836" width="11.140625" style="154" bestFit="1" customWidth="1"/>
    <col min="6837" max="6837" width="0" style="154" hidden="1" customWidth="1"/>
    <col min="6838" max="6838" width="11.42578125" style="154" customWidth="1"/>
    <col min="6839" max="7047" width="11.42578125" style="154"/>
    <col min="7048" max="7048" width="5.7109375" style="154" customWidth="1"/>
    <col min="7049" max="7049" width="33.140625" style="154" customWidth="1"/>
    <col min="7050" max="7052" width="0" style="154" hidden="1" customWidth="1"/>
    <col min="7053" max="7053" width="12.42578125" style="154" customWidth="1"/>
    <col min="7054" max="7054" width="11.42578125" style="154" customWidth="1"/>
    <col min="7055" max="7055" width="12.28515625" style="154" customWidth="1"/>
    <col min="7056" max="7061" width="0" style="154" hidden="1" customWidth="1"/>
    <col min="7062" max="7062" width="11.140625" style="154" bestFit="1" customWidth="1"/>
    <col min="7063" max="7063" width="0" style="154" hidden="1" customWidth="1"/>
    <col min="7064" max="7064" width="11.140625" style="154" bestFit="1" customWidth="1"/>
    <col min="7065" max="7065" width="0" style="154" hidden="1" customWidth="1"/>
    <col min="7066" max="7066" width="11.140625" style="154" bestFit="1" customWidth="1"/>
    <col min="7067" max="7067" width="0" style="154" hidden="1" customWidth="1"/>
    <col min="7068" max="7068" width="11.140625" style="154" bestFit="1" customWidth="1"/>
    <col min="7069" max="7069" width="0" style="154" hidden="1" customWidth="1"/>
    <col min="7070" max="7070" width="11.140625" style="154" bestFit="1" customWidth="1"/>
    <col min="7071" max="7071" width="0" style="154" hidden="1" customWidth="1"/>
    <col min="7072" max="7072" width="11.140625" style="154" bestFit="1" customWidth="1"/>
    <col min="7073" max="7073" width="0" style="154" hidden="1" customWidth="1"/>
    <col min="7074" max="7074" width="15.5703125" style="154" bestFit="1" customWidth="1"/>
    <col min="7075" max="7075" width="0" style="154" hidden="1" customWidth="1"/>
    <col min="7076" max="7076" width="11.140625" style="154" bestFit="1" customWidth="1"/>
    <col min="7077" max="7077" width="0" style="154" hidden="1" customWidth="1"/>
    <col min="7078" max="7078" width="11.140625" style="154" bestFit="1" customWidth="1"/>
    <col min="7079" max="7079" width="0" style="154" hidden="1" customWidth="1"/>
    <col min="7080" max="7080" width="11.140625" style="154" bestFit="1" customWidth="1"/>
    <col min="7081" max="7081" width="0" style="154" hidden="1" customWidth="1"/>
    <col min="7082" max="7082" width="12.85546875" style="154" customWidth="1"/>
    <col min="7083" max="7083" width="0" style="154" hidden="1" customWidth="1"/>
    <col min="7084" max="7084" width="15" style="154" customWidth="1"/>
    <col min="7085" max="7085" width="0" style="154" hidden="1" customWidth="1"/>
    <col min="7086" max="7086" width="15" style="154" customWidth="1"/>
    <col min="7087" max="7087" width="0" style="154" hidden="1" customWidth="1"/>
    <col min="7088" max="7088" width="11.140625" style="154" bestFit="1" customWidth="1"/>
    <col min="7089" max="7089" width="0" style="154" hidden="1" customWidth="1"/>
    <col min="7090" max="7090" width="11.140625" style="154" bestFit="1" customWidth="1"/>
    <col min="7091" max="7091" width="0" style="154" hidden="1" customWidth="1"/>
    <col min="7092" max="7092" width="11.140625" style="154" bestFit="1" customWidth="1"/>
    <col min="7093" max="7093" width="0" style="154" hidden="1" customWidth="1"/>
    <col min="7094" max="7094" width="11.42578125" style="154" customWidth="1"/>
    <col min="7095" max="7303" width="11.42578125" style="154"/>
    <col min="7304" max="7304" width="5.7109375" style="154" customWidth="1"/>
    <col min="7305" max="7305" width="33.140625" style="154" customWidth="1"/>
    <col min="7306" max="7308" width="0" style="154" hidden="1" customWidth="1"/>
    <col min="7309" max="7309" width="12.42578125" style="154" customWidth="1"/>
    <col min="7310" max="7310" width="11.42578125" style="154" customWidth="1"/>
    <col min="7311" max="7311" width="12.28515625" style="154" customWidth="1"/>
    <col min="7312" max="7317" width="0" style="154" hidden="1" customWidth="1"/>
    <col min="7318" max="7318" width="11.140625" style="154" bestFit="1" customWidth="1"/>
    <col min="7319" max="7319" width="0" style="154" hidden="1" customWidth="1"/>
    <col min="7320" max="7320" width="11.140625" style="154" bestFit="1" customWidth="1"/>
    <col min="7321" max="7321" width="0" style="154" hidden="1" customWidth="1"/>
    <col min="7322" max="7322" width="11.140625" style="154" bestFit="1" customWidth="1"/>
    <col min="7323" max="7323" width="0" style="154" hidden="1" customWidth="1"/>
    <col min="7324" max="7324" width="11.140625" style="154" bestFit="1" customWidth="1"/>
    <col min="7325" max="7325" width="0" style="154" hidden="1" customWidth="1"/>
    <col min="7326" max="7326" width="11.140625" style="154" bestFit="1" customWidth="1"/>
    <col min="7327" max="7327" width="0" style="154" hidden="1" customWidth="1"/>
    <col min="7328" max="7328" width="11.140625" style="154" bestFit="1" customWidth="1"/>
    <col min="7329" max="7329" width="0" style="154" hidden="1" customWidth="1"/>
    <col min="7330" max="7330" width="15.5703125" style="154" bestFit="1" customWidth="1"/>
    <col min="7331" max="7331" width="0" style="154" hidden="1" customWidth="1"/>
    <col min="7332" max="7332" width="11.140625" style="154" bestFit="1" customWidth="1"/>
    <col min="7333" max="7333" width="0" style="154" hidden="1" customWidth="1"/>
    <col min="7334" max="7334" width="11.140625" style="154" bestFit="1" customWidth="1"/>
    <col min="7335" max="7335" width="0" style="154" hidden="1" customWidth="1"/>
    <col min="7336" max="7336" width="11.140625" style="154" bestFit="1" customWidth="1"/>
    <col min="7337" max="7337" width="0" style="154" hidden="1" customWidth="1"/>
    <col min="7338" max="7338" width="12.85546875" style="154" customWidth="1"/>
    <col min="7339" max="7339" width="0" style="154" hidden="1" customWidth="1"/>
    <col min="7340" max="7340" width="15" style="154" customWidth="1"/>
    <col min="7341" max="7341" width="0" style="154" hidden="1" customWidth="1"/>
    <col min="7342" max="7342" width="15" style="154" customWidth="1"/>
    <col min="7343" max="7343" width="0" style="154" hidden="1" customWidth="1"/>
    <col min="7344" max="7344" width="11.140625" style="154" bestFit="1" customWidth="1"/>
    <col min="7345" max="7345" width="0" style="154" hidden="1" customWidth="1"/>
    <col min="7346" max="7346" width="11.140625" style="154" bestFit="1" customWidth="1"/>
    <col min="7347" max="7347" width="0" style="154" hidden="1" customWidth="1"/>
    <col min="7348" max="7348" width="11.140625" style="154" bestFit="1" customWidth="1"/>
    <col min="7349" max="7349" width="0" style="154" hidden="1" customWidth="1"/>
    <col min="7350" max="7350" width="11.42578125" style="154" customWidth="1"/>
    <col min="7351" max="7559" width="11.42578125" style="154"/>
    <col min="7560" max="7560" width="5.7109375" style="154" customWidth="1"/>
    <col min="7561" max="7561" width="33.140625" style="154" customWidth="1"/>
    <col min="7562" max="7564" width="0" style="154" hidden="1" customWidth="1"/>
    <col min="7565" max="7565" width="12.42578125" style="154" customWidth="1"/>
    <col min="7566" max="7566" width="11.42578125" style="154" customWidth="1"/>
    <col min="7567" max="7567" width="12.28515625" style="154" customWidth="1"/>
    <col min="7568" max="7573" width="0" style="154" hidden="1" customWidth="1"/>
    <col min="7574" max="7574" width="11.140625" style="154" bestFit="1" customWidth="1"/>
    <col min="7575" max="7575" width="0" style="154" hidden="1" customWidth="1"/>
    <col min="7576" max="7576" width="11.140625" style="154" bestFit="1" customWidth="1"/>
    <col min="7577" max="7577" width="0" style="154" hidden="1" customWidth="1"/>
    <col min="7578" max="7578" width="11.140625" style="154" bestFit="1" customWidth="1"/>
    <col min="7579" max="7579" width="0" style="154" hidden="1" customWidth="1"/>
    <col min="7580" max="7580" width="11.140625" style="154" bestFit="1" customWidth="1"/>
    <col min="7581" max="7581" width="0" style="154" hidden="1" customWidth="1"/>
    <col min="7582" max="7582" width="11.140625" style="154" bestFit="1" customWidth="1"/>
    <col min="7583" max="7583" width="0" style="154" hidden="1" customWidth="1"/>
    <col min="7584" max="7584" width="11.140625" style="154" bestFit="1" customWidth="1"/>
    <col min="7585" max="7585" width="0" style="154" hidden="1" customWidth="1"/>
    <col min="7586" max="7586" width="15.5703125" style="154" bestFit="1" customWidth="1"/>
    <col min="7587" max="7587" width="0" style="154" hidden="1" customWidth="1"/>
    <col min="7588" max="7588" width="11.140625" style="154" bestFit="1" customWidth="1"/>
    <col min="7589" max="7589" width="0" style="154" hidden="1" customWidth="1"/>
    <col min="7590" max="7590" width="11.140625" style="154" bestFit="1" customWidth="1"/>
    <col min="7591" max="7591" width="0" style="154" hidden="1" customWidth="1"/>
    <col min="7592" max="7592" width="11.140625" style="154" bestFit="1" customWidth="1"/>
    <col min="7593" max="7593" width="0" style="154" hidden="1" customWidth="1"/>
    <col min="7594" max="7594" width="12.85546875" style="154" customWidth="1"/>
    <col min="7595" max="7595" width="0" style="154" hidden="1" customWidth="1"/>
    <col min="7596" max="7596" width="15" style="154" customWidth="1"/>
    <col min="7597" max="7597" width="0" style="154" hidden="1" customWidth="1"/>
    <col min="7598" max="7598" width="15" style="154" customWidth="1"/>
    <col min="7599" max="7599" width="0" style="154" hidden="1" customWidth="1"/>
    <col min="7600" max="7600" width="11.140625" style="154" bestFit="1" customWidth="1"/>
    <col min="7601" max="7601" width="0" style="154" hidden="1" customWidth="1"/>
    <col min="7602" max="7602" width="11.140625" style="154" bestFit="1" customWidth="1"/>
    <col min="7603" max="7603" width="0" style="154" hidden="1" customWidth="1"/>
    <col min="7604" max="7604" width="11.140625" style="154" bestFit="1" customWidth="1"/>
    <col min="7605" max="7605" width="0" style="154" hidden="1" customWidth="1"/>
    <col min="7606" max="7606" width="11.42578125" style="154" customWidth="1"/>
    <col min="7607" max="7815" width="11.42578125" style="154"/>
    <col min="7816" max="7816" width="5.7109375" style="154" customWidth="1"/>
    <col min="7817" max="7817" width="33.140625" style="154" customWidth="1"/>
    <col min="7818" max="7820" width="0" style="154" hidden="1" customWidth="1"/>
    <col min="7821" max="7821" width="12.42578125" style="154" customWidth="1"/>
    <col min="7822" max="7822" width="11.42578125" style="154" customWidth="1"/>
    <col min="7823" max="7823" width="12.28515625" style="154" customWidth="1"/>
    <col min="7824" max="7829" width="0" style="154" hidden="1" customWidth="1"/>
    <col min="7830" max="7830" width="11.140625" style="154" bestFit="1" customWidth="1"/>
    <col min="7831" max="7831" width="0" style="154" hidden="1" customWidth="1"/>
    <col min="7832" max="7832" width="11.140625" style="154" bestFit="1" customWidth="1"/>
    <col min="7833" max="7833" width="0" style="154" hidden="1" customWidth="1"/>
    <col min="7834" max="7834" width="11.140625" style="154" bestFit="1" customWidth="1"/>
    <col min="7835" max="7835" width="0" style="154" hidden="1" customWidth="1"/>
    <col min="7836" max="7836" width="11.140625" style="154" bestFit="1" customWidth="1"/>
    <col min="7837" max="7837" width="0" style="154" hidden="1" customWidth="1"/>
    <col min="7838" max="7838" width="11.140625" style="154" bestFit="1" customWidth="1"/>
    <col min="7839" max="7839" width="0" style="154" hidden="1" customWidth="1"/>
    <col min="7840" max="7840" width="11.140625" style="154" bestFit="1" customWidth="1"/>
    <col min="7841" max="7841" width="0" style="154" hidden="1" customWidth="1"/>
    <col min="7842" max="7842" width="15.5703125" style="154" bestFit="1" customWidth="1"/>
    <col min="7843" max="7843" width="0" style="154" hidden="1" customWidth="1"/>
    <col min="7844" max="7844" width="11.140625" style="154" bestFit="1" customWidth="1"/>
    <col min="7845" max="7845" width="0" style="154" hidden="1" customWidth="1"/>
    <col min="7846" max="7846" width="11.140625" style="154" bestFit="1" customWidth="1"/>
    <col min="7847" max="7847" width="0" style="154" hidden="1" customWidth="1"/>
    <col min="7848" max="7848" width="11.140625" style="154" bestFit="1" customWidth="1"/>
    <col min="7849" max="7849" width="0" style="154" hidden="1" customWidth="1"/>
    <col min="7850" max="7850" width="12.85546875" style="154" customWidth="1"/>
    <col min="7851" max="7851" width="0" style="154" hidden="1" customWidth="1"/>
    <col min="7852" max="7852" width="15" style="154" customWidth="1"/>
    <col min="7853" max="7853" width="0" style="154" hidden="1" customWidth="1"/>
    <col min="7854" max="7854" width="15" style="154" customWidth="1"/>
    <col min="7855" max="7855" width="0" style="154" hidden="1" customWidth="1"/>
    <col min="7856" max="7856" width="11.140625" style="154" bestFit="1" customWidth="1"/>
    <col min="7857" max="7857" width="0" style="154" hidden="1" customWidth="1"/>
    <col min="7858" max="7858" width="11.140625" style="154" bestFit="1" customWidth="1"/>
    <col min="7859" max="7859" width="0" style="154" hidden="1" customWidth="1"/>
    <col min="7860" max="7860" width="11.140625" style="154" bestFit="1" customWidth="1"/>
    <col min="7861" max="7861" width="0" style="154" hidden="1" customWidth="1"/>
    <col min="7862" max="7862" width="11.42578125" style="154" customWidth="1"/>
    <col min="7863" max="8071" width="11.42578125" style="154"/>
    <col min="8072" max="8072" width="5.7109375" style="154" customWidth="1"/>
    <col min="8073" max="8073" width="33.140625" style="154" customWidth="1"/>
    <col min="8074" max="8076" width="0" style="154" hidden="1" customWidth="1"/>
    <col min="8077" max="8077" width="12.42578125" style="154" customWidth="1"/>
    <col min="8078" max="8078" width="11.42578125" style="154" customWidth="1"/>
    <col min="8079" max="8079" width="12.28515625" style="154" customWidth="1"/>
    <col min="8080" max="8085" width="0" style="154" hidden="1" customWidth="1"/>
    <col min="8086" max="8086" width="11.140625" style="154" bestFit="1" customWidth="1"/>
    <col min="8087" max="8087" width="0" style="154" hidden="1" customWidth="1"/>
    <col min="8088" max="8088" width="11.140625" style="154" bestFit="1" customWidth="1"/>
    <col min="8089" max="8089" width="0" style="154" hidden="1" customWidth="1"/>
    <col min="8090" max="8090" width="11.140625" style="154" bestFit="1" customWidth="1"/>
    <col min="8091" max="8091" width="0" style="154" hidden="1" customWidth="1"/>
    <col min="8092" max="8092" width="11.140625" style="154" bestFit="1" customWidth="1"/>
    <col min="8093" max="8093" width="0" style="154" hidden="1" customWidth="1"/>
    <col min="8094" max="8094" width="11.140625" style="154" bestFit="1" customWidth="1"/>
    <col min="8095" max="8095" width="0" style="154" hidden="1" customWidth="1"/>
    <col min="8096" max="8096" width="11.140625" style="154" bestFit="1" customWidth="1"/>
    <col min="8097" max="8097" width="0" style="154" hidden="1" customWidth="1"/>
    <col min="8098" max="8098" width="15.5703125" style="154" bestFit="1" customWidth="1"/>
    <col min="8099" max="8099" width="0" style="154" hidden="1" customWidth="1"/>
    <col min="8100" max="8100" width="11.140625" style="154" bestFit="1" customWidth="1"/>
    <col min="8101" max="8101" width="0" style="154" hidden="1" customWidth="1"/>
    <col min="8102" max="8102" width="11.140625" style="154" bestFit="1" customWidth="1"/>
    <col min="8103" max="8103" width="0" style="154" hidden="1" customWidth="1"/>
    <col min="8104" max="8104" width="11.140625" style="154" bestFit="1" customWidth="1"/>
    <col min="8105" max="8105" width="0" style="154" hidden="1" customWidth="1"/>
    <col min="8106" max="8106" width="12.85546875" style="154" customWidth="1"/>
    <col min="8107" max="8107" width="0" style="154" hidden="1" customWidth="1"/>
    <col min="8108" max="8108" width="15" style="154" customWidth="1"/>
    <col min="8109" max="8109" width="0" style="154" hidden="1" customWidth="1"/>
    <col min="8110" max="8110" width="15" style="154" customWidth="1"/>
    <col min="8111" max="8111" width="0" style="154" hidden="1" customWidth="1"/>
    <col min="8112" max="8112" width="11.140625" style="154" bestFit="1" customWidth="1"/>
    <col min="8113" max="8113" width="0" style="154" hidden="1" customWidth="1"/>
    <col min="8114" max="8114" width="11.140625" style="154" bestFit="1" customWidth="1"/>
    <col min="8115" max="8115" width="0" style="154" hidden="1" customWidth="1"/>
    <col min="8116" max="8116" width="11.140625" style="154" bestFit="1" customWidth="1"/>
    <col min="8117" max="8117" width="0" style="154" hidden="1" customWidth="1"/>
    <col min="8118" max="8118" width="11.42578125" style="154" customWidth="1"/>
    <col min="8119" max="8327" width="11.42578125" style="154"/>
    <col min="8328" max="8328" width="5.7109375" style="154" customWidth="1"/>
    <col min="8329" max="8329" width="33.140625" style="154" customWidth="1"/>
    <col min="8330" max="8332" width="0" style="154" hidden="1" customWidth="1"/>
    <col min="8333" max="8333" width="12.42578125" style="154" customWidth="1"/>
    <col min="8334" max="8334" width="11.42578125" style="154" customWidth="1"/>
    <col min="8335" max="8335" width="12.28515625" style="154" customWidth="1"/>
    <col min="8336" max="8341" width="0" style="154" hidden="1" customWidth="1"/>
    <col min="8342" max="8342" width="11.140625" style="154" bestFit="1" customWidth="1"/>
    <col min="8343" max="8343" width="0" style="154" hidden="1" customWidth="1"/>
    <col min="8344" max="8344" width="11.140625" style="154" bestFit="1" customWidth="1"/>
    <col min="8345" max="8345" width="0" style="154" hidden="1" customWidth="1"/>
    <col min="8346" max="8346" width="11.140625" style="154" bestFit="1" customWidth="1"/>
    <col min="8347" max="8347" width="0" style="154" hidden="1" customWidth="1"/>
    <col min="8348" max="8348" width="11.140625" style="154" bestFit="1" customWidth="1"/>
    <col min="8349" max="8349" width="0" style="154" hidden="1" customWidth="1"/>
    <col min="8350" max="8350" width="11.140625" style="154" bestFit="1" customWidth="1"/>
    <col min="8351" max="8351" width="0" style="154" hidden="1" customWidth="1"/>
    <col min="8352" max="8352" width="11.140625" style="154" bestFit="1" customWidth="1"/>
    <col min="8353" max="8353" width="0" style="154" hidden="1" customWidth="1"/>
    <col min="8354" max="8354" width="15.5703125" style="154" bestFit="1" customWidth="1"/>
    <col min="8355" max="8355" width="0" style="154" hidden="1" customWidth="1"/>
    <col min="8356" max="8356" width="11.140625" style="154" bestFit="1" customWidth="1"/>
    <col min="8357" max="8357" width="0" style="154" hidden="1" customWidth="1"/>
    <col min="8358" max="8358" width="11.140625" style="154" bestFit="1" customWidth="1"/>
    <col min="8359" max="8359" width="0" style="154" hidden="1" customWidth="1"/>
    <col min="8360" max="8360" width="11.140625" style="154" bestFit="1" customWidth="1"/>
    <col min="8361" max="8361" width="0" style="154" hidden="1" customWidth="1"/>
    <col min="8362" max="8362" width="12.85546875" style="154" customWidth="1"/>
    <col min="8363" max="8363" width="0" style="154" hidden="1" customWidth="1"/>
    <col min="8364" max="8364" width="15" style="154" customWidth="1"/>
    <col min="8365" max="8365" width="0" style="154" hidden="1" customWidth="1"/>
    <col min="8366" max="8366" width="15" style="154" customWidth="1"/>
    <col min="8367" max="8367" width="0" style="154" hidden="1" customWidth="1"/>
    <col min="8368" max="8368" width="11.140625" style="154" bestFit="1" customWidth="1"/>
    <col min="8369" max="8369" width="0" style="154" hidden="1" customWidth="1"/>
    <col min="8370" max="8370" width="11.140625" style="154" bestFit="1" customWidth="1"/>
    <col min="8371" max="8371" width="0" style="154" hidden="1" customWidth="1"/>
    <col min="8372" max="8372" width="11.140625" style="154" bestFit="1" customWidth="1"/>
    <col min="8373" max="8373" width="0" style="154" hidden="1" customWidth="1"/>
    <col min="8374" max="8374" width="11.42578125" style="154" customWidth="1"/>
    <col min="8375" max="8583" width="11.42578125" style="154"/>
    <col min="8584" max="8584" width="5.7109375" style="154" customWidth="1"/>
    <col min="8585" max="8585" width="33.140625" style="154" customWidth="1"/>
    <col min="8586" max="8588" width="0" style="154" hidden="1" customWidth="1"/>
    <col min="8589" max="8589" width="12.42578125" style="154" customWidth="1"/>
    <col min="8590" max="8590" width="11.42578125" style="154" customWidth="1"/>
    <col min="8591" max="8591" width="12.28515625" style="154" customWidth="1"/>
    <col min="8592" max="8597" width="0" style="154" hidden="1" customWidth="1"/>
    <col min="8598" max="8598" width="11.140625" style="154" bestFit="1" customWidth="1"/>
    <col min="8599" max="8599" width="0" style="154" hidden="1" customWidth="1"/>
    <col min="8600" max="8600" width="11.140625" style="154" bestFit="1" customWidth="1"/>
    <col min="8601" max="8601" width="0" style="154" hidden="1" customWidth="1"/>
    <col min="8602" max="8602" width="11.140625" style="154" bestFit="1" customWidth="1"/>
    <col min="8603" max="8603" width="0" style="154" hidden="1" customWidth="1"/>
    <col min="8604" max="8604" width="11.140625" style="154" bestFit="1" customWidth="1"/>
    <col min="8605" max="8605" width="0" style="154" hidden="1" customWidth="1"/>
    <col min="8606" max="8606" width="11.140625" style="154" bestFit="1" customWidth="1"/>
    <col min="8607" max="8607" width="0" style="154" hidden="1" customWidth="1"/>
    <col min="8608" max="8608" width="11.140625" style="154" bestFit="1" customWidth="1"/>
    <col min="8609" max="8609" width="0" style="154" hidden="1" customWidth="1"/>
    <col min="8610" max="8610" width="15.5703125" style="154" bestFit="1" customWidth="1"/>
    <col min="8611" max="8611" width="0" style="154" hidden="1" customWidth="1"/>
    <col min="8612" max="8612" width="11.140625" style="154" bestFit="1" customWidth="1"/>
    <col min="8613" max="8613" width="0" style="154" hidden="1" customWidth="1"/>
    <col min="8614" max="8614" width="11.140625" style="154" bestFit="1" customWidth="1"/>
    <col min="8615" max="8615" width="0" style="154" hidden="1" customWidth="1"/>
    <col min="8616" max="8616" width="11.140625" style="154" bestFit="1" customWidth="1"/>
    <col min="8617" max="8617" width="0" style="154" hidden="1" customWidth="1"/>
    <col min="8618" max="8618" width="12.85546875" style="154" customWidth="1"/>
    <col min="8619" max="8619" width="0" style="154" hidden="1" customWidth="1"/>
    <col min="8620" max="8620" width="15" style="154" customWidth="1"/>
    <col min="8621" max="8621" width="0" style="154" hidden="1" customWidth="1"/>
    <col min="8622" max="8622" width="15" style="154" customWidth="1"/>
    <col min="8623" max="8623" width="0" style="154" hidden="1" customWidth="1"/>
    <col min="8624" max="8624" width="11.140625" style="154" bestFit="1" customWidth="1"/>
    <col min="8625" max="8625" width="0" style="154" hidden="1" customWidth="1"/>
    <col min="8626" max="8626" width="11.140625" style="154" bestFit="1" customWidth="1"/>
    <col min="8627" max="8627" width="0" style="154" hidden="1" customWidth="1"/>
    <col min="8628" max="8628" width="11.140625" style="154" bestFit="1" customWidth="1"/>
    <col min="8629" max="8629" width="0" style="154" hidden="1" customWidth="1"/>
    <col min="8630" max="8630" width="11.42578125" style="154" customWidth="1"/>
    <col min="8631" max="8839" width="11.42578125" style="154"/>
    <col min="8840" max="8840" width="5.7109375" style="154" customWidth="1"/>
    <col min="8841" max="8841" width="33.140625" style="154" customWidth="1"/>
    <col min="8842" max="8844" width="0" style="154" hidden="1" customWidth="1"/>
    <col min="8845" max="8845" width="12.42578125" style="154" customWidth="1"/>
    <col min="8846" max="8846" width="11.42578125" style="154" customWidth="1"/>
    <col min="8847" max="8847" width="12.28515625" style="154" customWidth="1"/>
    <col min="8848" max="8853" width="0" style="154" hidden="1" customWidth="1"/>
    <col min="8854" max="8854" width="11.140625" style="154" bestFit="1" customWidth="1"/>
    <col min="8855" max="8855" width="0" style="154" hidden="1" customWidth="1"/>
    <col min="8856" max="8856" width="11.140625" style="154" bestFit="1" customWidth="1"/>
    <col min="8857" max="8857" width="0" style="154" hidden="1" customWidth="1"/>
    <col min="8858" max="8858" width="11.140625" style="154" bestFit="1" customWidth="1"/>
    <col min="8859" max="8859" width="0" style="154" hidden="1" customWidth="1"/>
    <col min="8860" max="8860" width="11.140625" style="154" bestFit="1" customWidth="1"/>
    <col min="8861" max="8861" width="0" style="154" hidden="1" customWidth="1"/>
    <col min="8862" max="8862" width="11.140625" style="154" bestFit="1" customWidth="1"/>
    <col min="8863" max="8863" width="0" style="154" hidden="1" customWidth="1"/>
    <col min="8864" max="8864" width="11.140625" style="154" bestFit="1" customWidth="1"/>
    <col min="8865" max="8865" width="0" style="154" hidden="1" customWidth="1"/>
    <col min="8866" max="8866" width="15.5703125" style="154" bestFit="1" customWidth="1"/>
    <col min="8867" max="8867" width="0" style="154" hidden="1" customWidth="1"/>
    <col min="8868" max="8868" width="11.140625" style="154" bestFit="1" customWidth="1"/>
    <col min="8869" max="8869" width="0" style="154" hidden="1" customWidth="1"/>
    <col min="8870" max="8870" width="11.140625" style="154" bestFit="1" customWidth="1"/>
    <col min="8871" max="8871" width="0" style="154" hidden="1" customWidth="1"/>
    <col min="8872" max="8872" width="11.140625" style="154" bestFit="1" customWidth="1"/>
    <col min="8873" max="8873" width="0" style="154" hidden="1" customWidth="1"/>
    <col min="8874" max="8874" width="12.85546875" style="154" customWidth="1"/>
    <col min="8875" max="8875" width="0" style="154" hidden="1" customWidth="1"/>
    <col min="8876" max="8876" width="15" style="154" customWidth="1"/>
    <col min="8877" max="8877" width="0" style="154" hidden="1" customWidth="1"/>
    <col min="8878" max="8878" width="15" style="154" customWidth="1"/>
    <col min="8879" max="8879" width="0" style="154" hidden="1" customWidth="1"/>
    <col min="8880" max="8880" width="11.140625" style="154" bestFit="1" customWidth="1"/>
    <col min="8881" max="8881" width="0" style="154" hidden="1" customWidth="1"/>
    <col min="8882" max="8882" width="11.140625" style="154" bestFit="1" customWidth="1"/>
    <col min="8883" max="8883" width="0" style="154" hidden="1" customWidth="1"/>
    <col min="8884" max="8884" width="11.140625" style="154" bestFit="1" customWidth="1"/>
    <col min="8885" max="8885" width="0" style="154" hidden="1" customWidth="1"/>
    <col min="8886" max="8886" width="11.42578125" style="154" customWidth="1"/>
    <col min="8887" max="9095" width="11.42578125" style="154"/>
    <col min="9096" max="9096" width="5.7109375" style="154" customWidth="1"/>
    <col min="9097" max="9097" width="33.140625" style="154" customWidth="1"/>
    <col min="9098" max="9100" width="0" style="154" hidden="1" customWidth="1"/>
    <col min="9101" max="9101" width="12.42578125" style="154" customWidth="1"/>
    <col min="9102" max="9102" width="11.42578125" style="154" customWidth="1"/>
    <col min="9103" max="9103" width="12.28515625" style="154" customWidth="1"/>
    <col min="9104" max="9109" width="0" style="154" hidden="1" customWidth="1"/>
    <col min="9110" max="9110" width="11.140625" style="154" bestFit="1" customWidth="1"/>
    <col min="9111" max="9111" width="0" style="154" hidden="1" customWidth="1"/>
    <col min="9112" max="9112" width="11.140625" style="154" bestFit="1" customWidth="1"/>
    <col min="9113" max="9113" width="0" style="154" hidden="1" customWidth="1"/>
    <col min="9114" max="9114" width="11.140625" style="154" bestFit="1" customWidth="1"/>
    <col min="9115" max="9115" width="0" style="154" hidden="1" customWidth="1"/>
    <col min="9116" max="9116" width="11.140625" style="154" bestFit="1" customWidth="1"/>
    <col min="9117" max="9117" width="0" style="154" hidden="1" customWidth="1"/>
    <col min="9118" max="9118" width="11.140625" style="154" bestFit="1" customWidth="1"/>
    <col min="9119" max="9119" width="0" style="154" hidden="1" customWidth="1"/>
    <col min="9120" max="9120" width="11.140625" style="154" bestFit="1" customWidth="1"/>
    <col min="9121" max="9121" width="0" style="154" hidden="1" customWidth="1"/>
    <col min="9122" max="9122" width="15.5703125" style="154" bestFit="1" customWidth="1"/>
    <col min="9123" max="9123" width="0" style="154" hidden="1" customWidth="1"/>
    <col min="9124" max="9124" width="11.140625" style="154" bestFit="1" customWidth="1"/>
    <col min="9125" max="9125" width="0" style="154" hidden="1" customWidth="1"/>
    <col min="9126" max="9126" width="11.140625" style="154" bestFit="1" customWidth="1"/>
    <col min="9127" max="9127" width="0" style="154" hidden="1" customWidth="1"/>
    <col min="9128" max="9128" width="11.140625" style="154" bestFit="1" customWidth="1"/>
    <col min="9129" max="9129" width="0" style="154" hidden="1" customWidth="1"/>
    <col min="9130" max="9130" width="12.85546875" style="154" customWidth="1"/>
    <col min="9131" max="9131" width="0" style="154" hidden="1" customWidth="1"/>
    <col min="9132" max="9132" width="15" style="154" customWidth="1"/>
    <col min="9133" max="9133" width="0" style="154" hidden="1" customWidth="1"/>
    <col min="9134" max="9134" width="15" style="154" customWidth="1"/>
    <col min="9135" max="9135" width="0" style="154" hidden="1" customWidth="1"/>
    <col min="9136" max="9136" width="11.140625" style="154" bestFit="1" customWidth="1"/>
    <col min="9137" max="9137" width="0" style="154" hidden="1" customWidth="1"/>
    <col min="9138" max="9138" width="11.140625" style="154" bestFit="1" customWidth="1"/>
    <col min="9139" max="9139" width="0" style="154" hidden="1" customWidth="1"/>
    <col min="9140" max="9140" width="11.140625" style="154" bestFit="1" customWidth="1"/>
    <col min="9141" max="9141" width="0" style="154" hidden="1" customWidth="1"/>
    <col min="9142" max="9142" width="11.42578125" style="154" customWidth="1"/>
    <col min="9143" max="9351" width="11.42578125" style="154"/>
    <col min="9352" max="9352" width="5.7109375" style="154" customWidth="1"/>
    <col min="9353" max="9353" width="33.140625" style="154" customWidth="1"/>
    <col min="9354" max="9356" width="0" style="154" hidden="1" customWidth="1"/>
    <col min="9357" max="9357" width="12.42578125" style="154" customWidth="1"/>
    <col min="9358" max="9358" width="11.42578125" style="154" customWidth="1"/>
    <col min="9359" max="9359" width="12.28515625" style="154" customWidth="1"/>
    <col min="9360" max="9365" width="0" style="154" hidden="1" customWidth="1"/>
    <col min="9366" max="9366" width="11.140625" style="154" bestFit="1" customWidth="1"/>
    <col min="9367" max="9367" width="0" style="154" hidden="1" customWidth="1"/>
    <col min="9368" max="9368" width="11.140625" style="154" bestFit="1" customWidth="1"/>
    <col min="9369" max="9369" width="0" style="154" hidden="1" customWidth="1"/>
    <col min="9370" max="9370" width="11.140625" style="154" bestFit="1" customWidth="1"/>
    <col min="9371" max="9371" width="0" style="154" hidden="1" customWidth="1"/>
    <col min="9372" max="9372" width="11.140625" style="154" bestFit="1" customWidth="1"/>
    <col min="9373" max="9373" width="0" style="154" hidden="1" customWidth="1"/>
    <col min="9374" max="9374" width="11.140625" style="154" bestFit="1" customWidth="1"/>
    <col min="9375" max="9375" width="0" style="154" hidden="1" customWidth="1"/>
    <col min="9376" max="9376" width="11.140625" style="154" bestFit="1" customWidth="1"/>
    <col min="9377" max="9377" width="0" style="154" hidden="1" customWidth="1"/>
    <col min="9378" max="9378" width="15.5703125" style="154" bestFit="1" customWidth="1"/>
    <col min="9379" max="9379" width="0" style="154" hidden="1" customWidth="1"/>
    <col min="9380" max="9380" width="11.140625" style="154" bestFit="1" customWidth="1"/>
    <col min="9381" max="9381" width="0" style="154" hidden="1" customWidth="1"/>
    <col min="9382" max="9382" width="11.140625" style="154" bestFit="1" customWidth="1"/>
    <col min="9383" max="9383" width="0" style="154" hidden="1" customWidth="1"/>
    <col min="9384" max="9384" width="11.140625" style="154" bestFit="1" customWidth="1"/>
    <col min="9385" max="9385" width="0" style="154" hidden="1" customWidth="1"/>
    <col min="9386" max="9386" width="12.85546875" style="154" customWidth="1"/>
    <col min="9387" max="9387" width="0" style="154" hidden="1" customWidth="1"/>
    <col min="9388" max="9388" width="15" style="154" customWidth="1"/>
    <col min="9389" max="9389" width="0" style="154" hidden="1" customWidth="1"/>
    <col min="9390" max="9390" width="15" style="154" customWidth="1"/>
    <col min="9391" max="9391" width="0" style="154" hidden="1" customWidth="1"/>
    <col min="9392" max="9392" width="11.140625" style="154" bestFit="1" customWidth="1"/>
    <col min="9393" max="9393" width="0" style="154" hidden="1" customWidth="1"/>
    <col min="9394" max="9394" width="11.140625" style="154" bestFit="1" customWidth="1"/>
    <col min="9395" max="9395" width="0" style="154" hidden="1" customWidth="1"/>
    <col min="9396" max="9396" width="11.140625" style="154" bestFit="1" customWidth="1"/>
    <col min="9397" max="9397" width="0" style="154" hidden="1" customWidth="1"/>
    <col min="9398" max="9398" width="11.42578125" style="154" customWidth="1"/>
    <col min="9399" max="9607" width="11.42578125" style="154"/>
    <col min="9608" max="9608" width="5.7109375" style="154" customWidth="1"/>
    <col min="9609" max="9609" width="33.140625" style="154" customWidth="1"/>
    <col min="9610" max="9612" width="0" style="154" hidden="1" customWidth="1"/>
    <col min="9613" max="9613" width="12.42578125" style="154" customWidth="1"/>
    <col min="9614" max="9614" width="11.42578125" style="154" customWidth="1"/>
    <col min="9615" max="9615" width="12.28515625" style="154" customWidth="1"/>
    <col min="9616" max="9621" width="0" style="154" hidden="1" customWidth="1"/>
    <col min="9622" max="9622" width="11.140625" style="154" bestFit="1" customWidth="1"/>
    <col min="9623" max="9623" width="0" style="154" hidden="1" customWidth="1"/>
    <col min="9624" max="9624" width="11.140625" style="154" bestFit="1" customWidth="1"/>
    <col min="9625" max="9625" width="0" style="154" hidden="1" customWidth="1"/>
    <col min="9626" max="9626" width="11.140625" style="154" bestFit="1" customWidth="1"/>
    <col min="9627" max="9627" width="0" style="154" hidden="1" customWidth="1"/>
    <col min="9628" max="9628" width="11.140625" style="154" bestFit="1" customWidth="1"/>
    <col min="9629" max="9629" width="0" style="154" hidden="1" customWidth="1"/>
    <col min="9630" max="9630" width="11.140625" style="154" bestFit="1" customWidth="1"/>
    <col min="9631" max="9631" width="0" style="154" hidden="1" customWidth="1"/>
    <col min="9632" max="9632" width="11.140625" style="154" bestFit="1" customWidth="1"/>
    <col min="9633" max="9633" width="0" style="154" hidden="1" customWidth="1"/>
    <col min="9634" max="9634" width="15.5703125" style="154" bestFit="1" customWidth="1"/>
    <col min="9635" max="9635" width="0" style="154" hidden="1" customWidth="1"/>
    <col min="9636" max="9636" width="11.140625" style="154" bestFit="1" customWidth="1"/>
    <col min="9637" max="9637" width="0" style="154" hidden="1" customWidth="1"/>
    <col min="9638" max="9638" width="11.140625" style="154" bestFit="1" customWidth="1"/>
    <col min="9639" max="9639" width="0" style="154" hidden="1" customWidth="1"/>
    <col min="9640" max="9640" width="11.140625" style="154" bestFit="1" customWidth="1"/>
    <col min="9641" max="9641" width="0" style="154" hidden="1" customWidth="1"/>
    <col min="9642" max="9642" width="12.85546875" style="154" customWidth="1"/>
    <col min="9643" max="9643" width="0" style="154" hidden="1" customWidth="1"/>
    <col min="9644" max="9644" width="15" style="154" customWidth="1"/>
    <col min="9645" max="9645" width="0" style="154" hidden="1" customWidth="1"/>
    <col min="9646" max="9646" width="15" style="154" customWidth="1"/>
    <col min="9647" max="9647" width="0" style="154" hidden="1" customWidth="1"/>
    <col min="9648" max="9648" width="11.140625" style="154" bestFit="1" customWidth="1"/>
    <col min="9649" max="9649" width="0" style="154" hidden="1" customWidth="1"/>
    <col min="9650" max="9650" width="11.140625" style="154" bestFit="1" customWidth="1"/>
    <col min="9651" max="9651" width="0" style="154" hidden="1" customWidth="1"/>
    <col min="9652" max="9652" width="11.140625" style="154" bestFit="1" customWidth="1"/>
    <col min="9653" max="9653" width="0" style="154" hidden="1" customWidth="1"/>
    <col min="9654" max="9654" width="11.42578125" style="154" customWidth="1"/>
    <col min="9655" max="9863" width="11.42578125" style="154"/>
    <col min="9864" max="9864" width="5.7109375" style="154" customWidth="1"/>
    <col min="9865" max="9865" width="33.140625" style="154" customWidth="1"/>
    <col min="9866" max="9868" width="0" style="154" hidden="1" customWidth="1"/>
    <col min="9869" max="9869" width="12.42578125" style="154" customWidth="1"/>
    <col min="9870" max="9870" width="11.42578125" style="154" customWidth="1"/>
    <col min="9871" max="9871" width="12.28515625" style="154" customWidth="1"/>
    <col min="9872" max="9877" width="0" style="154" hidden="1" customWidth="1"/>
    <col min="9878" max="9878" width="11.140625" style="154" bestFit="1" customWidth="1"/>
    <col min="9879" max="9879" width="0" style="154" hidden="1" customWidth="1"/>
    <col min="9880" max="9880" width="11.140625" style="154" bestFit="1" customWidth="1"/>
    <col min="9881" max="9881" width="0" style="154" hidden="1" customWidth="1"/>
    <col min="9882" max="9882" width="11.140625" style="154" bestFit="1" customWidth="1"/>
    <col min="9883" max="9883" width="0" style="154" hidden="1" customWidth="1"/>
    <col min="9884" max="9884" width="11.140625" style="154" bestFit="1" customWidth="1"/>
    <col min="9885" max="9885" width="0" style="154" hidden="1" customWidth="1"/>
    <col min="9886" max="9886" width="11.140625" style="154" bestFit="1" customWidth="1"/>
    <col min="9887" max="9887" width="0" style="154" hidden="1" customWidth="1"/>
    <col min="9888" max="9888" width="11.140625" style="154" bestFit="1" customWidth="1"/>
    <col min="9889" max="9889" width="0" style="154" hidden="1" customWidth="1"/>
    <col min="9890" max="9890" width="15.5703125" style="154" bestFit="1" customWidth="1"/>
    <col min="9891" max="9891" width="0" style="154" hidden="1" customWidth="1"/>
    <col min="9892" max="9892" width="11.140625" style="154" bestFit="1" customWidth="1"/>
    <col min="9893" max="9893" width="0" style="154" hidden="1" customWidth="1"/>
    <col min="9894" max="9894" width="11.140625" style="154" bestFit="1" customWidth="1"/>
    <col min="9895" max="9895" width="0" style="154" hidden="1" customWidth="1"/>
    <col min="9896" max="9896" width="11.140625" style="154" bestFit="1" customWidth="1"/>
    <col min="9897" max="9897" width="0" style="154" hidden="1" customWidth="1"/>
    <col min="9898" max="9898" width="12.85546875" style="154" customWidth="1"/>
    <col min="9899" max="9899" width="0" style="154" hidden="1" customWidth="1"/>
    <col min="9900" max="9900" width="15" style="154" customWidth="1"/>
    <col min="9901" max="9901" width="0" style="154" hidden="1" customWidth="1"/>
    <col min="9902" max="9902" width="15" style="154" customWidth="1"/>
    <col min="9903" max="9903" width="0" style="154" hidden="1" customWidth="1"/>
    <col min="9904" max="9904" width="11.140625" style="154" bestFit="1" customWidth="1"/>
    <col min="9905" max="9905" width="0" style="154" hidden="1" customWidth="1"/>
    <col min="9906" max="9906" width="11.140625" style="154" bestFit="1" customWidth="1"/>
    <col min="9907" max="9907" width="0" style="154" hidden="1" customWidth="1"/>
    <col min="9908" max="9908" width="11.140625" style="154" bestFit="1" customWidth="1"/>
    <col min="9909" max="9909" width="0" style="154" hidden="1" customWidth="1"/>
    <col min="9910" max="9910" width="11.42578125" style="154" customWidth="1"/>
    <col min="9911" max="10119" width="11.42578125" style="154"/>
    <col min="10120" max="10120" width="5.7109375" style="154" customWidth="1"/>
    <col min="10121" max="10121" width="33.140625" style="154" customWidth="1"/>
    <col min="10122" max="10124" width="0" style="154" hidden="1" customWidth="1"/>
    <col min="10125" max="10125" width="12.42578125" style="154" customWidth="1"/>
    <col min="10126" max="10126" width="11.42578125" style="154" customWidth="1"/>
    <col min="10127" max="10127" width="12.28515625" style="154" customWidth="1"/>
    <col min="10128" max="10133" width="0" style="154" hidden="1" customWidth="1"/>
    <col min="10134" max="10134" width="11.140625" style="154" bestFit="1" customWidth="1"/>
    <col min="10135" max="10135" width="0" style="154" hidden="1" customWidth="1"/>
    <col min="10136" max="10136" width="11.140625" style="154" bestFit="1" customWidth="1"/>
    <col min="10137" max="10137" width="0" style="154" hidden="1" customWidth="1"/>
    <col min="10138" max="10138" width="11.140625" style="154" bestFit="1" customWidth="1"/>
    <col min="10139" max="10139" width="0" style="154" hidden="1" customWidth="1"/>
    <col min="10140" max="10140" width="11.140625" style="154" bestFit="1" customWidth="1"/>
    <col min="10141" max="10141" width="0" style="154" hidden="1" customWidth="1"/>
    <col min="10142" max="10142" width="11.140625" style="154" bestFit="1" customWidth="1"/>
    <col min="10143" max="10143" width="0" style="154" hidden="1" customWidth="1"/>
    <col min="10144" max="10144" width="11.140625" style="154" bestFit="1" customWidth="1"/>
    <col min="10145" max="10145" width="0" style="154" hidden="1" customWidth="1"/>
    <col min="10146" max="10146" width="15.5703125" style="154" bestFit="1" customWidth="1"/>
    <col min="10147" max="10147" width="0" style="154" hidden="1" customWidth="1"/>
    <col min="10148" max="10148" width="11.140625" style="154" bestFit="1" customWidth="1"/>
    <col min="10149" max="10149" width="0" style="154" hidden="1" customWidth="1"/>
    <col min="10150" max="10150" width="11.140625" style="154" bestFit="1" customWidth="1"/>
    <col min="10151" max="10151" width="0" style="154" hidden="1" customWidth="1"/>
    <col min="10152" max="10152" width="11.140625" style="154" bestFit="1" customWidth="1"/>
    <col min="10153" max="10153" width="0" style="154" hidden="1" customWidth="1"/>
    <col min="10154" max="10154" width="12.85546875" style="154" customWidth="1"/>
    <col min="10155" max="10155" width="0" style="154" hidden="1" customWidth="1"/>
    <col min="10156" max="10156" width="15" style="154" customWidth="1"/>
    <col min="10157" max="10157" width="0" style="154" hidden="1" customWidth="1"/>
    <col min="10158" max="10158" width="15" style="154" customWidth="1"/>
    <col min="10159" max="10159" width="0" style="154" hidden="1" customWidth="1"/>
    <col min="10160" max="10160" width="11.140625" style="154" bestFit="1" customWidth="1"/>
    <col min="10161" max="10161" width="0" style="154" hidden="1" customWidth="1"/>
    <col min="10162" max="10162" width="11.140625" style="154" bestFit="1" customWidth="1"/>
    <col min="10163" max="10163" width="0" style="154" hidden="1" customWidth="1"/>
    <col min="10164" max="10164" width="11.140625" style="154" bestFit="1" customWidth="1"/>
    <col min="10165" max="10165" width="0" style="154" hidden="1" customWidth="1"/>
    <col min="10166" max="10166" width="11.42578125" style="154" customWidth="1"/>
    <col min="10167" max="10375" width="11.42578125" style="154"/>
    <col min="10376" max="10376" width="5.7109375" style="154" customWidth="1"/>
    <col min="10377" max="10377" width="33.140625" style="154" customWidth="1"/>
    <col min="10378" max="10380" width="0" style="154" hidden="1" customWidth="1"/>
    <col min="10381" max="10381" width="12.42578125" style="154" customWidth="1"/>
    <col min="10382" max="10382" width="11.42578125" style="154" customWidth="1"/>
    <col min="10383" max="10383" width="12.28515625" style="154" customWidth="1"/>
    <col min="10384" max="10389" width="0" style="154" hidden="1" customWidth="1"/>
    <col min="10390" max="10390" width="11.140625" style="154" bestFit="1" customWidth="1"/>
    <col min="10391" max="10391" width="0" style="154" hidden="1" customWidth="1"/>
    <col min="10392" max="10392" width="11.140625" style="154" bestFit="1" customWidth="1"/>
    <col min="10393" max="10393" width="0" style="154" hidden="1" customWidth="1"/>
    <col min="10394" max="10394" width="11.140625" style="154" bestFit="1" customWidth="1"/>
    <col min="10395" max="10395" width="0" style="154" hidden="1" customWidth="1"/>
    <col min="10396" max="10396" width="11.140625" style="154" bestFit="1" customWidth="1"/>
    <col min="10397" max="10397" width="0" style="154" hidden="1" customWidth="1"/>
    <col min="10398" max="10398" width="11.140625" style="154" bestFit="1" customWidth="1"/>
    <col min="10399" max="10399" width="0" style="154" hidden="1" customWidth="1"/>
    <col min="10400" max="10400" width="11.140625" style="154" bestFit="1" customWidth="1"/>
    <col min="10401" max="10401" width="0" style="154" hidden="1" customWidth="1"/>
    <col min="10402" max="10402" width="15.5703125" style="154" bestFit="1" customWidth="1"/>
    <col min="10403" max="10403" width="0" style="154" hidden="1" customWidth="1"/>
    <col min="10404" max="10404" width="11.140625" style="154" bestFit="1" customWidth="1"/>
    <col min="10405" max="10405" width="0" style="154" hidden="1" customWidth="1"/>
    <col min="10406" max="10406" width="11.140625" style="154" bestFit="1" customWidth="1"/>
    <col min="10407" max="10407" width="0" style="154" hidden="1" customWidth="1"/>
    <col min="10408" max="10408" width="11.140625" style="154" bestFit="1" customWidth="1"/>
    <col min="10409" max="10409" width="0" style="154" hidden="1" customWidth="1"/>
    <col min="10410" max="10410" width="12.85546875" style="154" customWidth="1"/>
    <col min="10411" max="10411" width="0" style="154" hidden="1" customWidth="1"/>
    <col min="10412" max="10412" width="15" style="154" customWidth="1"/>
    <col min="10413" max="10413" width="0" style="154" hidden="1" customWidth="1"/>
    <col min="10414" max="10414" width="15" style="154" customWidth="1"/>
    <col min="10415" max="10415" width="0" style="154" hidden="1" customWidth="1"/>
    <col min="10416" max="10416" width="11.140625" style="154" bestFit="1" customWidth="1"/>
    <col min="10417" max="10417" width="0" style="154" hidden="1" customWidth="1"/>
    <col min="10418" max="10418" width="11.140625" style="154" bestFit="1" customWidth="1"/>
    <col min="10419" max="10419" width="0" style="154" hidden="1" customWidth="1"/>
    <col min="10420" max="10420" width="11.140625" style="154" bestFit="1" customWidth="1"/>
    <col min="10421" max="10421" width="0" style="154" hidden="1" customWidth="1"/>
    <col min="10422" max="10422" width="11.42578125" style="154" customWidth="1"/>
    <col min="10423" max="10631" width="11.42578125" style="154"/>
    <col min="10632" max="10632" width="5.7109375" style="154" customWidth="1"/>
    <col min="10633" max="10633" width="33.140625" style="154" customWidth="1"/>
    <col min="10634" max="10636" width="0" style="154" hidden="1" customWidth="1"/>
    <col min="10637" max="10637" width="12.42578125" style="154" customWidth="1"/>
    <col min="10638" max="10638" width="11.42578125" style="154" customWidth="1"/>
    <col min="10639" max="10639" width="12.28515625" style="154" customWidth="1"/>
    <col min="10640" max="10645" width="0" style="154" hidden="1" customWidth="1"/>
    <col min="10646" max="10646" width="11.140625" style="154" bestFit="1" customWidth="1"/>
    <col min="10647" max="10647" width="0" style="154" hidden="1" customWidth="1"/>
    <col min="10648" max="10648" width="11.140625" style="154" bestFit="1" customWidth="1"/>
    <col min="10649" max="10649" width="0" style="154" hidden="1" customWidth="1"/>
    <col min="10650" max="10650" width="11.140625" style="154" bestFit="1" customWidth="1"/>
    <col min="10651" max="10651" width="0" style="154" hidden="1" customWidth="1"/>
    <col min="10652" max="10652" width="11.140625" style="154" bestFit="1" customWidth="1"/>
    <col min="10653" max="10653" width="0" style="154" hidden="1" customWidth="1"/>
    <col min="10654" max="10654" width="11.140625" style="154" bestFit="1" customWidth="1"/>
    <col min="10655" max="10655" width="0" style="154" hidden="1" customWidth="1"/>
    <col min="10656" max="10656" width="11.140625" style="154" bestFit="1" customWidth="1"/>
    <col min="10657" max="10657" width="0" style="154" hidden="1" customWidth="1"/>
    <col min="10658" max="10658" width="15.5703125" style="154" bestFit="1" customWidth="1"/>
    <col min="10659" max="10659" width="0" style="154" hidden="1" customWidth="1"/>
    <col min="10660" max="10660" width="11.140625" style="154" bestFit="1" customWidth="1"/>
    <col min="10661" max="10661" width="0" style="154" hidden="1" customWidth="1"/>
    <col min="10662" max="10662" width="11.140625" style="154" bestFit="1" customWidth="1"/>
    <col min="10663" max="10663" width="0" style="154" hidden="1" customWidth="1"/>
    <col min="10664" max="10664" width="11.140625" style="154" bestFit="1" customWidth="1"/>
    <col min="10665" max="10665" width="0" style="154" hidden="1" customWidth="1"/>
    <col min="10666" max="10666" width="12.85546875" style="154" customWidth="1"/>
    <col min="10667" max="10667" width="0" style="154" hidden="1" customWidth="1"/>
    <col min="10668" max="10668" width="15" style="154" customWidth="1"/>
    <col min="10669" max="10669" width="0" style="154" hidden="1" customWidth="1"/>
    <col min="10670" max="10670" width="15" style="154" customWidth="1"/>
    <col min="10671" max="10671" width="0" style="154" hidden="1" customWidth="1"/>
    <col min="10672" max="10672" width="11.140625" style="154" bestFit="1" customWidth="1"/>
    <col min="10673" max="10673" width="0" style="154" hidden="1" customWidth="1"/>
    <col min="10674" max="10674" width="11.140625" style="154" bestFit="1" customWidth="1"/>
    <col min="10675" max="10675" width="0" style="154" hidden="1" customWidth="1"/>
    <col min="10676" max="10676" width="11.140625" style="154" bestFit="1" customWidth="1"/>
    <col min="10677" max="10677" width="0" style="154" hidden="1" customWidth="1"/>
    <col min="10678" max="10678" width="11.42578125" style="154" customWidth="1"/>
    <col min="10679" max="10887" width="11.42578125" style="154"/>
    <col min="10888" max="10888" width="5.7109375" style="154" customWidth="1"/>
    <col min="10889" max="10889" width="33.140625" style="154" customWidth="1"/>
    <col min="10890" max="10892" width="0" style="154" hidden="1" customWidth="1"/>
    <col min="10893" max="10893" width="12.42578125" style="154" customWidth="1"/>
    <col min="10894" max="10894" width="11.42578125" style="154" customWidth="1"/>
    <col min="10895" max="10895" width="12.28515625" style="154" customWidth="1"/>
    <col min="10896" max="10901" width="0" style="154" hidden="1" customWidth="1"/>
    <col min="10902" max="10902" width="11.140625" style="154" bestFit="1" customWidth="1"/>
    <col min="10903" max="10903" width="0" style="154" hidden="1" customWidth="1"/>
    <col min="10904" max="10904" width="11.140625" style="154" bestFit="1" customWidth="1"/>
    <col min="10905" max="10905" width="0" style="154" hidden="1" customWidth="1"/>
    <col min="10906" max="10906" width="11.140625" style="154" bestFit="1" customWidth="1"/>
    <col min="10907" max="10907" width="0" style="154" hidden="1" customWidth="1"/>
    <col min="10908" max="10908" width="11.140625" style="154" bestFit="1" customWidth="1"/>
    <col min="10909" max="10909" width="0" style="154" hidden="1" customWidth="1"/>
    <col min="10910" max="10910" width="11.140625" style="154" bestFit="1" customWidth="1"/>
    <col min="10911" max="10911" width="0" style="154" hidden="1" customWidth="1"/>
    <col min="10912" max="10912" width="11.140625" style="154" bestFit="1" customWidth="1"/>
    <col min="10913" max="10913" width="0" style="154" hidden="1" customWidth="1"/>
    <col min="10914" max="10914" width="15.5703125" style="154" bestFit="1" customWidth="1"/>
    <col min="10915" max="10915" width="0" style="154" hidden="1" customWidth="1"/>
    <col min="10916" max="10916" width="11.140625" style="154" bestFit="1" customWidth="1"/>
    <col min="10917" max="10917" width="0" style="154" hidden="1" customWidth="1"/>
    <col min="10918" max="10918" width="11.140625" style="154" bestFit="1" customWidth="1"/>
    <col min="10919" max="10919" width="0" style="154" hidden="1" customWidth="1"/>
    <col min="10920" max="10920" width="11.140625" style="154" bestFit="1" customWidth="1"/>
    <col min="10921" max="10921" width="0" style="154" hidden="1" customWidth="1"/>
    <col min="10922" max="10922" width="12.85546875" style="154" customWidth="1"/>
    <col min="10923" max="10923" width="0" style="154" hidden="1" customWidth="1"/>
    <col min="10924" max="10924" width="15" style="154" customWidth="1"/>
    <col min="10925" max="10925" width="0" style="154" hidden="1" customWidth="1"/>
    <col min="10926" max="10926" width="15" style="154" customWidth="1"/>
    <col min="10927" max="10927" width="0" style="154" hidden="1" customWidth="1"/>
    <col min="10928" max="10928" width="11.140625" style="154" bestFit="1" customWidth="1"/>
    <col min="10929" max="10929" width="0" style="154" hidden="1" customWidth="1"/>
    <col min="10930" max="10930" width="11.140625" style="154" bestFit="1" customWidth="1"/>
    <col min="10931" max="10931" width="0" style="154" hidden="1" customWidth="1"/>
    <col min="10932" max="10932" width="11.140625" style="154" bestFit="1" customWidth="1"/>
    <col min="10933" max="10933" width="0" style="154" hidden="1" customWidth="1"/>
    <col min="10934" max="10934" width="11.42578125" style="154" customWidth="1"/>
    <col min="10935" max="11143" width="11.42578125" style="154"/>
    <col min="11144" max="11144" width="5.7109375" style="154" customWidth="1"/>
    <col min="11145" max="11145" width="33.140625" style="154" customWidth="1"/>
    <col min="11146" max="11148" width="0" style="154" hidden="1" customWidth="1"/>
    <col min="11149" max="11149" width="12.42578125" style="154" customWidth="1"/>
    <col min="11150" max="11150" width="11.42578125" style="154" customWidth="1"/>
    <col min="11151" max="11151" width="12.28515625" style="154" customWidth="1"/>
    <col min="11152" max="11157" width="0" style="154" hidden="1" customWidth="1"/>
    <col min="11158" max="11158" width="11.140625" style="154" bestFit="1" customWidth="1"/>
    <col min="11159" max="11159" width="0" style="154" hidden="1" customWidth="1"/>
    <col min="11160" max="11160" width="11.140625" style="154" bestFit="1" customWidth="1"/>
    <col min="11161" max="11161" width="0" style="154" hidden="1" customWidth="1"/>
    <col min="11162" max="11162" width="11.140625" style="154" bestFit="1" customWidth="1"/>
    <col min="11163" max="11163" width="0" style="154" hidden="1" customWidth="1"/>
    <col min="11164" max="11164" width="11.140625" style="154" bestFit="1" customWidth="1"/>
    <col min="11165" max="11165" width="0" style="154" hidden="1" customWidth="1"/>
    <col min="11166" max="11166" width="11.140625" style="154" bestFit="1" customWidth="1"/>
    <col min="11167" max="11167" width="0" style="154" hidden="1" customWidth="1"/>
    <col min="11168" max="11168" width="11.140625" style="154" bestFit="1" customWidth="1"/>
    <col min="11169" max="11169" width="0" style="154" hidden="1" customWidth="1"/>
    <col min="11170" max="11170" width="15.5703125" style="154" bestFit="1" customWidth="1"/>
    <col min="11171" max="11171" width="0" style="154" hidden="1" customWidth="1"/>
    <col min="11172" max="11172" width="11.140625" style="154" bestFit="1" customWidth="1"/>
    <col min="11173" max="11173" width="0" style="154" hidden="1" customWidth="1"/>
    <col min="11174" max="11174" width="11.140625" style="154" bestFit="1" customWidth="1"/>
    <col min="11175" max="11175" width="0" style="154" hidden="1" customWidth="1"/>
    <col min="11176" max="11176" width="11.140625" style="154" bestFit="1" customWidth="1"/>
    <col min="11177" max="11177" width="0" style="154" hidden="1" customWidth="1"/>
    <col min="11178" max="11178" width="12.85546875" style="154" customWidth="1"/>
    <col min="11179" max="11179" width="0" style="154" hidden="1" customWidth="1"/>
    <col min="11180" max="11180" width="15" style="154" customWidth="1"/>
    <col min="11181" max="11181" width="0" style="154" hidden="1" customWidth="1"/>
    <col min="11182" max="11182" width="15" style="154" customWidth="1"/>
    <col min="11183" max="11183" width="0" style="154" hidden="1" customWidth="1"/>
    <col min="11184" max="11184" width="11.140625" style="154" bestFit="1" customWidth="1"/>
    <col min="11185" max="11185" width="0" style="154" hidden="1" customWidth="1"/>
    <col min="11186" max="11186" width="11.140625" style="154" bestFit="1" customWidth="1"/>
    <col min="11187" max="11187" width="0" style="154" hidden="1" customWidth="1"/>
    <col min="11188" max="11188" width="11.140625" style="154" bestFit="1" customWidth="1"/>
    <col min="11189" max="11189" width="0" style="154" hidden="1" customWidth="1"/>
    <col min="11190" max="11190" width="11.42578125" style="154" customWidth="1"/>
    <col min="11191" max="11399" width="11.42578125" style="154"/>
    <col min="11400" max="11400" width="5.7109375" style="154" customWidth="1"/>
    <col min="11401" max="11401" width="33.140625" style="154" customWidth="1"/>
    <col min="11402" max="11404" width="0" style="154" hidden="1" customWidth="1"/>
    <col min="11405" max="11405" width="12.42578125" style="154" customWidth="1"/>
    <col min="11406" max="11406" width="11.42578125" style="154" customWidth="1"/>
    <col min="11407" max="11407" width="12.28515625" style="154" customWidth="1"/>
    <col min="11408" max="11413" width="0" style="154" hidden="1" customWidth="1"/>
    <col min="11414" max="11414" width="11.140625" style="154" bestFit="1" customWidth="1"/>
    <col min="11415" max="11415" width="0" style="154" hidden="1" customWidth="1"/>
    <col min="11416" max="11416" width="11.140625" style="154" bestFit="1" customWidth="1"/>
    <col min="11417" max="11417" width="0" style="154" hidden="1" customWidth="1"/>
    <col min="11418" max="11418" width="11.140625" style="154" bestFit="1" customWidth="1"/>
    <col min="11419" max="11419" width="0" style="154" hidden="1" customWidth="1"/>
    <col min="11420" max="11420" width="11.140625" style="154" bestFit="1" customWidth="1"/>
    <col min="11421" max="11421" width="0" style="154" hidden="1" customWidth="1"/>
    <col min="11422" max="11422" width="11.140625" style="154" bestFit="1" customWidth="1"/>
    <col min="11423" max="11423" width="0" style="154" hidden="1" customWidth="1"/>
    <col min="11424" max="11424" width="11.140625" style="154" bestFit="1" customWidth="1"/>
    <col min="11425" max="11425" width="0" style="154" hidden="1" customWidth="1"/>
    <col min="11426" max="11426" width="15.5703125" style="154" bestFit="1" customWidth="1"/>
    <col min="11427" max="11427" width="0" style="154" hidden="1" customWidth="1"/>
    <col min="11428" max="11428" width="11.140625" style="154" bestFit="1" customWidth="1"/>
    <col min="11429" max="11429" width="0" style="154" hidden="1" customWidth="1"/>
    <col min="11430" max="11430" width="11.140625" style="154" bestFit="1" customWidth="1"/>
    <col min="11431" max="11431" width="0" style="154" hidden="1" customWidth="1"/>
    <col min="11432" max="11432" width="11.140625" style="154" bestFit="1" customWidth="1"/>
    <col min="11433" max="11433" width="0" style="154" hidden="1" customWidth="1"/>
    <col min="11434" max="11434" width="12.85546875" style="154" customWidth="1"/>
    <col min="11435" max="11435" width="0" style="154" hidden="1" customWidth="1"/>
    <col min="11436" max="11436" width="15" style="154" customWidth="1"/>
    <col min="11437" max="11437" width="0" style="154" hidden="1" customWidth="1"/>
    <col min="11438" max="11438" width="15" style="154" customWidth="1"/>
    <col min="11439" max="11439" width="0" style="154" hidden="1" customWidth="1"/>
    <col min="11440" max="11440" width="11.140625" style="154" bestFit="1" customWidth="1"/>
    <col min="11441" max="11441" width="0" style="154" hidden="1" customWidth="1"/>
    <col min="11442" max="11442" width="11.140625" style="154" bestFit="1" customWidth="1"/>
    <col min="11443" max="11443" width="0" style="154" hidden="1" customWidth="1"/>
    <col min="11444" max="11444" width="11.140625" style="154" bestFit="1" customWidth="1"/>
    <col min="11445" max="11445" width="0" style="154" hidden="1" customWidth="1"/>
    <col min="11446" max="11446" width="11.42578125" style="154" customWidth="1"/>
    <col min="11447" max="11655" width="11.42578125" style="154"/>
    <col min="11656" max="11656" width="5.7109375" style="154" customWidth="1"/>
    <col min="11657" max="11657" width="33.140625" style="154" customWidth="1"/>
    <col min="11658" max="11660" width="0" style="154" hidden="1" customWidth="1"/>
    <col min="11661" max="11661" width="12.42578125" style="154" customWidth="1"/>
    <col min="11662" max="11662" width="11.42578125" style="154" customWidth="1"/>
    <col min="11663" max="11663" width="12.28515625" style="154" customWidth="1"/>
    <col min="11664" max="11669" width="0" style="154" hidden="1" customWidth="1"/>
    <col min="11670" max="11670" width="11.140625" style="154" bestFit="1" customWidth="1"/>
    <col min="11671" max="11671" width="0" style="154" hidden="1" customWidth="1"/>
    <col min="11672" max="11672" width="11.140625" style="154" bestFit="1" customWidth="1"/>
    <col min="11673" max="11673" width="0" style="154" hidden="1" customWidth="1"/>
    <col min="11674" max="11674" width="11.140625" style="154" bestFit="1" customWidth="1"/>
    <col min="11675" max="11675" width="0" style="154" hidden="1" customWidth="1"/>
    <col min="11676" max="11676" width="11.140625" style="154" bestFit="1" customWidth="1"/>
    <col min="11677" max="11677" width="0" style="154" hidden="1" customWidth="1"/>
    <col min="11678" max="11678" width="11.140625" style="154" bestFit="1" customWidth="1"/>
    <col min="11679" max="11679" width="0" style="154" hidden="1" customWidth="1"/>
    <col min="11680" max="11680" width="11.140625" style="154" bestFit="1" customWidth="1"/>
    <col min="11681" max="11681" width="0" style="154" hidden="1" customWidth="1"/>
    <col min="11682" max="11682" width="15.5703125" style="154" bestFit="1" customWidth="1"/>
    <col min="11683" max="11683" width="0" style="154" hidden="1" customWidth="1"/>
    <col min="11684" max="11684" width="11.140625" style="154" bestFit="1" customWidth="1"/>
    <col min="11685" max="11685" width="0" style="154" hidden="1" customWidth="1"/>
    <col min="11686" max="11686" width="11.140625" style="154" bestFit="1" customWidth="1"/>
    <col min="11687" max="11687" width="0" style="154" hidden="1" customWidth="1"/>
    <col min="11688" max="11688" width="11.140625" style="154" bestFit="1" customWidth="1"/>
    <col min="11689" max="11689" width="0" style="154" hidden="1" customWidth="1"/>
    <col min="11690" max="11690" width="12.85546875" style="154" customWidth="1"/>
    <col min="11691" max="11691" width="0" style="154" hidden="1" customWidth="1"/>
    <col min="11692" max="11692" width="15" style="154" customWidth="1"/>
    <col min="11693" max="11693" width="0" style="154" hidden="1" customWidth="1"/>
    <col min="11694" max="11694" width="15" style="154" customWidth="1"/>
    <col min="11695" max="11695" width="0" style="154" hidden="1" customWidth="1"/>
    <col min="11696" max="11696" width="11.140625" style="154" bestFit="1" customWidth="1"/>
    <col min="11697" max="11697" width="0" style="154" hidden="1" customWidth="1"/>
    <col min="11698" max="11698" width="11.140625" style="154" bestFit="1" customWidth="1"/>
    <col min="11699" max="11699" width="0" style="154" hidden="1" customWidth="1"/>
    <col min="11700" max="11700" width="11.140625" style="154" bestFit="1" customWidth="1"/>
    <col min="11701" max="11701" width="0" style="154" hidden="1" customWidth="1"/>
    <col min="11702" max="11702" width="11.42578125" style="154" customWidth="1"/>
    <col min="11703" max="11911" width="11.42578125" style="154"/>
    <col min="11912" max="11912" width="5.7109375" style="154" customWidth="1"/>
    <col min="11913" max="11913" width="33.140625" style="154" customWidth="1"/>
    <col min="11914" max="11916" width="0" style="154" hidden="1" customWidth="1"/>
    <col min="11917" max="11917" width="12.42578125" style="154" customWidth="1"/>
    <col min="11918" max="11918" width="11.42578125" style="154" customWidth="1"/>
    <col min="11919" max="11919" width="12.28515625" style="154" customWidth="1"/>
    <col min="11920" max="11925" width="0" style="154" hidden="1" customWidth="1"/>
    <col min="11926" max="11926" width="11.140625" style="154" bestFit="1" customWidth="1"/>
    <col min="11927" max="11927" width="0" style="154" hidden="1" customWidth="1"/>
    <col min="11928" max="11928" width="11.140625" style="154" bestFit="1" customWidth="1"/>
    <col min="11929" max="11929" width="0" style="154" hidden="1" customWidth="1"/>
    <col min="11930" max="11930" width="11.140625" style="154" bestFit="1" customWidth="1"/>
    <col min="11931" max="11931" width="0" style="154" hidden="1" customWidth="1"/>
    <col min="11932" max="11932" width="11.140625" style="154" bestFit="1" customWidth="1"/>
    <col min="11933" max="11933" width="0" style="154" hidden="1" customWidth="1"/>
    <col min="11934" max="11934" width="11.140625" style="154" bestFit="1" customWidth="1"/>
    <col min="11935" max="11935" width="0" style="154" hidden="1" customWidth="1"/>
    <col min="11936" max="11936" width="11.140625" style="154" bestFit="1" customWidth="1"/>
    <col min="11937" max="11937" width="0" style="154" hidden="1" customWidth="1"/>
    <col min="11938" max="11938" width="15.5703125" style="154" bestFit="1" customWidth="1"/>
    <col min="11939" max="11939" width="0" style="154" hidden="1" customWidth="1"/>
    <col min="11940" max="11940" width="11.140625" style="154" bestFit="1" customWidth="1"/>
    <col min="11941" max="11941" width="0" style="154" hidden="1" customWidth="1"/>
    <col min="11942" max="11942" width="11.140625" style="154" bestFit="1" customWidth="1"/>
    <col min="11943" max="11943" width="0" style="154" hidden="1" customWidth="1"/>
    <col min="11944" max="11944" width="11.140625" style="154" bestFit="1" customWidth="1"/>
    <col min="11945" max="11945" width="0" style="154" hidden="1" customWidth="1"/>
    <col min="11946" max="11946" width="12.85546875" style="154" customWidth="1"/>
    <col min="11947" max="11947" width="0" style="154" hidden="1" customWidth="1"/>
    <col min="11948" max="11948" width="15" style="154" customWidth="1"/>
    <col min="11949" max="11949" width="0" style="154" hidden="1" customWidth="1"/>
    <col min="11950" max="11950" width="15" style="154" customWidth="1"/>
    <col min="11951" max="11951" width="0" style="154" hidden="1" customWidth="1"/>
    <col min="11952" max="11952" width="11.140625" style="154" bestFit="1" customWidth="1"/>
    <col min="11953" max="11953" width="0" style="154" hidden="1" customWidth="1"/>
    <col min="11954" max="11954" width="11.140625" style="154" bestFit="1" customWidth="1"/>
    <col min="11955" max="11955" width="0" style="154" hidden="1" customWidth="1"/>
    <col min="11956" max="11956" width="11.140625" style="154" bestFit="1" customWidth="1"/>
    <col min="11957" max="11957" width="0" style="154" hidden="1" customWidth="1"/>
    <col min="11958" max="11958" width="11.42578125" style="154" customWidth="1"/>
    <col min="11959" max="12167" width="11.42578125" style="154"/>
    <col min="12168" max="12168" width="5.7109375" style="154" customWidth="1"/>
    <col min="12169" max="12169" width="33.140625" style="154" customWidth="1"/>
    <col min="12170" max="12172" width="0" style="154" hidden="1" customWidth="1"/>
    <col min="12173" max="12173" width="12.42578125" style="154" customWidth="1"/>
    <col min="12174" max="12174" width="11.42578125" style="154" customWidth="1"/>
    <col min="12175" max="12175" width="12.28515625" style="154" customWidth="1"/>
    <col min="12176" max="12181" width="0" style="154" hidden="1" customWidth="1"/>
    <col min="12182" max="12182" width="11.140625" style="154" bestFit="1" customWidth="1"/>
    <col min="12183" max="12183" width="0" style="154" hidden="1" customWidth="1"/>
    <col min="12184" max="12184" width="11.140625" style="154" bestFit="1" customWidth="1"/>
    <col min="12185" max="12185" width="0" style="154" hidden="1" customWidth="1"/>
    <col min="12186" max="12186" width="11.140625" style="154" bestFit="1" customWidth="1"/>
    <col min="12187" max="12187" width="0" style="154" hidden="1" customWidth="1"/>
    <col min="12188" max="12188" width="11.140625" style="154" bestFit="1" customWidth="1"/>
    <col min="12189" max="12189" width="0" style="154" hidden="1" customWidth="1"/>
    <col min="12190" max="12190" width="11.140625" style="154" bestFit="1" customWidth="1"/>
    <col min="12191" max="12191" width="0" style="154" hidden="1" customWidth="1"/>
    <col min="12192" max="12192" width="11.140625" style="154" bestFit="1" customWidth="1"/>
    <col min="12193" max="12193" width="0" style="154" hidden="1" customWidth="1"/>
    <col min="12194" max="12194" width="15.5703125" style="154" bestFit="1" customWidth="1"/>
    <col min="12195" max="12195" width="0" style="154" hidden="1" customWidth="1"/>
    <col min="12196" max="12196" width="11.140625" style="154" bestFit="1" customWidth="1"/>
    <col min="12197" max="12197" width="0" style="154" hidden="1" customWidth="1"/>
    <col min="12198" max="12198" width="11.140625" style="154" bestFit="1" customWidth="1"/>
    <col min="12199" max="12199" width="0" style="154" hidden="1" customWidth="1"/>
    <col min="12200" max="12200" width="11.140625" style="154" bestFit="1" customWidth="1"/>
    <col min="12201" max="12201" width="0" style="154" hidden="1" customWidth="1"/>
    <col min="12202" max="12202" width="12.85546875" style="154" customWidth="1"/>
    <col min="12203" max="12203" width="0" style="154" hidden="1" customWidth="1"/>
    <col min="12204" max="12204" width="15" style="154" customWidth="1"/>
    <col min="12205" max="12205" width="0" style="154" hidden="1" customWidth="1"/>
    <col min="12206" max="12206" width="15" style="154" customWidth="1"/>
    <col min="12207" max="12207" width="0" style="154" hidden="1" customWidth="1"/>
    <col min="12208" max="12208" width="11.140625" style="154" bestFit="1" customWidth="1"/>
    <col min="12209" max="12209" width="0" style="154" hidden="1" customWidth="1"/>
    <col min="12210" max="12210" width="11.140625" style="154" bestFit="1" customWidth="1"/>
    <col min="12211" max="12211" width="0" style="154" hidden="1" customWidth="1"/>
    <col min="12212" max="12212" width="11.140625" style="154" bestFit="1" customWidth="1"/>
    <col min="12213" max="12213" width="0" style="154" hidden="1" customWidth="1"/>
    <col min="12214" max="12214" width="11.42578125" style="154" customWidth="1"/>
    <col min="12215" max="12423" width="11.42578125" style="154"/>
    <col min="12424" max="12424" width="5.7109375" style="154" customWidth="1"/>
    <col min="12425" max="12425" width="33.140625" style="154" customWidth="1"/>
    <col min="12426" max="12428" width="0" style="154" hidden="1" customWidth="1"/>
    <col min="12429" max="12429" width="12.42578125" style="154" customWidth="1"/>
    <col min="12430" max="12430" width="11.42578125" style="154" customWidth="1"/>
    <col min="12431" max="12431" width="12.28515625" style="154" customWidth="1"/>
    <col min="12432" max="12437" width="0" style="154" hidden="1" customWidth="1"/>
    <col min="12438" max="12438" width="11.140625" style="154" bestFit="1" customWidth="1"/>
    <col min="12439" max="12439" width="0" style="154" hidden="1" customWidth="1"/>
    <col min="12440" max="12440" width="11.140625" style="154" bestFit="1" customWidth="1"/>
    <col min="12441" max="12441" width="0" style="154" hidden="1" customWidth="1"/>
    <col min="12442" max="12442" width="11.140625" style="154" bestFit="1" customWidth="1"/>
    <col min="12443" max="12443" width="0" style="154" hidden="1" customWidth="1"/>
    <col min="12444" max="12444" width="11.140625" style="154" bestFit="1" customWidth="1"/>
    <col min="12445" max="12445" width="0" style="154" hidden="1" customWidth="1"/>
    <col min="12446" max="12446" width="11.140625" style="154" bestFit="1" customWidth="1"/>
    <col min="12447" max="12447" width="0" style="154" hidden="1" customWidth="1"/>
    <col min="12448" max="12448" width="11.140625" style="154" bestFit="1" customWidth="1"/>
    <col min="12449" max="12449" width="0" style="154" hidden="1" customWidth="1"/>
    <col min="12450" max="12450" width="15.5703125" style="154" bestFit="1" customWidth="1"/>
    <col min="12451" max="12451" width="0" style="154" hidden="1" customWidth="1"/>
    <col min="12452" max="12452" width="11.140625" style="154" bestFit="1" customWidth="1"/>
    <col min="12453" max="12453" width="0" style="154" hidden="1" customWidth="1"/>
    <col min="12454" max="12454" width="11.140625" style="154" bestFit="1" customWidth="1"/>
    <col min="12455" max="12455" width="0" style="154" hidden="1" customWidth="1"/>
    <col min="12456" max="12456" width="11.140625" style="154" bestFit="1" customWidth="1"/>
    <col min="12457" max="12457" width="0" style="154" hidden="1" customWidth="1"/>
    <col min="12458" max="12458" width="12.85546875" style="154" customWidth="1"/>
    <col min="12459" max="12459" width="0" style="154" hidden="1" customWidth="1"/>
    <col min="12460" max="12460" width="15" style="154" customWidth="1"/>
    <col min="12461" max="12461" width="0" style="154" hidden="1" customWidth="1"/>
    <col min="12462" max="12462" width="15" style="154" customWidth="1"/>
    <col min="12463" max="12463" width="0" style="154" hidden="1" customWidth="1"/>
    <col min="12464" max="12464" width="11.140625" style="154" bestFit="1" customWidth="1"/>
    <col min="12465" max="12465" width="0" style="154" hidden="1" customWidth="1"/>
    <col min="12466" max="12466" width="11.140625" style="154" bestFit="1" customWidth="1"/>
    <col min="12467" max="12467" width="0" style="154" hidden="1" customWidth="1"/>
    <col min="12468" max="12468" width="11.140625" style="154" bestFit="1" customWidth="1"/>
    <col min="12469" max="12469" width="0" style="154" hidden="1" customWidth="1"/>
    <col min="12470" max="12470" width="11.42578125" style="154" customWidth="1"/>
    <col min="12471" max="12679" width="11.42578125" style="154"/>
    <col min="12680" max="12680" width="5.7109375" style="154" customWidth="1"/>
    <col min="12681" max="12681" width="33.140625" style="154" customWidth="1"/>
    <col min="12682" max="12684" width="0" style="154" hidden="1" customWidth="1"/>
    <col min="12685" max="12685" width="12.42578125" style="154" customWidth="1"/>
    <col min="12686" max="12686" width="11.42578125" style="154" customWidth="1"/>
    <col min="12687" max="12687" width="12.28515625" style="154" customWidth="1"/>
    <col min="12688" max="12693" width="0" style="154" hidden="1" customWidth="1"/>
    <col min="12694" max="12694" width="11.140625" style="154" bestFit="1" customWidth="1"/>
    <col min="12695" max="12695" width="0" style="154" hidden="1" customWidth="1"/>
    <col min="12696" max="12696" width="11.140625" style="154" bestFit="1" customWidth="1"/>
    <col min="12697" max="12697" width="0" style="154" hidden="1" customWidth="1"/>
    <col min="12698" max="12698" width="11.140625" style="154" bestFit="1" customWidth="1"/>
    <col min="12699" max="12699" width="0" style="154" hidden="1" customWidth="1"/>
    <col min="12700" max="12700" width="11.140625" style="154" bestFit="1" customWidth="1"/>
    <col min="12701" max="12701" width="0" style="154" hidden="1" customWidth="1"/>
    <col min="12702" max="12702" width="11.140625" style="154" bestFit="1" customWidth="1"/>
    <col min="12703" max="12703" width="0" style="154" hidden="1" customWidth="1"/>
    <col min="12704" max="12704" width="11.140625" style="154" bestFit="1" customWidth="1"/>
    <col min="12705" max="12705" width="0" style="154" hidden="1" customWidth="1"/>
    <col min="12706" max="12706" width="15.5703125" style="154" bestFit="1" customWidth="1"/>
    <col min="12707" max="12707" width="0" style="154" hidden="1" customWidth="1"/>
    <col min="12708" max="12708" width="11.140625" style="154" bestFit="1" customWidth="1"/>
    <col min="12709" max="12709" width="0" style="154" hidden="1" customWidth="1"/>
    <col min="12710" max="12710" width="11.140625" style="154" bestFit="1" customWidth="1"/>
    <col min="12711" max="12711" width="0" style="154" hidden="1" customWidth="1"/>
    <col min="12712" max="12712" width="11.140625" style="154" bestFit="1" customWidth="1"/>
    <col min="12713" max="12713" width="0" style="154" hidden="1" customWidth="1"/>
    <col min="12714" max="12714" width="12.85546875" style="154" customWidth="1"/>
    <col min="12715" max="12715" width="0" style="154" hidden="1" customWidth="1"/>
    <col min="12716" max="12716" width="15" style="154" customWidth="1"/>
    <col min="12717" max="12717" width="0" style="154" hidden="1" customWidth="1"/>
    <col min="12718" max="12718" width="15" style="154" customWidth="1"/>
    <col min="12719" max="12719" width="0" style="154" hidden="1" customWidth="1"/>
    <col min="12720" max="12720" width="11.140625" style="154" bestFit="1" customWidth="1"/>
    <col min="12721" max="12721" width="0" style="154" hidden="1" customWidth="1"/>
    <col min="12722" max="12722" width="11.140625" style="154" bestFit="1" customWidth="1"/>
    <col min="12723" max="12723" width="0" style="154" hidden="1" customWidth="1"/>
    <col min="12724" max="12724" width="11.140625" style="154" bestFit="1" customWidth="1"/>
    <col min="12725" max="12725" width="0" style="154" hidden="1" customWidth="1"/>
    <col min="12726" max="12726" width="11.42578125" style="154" customWidth="1"/>
    <col min="12727" max="12935" width="11.42578125" style="154"/>
    <col min="12936" max="12936" width="5.7109375" style="154" customWidth="1"/>
    <col min="12937" max="12937" width="33.140625" style="154" customWidth="1"/>
    <col min="12938" max="12940" width="0" style="154" hidden="1" customWidth="1"/>
    <col min="12941" max="12941" width="12.42578125" style="154" customWidth="1"/>
    <col min="12942" max="12942" width="11.42578125" style="154" customWidth="1"/>
    <col min="12943" max="12943" width="12.28515625" style="154" customWidth="1"/>
    <col min="12944" max="12949" width="0" style="154" hidden="1" customWidth="1"/>
    <col min="12950" max="12950" width="11.140625" style="154" bestFit="1" customWidth="1"/>
    <col min="12951" max="12951" width="0" style="154" hidden="1" customWidth="1"/>
    <col min="12952" max="12952" width="11.140625" style="154" bestFit="1" customWidth="1"/>
    <col min="12953" max="12953" width="0" style="154" hidden="1" customWidth="1"/>
    <col min="12954" max="12954" width="11.140625" style="154" bestFit="1" customWidth="1"/>
    <col min="12955" max="12955" width="0" style="154" hidden="1" customWidth="1"/>
    <col min="12956" max="12956" width="11.140625" style="154" bestFit="1" customWidth="1"/>
    <col min="12957" max="12957" width="0" style="154" hidden="1" customWidth="1"/>
    <col min="12958" max="12958" width="11.140625" style="154" bestFit="1" customWidth="1"/>
    <col min="12959" max="12959" width="0" style="154" hidden="1" customWidth="1"/>
    <col min="12960" max="12960" width="11.140625" style="154" bestFit="1" customWidth="1"/>
    <col min="12961" max="12961" width="0" style="154" hidden="1" customWidth="1"/>
    <col min="12962" max="12962" width="15.5703125" style="154" bestFit="1" customWidth="1"/>
    <col min="12963" max="12963" width="0" style="154" hidden="1" customWidth="1"/>
    <col min="12964" max="12964" width="11.140625" style="154" bestFit="1" customWidth="1"/>
    <col min="12965" max="12965" width="0" style="154" hidden="1" customWidth="1"/>
    <col min="12966" max="12966" width="11.140625" style="154" bestFit="1" customWidth="1"/>
    <col min="12967" max="12967" width="0" style="154" hidden="1" customWidth="1"/>
    <col min="12968" max="12968" width="11.140625" style="154" bestFit="1" customWidth="1"/>
    <col min="12969" max="12969" width="0" style="154" hidden="1" customWidth="1"/>
    <col min="12970" max="12970" width="12.85546875" style="154" customWidth="1"/>
    <col min="12971" max="12971" width="0" style="154" hidden="1" customWidth="1"/>
    <col min="12972" max="12972" width="15" style="154" customWidth="1"/>
    <col min="12973" max="12973" width="0" style="154" hidden="1" customWidth="1"/>
    <col min="12974" max="12974" width="15" style="154" customWidth="1"/>
    <col min="12975" max="12975" width="0" style="154" hidden="1" customWidth="1"/>
    <col min="12976" max="12976" width="11.140625" style="154" bestFit="1" customWidth="1"/>
    <col min="12977" max="12977" width="0" style="154" hidden="1" customWidth="1"/>
    <col min="12978" max="12978" width="11.140625" style="154" bestFit="1" customWidth="1"/>
    <col min="12979" max="12979" width="0" style="154" hidden="1" customWidth="1"/>
    <col min="12980" max="12980" width="11.140625" style="154" bestFit="1" customWidth="1"/>
    <col min="12981" max="12981" width="0" style="154" hidden="1" customWidth="1"/>
    <col min="12982" max="12982" width="11.42578125" style="154" customWidth="1"/>
    <col min="12983" max="13191" width="11.42578125" style="154"/>
    <col min="13192" max="13192" width="5.7109375" style="154" customWidth="1"/>
    <col min="13193" max="13193" width="33.140625" style="154" customWidth="1"/>
    <col min="13194" max="13196" width="0" style="154" hidden="1" customWidth="1"/>
    <col min="13197" max="13197" width="12.42578125" style="154" customWidth="1"/>
    <col min="13198" max="13198" width="11.42578125" style="154" customWidth="1"/>
    <col min="13199" max="13199" width="12.28515625" style="154" customWidth="1"/>
    <col min="13200" max="13205" width="0" style="154" hidden="1" customWidth="1"/>
    <col min="13206" max="13206" width="11.140625" style="154" bestFit="1" customWidth="1"/>
    <col min="13207" max="13207" width="0" style="154" hidden="1" customWidth="1"/>
    <col min="13208" max="13208" width="11.140625" style="154" bestFit="1" customWidth="1"/>
    <col min="13209" max="13209" width="0" style="154" hidden="1" customWidth="1"/>
    <col min="13210" max="13210" width="11.140625" style="154" bestFit="1" customWidth="1"/>
    <col min="13211" max="13211" width="0" style="154" hidden="1" customWidth="1"/>
    <col min="13212" max="13212" width="11.140625" style="154" bestFit="1" customWidth="1"/>
    <col min="13213" max="13213" width="0" style="154" hidden="1" customWidth="1"/>
    <col min="13214" max="13214" width="11.140625" style="154" bestFit="1" customWidth="1"/>
    <col min="13215" max="13215" width="0" style="154" hidden="1" customWidth="1"/>
    <col min="13216" max="13216" width="11.140625" style="154" bestFit="1" customWidth="1"/>
    <col min="13217" max="13217" width="0" style="154" hidden="1" customWidth="1"/>
    <col min="13218" max="13218" width="15.5703125" style="154" bestFit="1" customWidth="1"/>
    <col min="13219" max="13219" width="0" style="154" hidden="1" customWidth="1"/>
    <col min="13220" max="13220" width="11.140625" style="154" bestFit="1" customWidth="1"/>
    <col min="13221" max="13221" width="0" style="154" hidden="1" customWidth="1"/>
    <col min="13222" max="13222" width="11.140625" style="154" bestFit="1" customWidth="1"/>
    <col min="13223" max="13223" width="0" style="154" hidden="1" customWidth="1"/>
    <col min="13224" max="13224" width="11.140625" style="154" bestFit="1" customWidth="1"/>
    <col min="13225" max="13225" width="0" style="154" hidden="1" customWidth="1"/>
    <col min="13226" max="13226" width="12.85546875" style="154" customWidth="1"/>
    <col min="13227" max="13227" width="0" style="154" hidden="1" customWidth="1"/>
    <col min="13228" max="13228" width="15" style="154" customWidth="1"/>
    <col min="13229" max="13229" width="0" style="154" hidden="1" customWidth="1"/>
    <col min="13230" max="13230" width="15" style="154" customWidth="1"/>
    <col min="13231" max="13231" width="0" style="154" hidden="1" customWidth="1"/>
    <col min="13232" max="13232" width="11.140625" style="154" bestFit="1" customWidth="1"/>
    <col min="13233" max="13233" width="0" style="154" hidden="1" customWidth="1"/>
    <col min="13234" max="13234" width="11.140625" style="154" bestFit="1" customWidth="1"/>
    <col min="13235" max="13235" width="0" style="154" hidden="1" customWidth="1"/>
    <col min="13236" max="13236" width="11.140625" style="154" bestFit="1" customWidth="1"/>
    <col min="13237" max="13237" width="0" style="154" hidden="1" customWidth="1"/>
    <col min="13238" max="13238" width="11.42578125" style="154" customWidth="1"/>
    <col min="13239" max="13447" width="11.42578125" style="154"/>
    <col min="13448" max="13448" width="5.7109375" style="154" customWidth="1"/>
    <col min="13449" max="13449" width="33.140625" style="154" customWidth="1"/>
    <col min="13450" max="13452" width="0" style="154" hidden="1" customWidth="1"/>
    <col min="13453" max="13453" width="12.42578125" style="154" customWidth="1"/>
    <col min="13454" max="13454" width="11.42578125" style="154" customWidth="1"/>
    <col min="13455" max="13455" width="12.28515625" style="154" customWidth="1"/>
    <col min="13456" max="13461" width="0" style="154" hidden="1" customWidth="1"/>
    <col min="13462" max="13462" width="11.140625" style="154" bestFit="1" customWidth="1"/>
    <col min="13463" max="13463" width="0" style="154" hidden="1" customWidth="1"/>
    <col min="13464" max="13464" width="11.140625" style="154" bestFit="1" customWidth="1"/>
    <col min="13465" max="13465" width="0" style="154" hidden="1" customWidth="1"/>
    <col min="13466" max="13466" width="11.140625" style="154" bestFit="1" customWidth="1"/>
    <col min="13467" max="13467" width="0" style="154" hidden="1" customWidth="1"/>
    <col min="13468" max="13468" width="11.140625" style="154" bestFit="1" customWidth="1"/>
    <col min="13469" max="13469" width="0" style="154" hidden="1" customWidth="1"/>
    <col min="13470" max="13470" width="11.140625" style="154" bestFit="1" customWidth="1"/>
    <col min="13471" max="13471" width="0" style="154" hidden="1" customWidth="1"/>
    <col min="13472" max="13472" width="11.140625" style="154" bestFit="1" customWidth="1"/>
    <col min="13473" max="13473" width="0" style="154" hidden="1" customWidth="1"/>
    <col min="13474" max="13474" width="15.5703125" style="154" bestFit="1" customWidth="1"/>
    <col min="13475" max="13475" width="0" style="154" hidden="1" customWidth="1"/>
    <col min="13476" max="13476" width="11.140625" style="154" bestFit="1" customWidth="1"/>
    <col min="13477" max="13477" width="0" style="154" hidden="1" customWidth="1"/>
    <col min="13478" max="13478" width="11.140625" style="154" bestFit="1" customWidth="1"/>
    <col min="13479" max="13479" width="0" style="154" hidden="1" customWidth="1"/>
    <col min="13480" max="13480" width="11.140625" style="154" bestFit="1" customWidth="1"/>
    <col min="13481" max="13481" width="0" style="154" hidden="1" customWidth="1"/>
    <col min="13482" max="13482" width="12.85546875" style="154" customWidth="1"/>
    <col min="13483" max="13483" width="0" style="154" hidden="1" customWidth="1"/>
    <col min="13484" max="13484" width="15" style="154" customWidth="1"/>
    <col min="13485" max="13485" width="0" style="154" hidden="1" customWidth="1"/>
    <col min="13486" max="13486" width="15" style="154" customWidth="1"/>
    <col min="13487" max="13487" width="0" style="154" hidden="1" customWidth="1"/>
    <col min="13488" max="13488" width="11.140625" style="154" bestFit="1" customWidth="1"/>
    <col min="13489" max="13489" width="0" style="154" hidden="1" customWidth="1"/>
    <col min="13490" max="13490" width="11.140625" style="154" bestFit="1" customWidth="1"/>
    <col min="13491" max="13491" width="0" style="154" hidden="1" customWidth="1"/>
    <col min="13492" max="13492" width="11.140625" style="154" bestFit="1" customWidth="1"/>
    <col min="13493" max="13493" width="0" style="154" hidden="1" customWidth="1"/>
    <col min="13494" max="13494" width="11.42578125" style="154" customWidth="1"/>
    <col min="13495" max="13703" width="11.42578125" style="154"/>
    <col min="13704" max="13704" width="5.7109375" style="154" customWidth="1"/>
    <col min="13705" max="13705" width="33.140625" style="154" customWidth="1"/>
    <col min="13706" max="13708" width="0" style="154" hidden="1" customWidth="1"/>
    <col min="13709" max="13709" width="12.42578125" style="154" customWidth="1"/>
    <col min="13710" max="13710" width="11.42578125" style="154" customWidth="1"/>
    <col min="13711" max="13711" width="12.28515625" style="154" customWidth="1"/>
    <col min="13712" max="13717" width="0" style="154" hidden="1" customWidth="1"/>
    <col min="13718" max="13718" width="11.140625" style="154" bestFit="1" customWidth="1"/>
    <col min="13719" max="13719" width="0" style="154" hidden="1" customWidth="1"/>
    <col min="13720" max="13720" width="11.140625" style="154" bestFit="1" customWidth="1"/>
    <col min="13721" max="13721" width="0" style="154" hidden="1" customWidth="1"/>
    <col min="13722" max="13722" width="11.140625" style="154" bestFit="1" customWidth="1"/>
    <col min="13723" max="13723" width="0" style="154" hidden="1" customWidth="1"/>
    <col min="13724" max="13724" width="11.140625" style="154" bestFit="1" customWidth="1"/>
    <col min="13725" max="13725" width="0" style="154" hidden="1" customWidth="1"/>
    <col min="13726" max="13726" width="11.140625" style="154" bestFit="1" customWidth="1"/>
    <col min="13727" max="13727" width="0" style="154" hidden="1" customWidth="1"/>
    <col min="13728" max="13728" width="11.140625" style="154" bestFit="1" customWidth="1"/>
    <col min="13729" max="13729" width="0" style="154" hidden="1" customWidth="1"/>
    <col min="13730" max="13730" width="15.5703125" style="154" bestFit="1" customWidth="1"/>
    <col min="13731" max="13731" width="0" style="154" hidden="1" customWidth="1"/>
    <col min="13732" max="13732" width="11.140625" style="154" bestFit="1" customWidth="1"/>
    <col min="13733" max="13733" width="0" style="154" hidden="1" customWidth="1"/>
    <col min="13734" max="13734" width="11.140625" style="154" bestFit="1" customWidth="1"/>
    <col min="13735" max="13735" width="0" style="154" hidden="1" customWidth="1"/>
    <col min="13736" max="13736" width="11.140625" style="154" bestFit="1" customWidth="1"/>
    <col min="13737" max="13737" width="0" style="154" hidden="1" customWidth="1"/>
    <col min="13738" max="13738" width="12.85546875" style="154" customWidth="1"/>
    <col min="13739" max="13739" width="0" style="154" hidden="1" customWidth="1"/>
    <col min="13740" max="13740" width="15" style="154" customWidth="1"/>
    <col min="13741" max="13741" width="0" style="154" hidden="1" customWidth="1"/>
    <col min="13742" max="13742" width="15" style="154" customWidth="1"/>
    <col min="13743" max="13743" width="0" style="154" hidden="1" customWidth="1"/>
    <col min="13744" max="13744" width="11.140625" style="154" bestFit="1" customWidth="1"/>
    <col min="13745" max="13745" width="0" style="154" hidden="1" customWidth="1"/>
    <col min="13746" max="13746" width="11.140625" style="154" bestFit="1" customWidth="1"/>
    <col min="13747" max="13747" width="0" style="154" hidden="1" customWidth="1"/>
    <col min="13748" max="13748" width="11.140625" style="154" bestFit="1" customWidth="1"/>
    <col min="13749" max="13749" width="0" style="154" hidden="1" customWidth="1"/>
    <col min="13750" max="13750" width="11.42578125" style="154" customWidth="1"/>
    <col min="13751" max="13959" width="11.42578125" style="154"/>
    <col min="13960" max="13960" width="5.7109375" style="154" customWidth="1"/>
    <col min="13961" max="13961" width="33.140625" style="154" customWidth="1"/>
    <col min="13962" max="13964" width="0" style="154" hidden="1" customWidth="1"/>
    <col min="13965" max="13965" width="12.42578125" style="154" customWidth="1"/>
    <col min="13966" max="13966" width="11.42578125" style="154" customWidth="1"/>
    <col min="13967" max="13967" width="12.28515625" style="154" customWidth="1"/>
    <col min="13968" max="13973" width="0" style="154" hidden="1" customWidth="1"/>
    <col min="13974" max="13974" width="11.140625" style="154" bestFit="1" customWidth="1"/>
    <col min="13975" max="13975" width="0" style="154" hidden="1" customWidth="1"/>
    <col min="13976" max="13976" width="11.140625" style="154" bestFit="1" customWidth="1"/>
    <col min="13977" max="13977" width="0" style="154" hidden="1" customWidth="1"/>
    <col min="13978" max="13978" width="11.140625" style="154" bestFit="1" customWidth="1"/>
    <col min="13979" max="13979" width="0" style="154" hidden="1" customWidth="1"/>
    <col min="13980" max="13980" width="11.140625" style="154" bestFit="1" customWidth="1"/>
    <col min="13981" max="13981" width="0" style="154" hidden="1" customWidth="1"/>
    <col min="13982" max="13982" width="11.140625" style="154" bestFit="1" customWidth="1"/>
    <col min="13983" max="13983" width="0" style="154" hidden="1" customWidth="1"/>
    <col min="13984" max="13984" width="11.140625" style="154" bestFit="1" customWidth="1"/>
    <col min="13985" max="13985" width="0" style="154" hidden="1" customWidth="1"/>
    <col min="13986" max="13986" width="15.5703125" style="154" bestFit="1" customWidth="1"/>
    <col min="13987" max="13987" width="0" style="154" hidden="1" customWidth="1"/>
    <col min="13988" max="13988" width="11.140625" style="154" bestFit="1" customWidth="1"/>
    <col min="13989" max="13989" width="0" style="154" hidden="1" customWidth="1"/>
    <col min="13990" max="13990" width="11.140625" style="154" bestFit="1" customWidth="1"/>
    <col min="13991" max="13991" width="0" style="154" hidden="1" customWidth="1"/>
    <col min="13992" max="13992" width="11.140625" style="154" bestFit="1" customWidth="1"/>
    <col min="13993" max="13993" width="0" style="154" hidden="1" customWidth="1"/>
    <col min="13994" max="13994" width="12.85546875" style="154" customWidth="1"/>
    <col min="13995" max="13995" width="0" style="154" hidden="1" customWidth="1"/>
    <col min="13996" max="13996" width="15" style="154" customWidth="1"/>
    <col min="13997" max="13997" width="0" style="154" hidden="1" customWidth="1"/>
    <col min="13998" max="13998" width="15" style="154" customWidth="1"/>
    <col min="13999" max="13999" width="0" style="154" hidden="1" customWidth="1"/>
    <col min="14000" max="14000" width="11.140625" style="154" bestFit="1" customWidth="1"/>
    <col min="14001" max="14001" width="0" style="154" hidden="1" customWidth="1"/>
    <col min="14002" max="14002" width="11.140625" style="154" bestFit="1" customWidth="1"/>
    <col min="14003" max="14003" width="0" style="154" hidden="1" customWidth="1"/>
    <col min="14004" max="14004" width="11.140625" style="154" bestFit="1" customWidth="1"/>
    <col min="14005" max="14005" width="0" style="154" hidden="1" customWidth="1"/>
    <col min="14006" max="14006" width="11.42578125" style="154" customWidth="1"/>
    <col min="14007" max="14215" width="11.42578125" style="154"/>
    <col min="14216" max="14216" width="5.7109375" style="154" customWidth="1"/>
    <col min="14217" max="14217" width="33.140625" style="154" customWidth="1"/>
    <col min="14218" max="14220" width="0" style="154" hidden="1" customWidth="1"/>
    <col min="14221" max="14221" width="12.42578125" style="154" customWidth="1"/>
    <col min="14222" max="14222" width="11.42578125" style="154" customWidth="1"/>
    <col min="14223" max="14223" width="12.28515625" style="154" customWidth="1"/>
    <col min="14224" max="14229" width="0" style="154" hidden="1" customWidth="1"/>
    <col min="14230" max="14230" width="11.140625" style="154" bestFit="1" customWidth="1"/>
    <col min="14231" max="14231" width="0" style="154" hidden="1" customWidth="1"/>
    <col min="14232" max="14232" width="11.140625" style="154" bestFit="1" customWidth="1"/>
    <col min="14233" max="14233" width="0" style="154" hidden="1" customWidth="1"/>
    <col min="14234" max="14234" width="11.140625" style="154" bestFit="1" customWidth="1"/>
    <col min="14235" max="14235" width="0" style="154" hidden="1" customWidth="1"/>
    <col min="14236" max="14236" width="11.140625" style="154" bestFit="1" customWidth="1"/>
    <col min="14237" max="14237" width="0" style="154" hidden="1" customWidth="1"/>
    <col min="14238" max="14238" width="11.140625" style="154" bestFit="1" customWidth="1"/>
    <col min="14239" max="14239" width="0" style="154" hidden="1" customWidth="1"/>
    <col min="14240" max="14240" width="11.140625" style="154" bestFit="1" customWidth="1"/>
    <col min="14241" max="14241" width="0" style="154" hidden="1" customWidth="1"/>
    <col min="14242" max="14242" width="15.5703125" style="154" bestFit="1" customWidth="1"/>
    <col min="14243" max="14243" width="0" style="154" hidden="1" customWidth="1"/>
    <col min="14244" max="14244" width="11.140625" style="154" bestFit="1" customWidth="1"/>
    <col min="14245" max="14245" width="0" style="154" hidden="1" customWidth="1"/>
    <col min="14246" max="14246" width="11.140625" style="154" bestFit="1" customWidth="1"/>
    <col min="14247" max="14247" width="0" style="154" hidden="1" customWidth="1"/>
    <col min="14248" max="14248" width="11.140625" style="154" bestFit="1" customWidth="1"/>
    <col min="14249" max="14249" width="0" style="154" hidden="1" customWidth="1"/>
    <col min="14250" max="14250" width="12.85546875" style="154" customWidth="1"/>
    <col min="14251" max="14251" width="0" style="154" hidden="1" customWidth="1"/>
    <col min="14252" max="14252" width="15" style="154" customWidth="1"/>
    <col min="14253" max="14253" width="0" style="154" hidden="1" customWidth="1"/>
    <col min="14254" max="14254" width="15" style="154" customWidth="1"/>
    <col min="14255" max="14255" width="0" style="154" hidden="1" customWidth="1"/>
    <col min="14256" max="14256" width="11.140625" style="154" bestFit="1" customWidth="1"/>
    <col min="14257" max="14257" width="0" style="154" hidden="1" customWidth="1"/>
    <col min="14258" max="14258" width="11.140625" style="154" bestFit="1" customWidth="1"/>
    <col min="14259" max="14259" width="0" style="154" hidden="1" customWidth="1"/>
    <col min="14260" max="14260" width="11.140625" style="154" bestFit="1" customWidth="1"/>
    <col min="14261" max="14261" width="0" style="154" hidden="1" customWidth="1"/>
    <col min="14262" max="14262" width="11.42578125" style="154" customWidth="1"/>
    <col min="14263" max="14471" width="11.42578125" style="154"/>
    <col min="14472" max="14472" width="5.7109375" style="154" customWidth="1"/>
    <col min="14473" max="14473" width="33.140625" style="154" customWidth="1"/>
    <col min="14474" max="14476" width="0" style="154" hidden="1" customWidth="1"/>
    <col min="14477" max="14477" width="12.42578125" style="154" customWidth="1"/>
    <col min="14478" max="14478" width="11.42578125" style="154" customWidth="1"/>
    <col min="14479" max="14479" width="12.28515625" style="154" customWidth="1"/>
    <col min="14480" max="14485" width="0" style="154" hidden="1" customWidth="1"/>
    <col min="14486" max="14486" width="11.140625" style="154" bestFit="1" customWidth="1"/>
    <col min="14487" max="14487" width="0" style="154" hidden="1" customWidth="1"/>
    <col min="14488" max="14488" width="11.140625" style="154" bestFit="1" customWidth="1"/>
    <col min="14489" max="14489" width="0" style="154" hidden="1" customWidth="1"/>
    <col min="14490" max="14490" width="11.140625" style="154" bestFit="1" customWidth="1"/>
    <col min="14491" max="14491" width="0" style="154" hidden="1" customWidth="1"/>
    <col min="14492" max="14492" width="11.140625" style="154" bestFit="1" customWidth="1"/>
    <col min="14493" max="14493" width="0" style="154" hidden="1" customWidth="1"/>
    <col min="14494" max="14494" width="11.140625" style="154" bestFit="1" customWidth="1"/>
    <col min="14495" max="14495" width="0" style="154" hidden="1" customWidth="1"/>
    <col min="14496" max="14496" width="11.140625" style="154" bestFit="1" customWidth="1"/>
    <col min="14497" max="14497" width="0" style="154" hidden="1" customWidth="1"/>
    <col min="14498" max="14498" width="15.5703125" style="154" bestFit="1" customWidth="1"/>
    <col min="14499" max="14499" width="0" style="154" hidden="1" customWidth="1"/>
    <col min="14500" max="14500" width="11.140625" style="154" bestFit="1" customWidth="1"/>
    <col min="14501" max="14501" width="0" style="154" hidden="1" customWidth="1"/>
    <col min="14502" max="14502" width="11.140625" style="154" bestFit="1" customWidth="1"/>
    <col min="14503" max="14503" width="0" style="154" hidden="1" customWidth="1"/>
    <col min="14504" max="14504" width="11.140625" style="154" bestFit="1" customWidth="1"/>
    <col min="14505" max="14505" width="0" style="154" hidden="1" customWidth="1"/>
    <col min="14506" max="14506" width="12.85546875" style="154" customWidth="1"/>
    <col min="14507" max="14507" width="0" style="154" hidden="1" customWidth="1"/>
    <col min="14508" max="14508" width="15" style="154" customWidth="1"/>
    <col min="14509" max="14509" width="0" style="154" hidden="1" customWidth="1"/>
    <col min="14510" max="14510" width="15" style="154" customWidth="1"/>
    <col min="14511" max="14511" width="0" style="154" hidden="1" customWidth="1"/>
    <col min="14512" max="14512" width="11.140625" style="154" bestFit="1" customWidth="1"/>
    <col min="14513" max="14513" width="0" style="154" hidden="1" customWidth="1"/>
    <col min="14514" max="14514" width="11.140625" style="154" bestFit="1" customWidth="1"/>
    <col min="14515" max="14515" width="0" style="154" hidden="1" customWidth="1"/>
    <col min="14516" max="14516" width="11.140625" style="154" bestFit="1" customWidth="1"/>
    <col min="14517" max="14517" width="0" style="154" hidden="1" customWidth="1"/>
    <col min="14518" max="14518" width="11.42578125" style="154" customWidth="1"/>
    <col min="14519" max="14727" width="11.42578125" style="154"/>
    <col min="14728" max="14728" width="5.7109375" style="154" customWidth="1"/>
    <col min="14729" max="14729" width="33.140625" style="154" customWidth="1"/>
    <col min="14730" max="14732" width="0" style="154" hidden="1" customWidth="1"/>
    <col min="14733" max="14733" width="12.42578125" style="154" customWidth="1"/>
    <col min="14734" max="14734" width="11.42578125" style="154" customWidth="1"/>
    <col min="14735" max="14735" width="12.28515625" style="154" customWidth="1"/>
    <col min="14736" max="14741" width="0" style="154" hidden="1" customWidth="1"/>
    <col min="14742" max="14742" width="11.140625" style="154" bestFit="1" customWidth="1"/>
    <col min="14743" max="14743" width="0" style="154" hidden="1" customWidth="1"/>
    <col min="14744" max="14744" width="11.140625" style="154" bestFit="1" customWidth="1"/>
    <col min="14745" max="14745" width="0" style="154" hidden="1" customWidth="1"/>
    <col min="14746" max="14746" width="11.140625" style="154" bestFit="1" customWidth="1"/>
    <col min="14747" max="14747" width="0" style="154" hidden="1" customWidth="1"/>
    <col min="14748" max="14748" width="11.140625" style="154" bestFit="1" customWidth="1"/>
    <col min="14749" max="14749" width="0" style="154" hidden="1" customWidth="1"/>
    <col min="14750" max="14750" width="11.140625" style="154" bestFit="1" customWidth="1"/>
    <col min="14751" max="14751" width="0" style="154" hidden="1" customWidth="1"/>
    <col min="14752" max="14752" width="11.140625" style="154" bestFit="1" customWidth="1"/>
    <col min="14753" max="14753" width="0" style="154" hidden="1" customWidth="1"/>
    <col min="14754" max="14754" width="15.5703125" style="154" bestFit="1" customWidth="1"/>
    <col min="14755" max="14755" width="0" style="154" hidden="1" customWidth="1"/>
    <col min="14756" max="14756" width="11.140625" style="154" bestFit="1" customWidth="1"/>
    <col min="14757" max="14757" width="0" style="154" hidden="1" customWidth="1"/>
    <col min="14758" max="14758" width="11.140625" style="154" bestFit="1" customWidth="1"/>
    <col min="14759" max="14759" width="0" style="154" hidden="1" customWidth="1"/>
    <col min="14760" max="14760" width="11.140625" style="154" bestFit="1" customWidth="1"/>
    <col min="14761" max="14761" width="0" style="154" hidden="1" customWidth="1"/>
    <col min="14762" max="14762" width="12.85546875" style="154" customWidth="1"/>
    <col min="14763" max="14763" width="0" style="154" hidden="1" customWidth="1"/>
    <col min="14764" max="14764" width="15" style="154" customWidth="1"/>
    <col min="14765" max="14765" width="0" style="154" hidden="1" customWidth="1"/>
    <col min="14766" max="14766" width="15" style="154" customWidth="1"/>
    <col min="14767" max="14767" width="0" style="154" hidden="1" customWidth="1"/>
    <col min="14768" max="14768" width="11.140625" style="154" bestFit="1" customWidth="1"/>
    <col min="14769" max="14769" width="0" style="154" hidden="1" customWidth="1"/>
    <col min="14770" max="14770" width="11.140625" style="154" bestFit="1" customWidth="1"/>
    <col min="14771" max="14771" width="0" style="154" hidden="1" customWidth="1"/>
    <col min="14772" max="14772" width="11.140625" style="154" bestFit="1" customWidth="1"/>
    <col min="14773" max="14773" width="0" style="154" hidden="1" customWidth="1"/>
    <col min="14774" max="14774" width="11.42578125" style="154" customWidth="1"/>
    <col min="14775" max="14983" width="11.42578125" style="154"/>
    <col min="14984" max="14984" width="5.7109375" style="154" customWidth="1"/>
    <col min="14985" max="14985" width="33.140625" style="154" customWidth="1"/>
    <col min="14986" max="14988" width="0" style="154" hidden="1" customWidth="1"/>
    <col min="14989" max="14989" width="12.42578125" style="154" customWidth="1"/>
    <col min="14990" max="14990" width="11.42578125" style="154" customWidth="1"/>
    <col min="14991" max="14991" width="12.28515625" style="154" customWidth="1"/>
    <col min="14992" max="14997" width="0" style="154" hidden="1" customWidth="1"/>
    <col min="14998" max="14998" width="11.140625" style="154" bestFit="1" customWidth="1"/>
    <col min="14999" max="14999" width="0" style="154" hidden="1" customWidth="1"/>
    <col min="15000" max="15000" width="11.140625" style="154" bestFit="1" customWidth="1"/>
    <col min="15001" max="15001" width="0" style="154" hidden="1" customWidth="1"/>
    <col min="15002" max="15002" width="11.140625" style="154" bestFit="1" customWidth="1"/>
    <col min="15003" max="15003" width="0" style="154" hidden="1" customWidth="1"/>
    <col min="15004" max="15004" width="11.140625" style="154" bestFit="1" customWidth="1"/>
    <col min="15005" max="15005" width="0" style="154" hidden="1" customWidth="1"/>
    <col min="15006" max="15006" width="11.140625" style="154" bestFit="1" customWidth="1"/>
    <col min="15007" max="15007" width="0" style="154" hidden="1" customWidth="1"/>
    <col min="15008" max="15008" width="11.140625" style="154" bestFit="1" customWidth="1"/>
    <col min="15009" max="15009" width="0" style="154" hidden="1" customWidth="1"/>
    <col min="15010" max="15010" width="15.5703125" style="154" bestFit="1" customWidth="1"/>
    <col min="15011" max="15011" width="0" style="154" hidden="1" customWidth="1"/>
    <col min="15012" max="15012" width="11.140625" style="154" bestFit="1" customWidth="1"/>
    <col min="15013" max="15013" width="0" style="154" hidden="1" customWidth="1"/>
    <col min="15014" max="15014" width="11.140625" style="154" bestFit="1" customWidth="1"/>
    <col min="15015" max="15015" width="0" style="154" hidden="1" customWidth="1"/>
    <col min="15016" max="15016" width="11.140625" style="154" bestFit="1" customWidth="1"/>
    <col min="15017" max="15017" width="0" style="154" hidden="1" customWidth="1"/>
    <col min="15018" max="15018" width="12.85546875" style="154" customWidth="1"/>
    <col min="15019" max="15019" width="0" style="154" hidden="1" customWidth="1"/>
    <col min="15020" max="15020" width="15" style="154" customWidth="1"/>
    <col min="15021" max="15021" width="0" style="154" hidden="1" customWidth="1"/>
    <col min="15022" max="15022" width="15" style="154" customWidth="1"/>
    <col min="15023" max="15023" width="0" style="154" hidden="1" customWidth="1"/>
    <col min="15024" max="15024" width="11.140625" style="154" bestFit="1" customWidth="1"/>
    <col min="15025" max="15025" width="0" style="154" hidden="1" customWidth="1"/>
    <col min="15026" max="15026" width="11.140625" style="154" bestFit="1" customWidth="1"/>
    <col min="15027" max="15027" width="0" style="154" hidden="1" customWidth="1"/>
    <col min="15028" max="15028" width="11.140625" style="154" bestFit="1" customWidth="1"/>
    <col min="15029" max="15029" width="0" style="154" hidden="1" customWidth="1"/>
    <col min="15030" max="15030" width="11.42578125" style="154" customWidth="1"/>
    <col min="15031" max="15239" width="11.42578125" style="154"/>
    <col min="15240" max="15240" width="5.7109375" style="154" customWidth="1"/>
    <col min="15241" max="15241" width="33.140625" style="154" customWidth="1"/>
    <col min="15242" max="15244" width="0" style="154" hidden="1" customWidth="1"/>
    <col min="15245" max="15245" width="12.42578125" style="154" customWidth="1"/>
    <col min="15246" max="15246" width="11.42578125" style="154" customWidth="1"/>
    <col min="15247" max="15247" width="12.28515625" style="154" customWidth="1"/>
    <col min="15248" max="15253" width="0" style="154" hidden="1" customWidth="1"/>
    <col min="15254" max="15254" width="11.140625" style="154" bestFit="1" customWidth="1"/>
    <col min="15255" max="15255" width="0" style="154" hidden="1" customWidth="1"/>
    <col min="15256" max="15256" width="11.140625" style="154" bestFit="1" customWidth="1"/>
    <col min="15257" max="15257" width="0" style="154" hidden="1" customWidth="1"/>
    <col min="15258" max="15258" width="11.140625" style="154" bestFit="1" customWidth="1"/>
    <col min="15259" max="15259" width="0" style="154" hidden="1" customWidth="1"/>
    <col min="15260" max="15260" width="11.140625" style="154" bestFit="1" customWidth="1"/>
    <col min="15261" max="15261" width="0" style="154" hidden="1" customWidth="1"/>
    <col min="15262" max="15262" width="11.140625" style="154" bestFit="1" customWidth="1"/>
    <col min="15263" max="15263" width="0" style="154" hidden="1" customWidth="1"/>
    <col min="15264" max="15264" width="11.140625" style="154" bestFit="1" customWidth="1"/>
    <col min="15265" max="15265" width="0" style="154" hidden="1" customWidth="1"/>
    <col min="15266" max="15266" width="15.5703125" style="154" bestFit="1" customWidth="1"/>
    <col min="15267" max="15267" width="0" style="154" hidden="1" customWidth="1"/>
    <col min="15268" max="15268" width="11.140625" style="154" bestFit="1" customWidth="1"/>
    <col min="15269" max="15269" width="0" style="154" hidden="1" customWidth="1"/>
    <col min="15270" max="15270" width="11.140625" style="154" bestFit="1" customWidth="1"/>
    <col min="15271" max="15271" width="0" style="154" hidden="1" customWidth="1"/>
    <col min="15272" max="15272" width="11.140625" style="154" bestFit="1" customWidth="1"/>
    <col min="15273" max="15273" width="0" style="154" hidden="1" customWidth="1"/>
    <col min="15274" max="15274" width="12.85546875" style="154" customWidth="1"/>
    <col min="15275" max="15275" width="0" style="154" hidden="1" customWidth="1"/>
    <col min="15276" max="15276" width="15" style="154" customWidth="1"/>
    <col min="15277" max="15277" width="0" style="154" hidden="1" customWidth="1"/>
    <col min="15278" max="15278" width="15" style="154" customWidth="1"/>
    <col min="15279" max="15279" width="0" style="154" hidden="1" customWidth="1"/>
    <col min="15280" max="15280" width="11.140625" style="154" bestFit="1" customWidth="1"/>
    <col min="15281" max="15281" width="0" style="154" hidden="1" customWidth="1"/>
    <col min="15282" max="15282" width="11.140625" style="154" bestFit="1" customWidth="1"/>
    <col min="15283" max="15283" width="0" style="154" hidden="1" customWidth="1"/>
    <col min="15284" max="15284" width="11.140625" style="154" bestFit="1" customWidth="1"/>
    <col min="15285" max="15285" width="0" style="154" hidden="1" customWidth="1"/>
    <col min="15286" max="15286" width="11.42578125" style="154" customWidth="1"/>
    <col min="15287" max="15495" width="11.42578125" style="154"/>
    <col min="15496" max="15496" width="5.7109375" style="154" customWidth="1"/>
    <col min="15497" max="15497" width="33.140625" style="154" customWidth="1"/>
    <col min="15498" max="15500" width="0" style="154" hidden="1" customWidth="1"/>
    <col min="15501" max="15501" width="12.42578125" style="154" customWidth="1"/>
    <col min="15502" max="15502" width="11.42578125" style="154" customWidth="1"/>
    <col min="15503" max="15503" width="12.28515625" style="154" customWidth="1"/>
    <col min="15504" max="15509" width="0" style="154" hidden="1" customWidth="1"/>
    <col min="15510" max="15510" width="11.140625" style="154" bestFit="1" customWidth="1"/>
    <col min="15511" max="15511" width="0" style="154" hidden="1" customWidth="1"/>
    <col min="15512" max="15512" width="11.140625" style="154" bestFit="1" customWidth="1"/>
    <col min="15513" max="15513" width="0" style="154" hidden="1" customWidth="1"/>
    <col min="15514" max="15514" width="11.140625" style="154" bestFit="1" customWidth="1"/>
    <col min="15515" max="15515" width="0" style="154" hidden="1" customWidth="1"/>
    <col min="15516" max="15516" width="11.140625" style="154" bestFit="1" customWidth="1"/>
    <col min="15517" max="15517" width="0" style="154" hidden="1" customWidth="1"/>
    <col min="15518" max="15518" width="11.140625" style="154" bestFit="1" customWidth="1"/>
    <col min="15519" max="15519" width="0" style="154" hidden="1" customWidth="1"/>
    <col min="15520" max="15520" width="11.140625" style="154" bestFit="1" customWidth="1"/>
    <col min="15521" max="15521" width="0" style="154" hidden="1" customWidth="1"/>
    <col min="15522" max="15522" width="15.5703125" style="154" bestFit="1" customWidth="1"/>
    <col min="15523" max="15523" width="0" style="154" hidden="1" customWidth="1"/>
    <col min="15524" max="15524" width="11.140625" style="154" bestFit="1" customWidth="1"/>
    <col min="15525" max="15525" width="0" style="154" hidden="1" customWidth="1"/>
    <col min="15526" max="15526" width="11.140625" style="154" bestFit="1" customWidth="1"/>
    <col min="15527" max="15527" width="0" style="154" hidden="1" customWidth="1"/>
    <col min="15528" max="15528" width="11.140625" style="154" bestFit="1" customWidth="1"/>
    <col min="15529" max="15529" width="0" style="154" hidden="1" customWidth="1"/>
    <col min="15530" max="15530" width="12.85546875" style="154" customWidth="1"/>
    <col min="15531" max="15531" width="0" style="154" hidden="1" customWidth="1"/>
    <col min="15532" max="15532" width="15" style="154" customWidth="1"/>
    <col min="15533" max="15533" width="0" style="154" hidden="1" customWidth="1"/>
    <col min="15534" max="15534" width="15" style="154" customWidth="1"/>
    <col min="15535" max="15535" width="0" style="154" hidden="1" customWidth="1"/>
    <col min="15536" max="15536" width="11.140625" style="154" bestFit="1" customWidth="1"/>
    <col min="15537" max="15537" width="0" style="154" hidden="1" customWidth="1"/>
    <col min="15538" max="15538" width="11.140625" style="154" bestFit="1" customWidth="1"/>
    <col min="15539" max="15539" width="0" style="154" hidden="1" customWidth="1"/>
    <col min="15540" max="15540" width="11.140625" style="154" bestFit="1" customWidth="1"/>
    <col min="15541" max="15541" width="0" style="154" hidden="1" customWidth="1"/>
    <col min="15542" max="15542" width="11.42578125" style="154" customWidth="1"/>
    <col min="15543" max="15751" width="11.42578125" style="154"/>
    <col min="15752" max="15752" width="5.7109375" style="154" customWidth="1"/>
    <col min="15753" max="15753" width="33.140625" style="154" customWidth="1"/>
    <col min="15754" max="15756" width="0" style="154" hidden="1" customWidth="1"/>
    <col min="15757" max="15757" width="12.42578125" style="154" customWidth="1"/>
    <col min="15758" max="15758" width="11.42578125" style="154" customWidth="1"/>
    <col min="15759" max="15759" width="12.28515625" style="154" customWidth="1"/>
    <col min="15760" max="15765" width="0" style="154" hidden="1" customWidth="1"/>
    <col min="15766" max="15766" width="11.140625" style="154" bestFit="1" customWidth="1"/>
    <col min="15767" max="15767" width="0" style="154" hidden="1" customWidth="1"/>
    <col min="15768" max="15768" width="11.140625" style="154" bestFit="1" customWidth="1"/>
    <col min="15769" max="15769" width="0" style="154" hidden="1" customWidth="1"/>
    <col min="15770" max="15770" width="11.140625" style="154" bestFit="1" customWidth="1"/>
    <col min="15771" max="15771" width="0" style="154" hidden="1" customWidth="1"/>
    <col min="15772" max="15772" width="11.140625" style="154" bestFit="1" customWidth="1"/>
    <col min="15773" max="15773" width="0" style="154" hidden="1" customWidth="1"/>
    <col min="15774" max="15774" width="11.140625" style="154" bestFit="1" customWidth="1"/>
    <col min="15775" max="15775" width="0" style="154" hidden="1" customWidth="1"/>
    <col min="15776" max="15776" width="11.140625" style="154" bestFit="1" customWidth="1"/>
    <col min="15777" max="15777" width="0" style="154" hidden="1" customWidth="1"/>
    <col min="15778" max="15778" width="15.5703125" style="154" bestFit="1" customWidth="1"/>
    <col min="15779" max="15779" width="0" style="154" hidden="1" customWidth="1"/>
    <col min="15780" max="15780" width="11.140625" style="154" bestFit="1" customWidth="1"/>
    <col min="15781" max="15781" width="0" style="154" hidden="1" customWidth="1"/>
    <col min="15782" max="15782" width="11.140625" style="154" bestFit="1" customWidth="1"/>
    <col min="15783" max="15783" width="0" style="154" hidden="1" customWidth="1"/>
    <col min="15784" max="15784" width="11.140625" style="154" bestFit="1" customWidth="1"/>
    <col min="15785" max="15785" width="0" style="154" hidden="1" customWidth="1"/>
    <col min="15786" max="15786" width="12.85546875" style="154" customWidth="1"/>
    <col min="15787" max="15787" width="0" style="154" hidden="1" customWidth="1"/>
    <col min="15788" max="15788" width="15" style="154" customWidth="1"/>
    <col min="15789" max="15789" width="0" style="154" hidden="1" customWidth="1"/>
    <col min="15790" max="15790" width="15" style="154" customWidth="1"/>
    <col min="15791" max="15791" width="0" style="154" hidden="1" customWidth="1"/>
    <col min="15792" max="15792" width="11.140625" style="154" bestFit="1" customWidth="1"/>
    <col min="15793" max="15793" width="0" style="154" hidden="1" customWidth="1"/>
    <col min="15794" max="15794" width="11.140625" style="154" bestFit="1" customWidth="1"/>
    <col min="15795" max="15795" width="0" style="154" hidden="1" customWidth="1"/>
    <col min="15796" max="15796" width="11.140625" style="154" bestFit="1" customWidth="1"/>
    <col min="15797" max="15797" width="0" style="154" hidden="1" customWidth="1"/>
    <col min="15798" max="15798" width="11.42578125" style="154" customWidth="1"/>
    <col min="15799" max="16007" width="11.42578125" style="154"/>
    <col min="16008" max="16008" width="5.7109375" style="154" customWidth="1"/>
    <col min="16009" max="16009" width="33.140625" style="154" customWidth="1"/>
    <col min="16010" max="16012" width="0" style="154" hidden="1" customWidth="1"/>
    <col min="16013" max="16013" width="12.42578125" style="154" customWidth="1"/>
    <col min="16014" max="16014" width="11.42578125" style="154" customWidth="1"/>
    <col min="16015" max="16015" width="12.28515625" style="154" customWidth="1"/>
    <col min="16016" max="16021" width="0" style="154" hidden="1" customWidth="1"/>
    <col min="16022" max="16022" width="11.140625" style="154" bestFit="1" customWidth="1"/>
    <col min="16023" max="16023" width="0" style="154" hidden="1" customWidth="1"/>
    <col min="16024" max="16024" width="11.140625" style="154" bestFit="1" customWidth="1"/>
    <col min="16025" max="16025" width="0" style="154" hidden="1" customWidth="1"/>
    <col min="16026" max="16026" width="11.140625" style="154" bestFit="1" customWidth="1"/>
    <col min="16027" max="16027" width="0" style="154" hidden="1" customWidth="1"/>
    <col min="16028" max="16028" width="11.140625" style="154" bestFit="1" customWidth="1"/>
    <col min="16029" max="16029" width="0" style="154" hidden="1" customWidth="1"/>
    <col min="16030" max="16030" width="11.140625" style="154" bestFit="1" customWidth="1"/>
    <col min="16031" max="16031" width="0" style="154" hidden="1" customWidth="1"/>
    <col min="16032" max="16032" width="11.140625" style="154" bestFit="1" customWidth="1"/>
    <col min="16033" max="16033" width="0" style="154" hidden="1" customWidth="1"/>
    <col min="16034" max="16034" width="15.5703125" style="154" bestFit="1" customWidth="1"/>
    <col min="16035" max="16035" width="0" style="154" hidden="1" customWidth="1"/>
    <col min="16036" max="16036" width="11.140625" style="154" bestFit="1" customWidth="1"/>
    <col min="16037" max="16037" width="0" style="154" hidden="1" customWidth="1"/>
    <col min="16038" max="16038" width="11.140625" style="154" bestFit="1" customWidth="1"/>
    <col min="16039" max="16039" width="0" style="154" hidden="1" customWidth="1"/>
    <col min="16040" max="16040" width="11.140625" style="154" bestFit="1" customWidth="1"/>
    <col min="16041" max="16041" width="0" style="154" hidden="1" customWidth="1"/>
    <col min="16042" max="16042" width="12.85546875" style="154" customWidth="1"/>
    <col min="16043" max="16043" width="0" style="154" hidden="1" customWidth="1"/>
    <col min="16044" max="16044" width="15" style="154" customWidth="1"/>
    <col min="16045" max="16045" width="0" style="154" hidden="1" customWidth="1"/>
    <col min="16046" max="16046" width="15" style="154" customWidth="1"/>
    <col min="16047" max="16047" width="0" style="154" hidden="1" customWidth="1"/>
    <col min="16048" max="16048" width="11.140625" style="154" bestFit="1" customWidth="1"/>
    <col min="16049" max="16049" width="0" style="154" hidden="1" customWidth="1"/>
    <col min="16050" max="16050" width="11.140625" style="154" bestFit="1" customWidth="1"/>
    <col min="16051" max="16051" width="0" style="154" hidden="1" customWidth="1"/>
    <col min="16052" max="16052" width="11.140625" style="154" bestFit="1" customWidth="1"/>
    <col min="16053" max="16053" width="0" style="154" hidden="1" customWidth="1"/>
    <col min="16054" max="16054" width="11.42578125" style="154" customWidth="1"/>
    <col min="16055" max="16263" width="11.42578125" style="154"/>
    <col min="16264" max="16264" width="5.7109375" style="154" customWidth="1"/>
    <col min="16265" max="16265" width="33.140625" style="154" customWidth="1"/>
    <col min="16266" max="16268" width="0" style="154" hidden="1" customWidth="1"/>
    <col min="16269" max="16269" width="12.42578125" style="154" customWidth="1"/>
    <col min="16270" max="16270" width="11.42578125" style="154" customWidth="1"/>
    <col min="16271" max="16271" width="12.28515625" style="154" customWidth="1"/>
    <col min="16272" max="16277" width="0" style="154" hidden="1" customWidth="1"/>
    <col min="16278" max="16278" width="11.140625" style="154" bestFit="1" customWidth="1"/>
    <col min="16279" max="16279" width="0" style="154" hidden="1" customWidth="1"/>
    <col min="16280" max="16280" width="11.140625" style="154" bestFit="1" customWidth="1"/>
    <col min="16281" max="16281" width="0" style="154" hidden="1" customWidth="1"/>
    <col min="16282" max="16282" width="11.140625" style="154" bestFit="1" customWidth="1"/>
    <col min="16283" max="16283" width="0" style="154" hidden="1" customWidth="1"/>
    <col min="16284" max="16284" width="11.140625" style="154" bestFit="1" customWidth="1"/>
    <col min="16285" max="16285" width="0" style="154" hidden="1" customWidth="1"/>
    <col min="16286" max="16286" width="11.140625" style="154" bestFit="1" customWidth="1"/>
    <col min="16287" max="16287" width="0" style="154" hidden="1" customWidth="1"/>
    <col min="16288" max="16288" width="11.140625" style="154" bestFit="1" customWidth="1"/>
    <col min="16289" max="16289" width="0" style="154" hidden="1" customWidth="1"/>
    <col min="16290" max="16290" width="15.5703125" style="154" bestFit="1" customWidth="1"/>
    <col min="16291" max="16291" width="0" style="154" hidden="1" customWidth="1"/>
    <col min="16292" max="16292" width="11.140625" style="154" bestFit="1" customWidth="1"/>
    <col min="16293" max="16293" width="0" style="154" hidden="1" customWidth="1"/>
    <col min="16294" max="16294" width="11.140625" style="154" bestFit="1" customWidth="1"/>
    <col min="16295" max="16295" width="0" style="154" hidden="1" customWidth="1"/>
    <col min="16296" max="16296" width="11.140625" style="154" bestFit="1" customWidth="1"/>
    <col min="16297" max="16297" width="0" style="154" hidden="1" customWidth="1"/>
    <col min="16298" max="16298" width="12.85546875" style="154" customWidth="1"/>
    <col min="16299" max="16299" width="0" style="154" hidden="1" customWidth="1"/>
    <col min="16300" max="16300" width="15" style="154" customWidth="1"/>
    <col min="16301" max="16301" width="0" style="154" hidden="1" customWidth="1"/>
    <col min="16302" max="16302" width="15" style="154" customWidth="1"/>
    <col min="16303" max="16303" width="0" style="154" hidden="1" customWidth="1"/>
    <col min="16304" max="16304" width="11.140625" style="154" bestFit="1" customWidth="1"/>
    <col min="16305" max="16305" width="0" style="154" hidden="1" customWidth="1"/>
    <col min="16306" max="16306" width="11.140625" style="154" bestFit="1" customWidth="1"/>
    <col min="16307" max="16307" width="0" style="154" hidden="1" customWidth="1"/>
    <col min="16308" max="16308" width="11.140625" style="154" bestFit="1" customWidth="1"/>
    <col min="16309" max="16309" width="0" style="154" hidden="1" customWidth="1"/>
    <col min="16310" max="16310" width="11.42578125" style="154" customWidth="1"/>
    <col min="16311" max="16384" width="11.42578125" style="154"/>
  </cols>
  <sheetData>
    <row r="1" spans="1:892" ht="16.5" customHeight="1" x14ac:dyDescent="0.25">
      <c r="C1" s="551" t="s">
        <v>0</v>
      </c>
      <c r="D1" s="551"/>
      <c r="E1" s="551"/>
      <c r="F1" s="552"/>
      <c r="G1" s="552"/>
      <c r="H1" s="552"/>
    </row>
    <row r="2" spans="1:892" ht="17.25" customHeight="1" x14ac:dyDescent="0.25">
      <c r="C2" s="249" t="s">
        <v>166</v>
      </c>
      <c r="D2" s="249"/>
      <c r="E2" s="249"/>
      <c r="F2" s="154"/>
    </row>
    <row r="3" spans="1:892" ht="18.75" customHeight="1" x14ac:dyDescent="0.25">
      <c r="B3" s="168"/>
      <c r="C3" s="250" t="s">
        <v>2517</v>
      </c>
      <c r="D3" s="250"/>
      <c r="E3" s="251"/>
      <c r="F3" s="154"/>
      <c r="G3" s="154"/>
      <c r="H3" s="154"/>
    </row>
    <row r="4" spans="1:892" ht="18" customHeight="1" x14ac:dyDescent="0.25">
      <c r="C4" s="252">
        <v>1</v>
      </c>
      <c r="D4" s="252">
        <v>2</v>
      </c>
      <c r="E4" s="252">
        <v>3</v>
      </c>
      <c r="F4" s="252">
        <v>4</v>
      </c>
      <c r="G4" s="252">
        <v>5</v>
      </c>
      <c r="H4" s="252">
        <v>6</v>
      </c>
      <c r="I4" s="252">
        <v>7</v>
      </c>
      <c r="J4" s="252">
        <v>8</v>
      </c>
      <c r="K4" s="252">
        <v>9</v>
      </c>
      <c r="L4" s="252">
        <v>10</v>
      </c>
      <c r="M4" s="252">
        <v>11</v>
      </c>
      <c r="N4" s="252">
        <v>12</v>
      </c>
      <c r="O4" s="252">
        <v>13</v>
      </c>
      <c r="P4" s="252">
        <v>14</v>
      </c>
      <c r="Q4" s="252">
        <v>15</v>
      </c>
      <c r="R4" s="252">
        <v>16</v>
      </c>
      <c r="S4" s="252">
        <v>17</v>
      </c>
      <c r="T4" s="252">
        <v>18</v>
      </c>
      <c r="U4" s="252">
        <v>19</v>
      </c>
      <c r="V4" s="252">
        <v>20</v>
      </c>
      <c r="W4" s="252">
        <v>21</v>
      </c>
      <c r="X4" s="252">
        <v>22</v>
      </c>
      <c r="Y4" s="252">
        <v>23</v>
      </c>
      <c r="Z4" s="252">
        <v>24</v>
      </c>
      <c r="AA4" s="252">
        <v>25</v>
      </c>
      <c r="AB4" s="252">
        <v>26</v>
      </c>
      <c r="AC4" s="252">
        <v>27</v>
      </c>
      <c r="AD4" s="252">
        <v>28</v>
      </c>
      <c r="AE4" s="252">
        <v>29</v>
      </c>
      <c r="AF4" s="252">
        <v>30</v>
      </c>
      <c r="AG4" s="252">
        <v>31</v>
      </c>
      <c r="AH4" s="252">
        <v>32</v>
      </c>
      <c r="AI4" s="252">
        <v>33</v>
      </c>
      <c r="AJ4" s="252">
        <v>34</v>
      </c>
      <c r="AK4" s="252">
        <v>35</v>
      </c>
      <c r="AL4" s="252">
        <v>36</v>
      </c>
      <c r="AM4" s="252">
        <v>37</v>
      </c>
      <c r="AN4" s="252">
        <v>38</v>
      </c>
      <c r="AO4" s="252">
        <v>39</v>
      </c>
      <c r="AP4" s="252">
        <v>40</v>
      </c>
      <c r="AQ4" s="252">
        <v>41</v>
      </c>
      <c r="AR4" s="252">
        <v>42</v>
      </c>
      <c r="AS4" s="252">
        <v>43</v>
      </c>
      <c r="AT4" s="252">
        <v>44</v>
      </c>
      <c r="AU4" s="252">
        <v>45</v>
      </c>
      <c r="AV4" s="252">
        <v>46</v>
      </c>
      <c r="AW4" s="252">
        <v>47</v>
      </c>
      <c r="AX4" s="252">
        <v>48</v>
      </c>
      <c r="AY4" s="252">
        <v>49</v>
      </c>
      <c r="AZ4" s="252">
        <v>50</v>
      </c>
      <c r="BA4" s="252">
        <v>51</v>
      </c>
      <c r="BB4" s="252">
        <v>52</v>
      </c>
      <c r="BC4" s="252">
        <v>53</v>
      </c>
      <c r="BD4" s="252">
        <v>54</v>
      </c>
      <c r="BE4" s="252">
        <v>55</v>
      </c>
      <c r="BF4" s="252">
        <v>56</v>
      </c>
      <c r="BG4" s="252">
        <v>57</v>
      </c>
      <c r="BH4" s="252">
        <v>58</v>
      </c>
      <c r="BI4" s="252">
        <v>59</v>
      </c>
      <c r="BJ4" s="252">
        <v>60</v>
      </c>
      <c r="BK4" s="252">
        <v>61</v>
      </c>
      <c r="BL4" s="252">
        <v>62</v>
      </c>
      <c r="BM4" s="252">
        <v>63</v>
      </c>
      <c r="BN4" s="252">
        <v>64</v>
      </c>
      <c r="BO4" s="252">
        <v>65</v>
      </c>
      <c r="BP4" s="252">
        <v>66</v>
      </c>
      <c r="BQ4" s="252">
        <v>67</v>
      </c>
      <c r="BR4" s="252">
        <v>68</v>
      </c>
      <c r="BS4" s="252">
        <v>69</v>
      </c>
      <c r="BT4" s="252">
        <v>70</v>
      </c>
      <c r="BU4" s="252">
        <v>71</v>
      </c>
      <c r="BV4" s="252">
        <v>72</v>
      </c>
      <c r="BW4" s="252">
        <v>73</v>
      </c>
      <c r="BX4" s="252">
        <v>74</v>
      </c>
      <c r="BY4" s="252">
        <v>75</v>
      </c>
      <c r="BZ4" s="252">
        <v>76</v>
      </c>
      <c r="CA4" s="252">
        <v>77</v>
      </c>
      <c r="CB4" s="252">
        <v>78</v>
      </c>
      <c r="CC4" s="252">
        <v>79</v>
      </c>
      <c r="CD4" s="252">
        <v>80</v>
      </c>
      <c r="CE4" s="252">
        <v>81</v>
      </c>
      <c r="CF4" s="252">
        <v>82</v>
      </c>
      <c r="CG4" s="252">
        <v>83</v>
      </c>
      <c r="CH4" s="252">
        <v>84</v>
      </c>
      <c r="CI4" s="252">
        <v>85</v>
      </c>
      <c r="CJ4" s="252">
        <v>86</v>
      </c>
      <c r="CK4" s="252">
        <v>87</v>
      </c>
      <c r="CL4" s="252">
        <v>88</v>
      </c>
      <c r="CM4" s="252">
        <v>89</v>
      </c>
      <c r="CN4" s="252">
        <v>90</v>
      </c>
      <c r="CO4" s="252">
        <v>91</v>
      </c>
      <c r="CP4" s="252">
        <v>92</v>
      </c>
      <c r="CQ4" s="252">
        <v>93</v>
      </c>
      <c r="CR4" s="252">
        <v>94</v>
      </c>
      <c r="CS4" s="252">
        <v>95</v>
      </c>
      <c r="CT4" s="252">
        <v>96</v>
      </c>
      <c r="CU4" s="252">
        <v>97</v>
      </c>
      <c r="CV4" s="252">
        <v>98</v>
      </c>
      <c r="CW4" s="252">
        <v>99</v>
      </c>
      <c r="CX4" s="252">
        <v>100</v>
      </c>
      <c r="CY4" s="252">
        <v>101</v>
      </c>
      <c r="CZ4" s="252">
        <v>102</v>
      </c>
      <c r="DA4" s="252">
        <v>103</v>
      </c>
      <c r="DB4" s="252">
        <v>104</v>
      </c>
      <c r="DC4" s="252">
        <v>105</v>
      </c>
      <c r="DD4" s="252">
        <v>106</v>
      </c>
      <c r="DE4" s="252">
        <v>107</v>
      </c>
      <c r="DF4" s="252">
        <v>108</v>
      </c>
      <c r="DG4" s="252">
        <v>109</v>
      </c>
      <c r="DH4" s="252">
        <v>110</v>
      </c>
      <c r="DI4" s="252">
        <v>111</v>
      </c>
      <c r="DJ4" s="252">
        <v>112</v>
      </c>
      <c r="DK4" s="252">
        <v>113</v>
      </c>
      <c r="DL4" s="252">
        <v>114</v>
      </c>
      <c r="DM4" s="252">
        <v>115</v>
      </c>
      <c r="DN4" s="252">
        <v>116</v>
      </c>
      <c r="DO4" s="252">
        <v>117</v>
      </c>
      <c r="DP4" s="252">
        <v>118</v>
      </c>
      <c r="DQ4" s="252">
        <v>119</v>
      </c>
      <c r="DR4" s="252">
        <v>120</v>
      </c>
      <c r="DS4" s="252">
        <v>121</v>
      </c>
      <c r="DT4" s="252">
        <v>122</v>
      </c>
      <c r="DU4" s="252">
        <v>123</v>
      </c>
      <c r="DV4" s="252">
        <v>124</v>
      </c>
      <c r="DW4" s="252">
        <v>125</v>
      </c>
      <c r="DX4" s="252">
        <v>126</v>
      </c>
      <c r="DY4" s="252">
        <v>127</v>
      </c>
      <c r="DZ4" s="252">
        <v>128</v>
      </c>
      <c r="EA4" s="252">
        <v>129</v>
      </c>
      <c r="EB4" s="252">
        <v>130</v>
      </c>
      <c r="EC4" s="252">
        <v>131</v>
      </c>
      <c r="ED4" s="252">
        <v>132</v>
      </c>
      <c r="EE4" s="252">
        <v>133</v>
      </c>
      <c r="EF4" s="252">
        <v>134</v>
      </c>
      <c r="EG4" s="252">
        <v>135</v>
      </c>
      <c r="EH4" s="252">
        <v>136</v>
      </c>
      <c r="EI4" s="252">
        <v>137</v>
      </c>
      <c r="EJ4" s="252">
        <v>138</v>
      </c>
      <c r="EK4" s="252">
        <v>139</v>
      </c>
      <c r="EL4" s="252">
        <v>140</v>
      </c>
      <c r="EM4" s="252">
        <v>141</v>
      </c>
      <c r="EN4" s="252">
        <v>142</v>
      </c>
      <c r="EO4" s="252">
        <v>143</v>
      </c>
      <c r="EP4" s="252">
        <v>144</v>
      </c>
      <c r="EQ4" s="252">
        <v>145</v>
      </c>
      <c r="ER4" s="252">
        <v>146</v>
      </c>
      <c r="ES4" s="252">
        <v>147</v>
      </c>
      <c r="ET4" s="252">
        <v>148</v>
      </c>
      <c r="EU4" s="252">
        <v>149</v>
      </c>
      <c r="EV4" s="252">
        <v>150</v>
      </c>
      <c r="EW4" s="252">
        <v>151</v>
      </c>
      <c r="EX4" s="252">
        <v>152</v>
      </c>
      <c r="EY4" s="252">
        <v>153</v>
      </c>
      <c r="EZ4" s="252">
        <v>154</v>
      </c>
      <c r="FA4" s="252">
        <v>155</v>
      </c>
      <c r="FB4" s="252">
        <v>156</v>
      </c>
      <c r="FC4" s="252">
        <v>157</v>
      </c>
      <c r="FD4" s="252">
        <v>158</v>
      </c>
      <c r="FE4" s="252">
        <v>159</v>
      </c>
      <c r="FF4" s="252">
        <v>160</v>
      </c>
      <c r="FG4" s="252">
        <v>161</v>
      </c>
      <c r="FH4" s="252">
        <v>162</v>
      </c>
      <c r="FI4" s="252">
        <v>163</v>
      </c>
      <c r="FJ4" s="252">
        <v>164</v>
      </c>
      <c r="FK4" s="252">
        <v>165</v>
      </c>
      <c r="FL4" s="252">
        <v>166</v>
      </c>
      <c r="FM4" s="252">
        <v>167</v>
      </c>
      <c r="FN4" s="252">
        <v>168</v>
      </c>
      <c r="FO4" s="252">
        <v>169</v>
      </c>
      <c r="FP4" s="252">
        <v>170</v>
      </c>
      <c r="FQ4" s="252">
        <v>171</v>
      </c>
      <c r="FR4" s="252">
        <v>172</v>
      </c>
      <c r="FS4" s="252">
        <v>173</v>
      </c>
      <c r="FT4" s="252">
        <v>174</v>
      </c>
      <c r="FU4" s="252">
        <v>175</v>
      </c>
      <c r="FV4" s="252">
        <v>176</v>
      </c>
      <c r="FW4" s="252">
        <v>177</v>
      </c>
      <c r="FX4" s="252">
        <v>178</v>
      </c>
      <c r="FY4" s="252">
        <v>179</v>
      </c>
      <c r="FZ4" s="252">
        <v>180</v>
      </c>
      <c r="GA4" s="252">
        <v>181</v>
      </c>
      <c r="GB4" s="252">
        <v>182</v>
      </c>
      <c r="GC4" s="252">
        <v>183</v>
      </c>
      <c r="GD4" s="252">
        <v>184</v>
      </c>
      <c r="GE4" s="252">
        <v>185</v>
      </c>
      <c r="GF4" s="252">
        <v>186</v>
      </c>
      <c r="GG4" s="252">
        <v>187</v>
      </c>
      <c r="GH4" s="252">
        <v>188</v>
      </c>
      <c r="GI4" s="252">
        <v>189</v>
      </c>
      <c r="GJ4" s="252">
        <v>190</v>
      </c>
      <c r="GK4" s="252">
        <v>191</v>
      </c>
      <c r="GL4" s="252">
        <v>192</v>
      </c>
      <c r="GM4" s="252">
        <v>193</v>
      </c>
      <c r="GN4" s="252">
        <v>194</v>
      </c>
      <c r="GO4" s="252">
        <v>195</v>
      </c>
      <c r="GP4" s="252">
        <v>196</v>
      </c>
      <c r="GQ4" s="252">
        <v>197</v>
      </c>
      <c r="GR4" s="252">
        <v>198</v>
      </c>
      <c r="GS4" s="252">
        <v>199</v>
      </c>
      <c r="GT4" s="252">
        <v>200</v>
      </c>
      <c r="GU4" s="252">
        <v>201</v>
      </c>
      <c r="GV4" s="252">
        <v>202</v>
      </c>
      <c r="GW4" s="252">
        <v>203</v>
      </c>
      <c r="GX4" s="252">
        <v>204</v>
      </c>
      <c r="GY4" s="252">
        <v>205</v>
      </c>
      <c r="GZ4" s="252">
        <v>206</v>
      </c>
      <c r="HA4" s="252">
        <v>207</v>
      </c>
      <c r="HB4" s="252">
        <v>208</v>
      </c>
      <c r="HC4" s="252">
        <v>209</v>
      </c>
      <c r="HD4" s="252">
        <v>210</v>
      </c>
      <c r="HE4" s="252">
        <v>211</v>
      </c>
      <c r="HF4" s="252">
        <v>212</v>
      </c>
      <c r="HG4" s="252">
        <v>213</v>
      </c>
      <c r="HH4" s="252">
        <v>214</v>
      </c>
      <c r="HI4" s="252">
        <v>215</v>
      </c>
      <c r="HJ4" s="252">
        <v>216</v>
      </c>
      <c r="HK4" s="252">
        <v>217</v>
      </c>
      <c r="HL4" s="252">
        <v>218</v>
      </c>
      <c r="HM4" s="252">
        <v>219</v>
      </c>
      <c r="HN4" s="252">
        <v>220</v>
      </c>
      <c r="HO4" s="252">
        <v>221</v>
      </c>
      <c r="HP4" s="252">
        <v>222</v>
      </c>
      <c r="HQ4" s="252">
        <v>223</v>
      </c>
      <c r="HR4" s="252">
        <v>224</v>
      </c>
      <c r="HS4" s="252">
        <v>225</v>
      </c>
      <c r="HT4" s="252">
        <v>226</v>
      </c>
      <c r="HU4" s="252">
        <v>227</v>
      </c>
      <c r="HV4" s="252">
        <v>228</v>
      </c>
      <c r="HW4" s="252">
        <v>229</v>
      </c>
      <c r="HX4" s="252">
        <v>230</v>
      </c>
      <c r="HY4" s="252">
        <v>231</v>
      </c>
      <c r="HZ4" s="252">
        <v>232</v>
      </c>
      <c r="IA4" s="252">
        <v>233</v>
      </c>
      <c r="IB4" s="252">
        <v>234</v>
      </c>
      <c r="IC4" s="252">
        <v>235</v>
      </c>
      <c r="ID4" s="252">
        <v>236</v>
      </c>
      <c r="IE4" s="252">
        <v>237</v>
      </c>
      <c r="IF4" s="252">
        <v>238</v>
      </c>
      <c r="IG4" s="252">
        <v>239</v>
      </c>
      <c r="IH4" s="252">
        <v>240</v>
      </c>
      <c r="II4" s="252">
        <v>241</v>
      </c>
      <c r="IJ4" s="252">
        <v>242</v>
      </c>
      <c r="IK4" s="252">
        <v>243</v>
      </c>
      <c r="IL4" s="252">
        <v>244</v>
      </c>
      <c r="IM4" s="252">
        <v>245</v>
      </c>
      <c r="IN4" s="252">
        <v>246</v>
      </c>
      <c r="IO4" s="252">
        <v>247</v>
      </c>
      <c r="IP4" s="252">
        <v>248</v>
      </c>
      <c r="IQ4" s="252">
        <v>249</v>
      </c>
      <c r="IR4" s="252">
        <v>250</v>
      </c>
      <c r="IS4" s="252">
        <v>251</v>
      </c>
      <c r="IT4" s="252">
        <v>252</v>
      </c>
      <c r="IU4" s="252">
        <v>253</v>
      </c>
      <c r="IV4" s="252">
        <v>254</v>
      </c>
      <c r="IW4" s="252">
        <v>255</v>
      </c>
      <c r="IX4" s="252">
        <v>256</v>
      </c>
      <c r="IY4" s="252">
        <v>257</v>
      </c>
      <c r="IZ4" s="252">
        <v>258</v>
      </c>
      <c r="JA4" s="252">
        <v>259</v>
      </c>
      <c r="JB4" s="252">
        <v>260</v>
      </c>
      <c r="JC4" s="252">
        <v>261</v>
      </c>
      <c r="JD4" s="252">
        <v>262</v>
      </c>
      <c r="JE4" s="252">
        <v>263</v>
      </c>
      <c r="JF4" s="252">
        <v>264</v>
      </c>
      <c r="JG4" s="252">
        <v>265</v>
      </c>
      <c r="JH4" s="252">
        <v>266</v>
      </c>
      <c r="JI4" s="252">
        <v>267</v>
      </c>
      <c r="JJ4" s="252">
        <v>268</v>
      </c>
      <c r="JK4" s="252">
        <v>269</v>
      </c>
      <c r="JL4" s="252">
        <v>270</v>
      </c>
      <c r="JM4" s="252">
        <v>271</v>
      </c>
      <c r="JN4" s="252">
        <v>272</v>
      </c>
      <c r="JO4" s="252">
        <v>273</v>
      </c>
      <c r="JP4" s="252">
        <v>274</v>
      </c>
      <c r="JQ4" s="252">
        <v>275</v>
      </c>
      <c r="JR4" s="252">
        <v>276</v>
      </c>
      <c r="JS4" s="252">
        <v>277</v>
      </c>
      <c r="JT4" s="252">
        <v>278</v>
      </c>
      <c r="JU4" s="252">
        <v>279</v>
      </c>
      <c r="JV4" s="252">
        <v>280</v>
      </c>
      <c r="JW4" s="252">
        <v>281</v>
      </c>
      <c r="JX4" s="252">
        <v>282</v>
      </c>
      <c r="JY4" s="252">
        <v>283</v>
      </c>
      <c r="JZ4" s="252">
        <v>284</v>
      </c>
      <c r="KA4" s="252">
        <v>285</v>
      </c>
      <c r="KB4" s="252">
        <v>286</v>
      </c>
      <c r="KC4" s="252">
        <v>287</v>
      </c>
      <c r="KD4" s="252">
        <v>288</v>
      </c>
      <c r="KE4" s="252">
        <v>289</v>
      </c>
      <c r="KF4" s="252">
        <v>290</v>
      </c>
      <c r="KG4" s="252">
        <v>291</v>
      </c>
      <c r="KH4" s="252">
        <v>292</v>
      </c>
      <c r="KI4" s="252">
        <v>293</v>
      </c>
      <c r="KJ4" s="252">
        <v>294</v>
      </c>
      <c r="KK4" s="252">
        <v>295</v>
      </c>
      <c r="KL4" s="252">
        <v>296</v>
      </c>
      <c r="KM4" s="252">
        <v>297</v>
      </c>
      <c r="KN4" s="252">
        <v>298</v>
      </c>
      <c r="KO4" s="252">
        <v>299</v>
      </c>
      <c r="KP4" s="252">
        <v>300</v>
      </c>
      <c r="KQ4" s="252">
        <v>301</v>
      </c>
      <c r="KR4" s="252">
        <v>302</v>
      </c>
      <c r="KS4" s="252">
        <v>303</v>
      </c>
      <c r="KT4" s="252">
        <v>304</v>
      </c>
      <c r="KU4" s="252">
        <v>305</v>
      </c>
      <c r="KV4" s="252">
        <v>306</v>
      </c>
      <c r="KW4" s="252">
        <v>307</v>
      </c>
      <c r="KX4" s="252">
        <v>308</v>
      </c>
      <c r="KY4" s="252">
        <v>309</v>
      </c>
      <c r="KZ4" s="252">
        <v>310</v>
      </c>
      <c r="LA4" s="252">
        <v>311</v>
      </c>
      <c r="LB4" s="252">
        <v>312</v>
      </c>
      <c r="LC4" s="252">
        <v>313</v>
      </c>
      <c r="LD4" s="252">
        <v>314</v>
      </c>
      <c r="LE4" s="252">
        <v>315</v>
      </c>
      <c r="LF4" s="252">
        <v>316</v>
      </c>
      <c r="LG4" s="252">
        <v>317</v>
      </c>
      <c r="LH4" s="252">
        <v>318</v>
      </c>
      <c r="LI4" s="252">
        <v>319</v>
      </c>
      <c r="LJ4" s="252">
        <v>320</v>
      </c>
      <c r="LK4" s="252">
        <v>321</v>
      </c>
      <c r="LL4" s="252">
        <v>322</v>
      </c>
      <c r="LM4" s="252">
        <v>323</v>
      </c>
      <c r="LN4" s="252">
        <v>324</v>
      </c>
      <c r="LO4" s="252">
        <v>325</v>
      </c>
      <c r="LP4" s="252">
        <v>326</v>
      </c>
      <c r="LQ4" s="252">
        <v>327</v>
      </c>
      <c r="LR4" s="252">
        <v>328</v>
      </c>
      <c r="LS4" s="252">
        <v>329</v>
      </c>
      <c r="LT4" s="252">
        <v>330</v>
      </c>
      <c r="LU4" s="252">
        <v>331</v>
      </c>
      <c r="LV4" s="252">
        <v>332</v>
      </c>
      <c r="LW4" s="252">
        <v>333</v>
      </c>
      <c r="LX4" s="252">
        <v>334</v>
      </c>
      <c r="LY4" s="252">
        <v>335</v>
      </c>
      <c r="LZ4" s="252">
        <v>336</v>
      </c>
      <c r="MA4" s="252">
        <v>337</v>
      </c>
      <c r="MB4" s="252">
        <v>338</v>
      </c>
      <c r="MC4" s="252">
        <v>339</v>
      </c>
      <c r="MD4" s="252">
        <v>340</v>
      </c>
      <c r="ME4" s="252">
        <v>341</v>
      </c>
      <c r="MF4" s="252">
        <v>342</v>
      </c>
      <c r="MG4" s="252">
        <v>343</v>
      </c>
      <c r="MH4" s="252">
        <v>344</v>
      </c>
      <c r="MI4" s="252">
        <v>345</v>
      </c>
      <c r="MJ4" s="252">
        <v>346</v>
      </c>
      <c r="MK4" s="252">
        <v>347</v>
      </c>
      <c r="ML4" s="252">
        <v>348</v>
      </c>
      <c r="MM4" s="252">
        <v>349</v>
      </c>
      <c r="MN4" s="252">
        <v>350</v>
      </c>
      <c r="MO4" s="252">
        <v>351</v>
      </c>
      <c r="MP4" s="252">
        <v>352</v>
      </c>
      <c r="MQ4" s="252">
        <v>353</v>
      </c>
      <c r="MR4" s="252">
        <v>354</v>
      </c>
      <c r="MS4" s="252">
        <v>355</v>
      </c>
      <c r="MT4" s="252">
        <v>356</v>
      </c>
      <c r="MU4" s="252">
        <v>357</v>
      </c>
      <c r="MV4" s="252">
        <v>358</v>
      </c>
      <c r="MW4" s="252">
        <v>359</v>
      </c>
      <c r="MX4" s="252">
        <v>360</v>
      </c>
      <c r="MY4" s="252">
        <v>361</v>
      </c>
      <c r="MZ4" s="252">
        <v>362</v>
      </c>
      <c r="NA4" s="252">
        <v>363</v>
      </c>
      <c r="NB4" s="252">
        <v>364</v>
      </c>
      <c r="NC4" s="252">
        <v>365</v>
      </c>
      <c r="ND4" s="252">
        <v>366</v>
      </c>
      <c r="NE4" s="252">
        <v>367</v>
      </c>
      <c r="NF4" s="252">
        <v>368</v>
      </c>
      <c r="NG4" s="252">
        <v>369</v>
      </c>
      <c r="NH4" s="252">
        <v>370</v>
      </c>
      <c r="NI4" s="252">
        <v>371</v>
      </c>
      <c r="NJ4" s="252">
        <v>372</v>
      </c>
      <c r="NK4" s="252">
        <v>373</v>
      </c>
      <c r="NL4" s="252">
        <v>374</v>
      </c>
      <c r="NM4" s="252">
        <v>375</v>
      </c>
      <c r="NN4" s="252">
        <v>376</v>
      </c>
      <c r="NO4" s="252">
        <v>377</v>
      </c>
      <c r="NP4" s="252">
        <v>378</v>
      </c>
      <c r="NQ4" s="252">
        <v>379</v>
      </c>
      <c r="NR4" s="252">
        <v>380</v>
      </c>
      <c r="NS4" s="252">
        <v>381</v>
      </c>
      <c r="NT4" s="252">
        <v>382</v>
      </c>
      <c r="NU4" s="252">
        <v>383</v>
      </c>
      <c r="NV4" s="252">
        <v>384</v>
      </c>
      <c r="NW4" s="252">
        <v>385</v>
      </c>
      <c r="NX4" s="252">
        <v>386</v>
      </c>
      <c r="NY4" s="252">
        <v>387</v>
      </c>
      <c r="NZ4" s="252">
        <v>388</v>
      </c>
      <c r="OA4" s="252">
        <v>389</v>
      </c>
      <c r="OB4" s="252">
        <v>390</v>
      </c>
      <c r="OC4" s="252">
        <v>391</v>
      </c>
      <c r="OD4" s="252">
        <v>392</v>
      </c>
      <c r="OE4" s="252">
        <v>393</v>
      </c>
      <c r="OF4" s="252">
        <v>394</v>
      </c>
      <c r="OG4" s="252">
        <v>395</v>
      </c>
      <c r="OH4" s="252">
        <v>396</v>
      </c>
      <c r="OI4" s="252">
        <v>397</v>
      </c>
      <c r="OJ4" s="252">
        <v>398</v>
      </c>
      <c r="OK4" s="252">
        <v>399</v>
      </c>
      <c r="OL4" s="252">
        <v>400</v>
      </c>
      <c r="OM4" s="252">
        <v>401</v>
      </c>
      <c r="ON4" s="252">
        <v>402</v>
      </c>
      <c r="OO4" s="252">
        <v>403</v>
      </c>
      <c r="OP4" s="252">
        <v>404</v>
      </c>
      <c r="OQ4" s="252">
        <v>405</v>
      </c>
      <c r="OR4" s="252">
        <v>406</v>
      </c>
      <c r="OS4" s="252">
        <v>407</v>
      </c>
      <c r="OT4" s="252">
        <v>408</v>
      </c>
      <c r="OU4" s="252">
        <v>409</v>
      </c>
      <c r="OV4" s="252">
        <v>410</v>
      </c>
      <c r="OW4" s="252">
        <v>411</v>
      </c>
      <c r="OX4" s="252">
        <v>412</v>
      </c>
      <c r="OY4" s="252">
        <v>413</v>
      </c>
      <c r="OZ4" s="252">
        <v>414</v>
      </c>
      <c r="PA4" s="252">
        <v>415</v>
      </c>
      <c r="PB4" s="252">
        <v>416</v>
      </c>
      <c r="PC4" s="252">
        <v>417</v>
      </c>
      <c r="PD4" s="252">
        <v>418</v>
      </c>
      <c r="PE4" s="252">
        <v>419</v>
      </c>
      <c r="PF4" s="252">
        <v>420</v>
      </c>
      <c r="PG4" s="252">
        <v>421</v>
      </c>
      <c r="PH4" s="252">
        <v>422</v>
      </c>
      <c r="PI4" s="252">
        <v>423</v>
      </c>
      <c r="PJ4" s="252">
        <v>424</v>
      </c>
      <c r="PK4" s="252">
        <v>425</v>
      </c>
      <c r="PL4" s="252">
        <v>426</v>
      </c>
      <c r="PM4" s="252">
        <v>427</v>
      </c>
      <c r="PN4" s="252">
        <v>428</v>
      </c>
      <c r="PO4" s="252">
        <v>429</v>
      </c>
      <c r="PP4" s="252">
        <v>430</v>
      </c>
      <c r="PQ4" s="252">
        <v>431</v>
      </c>
      <c r="PR4" s="252">
        <v>432</v>
      </c>
      <c r="PS4" s="252">
        <v>433</v>
      </c>
      <c r="PT4" s="252">
        <v>434</v>
      </c>
      <c r="PU4" s="252">
        <v>435</v>
      </c>
      <c r="PV4" s="252">
        <v>436</v>
      </c>
      <c r="PW4" s="252">
        <v>437</v>
      </c>
      <c r="PX4" s="252">
        <v>438</v>
      </c>
      <c r="PY4" s="252">
        <v>439</v>
      </c>
      <c r="PZ4" s="252">
        <v>440</v>
      </c>
      <c r="QA4" s="252">
        <v>441</v>
      </c>
      <c r="QB4" s="252">
        <v>442</v>
      </c>
      <c r="QC4" s="252">
        <v>443</v>
      </c>
      <c r="QD4" s="252">
        <v>444</v>
      </c>
      <c r="QE4" s="252">
        <v>445</v>
      </c>
      <c r="QF4" s="252">
        <v>446</v>
      </c>
      <c r="QG4" s="252">
        <v>447</v>
      </c>
      <c r="QH4" s="252">
        <v>448</v>
      </c>
      <c r="QI4" s="252">
        <v>449</v>
      </c>
      <c r="QJ4" s="252">
        <v>450</v>
      </c>
      <c r="QK4" s="252">
        <v>451</v>
      </c>
      <c r="QL4" s="252">
        <v>452</v>
      </c>
      <c r="QM4" s="252">
        <v>453</v>
      </c>
      <c r="QN4" s="252">
        <v>454</v>
      </c>
      <c r="QO4" s="252">
        <v>455</v>
      </c>
      <c r="QP4" s="252">
        <v>456</v>
      </c>
      <c r="QQ4" s="252">
        <v>457</v>
      </c>
      <c r="QR4" s="252">
        <v>458</v>
      </c>
      <c r="QS4" s="252">
        <v>459</v>
      </c>
      <c r="QT4" s="252">
        <v>460</v>
      </c>
      <c r="QU4" s="252">
        <v>461</v>
      </c>
      <c r="QV4" s="252">
        <v>462</v>
      </c>
      <c r="QW4" s="252">
        <v>463</v>
      </c>
      <c r="QX4" s="252">
        <v>464</v>
      </c>
      <c r="QY4" s="252">
        <v>465</v>
      </c>
      <c r="QZ4" s="252">
        <v>466</v>
      </c>
      <c r="RA4" s="252">
        <v>467</v>
      </c>
      <c r="RB4" s="252">
        <v>468</v>
      </c>
      <c r="RC4" s="252">
        <v>469</v>
      </c>
      <c r="RD4" s="252">
        <v>470</v>
      </c>
      <c r="RE4" s="252">
        <v>471</v>
      </c>
      <c r="RF4" s="252">
        <v>472</v>
      </c>
      <c r="RG4" s="252">
        <v>473</v>
      </c>
      <c r="RH4" s="252">
        <v>474</v>
      </c>
      <c r="RI4" s="252">
        <v>475</v>
      </c>
      <c r="RJ4" s="252">
        <v>476</v>
      </c>
      <c r="RK4" s="252">
        <v>477</v>
      </c>
      <c r="RL4" s="252">
        <v>478</v>
      </c>
      <c r="RM4" s="252">
        <v>479</v>
      </c>
      <c r="RN4" s="252">
        <v>480</v>
      </c>
      <c r="RO4" s="252">
        <v>481</v>
      </c>
      <c r="RP4" s="252">
        <v>482</v>
      </c>
      <c r="RQ4" s="252">
        <v>483</v>
      </c>
      <c r="RR4" s="252">
        <v>484</v>
      </c>
      <c r="RS4" s="252">
        <v>485</v>
      </c>
      <c r="RT4" s="252">
        <v>486</v>
      </c>
      <c r="RU4" s="252">
        <v>487</v>
      </c>
      <c r="RV4" s="252">
        <v>488</v>
      </c>
      <c r="RW4" s="252">
        <v>489</v>
      </c>
      <c r="RX4" s="252">
        <v>490</v>
      </c>
      <c r="RY4" s="252">
        <v>491</v>
      </c>
      <c r="RZ4" s="252">
        <v>492</v>
      </c>
      <c r="SA4" s="252">
        <v>493</v>
      </c>
      <c r="SB4" s="252">
        <v>494</v>
      </c>
      <c r="SC4" s="252">
        <v>495</v>
      </c>
      <c r="SD4" s="252">
        <v>496</v>
      </c>
      <c r="SE4" s="252">
        <v>497</v>
      </c>
      <c r="SF4" s="252">
        <v>498</v>
      </c>
      <c r="SG4" s="252">
        <v>499</v>
      </c>
      <c r="SH4" s="252">
        <v>500</v>
      </c>
      <c r="SI4" s="252">
        <v>501</v>
      </c>
      <c r="SJ4" s="252">
        <v>502</v>
      </c>
      <c r="SK4" s="252">
        <v>503</v>
      </c>
      <c r="SL4" s="252">
        <v>504</v>
      </c>
      <c r="SM4" s="252">
        <v>505</v>
      </c>
      <c r="SN4" s="252">
        <v>506</v>
      </c>
      <c r="SO4" s="252">
        <v>507</v>
      </c>
      <c r="SP4" s="252">
        <v>508</v>
      </c>
      <c r="SQ4" s="252">
        <v>509</v>
      </c>
      <c r="SR4" s="252">
        <v>510</v>
      </c>
      <c r="SS4" s="252">
        <v>511</v>
      </c>
      <c r="ST4" s="252">
        <v>512</v>
      </c>
      <c r="SU4" s="252">
        <v>513</v>
      </c>
      <c r="SV4" s="252">
        <v>514</v>
      </c>
      <c r="SW4" s="252">
        <v>515</v>
      </c>
      <c r="SX4" s="252">
        <v>516</v>
      </c>
      <c r="SY4" s="252">
        <v>517</v>
      </c>
      <c r="SZ4" s="252">
        <v>518</v>
      </c>
      <c r="TA4" s="252">
        <v>519</v>
      </c>
      <c r="TB4" s="252">
        <v>520</v>
      </c>
      <c r="TC4" s="252">
        <v>521</v>
      </c>
      <c r="TD4" s="252">
        <v>522</v>
      </c>
      <c r="TE4" s="252">
        <v>523</v>
      </c>
      <c r="TF4" s="252">
        <v>524</v>
      </c>
      <c r="TG4" s="252">
        <v>525</v>
      </c>
      <c r="TH4" s="252">
        <v>526</v>
      </c>
      <c r="TI4" s="252">
        <v>527</v>
      </c>
      <c r="TJ4" s="252">
        <v>528</v>
      </c>
      <c r="TK4" s="252">
        <v>529</v>
      </c>
      <c r="TL4" s="252">
        <v>530</v>
      </c>
      <c r="TM4" s="252">
        <v>531</v>
      </c>
      <c r="TN4" s="252">
        <v>532</v>
      </c>
      <c r="TO4" s="252">
        <v>533</v>
      </c>
      <c r="TP4" s="252">
        <v>534</v>
      </c>
      <c r="TQ4" s="252">
        <v>535</v>
      </c>
      <c r="TR4" s="252">
        <v>536</v>
      </c>
      <c r="TS4" s="252">
        <v>537</v>
      </c>
      <c r="TT4" s="252">
        <v>538</v>
      </c>
      <c r="TU4" s="252">
        <v>539</v>
      </c>
      <c r="TV4" s="252">
        <v>540</v>
      </c>
      <c r="TW4" s="252">
        <v>541</v>
      </c>
      <c r="TX4" s="252">
        <v>542</v>
      </c>
      <c r="TY4" s="252">
        <v>543</v>
      </c>
      <c r="TZ4" s="252">
        <v>544</v>
      </c>
      <c r="UA4" s="252">
        <v>545</v>
      </c>
      <c r="UB4" s="252">
        <v>546</v>
      </c>
      <c r="UC4" s="252">
        <v>547</v>
      </c>
      <c r="UD4" s="252">
        <v>548</v>
      </c>
      <c r="UE4" s="252">
        <v>549</v>
      </c>
      <c r="UF4" s="252">
        <v>550</v>
      </c>
      <c r="UG4" s="252">
        <v>551</v>
      </c>
      <c r="UH4" s="252">
        <v>552</v>
      </c>
      <c r="UI4" s="252">
        <v>553</v>
      </c>
      <c r="UJ4" s="252">
        <v>554</v>
      </c>
      <c r="UK4" s="252">
        <v>555</v>
      </c>
      <c r="UL4" s="252">
        <v>556</v>
      </c>
      <c r="UM4" s="252">
        <v>557</v>
      </c>
      <c r="UN4" s="252">
        <v>558</v>
      </c>
      <c r="UO4" s="252">
        <v>559</v>
      </c>
      <c r="UP4" s="252">
        <v>560</v>
      </c>
      <c r="UQ4" s="252">
        <v>561</v>
      </c>
      <c r="UR4" s="252">
        <v>562</v>
      </c>
      <c r="US4" s="252">
        <v>563</v>
      </c>
      <c r="UT4" s="252">
        <v>564</v>
      </c>
      <c r="UU4" s="252">
        <v>565</v>
      </c>
      <c r="UV4" s="252">
        <v>566</v>
      </c>
      <c r="UW4" s="252">
        <v>567</v>
      </c>
      <c r="UX4" s="252">
        <v>568</v>
      </c>
      <c r="UY4" s="252">
        <v>569</v>
      </c>
      <c r="UZ4" s="252">
        <v>570</v>
      </c>
      <c r="VA4" s="252">
        <v>571</v>
      </c>
      <c r="VB4" s="252">
        <v>572</v>
      </c>
      <c r="VC4" s="252">
        <v>573</v>
      </c>
      <c r="VD4" s="252">
        <v>574</v>
      </c>
      <c r="VE4" s="252">
        <v>575</v>
      </c>
      <c r="VF4" s="252">
        <v>576</v>
      </c>
      <c r="VG4" s="252">
        <v>577</v>
      </c>
      <c r="VH4" s="252">
        <v>578</v>
      </c>
      <c r="VI4" s="252">
        <v>579</v>
      </c>
      <c r="VJ4" s="252">
        <v>580</v>
      </c>
      <c r="VK4" s="252">
        <v>581</v>
      </c>
      <c r="VL4" s="252">
        <v>582</v>
      </c>
      <c r="VM4" s="252">
        <v>583</v>
      </c>
      <c r="VN4" s="252">
        <v>584</v>
      </c>
      <c r="VO4" s="252">
        <v>585</v>
      </c>
      <c r="VP4" s="252">
        <v>586</v>
      </c>
      <c r="VQ4" s="252">
        <v>587</v>
      </c>
      <c r="VR4" s="252">
        <v>588</v>
      </c>
      <c r="VS4" s="252">
        <v>589</v>
      </c>
      <c r="VT4" s="252">
        <v>590</v>
      </c>
      <c r="VU4" s="252">
        <v>591</v>
      </c>
      <c r="VV4" s="252">
        <v>592</v>
      </c>
      <c r="VW4" s="252">
        <v>593</v>
      </c>
      <c r="VX4" s="252">
        <v>594</v>
      </c>
      <c r="VY4" s="252">
        <v>595</v>
      </c>
      <c r="VZ4" s="252">
        <v>596</v>
      </c>
      <c r="WA4" s="252">
        <v>597</v>
      </c>
      <c r="WB4" s="252">
        <v>598</v>
      </c>
      <c r="WC4" s="252">
        <v>599</v>
      </c>
      <c r="WD4" s="252">
        <v>600</v>
      </c>
      <c r="WE4" s="252">
        <v>601</v>
      </c>
      <c r="WF4" s="252">
        <v>602</v>
      </c>
      <c r="WG4" s="252">
        <v>603</v>
      </c>
      <c r="WH4" s="252">
        <v>604</v>
      </c>
      <c r="WI4" s="252">
        <v>605</v>
      </c>
      <c r="WJ4" s="252">
        <v>606</v>
      </c>
      <c r="WK4" s="252">
        <v>607</v>
      </c>
      <c r="WL4" s="252">
        <v>608</v>
      </c>
      <c r="WM4" s="252">
        <v>609</v>
      </c>
      <c r="WN4" s="252">
        <v>610</v>
      </c>
      <c r="WO4" s="252">
        <v>611</v>
      </c>
      <c r="WP4" s="252">
        <v>612</v>
      </c>
      <c r="WQ4" s="252">
        <v>613</v>
      </c>
      <c r="WR4" s="252">
        <v>614</v>
      </c>
      <c r="WS4" s="252">
        <v>615</v>
      </c>
      <c r="WT4" s="252">
        <v>616</v>
      </c>
      <c r="WU4" s="252">
        <v>617</v>
      </c>
      <c r="WV4" s="252">
        <v>618</v>
      </c>
      <c r="WW4" s="252">
        <v>619</v>
      </c>
      <c r="WX4" s="252">
        <v>620</v>
      </c>
      <c r="WY4" s="252">
        <v>621</v>
      </c>
      <c r="WZ4" s="252">
        <v>622</v>
      </c>
      <c r="XA4" s="252">
        <v>623</v>
      </c>
      <c r="XB4" s="252">
        <v>624</v>
      </c>
      <c r="XC4" s="252">
        <v>625</v>
      </c>
      <c r="XD4" s="252">
        <v>626</v>
      </c>
      <c r="XE4" s="252">
        <v>627</v>
      </c>
      <c r="XF4" s="252">
        <v>628</v>
      </c>
      <c r="XG4" s="252">
        <v>629</v>
      </c>
      <c r="XH4" s="252">
        <v>630</v>
      </c>
      <c r="XI4" s="252">
        <v>631</v>
      </c>
      <c r="XJ4" s="252">
        <v>632</v>
      </c>
      <c r="XK4" s="252">
        <v>633</v>
      </c>
      <c r="XL4" s="252">
        <v>634</v>
      </c>
      <c r="XM4" s="252">
        <v>635</v>
      </c>
      <c r="XN4" s="252">
        <v>636</v>
      </c>
      <c r="XO4" s="252">
        <v>637</v>
      </c>
      <c r="XP4" s="252">
        <v>638</v>
      </c>
      <c r="XQ4" s="252">
        <v>639</v>
      </c>
      <c r="XR4" s="252">
        <v>640</v>
      </c>
      <c r="XS4" s="252">
        <v>641</v>
      </c>
      <c r="XT4" s="252">
        <v>642</v>
      </c>
      <c r="XU4" s="252">
        <v>643</v>
      </c>
      <c r="XV4" s="252">
        <v>644</v>
      </c>
      <c r="XW4" s="252">
        <v>645</v>
      </c>
      <c r="XX4" s="252">
        <v>646</v>
      </c>
      <c r="XY4" s="252">
        <v>647</v>
      </c>
      <c r="XZ4" s="252">
        <v>648</v>
      </c>
      <c r="YA4" s="252">
        <v>649</v>
      </c>
      <c r="YB4" s="252">
        <v>650</v>
      </c>
      <c r="YC4" s="252">
        <v>651</v>
      </c>
      <c r="YD4" s="252">
        <v>652</v>
      </c>
      <c r="YE4" s="252">
        <v>653</v>
      </c>
      <c r="YF4" s="252">
        <v>654</v>
      </c>
      <c r="YG4" s="252">
        <v>655</v>
      </c>
      <c r="YH4" s="252">
        <v>656</v>
      </c>
      <c r="YI4" s="252">
        <v>657</v>
      </c>
      <c r="YJ4" s="252">
        <v>658</v>
      </c>
      <c r="YK4" s="252">
        <v>659</v>
      </c>
      <c r="YL4" s="252">
        <v>660</v>
      </c>
      <c r="YM4" s="252">
        <v>661</v>
      </c>
      <c r="YN4" s="252">
        <v>662</v>
      </c>
      <c r="YO4" s="252">
        <v>663</v>
      </c>
      <c r="YP4" s="252">
        <v>664</v>
      </c>
      <c r="YQ4" s="252">
        <v>665</v>
      </c>
      <c r="YR4" s="252">
        <v>666</v>
      </c>
      <c r="YS4" s="252">
        <v>667</v>
      </c>
      <c r="YT4" s="252">
        <v>668</v>
      </c>
      <c r="YU4" s="252">
        <v>669</v>
      </c>
      <c r="YV4" s="252">
        <v>670</v>
      </c>
      <c r="YW4" s="252">
        <v>671</v>
      </c>
      <c r="YX4" s="252">
        <v>672</v>
      </c>
      <c r="YY4" s="252">
        <v>673</v>
      </c>
      <c r="YZ4" s="252">
        <v>674</v>
      </c>
      <c r="ZA4" s="252">
        <v>675</v>
      </c>
      <c r="ZB4" s="252">
        <v>676</v>
      </c>
      <c r="ZC4" s="252">
        <v>677</v>
      </c>
      <c r="ZD4" s="252">
        <v>678</v>
      </c>
      <c r="ZE4" s="252">
        <v>679</v>
      </c>
      <c r="ZF4" s="252">
        <v>680</v>
      </c>
      <c r="ZG4" s="252">
        <v>681</v>
      </c>
      <c r="ZH4" s="252">
        <v>682</v>
      </c>
      <c r="ZI4" s="252">
        <v>683</v>
      </c>
      <c r="ZJ4" s="252">
        <v>684</v>
      </c>
      <c r="ZK4" s="252">
        <v>685</v>
      </c>
      <c r="ZL4" s="252">
        <v>686</v>
      </c>
      <c r="ZM4" s="252">
        <v>687</v>
      </c>
      <c r="ZN4" s="252">
        <v>688</v>
      </c>
      <c r="ZO4" s="252">
        <v>689</v>
      </c>
      <c r="ZP4" s="252">
        <v>690</v>
      </c>
      <c r="ZQ4" s="252">
        <v>691</v>
      </c>
      <c r="ZR4" s="252">
        <v>692</v>
      </c>
      <c r="ZS4" s="252">
        <v>693</v>
      </c>
      <c r="ZT4" s="252">
        <v>694</v>
      </c>
      <c r="ZU4" s="252">
        <v>695</v>
      </c>
      <c r="ZV4" s="252">
        <v>696</v>
      </c>
      <c r="ZW4" s="252">
        <v>697</v>
      </c>
      <c r="ZX4" s="252">
        <v>698</v>
      </c>
      <c r="ZY4" s="252">
        <v>699</v>
      </c>
      <c r="ZZ4" s="252">
        <v>700</v>
      </c>
      <c r="AAA4" s="252">
        <v>701</v>
      </c>
      <c r="AAB4" s="252">
        <v>702</v>
      </c>
      <c r="AAC4" s="252">
        <v>703</v>
      </c>
      <c r="AAD4" s="252">
        <v>704</v>
      </c>
      <c r="AAE4" s="252">
        <v>705</v>
      </c>
      <c r="AAF4" s="252">
        <v>706</v>
      </c>
      <c r="AAG4" s="252">
        <v>707</v>
      </c>
      <c r="AAH4" s="252">
        <v>708</v>
      </c>
      <c r="AAI4" s="252">
        <v>709</v>
      </c>
      <c r="AAJ4" s="252">
        <v>710</v>
      </c>
      <c r="AAK4" s="252">
        <v>711</v>
      </c>
      <c r="AAL4" s="252">
        <v>712</v>
      </c>
      <c r="AAM4" s="252">
        <v>713</v>
      </c>
      <c r="AAN4" s="252">
        <v>714</v>
      </c>
      <c r="AAO4" s="252">
        <v>715</v>
      </c>
      <c r="AAP4" s="252">
        <v>716</v>
      </c>
      <c r="AAQ4" s="252">
        <v>717</v>
      </c>
      <c r="AAR4" s="252">
        <v>718</v>
      </c>
      <c r="AAS4" s="252">
        <v>719</v>
      </c>
      <c r="AAT4" s="252">
        <v>720</v>
      </c>
      <c r="AAU4" s="252">
        <v>721</v>
      </c>
      <c r="AAV4" s="252">
        <v>722</v>
      </c>
      <c r="AAW4" s="252">
        <v>723</v>
      </c>
      <c r="AAX4" s="252">
        <v>724</v>
      </c>
      <c r="AAY4" s="252">
        <v>725</v>
      </c>
      <c r="AAZ4" s="252">
        <v>726</v>
      </c>
      <c r="ABA4" s="252">
        <v>727</v>
      </c>
      <c r="ABB4" s="252">
        <v>728</v>
      </c>
      <c r="ABC4" s="252">
        <v>729</v>
      </c>
      <c r="ABD4" s="252">
        <v>730</v>
      </c>
      <c r="ABE4" s="252">
        <v>731</v>
      </c>
      <c r="ABF4" s="252">
        <v>732</v>
      </c>
      <c r="ABG4" s="252">
        <v>733</v>
      </c>
      <c r="ABH4" s="252">
        <v>734</v>
      </c>
      <c r="ABI4" s="252">
        <v>735</v>
      </c>
      <c r="ABJ4" s="252">
        <v>736</v>
      </c>
      <c r="ABK4" s="252">
        <v>737</v>
      </c>
      <c r="ABL4" s="252">
        <v>738</v>
      </c>
      <c r="ABM4" s="252">
        <v>739</v>
      </c>
      <c r="ABN4" s="252">
        <v>740</v>
      </c>
      <c r="ABO4" s="252">
        <v>741</v>
      </c>
      <c r="ABP4" s="252">
        <v>742</v>
      </c>
      <c r="ABQ4" s="252">
        <v>743</v>
      </c>
      <c r="ABR4" s="252">
        <v>744</v>
      </c>
      <c r="ABS4" s="252">
        <v>745</v>
      </c>
      <c r="ABT4" s="252">
        <v>746</v>
      </c>
      <c r="ABU4" s="252">
        <v>747</v>
      </c>
      <c r="ABV4" s="252">
        <v>748</v>
      </c>
      <c r="ABW4" s="252">
        <v>749</v>
      </c>
      <c r="ABX4" s="252">
        <v>750</v>
      </c>
      <c r="ABY4" s="252">
        <v>751</v>
      </c>
      <c r="ABZ4" s="252">
        <v>752</v>
      </c>
      <c r="ACA4" s="252">
        <v>753</v>
      </c>
      <c r="ACB4" s="252">
        <v>754</v>
      </c>
      <c r="ACC4" s="252">
        <v>755</v>
      </c>
      <c r="ACD4" s="252">
        <v>756</v>
      </c>
      <c r="ACE4" s="252">
        <v>757</v>
      </c>
      <c r="ACF4" s="252">
        <v>758</v>
      </c>
      <c r="ACG4" s="252">
        <v>759</v>
      </c>
      <c r="ACH4" s="252">
        <v>760</v>
      </c>
      <c r="ACI4" s="252">
        <v>761</v>
      </c>
      <c r="ACJ4" s="252">
        <v>762</v>
      </c>
      <c r="ACK4" s="252">
        <v>763</v>
      </c>
      <c r="ACL4" s="252">
        <v>764</v>
      </c>
      <c r="ACM4" s="252">
        <v>765</v>
      </c>
      <c r="ACN4" s="252">
        <v>766</v>
      </c>
      <c r="ACO4" s="252">
        <v>767</v>
      </c>
      <c r="ACP4" s="252">
        <v>768</v>
      </c>
      <c r="ACQ4" s="252">
        <v>769</v>
      </c>
      <c r="ACR4" s="252">
        <v>770</v>
      </c>
      <c r="ACS4" s="252">
        <v>771</v>
      </c>
      <c r="ACT4" s="252">
        <v>772</v>
      </c>
      <c r="ACU4" s="252">
        <v>773</v>
      </c>
      <c r="ACV4" s="252">
        <v>774</v>
      </c>
      <c r="ACW4" s="252">
        <v>775</v>
      </c>
      <c r="ACX4" s="252">
        <v>776</v>
      </c>
      <c r="ACY4" s="252">
        <v>777</v>
      </c>
      <c r="ACZ4" s="252">
        <v>778</v>
      </c>
      <c r="ADA4" s="252">
        <v>779</v>
      </c>
      <c r="ADB4" s="252">
        <v>780</v>
      </c>
      <c r="ADC4" s="252">
        <v>781</v>
      </c>
      <c r="ADD4" s="252">
        <v>782</v>
      </c>
      <c r="ADE4" s="252">
        <v>783</v>
      </c>
      <c r="ADF4" s="252">
        <v>784</v>
      </c>
      <c r="ADG4" s="252">
        <v>785</v>
      </c>
      <c r="ADH4" s="252">
        <v>786</v>
      </c>
      <c r="ADI4" s="252">
        <v>787</v>
      </c>
      <c r="ADJ4" s="252">
        <v>788</v>
      </c>
      <c r="ADK4" s="252">
        <v>789</v>
      </c>
      <c r="ADL4" s="252">
        <v>790</v>
      </c>
      <c r="ADM4" s="252">
        <v>791</v>
      </c>
      <c r="ADN4" s="252">
        <v>792</v>
      </c>
      <c r="ADO4" s="252">
        <v>793</v>
      </c>
      <c r="ADP4" s="252">
        <v>794</v>
      </c>
      <c r="ADQ4" s="252">
        <v>795</v>
      </c>
      <c r="ADR4" s="252">
        <v>796</v>
      </c>
      <c r="ADS4" s="252">
        <v>797</v>
      </c>
      <c r="ADT4" s="252">
        <v>798</v>
      </c>
      <c r="ADU4" s="252">
        <v>799</v>
      </c>
      <c r="ADV4" s="252">
        <v>800</v>
      </c>
      <c r="ADW4" s="252">
        <v>801</v>
      </c>
      <c r="ADX4" s="252">
        <v>802</v>
      </c>
      <c r="ADY4" s="252">
        <v>803</v>
      </c>
      <c r="ADZ4" s="252">
        <v>804</v>
      </c>
      <c r="AEA4" s="252">
        <v>805</v>
      </c>
      <c r="AEB4" s="252">
        <v>806</v>
      </c>
      <c r="AEC4" s="252">
        <v>807</v>
      </c>
      <c r="AED4" s="252">
        <v>808</v>
      </c>
      <c r="AEE4" s="252">
        <v>809</v>
      </c>
      <c r="AEF4" s="252">
        <v>810</v>
      </c>
      <c r="AEG4" s="252">
        <v>811</v>
      </c>
      <c r="AEH4" s="252">
        <v>812</v>
      </c>
      <c r="AEI4" s="252">
        <v>813</v>
      </c>
      <c r="AEJ4" s="252">
        <v>814</v>
      </c>
      <c r="AEK4" s="252">
        <v>815</v>
      </c>
      <c r="AEL4" s="252">
        <v>816</v>
      </c>
      <c r="AEM4" s="252">
        <v>817</v>
      </c>
      <c r="AEN4" s="252">
        <v>818</v>
      </c>
      <c r="AEO4" s="252">
        <v>819</v>
      </c>
      <c r="AEP4" s="252">
        <v>820</v>
      </c>
      <c r="AEQ4" s="252">
        <v>821</v>
      </c>
      <c r="AER4" s="252">
        <v>822</v>
      </c>
      <c r="AES4" s="252">
        <v>823</v>
      </c>
      <c r="AET4" s="252">
        <v>824</v>
      </c>
      <c r="AEU4" s="252">
        <v>825</v>
      </c>
      <c r="AEV4" s="252">
        <v>826</v>
      </c>
      <c r="AEW4" s="252">
        <v>827</v>
      </c>
      <c r="AEX4" s="252">
        <v>828</v>
      </c>
      <c r="AEY4" s="252">
        <v>829</v>
      </c>
      <c r="AEZ4" s="252">
        <v>830</v>
      </c>
      <c r="AFA4" s="252">
        <v>831</v>
      </c>
      <c r="AFB4" s="252">
        <v>832</v>
      </c>
      <c r="AFC4" s="252">
        <v>833</v>
      </c>
      <c r="AFD4" s="252">
        <v>834</v>
      </c>
      <c r="AFE4" s="252">
        <v>835</v>
      </c>
      <c r="AFF4" s="252">
        <v>836</v>
      </c>
      <c r="AFG4" s="252">
        <v>837</v>
      </c>
      <c r="AFH4" s="252">
        <v>838</v>
      </c>
      <c r="AFI4" s="252">
        <v>839</v>
      </c>
      <c r="AFJ4" s="252">
        <v>840</v>
      </c>
      <c r="AFK4" s="252">
        <v>841</v>
      </c>
      <c r="AFL4" s="252">
        <v>842</v>
      </c>
      <c r="AFM4" s="252">
        <v>843</v>
      </c>
      <c r="AFN4" s="252">
        <v>844</v>
      </c>
      <c r="AFO4" s="252">
        <v>845</v>
      </c>
      <c r="AFP4" s="252">
        <v>846</v>
      </c>
      <c r="AFQ4" s="252">
        <v>847</v>
      </c>
      <c r="AFR4" s="252">
        <v>848</v>
      </c>
      <c r="AFS4" s="252">
        <v>849</v>
      </c>
      <c r="AFT4" s="252">
        <v>850</v>
      </c>
      <c r="AFU4" s="252">
        <v>851</v>
      </c>
      <c r="AFV4" s="252">
        <v>852</v>
      </c>
      <c r="AFW4" s="252">
        <v>853</v>
      </c>
      <c r="AFX4" s="252">
        <v>854</v>
      </c>
      <c r="AFY4" s="252">
        <v>855</v>
      </c>
      <c r="AFZ4" s="252">
        <v>856</v>
      </c>
      <c r="AGA4" s="252">
        <v>857</v>
      </c>
      <c r="AGB4" s="252">
        <v>858</v>
      </c>
      <c r="AGC4" s="252">
        <v>859</v>
      </c>
      <c r="AGD4" s="252">
        <v>860</v>
      </c>
      <c r="AGE4" s="252">
        <v>861</v>
      </c>
      <c r="AGF4" s="252">
        <v>862</v>
      </c>
      <c r="AGG4" s="252">
        <v>863</v>
      </c>
      <c r="AGH4" s="252">
        <v>864</v>
      </c>
      <c r="AGI4" s="252">
        <v>865</v>
      </c>
      <c r="AGJ4" s="252">
        <v>866</v>
      </c>
      <c r="AGK4" s="252">
        <v>867</v>
      </c>
      <c r="AGL4" s="252">
        <v>868</v>
      </c>
      <c r="AGM4" s="252">
        <v>869</v>
      </c>
      <c r="AGN4" s="252">
        <v>870</v>
      </c>
      <c r="AGO4" s="252">
        <v>871</v>
      </c>
      <c r="AGP4" s="252">
        <v>872</v>
      </c>
    </row>
    <row r="5" spans="1:892" ht="10.5" customHeight="1" x14ac:dyDescent="0.25">
      <c r="B5" s="553" t="s">
        <v>1</v>
      </c>
      <c r="C5" s="553" t="s">
        <v>2</v>
      </c>
      <c r="D5" s="553" t="s">
        <v>1</v>
      </c>
      <c r="E5" s="554" t="s">
        <v>19</v>
      </c>
      <c r="F5" s="553" t="s">
        <v>103</v>
      </c>
      <c r="G5" s="553"/>
      <c r="H5" s="553"/>
      <c r="I5" s="553"/>
      <c r="J5" s="553"/>
      <c r="K5" s="553"/>
      <c r="L5" s="553"/>
      <c r="M5" s="553"/>
      <c r="N5" s="553"/>
      <c r="O5" s="553"/>
      <c r="P5" s="553"/>
      <c r="Q5" s="553"/>
      <c r="R5" s="553"/>
      <c r="S5" s="553"/>
      <c r="T5" s="553"/>
      <c r="U5" s="553"/>
      <c r="V5" s="553"/>
      <c r="W5" s="553"/>
      <c r="X5" s="553"/>
      <c r="Y5" s="553"/>
      <c r="Z5" s="553"/>
      <c r="AA5" s="553"/>
      <c r="AB5" s="553"/>
      <c r="AC5" s="553"/>
      <c r="AD5" s="553"/>
      <c r="AE5" s="553"/>
      <c r="AF5" s="553"/>
      <c r="AG5" s="553"/>
      <c r="AH5" s="553"/>
      <c r="AI5" s="553"/>
      <c r="AJ5" s="553"/>
      <c r="AK5" s="553"/>
      <c r="AL5" s="553"/>
      <c r="AM5" s="553"/>
      <c r="AN5" s="553"/>
      <c r="AO5" s="553"/>
      <c r="AP5" s="553"/>
      <c r="AQ5" s="553"/>
      <c r="AR5" s="553"/>
      <c r="AS5" s="553"/>
      <c r="AT5" s="553"/>
      <c r="AU5" s="553"/>
      <c r="AV5" s="553"/>
      <c r="AW5" s="553"/>
      <c r="AX5" s="553"/>
      <c r="AY5" s="553"/>
      <c r="AZ5" s="553"/>
      <c r="BA5" s="553"/>
      <c r="BB5" s="553"/>
      <c r="BC5" s="553"/>
      <c r="BD5" s="553"/>
      <c r="BE5" s="553"/>
      <c r="BF5" s="553"/>
      <c r="BG5" s="553"/>
      <c r="BH5" s="553"/>
      <c r="BI5" s="553"/>
      <c r="BJ5" s="553"/>
      <c r="BK5" s="553"/>
      <c r="BL5" s="553"/>
      <c r="BM5" s="553"/>
      <c r="BN5" s="553"/>
      <c r="BO5" s="553"/>
      <c r="BP5" s="553"/>
      <c r="BQ5" s="553"/>
      <c r="BR5" s="553"/>
      <c r="BS5" s="553"/>
      <c r="BT5" s="553"/>
      <c r="BU5" s="553"/>
      <c r="BV5" s="553"/>
      <c r="BW5" s="553"/>
      <c r="BX5" s="553"/>
      <c r="BY5" s="553"/>
      <c r="BZ5" s="553"/>
      <c r="CA5" s="553"/>
      <c r="CB5" s="553"/>
      <c r="CC5" s="553"/>
      <c r="CD5" s="553"/>
      <c r="CE5" s="553"/>
      <c r="CF5" s="553"/>
      <c r="CG5" s="553"/>
      <c r="CH5" s="553"/>
      <c r="CI5" s="553"/>
      <c r="CJ5" s="553"/>
      <c r="CK5" s="553"/>
      <c r="CL5" s="553"/>
      <c r="CM5" s="553"/>
      <c r="CN5" s="553"/>
      <c r="CO5" s="553"/>
      <c r="CP5" s="553"/>
      <c r="CQ5" s="553"/>
      <c r="CR5" s="553"/>
      <c r="CS5" s="553"/>
      <c r="CT5" s="553"/>
      <c r="CU5" s="553"/>
      <c r="CV5" s="553"/>
      <c r="CW5" s="553"/>
      <c r="CX5" s="553"/>
      <c r="CY5" s="553"/>
      <c r="CZ5" s="553"/>
      <c r="DA5" s="553"/>
      <c r="DB5" s="553"/>
      <c r="DC5" s="553"/>
      <c r="DD5" s="553"/>
      <c r="DE5" s="553"/>
      <c r="DF5" s="553"/>
      <c r="DG5" s="553"/>
      <c r="DH5" s="553"/>
      <c r="DI5" s="553"/>
      <c r="DJ5" s="553"/>
      <c r="DK5" s="553"/>
      <c r="DL5" s="553"/>
      <c r="DM5" s="553"/>
      <c r="DN5" s="553"/>
      <c r="DO5" s="553"/>
      <c r="DP5" s="553"/>
      <c r="DQ5" s="553"/>
      <c r="DR5" s="553"/>
      <c r="DS5" s="553"/>
      <c r="DT5" s="553"/>
      <c r="DU5" s="553"/>
      <c r="DV5" s="553"/>
      <c r="DW5" s="553"/>
      <c r="DX5" s="553"/>
      <c r="DY5" s="553"/>
      <c r="DZ5" s="553"/>
      <c r="EA5" s="553"/>
      <c r="EB5" s="553"/>
      <c r="EC5" s="553"/>
      <c r="ED5" s="553"/>
      <c r="EE5" s="553"/>
      <c r="EF5" s="553"/>
      <c r="EG5" s="553"/>
      <c r="EH5" s="553"/>
      <c r="EI5" s="553"/>
      <c r="EJ5" s="553"/>
      <c r="EK5" s="553"/>
      <c r="EL5" s="553"/>
      <c r="EM5" s="553"/>
      <c r="EN5" s="553"/>
      <c r="EO5" s="553"/>
      <c r="EP5" s="553"/>
      <c r="EQ5" s="553"/>
      <c r="ER5" s="553"/>
      <c r="ES5" s="553"/>
      <c r="ET5" s="553"/>
      <c r="EU5" s="553"/>
      <c r="EV5" s="553"/>
      <c r="EW5" s="553"/>
      <c r="EX5" s="553"/>
      <c r="EY5" s="553"/>
      <c r="EZ5" s="553"/>
      <c r="FA5" s="553"/>
      <c r="FB5" s="553"/>
      <c r="FC5" s="553"/>
      <c r="FD5" s="553"/>
      <c r="FE5" s="553"/>
      <c r="FF5" s="553"/>
      <c r="FG5" s="553"/>
      <c r="FH5" s="553"/>
      <c r="FI5" s="553"/>
      <c r="FJ5" s="553"/>
      <c r="FK5" s="553"/>
      <c r="FL5" s="553"/>
      <c r="FM5" s="553"/>
      <c r="FN5" s="553"/>
      <c r="FO5" s="553"/>
      <c r="FP5" s="553"/>
      <c r="FQ5" s="553"/>
      <c r="FR5" s="553"/>
      <c r="FS5" s="553"/>
      <c r="FT5" s="553"/>
      <c r="FU5" s="553"/>
      <c r="FV5" s="553"/>
      <c r="FW5" s="553"/>
      <c r="FX5" s="553"/>
      <c r="FY5" s="553"/>
      <c r="FZ5" s="553"/>
      <c r="GA5" s="553"/>
      <c r="GB5" s="553"/>
      <c r="GC5" s="553"/>
      <c r="GD5" s="553"/>
      <c r="GE5" s="553"/>
      <c r="GF5" s="553"/>
      <c r="GG5" s="553"/>
      <c r="GH5" s="553"/>
      <c r="GI5" s="553"/>
      <c r="GJ5" s="553"/>
      <c r="GK5" s="553"/>
      <c r="GL5" s="553"/>
      <c r="GM5" s="553"/>
      <c r="GN5" s="553"/>
      <c r="GO5" s="553"/>
      <c r="GP5" s="553"/>
      <c r="GQ5" s="553"/>
      <c r="GR5" s="553"/>
      <c r="GS5" s="553"/>
      <c r="GT5" s="553"/>
      <c r="GU5" s="553"/>
      <c r="GV5" s="553"/>
      <c r="GW5" s="553"/>
      <c r="GX5" s="553"/>
      <c r="GY5" s="553"/>
      <c r="GZ5" s="553"/>
      <c r="HA5" s="553"/>
      <c r="HB5" s="553"/>
      <c r="HC5" s="553"/>
      <c r="HD5" s="553"/>
      <c r="HE5" s="553"/>
      <c r="HF5" s="553"/>
      <c r="HG5" s="553"/>
      <c r="HH5" s="553"/>
      <c r="HI5" s="553"/>
      <c r="HJ5" s="553"/>
      <c r="HK5" s="553"/>
      <c r="HL5" s="553"/>
      <c r="HM5" s="553"/>
      <c r="HN5" s="553"/>
      <c r="HO5" s="553"/>
      <c r="HP5" s="553"/>
      <c r="HQ5" s="553"/>
      <c r="HR5" s="553"/>
      <c r="HS5" s="553"/>
      <c r="HT5" s="553"/>
      <c r="HU5" s="553"/>
      <c r="HV5" s="553"/>
      <c r="HW5" s="553"/>
      <c r="HX5" s="553"/>
      <c r="HY5" s="553"/>
      <c r="HZ5" s="553"/>
      <c r="IA5" s="553"/>
      <c r="IB5" s="553"/>
      <c r="IC5" s="553"/>
      <c r="ID5" s="553"/>
      <c r="IE5" s="553"/>
      <c r="IF5" s="553"/>
      <c r="IG5" s="553"/>
      <c r="IH5" s="553"/>
      <c r="II5" s="553"/>
      <c r="IJ5" s="553"/>
      <c r="IK5" s="553"/>
      <c r="IL5" s="553"/>
      <c r="IM5" s="553"/>
      <c r="IN5" s="553"/>
      <c r="IO5" s="553"/>
      <c r="IP5" s="553"/>
      <c r="IQ5" s="553"/>
      <c r="IR5" s="553"/>
      <c r="IS5" s="553"/>
      <c r="IT5" s="553"/>
      <c r="IU5" s="553"/>
      <c r="IV5" s="553"/>
      <c r="IW5" s="553"/>
      <c r="IX5" s="553"/>
      <c r="IY5" s="553"/>
      <c r="IZ5" s="553"/>
      <c r="JA5" s="553"/>
      <c r="JB5" s="553"/>
      <c r="JC5" s="553"/>
      <c r="JD5" s="553"/>
      <c r="JE5" s="553"/>
      <c r="JF5" s="553"/>
      <c r="JG5" s="553"/>
      <c r="JH5" s="553"/>
      <c r="JI5" s="553"/>
      <c r="JJ5" s="553"/>
      <c r="JK5" s="553"/>
      <c r="JL5" s="553"/>
      <c r="JM5" s="553"/>
      <c r="JN5" s="553"/>
      <c r="JO5" s="553"/>
      <c r="JP5" s="553"/>
      <c r="JQ5" s="553"/>
      <c r="JR5" s="553"/>
      <c r="JS5" s="553"/>
      <c r="JT5" s="553"/>
      <c r="JU5" s="553"/>
      <c r="JV5" s="553"/>
      <c r="JW5" s="553"/>
      <c r="JX5" s="553"/>
      <c r="JY5" s="553"/>
      <c r="JZ5" s="553"/>
      <c r="KA5" s="553"/>
      <c r="KB5" s="553"/>
      <c r="KC5" s="553"/>
      <c r="KD5" s="553"/>
      <c r="KE5" s="553"/>
      <c r="KF5" s="553"/>
      <c r="KG5" s="553"/>
      <c r="KH5" s="553"/>
      <c r="KI5" s="553"/>
      <c r="KJ5" s="553"/>
      <c r="KK5" s="553"/>
      <c r="KL5" s="553"/>
      <c r="KM5" s="553"/>
      <c r="KN5" s="553"/>
      <c r="KO5" s="553"/>
      <c r="KP5" s="553"/>
      <c r="KQ5" s="553"/>
      <c r="KR5" s="553"/>
      <c r="KS5" s="553"/>
      <c r="KT5" s="553"/>
      <c r="KU5" s="553"/>
      <c r="KV5" s="553"/>
      <c r="KW5" s="553"/>
      <c r="KX5" s="553"/>
      <c r="KY5" s="553"/>
      <c r="KZ5" s="553"/>
      <c r="LA5" s="553"/>
      <c r="LB5" s="553"/>
      <c r="LC5" s="553"/>
      <c r="LD5" s="553"/>
      <c r="LE5" s="553"/>
      <c r="LF5" s="553"/>
      <c r="LG5" s="553"/>
      <c r="LH5" s="553"/>
      <c r="LI5" s="553"/>
      <c r="LJ5" s="553"/>
      <c r="LK5" s="553"/>
      <c r="LL5" s="553"/>
      <c r="LM5" s="553"/>
      <c r="LN5" s="553"/>
      <c r="LO5" s="553"/>
      <c r="LP5" s="553"/>
      <c r="LQ5" s="553"/>
      <c r="LR5" s="553"/>
      <c r="LS5" s="553"/>
      <c r="LT5" s="553"/>
      <c r="LU5" s="553"/>
      <c r="LV5" s="553"/>
      <c r="LW5" s="553"/>
      <c r="LX5" s="553"/>
      <c r="LY5" s="553"/>
      <c r="LZ5" s="553"/>
      <c r="MA5" s="553"/>
      <c r="MB5" s="553"/>
      <c r="MC5" s="553"/>
      <c r="MD5" s="553"/>
      <c r="ME5" s="553"/>
      <c r="MF5" s="553"/>
      <c r="MG5" s="553"/>
      <c r="MH5" s="553"/>
      <c r="MI5" s="553"/>
      <c r="MJ5" s="553"/>
      <c r="MK5" s="553"/>
      <c r="ML5" s="553"/>
      <c r="MM5" s="553"/>
      <c r="MN5" s="553"/>
      <c r="MO5" s="553"/>
      <c r="MP5" s="553"/>
      <c r="MQ5" s="553"/>
      <c r="MR5" s="553"/>
      <c r="MS5" s="553"/>
      <c r="MT5" s="553"/>
      <c r="MU5" s="553"/>
      <c r="MV5" s="553"/>
      <c r="MW5" s="553"/>
      <c r="MX5" s="553"/>
      <c r="MY5" s="553"/>
      <c r="MZ5" s="553"/>
      <c r="NA5" s="553"/>
      <c r="NB5" s="553"/>
      <c r="NC5" s="553"/>
      <c r="ND5" s="553"/>
      <c r="NE5" s="553"/>
      <c r="NF5" s="553"/>
      <c r="NG5" s="553"/>
      <c r="NH5" s="553"/>
      <c r="NI5" s="553"/>
      <c r="NJ5" s="553"/>
      <c r="NK5" s="553"/>
      <c r="NL5" s="553"/>
      <c r="NM5" s="553"/>
      <c r="NN5" s="553"/>
      <c r="NO5" s="553"/>
      <c r="NP5" s="553"/>
      <c r="NQ5" s="553"/>
      <c r="NR5" s="553"/>
      <c r="NS5" s="553"/>
      <c r="NT5" s="553"/>
      <c r="NU5" s="553"/>
      <c r="NV5" s="553"/>
      <c r="NW5" s="553"/>
      <c r="NX5" s="553"/>
      <c r="NY5" s="553"/>
      <c r="NZ5" s="553"/>
      <c r="OA5" s="553"/>
      <c r="OB5" s="553"/>
      <c r="OC5" s="553"/>
      <c r="OD5" s="553"/>
      <c r="OE5" s="553"/>
      <c r="OF5" s="553"/>
      <c r="OG5" s="553"/>
      <c r="OH5" s="553"/>
      <c r="OI5" s="553"/>
      <c r="OJ5" s="553"/>
      <c r="OK5" s="553"/>
      <c r="OL5" s="553"/>
      <c r="OM5" s="553"/>
      <c r="ON5" s="553"/>
      <c r="OO5" s="553"/>
      <c r="OP5" s="553"/>
      <c r="OQ5" s="553"/>
      <c r="OR5" s="553"/>
      <c r="OS5" s="553"/>
      <c r="OT5" s="553"/>
      <c r="OU5" s="553"/>
      <c r="OV5" s="553"/>
      <c r="OW5" s="553"/>
      <c r="OX5" s="553"/>
      <c r="OY5" s="553"/>
      <c r="OZ5" s="553"/>
      <c r="PA5" s="553"/>
      <c r="PB5" s="553"/>
      <c r="PC5" s="553"/>
      <c r="PD5" s="553"/>
      <c r="PE5" s="553"/>
      <c r="PF5" s="553"/>
      <c r="PG5" s="553"/>
      <c r="PH5" s="553"/>
      <c r="PI5" s="553"/>
      <c r="PJ5" s="553"/>
      <c r="PK5" s="553"/>
      <c r="PL5" s="553"/>
      <c r="PM5" s="553"/>
      <c r="PN5" s="553"/>
      <c r="PO5" s="553"/>
      <c r="PP5" s="553"/>
      <c r="PQ5" s="553"/>
      <c r="PR5" s="553"/>
      <c r="PS5" s="553"/>
      <c r="PT5" s="553"/>
      <c r="PU5" s="553"/>
      <c r="PV5" s="553"/>
      <c r="PW5" s="553"/>
      <c r="PX5" s="553"/>
      <c r="PY5" s="553"/>
      <c r="PZ5" s="553"/>
      <c r="QA5" s="553"/>
      <c r="QB5" s="553"/>
      <c r="QC5" s="553"/>
      <c r="QD5" s="553"/>
      <c r="QE5" s="553"/>
      <c r="QF5" s="553"/>
      <c r="QG5" s="553"/>
      <c r="QH5" s="553"/>
      <c r="QI5" s="553"/>
      <c r="QJ5" s="553"/>
      <c r="QK5" s="553"/>
      <c r="QL5" s="553"/>
      <c r="QM5" s="553"/>
      <c r="QN5" s="553"/>
      <c r="QO5" s="553"/>
      <c r="QP5" s="553"/>
      <c r="QQ5" s="553"/>
      <c r="QR5" s="553"/>
      <c r="QS5" s="553"/>
      <c r="QT5" s="553"/>
      <c r="QU5" s="553"/>
      <c r="QV5" s="553"/>
      <c r="QW5" s="553"/>
      <c r="QX5" s="553"/>
      <c r="QY5" s="553"/>
      <c r="QZ5" s="553"/>
      <c r="RA5" s="553"/>
      <c r="RB5" s="553"/>
      <c r="RC5" s="553"/>
      <c r="RD5" s="553"/>
      <c r="RE5" s="553"/>
      <c r="RF5" s="553"/>
      <c r="RG5" s="553"/>
      <c r="RH5" s="553"/>
      <c r="RI5" s="553"/>
      <c r="RJ5" s="553"/>
      <c r="RK5" s="553"/>
      <c r="RL5" s="553"/>
      <c r="RM5" s="553"/>
      <c r="RN5" s="553"/>
      <c r="RO5" s="553"/>
      <c r="RP5" s="553"/>
      <c r="RQ5" s="553"/>
      <c r="RR5" s="553"/>
      <c r="RS5" s="553"/>
      <c r="RT5" s="553"/>
      <c r="RU5" s="553"/>
      <c r="RV5" s="553"/>
      <c r="RW5" s="553"/>
      <c r="RX5" s="553"/>
      <c r="RY5" s="553"/>
      <c r="RZ5" s="553"/>
      <c r="SA5" s="553"/>
      <c r="SB5" s="553"/>
      <c r="SC5" s="553"/>
      <c r="SD5" s="553"/>
      <c r="SE5" s="553"/>
      <c r="SF5" s="553"/>
      <c r="SG5" s="553"/>
      <c r="SH5" s="553"/>
      <c r="SI5" s="553"/>
      <c r="SJ5" s="553"/>
      <c r="SK5" s="553"/>
      <c r="SL5" s="553"/>
      <c r="SM5" s="553"/>
      <c r="SN5" s="553"/>
      <c r="SO5" s="553"/>
      <c r="SP5" s="553"/>
      <c r="SQ5" s="553"/>
      <c r="SR5" s="553"/>
      <c r="SS5" s="553"/>
      <c r="ST5" s="553"/>
      <c r="SU5" s="553"/>
      <c r="SV5" s="553"/>
      <c r="SW5" s="553"/>
      <c r="SX5" s="553"/>
      <c r="SY5" s="553"/>
      <c r="SZ5" s="553"/>
      <c r="TA5" s="553"/>
      <c r="TB5" s="553"/>
      <c r="TC5" s="553"/>
      <c r="TD5" s="553"/>
      <c r="TE5" s="553"/>
      <c r="TF5" s="553"/>
      <c r="TG5" s="553"/>
      <c r="TH5" s="553"/>
      <c r="TI5" s="553"/>
      <c r="TJ5" s="553"/>
      <c r="TK5" s="553"/>
      <c r="TL5" s="553"/>
      <c r="TM5" s="553"/>
      <c r="TN5" s="553"/>
      <c r="TO5" s="553"/>
      <c r="TP5" s="553"/>
      <c r="TQ5" s="553"/>
      <c r="TR5" s="553"/>
      <c r="TS5" s="553"/>
      <c r="TT5" s="553"/>
      <c r="TU5" s="553"/>
      <c r="TV5" s="553"/>
      <c r="TW5" s="553"/>
      <c r="TX5" s="553"/>
      <c r="TY5" s="553"/>
      <c r="TZ5" s="553"/>
      <c r="UA5" s="553"/>
      <c r="UB5" s="553"/>
      <c r="UC5" s="553"/>
      <c r="UD5" s="553"/>
      <c r="UE5" s="553"/>
      <c r="UF5" s="553"/>
      <c r="UG5" s="553"/>
      <c r="UH5" s="553"/>
      <c r="UI5" s="553"/>
      <c r="UJ5" s="553"/>
      <c r="UK5" s="553"/>
      <c r="UL5" s="553"/>
      <c r="UM5" s="553"/>
      <c r="UN5" s="553"/>
      <c r="UO5" s="553"/>
      <c r="UP5" s="553"/>
      <c r="UQ5" s="553"/>
      <c r="UR5" s="553"/>
      <c r="US5" s="553"/>
      <c r="UT5" s="553"/>
      <c r="UU5" s="553"/>
      <c r="UV5" s="553"/>
      <c r="UW5" s="553"/>
      <c r="UX5" s="553"/>
      <c r="UY5" s="553"/>
      <c r="UZ5" s="553"/>
      <c r="VA5" s="553"/>
      <c r="VB5" s="553"/>
      <c r="VC5" s="553"/>
      <c r="VD5" s="553"/>
      <c r="VE5" s="553"/>
      <c r="VF5" s="553"/>
      <c r="VG5" s="553"/>
      <c r="VH5" s="553"/>
      <c r="VI5" s="553"/>
      <c r="VJ5" s="553"/>
      <c r="VK5" s="553"/>
      <c r="VL5" s="553"/>
      <c r="VM5" s="553"/>
      <c r="VN5" s="553"/>
      <c r="VO5" s="553"/>
      <c r="VP5" s="553"/>
      <c r="VQ5" s="553"/>
      <c r="VR5" s="553"/>
      <c r="VS5" s="553"/>
      <c r="VT5" s="553"/>
      <c r="VU5" s="553"/>
      <c r="VV5" s="553"/>
      <c r="VW5" s="553"/>
      <c r="VX5" s="553"/>
      <c r="VY5" s="553"/>
      <c r="VZ5" s="553"/>
      <c r="WA5" s="553"/>
      <c r="WB5" s="553"/>
      <c r="WC5" s="553"/>
      <c r="WD5" s="553"/>
      <c r="WE5" s="553"/>
      <c r="WF5" s="553"/>
      <c r="WG5" s="553"/>
      <c r="WH5" s="553"/>
      <c r="WI5" s="553"/>
      <c r="WJ5" s="553"/>
      <c r="WK5" s="553"/>
      <c r="WL5" s="553"/>
      <c r="WM5" s="553"/>
      <c r="WN5" s="553"/>
      <c r="WO5" s="553"/>
      <c r="WP5" s="553"/>
      <c r="WQ5" s="553"/>
      <c r="WR5" s="553"/>
      <c r="WS5" s="553"/>
      <c r="WT5" s="553"/>
      <c r="WU5" s="553"/>
      <c r="WV5" s="553"/>
      <c r="WW5" s="553"/>
      <c r="WX5" s="553"/>
      <c r="WY5" s="553"/>
      <c r="WZ5" s="553"/>
      <c r="XA5" s="553"/>
      <c r="XB5" s="553"/>
      <c r="XC5" s="553"/>
      <c r="XD5" s="553"/>
      <c r="XE5" s="553"/>
      <c r="XF5" s="553"/>
      <c r="XG5" s="553"/>
      <c r="XH5" s="553"/>
      <c r="XI5" s="553"/>
      <c r="XJ5" s="553"/>
      <c r="XK5" s="553"/>
      <c r="XL5" s="553"/>
      <c r="XM5" s="553"/>
      <c r="XN5" s="553"/>
      <c r="XO5" s="553"/>
      <c r="XP5" s="553"/>
      <c r="XQ5" s="553"/>
      <c r="XR5" s="553"/>
      <c r="XS5" s="553"/>
      <c r="XT5" s="553"/>
      <c r="XU5" s="553"/>
      <c r="XV5" s="553"/>
      <c r="XW5" s="553"/>
      <c r="XX5" s="553"/>
      <c r="XY5" s="553"/>
      <c r="XZ5" s="553"/>
      <c r="YA5" s="553"/>
      <c r="YB5" s="553"/>
      <c r="YC5" s="553"/>
      <c r="YD5" s="553"/>
      <c r="YE5" s="553"/>
      <c r="YF5" s="553"/>
      <c r="YG5" s="553"/>
      <c r="YH5" s="553"/>
      <c r="YI5" s="553"/>
      <c r="YJ5" s="553"/>
      <c r="YK5" s="553"/>
      <c r="YL5" s="553"/>
      <c r="YM5" s="553"/>
      <c r="YN5" s="553"/>
      <c r="YO5" s="553"/>
      <c r="YP5" s="553"/>
      <c r="YQ5" s="553"/>
      <c r="YR5" s="553"/>
      <c r="YS5" s="553"/>
      <c r="YT5" s="553"/>
      <c r="YU5" s="553"/>
      <c r="YV5" s="553"/>
      <c r="YW5" s="553"/>
      <c r="YX5" s="553"/>
      <c r="YY5" s="553"/>
      <c r="YZ5" s="553"/>
      <c r="ZA5" s="553"/>
      <c r="ZB5" s="553"/>
      <c r="ZC5" s="553"/>
      <c r="ZD5" s="553"/>
      <c r="ZE5" s="553"/>
      <c r="ZF5" s="553"/>
      <c r="ZG5" s="553"/>
      <c r="ZH5" s="553"/>
      <c r="ZI5" s="553"/>
      <c r="ZJ5" s="553"/>
      <c r="ZK5" s="553"/>
      <c r="ZL5" s="553"/>
      <c r="ZM5" s="553"/>
      <c r="ZN5" s="553"/>
      <c r="ZO5" s="553"/>
      <c r="ZP5" s="553"/>
      <c r="ZQ5" s="553"/>
      <c r="ZR5" s="553"/>
      <c r="ZS5" s="553"/>
      <c r="ZT5" s="553"/>
      <c r="ZU5" s="553"/>
      <c r="ZV5" s="553"/>
      <c r="ZW5" s="553"/>
      <c r="ZX5" s="553"/>
      <c r="ZY5" s="553"/>
      <c r="ZZ5" s="553"/>
      <c r="AAA5" s="553"/>
      <c r="AAB5" s="553"/>
      <c r="AAC5" s="553"/>
      <c r="AAD5" s="553"/>
      <c r="AAE5" s="553"/>
      <c r="AAF5" s="553"/>
      <c r="AAG5" s="553"/>
      <c r="AAH5" s="553"/>
      <c r="AAI5" s="553"/>
      <c r="AAJ5" s="553"/>
      <c r="AAK5" s="553"/>
      <c r="AAL5" s="553"/>
      <c r="AAM5" s="553"/>
      <c r="AAN5" s="553"/>
      <c r="AAO5" s="553"/>
      <c r="AAP5" s="553"/>
      <c r="AAQ5" s="553"/>
      <c r="AAR5" s="553"/>
      <c r="AAS5" s="553"/>
      <c r="AAT5" s="553"/>
      <c r="AAU5" s="553"/>
      <c r="AAV5" s="553"/>
      <c r="AAW5" s="553"/>
      <c r="AAX5" s="553"/>
      <c r="AAY5" s="553"/>
      <c r="AAZ5" s="553"/>
      <c r="ABA5" s="553"/>
      <c r="ABB5" s="553"/>
      <c r="ABC5" s="553"/>
      <c r="ABD5" s="553"/>
      <c r="ABE5" s="553"/>
      <c r="ABF5" s="553"/>
      <c r="ABG5" s="553"/>
      <c r="ABH5" s="553"/>
      <c r="ABI5" s="553"/>
      <c r="ABJ5" s="553"/>
      <c r="ABK5" s="553"/>
      <c r="ABL5" s="553"/>
      <c r="ABM5" s="553"/>
      <c r="ABN5" s="553"/>
      <c r="ABO5" s="553"/>
      <c r="ABP5" s="553"/>
      <c r="ABQ5" s="553"/>
      <c r="ABR5" s="553"/>
      <c r="ABS5" s="553"/>
      <c r="ABT5" s="553"/>
      <c r="ABU5" s="553"/>
      <c r="ABV5" s="553"/>
      <c r="ABW5" s="553"/>
      <c r="ABX5" s="553"/>
      <c r="ABY5" s="553"/>
      <c r="ABZ5" s="553"/>
      <c r="ACA5" s="553"/>
      <c r="ACB5" s="553"/>
      <c r="ACC5" s="553"/>
      <c r="ACD5" s="553"/>
      <c r="ACE5" s="553"/>
      <c r="ACF5" s="553"/>
      <c r="ACG5" s="553"/>
      <c r="ACH5" s="553"/>
      <c r="ACI5" s="553"/>
      <c r="ACJ5" s="553"/>
      <c r="ACK5" s="553"/>
      <c r="ACL5" s="553"/>
      <c r="ACM5" s="553"/>
      <c r="ACN5" s="553"/>
      <c r="ACO5" s="553"/>
      <c r="ACP5" s="553"/>
      <c r="ACQ5" s="553"/>
      <c r="ACR5" s="553"/>
      <c r="ACS5" s="553"/>
      <c r="ACT5" s="553"/>
      <c r="ACU5" s="553"/>
      <c r="ACV5" s="553"/>
      <c r="ACW5" s="553"/>
      <c r="ACX5" s="553"/>
      <c r="ACY5" s="553"/>
      <c r="ACZ5" s="553"/>
      <c r="ADA5" s="553"/>
      <c r="ADB5" s="553"/>
      <c r="ADC5" s="553"/>
      <c r="ADD5" s="553"/>
      <c r="ADE5" s="553"/>
      <c r="ADF5" s="553"/>
      <c r="ADG5" s="553"/>
      <c r="ADH5" s="553"/>
      <c r="ADI5" s="553"/>
      <c r="ADJ5" s="553"/>
      <c r="ADK5" s="553"/>
      <c r="ADL5" s="553"/>
      <c r="ADM5" s="553"/>
      <c r="ADN5" s="553"/>
      <c r="ADO5" s="553"/>
      <c r="ADP5" s="553"/>
      <c r="ADQ5" s="553"/>
      <c r="ADR5" s="553"/>
      <c r="ADS5" s="553"/>
      <c r="ADT5" s="553"/>
      <c r="ADU5" s="553"/>
      <c r="ADV5" s="553"/>
      <c r="ADW5" s="553"/>
      <c r="ADX5" s="553"/>
      <c r="ADY5" s="553"/>
      <c r="ADZ5" s="553"/>
      <c r="AEA5" s="553"/>
      <c r="AEB5" s="553"/>
      <c r="AEC5" s="553"/>
      <c r="AED5" s="553"/>
      <c r="AEE5" s="553"/>
      <c r="AEF5" s="553"/>
      <c r="AEG5" s="553"/>
      <c r="AEH5" s="553"/>
      <c r="AEI5" s="553"/>
      <c r="AEJ5" s="553"/>
      <c r="AEK5" s="553"/>
      <c r="AEL5" s="553"/>
      <c r="AEM5" s="553"/>
      <c r="AEN5" s="553"/>
      <c r="AEO5" s="553"/>
      <c r="AEP5" s="553"/>
      <c r="AEQ5" s="553"/>
      <c r="AER5" s="553"/>
      <c r="AES5" s="553"/>
      <c r="AET5" s="534" t="s">
        <v>89</v>
      </c>
      <c r="AEU5" s="534"/>
      <c r="AEV5" s="534"/>
      <c r="AEW5" s="534"/>
      <c r="AEX5" s="534"/>
      <c r="AEY5" s="534"/>
      <c r="AEZ5" s="534"/>
      <c r="AFA5" s="534"/>
      <c r="AFB5" s="534"/>
      <c r="AFC5" s="534"/>
      <c r="AFD5" s="534"/>
      <c r="AFE5" s="534"/>
      <c r="AFF5" s="534"/>
      <c r="AFG5" s="534"/>
      <c r="AFH5" s="534"/>
      <c r="AFI5" s="534"/>
      <c r="AFJ5" s="534"/>
      <c r="AFK5" s="534"/>
      <c r="AFL5" s="534"/>
      <c r="AFM5" s="534"/>
      <c r="AFN5" s="534"/>
      <c r="AFO5" s="534"/>
      <c r="AFP5" s="534"/>
      <c r="AFQ5" s="534"/>
      <c r="AFR5" s="534"/>
      <c r="AFS5" s="534"/>
      <c r="AFT5" s="534"/>
      <c r="AFU5" s="534"/>
      <c r="AFV5" s="535"/>
      <c r="AFW5" s="545" t="s">
        <v>90</v>
      </c>
      <c r="AFX5" s="546"/>
      <c r="AFY5" s="546"/>
      <c r="AFZ5" s="546"/>
      <c r="AGA5" s="547"/>
      <c r="AGB5" s="548" t="s">
        <v>91</v>
      </c>
      <c r="AGC5" s="546"/>
      <c r="AGD5" s="546"/>
      <c r="AGE5" s="546"/>
      <c r="AGF5" s="549"/>
      <c r="AGG5" s="545" t="s">
        <v>92</v>
      </c>
      <c r="AGH5" s="546"/>
      <c r="AGI5" s="546"/>
      <c r="AGJ5" s="546"/>
      <c r="AGK5" s="547"/>
      <c r="AGL5" s="550" t="s">
        <v>96</v>
      </c>
      <c r="AGM5" s="550"/>
      <c r="AGN5" s="550"/>
      <c r="AGO5" s="550"/>
      <c r="AGP5" s="550"/>
    </row>
    <row r="6" spans="1:892" ht="27" customHeight="1" x14ac:dyDescent="0.25">
      <c r="B6" s="553"/>
      <c r="C6" s="553"/>
      <c r="D6" s="553"/>
      <c r="E6" s="555"/>
      <c r="F6" s="560" t="s">
        <v>100</v>
      </c>
      <c r="G6" s="560"/>
      <c r="H6" s="560"/>
      <c r="I6" s="560"/>
      <c r="J6" s="560"/>
      <c r="K6" s="541" t="s">
        <v>62</v>
      </c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541"/>
      <c r="AG6" s="541"/>
      <c r="AH6" s="541"/>
      <c r="AI6" s="541"/>
      <c r="AJ6" s="541"/>
      <c r="AK6" s="541"/>
      <c r="AL6" s="541"/>
      <c r="AM6" s="541"/>
      <c r="AN6" s="541" t="s">
        <v>63</v>
      </c>
      <c r="AO6" s="541"/>
      <c r="AP6" s="541"/>
      <c r="AQ6" s="541"/>
      <c r="AR6" s="541"/>
      <c r="AS6" s="541"/>
      <c r="AT6" s="541"/>
      <c r="AU6" s="541"/>
      <c r="AV6" s="541"/>
      <c r="AW6" s="541"/>
      <c r="AX6" s="541"/>
      <c r="AY6" s="541"/>
      <c r="AZ6" s="541"/>
      <c r="BA6" s="541"/>
      <c r="BB6" s="541"/>
      <c r="BC6" s="541"/>
      <c r="BD6" s="541"/>
      <c r="BE6" s="541"/>
      <c r="BF6" s="541"/>
      <c r="BG6" s="541"/>
      <c r="BH6" s="541"/>
      <c r="BI6" s="541"/>
      <c r="BJ6" s="541"/>
      <c r="BK6" s="541"/>
      <c r="BL6" s="541"/>
      <c r="BM6" s="541"/>
      <c r="BN6" s="541"/>
      <c r="BO6" s="541"/>
      <c r="BP6" s="541"/>
      <c r="BQ6" s="541" t="s">
        <v>64</v>
      </c>
      <c r="BR6" s="541"/>
      <c r="BS6" s="541"/>
      <c r="BT6" s="541"/>
      <c r="BU6" s="541"/>
      <c r="BV6" s="541"/>
      <c r="BW6" s="541"/>
      <c r="BX6" s="541"/>
      <c r="BY6" s="541"/>
      <c r="BZ6" s="541"/>
      <c r="CA6" s="541"/>
      <c r="CB6" s="541"/>
      <c r="CC6" s="541"/>
      <c r="CD6" s="541"/>
      <c r="CE6" s="541"/>
      <c r="CF6" s="541"/>
      <c r="CG6" s="541"/>
      <c r="CH6" s="541"/>
      <c r="CI6" s="541"/>
      <c r="CJ6" s="541"/>
      <c r="CK6" s="541"/>
      <c r="CL6" s="541"/>
      <c r="CM6" s="541"/>
      <c r="CN6" s="541"/>
      <c r="CO6" s="541"/>
      <c r="CP6" s="541"/>
      <c r="CQ6" s="541"/>
      <c r="CR6" s="541"/>
      <c r="CS6" s="541"/>
      <c r="CT6" s="541" t="s">
        <v>65</v>
      </c>
      <c r="CU6" s="541"/>
      <c r="CV6" s="541"/>
      <c r="CW6" s="541"/>
      <c r="CX6" s="541"/>
      <c r="CY6" s="541"/>
      <c r="CZ6" s="541"/>
      <c r="DA6" s="541"/>
      <c r="DB6" s="541"/>
      <c r="DC6" s="541"/>
      <c r="DD6" s="541"/>
      <c r="DE6" s="541"/>
      <c r="DF6" s="541"/>
      <c r="DG6" s="541"/>
      <c r="DH6" s="541"/>
      <c r="DI6" s="541"/>
      <c r="DJ6" s="541"/>
      <c r="DK6" s="541"/>
      <c r="DL6" s="541"/>
      <c r="DM6" s="541"/>
      <c r="DN6" s="541"/>
      <c r="DO6" s="541"/>
      <c r="DP6" s="541"/>
      <c r="DQ6" s="541"/>
      <c r="DR6" s="541"/>
      <c r="DS6" s="541"/>
      <c r="DT6" s="541"/>
      <c r="DU6" s="541"/>
      <c r="DV6" s="541"/>
      <c r="DW6" s="541" t="s">
        <v>74</v>
      </c>
      <c r="DX6" s="541"/>
      <c r="DY6" s="541"/>
      <c r="DZ6" s="541"/>
      <c r="EA6" s="541"/>
      <c r="EB6" s="541"/>
      <c r="EC6" s="541"/>
      <c r="ED6" s="541"/>
      <c r="EE6" s="541"/>
      <c r="EF6" s="541"/>
      <c r="EG6" s="541"/>
      <c r="EH6" s="541"/>
      <c r="EI6" s="541"/>
      <c r="EJ6" s="541"/>
      <c r="EK6" s="541"/>
      <c r="EL6" s="541"/>
      <c r="EM6" s="541"/>
      <c r="EN6" s="541"/>
      <c r="EO6" s="541"/>
      <c r="EP6" s="541"/>
      <c r="EQ6" s="541"/>
      <c r="ER6" s="541"/>
      <c r="ES6" s="541"/>
      <c r="ET6" s="541"/>
      <c r="EU6" s="541"/>
      <c r="EV6" s="541"/>
      <c r="EW6" s="541"/>
      <c r="EX6" s="541"/>
      <c r="EY6" s="541"/>
      <c r="EZ6" s="541"/>
      <c r="FA6" s="557" t="s">
        <v>66</v>
      </c>
      <c r="FB6" s="558"/>
      <c r="FC6" s="558"/>
      <c r="FD6" s="558"/>
      <c r="FE6" s="558"/>
      <c r="FF6" s="558"/>
      <c r="FG6" s="558"/>
      <c r="FH6" s="558"/>
      <c r="FI6" s="558"/>
      <c r="FJ6" s="558"/>
      <c r="FK6" s="558"/>
      <c r="FL6" s="558"/>
      <c r="FM6" s="558"/>
      <c r="FN6" s="558"/>
      <c r="FO6" s="558"/>
      <c r="FP6" s="558"/>
      <c r="FQ6" s="558"/>
      <c r="FR6" s="558"/>
      <c r="FS6" s="558"/>
      <c r="FT6" s="558"/>
      <c r="FU6" s="558"/>
      <c r="FV6" s="558"/>
      <c r="FW6" s="558"/>
      <c r="FX6" s="558"/>
      <c r="FY6" s="558"/>
      <c r="FZ6" s="558"/>
      <c r="GA6" s="558"/>
      <c r="GB6" s="558"/>
      <c r="GC6" s="559"/>
      <c r="GD6" s="557" t="s">
        <v>67</v>
      </c>
      <c r="GE6" s="558"/>
      <c r="GF6" s="558"/>
      <c r="GG6" s="558"/>
      <c r="GH6" s="558"/>
      <c r="GI6" s="558"/>
      <c r="GJ6" s="558"/>
      <c r="GK6" s="558"/>
      <c r="GL6" s="558"/>
      <c r="GM6" s="558"/>
      <c r="GN6" s="558"/>
      <c r="GO6" s="558"/>
      <c r="GP6" s="558"/>
      <c r="GQ6" s="558"/>
      <c r="GR6" s="558"/>
      <c r="GS6" s="558"/>
      <c r="GT6" s="558"/>
      <c r="GU6" s="558"/>
      <c r="GV6" s="558"/>
      <c r="GW6" s="558"/>
      <c r="GX6" s="559"/>
      <c r="GY6" s="557" t="s">
        <v>68</v>
      </c>
      <c r="GZ6" s="558"/>
      <c r="HA6" s="558"/>
      <c r="HB6" s="558"/>
      <c r="HC6" s="558"/>
      <c r="HD6" s="558"/>
      <c r="HE6" s="558"/>
      <c r="HF6" s="558"/>
      <c r="HG6" s="558"/>
      <c r="HH6" s="558"/>
      <c r="HI6" s="558"/>
      <c r="HJ6" s="558"/>
      <c r="HK6" s="558"/>
      <c r="HL6" s="558"/>
      <c r="HM6" s="558"/>
      <c r="HN6" s="558"/>
      <c r="HO6" s="558"/>
      <c r="HP6" s="558"/>
      <c r="HQ6" s="558"/>
      <c r="HR6" s="558"/>
      <c r="HS6" s="558"/>
      <c r="HT6" s="558"/>
      <c r="HU6" s="558"/>
      <c r="HV6" s="558"/>
      <c r="HW6" s="558"/>
      <c r="HX6" s="558"/>
      <c r="HY6" s="558"/>
      <c r="HZ6" s="558"/>
      <c r="IA6" s="559"/>
      <c r="IB6" s="542" t="s">
        <v>69</v>
      </c>
      <c r="IC6" s="543"/>
      <c r="ID6" s="543"/>
      <c r="IE6" s="543"/>
      <c r="IF6" s="543"/>
      <c r="IG6" s="543"/>
      <c r="IH6" s="543"/>
      <c r="II6" s="543"/>
      <c r="IJ6" s="543"/>
      <c r="IK6" s="543"/>
      <c r="IL6" s="543"/>
      <c r="IM6" s="543"/>
      <c r="IN6" s="543"/>
      <c r="IO6" s="543"/>
      <c r="IP6" s="543"/>
      <c r="IQ6" s="543"/>
      <c r="IR6" s="543"/>
      <c r="IS6" s="543"/>
      <c r="IT6" s="543"/>
      <c r="IU6" s="543"/>
      <c r="IV6" s="543"/>
      <c r="IW6" s="543"/>
      <c r="IX6" s="543"/>
      <c r="IY6" s="543"/>
      <c r="IZ6" s="543"/>
      <c r="JA6" s="543"/>
      <c r="JB6" s="543"/>
      <c r="JC6" s="543"/>
      <c r="JD6" s="544"/>
      <c r="JE6" s="542" t="s">
        <v>70</v>
      </c>
      <c r="JF6" s="543"/>
      <c r="JG6" s="543"/>
      <c r="JH6" s="543"/>
      <c r="JI6" s="543"/>
      <c r="JJ6" s="543"/>
      <c r="JK6" s="543"/>
      <c r="JL6" s="543"/>
      <c r="JM6" s="543"/>
      <c r="JN6" s="543"/>
      <c r="JO6" s="543"/>
      <c r="JP6" s="543"/>
      <c r="JQ6" s="543"/>
      <c r="JR6" s="543"/>
      <c r="JS6" s="543"/>
      <c r="JT6" s="543"/>
      <c r="JU6" s="543"/>
      <c r="JV6" s="543"/>
      <c r="JW6" s="543"/>
      <c r="JX6" s="543"/>
      <c r="JY6" s="543"/>
      <c r="JZ6" s="543"/>
      <c r="KA6" s="543"/>
      <c r="KB6" s="543"/>
      <c r="KC6" s="543"/>
      <c r="KD6" s="543"/>
      <c r="KE6" s="543"/>
      <c r="KF6" s="543"/>
      <c r="KG6" s="544"/>
      <c r="KH6" s="542" t="s">
        <v>71</v>
      </c>
      <c r="KI6" s="543"/>
      <c r="KJ6" s="543"/>
      <c r="KK6" s="543"/>
      <c r="KL6" s="543"/>
      <c r="KM6" s="543"/>
      <c r="KN6" s="543"/>
      <c r="KO6" s="543"/>
      <c r="KP6" s="543"/>
      <c r="KQ6" s="543"/>
      <c r="KR6" s="543"/>
      <c r="KS6" s="543"/>
      <c r="KT6" s="543"/>
      <c r="KU6" s="543"/>
      <c r="KV6" s="543"/>
      <c r="KW6" s="543"/>
      <c r="KX6" s="543"/>
      <c r="KY6" s="543"/>
      <c r="KZ6" s="543"/>
      <c r="LA6" s="543"/>
      <c r="LB6" s="543"/>
      <c r="LC6" s="543"/>
      <c r="LD6" s="543"/>
      <c r="LE6" s="543"/>
      <c r="LF6" s="543"/>
      <c r="LG6" s="543"/>
      <c r="LH6" s="543"/>
      <c r="LI6" s="543"/>
      <c r="LJ6" s="544"/>
      <c r="LK6" s="542" t="s">
        <v>165</v>
      </c>
      <c r="LL6" s="543"/>
      <c r="LM6" s="543"/>
      <c r="LN6" s="543"/>
      <c r="LO6" s="543"/>
      <c r="LP6" s="543"/>
      <c r="LQ6" s="543"/>
      <c r="LR6" s="543"/>
      <c r="LS6" s="543"/>
      <c r="LT6" s="543"/>
      <c r="LU6" s="543"/>
      <c r="LV6" s="543"/>
      <c r="LW6" s="543"/>
      <c r="LX6" s="543"/>
      <c r="LY6" s="543"/>
      <c r="LZ6" s="543"/>
      <c r="MA6" s="543"/>
      <c r="MB6" s="543"/>
      <c r="MC6" s="543"/>
      <c r="MD6" s="543"/>
      <c r="ME6" s="543"/>
      <c r="MF6" s="543"/>
      <c r="MG6" s="543"/>
      <c r="MH6" s="543"/>
      <c r="MI6" s="543"/>
      <c r="MJ6" s="543"/>
      <c r="MK6" s="543"/>
      <c r="ML6" s="543"/>
      <c r="MM6" s="544"/>
      <c r="MN6" s="542" t="s">
        <v>72</v>
      </c>
      <c r="MO6" s="543"/>
      <c r="MP6" s="543"/>
      <c r="MQ6" s="543"/>
      <c r="MR6" s="543"/>
      <c r="MS6" s="543"/>
      <c r="MT6" s="543"/>
      <c r="MU6" s="543"/>
      <c r="MV6" s="543"/>
      <c r="MW6" s="543"/>
      <c r="MX6" s="543"/>
      <c r="MY6" s="543"/>
      <c r="MZ6" s="543"/>
      <c r="NA6" s="543"/>
      <c r="NB6" s="543"/>
      <c r="NC6" s="543"/>
      <c r="ND6" s="543"/>
      <c r="NE6" s="543"/>
      <c r="NF6" s="543"/>
      <c r="NG6" s="543"/>
      <c r="NH6" s="543"/>
      <c r="NI6" s="543"/>
      <c r="NJ6" s="543"/>
      <c r="NK6" s="543"/>
      <c r="NL6" s="543"/>
      <c r="NM6" s="543"/>
      <c r="NN6" s="543"/>
      <c r="NO6" s="543"/>
      <c r="NP6" s="544"/>
      <c r="NQ6" s="538" t="s">
        <v>101</v>
      </c>
      <c r="NR6" s="539"/>
      <c r="NS6" s="539"/>
      <c r="NT6" s="539"/>
      <c r="NU6" s="540"/>
      <c r="NV6" s="541" t="s">
        <v>73</v>
      </c>
      <c r="NW6" s="541"/>
      <c r="NX6" s="541"/>
      <c r="NY6" s="541"/>
      <c r="NZ6" s="541"/>
      <c r="OA6" s="541"/>
      <c r="OB6" s="541"/>
      <c r="OC6" s="541"/>
      <c r="OD6" s="541"/>
      <c r="OE6" s="541"/>
      <c r="OF6" s="541"/>
      <c r="OG6" s="541"/>
      <c r="OH6" s="541"/>
      <c r="OI6" s="541"/>
      <c r="OJ6" s="541"/>
      <c r="OK6" s="541"/>
      <c r="OL6" s="541"/>
      <c r="OM6" s="541"/>
      <c r="ON6" s="541"/>
      <c r="OO6" s="541"/>
      <c r="OP6" s="541"/>
      <c r="OQ6" s="541"/>
      <c r="OR6" s="541"/>
      <c r="OS6" s="541"/>
      <c r="OT6" s="541"/>
      <c r="OU6" s="541"/>
      <c r="OV6" s="541"/>
      <c r="OW6" s="541"/>
      <c r="OX6" s="541"/>
      <c r="OY6" s="541" t="s">
        <v>75</v>
      </c>
      <c r="OZ6" s="541"/>
      <c r="PA6" s="541"/>
      <c r="PB6" s="541"/>
      <c r="PC6" s="541"/>
      <c r="PD6" s="541"/>
      <c r="PE6" s="541"/>
      <c r="PF6" s="541"/>
      <c r="PG6" s="541"/>
      <c r="PH6" s="541"/>
      <c r="PI6" s="541"/>
      <c r="PJ6" s="541"/>
      <c r="PK6" s="541"/>
      <c r="PL6" s="541"/>
      <c r="PM6" s="541"/>
      <c r="PN6" s="541"/>
      <c r="PO6" s="541"/>
      <c r="PP6" s="541"/>
      <c r="PQ6" s="541"/>
      <c r="PR6" s="541"/>
      <c r="PS6" s="541"/>
      <c r="PT6" s="541"/>
      <c r="PU6" s="541"/>
      <c r="PV6" s="541"/>
      <c r="PW6" s="541"/>
      <c r="PX6" s="541"/>
      <c r="PY6" s="541"/>
      <c r="PZ6" s="541"/>
      <c r="QA6" s="541"/>
      <c r="QB6" s="541" t="s">
        <v>76</v>
      </c>
      <c r="QC6" s="541"/>
      <c r="QD6" s="541"/>
      <c r="QE6" s="541"/>
      <c r="QF6" s="541"/>
      <c r="QG6" s="541"/>
      <c r="QH6" s="541"/>
      <c r="QI6" s="541"/>
      <c r="QJ6" s="541"/>
      <c r="QK6" s="541"/>
      <c r="QL6" s="541"/>
      <c r="QM6" s="541"/>
      <c r="QN6" s="541"/>
      <c r="QO6" s="541"/>
      <c r="QP6" s="541"/>
      <c r="QQ6" s="541"/>
      <c r="QR6" s="541"/>
      <c r="QS6" s="541"/>
      <c r="QT6" s="541"/>
      <c r="QU6" s="541"/>
      <c r="QV6" s="541"/>
      <c r="QW6" s="541"/>
      <c r="QX6" s="541"/>
      <c r="QY6" s="541"/>
      <c r="QZ6" s="541"/>
      <c r="RA6" s="541"/>
      <c r="RB6" s="541"/>
      <c r="RC6" s="541"/>
      <c r="RD6" s="541"/>
      <c r="RE6" s="533" t="s">
        <v>77</v>
      </c>
      <c r="RF6" s="533"/>
      <c r="RG6" s="533"/>
      <c r="RH6" s="533"/>
      <c r="RI6" s="533"/>
      <c r="RJ6" s="533"/>
      <c r="RK6" s="533"/>
      <c r="RL6" s="533"/>
      <c r="RM6" s="533"/>
      <c r="RN6" s="533"/>
      <c r="RO6" s="533"/>
      <c r="RP6" s="533"/>
      <c r="RQ6" s="533"/>
      <c r="RR6" s="533"/>
      <c r="RS6" s="533"/>
      <c r="RT6" s="533"/>
      <c r="RU6" s="533"/>
      <c r="RV6" s="533"/>
      <c r="RW6" s="533"/>
      <c r="RX6" s="533"/>
      <c r="RY6" s="533"/>
      <c r="RZ6" s="533"/>
      <c r="SA6" s="533"/>
      <c r="SB6" s="533"/>
      <c r="SC6" s="533"/>
      <c r="SD6" s="533"/>
      <c r="SE6" s="533"/>
      <c r="SF6" s="533"/>
      <c r="SG6" s="533"/>
      <c r="SH6" s="533" t="s">
        <v>78</v>
      </c>
      <c r="SI6" s="533"/>
      <c r="SJ6" s="533"/>
      <c r="SK6" s="533"/>
      <c r="SL6" s="533"/>
      <c r="SM6" s="533"/>
      <c r="SN6" s="533"/>
      <c r="SO6" s="533"/>
      <c r="SP6" s="533"/>
      <c r="SQ6" s="533"/>
      <c r="SR6" s="533"/>
      <c r="SS6" s="533"/>
      <c r="ST6" s="533"/>
      <c r="SU6" s="533"/>
      <c r="SV6" s="533"/>
      <c r="SW6" s="533"/>
      <c r="SX6" s="533"/>
      <c r="SY6" s="533"/>
      <c r="SZ6" s="533"/>
      <c r="TA6" s="533"/>
      <c r="TB6" s="533"/>
      <c r="TC6" s="533"/>
      <c r="TD6" s="533"/>
      <c r="TE6" s="533"/>
      <c r="TF6" s="533"/>
      <c r="TG6" s="533"/>
      <c r="TH6" s="533"/>
      <c r="TI6" s="533"/>
      <c r="TJ6" s="533"/>
      <c r="TK6" s="533" t="s">
        <v>79</v>
      </c>
      <c r="TL6" s="533"/>
      <c r="TM6" s="533"/>
      <c r="TN6" s="533"/>
      <c r="TO6" s="533"/>
      <c r="TP6" s="533"/>
      <c r="TQ6" s="533"/>
      <c r="TR6" s="533"/>
      <c r="TS6" s="533"/>
      <c r="TT6" s="533"/>
      <c r="TU6" s="533"/>
      <c r="TV6" s="533"/>
      <c r="TW6" s="533"/>
      <c r="TX6" s="533"/>
      <c r="TY6" s="533"/>
      <c r="TZ6" s="533"/>
      <c r="UA6" s="533"/>
      <c r="UB6" s="533"/>
      <c r="UC6" s="533"/>
      <c r="UD6" s="533"/>
      <c r="UE6" s="533"/>
      <c r="UF6" s="533"/>
      <c r="UG6" s="533"/>
      <c r="UH6" s="533"/>
      <c r="UI6" s="533"/>
      <c r="UJ6" s="533"/>
      <c r="UK6" s="533"/>
      <c r="UL6" s="533"/>
      <c r="UM6" s="533"/>
      <c r="UN6" s="533" t="s">
        <v>80</v>
      </c>
      <c r="UO6" s="533"/>
      <c r="UP6" s="533"/>
      <c r="UQ6" s="533"/>
      <c r="UR6" s="533"/>
      <c r="US6" s="533"/>
      <c r="UT6" s="533"/>
      <c r="UU6" s="533"/>
      <c r="UV6" s="533"/>
      <c r="UW6" s="533"/>
      <c r="UX6" s="533"/>
      <c r="UY6" s="533"/>
      <c r="UZ6" s="533"/>
      <c r="VA6" s="533"/>
      <c r="VB6" s="533"/>
      <c r="VC6" s="533"/>
      <c r="VD6" s="533"/>
      <c r="VE6" s="533"/>
      <c r="VF6" s="533"/>
      <c r="VG6" s="533"/>
      <c r="VH6" s="533"/>
      <c r="VI6" s="533"/>
      <c r="VJ6" s="533"/>
      <c r="VK6" s="533"/>
      <c r="VL6" s="533"/>
      <c r="VM6" s="533"/>
      <c r="VN6" s="533"/>
      <c r="VO6" s="533"/>
      <c r="VP6" s="533"/>
      <c r="VQ6" s="534" t="s">
        <v>81</v>
      </c>
      <c r="VR6" s="534"/>
      <c r="VS6" s="534"/>
      <c r="VT6" s="534"/>
      <c r="VU6" s="534"/>
      <c r="VV6" s="534"/>
      <c r="VW6" s="534"/>
      <c r="VX6" s="534"/>
      <c r="VY6" s="534"/>
      <c r="VZ6" s="534"/>
      <c r="WA6" s="534"/>
      <c r="WB6" s="534"/>
      <c r="WC6" s="534"/>
      <c r="WD6" s="534"/>
      <c r="WE6" s="534"/>
      <c r="WF6" s="534"/>
      <c r="WG6" s="534"/>
      <c r="WH6" s="534"/>
      <c r="WI6" s="534"/>
      <c r="WJ6" s="534"/>
      <c r="WK6" s="534"/>
      <c r="WL6" s="534"/>
      <c r="WM6" s="534"/>
      <c r="WN6" s="534"/>
      <c r="WO6" s="534"/>
      <c r="WP6" s="534"/>
      <c r="WQ6" s="534"/>
      <c r="WR6" s="534"/>
      <c r="WS6" s="534"/>
      <c r="WT6" s="534" t="s">
        <v>82</v>
      </c>
      <c r="WU6" s="534"/>
      <c r="WV6" s="534"/>
      <c r="WW6" s="534"/>
      <c r="WX6" s="534"/>
      <c r="WY6" s="534"/>
      <c r="WZ6" s="534"/>
      <c r="XA6" s="534"/>
      <c r="XB6" s="534"/>
      <c r="XC6" s="534"/>
      <c r="XD6" s="534"/>
      <c r="XE6" s="534"/>
      <c r="XF6" s="534"/>
      <c r="XG6" s="534"/>
      <c r="XH6" s="534"/>
      <c r="XI6" s="534"/>
      <c r="XJ6" s="534"/>
      <c r="XK6" s="534"/>
      <c r="XL6" s="534"/>
      <c r="XM6" s="534"/>
      <c r="XN6" s="534"/>
      <c r="XO6" s="534"/>
      <c r="XP6" s="534"/>
      <c r="XQ6" s="534"/>
      <c r="XR6" s="534"/>
      <c r="XS6" s="534"/>
      <c r="XT6" s="534"/>
      <c r="XU6" s="534"/>
      <c r="XV6" s="534"/>
      <c r="XW6" s="534" t="s">
        <v>83</v>
      </c>
      <c r="XX6" s="534"/>
      <c r="XY6" s="534"/>
      <c r="XZ6" s="534"/>
      <c r="YA6" s="534"/>
      <c r="YB6" s="534"/>
      <c r="YC6" s="534"/>
      <c r="YD6" s="534"/>
      <c r="YE6" s="534"/>
      <c r="YF6" s="534"/>
      <c r="YG6" s="534"/>
      <c r="YH6" s="534"/>
      <c r="YI6" s="534"/>
      <c r="YJ6" s="534"/>
      <c r="YK6" s="534"/>
      <c r="YL6" s="534"/>
      <c r="YM6" s="534"/>
      <c r="YN6" s="534"/>
      <c r="YO6" s="534"/>
      <c r="YP6" s="534"/>
      <c r="YQ6" s="534"/>
      <c r="YR6" s="534"/>
      <c r="YS6" s="534"/>
      <c r="YT6" s="534"/>
      <c r="YU6" s="534"/>
      <c r="YV6" s="534"/>
      <c r="YW6" s="534"/>
      <c r="YX6" s="534"/>
      <c r="YY6" s="534"/>
      <c r="YZ6" s="534" t="s">
        <v>84</v>
      </c>
      <c r="ZA6" s="534"/>
      <c r="ZB6" s="534"/>
      <c r="ZC6" s="534"/>
      <c r="ZD6" s="534"/>
      <c r="ZE6" s="534"/>
      <c r="ZF6" s="534"/>
      <c r="ZG6" s="534"/>
      <c r="ZH6" s="534"/>
      <c r="ZI6" s="534"/>
      <c r="ZJ6" s="534"/>
      <c r="ZK6" s="534"/>
      <c r="ZL6" s="534"/>
      <c r="ZM6" s="534"/>
      <c r="ZN6" s="534"/>
      <c r="ZO6" s="534"/>
      <c r="ZP6" s="534"/>
      <c r="ZQ6" s="534"/>
      <c r="ZR6" s="534"/>
      <c r="ZS6" s="534"/>
      <c r="ZT6" s="534"/>
      <c r="ZU6" s="534"/>
      <c r="ZV6" s="534"/>
      <c r="ZW6" s="534"/>
      <c r="ZX6" s="534"/>
      <c r="ZY6" s="534"/>
      <c r="ZZ6" s="534"/>
      <c r="AAA6" s="534"/>
      <c r="AAB6" s="534"/>
      <c r="AAC6" s="534" t="s">
        <v>85</v>
      </c>
      <c r="AAD6" s="534"/>
      <c r="AAE6" s="534"/>
      <c r="AAF6" s="534"/>
      <c r="AAG6" s="534"/>
      <c r="AAH6" s="534"/>
      <c r="AAI6" s="534"/>
      <c r="AAJ6" s="534"/>
      <c r="AAK6" s="534"/>
      <c r="AAL6" s="534"/>
      <c r="AAM6" s="534"/>
      <c r="AAN6" s="534"/>
      <c r="AAO6" s="534"/>
      <c r="AAP6" s="534"/>
      <c r="AAQ6" s="534"/>
      <c r="AAR6" s="534"/>
      <c r="AAS6" s="534"/>
      <c r="AAT6" s="534"/>
      <c r="AAU6" s="534"/>
      <c r="AAV6" s="534"/>
      <c r="AAW6" s="534"/>
      <c r="AAX6" s="534"/>
      <c r="AAY6" s="534"/>
      <c r="AAZ6" s="534"/>
      <c r="ABA6" s="534"/>
      <c r="ABB6" s="534"/>
      <c r="ABC6" s="534"/>
      <c r="ABD6" s="534"/>
      <c r="ABE6" s="534"/>
      <c r="ABF6" s="534" t="s">
        <v>86</v>
      </c>
      <c r="ABG6" s="534"/>
      <c r="ABH6" s="534"/>
      <c r="ABI6" s="534"/>
      <c r="ABJ6" s="534"/>
      <c r="ABK6" s="534"/>
      <c r="ABL6" s="534"/>
      <c r="ABM6" s="534"/>
      <c r="ABN6" s="534"/>
      <c r="ABO6" s="534"/>
      <c r="ABP6" s="534"/>
      <c r="ABQ6" s="534"/>
      <c r="ABR6" s="534"/>
      <c r="ABS6" s="534"/>
      <c r="ABT6" s="534"/>
      <c r="ABU6" s="534"/>
      <c r="ABV6" s="534"/>
      <c r="ABW6" s="534"/>
      <c r="ABX6" s="534"/>
      <c r="ABY6" s="534"/>
      <c r="ABZ6" s="534"/>
      <c r="ACA6" s="534"/>
      <c r="ACB6" s="534"/>
      <c r="ACC6" s="534"/>
      <c r="ACD6" s="534"/>
      <c r="ACE6" s="534"/>
      <c r="ACF6" s="534"/>
      <c r="ACG6" s="534"/>
      <c r="ACH6" s="534"/>
      <c r="ACI6" s="535" t="s">
        <v>102</v>
      </c>
      <c r="ACJ6" s="536"/>
      <c r="ACK6" s="536"/>
      <c r="ACL6" s="536"/>
      <c r="ACM6" s="537"/>
      <c r="ACN6" s="533" t="s">
        <v>87</v>
      </c>
      <c r="ACO6" s="533"/>
      <c r="ACP6" s="533"/>
      <c r="ACQ6" s="533"/>
      <c r="ACR6" s="533"/>
      <c r="ACS6" s="533"/>
      <c r="ACT6" s="533"/>
      <c r="ACU6" s="533"/>
      <c r="ACV6" s="533"/>
      <c r="ACW6" s="533"/>
      <c r="ACX6" s="533"/>
      <c r="ACY6" s="533"/>
      <c r="ACZ6" s="533"/>
      <c r="ADA6" s="533"/>
      <c r="ADB6" s="533"/>
      <c r="ADC6" s="533"/>
      <c r="ADD6" s="533"/>
      <c r="ADE6" s="533"/>
      <c r="ADF6" s="533"/>
      <c r="ADG6" s="533"/>
      <c r="ADH6" s="533"/>
      <c r="ADI6" s="533"/>
      <c r="ADJ6" s="533"/>
      <c r="ADK6" s="533"/>
      <c r="ADL6" s="533"/>
      <c r="ADM6" s="533"/>
      <c r="ADN6" s="533"/>
      <c r="ADO6" s="533"/>
      <c r="ADP6" s="533"/>
      <c r="ADQ6" s="533" t="s">
        <v>88</v>
      </c>
      <c r="ADR6" s="533"/>
      <c r="ADS6" s="533"/>
      <c r="ADT6" s="533"/>
      <c r="ADU6" s="533"/>
      <c r="ADV6" s="533"/>
      <c r="ADW6" s="533"/>
      <c r="ADX6" s="533"/>
      <c r="ADY6" s="533"/>
      <c r="ADZ6" s="533"/>
      <c r="AEA6" s="533"/>
      <c r="AEB6" s="533"/>
      <c r="AEC6" s="533"/>
      <c r="AED6" s="533"/>
      <c r="AEE6" s="533"/>
      <c r="AEF6" s="533"/>
      <c r="AEG6" s="533"/>
      <c r="AEH6" s="533"/>
      <c r="AEI6" s="533"/>
      <c r="AEJ6" s="533"/>
      <c r="AEK6" s="533"/>
      <c r="AEL6" s="533"/>
      <c r="AEM6" s="533"/>
      <c r="AEN6" s="533"/>
      <c r="AEO6" s="533"/>
      <c r="AEP6" s="533"/>
      <c r="AEQ6" s="533"/>
      <c r="AER6" s="533"/>
      <c r="AES6" s="533"/>
      <c r="AET6" s="534"/>
      <c r="AEU6" s="534"/>
      <c r="AEV6" s="534"/>
      <c r="AEW6" s="534"/>
      <c r="AEX6" s="534"/>
      <c r="AEY6" s="534"/>
      <c r="AEZ6" s="534"/>
      <c r="AFA6" s="534"/>
      <c r="AFB6" s="534"/>
      <c r="AFC6" s="534"/>
      <c r="AFD6" s="534"/>
      <c r="AFE6" s="534"/>
      <c r="AFF6" s="534"/>
      <c r="AFG6" s="534"/>
      <c r="AFH6" s="534"/>
      <c r="AFI6" s="534"/>
      <c r="AFJ6" s="534"/>
      <c r="AFK6" s="534"/>
      <c r="AFL6" s="534"/>
      <c r="AFM6" s="534"/>
      <c r="AFN6" s="534"/>
      <c r="AFO6" s="534"/>
      <c r="AFP6" s="534"/>
      <c r="AFQ6" s="534"/>
      <c r="AFR6" s="534"/>
      <c r="AFS6" s="534"/>
      <c r="AFT6" s="534"/>
      <c r="AFU6" s="534"/>
      <c r="AFV6" s="535"/>
      <c r="AFW6" s="545"/>
      <c r="AFX6" s="546"/>
      <c r="AFY6" s="546"/>
      <c r="AFZ6" s="546"/>
      <c r="AGA6" s="547"/>
      <c r="AGB6" s="548"/>
      <c r="AGC6" s="546"/>
      <c r="AGD6" s="546"/>
      <c r="AGE6" s="546"/>
      <c r="AGF6" s="549"/>
      <c r="AGG6" s="545"/>
      <c r="AGH6" s="546"/>
      <c r="AGI6" s="546"/>
      <c r="AGJ6" s="546"/>
      <c r="AGK6" s="547"/>
      <c r="AGL6" s="550"/>
      <c r="AGM6" s="550"/>
      <c r="AGN6" s="550"/>
      <c r="AGO6" s="550"/>
      <c r="AGP6" s="550"/>
    </row>
    <row r="7" spans="1:892" ht="46.5" customHeight="1" outlineLevel="1" thickBot="1" x14ac:dyDescent="0.3">
      <c r="B7" s="553"/>
      <c r="C7" s="553"/>
      <c r="D7" s="553"/>
      <c r="E7" s="556"/>
      <c r="F7" s="253" t="s">
        <v>98</v>
      </c>
      <c r="G7" s="253" t="s">
        <v>99</v>
      </c>
      <c r="H7" s="253" t="s">
        <v>95</v>
      </c>
      <c r="I7" s="254" t="s">
        <v>16</v>
      </c>
      <c r="J7" s="254" t="s">
        <v>17</v>
      </c>
      <c r="K7" s="255" t="s">
        <v>97</v>
      </c>
      <c r="L7" s="256" t="s">
        <v>12</v>
      </c>
      <c r="M7" s="256" t="s">
        <v>13</v>
      </c>
      <c r="N7" s="256" t="s">
        <v>1723</v>
      </c>
      <c r="O7" s="256" t="s">
        <v>737</v>
      </c>
      <c r="P7" s="256" t="s">
        <v>738</v>
      </c>
      <c r="Q7" s="191" t="s">
        <v>5</v>
      </c>
      <c r="R7" s="257" t="s">
        <v>6</v>
      </c>
      <c r="S7" s="256" t="s">
        <v>7</v>
      </c>
      <c r="T7" s="256" t="s">
        <v>8</v>
      </c>
      <c r="U7" s="256" t="s">
        <v>9</v>
      </c>
      <c r="V7" s="256" t="s">
        <v>10</v>
      </c>
      <c r="W7" s="256" t="s">
        <v>11</v>
      </c>
      <c r="X7" s="87" t="s">
        <v>15</v>
      </c>
      <c r="Y7" s="258" t="s">
        <v>12</v>
      </c>
      <c r="Z7" s="258" t="s">
        <v>13</v>
      </c>
      <c r="AA7" s="258" t="s">
        <v>1723</v>
      </c>
      <c r="AB7" s="258" t="s">
        <v>3</v>
      </c>
      <c r="AC7" s="258" t="s">
        <v>4</v>
      </c>
      <c r="AD7" s="258" t="s">
        <v>5</v>
      </c>
      <c r="AE7" s="258" t="s">
        <v>6</v>
      </c>
      <c r="AF7" s="258" t="s">
        <v>7</v>
      </c>
      <c r="AG7" s="258" t="s">
        <v>8</v>
      </c>
      <c r="AH7" s="258" t="s">
        <v>9</v>
      </c>
      <c r="AI7" s="258" t="s">
        <v>10</v>
      </c>
      <c r="AJ7" s="258" t="s">
        <v>11</v>
      </c>
      <c r="AK7" s="259" t="s">
        <v>18</v>
      </c>
      <c r="AL7" s="85" t="s">
        <v>16</v>
      </c>
      <c r="AM7" s="85" t="s">
        <v>17</v>
      </c>
      <c r="AN7" s="260" t="s">
        <v>39</v>
      </c>
      <c r="AO7" s="261" t="s">
        <v>12</v>
      </c>
      <c r="AP7" s="261" t="s">
        <v>13</v>
      </c>
      <c r="AQ7" s="261" t="s">
        <v>1723</v>
      </c>
      <c r="AR7" s="261" t="s">
        <v>737</v>
      </c>
      <c r="AS7" s="261" t="s">
        <v>738</v>
      </c>
      <c r="AT7" s="261" t="s">
        <v>739</v>
      </c>
      <c r="AU7" s="262" t="s">
        <v>740</v>
      </c>
      <c r="AV7" s="261" t="s">
        <v>741</v>
      </c>
      <c r="AW7" s="261" t="s">
        <v>8</v>
      </c>
      <c r="AX7" s="261" t="s">
        <v>9</v>
      </c>
      <c r="AY7" s="261" t="s">
        <v>10</v>
      </c>
      <c r="AZ7" s="261" t="s">
        <v>11</v>
      </c>
      <c r="BA7" s="255" t="s">
        <v>15</v>
      </c>
      <c r="BB7" s="263" t="s">
        <v>12</v>
      </c>
      <c r="BC7" s="263" t="s">
        <v>13</v>
      </c>
      <c r="BD7" s="263" t="s">
        <v>1723</v>
      </c>
      <c r="BE7" s="263" t="s">
        <v>3</v>
      </c>
      <c r="BF7" s="263" t="s">
        <v>4</v>
      </c>
      <c r="BG7" s="263" t="s">
        <v>5</v>
      </c>
      <c r="BH7" s="263" t="s">
        <v>6</v>
      </c>
      <c r="BI7" s="263" t="s">
        <v>7</v>
      </c>
      <c r="BJ7" s="263" t="s">
        <v>8</v>
      </c>
      <c r="BK7" s="263" t="s">
        <v>9</v>
      </c>
      <c r="BL7" s="263" t="s">
        <v>10</v>
      </c>
      <c r="BM7" s="263" t="s">
        <v>11</v>
      </c>
      <c r="BN7" s="264" t="s">
        <v>18</v>
      </c>
      <c r="BO7" s="83" t="s">
        <v>16</v>
      </c>
      <c r="BP7" s="264" t="s">
        <v>17</v>
      </c>
      <c r="BQ7" s="260" t="s">
        <v>39</v>
      </c>
      <c r="BR7" s="263" t="s">
        <v>12</v>
      </c>
      <c r="BS7" s="263" t="s">
        <v>13</v>
      </c>
      <c r="BT7" s="263" t="s">
        <v>1723</v>
      </c>
      <c r="BU7" s="265" t="s">
        <v>737</v>
      </c>
      <c r="BV7" s="265" t="s">
        <v>4</v>
      </c>
      <c r="BW7" s="192" t="s">
        <v>739</v>
      </c>
      <c r="BX7" s="266" t="s">
        <v>6</v>
      </c>
      <c r="BY7" s="265" t="s">
        <v>7</v>
      </c>
      <c r="BZ7" s="265" t="s">
        <v>8</v>
      </c>
      <c r="CA7" s="265" t="s">
        <v>9</v>
      </c>
      <c r="CB7" s="265" t="s">
        <v>10</v>
      </c>
      <c r="CC7" s="265" t="s">
        <v>11</v>
      </c>
      <c r="CD7" s="255" t="s">
        <v>15</v>
      </c>
      <c r="CE7" s="258" t="s">
        <v>12</v>
      </c>
      <c r="CF7" s="258" t="s">
        <v>13</v>
      </c>
      <c r="CG7" s="258" t="s">
        <v>1723</v>
      </c>
      <c r="CH7" s="258" t="s">
        <v>3</v>
      </c>
      <c r="CI7" s="258" t="s">
        <v>4</v>
      </c>
      <c r="CJ7" s="258" t="s">
        <v>5</v>
      </c>
      <c r="CK7" s="258" t="s">
        <v>6</v>
      </c>
      <c r="CL7" s="258" t="s">
        <v>7</v>
      </c>
      <c r="CM7" s="258" t="s">
        <v>8</v>
      </c>
      <c r="CN7" s="258" t="s">
        <v>9</v>
      </c>
      <c r="CO7" s="258" t="s">
        <v>10</v>
      </c>
      <c r="CP7" s="258" t="s">
        <v>11</v>
      </c>
      <c r="CQ7" s="260" t="s">
        <v>18</v>
      </c>
      <c r="CR7" s="264" t="s">
        <v>16</v>
      </c>
      <c r="CS7" s="83" t="s">
        <v>17</v>
      </c>
      <c r="CT7" s="260" t="s">
        <v>39</v>
      </c>
      <c r="CU7" s="258" t="s">
        <v>12</v>
      </c>
      <c r="CV7" s="258" t="s">
        <v>13</v>
      </c>
      <c r="CW7" s="258" t="s">
        <v>1723</v>
      </c>
      <c r="CX7" s="258" t="s">
        <v>3</v>
      </c>
      <c r="CY7" s="258" t="s">
        <v>4</v>
      </c>
      <c r="CZ7" s="258" t="s">
        <v>5</v>
      </c>
      <c r="DA7" s="267" t="s">
        <v>6</v>
      </c>
      <c r="DB7" s="258" t="s">
        <v>7</v>
      </c>
      <c r="DC7" s="258" t="s">
        <v>8</v>
      </c>
      <c r="DD7" s="258" t="s">
        <v>9</v>
      </c>
      <c r="DE7" s="258" t="s">
        <v>10</v>
      </c>
      <c r="DF7" s="258" t="s">
        <v>11</v>
      </c>
      <c r="DG7" s="255" t="s">
        <v>15</v>
      </c>
      <c r="DH7" s="258" t="s">
        <v>12</v>
      </c>
      <c r="DI7" s="258" t="s">
        <v>13</v>
      </c>
      <c r="DJ7" s="258" t="s">
        <v>1723</v>
      </c>
      <c r="DK7" s="258" t="s">
        <v>3</v>
      </c>
      <c r="DL7" s="258" t="s">
        <v>4</v>
      </c>
      <c r="DM7" s="258" t="s">
        <v>5</v>
      </c>
      <c r="DN7" s="258" t="s">
        <v>6</v>
      </c>
      <c r="DO7" s="258" t="s">
        <v>7</v>
      </c>
      <c r="DP7" s="258" t="s">
        <v>8</v>
      </c>
      <c r="DQ7" s="258" t="s">
        <v>9</v>
      </c>
      <c r="DR7" s="258" t="s">
        <v>10</v>
      </c>
      <c r="DS7" s="258" t="s">
        <v>11</v>
      </c>
      <c r="DT7" s="260" t="s">
        <v>18</v>
      </c>
      <c r="DU7" s="264" t="s">
        <v>16</v>
      </c>
      <c r="DV7" s="264" t="s">
        <v>17</v>
      </c>
      <c r="DW7" s="260" t="s">
        <v>39</v>
      </c>
      <c r="DX7" s="258" t="s">
        <v>12</v>
      </c>
      <c r="DY7" s="258" t="s">
        <v>13</v>
      </c>
      <c r="DZ7" s="258" t="s">
        <v>1723</v>
      </c>
      <c r="EA7" s="258" t="s">
        <v>3</v>
      </c>
      <c r="EB7" s="258" t="s">
        <v>738</v>
      </c>
      <c r="EC7" s="258" t="s">
        <v>739</v>
      </c>
      <c r="ED7" s="267" t="s">
        <v>6</v>
      </c>
      <c r="EE7" s="258" t="s">
        <v>7</v>
      </c>
      <c r="EF7" s="258" t="s">
        <v>8</v>
      </c>
      <c r="EG7" s="258" t="s">
        <v>9</v>
      </c>
      <c r="EH7" s="258" t="s">
        <v>10</v>
      </c>
      <c r="EI7" s="258" t="s">
        <v>1337</v>
      </c>
      <c r="EJ7" s="258"/>
      <c r="EK7" s="255" t="s">
        <v>15</v>
      </c>
      <c r="EL7" s="258" t="s">
        <v>12</v>
      </c>
      <c r="EM7" s="258" t="s">
        <v>13</v>
      </c>
      <c r="EN7" s="258" t="s">
        <v>1723</v>
      </c>
      <c r="EO7" s="258" t="s">
        <v>3</v>
      </c>
      <c r="EP7" s="258" t="s">
        <v>4</v>
      </c>
      <c r="EQ7" s="258" t="s">
        <v>5</v>
      </c>
      <c r="ER7" s="267" t="s">
        <v>6</v>
      </c>
      <c r="ES7" s="258" t="s">
        <v>7</v>
      </c>
      <c r="ET7" s="258" t="s">
        <v>8</v>
      </c>
      <c r="EU7" s="258" t="s">
        <v>9</v>
      </c>
      <c r="EV7" s="258" t="s">
        <v>10</v>
      </c>
      <c r="EW7" s="258" t="s">
        <v>11</v>
      </c>
      <c r="EX7" s="260" t="s">
        <v>21</v>
      </c>
      <c r="EY7" s="83" t="s">
        <v>16</v>
      </c>
      <c r="EZ7" s="83" t="s">
        <v>17</v>
      </c>
      <c r="FA7" s="260" t="s">
        <v>39</v>
      </c>
      <c r="FB7" s="258" t="s">
        <v>12</v>
      </c>
      <c r="FC7" s="258" t="s">
        <v>13</v>
      </c>
      <c r="FD7" s="258" t="s">
        <v>1723</v>
      </c>
      <c r="FE7" s="258" t="s">
        <v>3</v>
      </c>
      <c r="FF7" s="258" t="s">
        <v>738</v>
      </c>
      <c r="FG7" s="258" t="s">
        <v>739</v>
      </c>
      <c r="FH7" s="267" t="s">
        <v>6</v>
      </c>
      <c r="FI7" s="258" t="s">
        <v>7</v>
      </c>
      <c r="FJ7" s="258" t="s">
        <v>8</v>
      </c>
      <c r="FK7" s="258" t="s">
        <v>9</v>
      </c>
      <c r="FL7" s="258" t="s">
        <v>10</v>
      </c>
      <c r="FM7" s="258" t="s">
        <v>11</v>
      </c>
      <c r="FN7" s="255" t="s">
        <v>15</v>
      </c>
      <c r="FO7" s="258" t="s">
        <v>12</v>
      </c>
      <c r="FP7" s="258" t="s">
        <v>13</v>
      </c>
      <c r="FQ7" s="258" t="s">
        <v>1723</v>
      </c>
      <c r="FR7" s="258" t="s">
        <v>3</v>
      </c>
      <c r="FS7" s="258" t="s">
        <v>4</v>
      </c>
      <c r="FT7" s="258" t="s">
        <v>5</v>
      </c>
      <c r="FU7" s="258" t="s">
        <v>6</v>
      </c>
      <c r="FV7" s="258" t="s">
        <v>7</v>
      </c>
      <c r="FW7" s="258" t="s">
        <v>8</v>
      </c>
      <c r="FX7" s="258" t="s">
        <v>9</v>
      </c>
      <c r="FY7" s="258" t="s">
        <v>10</v>
      </c>
      <c r="FZ7" s="258" t="s">
        <v>11</v>
      </c>
      <c r="GA7" s="260" t="s">
        <v>21</v>
      </c>
      <c r="GB7" s="264" t="s">
        <v>16</v>
      </c>
      <c r="GC7" s="264" t="s">
        <v>17</v>
      </c>
      <c r="GD7" s="260" t="s">
        <v>39</v>
      </c>
      <c r="GE7" s="258" t="s">
        <v>12</v>
      </c>
      <c r="GF7" s="258" t="s">
        <v>13</v>
      </c>
      <c r="GG7" s="258" t="s">
        <v>1723</v>
      </c>
      <c r="GH7" s="258" t="s">
        <v>3</v>
      </c>
      <c r="GI7" s="258" t="s">
        <v>738</v>
      </c>
      <c r="GJ7" s="258" t="s">
        <v>739</v>
      </c>
      <c r="GK7" s="258" t="s">
        <v>6</v>
      </c>
      <c r="GL7" s="258" t="s">
        <v>7</v>
      </c>
      <c r="GM7" s="258" t="s">
        <v>8</v>
      </c>
      <c r="GN7" s="258" t="s">
        <v>1338</v>
      </c>
      <c r="GO7" s="258" t="s">
        <v>10</v>
      </c>
      <c r="GP7" s="258" t="s">
        <v>11</v>
      </c>
      <c r="GQ7" s="255" t="s">
        <v>15</v>
      </c>
      <c r="GR7" s="258" t="s">
        <v>6</v>
      </c>
      <c r="GS7" s="258"/>
      <c r="GT7" s="258"/>
      <c r="GU7" s="258"/>
      <c r="GV7" s="260" t="s">
        <v>21</v>
      </c>
      <c r="GW7" s="83" t="s">
        <v>16</v>
      </c>
      <c r="GX7" s="83" t="s">
        <v>17</v>
      </c>
      <c r="GY7" s="260" t="s">
        <v>39</v>
      </c>
      <c r="GZ7" s="258" t="s">
        <v>12</v>
      </c>
      <c r="HA7" s="258" t="s">
        <v>13</v>
      </c>
      <c r="HB7" s="258" t="s">
        <v>1723</v>
      </c>
      <c r="HC7" s="258" t="s">
        <v>3</v>
      </c>
      <c r="HD7" s="258" t="s">
        <v>4</v>
      </c>
      <c r="HE7" s="258" t="s">
        <v>5</v>
      </c>
      <c r="HF7" s="267" t="s">
        <v>6</v>
      </c>
      <c r="HG7" s="258" t="s">
        <v>7</v>
      </c>
      <c r="HH7" s="258" t="s">
        <v>8</v>
      </c>
      <c r="HI7" s="258" t="s">
        <v>9</v>
      </c>
      <c r="HJ7" s="258" t="s">
        <v>10</v>
      </c>
      <c r="HK7" s="258" t="s">
        <v>11</v>
      </c>
      <c r="HL7" s="255" t="s">
        <v>15</v>
      </c>
      <c r="HM7" s="258" t="s">
        <v>12</v>
      </c>
      <c r="HN7" s="258" t="s">
        <v>13</v>
      </c>
      <c r="HO7" s="258" t="s">
        <v>1723</v>
      </c>
      <c r="HP7" s="258" t="s">
        <v>3</v>
      </c>
      <c r="HQ7" s="258" t="s">
        <v>4</v>
      </c>
      <c r="HR7" s="258" t="s">
        <v>5</v>
      </c>
      <c r="HS7" s="258" t="s">
        <v>6</v>
      </c>
      <c r="HT7" s="258" t="s">
        <v>7</v>
      </c>
      <c r="HU7" s="258" t="s">
        <v>8</v>
      </c>
      <c r="HV7" s="258" t="s">
        <v>9</v>
      </c>
      <c r="HW7" s="258" t="s">
        <v>10</v>
      </c>
      <c r="HX7" s="258" t="s">
        <v>11</v>
      </c>
      <c r="HY7" s="260" t="s">
        <v>21</v>
      </c>
      <c r="HZ7" s="264" t="s">
        <v>16</v>
      </c>
      <c r="IA7" s="264" t="s">
        <v>17</v>
      </c>
      <c r="IB7" s="268" t="s">
        <v>39</v>
      </c>
      <c r="IC7" s="269" t="s">
        <v>12</v>
      </c>
      <c r="ID7" s="269" t="s">
        <v>13</v>
      </c>
      <c r="IE7" s="269" t="s">
        <v>1723</v>
      </c>
      <c r="IF7" s="269" t="s">
        <v>3</v>
      </c>
      <c r="IG7" s="269" t="s">
        <v>738</v>
      </c>
      <c r="IH7" s="269" t="s">
        <v>5</v>
      </c>
      <c r="II7" s="270" t="s">
        <v>6</v>
      </c>
      <c r="IJ7" s="269" t="s">
        <v>7</v>
      </c>
      <c r="IK7" s="269" t="s">
        <v>8</v>
      </c>
      <c r="IL7" s="269" t="s">
        <v>9</v>
      </c>
      <c r="IM7" s="269" t="s">
        <v>10</v>
      </c>
      <c r="IN7" s="269" t="s">
        <v>11</v>
      </c>
      <c r="IO7" s="271" t="s">
        <v>15</v>
      </c>
      <c r="IP7" s="258" t="s">
        <v>12</v>
      </c>
      <c r="IQ7" s="258" t="s">
        <v>13</v>
      </c>
      <c r="IR7" s="258" t="s">
        <v>1723</v>
      </c>
      <c r="IS7" s="258" t="s">
        <v>3</v>
      </c>
      <c r="IT7" s="258" t="s">
        <v>4</v>
      </c>
      <c r="IU7" s="258" t="s">
        <v>5</v>
      </c>
      <c r="IV7" s="258" t="s">
        <v>6</v>
      </c>
      <c r="IW7" s="258" t="s">
        <v>7</v>
      </c>
      <c r="IX7" s="258" t="s">
        <v>8</v>
      </c>
      <c r="IY7" s="258" t="s">
        <v>9</v>
      </c>
      <c r="IZ7" s="258" t="s">
        <v>10</v>
      </c>
      <c r="JA7" s="258" t="s">
        <v>11</v>
      </c>
      <c r="JB7" s="268" t="s">
        <v>21</v>
      </c>
      <c r="JC7" s="272" t="s">
        <v>16</v>
      </c>
      <c r="JD7" s="272" t="s">
        <v>17</v>
      </c>
      <c r="JE7" s="268" t="s">
        <v>39</v>
      </c>
      <c r="JF7" s="269" t="s">
        <v>12</v>
      </c>
      <c r="JG7" s="269" t="s">
        <v>13</v>
      </c>
      <c r="JH7" s="269" t="s">
        <v>1723</v>
      </c>
      <c r="JI7" s="269" t="s">
        <v>3</v>
      </c>
      <c r="JJ7" s="269" t="s">
        <v>4</v>
      </c>
      <c r="JK7" s="269" t="s">
        <v>5</v>
      </c>
      <c r="JL7" s="270" t="s">
        <v>6</v>
      </c>
      <c r="JM7" s="269" t="s">
        <v>7</v>
      </c>
      <c r="JN7" s="269" t="s">
        <v>8</v>
      </c>
      <c r="JO7" s="269" t="s">
        <v>9</v>
      </c>
      <c r="JP7" s="269" t="s">
        <v>10</v>
      </c>
      <c r="JQ7" s="269" t="s">
        <v>11</v>
      </c>
      <c r="JR7" s="271" t="s">
        <v>15</v>
      </c>
      <c r="JS7" s="258" t="s">
        <v>12</v>
      </c>
      <c r="JT7" s="258" t="s">
        <v>13</v>
      </c>
      <c r="JU7" s="258" t="s">
        <v>1723</v>
      </c>
      <c r="JV7" s="258" t="s">
        <v>3</v>
      </c>
      <c r="JW7" s="258" t="s">
        <v>4</v>
      </c>
      <c r="JX7" s="258" t="s">
        <v>5</v>
      </c>
      <c r="JY7" s="258" t="s">
        <v>6</v>
      </c>
      <c r="JZ7" s="258" t="s">
        <v>7</v>
      </c>
      <c r="KA7" s="258" t="s">
        <v>8</v>
      </c>
      <c r="KB7" s="258" t="s">
        <v>9</v>
      </c>
      <c r="KC7" s="258" t="s">
        <v>10</v>
      </c>
      <c r="KD7" s="258" t="s">
        <v>11</v>
      </c>
      <c r="KE7" s="268" t="s">
        <v>21</v>
      </c>
      <c r="KF7" s="272" t="s">
        <v>16</v>
      </c>
      <c r="KG7" s="272" t="s">
        <v>17</v>
      </c>
      <c r="KH7" s="268" t="s">
        <v>39</v>
      </c>
      <c r="KI7" s="269" t="s">
        <v>12</v>
      </c>
      <c r="KJ7" s="269" t="s">
        <v>13</v>
      </c>
      <c r="KK7" s="269" t="s">
        <v>1723</v>
      </c>
      <c r="KL7" s="269" t="s">
        <v>3</v>
      </c>
      <c r="KM7" s="176" t="s">
        <v>738</v>
      </c>
      <c r="KN7" s="269" t="s">
        <v>739</v>
      </c>
      <c r="KO7" s="270" t="s">
        <v>6</v>
      </c>
      <c r="KP7" s="269" t="s">
        <v>7</v>
      </c>
      <c r="KQ7" s="269" t="s">
        <v>8</v>
      </c>
      <c r="KR7" s="269" t="s">
        <v>9</v>
      </c>
      <c r="KS7" s="269" t="s">
        <v>10</v>
      </c>
      <c r="KT7" s="269" t="s">
        <v>11</v>
      </c>
      <c r="KU7" s="271" t="s">
        <v>15</v>
      </c>
      <c r="KV7" s="258" t="s">
        <v>12</v>
      </c>
      <c r="KW7" s="258" t="s">
        <v>13</v>
      </c>
      <c r="KX7" s="258" t="s">
        <v>1723</v>
      </c>
      <c r="KY7" s="258" t="s">
        <v>3</v>
      </c>
      <c r="KZ7" s="258" t="s">
        <v>4</v>
      </c>
      <c r="LA7" s="258" t="s">
        <v>5</v>
      </c>
      <c r="LB7" s="258" t="s">
        <v>6</v>
      </c>
      <c r="LC7" s="258" t="s">
        <v>2518</v>
      </c>
      <c r="LD7" s="258" t="s">
        <v>8</v>
      </c>
      <c r="LE7" s="258" t="s">
        <v>9</v>
      </c>
      <c r="LF7" s="258" t="s">
        <v>10</v>
      </c>
      <c r="LG7" s="258" t="s">
        <v>11</v>
      </c>
      <c r="LH7" s="268" t="s">
        <v>21</v>
      </c>
      <c r="LI7" s="272" t="s">
        <v>16</v>
      </c>
      <c r="LJ7" s="272" t="s">
        <v>17</v>
      </c>
      <c r="LK7" s="268" t="s">
        <v>39</v>
      </c>
      <c r="LL7" s="269" t="s">
        <v>20</v>
      </c>
      <c r="LM7" s="269" t="s">
        <v>3</v>
      </c>
      <c r="LN7" s="269" t="s">
        <v>4</v>
      </c>
      <c r="LO7" s="269" t="s">
        <v>5</v>
      </c>
      <c r="LP7" s="269" t="s">
        <v>6</v>
      </c>
      <c r="LQ7" s="269" t="s">
        <v>7</v>
      </c>
      <c r="LR7" s="269" t="s">
        <v>8</v>
      </c>
      <c r="LS7" s="269" t="s">
        <v>9</v>
      </c>
      <c r="LT7" s="269" t="s">
        <v>10</v>
      </c>
      <c r="LU7" s="269" t="s">
        <v>11</v>
      </c>
      <c r="LV7" s="269" t="s">
        <v>12</v>
      </c>
      <c r="LW7" s="269" t="s">
        <v>13</v>
      </c>
      <c r="LX7" s="271" t="s">
        <v>15</v>
      </c>
      <c r="LY7" s="269" t="s">
        <v>20</v>
      </c>
      <c r="LZ7" s="269" t="s">
        <v>3</v>
      </c>
      <c r="MA7" s="269" t="s">
        <v>4</v>
      </c>
      <c r="MB7" s="269" t="s">
        <v>5</v>
      </c>
      <c r="MC7" s="269" t="s">
        <v>6</v>
      </c>
      <c r="MD7" s="269" t="s">
        <v>7</v>
      </c>
      <c r="ME7" s="269" t="s">
        <v>8</v>
      </c>
      <c r="MF7" s="269" t="s">
        <v>9</v>
      </c>
      <c r="MG7" s="269" t="s">
        <v>10</v>
      </c>
      <c r="MH7" s="269" t="s">
        <v>11</v>
      </c>
      <c r="MI7" s="269" t="s">
        <v>12</v>
      </c>
      <c r="MJ7" s="269" t="s">
        <v>13</v>
      </c>
      <c r="MK7" s="268" t="s">
        <v>21</v>
      </c>
      <c r="ML7" s="272" t="s">
        <v>16</v>
      </c>
      <c r="MM7" s="272" t="s">
        <v>17</v>
      </c>
      <c r="MN7" s="89" t="s">
        <v>39</v>
      </c>
      <c r="MO7" s="91" t="s">
        <v>12</v>
      </c>
      <c r="MP7" s="91" t="s">
        <v>13</v>
      </c>
      <c r="MQ7" s="91" t="s">
        <v>1723</v>
      </c>
      <c r="MR7" s="91" t="s">
        <v>3</v>
      </c>
      <c r="MS7" s="91" t="s">
        <v>4</v>
      </c>
      <c r="MT7" s="91" t="s">
        <v>5</v>
      </c>
      <c r="MU7" s="270" t="s">
        <v>6</v>
      </c>
      <c r="MV7" s="91" t="s">
        <v>7</v>
      </c>
      <c r="MW7" s="91" t="s">
        <v>8</v>
      </c>
      <c r="MX7" s="91" t="s">
        <v>9</v>
      </c>
      <c r="MY7" s="91" t="s">
        <v>1339</v>
      </c>
      <c r="MZ7" s="91" t="s">
        <v>11</v>
      </c>
      <c r="NA7" s="79" t="s">
        <v>15</v>
      </c>
      <c r="NB7" s="90" t="s">
        <v>12</v>
      </c>
      <c r="NC7" s="90" t="s">
        <v>13</v>
      </c>
      <c r="ND7" s="90" t="s">
        <v>1723</v>
      </c>
      <c r="NE7" s="90" t="s">
        <v>3</v>
      </c>
      <c r="NF7" s="90" t="s">
        <v>4</v>
      </c>
      <c r="NG7" s="90" t="s">
        <v>5</v>
      </c>
      <c r="NH7" s="90" t="s">
        <v>6</v>
      </c>
      <c r="NI7" s="90" t="s">
        <v>7</v>
      </c>
      <c r="NJ7" s="90" t="s">
        <v>8</v>
      </c>
      <c r="NK7" s="90" t="s">
        <v>9</v>
      </c>
      <c r="NL7" s="90" t="s">
        <v>10</v>
      </c>
      <c r="NM7" s="90" t="s">
        <v>11</v>
      </c>
      <c r="NN7" s="89" t="s">
        <v>21</v>
      </c>
      <c r="NO7" s="92" t="s">
        <v>16</v>
      </c>
      <c r="NP7" s="92" t="s">
        <v>17</v>
      </c>
      <c r="NQ7" s="253" t="s">
        <v>98</v>
      </c>
      <c r="NR7" s="253" t="s">
        <v>99</v>
      </c>
      <c r="NS7" s="253" t="s">
        <v>95</v>
      </c>
      <c r="NT7" s="254" t="s">
        <v>16</v>
      </c>
      <c r="NU7" s="254" t="s">
        <v>17</v>
      </c>
      <c r="NV7" s="268" t="s">
        <v>39</v>
      </c>
      <c r="NW7" s="258" t="s">
        <v>12</v>
      </c>
      <c r="NX7" s="258" t="s">
        <v>13</v>
      </c>
      <c r="NY7" s="258" t="s">
        <v>1723</v>
      </c>
      <c r="NZ7" s="258" t="s">
        <v>3</v>
      </c>
      <c r="OA7" s="258" t="s">
        <v>738</v>
      </c>
      <c r="OB7" s="258" t="s">
        <v>739</v>
      </c>
      <c r="OC7" s="273" t="s">
        <v>6</v>
      </c>
      <c r="OD7" s="258" t="s">
        <v>7</v>
      </c>
      <c r="OE7" s="258" t="s">
        <v>8</v>
      </c>
      <c r="OF7" s="258" t="s">
        <v>9</v>
      </c>
      <c r="OG7" s="258" t="s">
        <v>10</v>
      </c>
      <c r="OH7" s="258" t="s">
        <v>11</v>
      </c>
      <c r="OI7" s="271" t="s">
        <v>15</v>
      </c>
      <c r="OJ7" s="258" t="s">
        <v>12</v>
      </c>
      <c r="OK7" s="258" t="s">
        <v>13</v>
      </c>
      <c r="OL7" s="258" t="s">
        <v>1723</v>
      </c>
      <c r="OM7" s="258" t="s">
        <v>3</v>
      </c>
      <c r="ON7" s="175" t="s">
        <v>738</v>
      </c>
      <c r="OO7" s="175" t="s">
        <v>739</v>
      </c>
      <c r="OP7" s="258" t="s">
        <v>6</v>
      </c>
      <c r="OQ7" s="258" t="s">
        <v>7</v>
      </c>
      <c r="OR7" s="258" t="s">
        <v>742</v>
      </c>
      <c r="OS7" s="258" t="s">
        <v>9</v>
      </c>
      <c r="OT7" s="258" t="s">
        <v>10</v>
      </c>
      <c r="OU7" s="258" t="s">
        <v>11</v>
      </c>
      <c r="OV7" s="260" t="s">
        <v>21</v>
      </c>
      <c r="OW7" s="264" t="s">
        <v>16</v>
      </c>
      <c r="OX7" s="264" t="s">
        <v>17</v>
      </c>
      <c r="OY7" s="268" t="s">
        <v>39</v>
      </c>
      <c r="OZ7" s="258" t="s">
        <v>12</v>
      </c>
      <c r="PA7" s="258" t="s">
        <v>13</v>
      </c>
      <c r="PB7" s="258" t="s">
        <v>1723</v>
      </c>
      <c r="PC7" s="258" t="s">
        <v>3</v>
      </c>
      <c r="PD7" s="258" t="s">
        <v>738</v>
      </c>
      <c r="PE7" s="258" t="s">
        <v>739</v>
      </c>
      <c r="PF7" s="273" t="s">
        <v>6</v>
      </c>
      <c r="PG7" s="258" t="s">
        <v>7</v>
      </c>
      <c r="PH7" s="258" t="s">
        <v>8</v>
      </c>
      <c r="PI7" s="258" t="s">
        <v>9</v>
      </c>
      <c r="PJ7" s="258" t="s">
        <v>10</v>
      </c>
      <c r="PK7" s="258" t="s">
        <v>11</v>
      </c>
      <c r="PL7" s="271" t="s">
        <v>15</v>
      </c>
      <c r="PM7" s="258" t="s">
        <v>12</v>
      </c>
      <c r="PN7" s="258" t="s">
        <v>13</v>
      </c>
      <c r="PO7" s="258" t="s">
        <v>1723</v>
      </c>
      <c r="PP7" s="258" t="s">
        <v>3</v>
      </c>
      <c r="PQ7" s="258" t="s">
        <v>4</v>
      </c>
      <c r="PR7" s="258" t="s">
        <v>5</v>
      </c>
      <c r="PS7" s="258" t="s">
        <v>6</v>
      </c>
      <c r="PT7" s="258" t="s">
        <v>7</v>
      </c>
      <c r="PU7" s="258" t="s">
        <v>8</v>
      </c>
      <c r="PV7" s="258" t="s">
        <v>9</v>
      </c>
      <c r="PW7" s="258" t="s">
        <v>10</v>
      </c>
      <c r="PX7" s="258" t="s">
        <v>11</v>
      </c>
      <c r="PY7" s="260" t="s">
        <v>21</v>
      </c>
      <c r="PZ7" s="264" t="s">
        <v>16</v>
      </c>
      <c r="QA7" s="264" t="s">
        <v>17</v>
      </c>
      <c r="QB7" s="268" t="s">
        <v>39</v>
      </c>
      <c r="QC7" s="258" t="s">
        <v>12</v>
      </c>
      <c r="QD7" s="258" t="s">
        <v>13</v>
      </c>
      <c r="QE7" s="258" t="s">
        <v>1723</v>
      </c>
      <c r="QF7" s="258" t="s">
        <v>3</v>
      </c>
      <c r="QG7" s="258" t="s">
        <v>4</v>
      </c>
      <c r="QH7" s="258" t="s">
        <v>5</v>
      </c>
      <c r="QI7" s="273" t="s">
        <v>6</v>
      </c>
      <c r="QJ7" s="258" t="s">
        <v>7</v>
      </c>
      <c r="QK7" s="258" t="s">
        <v>8</v>
      </c>
      <c r="QL7" s="258" t="s">
        <v>9</v>
      </c>
      <c r="QM7" s="258" t="s">
        <v>10</v>
      </c>
      <c r="QN7" s="258" t="s">
        <v>11</v>
      </c>
      <c r="QO7" s="271" t="s">
        <v>15</v>
      </c>
      <c r="QP7" s="258" t="s">
        <v>12</v>
      </c>
      <c r="QQ7" s="258" t="s">
        <v>13</v>
      </c>
      <c r="QR7" s="258" t="s">
        <v>1723</v>
      </c>
      <c r="QS7" s="258" t="s">
        <v>3</v>
      </c>
      <c r="QT7" s="258" t="s">
        <v>4</v>
      </c>
      <c r="QU7" s="258" t="s">
        <v>5</v>
      </c>
      <c r="QV7" s="258" t="s">
        <v>6</v>
      </c>
      <c r="QW7" s="258" t="s">
        <v>7</v>
      </c>
      <c r="QX7" s="258" t="s">
        <v>8</v>
      </c>
      <c r="QY7" s="258" t="s">
        <v>9</v>
      </c>
      <c r="QZ7" s="258" t="s">
        <v>10</v>
      </c>
      <c r="RA7" s="258" t="s">
        <v>11</v>
      </c>
      <c r="RB7" s="260" t="s">
        <v>21</v>
      </c>
      <c r="RC7" s="264" t="s">
        <v>16</v>
      </c>
      <c r="RD7" s="264" t="s">
        <v>17</v>
      </c>
      <c r="RE7" s="268" t="s">
        <v>39</v>
      </c>
      <c r="RF7" s="258" t="s">
        <v>12</v>
      </c>
      <c r="RG7" s="258" t="s">
        <v>13</v>
      </c>
      <c r="RH7" s="258" t="s">
        <v>1723</v>
      </c>
      <c r="RI7" s="258" t="s">
        <v>3</v>
      </c>
      <c r="RJ7" s="258" t="s">
        <v>4</v>
      </c>
      <c r="RK7" s="258" t="s">
        <v>5</v>
      </c>
      <c r="RL7" s="273" t="s">
        <v>6</v>
      </c>
      <c r="RM7" s="258" t="s">
        <v>7</v>
      </c>
      <c r="RN7" s="258" t="s">
        <v>8</v>
      </c>
      <c r="RO7" s="258" t="s">
        <v>9</v>
      </c>
      <c r="RP7" s="258" t="s">
        <v>10</v>
      </c>
      <c r="RQ7" s="258" t="s">
        <v>11</v>
      </c>
      <c r="RR7" s="271" t="s">
        <v>15</v>
      </c>
      <c r="RS7" s="258" t="s">
        <v>12</v>
      </c>
      <c r="RT7" s="258" t="s">
        <v>13</v>
      </c>
      <c r="RU7" s="258" t="s">
        <v>1723</v>
      </c>
      <c r="RV7" s="258" t="s">
        <v>3</v>
      </c>
      <c r="RW7" s="258" t="s">
        <v>4</v>
      </c>
      <c r="RX7" s="258" t="s">
        <v>5</v>
      </c>
      <c r="RY7" s="273" t="s">
        <v>6</v>
      </c>
      <c r="RZ7" s="258" t="s">
        <v>7</v>
      </c>
      <c r="SA7" s="258" t="s">
        <v>8</v>
      </c>
      <c r="SB7" s="258" t="s">
        <v>9</v>
      </c>
      <c r="SC7" s="258" t="s">
        <v>10</v>
      </c>
      <c r="SD7" s="258" t="s">
        <v>11</v>
      </c>
      <c r="SE7" s="260" t="s">
        <v>21</v>
      </c>
      <c r="SF7" s="264" t="s">
        <v>16</v>
      </c>
      <c r="SG7" s="264" t="s">
        <v>17</v>
      </c>
      <c r="SH7" s="268" t="s">
        <v>39</v>
      </c>
      <c r="SI7" s="258" t="s">
        <v>12</v>
      </c>
      <c r="SJ7" s="258" t="s">
        <v>13</v>
      </c>
      <c r="SK7" s="258" t="s">
        <v>1723</v>
      </c>
      <c r="SL7" s="258" t="s">
        <v>3</v>
      </c>
      <c r="SM7" s="258" t="s">
        <v>4</v>
      </c>
      <c r="SN7" s="258" t="s">
        <v>5</v>
      </c>
      <c r="SO7" s="258" t="s">
        <v>6</v>
      </c>
      <c r="SP7" s="258" t="s">
        <v>7</v>
      </c>
      <c r="SQ7" s="258" t="s">
        <v>8</v>
      </c>
      <c r="SR7" s="258" t="s">
        <v>9</v>
      </c>
      <c r="SS7" s="258" t="s">
        <v>10</v>
      </c>
      <c r="ST7" s="258" t="s">
        <v>11</v>
      </c>
      <c r="SU7" s="271" t="s">
        <v>15</v>
      </c>
      <c r="SV7" s="258" t="s">
        <v>12</v>
      </c>
      <c r="SW7" s="258" t="s">
        <v>13</v>
      </c>
      <c r="SX7" s="258" t="s">
        <v>1723</v>
      </c>
      <c r="SY7" s="258" t="s">
        <v>3</v>
      </c>
      <c r="SZ7" s="258" t="s">
        <v>4</v>
      </c>
      <c r="TA7" s="258" t="s">
        <v>5</v>
      </c>
      <c r="TB7" s="258" t="s">
        <v>6</v>
      </c>
      <c r="TC7" s="258" t="s">
        <v>7</v>
      </c>
      <c r="TD7" s="258" t="s">
        <v>8</v>
      </c>
      <c r="TE7" s="258" t="s">
        <v>9</v>
      </c>
      <c r="TF7" s="258" t="s">
        <v>10</v>
      </c>
      <c r="TG7" s="258" t="s">
        <v>11</v>
      </c>
      <c r="TH7" s="260" t="s">
        <v>21</v>
      </c>
      <c r="TI7" s="264" t="s">
        <v>16</v>
      </c>
      <c r="TJ7" s="264" t="s">
        <v>17</v>
      </c>
      <c r="TK7" s="268" t="s">
        <v>39</v>
      </c>
      <c r="TL7" s="258" t="s">
        <v>12</v>
      </c>
      <c r="TM7" s="258" t="s">
        <v>13</v>
      </c>
      <c r="TN7" s="258" t="s">
        <v>1723</v>
      </c>
      <c r="TO7" s="258" t="s">
        <v>3</v>
      </c>
      <c r="TP7" s="258" t="s">
        <v>4</v>
      </c>
      <c r="TQ7" s="258" t="s">
        <v>5</v>
      </c>
      <c r="TR7" s="273" t="s">
        <v>6</v>
      </c>
      <c r="TS7" s="258" t="s">
        <v>7</v>
      </c>
      <c r="TT7" s="258" t="s">
        <v>8</v>
      </c>
      <c r="TU7" s="258" t="s">
        <v>9</v>
      </c>
      <c r="TV7" s="258" t="s">
        <v>10</v>
      </c>
      <c r="TW7" s="258" t="s">
        <v>11</v>
      </c>
      <c r="TX7" s="271" t="s">
        <v>15</v>
      </c>
      <c r="TY7" s="258" t="s">
        <v>12</v>
      </c>
      <c r="TZ7" s="258" t="s">
        <v>13</v>
      </c>
      <c r="UA7" s="258" t="s">
        <v>1723</v>
      </c>
      <c r="UB7" s="258" t="s">
        <v>3</v>
      </c>
      <c r="UC7" s="258" t="s">
        <v>4</v>
      </c>
      <c r="UD7" s="258" t="s">
        <v>5</v>
      </c>
      <c r="UE7" s="258" t="s">
        <v>6</v>
      </c>
      <c r="UF7" s="258" t="s">
        <v>7</v>
      </c>
      <c r="UG7" s="258" t="s">
        <v>742</v>
      </c>
      <c r="UH7" s="258" t="s">
        <v>9</v>
      </c>
      <c r="UI7" s="258" t="s">
        <v>10</v>
      </c>
      <c r="UJ7" s="258" t="s">
        <v>11</v>
      </c>
      <c r="UK7" s="260" t="s">
        <v>21</v>
      </c>
      <c r="UL7" s="264" t="s">
        <v>16</v>
      </c>
      <c r="UM7" s="264" t="s">
        <v>17</v>
      </c>
      <c r="UN7" s="268" t="s">
        <v>39</v>
      </c>
      <c r="UO7" s="258" t="s">
        <v>12</v>
      </c>
      <c r="UP7" s="258" t="s">
        <v>13</v>
      </c>
      <c r="UQ7" s="258" t="s">
        <v>1723</v>
      </c>
      <c r="UR7" s="258" t="s">
        <v>3</v>
      </c>
      <c r="US7" s="258" t="s">
        <v>4</v>
      </c>
      <c r="UT7" s="258" t="s">
        <v>5</v>
      </c>
      <c r="UU7" s="273" t="s">
        <v>6</v>
      </c>
      <c r="UV7" s="258" t="s">
        <v>7</v>
      </c>
      <c r="UW7" s="258" t="s">
        <v>8</v>
      </c>
      <c r="UX7" s="258" t="s">
        <v>9</v>
      </c>
      <c r="UY7" s="258" t="s">
        <v>10</v>
      </c>
      <c r="UZ7" s="258" t="s">
        <v>11</v>
      </c>
      <c r="VA7" s="271" t="s">
        <v>15</v>
      </c>
      <c r="VB7" s="258" t="s">
        <v>20</v>
      </c>
      <c r="VC7" s="258" t="s">
        <v>3</v>
      </c>
      <c r="VD7" s="258" t="s">
        <v>4</v>
      </c>
      <c r="VE7" s="258" t="s">
        <v>5</v>
      </c>
      <c r="VF7" s="258" t="s">
        <v>6</v>
      </c>
      <c r="VG7" s="258" t="s">
        <v>7</v>
      </c>
      <c r="VH7" s="258" t="s">
        <v>8</v>
      </c>
      <c r="VI7" s="258" t="s">
        <v>9</v>
      </c>
      <c r="VJ7" s="258" t="s">
        <v>10</v>
      </c>
      <c r="VK7" s="258" t="s">
        <v>11</v>
      </c>
      <c r="VL7" s="258" t="s">
        <v>12</v>
      </c>
      <c r="VM7" s="258" t="s">
        <v>13</v>
      </c>
      <c r="VN7" s="260" t="s">
        <v>21</v>
      </c>
      <c r="VO7" s="264" t="s">
        <v>16</v>
      </c>
      <c r="VP7" s="264" t="s">
        <v>17</v>
      </c>
      <c r="VQ7" s="268" t="s">
        <v>39</v>
      </c>
      <c r="VR7" s="269" t="s">
        <v>20</v>
      </c>
      <c r="VS7" s="269" t="s">
        <v>3</v>
      </c>
      <c r="VT7" s="269" t="s">
        <v>4</v>
      </c>
      <c r="VU7" s="269" t="s">
        <v>5</v>
      </c>
      <c r="VV7" s="269" t="s">
        <v>6</v>
      </c>
      <c r="VW7" s="269" t="s">
        <v>7</v>
      </c>
      <c r="VX7" s="269" t="s">
        <v>8</v>
      </c>
      <c r="VY7" s="269" t="s">
        <v>9</v>
      </c>
      <c r="VZ7" s="269" t="s">
        <v>10</v>
      </c>
      <c r="WA7" s="269" t="s">
        <v>11</v>
      </c>
      <c r="WB7" s="269" t="s">
        <v>12</v>
      </c>
      <c r="WC7" s="269" t="s">
        <v>13</v>
      </c>
      <c r="WD7" s="271" t="s">
        <v>15</v>
      </c>
      <c r="WE7" s="258" t="s">
        <v>20</v>
      </c>
      <c r="WF7" s="258" t="s">
        <v>3</v>
      </c>
      <c r="WG7" s="258" t="s">
        <v>4</v>
      </c>
      <c r="WH7" s="258" t="s">
        <v>5</v>
      </c>
      <c r="WI7" s="258" t="s">
        <v>6</v>
      </c>
      <c r="WJ7" s="258" t="s">
        <v>7</v>
      </c>
      <c r="WK7" s="258" t="s">
        <v>8</v>
      </c>
      <c r="WL7" s="258" t="s">
        <v>9</v>
      </c>
      <c r="WM7" s="258" t="s">
        <v>10</v>
      </c>
      <c r="WN7" s="258" t="s">
        <v>11</v>
      </c>
      <c r="WO7" s="258" t="s">
        <v>12</v>
      </c>
      <c r="WP7" s="258" t="s">
        <v>13</v>
      </c>
      <c r="WQ7" s="268" t="s">
        <v>21</v>
      </c>
      <c r="WR7" s="272" t="s">
        <v>16</v>
      </c>
      <c r="WS7" s="272" t="s">
        <v>17</v>
      </c>
      <c r="WT7" s="268" t="s">
        <v>39</v>
      </c>
      <c r="WU7" s="269" t="s">
        <v>12</v>
      </c>
      <c r="WV7" s="269" t="s">
        <v>13</v>
      </c>
      <c r="WW7" s="269" t="s">
        <v>1723</v>
      </c>
      <c r="WX7" s="269" t="s">
        <v>3</v>
      </c>
      <c r="WY7" s="269" t="s">
        <v>4</v>
      </c>
      <c r="WZ7" s="269" t="s">
        <v>5</v>
      </c>
      <c r="XA7" s="274" t="s">
        <v>6</v>
      </c>
      <c r="XB7" s="269" t="s">
        <v>7</v>
      </c>
      <c r="XC7" s="269" t="s">
        <v>8</v>
      </c>
      <c r="XD7" s="269" t="s">
        <v>9</v>
      </c>
      <c r="XE7" s="269" t="s">
        <v>10</v>
      </c>
      <c r="XF7" s="269" t="s">
        <v>11</v>
      </c>
      <c r="XG7" s="271" t="s">
        <v>15</v>
      </c>
      <c r="XH7" s="258" t="s">
        <v>12</v>
      </c>
      <c r="XI7" s="258" t="s">
        <v>13</v>
      </c>
      <c r="XJ7" s="258" t="s">
        <v>1723</v>
      </c>
      <c r="XK7" s="258" t="s">
        <v>3</v>
      </c>
      <c r="XL7" s="258" t="s">
        <v>4</v>
      </c>
      <c r="XM7" s="258" t="s">
        <v>5</v>
      </c>
      <c r="XN7" s="275" t="s">
        <v>6</v>
      </c>
      <c r="XO7" s="275" t="s">
        <v>7</v>
      </c>
      <c r="XP7" s="275" t="s">
        <v>8</v>
      </c>
      <c r="XQ7" s="275" t="s">
        <v>9</v>
      </c>
      <c r="XR7" s="275" t="s">
        <v>10</v>
      </c>
      <c r="XS7" s="275" t="s">
        <v>11</v>
      </c>
      <c r="XT7" s="268" t="s">
        <v>21</v>
      </c>
      <c r="XU7" s="272" t="s">
        <v>16</v>
      </c>
      <c r="XV7" s="272" t="s">
        <v>17</v>
      </c>
      <c r="XW7" s="268" t="s">
        <v>14</v>
      </c>
      <c r="XX7" s="269" t="s">
        <v>12</v>
      </c>
      <c r="XY7" s="269" t="s">
        <v>13</v>
      </c>
      <c r="XZ7" s="269" t="s">
        <v>1723</v>
      </c>
      <c r="YA7" s="269" t="s">
        <v>3</v>
      </c>
      <c r="YB7" s="269" t="s">
        <v>4</v>
      </c>
      <c r="YC7" s="269" t="s">
        <v>5</v>
      </c>
      <c r="YD7" s="274" t="s">
        <v>6</v>
      </c>
      <c r="YE7" s="269" t="s">
        <v>7</v>
      </c>
      <c r="YF7" s="269" t="s">
        <v>8</v>
      </c>
      <c r="YG7" s="269" t="s">
        <v>9</v>
      </c>
      <c r="YH7" s="269" t="s">
        <v>10</v>
      </c>
      <c r="YI7" s="269" t="s">
        <v>11</v>
      </c>
      <c r="YJ7" s="271" t="s">
        <v>15</v>
      </c>
      <c r="YK7" s="258" t="s">
        <v>12</v>
      </c>
      <c r="YL7" s="258" t="s">
        <v>13</v>
      </c>
      <c r="YM7" s="258" t="s">
        <v>1723</v>
      </c>
      <c r="YN7" s="258" t="s">
        <v>3</v>
      </c>
      <c r="YO7" s="261" t="s">
        <v>738</v>
      </c>
      <c r="YP7" s="261" t="s">
        <v>5</v>
      </c>
      <c r="YQ7" s="261" t="s">
        <v>6</v>
      </c>
      <c r="YR7" s="261" t="s">
        <v>7</v>
      </c>
      <c r="YS7" s="261" t="s">
        <v>8</v>
      </c>
      <c r="YT7" s="261" t="s">
        <v>9</v>
      </c>
      <c r="YU7" s="261" t="s">
        <v>10</v>
      </c>
      <c r="YV7" s="261" t="s">
        <v>11</v>
      </c>
      <c r="YW7" s="261" t="s">
        <v>21</v>
      </c>
      <c r="YX7" s="272" t="s">
        <v>16</v>
      </c>
      <c r="YY7" s="272" t="s">
        <v>17</v>
      </c>
      <c r="YZ7" s="268" t="s">
        <v>14</v>
      </c>
      <c r="ZA7" s="269" t="s">
        <v>12</v>
      </c>
      <c r="ZB7" s="269" t="s">
        <v>13</v>
      </c>
      <c r="ZC7" s="269" t="s">
        <v>1723</v>
      </c>
      <c r="ZD7" s="269" t="s">
        <v>3</v>
      </c>
      <c r="ZE7" s="269" t="s">
        <v>4</v>
      </c>
      <c r="ZF7" s="269" t="s">
        <v>5</v>
      </c>
      <c r="ZG7" s="274" t="s">
        <v>6</v>
      </c>
      <c r="ZH7" s="269" t="s">
        <v>7</v>
      </c>
      <c r="ZI7" s="269" t="s">
        <v>8</v>
      </c>
      <c r="ZJ7" s="269" t="s">
        <v>9</v>
      </c>
      <c r="ZK7" s="269" t="s">
        <v>10</v>
      </c>
      <c r="ZL7" s="269" t="s">
        <v>11</v>
      </c>
      <c r="ZM7" s="271" t="s">
        <v>15</v>
      </c>
      <c r="ZN7" s="258" t="s">
        <v>12</v>
      </c>
      <c r="ZO7" s="258" t="s">
        <v>13</v>
      </c>
      <c r="ZP7" s="258" t="s">
        <v>1723</v>
      </c>
      <c r="ZQ7" s="258" t="s">
        <v>3</v>
      </c>
      <c r="ZR7" s="258" t="s">
        <v>4</v>
      </c>
      <c r="ZS7" s="258" t="s">
        <v>5</v>
      </c>
      <c r="ZT7" s="258" t="s">
        <v>13</v>
      </c>
      <c r="ZU7" s="258" t="s">
        <v>20</v>
      </c>
      <c r="ZV7" s="258" t="s">
        <v>3</v>
      </c>
      <c r="ZW7" s="258"/>
      <c r="ZX7" s="258"/>
      <c r="ZY7" s="258"/>
      <c r="ZZ7" s="268" t="s">
        <v>21</v>
      </c>
      <c r="AAA7" s="272" t="s">
        <v>16</v>
      </c>
      <c r="AAB7" s="272" t="s">
        <v>17</v>
      </c>
      <c r="AAC7" s="268" t="s">
        <v>14</v>
      </c>
      <c r="AAD7" s="269" t="s">
        <v>12</v>
      </c>
      <c r="AAE7" s="269" t="s">
        <v>13</v>
      </c>
      <c r="AAF7" s="269" t="s">
        <v>1723</v>
      </c>
      <c r="AAG7" s="269" t="s">
        <v>3</v>
      </c>
      <c r="AAH7" s="269" t="s">
        <v>4</v>
      </c>
      <c r="AAI7" s="269" t="s">
        <v>5</v>
      </c>
      <c r="AAJ7" s="274" t="s">
        <v>6</v>
      </c>
      <c r="AAK7" s="269" t="s">
        <v>7</v>
      </c>
      <c r="AAL7" s="269" t="s">
        <v>8</v>
      </c>
      <c r="AAM7" s="269" t="s">
        <v>9</v>
      </c>
      <c r="AAN7" s="269" t="s">
        <v>10</v>
      </c>
      <c r="AAO7" s="269" t="s">
        <v>11</v>
      </c>
      <c r="AAP7" s="271" t="s">
        <v>15</v>
      </c>
      <c r="AAQ7" s="258" t="s">
        <v>12</v>
      </c>
      <c r="AAR7" s="258" t="s">
        <v>13</v>
      </c>
      <c r="AAS7" s="258" t="s">
        <v>1723</v>
      </c>
      <c r="AAT7" s="258" t="s">
        <v>3</v>
      </c>
      <c r="AAU7" s="258" t="s">
        <v>4</v>
      </c>
      <c r="AAV7" s="258" t="s">
        <v>5</v>
      </c>
      <c r="AAW7" s="258" t="s">
        <v>6</v>
      </c>
      <c r="AAX7" s="258" t="s">
        <v>7</v>
      </c>
      <c r="AAY7" s="258" t="s">
        <v>8</v>
      </c>
      <c r="AAZ7" s="258" t="s">
        <v>9</v>
      </c>
      <c r="ABA7" s="258" t="s">
        <v>10</v>
      </c>
      <c r="ABB7" s="258" t="s">
        <v>11</v>
      </c>
      <c r="ABC7" s="268" t="s">
        <v>21</v>
      </c>
      <c r="ABD7" s="272" t="s">
        <v>16</v>
      </c>
      <c r="ABE7" s="272" t="s">
        <v>17</v>
      </c>
      <c r="ABF7" s="268" t="s">
        <v>14</v>
      </c>
      <c r="ABG7" s="269" t="s">
        <v>12</v>
      </c>
      <c r="ABH7" s="269" t="s">
        <v>13</v>
      </c>
      <c r="ABI7" s="269" t="s">
        <v>1723</v>
      </c>
      <c r="ABJ7" s="269" t="s">
        <v>3</v>
      </c>
      <c r="ABK7" s="269" t="s">
        <v>4</v>
      </c>
      <c r="ABL7" s="269" t="s">
        <v>5</v>
      </c>
      <c r="ABM7" s="274" t="s">
        <v>6</v>
      </c>
      <c r="ABN7" s="269" t="s">
        <v>7</v>
      </c>
      <c r="ABO7" s="269" t="s">
        <v>8</v>
      </c>
      <c r="ABP7" s="269" t="s">
        <v>9</v>
      </c>
      <c r="ABQ7" s="269" t="s">
        <v>10</v>
      </c>
      <c r="ABR7" s="269" t="s">
        <v>11</v>
      </c>
      <c r="ABS7" s="271" t="s">
        <v>15</v>
      </c>
      <c r="ABT7" s="258" t="s">
        <v>12</v>
      </c>
      <c r="ABU7" s="258" t="s">
        <v>13</v>
      </c>
      <c r="ABV7" s="258" t="s">
        <v>1723</v>
      </c>
      <c r="ABW7" s="258" t="s">
        <v>3</v>
      </c>
      <c r="ABX7" s="258" t="s">
        <v>4</v>
      </c>
      <c r="ABY7" s="258" t="s">
        <v>5</v>
      </c>
      <c r="ABZ7" s="258" t="s">
        <v>6</v>
      </c>
      <c r="ACA7" s="258" t="s">
        <v>7</v>
      </c>
      <c r="ACB7" s="258" t="s">
        <v>8</v>
      </c>
      <c r="ACC7" s="258" t="s">
        <v>9</v>
      </c>
      <c r="ACD7" s="258" t="s">
        <v>10</v>
      </c>
      <c r="ACE7" s="258" t="s">
        <v>11</v>
      </c>
      <c r="ACF7" s="268" t="s">
        <v>21</v>
      </c>
      <c r="ACG7" s="272" t="s">
        <v>16</v>
      </c>
      <c r="ACH7" s="272" t="s">
        <v>17</v>
      </c>
      <c r="ACI7" s="253" t="s">
        <v>98</v>
      </c>
      <c r="ACJ7" s="253" t="s">
        <v>99</v>
      </c>
      <c r="ACK7" s="253" t="s">
        <v>95</v>
      </c>
      <c r="ACL7" s="254" t="s">
        <v>16</v>
      </c>
      <c r="ACM7" s="254" t="s">
        <v>17</v>
      </c>
      <c r="ACN7" s="268" t="s">
        <v>14</v>
      </c>
      <c r="ACO7" s="258" t="s">
        <v>12</v>
      </c>
      <c r="ACP7" s="258" t="s">
        <v>13</v>
      </c>
      <c r="ACQ7" s="258" t="s">
        <v>1723</v>
      </c>
      <c r="ACR7" s="258" t="s">
        <v>3</v>
      </c>
      <c r="ACS7" s="258" t="s">
        <v>4</v>
      </c>
      <c r="ACT7" s="258" t="s">
        <v>5</v>
      </c>
      <c r="ACU7" s="273" t="s">
        <v>6</v>
      </c>
      <c r="ACV7" s="258" t="s">
        <v>7</v>
      </c>
      <c r="ACW7" s="258" t="s">
        <v>8</v>
      </c>
      <c r="ACX7" s="258" t="s">
        <v>9</v>
      </c>
      <c r="ACY7" s="258" t="s">
        <v>10</v>
      </c>
      <c r="ACZ7" s="258" t="s">
        <v>11</v>
      </c>
      <c r="ADA7" s="271" t="s">
        <v>15</v>
      </c>
      <c r="ADB7" s="258" t="s">
        <v>12</v>
      </c>
      <c r="ADC7" s="258" t="s">
        <v>13</v>
      </c>
      <c r="ADD7" s="258" t="s">
        <v>1723</v>
      </c>
      <c r="ADE7" s="258" t="s">
        <v>3</v>
      </c>
      <c r="ADF7" s="258" t="s">
        <v>4</v>
      </c>
      <c r="ADG7" s="258" t="s">
        <v>5</v>
      </c>
      <c r="ADH7" s="258" t="s">
        <v>6</v>
      </c>
      <c r="ADI7" s="258" t="s">
        <v>7</v>
      </c>
      <c r="ADJ7" s="258" t="s">
        <v>8</v>
      </c>
      <c r="ADK7" s="258" t="s">
        <v>9</v>
      </c>
      <c r="ADL7" s="258" t="s">
        <v>10</v>
      </c>
      <c r="ADM7" s="258" t="s">
        <v>11</v>
      </c>
      <c r="ADN7" s="260" t="s">
        <v>21</v>
      </c>
      <c r="ADO7" s="264" t="s">
        <v>16</v>
      </c>
      <c r="ADP7" s="264" t="s">
        <v>17</v>
      </c>
      <c r="ADQ7" s="268" t="s">
        <v>14</v>
      </c>
      <c r="ADR7" s="258" t="s">
        <v>12</v>
      </c>
      <c r="ADS7" s="258" t="s">
        <v>13</v>
      </c>
      <c r="ADT7" s="258" t="s">
        <v>1723</v>
      </c>
      <c r="ADU7" s="258" t="s">
        <v>3</v>
      </c>
      <c r="ADV7" s="258" t="s">
        <v>4</v>
      </c>
      <c r="ADW7" s="258" t="s">
        <v>5</v>
      </c>
      <c r="ADX7" s="273" t="s">
        <v>6</v>
      </c>
      <c r="ADY7" s="258" t="s">
        <v>7</v>
      </c>
      <c r="ADZ7" s="258" t="s">
        <v>8</v>
      </c>
      <c r="AEA7" s="258" t="s">
        <v>9</v>
      </c>
      <c r="AEB7" s="258" t="s">
        <v>10</v>
      </c>
      <c r="AEC7" s="258" t="s">
        <v>11</v>
      </c>
      <c r="AED7" s="271" t="s">
        <v>15</v>
      </c>
      <c r="AEE7" s="258" t="s">
        <v>12</v>
      </c>
      <c r="AEF7" s="258" t="s">
        <v>13</v>
      </c>
      <c r="AEG7" s="258" t="s">
        <v>1723</v>
      </c>
      <c r="AEH7" s="258" t="s">
        <v>3</v>
      </c>
      <c r="AEI7" s="258" t="s">
        <v>4</v>
      </c>
      <c r="AEJ7" s="258" t="s">
        <v>5</v>
      </c>
      <c r="AEK7" s="258" t="s">
        <v>6</v>
      </c>
      <c r="AEL7" s="258" t="s">
        <v>7</v>
      </c>
      <c r="AEM7" s="258" t="s">
        <v>8</v>
      </c>
      <c r="AEN7" s="258" t="s">
        <v>9</v>
      </c>
      <c r="AEO7" s="258" t="s">
        <v>10</v>
      </c>
      <c r="AEP7" s="258" t="s">
        <v>11</v>
      </c>
      <c r="AEQ7" s="260" t="s">
        <v>21</v>
      </c>
      <c r="AER7" s="264" t="s">
        <v>16</v>
      </c>
      <c r="AES7" s="264" t="s">
        <v>17</v>
      </c>
      <c r="AET7" s="268" t="s">
        <v>14</v>
      </c>
      <c r="AEU7" s="258" t="s">
        <v>12</v>
      </c>
      <c r="AEV7" s="258" t="s">
        <v>13</v>
      </c>
      <c r="AEW7" s="258" t="s">
        <v>1723</v>
      </c>
      <c r="AEX7" s="258" t="s">
        <v>3</v>
      </c>
      <c r="AEY7" s="258" t="s">
        <v>4</v>
      </c>
      <c r="AEZ7" s="258" t="s">
        <v>5</v>
      </c>
      <c r="AFA7" s="258" t="s">
        <v>6</v>
      </c>
      <c r="AFB7" s="275" t="s">
        <v>7</v>
      </c>
      <c r="AFC7" s="275" t="s">
        <v>8</v>
      </c>
      <c r="AFD7" s="275" t="s">
        <v>9</v>
      </c>
      <c r="AFE7" s="275" t="s">
        <v>10</v>
      </c>
      <c r="AFF7" s="275" t="s">
        <v>11</v>
      </c>
      <c r="AFG7" s="271" t="s">
        <v>15</v>
      </c>
      <c r="AFH7" s="258" t="s">
        <v>12</v>
      </c>
      <c r="AFI7" s="258" t="s">
        <v>13</v>
      </c>
      <c r="AFJ7" s="258" t="s">
        <v>1723</v>
      </c>
      <c r="AFK7" s="258" t="s">
        <v>3</v>
      </c>
      <c r="AFL7" s="258" t="s">
        <v>4</v>
      </c>
      <c r="AFM7" s="258" t="s">
        <v>5</v>
      </c>
      <c r="AFN7" s="258" t="s">
        <v>6</v>
      </c>
      <c r="AFO7" s="258" t="s">
        <v>7</v>
      </c>
      <c r="AFP7" s="258" t="s">
        <v>8</v>
      </c>
      <c r="AFQ7" s="258" t="s">
        <v>9</v>
      </c>
      <c r="AFR7" s="258" t="s">
        <v>10</v>
      </c>
      <c r="AFS7" s="258"/>
      <c r="AFT7" s="260" t="s">
        <v>21</v>
      </c>
      <c r="AFU7" s="264" t="s">
        <v>16</v>
      </c>
      <c r="AFV7" s="276" t="s">
        <v>17</v>
      </c>
      <c r="AFW7" s="277" t="s">
        <v>93</v>
      </c>
      <c r="AFX7" s="278" t="s">
        <v>94</v>
      </c>
      <c r="AFY7" s="278" t="s">
        <v>95</v>
      </c>
      <c r="AFZ7" s="279" t="s">
        <v>16</v>
      </c>
      <c r="AGA7" s="280" t="s">
        <v>17</v>
      </c>
      <c r="AGB7" s="281" t="s">
        <v>93</v>
      </c>
      <c r="AGC7" s="278" t="s">
        <v>94</v>
      </c>
      <c r="AGD7" s="278" t="s">
        <v>95</v>
      </c>
      <c r="AGE7" s="279" t="s">
        <v>16</v>
      </c>
      <c r="AGF7" s="282" t="s">
        <v>17</v>
      </c>
      <c r="AGG7" s="277" t="s">
        <v>93</v>
      </c>
      <c r="AGH7" s="278" t="s">
        <v>94</v>
      </c>
      <c r="AGI7" s="278" t="s">
        <v>95</v>
      </c>
      <c r="AGJ7" s="279" t="s">
        <v>16</v>
      </c>
      <c r="AGK7" s="280" t="s">
        <v>17</v>
      </c>
      <c r="AGL7" s="283" t="s">
        <v>93</v>
      </c>
      <c r="AGM7" s="283" t="s">
        <v>94</v>
      </c>
      <c r="AGN7" s="283" t="s">
        <v>95</v>
      </c>
      <c r="AGO7" s="284" t="s">
        <v>16</v>
      </c>
      <c r="AGP7" s="284" t="s">
        <v>17</v>
      </c>
    </row>
    <row r="8" spans="1:892" s="141" customFormat="1" ht="12.75" outlineLevel="1" x14ac:dyDescent="0.25">
      <c r="A8" s="154">
        <v>438</v>
      </c>
      <c r="B8" s="285">
        <v>3</v>
      </c>
      <c r="C8" s="286" t="s">
        <v>2519</v>
      </c>
      <c r="D8" s="287">
        <v>5</v>
      </c>
      <c r="E8" s="149">
        <v>2075.7800000000002</v>
      </c>
      <c r="F8" s="288">
        <f t="shared" ref="F8:F71" si="0">K8+AN8+BQ8+CT8+DW8+FA8+GD8+GY8</f>
        <v>29867.519999999997</v>
      </c>
      <c r="G8" s="289">
        <f t="shared" ref="G8:G71" si="1">X8+BA8+CD8+DG8+EK8+FN8+GQ8+HL8</f>
        <v>43485.188433827185</v>
      </c>
      <c r="H8" s="288">
        <f t="shared" ref="H8:H71" si="2">G8-F8</f>
        <v>13617.668433827188</v>
      </c>
      <c r="I8" s="88">
        <f t="shared" ref="I8:I71" si="3">IF(H8&lt;0,H8,0)</f>
        <v>0</v>
      </c>
      <c r="J8" s="88">
        <f t="shared" ref="J8:J71" si="4">IF(H8&gt;0,H8,0)</f>
        <v>13617.668433827188</v>
      </c>
      <c r="K8" s="290">
        <f>SUM(L8:W8)</f>
        <v>12256.519999999999</v>
      </c>
      <c r="L8" s="143">
        <v>1080.8599999999999</v>
      </c>
      <c r="M8" s="143">
        <v>1080.8599999999999</v>
      </c>
      <c r="N8" s="143">
        <v>1080.8599999999999</v>
      </c>
      <c r="O8" s="143">
        <v>1080.8599999999999</v>
      </c>
      <c r="P8" s="143">
        <v>1080.8599999999999</v>
      </c>
      <c r="Q8" s="143">
        <v>1080.8599999999999</v>
      </c>
      <c r="R8" s="143">
        <v>1442.84</v>
      </c>
      <c r="S8" s="143">
        <v>1442.84</v>
      </c>
      <c r="T8" s="143">
        <v>1442.84</v>
      </c>
      <c r="U8" s="143">
        <v>1442.84</v>
      </c>
      <c r="V8" s="143"/>
      <c r="W8" s="143"/>
      <c r="X8" s="143">
        <f>SUM(Y8:AJ8)</f>
        <v>15007.718899680647</v>
      </c>
      <c r="Y8" s="290">
        <v>0</v>
      </c>
      <c r="Z8" s="290">
        <v>0</v>
      </c>
      <c r="AA8" s="290">
        <v>6873.3370218849723</v>
      </c>
      <c r="AB8" s="290">
        <v>0</v>
      </c>
      <c r="AC8" s="290">
        <v>0</v>
      </c>
      <c r="AD8" s="290">
        <v>0</v>
      </c>
      <c r="AE8" s="290">
        <v>0</v>
      </c>
      <c r="AF8" s="290">
        <v>0</v>
      </c>
      <c r="AG8" s="290">
        <v>8134.3818777956749</v>
      </c>
      <c r="AH8" s="290">
        <v>0</v>
      </c>
      <c r="AI8" s="290"/>
      <c r="AJ8" s="290"/>
      <c r="AK8" s="143"/>
      <c r="AL8" s="143">
        <f>IF(AK8&lt;0,AK8,0)</f>
        <v>0</v>
      </c>
      <c r="AM8" s="143">
        <f t="shared" ref="AM8:AM71" si="5">IF(AK8&gt;0,AK8,0)</f>
        <v>0</v>
      </c>
      <c r="AN8" s="290">
        <f>SUM(AO8:AZ8)</f>
        <v>2647.2</v>
      </c>
      <c r="AO8" s="143">
        <v>232.9</v>
      </c>
      <c r="AP8" s="143">
        <v>232.9</v>
      </c>
      <c r="AQ8" s="143">
        <v>232.9</v>
      </c>
      <c r="AR8" s="143">
        <v>232.9</v>
      </c>
      <c r="AS8" s="143">
        <v>232.9</v>
      </c>
      <c r="AT8" s="143">
        <v>232.9</v>
      </c>
      <c r="AU8" s="143">
        <v>312.45</v>
      </c>
      <c r="AV8" s="143">
        <v>312.45</v>
      </c>
      <c r="AW8" s="143">
        <v>312.45</v>
      </c>
      <c r="AX8" s="143">
        <v>312.45</v>
      </c>
      <c r="AY8" s="143"/>
      <c r="AZ8" s="143"/>
      <c r="BA8" s="8">
        <f>SUM(BB8:BM8)</f>
        <v>3313.8933534795333</v>
      </c>
      <c r="BB8" s="290">
        <v>0</v>
      </c>
      <c r="BC8" s="290">
        <v>0</v>
      </c>
      <c r="BD8" s="290">
        <v>1517.7166749588002</v>
      </c>
      <c r="BE8" s="290">
        <v>0</v>
      </c>
      <c r="BF8" s="290">
        <v>0</v>
      </c>
      <c r="BG8" s="290">
        <v>0</v>
      </c>
      <c r="BH8" s="290">
        <v>0</v>
      </c>
      <c r="BI8" s="290">
        <v>0</v>
      </c>
      <c r="BJ8" s="290">
        <v>1796.176678520733</v>
      </c>
      <c r="BK8" s="290">
        <v>0</v>
      </c>
      <c r="BL8" s="290"/>
      <c r="BM8" s="290"/>
      <c r="BN8" s="143"/>
      <c r="BO8" s="8">
        <f t="shared" ref="BO8:BO71" si="6">IF(BN8&lt;0,BN8,0)</f>
        <v>0</v>
      </c>
      <c r="BP8" s="8">
        <f t="shared" ref="BP8:BP71" si="7">IF(BN8&gt;0,BN8,0)</f>
        <v>0</v>
      </c>
      <c r="BQ8" s="290">
        <f>SUM(BR8:CC8)</f>
        <v>1073.74</v>
      </c>
      <c r="BR8" s="143">
        <v>102.13</v>
      </c>
      <c r="BS8" s="263">
        <v>102.13</v>
      </c>
      <c r="BT8" s="143">
        <v>102.13</v>
      </c>
      <c r="BU8" s="143">
        <v>102.13</v>
      </c>
      <c r="BV8" s="143">
        <v>102.13</v>
      </c>
      <c r="BW8" s="143">
        <v>102.13</v>
      </c>
      <c r="BX8" s="143">
        <v>115.24</v>
      </c>
      <c r="BY8" s="143">
        <v>115.24</v>
      </c>
      <c r="BZ8" s="143">
        <v>115.24</v>
      </c>
      <c r="CA8" s="143">
        <v>115.24</v>
      </c>
      <c r="CB8" s="143"/>
      <c r="CC8" s="143"/>
      <c r="CD8" s="290">
        <f>SUM(CE8:CP8)</f>
        <v>1147.9616313228</v>
      </c>
      <c r="CE8" s="290">
        <v>118.77860169</v>
      </c>
      <c r="CF8" s="290">
        <v>116.1334524546</v>
      </c>
      <c r="CG8" s="290">
        <v>115.86075732</v>
      </c>
      <c r="CH8" s="290">
        <v>115.2731979</v>
      </c>
      <c r="CI8" s="290">
        <v>115.8044681682</v>
      </c>
      <c r="CJ8" s="290">
        <v>115.80722685000001</v>
      </c>
      <c r="CK8" s="290">
        <v>113.1064641</v>
      </c>
      <c r="CL8" s="290">
        <v>112.22282862</v>
      </c>
      <c r="CM8" s="290">
        <v>111.41094132000001</v>
      </c>
      <c r="CN8" s="290">
        <v>113.56369290000001</v>
      </c>
      <c r="CO8" s="290"/>
      <c r="CP8" s="290"/>
      <c r="CQ8" s="143"/>
      <c r="CR8" s="8">
        <f t="shared" ref="CR8:CR71" si="8">IF(CQ8&lt;0,CQ8,0)</f>
        <v>0</v>
      </c>
      <c r="CS8" s="8">
        <f t="shared" ref="CS8:CS71" si="9">IF(CQ8&gt;0,CQ8,0)</f>
        <v>0</v>
      </c>
      <c r="CT8" s="290">
        <f>SUM(CU8:DF8)</f>
        <v>265.91999999999996</v>
      </c>
      <c r="CU8" s="290">
        <v>25.32</v>
      </c>
      <c r="CV8" s="143">
        <v>25.32</v>
      </c>
      <c r="CW8" s="143">
        <v>25.32</v>
      </c>
      <c r="CX8" s="143">
        <v>25.32</v>
      </c>
      <c r="CY8" s="143">
        <v>25.32</v>
      </c>
      <c r="CZ8" s="143">
        <v>25.32</v>
      </c>
      <c r="DA8" s="143">
        <v>28.5</v>
      </c>
      <c r="DB8" s="143">
        <v>28.5</v>
      </c>
      <c r="DC8" s="143">
        <v>28.5</v>
      </c>
      <c r="DD8" s="143">
        <v>28.5</v>
      </c>
      <c r="DE8" s="143"/>
      <c r="DF8" s="143"/>
      <c r="DG8" s="290">
        <f>SUM(DH8:DS8)</f>
        <v>285.02202368920001</v>
      </c>
      <c r="DH8" s="290">
        <v>29.490983409999998</v>
      </c>
      <c r="DI8" s="290">
        <v>28.834231679399998</v>
      </c>
      <c r="DJ8" s="290">
        <v>28.766525479999999</v>
      </c>
      <c r="DK8" s="290">
        <v>28.620643099999999</v>
      </c>
      <c r="DL8" s="290">
        <v>28.7525497098</v>
      </c>
      <c r="DM8" s="290">
        <v>28.75323465</v>
      </c>
      <c r="DN8" s="290">
        <v>28.082674900000001</v>
      </c>
      <c r="DO8" s="290">
        <v>27.863281180000001</v>
      </c>
      <c r="DP8" s="290">
        <v>27.661701479999998</v>
      </c>
      <c r="DQ8" s="290">
        <v>28.1961981</v>
      </c>
      <c r="DR8" s="290"/>
      <c r="DS8" s="290"/>
      <c r="DT8" s="143">
        <f>DG8-CT8</f>
        <v>19.102023689200053</v>
      </c>
      <c r="DU8" s="8">
        <f t="shared" ref="DU8:DU71" si="10">IF(DT8&lt;0,DT8,0)</f>
        <v>0</v>
      </c>
      <c r="DV8" s="8">
        <f>IF(DT8&gt;0,DT8,0)</f>
        <v>19.102023689200053</v>
      </c>
      <c r="DW8" s="290">
        <f t="shared" ref="DW8:DW39" si="11">SUM(DX8:EI8)</f>
        <v>582.21999999999991</v>
      </c>
      <c r="DX8" s="290">
        <v>51.27</v>
      </c>
      <c r="DY8" s="143">
        <v>51.27</v>
      </c>
      <c r="DZ8" s="143">
        <v>51.27</v>
      </c>
      <c r="EA8" s="143">
        <v>51.27</v>
      </c>
      <c r="EB8" s="143">
        <v>51.27</v>
      </c>
      <c r="EC8" s="143">
        <v>51.27</v>
      </c>
      <c r="ED8" s="143">
        <v>68.650000000000006</v>
      </c>
      <c r="EE8" s="143">
        <v>68.650000000000006</v>
      </c>
      <c r="EF8" s="143">
        <v>68.650000000000006</v>
      </c>
      <c r="EG8" s="143">
        <v>68.650000000000006</v>
      </c>
      <c r="EH8" s="143"/>
      <c r="EI8" s="143"/>
      <c r="EJ8" s="143"/>
      <c r="EK8" s="290">
        <f>SUM(EL8:EW8)</f>
        <v>723.73990518634048</v>
      </c>
      <c r="EL8" s="290">
        <v>0</v>
      </c>
      <c r="EM8" s="290">
        <v>0</v>
      </c>
      <c r="EN8" s="290">
        <v>331.46579166722557</v>
      </c>
      <c r="EO8" s="290">
        <v>0</v>
      </c>
      <c r="EP8" s="290">
        <v>0</v>
      </c>
      <c r="EQ8" s="290">
        <v>0</v>
      </c>
      <c r="ER8" s="290">
        <v>0</v>
      </c>
      <c r="ES8" s="290">
        <v>0</v>
      </c>
      <c r="ET8" s="290">
        <v>392.27411351911491</v>
      </c>
      <c r="EU8" s="290">
        <v>0</v>
      </c>
      <c r="EV8" s="290"/>
      <c r="EW8" s="290"/>
      <c r="EX8" s="8">
        <f t="shared" ref="EX8:EX71" si="12">EK8-DW8</f>
        <v>141.51990518634057</v>
      </c>
      <c r="EY8" s="8">
        <f>IF(EX8&lt;0,EX8,0)</f>
        <v>0</v>
      </c>
      <c r="EZ8" s="8">
        <f>IF(EX8&gt;0,EX8,0)</f>
        <v>141.51990518634057</v>
      </c>
      <c r="FA8" s="290">
        <f>SUM(FB8:FM8)</f>
        <v>5188.4399999999996</v>
      </c>
      <c r="FB8" s="290">
        <v>456.46</v>
      </c>
      <c r="FC8" s="143">
        <v>456.46</v>
      </c>
      <c r="FD8" s="143">
        <v>456.46</v>
      </c>
      <c r="FE8" s="143">
        <v>456.46</v>
      </c>
      <c r="FF8" s="143">
        <v>456.46</v>
      </c>
      <c r="FG8" s="143">
        <v>456.46</v>
      </c>
      <c r="FH8" s="143">
        <v>612.41999999999996</v>
      </c>
      <c r="FI8" s="143">
        <v>612.41999999999996</v>
      </c>
      <c r="FJ8" s="143">
        <v>612.41999999999996</v>
      </c>
      <c r="FK8" s="143">
        <v>612.41999999999996</v>
      </c>
      <c r="FL8" s="143"/>
      <c r="FM8" s="143"/>
      <c r="FN8" s="8">
        <f>SUM(FO8:FZ8)</f>
        <v>6500.4397756186827</v>
      </c>
      <c r="FO8" s="290">
        <v>0</v>
      </c>
      <c r="FP8" s="290">
        <v>0</v>
      </c>
      <c r="FQ8" s="290">
        <v>0</v>
      </c>
      <c r="FR8" s="290">
        <v>3020.899856416147</v>
      </c>
      <c r="FS8" s="290">
        <v>0</v>
      </c>
      <c r="FT8" s="290">
        <v>0</v>
      </c>
      <c r="FU8" s="290">
        <v>0</v>
      </c>
      <c r="FV8" s="290">
        <v>0</v>
      </c>
      <c r="FW8" s="290">
        <v>3479.5399192025352</v>
      </c>
      <c r="FX8" s="290">
        <v>0</v>
      </c>
      <c r="FY8" s="290"/>
      <c r="FZ8" s="290"/>
      <c r="GA8" s="143">
        <f>FN8-FA8</f>
        <v>1311.9997756186831</v>
      </c>
      <c r="GB8" s="8">
        <f>IF(GA8&lt;0,GA8,0)</f>
        <v>0</v>
      </c>
      <c r="GC8" s="8">
        <f>IF(GA8&gt;0,GA8,0)</f>
        <v>1311.9997756186831</v>
      </c>
      <c r="GD8" s="290">
        <f>SUM(GE8:GP8)</f>
        <v>0</v>
      </c>
      <c r="GE8" s="143"/>
      <c r="GF8" s="143"/>
      <c r="GG8" s="143"/>
      <c r="GH8" s="143"/>
      <c r="GI8" s="143"/>
      <c r="GJ8" s="143"/>
      <c r="GK8" s="143"/>
      <c r="GL8" s="143"/>
      <c r="GM8" s="143"/>
      <c r="GN8" s="143"/>
      <c r="GO8" s="143"/>
      <c r="GP8" s="143"/>
      <c r="GQ8" s="8">
        <f>GR8+GS8+GT8+GU8</f>
        <v>0</v>
      </c>
      <c r="GR8" s="290">
        <v>0</v>
      </c>
      <c r="GS8" s="290">
        <f>VLOOKUP(C8,'[2]Фін.рез.(витрати)'!$C$8:$V$94,20,0)</f>
        <v>0</v>
      </c>
      <c r="GT8" s="290"/>
      <c r="GU8" s="290"/>
      <c r="GV8" s="143">
        <f>GQ8-GD8</f>
        <v>0</v>
      </c>
      <c r="GW8" s="8">
        <f t="shared" ref="GW8:GW71" si="13">IF(GV8&lt;0,GV8,0)</f>
        <v>0</v>
      </c>
      <c r="GX8" s="8">
        <f t="shared" ref="GX8:GX71" si="14">IF(GV8&gt;0,GV8,0)</f>
        <v>0</v>
      </c>
      <c r="GY8" s="290">
        <f>SUM(GZ8:HK8)</f>
        <v>7853.4800000000005</v>
      </c>
      <c r="GZ8" s="290">
        <v>696.22</v>
      </c>
      <c r="HA8" s="143">
        <v>696.22</v>
      </c>
      <c r="HB8" s="143">
        <v>696.22</v>
      </c>
      <c r="HC8" s="143">
        <v>696.22</v>
      </c>
      <c r="HD8" s="143">
        <v>696.22</v>
      </c>
      <c r="HE8" s="143">
        <v>696.22</v>
      </c>
      <c r="HF8" s="143">
        <v>919.04</v>
      </c>
      <c r="HG8" s="143">
        <v>919.04</v>
      </c>
      <c r="HH8" s="143">
        <v>919.04</v>
      </c>
      <c r="HI8" s="143">
        <v>919.04</v>
      </c>
      <c r="HJ8" s="143"/>
      <c r="HK8" s="143"/>
      <c r="HL8" s="8">
        <f>SUM(HM8:HX8)</f>
        <v>16506.412844849983</v>
      </c>
      <c r="HM8" s="290">
        <v>2086.6133342015614</v>
      </c>
      <c r="HN8" s="290">
        <v>2349.921184682647</v>
      </c>
      <c r="HO8" s="290">
        <v>2977.1543140162239</v>
      </c>
      <c r="HP8" s="290">
        <v>1041.4361891453948</v>
      </c>
      <c r="HQ8" s="290">
        <v>961.70198039962884</v>
      </c>
      <c r="HR8" s="290">
        <v>3374.5717216842563</v>
      </c>
      <c r="HS8" s="290">
        <v>884.04412045931463</v>
      </c>
      <c r="HT8" s="290">
        <v>878.86424521759182</v>
      </c>
      <c r="HU8" s="290">
        <v>987.9441779704681</v>
      </c>
      <c r="HV8" s="290">
        <v>964.16157707289517</v>
      </c>
      <c r="HW8" s="290"/>
      <c r="HX8" s="290"/>
      <c r="HY8" s="8">
        <f t="shared" ref="HY8:HY71" si="15">HL8-GY8</f>
        <v>8652.9328448499837</v>
      </c>
      <c r="HZ8" s="8">
        <f t="shared" ref="HZ8:HZ71" si="16">IF(HY8&lt;0,HY8,0)</f>
        <v>0</v>
      </c>
      <c r="IA8" s="8">
        <f t="shared" ref="IA8:IA71" si="17">IF(HY8&gt;0,HY8,0)</f>
        <v>8652.9328448499837</v>
      </c>
      <c r="IB8" s="291">
        <f>SUM(IC8:IN8)</f>
        <v>0</v>
      </c>
      <c r="IC8" s="291">
        <v>0</v>
      </c>
      <c r="ID8" s="150">
        <v>0</v>
      </c>
      <c r="IE8" s="150">
        <v>0</v>
      </c>
      <c r="IF8" s="291">
        <v>0</v>
      </c>
      <c r="IG8" s="291">
        <v>0</v>
      </c>
      <c r="IH8" s="291">
        <v>0</v>
      </c>
      <c r="II8" s="291">
        <v>0</v>
      </c>
      <c r="IJ8" s="291">
        <v>0</v>
      </c>
      <c r="IK8" s="291">
        <v>0</v>
      </c>
      <c r="IL8" s="291">
        <v>0</v>
      </c>
      <c r="IM8" s="291"/>
      <c r="IN8" s="291"/>
      <c r="IO8" s="88">
        <f>SUM(IP8:JA8)</f>
        <v>0</v>
      </c>
      <c r="IP8" s="290">
        <v>0</v>
      </c>
      <c r="IQ8" s="290">
        <v>0</v>
      </c>
      <c r="IR8" s="290">
        <v>0</v>
      </c>
      <c r="IS8" s="290">
        <v>0</v>
      </c>
      <c r="IT8" s="290">
        <v>0</v>
      </c>
      <c r="IU8" s="290">
        <v>0</v>
      </c>
      <c r="IV8" s="290">
        <v>0</v>
      </c>
      <c r="IW8" s="290">
        <v>0</v>
      </c>
      <c r="IX8" s="290">
        <v>0</v>
      </c>
      <c r="IY8" s="290">
        <v>0</v>
      </c>
      <c r="IZ8" s="290"/>
      <c r="JA8" s="290"/>
      <c r="JB8" s="150">
        <f t="shared" ref="JB8:JB71" si="18">IO8-IB8</f>
        <v>0</v>
      </c>
      <c r="JC8" s="88">
        <f t="shared" ref="JC8:JC71" si="19">IF(JB8&lt;0,JB8,0)</f>
        <v>0</v>
      </c>
      <c r="JD8" s="88">
        <f t="shared" ref="JD8:JD71" si="20">IF(JB8&gt;0,JB8,0)</f>
        <v>0</v>
      </c>
      <c r="JE8" s="291">
        <f>SUM(JF8:JQ8)</f>
        <v>0</v>
      </c>
      <c r="JF8" s="291">
        <v>0</v>
      </c>
      <c r="JG8" s="150">
        <v>0</v>
      </c>
      <c r="JH8" s="150">
        <v>0</v>
      </c>
      <c r="JI8" s="150">
        <v>0</v>
      </c>
      <c r="JJ8" s="150">
        <v>0</v>
      </c>
      <c r="JK8" s="150">
        <v>0</v>
      </c>
      <c r="JL8" s="150">
        <v>0</v>
      </c>
      <c r="JM8" s="150">
        <v>0</v>
      </c>
      <c r="JN8" s="150">
        <v>0</v>
      </c>
      <c r="JO8" s="150">
        <v>0</v>
      </c>
      <c r="JP8" s="150"/>
      <c r="JQ8" s="150"/>
      <c r="JR8" s="291">
        <f>SUM(JS8:KD8)</f>
        <v>0</v>
      </c>
      <c r="JS8" s="290">
        <v>0</v>
      </c>
      <c r="JT8" s="290">
        <v>0</v>
      </c>
      <c r="JU8" s="290">
        <v>0</v>
      </c>
      <c r="JV8" s="290">
        <v>0</v>
      </c>
      <c r="JW8" s="290">
        <v>0</v>
      </c>
      <c r="JX8" s="290">
        <v>0</v>
      </c>
      <c r="JY8" s="290">
        <v>0</v>
      </c>
      <c r="JZ8" s="290">
        <v>0</v>
      </c>
      <c r="KA8" s="290">
        <v>0</v>
      </c>
      <c r="KB8" s="290">
        <v>0</v>
      </c>
      <c r="KC8" s="290"/>
      <c r="KD8" s="290"/>
      <c r="KE8" s="150">
        <f t="shared" ref="KE8:KE71" si="21">JR8-JE8</f>
        <v>0</v>
      </c>
      <c r="KF8" s="88">
        <f t="shared" ref="KF8:KF71" si="22">IF(KE8&lt;0,KE8,0)</f>
        <v>0</v>
      </c>
      <c r="KG8" s="88">
        <f t="shared" ref="KG8:KG71" si="23">IF(KE8&gt;0,KE8,0)</f>
        <v>0</v>
      </c>
      <c r="KH8" s="291">
        <f>SUM(KI8:KT8)</f>
        <v>3485.42</v>
      </c>
      <c r="KI8" s="291">
        <v>306.58999999999997</v>
      </c>
      <c r="KJ8" s="150">
        <v>306.58999999999997</v>
      </c>
      <c r="KK8" s="150">
        <v>306.58999999999997</v>
      </c>
      <c r="KL8" s="150">
        <v>306.58999999999997</v>
      </c>
      <c r="KM8" s="150">
        <v>306.58999999999997</v>
      </c>
      <c r="KN8" s="150">
        <v>306.58999999999997</v>
      </c>
      <c r="KO8" s="150">
        <v>411.47</v>
      </c>
      <c r="KP8" s="150">
        <v>411.47</v>
      </c>
      <c r="KQ8" s="150">
        <v>411.47</v>
      </c>
      <c r="KR8" s="150">
        <v>411.47</v>
      </c>
      <c r="KS8" s="150"/>
      <c r="KT8" s="150"/>
      <c r="KU8" s="88">
        <f>SUM(KV8:LG8)</f>
        <v>4860.3947014591204</v>
      </c>
      <c r="KV8" s="290">
        <v>417.70273854061867</v>
      </c>
      <c r="KW8" s="290">
        <v>446.61554603886367</v>
      </c>
      <c r="KX8" s="290">
        <v>443.79665439363282</v>
      </c>
      <c r="KY8" s="290">
        <v>422.06793834575171</v>
      </c>
      <c r="KZ8" s="290">
        <v>440.32111221266683</v>
      </c>
      <c r="LA8" s="290">
        <v>566.70158343617504</v>
      </c>
      <c r="LB8" s="290">
        <v>525.94785024311727</v>
      </c>
      <c r="LC8" s="290">
        <v>522.25555826724576</v>
      </c>
      <c r="LD8" s="290">
        <v>538.59922045323287</v>
      </c>
      <c r="LE8" s="290">
        <v>536.3864995278152</v>
      </c>
      <c r="LF8" s="290"/>
      <c r="LG8" s="290"/>
      <c r="LH8" s="150">
        <f>KU8-KH8</f>
        <v>1374.9747014591203</v>
      </c>
      <c r="LI8" s="88">
        <f t="shared" ref="LI8:LI71" si="24">IF(LH8&lt;0,LH8,0)</f>
        <v>0</v>
      </c>
      <c r="LJ8" s="88">
        <f t="shared" ref="LJ8:LJ71" si="25">IF(LH8&gt;0,LH8,0)</f>
        <v>1374.9747014591203</v>
      </c>
      <c r="LK8" s="88">
        <f>SUM(LL8:LW8)</f>
        <v>0</v>
      </c>
      <c r="LL8" s="150"/>
      <c r="LM8" s="150"/>
      <c r="LN8" s="150"/>
      <c r="LO8" s="150"/>
      <c r="LP8" s="150"/>
      <c r="LQ8" s="150"/>
      <c r="LR8" s="150"/>
      <c r="LS8" s="150"/>
      <c r="LT8" s="150"/>
      <c r="LU8" s="150"/>
      <c r="LV8" s="150"/>
      <c r="LW8" s="150"/>
      <c r="LX8" s="88">
        <f t="shared" ref="LX8:LX71" si="26">SUM(LY8:MJ8)</f>
        <v>0</v>
      </c>
      <c r="LY8" s="150"/>
      <c r="LZ8" s="150"/>
      <c r="MA8" s="150"/>
      <c r="MB8" s="150"/>
      <c r="MC8" s="150"/>
      <c r="MD8" s="150"/>
      <c r="ME8" s="150"/>
      <c r="MF8" s="150"/>
      <c r="MG8" s="150"/>
      <c r="MH8" s="150"/>
      <c r="MI8" s="150"/>
      <c r="MJ8" s="291">
        <v>0</v>
      </c>
      <c r="MK8" s="150"/>
      <c r="ML8" s="88">
        <f t="shared" ref="ML8:ML71" si="27">IF(MK8&lt;0,MK8,0)</f>
        <v>0</v>
      </c>
      <c r="MM8" s="88">
        <f t="shared" ref="MM8:MM71" si="28">IF(MK8&gt;0,MK8,0)</f>
        <v>0</v>
      </c>
      <c r="MN8" s="88">
        <f>SUM(MO8:MZ8)</f>
        <v>29607.48</v>
      </c>
      <c r="MO8" s="88">
        <v>3005.52</v>
      </c>
      <c r="MP8" s="150">
        <v>3005.52</v>
      </c>
      <c r="MQ8" s="150">
        <v>3005.52</v>
      </c>
      <c r="MR8" s="150">
        <v>3005.52</v>
      </c>
      <c r="MS8" s="150">
        <v>3005.52</v>
      </c>
      <c r="MT8" s="150">
        <v>3005.52</v>
      </c>
      <c r="MU8" s="150">
        <v>2893.59</v>
      </c>
      <c r="MV8" s="150">
        <v>2893.59</v>
      </c>
      <c r="MW8" s="150">
        <v>2893.59</v>
      </c>
      <c r="MX8" s="150">
        <v>2893.59</v>
      </c>
      <c r="MY8" s="150"/>
      <c r="MZ8" s="150"/>
      <c r="NA8" s="88">
        <f>SUM(NB8:NM8)</f>
        <v>8659.5300024643657</v>
      </c>
      <c r="NB8" s="8">
        <v>0</v>
      </c>
      <c r="NC8" s="8">
        <v>0</v>
      </c>
      <c r="ND8" s="8">
        <v>0</v>
      </c>
      <c r="NE8" s="8">
        <v>1449.530743852293</v>
      </c>
      <c r="NF8" s="8">
        <v>0</v>
      </c>
      <c r="NG8" s="8">
        <v>860.47652152495834</v>
      </c>
      <c r="NH8" s="8">
        <v>0</v>
      </c>
      <c r="NI8" s="8">
        <v>0</v>
      </c>
      <c r="NJ8" s="8">
        <v>0</v>
      </c>
      <c r="NK8" s="8">
        <v>6349.5227370871144</v>
      </c>
      <c r="NL8" s="8"/>
      <c r="NM8" s="8"/>
      <c r="NN8" s="150">
        <f>NA8-MN8</f>
        <v>-20947.949997535634</v>
      </c>
      <c r="NO8" s="88">
        <f t="shared" ref="NO8:NO71" si="29">IF(NN8&lt;0,NN8,0)</f>
        <v>-20947.949997535634</v>
      </c>
      <c r="NP8" s="88">
        <f t="shared" ref="NP8:NP71" si="30">IF(NN8&gt;0,NN8,0)</f>
        <v>0</v>
      </c>
      <c r="NQ8" s="86">
        <f t="shared" ref="NQ8:NQ71" si="31">NV8+OY8+QB8+RE8+SH8+TK8+UN8</f>
        <v>17864.099999999999</v>
      </c>
      <c r="NR8" s="289">
        <f t="shared" ref="NR8:NR71" si="32">OI8+PL8+QO8+RR8+SU8+TX8+VA8</f>
        <v>35252.149999999994</v>
      </c>
      <c r="NS8" s="288">
        <f t="shared" ref="NS8:NS71" si="33">NR8-NQ8</f>
        <v>17388.049999999996</v>
      </c>
      <c r="NT8" s="88">
        <f t="shared" ref="NT8:NT71" si="34">IF(NS8&lt;0,NS8,0)</f>
        <v>0</v>
      </c>
      <c r="NU8" s="88">
        <f t="shared" ref="NU8:NU71" si="35">IF(NS8&gt;0,NS8,0)</f>
        <v>17388.049999999996</v>
      </c>
      <c r="NV8" s="290">
        <f>SUM(NW8:OH8)</f>
        <v>4146.8999999999996</v>
      </c>
      <c r="NW8" s="290">
        <v>375.51</v>
      </c>
      <c r="NX8" s="143">
        <v>375.51</v>
      </c>
      <c r="NY8" s="143">
        <v>375.51</v>
      </c>
      <c r="NZ8" s="290">
        <v>375.51</v>
      </c>
      <c r="OA8" s="290">
        <v>375.51</v>
      </c>
      <c r="OB8" s="290">
        <v>375.51</v>
      </c>
      <c r="OC8" s="290">
        <v>473.46</v>
      </c>
      <c r="OD8" s="290">
        <v>473.46</v>
      </c>
      <c r="OE8" s="290">
        <v>473.46</v>
      </c>
      <c r="OF8" s="290">
        <v>473.46</v>
      </c>
      <c r="OG8" s="290"/>
      <c r="OH8" s="290"/>
      <c r="OI8" s="8">
        <f>SUM(OJ8:OU8)</f>
        <v>22341.1</v>
      </c>
      <c r="OJ8" s="8">
        <v>0</v>
      </c>
      <c r="OK8" s="8">
        <v>13651.57</v>
      </c>
      <c r="OL8" s="8">
        <v>2514.6</v>
      </c>
      <c r="OM8" s="8"/>
      <c r="ON8" s="8">
        <v>0</v>
      </c>
      <c r="OO8" s="8">
        <v>0</v>
      </c>
      <c r="OP8" s="8">
        <v>0</v>
      </c>
      <c r="OQ8" s="8">
        <v>3662.4</v>
      </c>
      <c r="OR8" s="8">
        <v>0</v>
      </c>
      <c r="OS8" s="8">
        <v>2512.5300000000002</v>
      </c>
      <c r="OT8" s="8"/>
      <c r="OU8" s="8"/>
      <c r="OV8" s="143">
        <f>OI8-NV8</f>
        <v>18194.199999999997</v>
      </c>
      <c r="OW8" s="8">
        <f t="shared" ref="OW8:OW71" si="36">IF(OV8&lt;0,OV8,0)</f>
        <v>0</v>
      </c>
      <c r="OX8" s="8">
        <f t="shared" ref="OX8:OX71" si="37">IF(OV8&gt;0,OV8,0)</f>
        <v>18194.199999999997</v>
      </c>
      <c r="OY8" s="290">
        <f>SUM(OZ8:PK8)</f>
        <v>6314.0599999999986</v>
      </c>
      <c r="OZ8" s="290">
        <v>601.77</v>
      </c>
      <c r="PA8" s="143">
        <v>601.77</v>
      </c>
      <c r="PB8" s="143">
        <v>601.77</v>
      </c>
      <c r="PC8" s="143">
        <v>601.77</v>
      </c>
      <c r="PD8" s="143">
        <v>601.77</v>
      </c>
      <c r="PE8" s="143">
        <v>601.77</v>
      </c>
      <c r="PF8" s="143">
        <v>675.86</v>
      </c>
      <c r="PG8" s="143">
        <v>675.86</v>
      </c>
      <c r="PH8" s="143">
        <v>675.86</v>
      </c>
      <c r="PI8" s="143">
        <v>675.86</v>
      </c>
      <c r="PJ8" s="143"/>
      <c r="PK8" s="143"/>
      <c r="PL8" s="8">
        <f>SUM(PM8:PX8)</f>
        <v>12911.05</v>
      </c>
      <c r="PM8" s="290">
        <v>0</v>
      </c>
      <c r="PN8" s="290">
        <v>0</v>
      </c>
      <c r="PO8" s="290">
        <v>0</v>
      </c>
      <c r="PP8" s="290">
        <v>0</v>
      </c>
      <c r="PQ8" s="290">
        <v>0</v>
      </c>
      <c r="PR8" s="290">
        <v>0</v>
      </c>
      <c r="PS8" s="290">
        <v>0</v>
      </c>
      <c r="PT8" s="290">
        <v>0</v>
      </c>
      <c r="PU8" s="290">
        <v>12911.05</v>
      </c>
      <c r="PV8" s="290">
        <v>0</v>
      </c>
      <c r="PW8" s="290"/>
      <c r="PX8" s="290"/>
      <c r="PY8" s="143">
        <f>PL8-OY8</f>
        <v>6596.9900000000007</v>
      </c>
      <c r="PZ8" s="8">
        <f t="shared" ref="PZ8:PZ71" si="38">IF(PY8&lt;0,PY8,0)</f>
        <v>0</v>
      </c>
      <c r="QA8" s="8">
        <f t="shared" ref="QA8:QA71" si="39">IF(PY8&gt;0,PY8,0)</f>
        <v>6596.9900000000007</v>
      </c>
      <c r="QB8" s="290">
        <f>SUM(QC8:QN8)</f>
        <v>736.81999999999994</v>
      </c>
      <c r="QC8" s="290">
        <v>65.39</v>
      </c>
      <c r="QD8" s="143">
        <v>65.39</v>
      </c>
      <c r="QE8" s="143">
        <v>65.39</v>
      </c>
      <c r="QF8" s="143">
        <v>65.39</v>
      </c>
      <c r="QG8" s="143">
        <v>65.39</v>
      </c>
      <c r="QH8" s="143">
        <v>65.39</v>
      </c>
      <c r="QI8" s="143">
        <v>86.12</v>
      </c>
      <c r="QJ8" s="143">
        <v>86.12</v>
      </c>
      <c r="QK8" s="143">
        <v>86.12</v>
      </c>
      <c r="QL8" s="143">
        <v>86.12</v>
      </c>
      <c r="QM8" s="143"/>
      <c r="QN8" s="143"/>
      <c r="QO8" s="8">
        <f>SUM(QP8:RA8)</f>
        <v>0</v>
      </c>
      <c r="QP8" s="290">
        <v>0</v>
      </c>
      <c r="QQ8" s="290">
        <v>0</v>
      </c>
      <c r="QR8" s="290">
        <v>0</v>
      </c>
      <c r="QS8" s="290"/>
      <c r="QT8" s="290">
        <v>0</v>
      </c>
      <c r="QU8" s="290"/>
      <c r="QV8" s="290"/>
      <c r="QW8" s="290">
        <v>0</v>
      </c>
      <c r="QX8" s="290"/>
      <c r="QY8" s="290">
        <v>0</v>
      </c>
      <c r="QZ8" s="290"/>
      <c r="RA8" s="290"/>
      <c r="RB8" s="143">
        <f>QO8-QB8</f>
        <v>-736.81999999999994</v>
      </c>
      <c r="RC8" s="8">
        <f t="shared" ref="RC8:RC71" si="40">IF(RB8&lt;0,RB8,0)</f>
        <v>-736.81999999999994</v>
      </c>
      <c r="RD8" s="8">
        <f t="shared" ref="RD8:RD71" si="41">IF(RB8&gt;0,RB8,0)</f>
        <v>0</v>
      </c>
      <c r="RE8" s="290">
        <f>SUM(RF8:RQ8)</f>
        <v>3191.46</v>
      </c>
      <c r="RF8" s="8">
        <v>290.19</v>
      </c>
      <c r="RG8" s="143">
        <v>290.19</v>
      </c>
      <c r="RH8" s="143">
        <v>290.19</v>
      </c>
      <c r="RI8" s="143">
        <v>290.19</v>
      </c>
      <c r="RJ8" s="143">
        <v>290.19</v>
      </c>
      <c r="RK8" s="143">
        <v>290.19</v>
      </c>
      <c r="RL8" s="292">
        <v>362.58</v>
      </c>
      <c r="RM8" s="143">
        <v>362.58</v>
      </c>
      <c r="RN8" s="143">
        <v>362.58</v>
      </c>
      <c r="RO8" s="143">
        <v>362.58</v>
      </c>
      <c r="RP8" s="143"/>
      <c r="RQ8" s="143"/>
      <c r="RR8" s="8">
        <f>SUM(RS8:SD8)</f>
        <v>0</v>
      </c>
      <c r="RS8" s="290">
        <v>0</v>
      </c>
      <c r="RT8" s="290"/>
      <c r="RU8" s="290">
        <v>0</v>
      </c>
      <c r="RV8" s="290">
        <v>0</v>
      </c>
      <c r="RW8" s="290">
        <v>0</v>
      </c>
      <c r="RX8" s="290">
        <v>0</v>
      </c>
      <c r="RY8" s="290"/>
      <c r="RZ8" s="290">
        <v>0</v>
      </c>
      <c r="SA8" s="290">
        <v>0</v>
      </c>
      <c r="SB8" s="290">
        <v>0</v>
      </c>
      <c r="SC8" s="290"/>
      <c r="SD8" s="290"/>
      <c r="SE8" s="8">
        <f t="shared" ref="SE8:SE71" si="42">RR8-RE8</f>
        <v>-3191.46</v>
      </c>
      <c r="SF8" s="8">
        <f t="shared" ref="SF8:SF71" si="43">IF(SE8&lt;0,SE8,0)</f>
        <v>-3191.46</v>
      </c>
      <c r="SG8" s="8">
        <f t="shared" ref="SG8:SG71" si="44">IF(SE8&gt;0,SE8,0)</f>
        <v>0</v>
      </c>
      <c r="SH8" s="290">
        <f>SUM(SI8:ST8)</f>
        <v>1985.8600000000004</v>
      </c>
      <c r="SI8" s="290">
        <v>188.69</v>
      </c>
      <c r="SJ8" s="143">
        <v>188.69</v>
      </c>
      <c r="SK8" s="143">
        <v>188.69</v>
      </c>
      <c r="SL8" s="143">
        <v>188.69</v>
      </c>
      <c r="SM8" s="143">
        <v>188.69</v>
      </c>
      <c r="SN8" s="143">
        <v>188.69</v>
      </c>
      <c r="SO8" s="143">
        <v>213.43</v>
      </c>
      <c r="SP8" s="143">
        <v>213.43</v>
      </c>
      <c r="SQ8" s="143">
        <v>213.43</v>
      </c>
      <c r="SR8" s="143">
        <v>213.43</v>
      </c>
      <c r="SS8" s="143"/>
      <c r="ST8" s="143"/>
      <c r="SU8" s="8">
        <f>SUM(SV8:TG8)</f>
        <v>0</v>
      </c>
      <c r="SV8" s="290">
        <v>0</v>
      </c>
      <c r="SW8" s="290">
        <v>0</v>
      </c>
      <c r="SX8" s="290">
        <v>0</v>
      </c>
      <c r="SY8" s="290">
        <v>0</v>
      </c>
      <c r="SZ8" s="290">
        <v>0</v>
      </c>
      <c r="TA8" s="290"/>
      <c r="TB8" s="290"/>
      <c r="TC8" s="290">
        <v>0</v>
      </c>
      <c r="TD8" s="290">
        <v>0</v>
      </c>
      <c r="TE8" s="290">
        <f>VLOOKUP(C8,'[2]Фін.рез.(витрати)'!$C$8:$AH$94,32,0)</f>
        <v>0</v>
      </c>
      <c r="TF8" s="290"/>
      <c r="TG8" s="290"/>
      <c r="TH8" s="8">
        <f t="shared" ref="TH8:TH71" si="45">SU8-SH8</f>
        <v>-1985.8600000000004</v>
      </c>
      <c r="TI8" s="8">
        <f t="shared" ref="TI8:TI71" si="46">IF(TH8&lt;0,TH8,0)</f>
        <v>-1985.8600000000004</v>
      </c>
      <c r="TJ8" s="8">
        <f t="shared" ref="TJ8:TJ71" si="47">IF(TH8&gt;0,TH8,0)</f>
        <v>0</v>
      </c>
      <c r="TK8" s="290">
        <f>SUM(TL8:TW8)</f>
        <v>1489.0000000000002</v>
      </c>
      <c r="TL8" s="290">
        <v>131.4</v>
      </c>
      <c r="TM8" s="143">
        <v>131.4</v>
      </c>
      <c r="TN8" s="143">
        <v>131.4</v>
      </c>
      <c r="TO8" s="143">
        <v>131.4</v>
      </c>
      <c r="TP8" s="143">
        <v>131.4</v>
      </c>
      <c r="TQ8" s="143">
        <v>131.4</v>
      </c>
      <c r="TR8" s="143">
        <v>175.15</v>
      </c>
      <c r="TS8" s="143">
        <v>175.15</v>
      </c>
      <c r="TT8" s="143">
        <v>175.15</v>
      </c>
      <c r="TU8" s="143">
        <v>175.15</v>
      </c>
      <c r="TV8" s="143"/>
      <c r="TW8" s="143"/>
      <c r="TX8" s="8">
        <f>SUM(TY8:UJ8)</f>
        <v>0</v>
      </c>
      <c r="TY8" s="290">
        <v>0</v>
      </c>
      <c r="TZ8" s="290">
        <v>0</v>
      </c>
      <c r="UA8" s="290">
        <v>0</v>
      </c>
      <c r="UB8" s="290">
        <v>0</v>
      </c>
      <c r="UC8" s="290">
        <v>0</v>
      </c>
      <c r="UD8" s="290">
        <v>0</v>
      </c>
      <c r="UE8" s="290">
        <v>0</v>
      </c>
      <c r="UF8" s="290">
        <v>0</v>
      </c>
      <c r="UG8" s="290">
        <v>0</v>
      </c>
      <c r="UH8" s="290">
        <f>VLOOKUP(C8,'[2]Фін.рез.(витрати)'!$C$8:$AI$94,33,0)</f>
        <v>0</v>
      </c>
      <c r="UI8" s="290"/>
      <c r="UJ8" s="290"/>
      <c r="UK8" s="8">
        <f t="shared" ref="UK8:UK71" si="48">TX8-TK8</f>
        <v>-1489.0000000000002</v>
      </c>
      <c r="UL8" s="8">
        <f t="shared" ref="UL8:UL71" si="49">IF(UK8&lt;0,UK8,0)</f>
        <v>-1489.0000000000002</v>
      </c>
      <c r="UM8" s="8">
        <f t="shared" ref="UM8:UM71" si="50">IF(UK8&gt;0,UK8,0)</f>
        <v>0</v>
      </c>
      <c r="UN8" s="290">
        <f>SUM(UO8:UZ8)</f>
        <v>0</v>
      </c>
      <c r="UO8" s="290">
        <v>0</v>
      </c>
      <c r="UP8" s="143">
        <v>0</v>
      </c>
      <c r="UQ8" s="143">
        <v>0</v>
      </c>
      <c r="UR8" s="143">
        <v>0</v>
      </c>
      <c r="US8" s="143">
        <v>0</v>
      </c>
      <c r="UT8" s="143">
        <v>0</v>
      </c>
      <c r="UU8" s="143">
        <v>0</v>
      </c>
      <c r="UV8" s="143">
        <v>0</v>
      </c>
      <c r="UW8" s="143">
        <v>0</v>
      </c>
      <c r="UX8" s="143">
        <v>0</v>
      </c>
      <c r="UY8" s="143"/>
      <c r="UZ8" s="143"/>
      <c r="VA8" s="8">
        <f t="shared" ref="VA8:VA71" si="51">SUM(VB8:VM8)</f>
        <v>0</v>
      </c>
      <c r="VB8" s="143"/>
      <c r="VC8" s="143"/>
      <c r="VD8" s="143"/>
      <c r="VE8" s="143"/>
      <c r="VF8" s="143"/>
      <c r="VG8" s="143"/>
      <c r="VH8" s="143"/>
      <c r="VI8" s="143"/>
      <c r="VJ8" s="143"/>
      <c r="VK8" s="143"/>
      <c r="VL8" s="143"/>
      <c r="VM8" s="143"/>
      <c r="VN8" s="8">
        <f t="shared" ref="VN8:VN71" si="52">VA8-UN8</f>
        <v>0</v>
      </c>
      <c r="VO8" s="8">
        <f t="shared" ref="VO8:VO71" si="53">IF(VN8&lt;0,VN8,0)</f>
        <v>0</v>
      </c>
      <c r="VP8" s="8">
        <f t="shared" ref="VP8:VP71" si="54">IF(VN8&gt;0,VN8,0)</f>
        <v>0</v>
      </c>
      <c r="VQ8" s="88">
        <f t="shared" ref="VQ8:VQ71" si="55">SUM(VR8:WC8)</f>
        <v>0</v>
      </c>
      <c r="VR8" s="150"/>
      <c r="VS8" s="150"/>
      <c r="VT8" s="150"/>
      <c r="VU8" s="150"/>
      <c r="VV8" s="150"/>
      <c r="VW8" s="150"/>
      <c r="VX8" s="150"/>
      <c r="VY8" s="150"/>
      <c r="VZ8" s="150"/>
      <c r="WA8" s="150"/>
      <c r="WB8" s="150"/>
      <c r="WC8" s="150"/>
      <c r="WD8" s="88">
        <f t="shared" ref="WD8:WD71" si="56">SUM(WE8:WP8)</f>
        <v>0</v>
      </c>
      <c r="WE8" s="143"/>
      <c r="WF8" s="143"/>
      <c r="WG8" s="143"/>
      <c r="WH8" s="143"/>
      <c r="WI8" s="143"/>
      <c r="WJ8" s="143"/>
      <c r="WK8" s="143"/>
      <c r="WL8" s="143"/>
      <c r="WM8" s="143"/>
      <c r="WN8" s="143"/>
      <c r="WO8" s="143"/>
      <c r="WP8" s="143"/>
      <c r="WQ8" s="88">
        <f t="shared" ref="WQ8:WQ71" si="57">WD8-VQ8</f>
        <v>0</v>
      </c>
      <c r="WR8" s="88">
        <f t="shared" ref="WR8:WR71" si="58">IF(WQ8&lt;0,WQ8,0)</f>
        <v>0</v>
      </c>
      <c r="WS8" s="88">
        <f t="shared" ref="WS8:WS71" si="59">IF(WQ8&gt;0,WQ8,0)</f>
        <v>0</v>
      </c>
      <c r="WT8" s="291">
        <f>SUM(WU8:XF8)</f>
        <v>52011.799999999996</v>
      </c>
      <c r="WU8" s="291">
        <v>4438.0200000000004</v>
      </c>
      <c r="WV8" s="150">
        <v>4438.0200000000004</v>
      </c>
      <c r="WW8" s="150">
        <v>4438.0200000000004</v>
      </c>
      <c r="WX8" s="150">
        <v>4438.0200000000004</v>
      </c>
      <c r="WY8" s="150">
        <v>4438.0200000000004</v>
      </c>
      <c r="WZ8" s="150">
        <v>4438.0200000000004</v>
      </c>
      <c r="XA8" s="150">
        <v>6345.92</v>
      </c>
      <c r="XB8" s="150">
        <v>6345.92</v>
      </c>
      <c r="XC8" s="150">
        <v>6345.92</v>
      </c>
      <c r="XD8" s="150">
        <v>6345.92</v>
      </c>
      <c r="XE8" s="150"/>
      <c r="XF8" s="150"/>
      <c r="XG8" s="291">
        <f>SUM(XH8:XS8)</f>
        <v>56026.889394755926</v>
      </c>
      <c r="XH8" s="290">
        <v>5914.7469318979165</v>
      </c>
      <c r="XI8" s="290">
        <v>6057.8833514938124</v>
      </c>
      <c r="XJ8" s="290"/>
      <c r="XK8" s="290">
        <v>4993.9390409571924</v>
      </c>
      <c r="XL8" s="290">
        <v>5308.4651700360228</v>
      </c>
      <c r="XM8" s="290">
        <v>6974.5534928958014</v>
      </c>
      <c r="XN8" s="290">
        <v>5022.8184553714054</v>
      </c>
      <c r="XO8" s="290">
        <v>7278.9201522380226</v>
      </c>
      <c r="XP8" s="290">
        <v>6286.8721699775106</v>
      </c>
      <c r="XQ8" s="290">
        <f>VLOOKUP(C8,'[2]Фін.рез.(витрати)'!$C$8:$AL$94,36,0)</f>
        <v>8188.6906298882413</v>
      </c>
      <c r="XR8" s="290"/>
      <c r="XS8" s="290"/>
      <c r="XT8" s="88">
        <f t="shared" ref="XT8:XT71" si="60">XG8-WT8</f>
        <v>4015.0893947559307</v>
      </c>
      <c r="XU8" s="88">
        <f t="shared" ref="XU8:XU71" si="61">IF(XT8&lt;0,XT8,0)</f>
        <v>0</v>
      </c>
      <c r="XV8" s="88">
        <f t="shared" ref="XV8:XV71" si="62">IF(XT8&gt;0,XT8,0)</f>
        <v>4015.0893947559307</v>
      </c>
      <c r="XW8" s="291">
        <f>SUM(XX8:YI8)</f>
        <v>8777.2999999999993</v>
      </c>
      <c r="XX8" s="291">
        <v>778.63</v>
      </c>
      <c r="XY8" s="150">
        <v>778.63</v>
      </c>
      <c r="XZ8" s="150">
        <v>778.63</v>
      </c>
      <c r="YA8" s="150">
        <v>778.63</v>
      </c>
      <c r="YB8" s="150">
        <v>778.63</v>
      </c>
      <c r="YC8" s="150">
        <v>778.63</v>
      </c>
      <c r="YD8" s="150">
        <v>1026.3800000000001</v>
      </c>
      <c r="YE8" s="150">
        <v>1026.3800000000001</v>
      </c>
      <c r="YF8" s="150">
        <v>1026.3800000000001</v>
      </c>
      <c r="YG8" s="150">
        <v>1026.3800000000001</v>
      </c>
      <c r="YH8" s="150"/>
      <c r="YI8" s="150"/>
      <c r="YJ8" s="88">
        <f>YK8+YL8+YM8+YN8+YO8+YV8+YP8+YU8+YQ8+YR8+YS8+YT8</f>
        <v>9447.2505292324477</v>
      </c>
      <c r="YK8" s="290">
        <v>1129.9448158671587</v>
      </c>
      <c r="YL8" s="290">
        <v>849.67354151941504</v>
      </c>
      <c r="YM8" s="290">
        <v>869.59670249455621</v>
      </c>
      <c r="YN8" s="290">
        <v>845.63922812738724</v>
      </c>
      <c r="YO8" s="290">
        <v>834.05894702800845</v>
      </c>
      <c r="YP8" s="290">
        <v>1088.0766250438276</v>
      </c>
      <c r="YQ8" s="290">
        <v>773.38591995466425</v>
      </c>
      <c r="YR8" s="290">
        <v>1032.3258805012292</v>
      </c>
      <c r="YS8" s="290">
        <v>998.9555867183368</v>
      </c>
      <c r="YT8" s="290">
        <f>VLOOKUP(C8,'[2]Фін.рез.(витрати)'!$C$8:$AM$94,37,0)</f>
        <v>1025.5932819778641</v>
      </c>
      <c r="YU8" s="290"/>
      <c r="YV8" s="290"/>
      <c r="YW8" s="143">
        <f>YJ8-XW8</f>
        <v>669.95052923244839</v>
      </c>
      <c r="YX8" s="88">
        <f t="shared" ref="YX8:YX71" si="63">IF(YW8&lt;0,YW8,0)</f>
        <v>0</v>
      </c>
      <c r="YY8" s="88">
        <f t="shared" ref="YY8:YY71" si="64">IF(YW8&gt;0,YW8,0)</f>
        <v>669.95052923244839</v>
      </c>
      <c r="YZ8" s="291">
        <f>SUM(ZA8:ZL8)</f>
        <v>4150.8599999999997</v>
      </c>
      <c r="ZA8" s="291">
        <v>392.95</v>
      </c>
      <c r="ZB8" s="150">
        <v>392.95</v>
      </c>
      <c r="ZC8" s="150">
        <v>392.95</v>
      </c>
      <c r="ZD8" s="150">
        <v>392.95</v>
      </c>
      <c r="ZE8" s="150">
        <v>392.95</v>
      </c>
      <c r="ZF8" s="150">
        <v>392.95</v>
      </c>
      <c r="ZG8" s="150">
        <v>448.29</v>
      </c>
      <c r="ZH8" s="150">
        <v>448.29</v>
      </c>
      <c r="ZI8" s="150">
        <v>448.29</v>
      </c>
      <c r="ZJ8" s="150">
        <v>448.29</v>
      </c>
      <c r="ZK8" s="150"/>
      <c r="ZL8" s="150"/>
      <c r="ZM8" s="88">
        <f>SUM(ZN8:ZY8)</f>
        <v>11338.528414027125</v>
      </c>
      <c r="ZN8" s="291"/>
      <c r="ZO8" s="290">
        <v>1138.4335487083199</v>
      </c>
      <c r="ZP8" s="290">
        <v>8149.0079600832196</v>
      </c>
      <c r="ZQ8" s="290">
        <v>2051.0869052355838</v>
      </c>
      <c r="ZR8" s="290"/>
      <c r="ZS8" s="290"/>
      <c r="ZT8" s="290"/>
      <c r="ZU8" s="290"/>
      <c r="ZV8" s="290"/>
      <c r="ZW8" s="290"/>
      <c r="ZX8" s="290"/>
      <c r="ZY8" s="290"/>
      <c r="ZZ8" s="88">
        <f t="shared" ref="ZZ8:ZZ71" si="65">ZM8-YZ8</f>
        <v>7187.6684140271254</v>
      </c>
      <c r="AAA8" s="88">
        <f t="shared" ref="AAA8:AAA71" si="66">IF(ZZ8&lt;0,ZZ8,0)</f>
        <v>0</v>
      </c>
      <c r="AAB8" s="88">
        <f t="shared" ref="AAB8:AAB71" si="67">IF(ZZ8&gt;0,ZZ8,0)</f>
        <v>7187.6684140271254</v>
      </c>
      <c r="AAC8" s="291">
        <f>SUM(AAD8:AAO8)</f>
        <v>1105.28</v>
      </c>
      <c r="AAD8" s="291">
        <v>109.6</v>
      </c>
      <c r="AAE8" s="150">
        <v>109.6</v>
      </c>
      <c r="AAF8" s="150">
        <v>109.6</v>
      </c>
      <c r="AAG8" s="150">
        <v>109.6</v>
      </c>
      <c r="AAH8" s="150">
        <v>109.6</v>
      </c>
      <c r="AAI8" s="150">
        <v>109.6</v>
      </c>
      <c r="AAJ8" s="150">
        <v>111.92</v>
      </c>
      <c r="AAK8" s="150">
        <v>111.92</v>
      </c>
      <c r="AAL8" s="150">
        <v>111.92</v>
      </c>
      <c r="AAM8" s="150">
        <v>111.92</v>
      </c>
      <c r="AAN8" s="150"/>
      <c r="AAO8" s="150"/>
      <c r="AAP8" s="88">
        <f>SUM(AAQ8:ABB8)</f>
        <v>1504.5204255488002</v>
      </c>
      <c r="AAQ8" s="290">
        <v>155.67142623999999</v>
      </c>
      <c r="AAR8" s="290">
        <v>152.20468940159998</v>
      </c>
      <c r="AAS8" s="290">
        <v>151.84729471999998</v>
      </c>
      <c r="AAT8" s="290">
        <v>151.0772384</v>
      </c>
      <c r="AAU8" s="290">
        <v>151.77352206719999</v>
      </c>
      <c r="AAV8" s="290">
        <v>151.77720447999999</v>
      </c>
      <c r="AAW8" s="290">
        <v>148.2375136</v>
      </c>
      <c r="AAX8" s="290">
        <v>147.07941951999999</v>
      </c>
      <c r="AAY8" s="290">
        <v>146.01535871999999</v>
      </c>
      <c r="AAZ8" s="290">
        <f>VLOOKUP(C8,'[2]Фін.рез.(витрати)'!$C$8:$AO$94,39,0)</f>
        <v>148.83675839999998</v>
      </c>
      <c r="ABA8" s="290"/>
      <c r="ABB8" s="290"/>
      <c r="ABC8" s="88">
        <f t="shared" ref="ABC8:ABC71" si="68">AAP8-AAC8</f>
        <v>399.2404255488002</v>
      </c>
      <c r="ABD8" s="88">
        <f t="shared" ref="ABD8:ABD71" si="69">IF(ABC8&lt;0,ABC8,0)</f>
        <v>0</v>
      </c>
      <c r="ABE8" s="88">
        <f t="shared" ref="ABE8:ABE71" si="70">IF(ABC8&gt;0,ABC8,0)</f>
        <v>399.2404255488002</v>
      </c>
      <c r="ABF8" s="291">
        <f>SUM(ABG8:ABR8)</f>
        <v>244.58000000000004</v>
      </c>
      <c r="ABG8" s="291">
        <v>24.25</v>
      </c>
      <c r="ABH8" s="150">
        <v>24.25</v>
      </c>
      <c r="ABI8" s="150">
        <v>24.25</v>
      </c>
      <c r="ABJ8" s="150">
        <v>24.25</v>
      </c>
      <c r="ABK8" s="150">
        <v>24.25</v>
      </c>
      <c r="ABL8" s="150">
        <v>24.25</v>
      </c>
      <c r="ABM8" s="150">
        <v>24.77</v>
      </c>
      <c r="ABN8" s="150">
        <v>24.77</v>
      </c>
      <c r="ABO8" s="150">
        <v>24.77</v>
      </c>
      <c r="ABP8" s="150">
        <v>24.77</v>
      </c>
      <c r="ABQ8" s="150"/>
      <c r="ABR8" s="150"/>
      <c r="ABS8" s="88">
        <f>SUM(ABT8:ACE8)</f>
        <v>0</v>
      </c>
      <c r="ABT8" s="290">
        <v>0</v>
      </c>
      <c r="ABU8" s="290"/>
      <c r="ABV8" s="290"/>
      <c r="ABW8" s="290"/>
      <c r="ABX8" s="290"/>
      <c r="ABY8" s="290"/>
      <c r="ABZ8" s="290"/>
      <c r="ACA8" s="290">
        <v>0</v>
      </c>
      <c r="ACB8" s="290">
        <v>0</v>
      </c>
      <c r="ACC8" s="290">
        <f>VLOOKUP(C8,'[2]Фін.рез.(витрати)'!$C$8:$AP$94,40,0)</f>
        <v>0</v>
      </c>
      <c r="ACD8" s="290"/>
      <c r="ACE8" s="290"/>
      <c r="ACF8" s="88">
        <f t="shared" ref="ACF8:ACF71" si="71">ABS8-ABF8</f>
        <v>-244.58000000000004</v>
      </c>
      <c r="ACG8" s="88">
        <f t="shared" ref="ACG8:ACG71" si="72">IF(ACF8&lt;0,ACF8,0)</f>
        <v>-244.58000000000004</v>
      </c>
      <c r="ACH8" s="88">
        <f t="shared" ref="ACH8:ACH71" si="73">IF(ACF8&gt;0,ACF8,0)</f>
        <v>0</v>
      </c>
      <c r="ACI8" s="86">
        <f t="shared" ref="ACI8:ACI71" si="74">ACN8+ADQ8</f>
        <v>0</v>
      </c>
      <c r="ACJ8" s="88">
        <f t="shared" ref="ACJ8:ACJ71" si="75">ADA8+AED8</f>
        <v>3975.9533820000006</v>
      </c>
      <c r="ACK8" s="288">
        <f t="shared" ref="ACK8:ACK71" si="76">ACJ8-ACI8</f>
        <v>3975.9533820000006</v>
      </c>
      <c r="ACL8" s="88">
        <f t="shared" ref="ACL8:ACL71" si="77">IF(ACK8&lt;0,ACK8,0)</f>
        <v>0</v>
      </c>
      <c r="ACM8" s="88">
        <f t="shared" ref="ACM8:ACM71" si="78">IF(ACK8&gt;0,ACK8,0)</f>
        <v>3975.9533820000006</v>
      </c>
      <c r="ACN8" s="290">
        <f>SUM(ACO8:ACZ8)</f>
        <v>0</v>
      </c>
      <c r="ACO8" s="290">
        <v>0</v>
      </c>
      <c r="ACP8" s="143">
        <v>0</v>
      </c>
      <c r="ACQ8" s="143">
        <v>0</v>
      </c>
      <c r="ACR8" s="143">
        <v>0</v>
      </c>
      <c r="ACS8" s="143">
        <v>0</v>
      </c>
      <c r="ACT8" s="143">
        <v>0</v>
      </c>
      <c r="ACU8" s="143">
        <v>0</v>
      </c>
      <c r="ACV8" s="143">
        <v>0</v>
      </c>
      <c r="ACW8" s="143">
        <v>0</v>
      </c>
      <c r="ACX8" s="143">
        <v>0</v>
      </c>
      <c r="ACY8" s="143"/>
      <c r="ACZ8" s="143"/>
      <c r="ADA8" s="8">
        <f>SUM(ADB8:ADM8)</f>
        <v>3975.9533820000006</v>
      </c>
      <c r="ADB8" s="290">
        <v>406.40297579999998</v>
      </c>
      <c r="ADC8" s="290">
        <v>409.64180759999999</v>
      </c>
      <c r="ADD8" s="290">
        <v>408.67991999999998</v>
      </c>
      <c r="ADE8" s="290">
        <v>370.01273400000002</v>
      </c>
      <c r="ADF8" s="290">
        <v>408.48136920000002</v>
      </c>
      <c r="ADG8" s="290">
        <v>396.23636699999997</v>
      </c>
      <c r="ADH8" s="290">
        <v>398.96460000000002</v>
      </c>
      <c r="ADI8" s="290">
        <v>383.97228839999997</v>
      </c>
      <c r="ADJ8" s="290">
        <v>392.98392000000001</v>
      </c>
      <c r="ADK8" s="290">
        <f>VLOOKUP(C8,'[2]Фін.рез.(витрати)'!$C$8:$AR$94,42,0)</f>
        <v>400.57740000000001</v>
      </c>
      <c r="ADL8" s="290"/>
      <c r="ADM8" s="290"/>
      <c r="ADN8" s="8">
        <f t="shared" ref="ADN8:ADN71" si="79">ADA8-ACN8</f>
        <v>3975.9533820000006</v>
      </c>
      <c r="ADO8" s="8">
        <f t="shared" ref="ADO8:ADO71" si="80">IF(ADN8&lt;0,ADN8,0)</f>
        <v>0</v>
      </c>
      <c r="ADP8" s="8">
        <f t="shared" ref="ADP8:ADP71" si="81">IF(ADN8&gt;0,ADN8,0)</f>
        <v>3975.9533820000006</v>
      </c>
      <c r="ADQ8" s="290">
        <f>SUM(ADR8:AEC8)</f>
        <v>0</v>
      </c>
      <c r="ADR8" s="290">
        <v>0</v>
      </c>
      <c r="ADS8" s="143">
        <v>0</v>
      </c>
      <c r="ADT8" s="143">
        <v>0</v>
      </c>
      <c r="ADU8" s="143">
        <v>0</v>
      </c>
      <c r="ADV8" s="143">
        <v>0</v>
      </c>
      <c r="ADW8" s="143">
        <v>0</v>
      </c>
      <c r="ADX8" s="143">
        <v>0</v>
      </c>
      <c r="ADY8" s="143">
        <v>0</v>
      </c>
      <c r="ADZ8" s="143">
        <v>0</v>
      </c>
      <c r="AEA8" s="143">
        <v>0</v>
      </c>
      <c r="AEB8" s="143"/>
      <c r="AEC8" s="143"/>
      <c r="AED8" s="8">
        <f>SUM(AEE8:AEP8)</f>
        <v>0</v>
      </c>
      <c r="AEE8" s="290">
        <v>0</v>
      </c>
      <c r="AEF8" s="290">
        <v>0</v>
      </c>
      <c r="AEG8" s="290">
        <v>0</v>
      </c>
      <c r="AEH8" s="290">
        <v>0</v>
      </c>
      <c r="AEI8" s="290">
        <v>0</v>
      </c>
      <c r="AEJ8" s="290">
        <v>0</v>
      </c>
      <c r="AEK8" s="290">
        <v>0</v>
      </c>
      <c r="AEL8" s="290">
        <v>0</v>
      </c>
      <c r="AEM8" s="290">
        <v>0</v>
      </c>
      <c r="AEN8" s="290">
        <f>VLOOKUP(C8,'[2]Фін.рез.(витрати)'!$C$8:$AS$94,43,0)</f>
        <v>0</v>
      </c>
      <c r="AEO8" s="290"/>
      <c r="AEP8" s="290"/>
      <c r="AEQ8" s="8">
        <f t="shared" ref="AEQ8:AEQ71" si="82">AED8-ADQ8</f>
        <v>0</v>
      </c>
      <c r="AER8" s="8">
        <f t="shared" ref="AER8:AER71" si="83">IF(AEQ8&lt;0,AEQ8,0)</f>
        <v>0</v>
      </c>
      <c r="AES8" s="8">
        <f t="shared" ref="AES8:AES71" si="84">IF(AEQ8&gt;0,AEQ8,0)</f>
        <v>0</v>
      </c>
      <c r="AET8" s="290">
        <f>SUM(AEU8:AFF8)</f>
        <v>0</v>
      </c>
      <c r="AEU8" s="290"/>
      <c r="AEV8" s="143"/>
      <c r="AEW8" s="143"/>
      <c r="AEX8" s="143"/>
      <c r="AEY8" s="143"/>
      <c r="AEZ8" s="143"/>
      <c r="AFA8" s="143"/>
      <c r="AFB8" s="143"/>
      <c r="AFC8" s="143"/>
      <c r="AFD8" s="143"/>
      <c r="AFE8" s="143"/>
      <c r="AFF8" s="143"/>
      <c r="AFG8" s="8">
        <f>SUM(AFH8:AFS8)</f>
        <v>0</v>
      </c>
      <c r="AFH8" s="290"/>
      <c r="AFI8" s="290"/>
      <c r="AFJ8" s="290"/>
      <c r="AFK8" s="290"/>
      <c r="AFL8" s="290"/>
      <c r="AFM8" s="290"/>
      <c r="AFN8" s="290"/>
      <c r="AFO8" s="290"/>
      <c r="AFP8" s="290"/>
      <c r="AFQ8" s="290"/>
      <c r="AFR8" s="290"/>
      <c r="AFS8" s="290"/>
      <c r="AFT8" s="8">
        <f t="shared" ref="AFT8:AFT71" si="85">AFG8-AET8</f>
        <v>0</v>
      </c>
      <c r="AFU8" s="8">
        <f t="shared" ref="AFU8:AFU71" si="86">IF(AFT8&lt;0,AFT8,0)</f>
        <v>0</v>
      </c>
      <c r="AFV8" s="94">
        <f t="shared" ref="AFV8:AFV71" si="87">IF(AFT8&gt;0,AFT8,0)</f>
        <v>0</v>
      </c>
      <c r="AFW8" s="293">
        <f t="shared" ref="AFW8:AFW71" si="88">F8+IB8+JE8+KH8+LK8+MN8+NQ8+VQ8+WT8+XW8+YZ8+AAC8+ABF8+ACI8+AET8</f>
        <v>147114.33999999994</v>
      </c>
      <c r="AFX8" s="294">
        <f t="shared" ref="AFX8:AFX71" si="89">G8+IO8+JR8+KU8+LX8+NA8+NR8+WD8+XG8+YJ8+ZM8+AAP8+ABS8+ACJ8+AFG8</f>
        <v>174550.40528331496</v>
      </c>
      <c r="AFY8" s="295">
        <f t="shared" ref="AFY8:AFY71" si="90">AFX8-AFW8</f>
        <v>27436.065283315023</v>
      </c>
      <c r="AFZ8" s="8">
        <f>IF(AFY8&lt;0,AFY8,0)</f>
        <v>0</v>
      </c>
      <c r="AGA8" s="95">
        <f>IF(AFY8&gt;0,AFY8,0)</f>
        <v>27436.065283315023</v>
      </c>
      <c r="AGB8" s="296">
        <f t="shared" ref="AGB8:AGC71" si="91">AFW8*1.2</f>
        <v>176537.20799999993</v>
      </c>
      <c r="AGC8" s="295">
        <f t="shared" si="91"/>
        <v>209460.48633997794</v>
      </c>
      <c r="AGD8" s="295">
        <f t="shared" ref="AGD8:AGD71" si="92">AGC8-AGB8</f>
        <v>32923.278339978016</v>
      </c>
      <c r="AGE8" s="8">
        <f t="shared" ref="AGE8:AGE71" si="93">IF(AGD8&lt;0,AGD8,0)</f>
        <v>0</v>
      </c>
      <c r="AGF8" s="94">
        <f t="shared" ref="AGF8:AGF71" si="94">IF(AGD8&gt;0,AGD8,0)</f>
        <v>32923.278339978016</v>
      </c>
      <c r="AGG8" s="107">
        <f>AGB8*AGS8</f>
        <v>8826.8603999999959</v>
      </c>
      <c r="AGH8" s="140">
        <f>AGC8*AGS8</f>
        <v>10473.024316998897</v>
      </c>
      <c r="AGI8" s="295">
        <f t="shared" ref="AGI8:AGI71" si="95">AGH8-AGG8</f>
        <v>1646.1639169989012</v>
      </c>
      <c r="AGJ8" s="8">
        <f t="shared" ref="AGJ8:AGJ71" si="96">IF(AGI8&lt;0,AGI8,0)</f>
        <v>0</v>
      </c>
      <c r="AGK8" s="95">
        <f t="shared" ref="AGK8:AGK71" si="97">IF(AGI8&gt;0,AGI8,0)</f>
        <v>1646.1639169989012</v>
      </c>
      <c r="AGL8" s="108">
        <f>AGB8+AGG8</f>
        <v>185364.06839999993</v>
      </c>
      <c r="AGM8" s="108">
        <f t="shared" ref="AGM8" si="98">AGC8+AGH8</f>
        <v>219933.51065697684</v>
      </c>
      <c r="AGN8" s="297">
        <f t="shared" ref="AGN8:AGN94" si="99">AGM8-AGL8</f>
        <v>34569.442256976909</v>
      </c>
      <c r="AGO8" s="108">
        <f t="shared" ref="AGO8:AGO71" si="100">IF(AGN8&lt;0,AGN8,0)</f>
        <v>0</v>
      </c>
      <c r="AGP8" s="109">
        <f t="shared" ref="AGP8:AGP71" si="101">IF(AGN8&gt;0,AGN8,0)</f>
        <v>34569.442256976909</v>
      </c>
      <c r="AGQ8" s="139" t="e">
        <f>#REF!/#REF!</f>
        <v>#REF!</v>
      </c>
      <c r="AGR8" s="298"/>
      <c r="AGS8" s="298">
        <v>0.05</v>
      </c>
      <c r="AGT8" s="299"/>
      <c r="AGU8" s="177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</row>
    <row r="9" spans="1:892" s="141" customFormat="1" ht="12.75" outlineLevel="1" x14ac:dyDescent="0.25">
      <c r="A9" s="154">
        <v>439</v>
      </c>
      <c r="B9" s="285">
        <v>3</v>
      </c>
      <c r="C9" s="300" t="s">
        <v>2520</v>
      </c>
      <c r="D9" s="301">
        <v>5</v>
      </c>
      <c r="E9" s="149">
        <v>1978.61</v>
      </c>
      <c r="F9" s="288">
        <f t="shared" si="0"/>
        <v>30540.38</v>
      </c>
      <c r="G9" s="289">
        <f t="shared" si="1"/>
        <v>41963.384713053296</v>
      </c>
      <c r="H9" s="288">
        <f t="shared" si="2"/>
        <v>11423.004713053295</v>
      </c>
      <c r="I9" s="88">
        <f t="shared" si="3"/>
        <v>0</v>
      </c>
      <c r="J9" s="88">
        <f t="shared" si="4"/>
        <v>11423.004713053295</v>
      </c>
      <c r="K9" s="290">
        <f t="shared" ref="K9:K72" si="102">SUM(L9:W9)</f>
        <v>11851.54</v>
      </c>
      <c r="L9" s="143">
        <v>1044.9100000000001</v>
      </c>
      <c r="M9" s="143">
        <v>1044.9100000000001</v>
      </c>
      <c r="N9" s="143">
        <v>1044.9100000000001</v>
      </c>
      <c r="O9" s="143">
        <v>1044.9100000000001</v>
      </c>
      <c r="P9" s="143">
        <v>1044.9100000000001</v>
      </c>
      <c r="Q9" s="143">
        <v>1044.9100000000001</v>
      </c>
      <c r="R9" s="143">
        <v>1395.52</v>
      </c>
      <c r="S9" s="143">
        <v>1395.52</v>
      </c>
      <c r="T9" s="143">
        <v>1395.52</v>
      </c>
      <c r="U9" s="143">
        <v>1395.52</v>
      </c>
      <c r="V9" s="143"/>
      <c r="W9" s="143"/>
      <c r="X9" s="143">
        <f t="shared" ref="X9:X72" si="103">SUM(Y9:AJ9)</f>
        <v>14908.909504317333</v>
      </c>
      <c r="Y9" s="290">
        <v>0</v>
      </c>
      <c r="Z9" s="290">
        <v>0</v>
      </c>
      <c r="AA9" s="290">
        <v>0</v>
      </c>
      <c r="AB9" s="290">
        <v>6716.364666393355</v>
      </c>
      <c r="AC9" s="290">
        <v>0</v>
      </c>
      <c r="AD9" s="290">
        <v>0</v>
      </c>
      <c r="AE9" s="290">
        <v>0</v>
      </c>
      <c r="AF9" s="290">
        <v>0</v>
      </c>
      <c r="AG9" s="290">
        <v>0</v>
      </c>
      <c r="AH9" s="290">
        <v>8192.5448379239788</v>
      </c>
      <c r="AI9" s="290"/>
      <c r="AJ9" s="290"/>
      <c r="AK9" s="143"/>
      <c r="AL9" s="143">
        <f t="shared" ref="AL9:AL72" si="104">IF(AK9&lt;0,AK9,0)</f>
        <v>0</v>
      </c>
      <c r="AM9" s="143">
        <f t="shared" si="5"/>
        <v>0</v>
      </c>
      <c r="AN9" s="290">
        <f t="shared" ref="AN9:AN72" si="105">SUM(AO9:AZ9)</f>
        <v>2315.8000000000002</v>
      </c>
      <c r="AO9" s="143">
        <v>203.8</v>
      </c>
      <c r="AP9" s="143">
        <v>203.8</v>
      </c>
      <c r="AQ9" s="143">
        <v>203.8</v>
      </c>
      <c r="AR9" s="143">
        <v>203.8</v>
      </c>
      <c r="AS9" s="143">
        <v>203.8</v>
      </c>
      <c r="AT9" s="143">
        <v>203.8</v>
      </c>
      <c r="AU9" s="143">
        <v>273.25</v>
      </c>
      <c r="AV9" s="143">
        <v>273.25</v>
      </c>
      <c r="AW9" s="143">
        <v>273.25</v>
      </c>
      <c r="AX9" s="143">
        <v>273.25</v>
      </c>
      <c r="AY9" s="143"/>
      <c r="AZ9" s="143"/>
      <c r="BA9" s="8">
        <f t="shared" ref="BA9:BA72" si="106">SUM(BB9:BM9)</f>
        <v>2959.4282917956621</v>
      </c>
      <c r="BB9" s="290">
        <v>0</v>
      </c>
      <c r="BC9" s="290">
        <v>0</v>
      </c>
      <c r="BD9" s="290">
        <v>0</v>
      </c>
      <c r="BE9" s="290">
        <v>1333.1988074796184</v>
      </c>
      <c r="BF9" s="290">
        <v>0</v>
      </c>
      <c r="BG9" s="290">
        <v>0</v>
      </c>
      <c r="BH9" s="290">
        <v>0</v>
      </c>
      <c r="BI9" s="290">
        <v>0</v>
      </c>
      <c r="BJ9" s="290">
        <v>0</v>
      </c>
      <c r="BK9" s="290">
        <v>1626.2294843160437</v>
      </c>
      <c r="BL9" s="290"/>
      <c r="BM9" s="290"/>
      <c r="BN9" s="143"/>
      <c r="BO9" s="8">
        <f t="shared" si="6"/>
        <v>0</v>
      </c>
      <c r="BP9" s="8">
        <f t="shared" si="7"/>
        <v>0</v>
      </c>
      <c r="BQ9" s="290">
        <f t="shared" ref="BQ9:BQ72" si="107">SUM(BR9:CC9)</f>
        <v>1100.5</v>
      </c>
      <c r="BR9" s="143">
        <v>104.67</v>
      </c>
      <c r="BS9" s="263">
        <v>104.67</v>
      </c>
      <c r="BT9" s="143">
        <v>104.67</v>
      </c>
      <c r="BU9" s="143">
        <v>104.67</v>
      </c>
      <c r="BV9" s="143">
        <v>104.67</v>
      </c>
      <c r="BW9" s="143">
        <v>104.67</v>
      </c>
      <c r="BX9" s="143">
        <v>118.12</v>
      </c>
      <c r="BY9" s="143">
        <v>118.12</v>
      </c>
      <c r="BZ9" s="143">
        <v>118.12</v>
      </c>
      <c r="CA9" s="143">
        <v>118.12</v>
      </c>
      <c r="CB9" s="143"/>
      <c r="CC9" s="143"/>
      <c r="CD9" s="290">
        <f t="shared" ref="CD9:CD72" si="108">SUM(CE9:CP9)</f>
        <v>1176.6438002417999</v>
      </c>
      <c r="CE9" s="290">
        <v>121.74632101500001</v>
      </c>
      <c r="CF9" s="290">
        <v>119.0350819251</v>
      </c>
      <c r="CG9" s="290">
        <v>118.75557342</v>
      </c>
      <c r="CH9" s="290">
        <v>118.15333364999999</v>
      </c>
      <c r="CI9" s="290">
        <v>118.6978778667</v>
      </c>
      <c r="CJ9" s="290">
        <v>118.70070547500001</v>
      </c>
      <c r="CK9" s="290">
        <v>115.93246335000001</v>
      </c>
      <c r="CL9" s="290">
        <v>115.02674997</v>
      </c>
      <c r="CM9" s="290">
        <v>114.19457742</v>
      </c>
      <c r="CN9" s="290">
        <v>116.40111614999999</v>
      </c>
      <c r="CO9" s="290"/>
      <c r="CP9" s="290"/>
      <c r="CQ9" s="143"/>
      <c r="CR9" s="8">
        <f t="shared" si="8"/>
        <v>0</v>
      </c>
      <c r="CS9" s="8">
        <f t="shared" si="9"/>
        <v>0</v>
      </c>
      <c r="CT9" s="290">
        <f t="shared" ref="CT9:CT72" si="109">SUM(CU9:DF9)</f>
        <v>277.90000000000003</v>
      </c>
      <c r="CU9" s="290">
        <v>26.47</v>
      </c>
      <c r="CV9" s="143">
        <v>26.47</v>
      </c>
      <c r="CW9" s="143">
        <v>26.47</v>
      </c>
      <c r="CX9" s="143">
        <v>26.47</v>
      </c>
      <c r="CY9" s="143">
        <v>26.47</v>
      </c>
      <c r="CZ9" s="143">
        <v>26.47</v>
      </c>
      <c r="DA9" s="143">
        <v>29.77</v>
      </c>
      <c r="DB9" s="143">
        <v>29.77</v>
      </c>
      <c r="DC9" s="143">
        <v>29.77</v>
      </c>
      <c r="DD9" s="143">
        <v>29.77</v>
      </c>
      <c r="DE9" s="143"/>
      <c r="DF9" s="143"/>
      <c r="DG9" s="290">
        <f t="shared" ref="DG9:DG72" si="110">SUM(DH9:DS9)</f>
        <v>298.5195149452</v>
      </c>
      <c r="DH9" s="290">
        <v>30.887557209999997</v>
      </c>
      <c r="DI9" s="290">
        <v>30.199704371399999</v>
      </c>
      <c r="DJ9" s="290">
        <v>30.128791879999998</v>
      </c>
      <c r="DK9" s="290">
        <v>29.976001099999998</v>
      </c>
      <c r="DL9" s="290">
        <v>30.114154273799997</v>
      </c>
      <c r="DM9" s="290">
        <v>30.114871649999998</v>
      </c>
      <c r="DN9" s="290">
        <v>29.412556899999998</v>
      </c>
      <c r="DO9" s="290">
        <v>29.182773579999999</v>
      </c>
      <c r="DP9" s="290">
        <v>28.971647879999999</v>
      </c>
      <c r="DQ9" s="290">
        <v>29.5314561</v>
      </c>
      <c r="DR9" s="290"/>
      <c r="DS9" s="290"/>
      <c r="DT9" s="143">
        <f t="shared" ref="DT9:DT72" si="111">DG9-CT9</f>
        <v>20.619514945199967</v>
      </c>
      <c r="DU9" s="8">
        <f t="shared" si="10"/>
        <v>0</v>
      </c>
      <c r="DV9" s="8">
        <f t="shared" ref="DV9:DV72" si="112">IF(DT9&gt;0,DT9,0)</f>
        <v>20.619514945199967</v>
      </c>
      <c r="DW9" s="290">
        <f t="shared" si="11"/>
        <v>582.09999999999991</v>
      </c>
      <c r="DX9" s="290">
        <v>51.25</v>
      </c>
      <c r="DY9" s="143">
        <v>51.25</v>
      </c>
      <c r="DZ9" s="143">
        <v>51.25</v>
      </c>
      <c r="EA9" s="143">
        <v>51.25</v>
      </c>
      <c r="EB9" s="143">
        <v>51.25</v>
      </c>
      <c r="EC9" s="143">
        <v>51.25</v>
      </c>
      <c r="ED9" s="143">
        <v>68.650000000000006</v>
      </c>
      <c r="EE9" s="143">
        <v>68.650000000000006</v>
      </c>
      <c r="EF9" s="143">
        <v>68.650000000000006</v>
      </c>
      <c r="EG9" s="143">
        <v>68.650000000000006</v>
      </c>
      <c r="EH9" s="143"/>
      <c r="EI9" s="143"/>
      <c r="EJ9" s="143"/>
      <c r="EK9" s="290">
        <f t="shared" ref="EK9:EK72" si="113">SUM(EL9:EW9)</f>
        <v>744.51413853433701</v>
      </c>
      <c r="EL9" s="290">
        <v>0</v>
      </c>
      <c r="EM9" s="290">
        <v>0</v>
      </c>
      <c r="EN9" s="290">
        <v>0</v>
      </c>
      <c r="EO9" s="290">
        <v>335.39951043229928</v>
      </c>
      <c r="EP9" s="290">
        <v>0</v>
      </c>
      <c r="EQ9" s="290">
        <v>0</v>
      </c>
      <c r="ER9" s="290">
        <v>0</v>
      </c>
      <c r="ES9" s="290">
        <v>0</v>
      </c>
      <c r="ET9" s="290">
        <v>0</v>
      </c>
      <c r="EU9" s="290">
        <v>409.11462810203767</v>
      </c>
      <c r="EV9" s="290"/>
      <c r="EW9" s="290"/>
      <c r="EX9" s="8">
        <f t="shared" si="12"/>
        <v>162.4141385343371</v>
      </c>
      <c r="EY9" s="8">
        <f t="shared" ref="EY9:EY72" si="114">IF(EX9&lt;0,EX9,0)</f>
        <v>0</v>
      </c>
      <c r="EZ9" s="8">
        <f t="shared" ref="EZ9:EZ72" si="115">IF(EX9&gt;0,EX9,0)</f>
        <v>162.4141385343371</v>
      </c>
      <c r="FA9" s="290">
        <f t="shared" ref="FA9:FA72" si="116">SUM(FB9:FM9)</f>
        <v>4806</v>
      </c>
      <c r="FB9" s="290">
        <v>422.82</v>
      </c>
      <c r="FC9" s="143">
        <v>422.82</v>
      </c>
      <c r="FD9" s="143">
        <v>422.82</v>
      </c>
      <c r="FE9" s="143">
        <v>422.82</v>
      </c>
      <c r="FF9" s="143">
        <v>422.82</v>
      </c>
      <c r="FG9" s="143">
        <v>422.82</v>
      </c>
      <c r="FH9" s="143">
        <v>567.27</v>
      </c>
      <c r="FI9" s="143">
        <v>567.27</v>
      </c>
      <c r="FJ9" s="143">
        <v>567.27</v>
      </c>
      <c r="FK9" s="143">
        <v>567.27</v>
      </c>
      <c r="FL9" s="143"/>
      <c r="FM9" s="143"/>
      <c r="FN9" s="8">
        <f t="shared" ref="FN9:FN72" si="117">SUM(FO9:FZ9)</f>
        <v>6763.5242456254728</v>
      </c>
      <c r="FO9" s="290">
        <v>0</v>
      </c>
      <c r="FP9" s="290">
        <v>0</v>
      </c>
      <c r="FQ9" s="290">
        <v>321.07483825999998</v>
      </c>
      <c r="FR9" s="290">
        <v>2791.4470360570394</v>
      </c>
      <c r="FS9" s="290">
        <v>0</v>
      </c>
      <c r="FT9" s="290">
        <v>320.92663533999996</v>
      </c>
      <c r="FU9" s="290">
        <v>0</v>
      </c>
      <c r="FV9" s="290">
        <v>0</v>
      </c>
      <c r="FW9" s="290">
        <v>0</v>
      </c>
      <c r="FX9" s="290">
        <v>3330.0757359684339</v>
      </c>
      <c r="FY9" s="290"/>
      <c r="FZ9" s="290"/>
      <c r="GA9" s="143">
        <f t="shared" ref="GA9:GA72" si="118">FN9-FA9</f>
        <v>1957.5242456254728</v>
      </c>
      <c r="GB9" s="8">
        <f t="shared" ref="GB9:GB72" si="119">IF(GA9&lt;0,GA9,0)</f>
        <v>0</v>
      </c>
      <c r="GC9" s="8">
        <f t="shared" ref="GC9:GC72" si="120">IF(GA9&gt;0,GA9,0)</f>
        <v>1957.5242456254728</v>
      </c>
      <c r="GD9" s="290">
        <f t="shared" ref="GD9:GD72" si="121">SUM(GE9:GP9)</f>
        <v>0</v>
      </c>
      <c r="GE9" s="143"/>
      <c r="GF9" s="143"/>
      <c r="GG9" s="143"/>
      <c r="GH9" s="143"/>
      <c r="GI9" s="143"/>
      <c r="GJ9" s="143"/>
      <c r="GK9" s="143"/>
      <c r="GL9" s="143"/>
      <c r="GM9" s="143"/>
      <c r="GN9" s="143"/>
      <c r="GO9" s="143"/>
      <c r="GP9" s="143"/>
      <c r="GQ9" s="8">
        <f t="shared" ref="GQ9:GQ72" si="122">GR9+GS9+GT9+GU9</f>
        <v>0</v>
      </c>
      <c r="GR9" s="290">
        <v>0</v>
      </c>
      <c r="GS9" s="290">
        <f>VLOOKUP(C9,'[2]Фін.рез.(витрати)'!$C$8:$V$94,20,0)</f>
        <v>0</v>
      </c>
      <c r="GT9" s="290"/>
      <c r="GU9" s="290"/>
      <c r="GV9" s="143">
        <f t="shared" ref="GV9:GV72" si="123">GQ9-GD9</f>
        <v>0</v>
      </c>
      <c r="GW9" s="8">
        <f t="shared" si="13"/>
        <v>0</v>
      </c>
      <c r="GX9" s="8">
        <f t="shared" si="14"/>
        <v>0</v>
      </c>
      <c r="GY9" s="290">
        <f t="shared" ref="GY9:GY72" si="124">SUM(GZ9:HK9)</f>
        <v>9606.5400000000009</v>
      </c>
      <c r="GZ9" s="290">
        <v>850.01</v>
      </c>
      <c r="HA9" s="143">
        <v>850.01</v>
      </c>
      <c r="HB9" s="143">
        <v>850.01</v>
      </c>
      <c r="HC9" s="143">
        <v>850.01</v>
      </c>
      <c r="HD9" s="143">
        <v>850.01</v>
      </c>
      <c r="HE9" s="143">
        <v>850.01</v>
      </c>
      <c r="HF9" s="143">
        <v>1126.6199999999999</v>
      </c>
      <c r="HG9" s="143">
        <v>1126.6199999999999</v>
      </c>
      <c r="HH9" s="143">
        <v>1126.6199999999999</v>
      </c>
      <c r="HI9" s="143">
        <v>1126.6199999999999</v>
      </c>
      <c r="HJ9" s="143"/>
      <c r="HK9" s="143"/>
      <c r="HL9" s="8">
        <f t="shared" ref="HL9:HL72" si="125">SUM(HM9:HX9)</f>
        <v>15111.845217593489</v>
      </c>
      <c r="HM9" s="290">
        <v>1234.3908068202743</v>
      </c>
      <c r="HN9" s="290">
        <v>2305.1338215784485</v>
      </c>
      <c r="HO9" s="290">
        <v>1071.357876380722</v>
      </c>
      <c r="HP9" s="290">
        <v>2610.7024359345069</v>
      </c>
      <c r="HQ9" s="290">
        <v>916.68344209815552</v>
      </c>
      <c r="HR9" s="290">
        <v>914.50207021624044</v>
      </c>
      <c r="HS9" s="290">
        <v>842.66084902157468</v>
      </c>
      <c r="HT9" s="290">
        <v>3355.6888059527869</v>
      </c>
      <c r="HU9" s="290">
        <v>941.69720778413307</v>
      </c>
      <c r="HV9" s="290">
        <v>919.02790180664658</v>
      </c>
      <c r="HW9" s="290"/>
      <c r="HX9" s="290"/>
      <c r="HY9" s="8">
        <f t="shared" si="15"/>
        <v>5505.3052175934881</v>
      </c>
      <c r="HZ9" s="8">
        <f t="shared" si="16"/>
        <v>0</v>
      </c>
      <c r="IA9" s="8">
        <f t="shared" si="17"/>
        <v>5505.3052175934881</v>
      </c>
      <c r="IB9" s="291">
        <f t="shared" ref="IB9:IB72" si="126">SUM(IC9:IN9)</f>
        <v>0</v>
      </c>
      <c r="IC9" s="291">
        <v>0</v>
      </c>
      <c r="ID9" s="150">
        <v>0</v>
      </c>
      <c r="IE9" s="150">
        <v>0</v>
      </c>
      <c r="IF9" s="291">
        <v>0</v>
      </c>
      <c r="IG9" s="291">
        <v>0</v>
      </c>
      <c r="IH9" s="291">
        <v>0</v>
      </c>
      <c r="II9" s="291">
        <v>0</v>
      </c>
      <c r="IJ9" s="291"/>
      <c r="IK9" s="291"/>
      <c r="IL9" s="291"/>
      <c r="IM9" s="291"/>
      <c r="IN9" s="291"/>
      <c r="IO9" s="88">
        <f t="shared" ref="IO9:IO72" si="127">SUM(IP9:JA9)</f>
        <v>0</v>
      </c>
      <c r="IP9" s="290">
        <v>0</v>
      </c>
      <c r="IQ9" s="290">
        <v>0</v>
      </c>
      <c r="IR9" s="290">
        <v>0</v>
      </c>
      <c r="IS9" s="290">
        <v>0</v>
      </c>
      <c r="IT9" s="290">
        <v>0</v>
      </c>
      <c r="IU9" s="290">
        <v>0</v>
      </c>
      <c r="IV9" s="290">
        <v>0</v>
      </c>
      <c r="IW9" s="290">
        <v>0</v>
      </c>
      <c r="IX9" s="290">
        <v>0</v>
      </c>
      <c r="IY9" s="290">
        <v>0</v>
      </c>
      <c r="IZ9" s="290"/>
      <c r="JA9" s="290"/>
      <c r="JB9" s="150">
        <f t="shared" si="18"/>
        <v>0</v>
      </c>
      <c r="JC9" s="88">
        <f t="shared" si="19"/>
        <v>0</v>
      </c>
      <c r="JD9" s="88">
        <f t="shared" si="20"/>
        <v>0</v>
      </c>
      <c r="JE9" s="291">
        <f t="shared" ref="JE9:JE72" si="128">SUM(JF9:JQ9)</f>
        <v>0</v>
      </c>
      <c r="JF9" s="291">
        <v>0</v>
      </c>
      <c r="JG9" s="150">
        <v>0</v>
      </c>
      <c r="JH9" s="150">
        <v>0</v>
      </c>
      <c r="JI9" s="150">
        <v>0</v>
      </c>
      <c r="JJ9" s="150">
        <v>0</v>
      </c>
      <c r="JK9" s="150">
        <v>0</v>
      </c>
      <c r="JL9" s="150">
        <v>0</v>
      </c>
      <c r="JM9" s="150">
        <v>0</v>
      </c>
      <c r="JN9" s="150">
        <v>0</v>
      </c>
      <c r="JO9" s="150">
        <v>0</v>
      </c>
      <c r="JP9" s="150"/>
      <c r="JQ9" s="150"/>
      <c r="JR9" s="291">
        <f t="shared" ref="JR9:JR72" si="129">SUM(JS9:KD9)</f>
        <v>0</v>
      </c>
      <c r="JS9" s="290">
        <v>0</v>
      </c>
      <c r="JT9" s="290">
        <v>0</v>
      </c>
      <c r="JU9" s="290">
        <v>0</v>
      </c>
      <c r="JV9" s="290">
        <v>0</v>
      </c>
      <c r="JW9" s="290">
        <v>0</v>
      </c>
      <c r="JX9" s="290">
        <v>0</v>
      </c>
      <c r="JY9" s="290">
        <v>0</v>
      </c>
      <c r="JZ9" s="290">
        <v>0</v>
      </c>
      <c r="KA9" s="290">
        <v>0</v>
      </c>
      <c r="KB9" s="290">
        <v>0</v>
      </c>
      <c r="KC9" s="290"/>
      <c r="KD9" s="290"/>
      <c r="KE9" s="150">
        <f t="shared" si="21"/>
        <v>0</v>
      </c>
      <c r="KF9" s="88">
        <f t="shared" si="22"/>
        <v>0</v>
      </c>
      <c r="KG9" s="88">
        <f t="shared" si="23"/>
        <v>0</v>
      </c>
      <c r="KH9" s="291">
        <f t="shared" ref="KH9:KH72" si="130">SUM(KI9:KT9)</f>
        <v>3485.54</v>
      </c>
      <c r="KI9" s="291">
        <v>306.69</v>
      </c>
      <c r="KJ9" s="150">
        <v>306.69</v>
      </c>
      <c r="KK9" s="150">
        <v>306.69</v>
      </c>
      <c r="KL9" s="150">
        <v>306.69</v>
      </c>
      <c r="KM9" s="150">
        <v>306.69</v>
      </c>
      <c r="KN9" s="150">
        <v>306.69</v>
      </c>
      <c r="KO9" s="150">
        <v>411.35</v>
      </c>
      <c r="KP9" s="150">
        <v>411.35</v>
      </c>
      <c r="KQ9" s="150">
        <v>411.35</v>
      </c>
      <c r="KR9" s="150">
        <v>411.35</v>
      </c>
      <c r="KS9" s="150"/>
      <c r="KT9" s="150"/>
      <c r="KU9" s="88">
        <f t="shared" ref="KU9:KU72" si="131">SUM(KV9:LG9)</f>
        <v>4860.3947014591204</v>
      </c>
      <c r="KV9" s="290">
        <v>417.70273854061867</v>
      </c>
      <c r="KW9" s="290">
        <v>446.61554603886367</v>
      </c>
      <c r="KX9" s="290">
        <v>443.79665439363282</v>
      </c>
      <c r="KY9" s="290">
        <v>422.06793834575171</v>
      </c>
      <c r="KZ9" s="290">
        <v>440.32111221266683</v>
      </c>
      <c r="LA9" s="290">
        <v>566.70158343617504</v>
      </c>
      <c r="LB9" s="290">
        <v>525.94785024311727</v>
      </c>
      <c r="LC9" s="290">
        <v>522.25555826724576</v>
      </c>
      <c r="LD9" s="290">
        <v>538.59922045323287</v>
      </c>
      <c r="LE9" s="290">
        <v>536.3864995278152</v>
      </c>
      <c r="LF9" s="290"/>
      <c r="LG9" s="290"/>
      <c r="LH9" s="150">
        <f t="shared" ref="LH9:LH72" si="132">KU9-KH9</f>
        <v>1374.8547014591204</v>
      </c>
      <c r="LI9" s="88">
        <f t="shared" si="24"/>
        <v>0</v>
      </c>
      <c r="LJ9" s="88">
        <f t="shared" si="25"/>
        <v>1374.8547014591204</v>
      </c>
      <c r="LK9" s="88">
        <f t="shared" ref="LK9:LK72" si="133">SUM(LL9:LW9)</f>
        <v>0</v>
      </c>
      <c r="LL9" s="150"/>
      <c r="LM9" s="150"/>
      <c r="LN9" s="150"/>
      <c r="LO9" s="150"/>
      <c r="LP9" s="150"/>
      <c r="LQ9" s="150"/>
      <c r="LR9" s="150"/>
      <c r="LS9" s="150"/>
      <c r="LT9" s="150"/>
      <c r="LU9" s="150"/>
      <c r="LV9" s="150"/>
      <c r="LW9" s="150"/>
      <c r="LX9" s="88">
        <f t="shared" si="26"/>
        <v>0</v>
      </c>
      <c r="LY9" s="150"/>
      <c r="LZ9" s="150"/>
      <c r="MA9" s="150"/>
      <c r="MB9" s="150"/>
      <c r="MC9" s="150"/>
      <c r="MD9" s="150"/>
      <c r="ME9" s="150"/>
      <c r="MF9" s="150"/>
      <c r="MG9" s="150"/>
      <c r="MH9" s="150"/>
      <c r="MI9" s="150"/>
      <c r="MJ9" s="291">
        <v>0</v>
      </c>
      <c r="MK9" s="150"/>
      <c r="ML9" s="88">
        <f t="shared" si="27"/>
        <v>0</v>
      </c>
      <c r="MM9" s="88">
        <f t="shared" si="28"/>
        <v>0</v>
      </c>
      <c r="MN9" s="88">
        <f t="shared" ref="MN9:MN72" si="134">SUM(MO9:MZ9)</f>
        <v>36456.699999999997</v>
      </c>
      <c r="MO9" s="88">
        <v>3553.39</v>
      </c>
      <c r="MP9" s="150">
        <v>3553.39</v>
      </c>
      <c r="MQ9" s="150">
        <v>3553.39</v>
      </c>
      <c r="MR9" s="150">
        <v>3553.39</v>
      </c>
      <c r="MS9" s="150">
        <v>3553.39</v>
      </c>
      <c r="MT9" s="150">
        <v>3553.39</v>
      </c>
      <c r="MU9" s="150">
        <v>3784.09</v>
      </c>
      <c r="MV9" s="150">
        <v>3784.09</v>
      </c>
      <c r="MW9" s="150">
        <v>3784.09</v>
      </c>
      <c r="MX9" s="150">
        <v>3784.09</v>
      </c>
      <c r="MY9" s="150"/>
      <c r="MZ9" s="150"/>
      <c r="NA9" s="88">
        <f t="shared" ref="NA9:NA72" si="135">SUM(NB9:NM9)</f>
        <v>1507.6788272095393</v>
      </c>
      <c r="NB9" s="8">
        <v>1507.6788272095393</v>
      </c>
      <c r="NC9" s="8">
        <v>0</v>
      </c>
      <c r="ND9" s="8">
        <v>0</v>
      </c>
      <c r="NE9" s="8">
        <v>0</v>
      </c>
      <c r="NF9" s="8">
        <v>0</v>
      </c>
      <c r="NG9" s="8">
        <v>0</v>
      </c>
      <c r="NH9" s="8">
        <v>0</v>
      </c>
      <c r="NI9" s="8">
        <v>0</v>
      </c>
      <c r="NJ9" s="8">
        <v>0</v>
      </c>
      <c r="NK9" s="8">
        <v>0</v>
      </c>
      <c r="NL9" s="8"/>
      <c r="NM9" s="8"/>
      <c r="NN9" s="150">
        <f t="shared" ref="NN9:NN72" si="136">NA9-MN9</f>
        <v>-34949.021172790461</v>
      </c>
      <c r="NO9" s="88">
        <f t="shared" si="29"/>
        <v>-34949.021172790461</v>
      </c>
      <c r="NP9" s="88">
        <f t="shared" si="30"/>
        <v>0</v>
      </c>
      <c r="NQ9" s="86">
        <f t="shared" si="31"/>
        <v>16917.080000000002</v>
      </c>
      <c r="NR9" s="289">
        <f t="shared" si="32"/>
        <v>40163.9</v>
      </c>
      <c r="NS9" s="288">
        <f t="shared" si="33"/>
        <v>23246.82</v>
      </c>
      <c r="NT9" s="88">
        <f t="shared" si="34"/>
        <v>0</v>
      </c>
      <c r="NU9" s="88">
        <f t="shared" si="35"/>
        <v>23246.82</v>
      </c>
      <c r="NV9" s="290">
        <f t="shared" ref="NV9:NV72" si="137">SUM(NW9:OH9)</f>
        <v>3988.82</v>
      </c>
      <c r="NW9" s="290">
        <v>361.29</v>
      </c>
      <c r="NX9" s="143">
        <v>361.29</v>
      </c>
      <c r="NY9" s="143">
        <v>361.29</v>
      </c>
      <c r="NZ9" s="290">
        <v>361.29</v>
      </c>
      <c r="OA9" s="290">
        <v>361.29</v>
      </c>
      <c r="OB9" s="290">
        <v>361.29</v>
      </c>
      <c r="OC9" s="290">
        <v>455.27</v>
      </c>
      <c r="OD9" s="290">
        <v>455.27</v>
      </c>
      <c r="OE9" s="290">
        <v>455.27</v>
      </c>
      <c r="OF9" s="290">
        <v>455.27</v>
      </c>
      <c r="OG9" s="290"/>
      <c r="OH9" s="290"/>
      <c r="OI9" s="8">
        <f t="shared" ref="OI9:OI72" si="138">SUM(OJ9:OU9)</f>
        <v>12096.9</v>
      </c>
      <c r="OJ9" s="8">
        <v>0</v>
      </c>
      <c r="OK9" s="8">
        <v>5202.0600000000004</v>
      </c>
      <c r="OL9" s="8">
        <v>2191.69</v>
      </c>
      <c r="OM9" s="8"/>
      <c r="ON9" s="8">
        <v>0</v>
      </c>
      <c r="OO9" s="8">
        <v>0</v>
      </c>
      <c r="OP9" s="8">
        <v>0</v>
      </c>
      <c r="OQ9" s="8">
        <v>4703.1499999999996</v>
      </c>
      <c r="OR9" s="8">
        <v>0</v>
      </c>
      <c r="OS9" s="8">
        <v>0</v>
      </c>
      <c r="OT9" s="8"/>
      <c r="OU9" s="8"/>
      <c r="OV9" s="143">
        <f t="shared" ref="OV9:OV72" si="139">OI9-NV9</f>
        <v>8108.08</v>
      </c>
      <c r="OW9" s="8">
        <f t="shared" si="36"/>
        <v>0</v>
      </c>
      <c r="OX9" s="8">
        <f t="shared" si="37"/>
        <v>8108.08</v>
      </c>
      <c r="OY9" s="290">
        <f t="shared" ref="OY9:OY72" si="140">SUM(OZ9:PK9)</f>
        <v>5525.8399999999992</v>
      </c>
      <c r="OZ9" s="290">
        <v>526.70000000000005</v>
      </c>
      <c r="PA9" s="143">
        <v>526.70000000000005</v>
      </c>
      <c r="PB9" s="143">
        <v>526.70000000000005</v>
      </c>
      <c r="PC9" s="143">
        <v>526.70000000000005</v>
      </c>
      <c r="PD9" s="143">
        <v>526.70000000000005</v>
      </c>
      <c r="PE9" s="143">
        <v>526.70000000000005</v>
      </c>
      <c r="PF9" s="143">
        <v>591.41</v>
      </c>
      <c r="PG9" s="143">
        <v>591.41</v>
      </c>
      <c r="PH9" s="143">
        <v>591.41</v>
      </c>
      <c r="PI9" s="143">
        <v>591.41</v>
      </c>
      <c r="PJ9" s="143"/>
      <c r="PK9" s="143"/>
      <c r="PL9" s="8">
        <f t="shared" ref="PL9:PL72" si="141">SUM(PM9:PX9)</f>
        <v>10733.96</v>
      </c>
      <c r="PM9" s="290">
        <v>0</v>
      </c>
      <c r="PN9" s="290">
        <v>0</v>
      </c>
      <c r="PO9" s="290">
        <v>0</v>
      </c>
      <c r="PP9" s="290">
        <v>0</v>
      </c>
      <c r="PQ9" s="290">
        <v>0</v>
      </c>
      <c r="PR9" s="290">
        <v>0</v>
      </c>
      <c r="PS9" s="290">
        <v>0</v>
      </c>
      <c r="PT9" s="290">
        <v>0</v>
      </c>
      <c r="PU9" s="290">
        <v>10733.96</v>
      </c>
      <c r="PV9" s="290">
        <v>0</v>
      </c>
      <c r="PW9" s="290"/>
      <c r="PX9" s="290"/>
      <c r="PY9" s="143">
        <f t="shared" ref="PY9:PY72" si="142">PL9-OY9</f>
        <v>5208.12</v>
      </c>
      <c r="PZ9" s="8">
        <f t="shared" si="38"/>
        <v>0</v>
      </c>
      <c r="QA9" s="8">
        <f t="shared" si="39"/>
        <v>5208.12</v>
      </c>
      <c r="QB9" s="290">
        <f t="shared" ref="QB9:QB72" si="143">SUM(QC9:QN9)</f>
        <v>747.54000000000019</v>
      </c>
      <c r="QC9" s="290">
        <v>66.290000000000006</v>
      </c>
      <c r="QD9" s="143">
        <v>66.290000000000006</v>
      </c>
      <c r="QE9" s="143">
        <v>66.290000000000006</v>
      </c>
      <c r="QF9" s="143">
        <v>66.290000000000006</v>
      </c>
      <c r="QG9" s="143">
        <v>66.290000000000006</v>
      </c>
      <c r="QH9" s="143">
        <v>66.290000000000006</v>
      </c>
      <c r="QI9" s="143">
        <v>87.45</v>
      </c>
      <c r="QJ9" s="143">
        <v>87.45</v>
      </c>
      <c r="QK9" s="143">
        <v>87.45</v>
      </c>
      <c r="QL9" s="143">
        <v>87.45</v>
      </c>
      <c r="QM9" s="143"/>
      <c r="QN9" s="143"/>
      <c r="QO9" s="8">
        <f t="shared" ref="QO9:QO72" si="144">SUM(QP9:RA9)</f>
        <v>0</v>
      </c>
      <c r="QP9" s="290">
        <v>0</v>
      </c>
      <c r="QQ9" s="290">
        <v>0</v>
      </c>
      <c r="QR9" s="290">
        <v>0</v>
      </c>
      <c r="QS9" s="290"/>
      <c r="QT9" s="290">
        <v>0</v>
      </c>
      <c r="QU9" s="290"/>
      <c r="QV9" s="290"/>
      <c r="QW9" s="290">
        <v>0</v>
      </c>
      <c r="QX9" s="290"/>
      <c r="QY9" s="290">
        <v>0</v>
      </c>
      <c r="QZ9" s="290"/>
      <c r="RA9" s="290"/>
      <c r="RB9" s="143">
        <f t="shared" ref="RB9:RB72" si="145">QO9-QB9</f>
        <v>-747.54000000000019</v>
      </c>
      <c r="RC9" s="8">
        <f t="shared" si="40"/>
        <v>-747.54000000000019</v>
      </c>
      <c r="RD9" s="8">
        <f t="shared" si="41"/>
        <v>0</v>
      </c>
      <c r="RE9" s="290">
        <f t="shared" ref="RE9:RE72" si="146">SUM(RF9:RQ9)</f>
        <v>3322.9199999999996</v>
      </c>
      <c r="RF9" s="8">
        <v>302.14</v>
      </c>
      <c r="RG9" s="143">
        <v>302.14</v>
      </c>
      <c r="RH9" s="143">
        <v>302.14</v>
      </c>
      <c r="RI9" s="143">
        <v>302.14</v>
      </c>
      <c r="RJ9" s="143">
        <v>302.14</v>
      </c>
      <c r="RK9" s="143">
        <v>302.14</v>
      </c>
      <c r="RL9" s="292">
        <v>377.52</v>
      </c>
      <c r="RM9" s="143">
        <v>377.52</v>
      </c>
      <c r="RN9" s="143">
        <v>377.52</v>
      </c>
      <c r="RO9" s="143">
        <v>377.52</v>
      </c>
      <c r="RP9" s="143"/>
      <c r="RQ9" s="143"/>
      <c r="RR9" s="8">
        <f t="shared" ref="RR9:RR72" si="147">SUM(RS9:SD9)</f>
        <v>0</v>
      </c>
      <c r="RS9" s="290">
        <v>0</v>
      </c>
      <c r="RT9" s="290"/>
      <c r="RU9" s="290">
        <v>0</v>
      </c>
      <c r="RV9" s="290">
        <v>0</v>
      </c>
      <c r="RW9" s="290">
        <v>0</v>
      </c>
      <c r="RX9" s="290">
        <v>0</v>
      </c>
      <c r="RY9" s="290"/>
      <c r="RZ9" s="290">
        <v>0</v>
      </c>
      <c r="SA9" s="290">
        <v>0</v>
      </c>
      <c r="SB9" s="290">
        <v>0</v>
      </c>
      <c r="SC9" s="290"/>
      <c r="SD9" s="290"/>
      <c r="SE9" s="8">
        <f t="shared" si="42"/>
        <v>-3322.9199999999996</v>
      </c>
      <c r="SF9" s="8">
        <f t="shared" si="43"/>
        <v>-3322.9199999999996</v>
      </c>
      <c r="SG9" s="8">
        <f t="shared" si="44"/>
        <v>0</v>
      </c>
      <c r="SH9" s="290">
        <f t="shared" ref="SH9:SH72" si="148">SUM(SI9:ST9)</f>
        <v>1985.7199999999998</v>
      </c>
      <c r="SI9" s="290">
        <v>188.76</v>
      </c>
      <c r="SJ9" s="143">
        <v>188.76</v>
      </c>
      <c r="SK9" s="143">
        <v>188.76</v>
      </c>
      <c r="SL9" s="143">
        <v>188.76</v>
      </c>
      <c r="SM9" s="143">
        <v>188.76</v>
      </c>
      <c r="SN9" s="143">
        <v>188.76</v>
      </c>
      <c r="SO9" s="143">
        <v>213.29</v>
      </c>
      <c r="SP9" s="143">
        <v>213.29</v>
      </c>
      <c r="SQ9" s="143">
        <v>213.29</v>
      </c>
      <c r="SR9" s="143">
        <v>213.29</v>
      </c>
      <c r="SS9" s="143"/>
      <c r="ST9" s="143"/>
      <c r="SU9" s="8">
        <f t="shared" ref="SU9:SU72" si="149">SUM(SV9:TG9)</f>
        <v>12541.32</v>
      </c>
      <c r="SV9" s="290">
        <v>0</v>
      </c>
      <c r="SW9" s="290">
        <v>12541.32</v>
      </c>
      <c r="SX9" s="290">
        <v>0</v>
      </c>
      <c r="SY9" s="290">
        <v>0</v>
      </c>
      <c r="SZ9" s="290">
        <v>0</v>
      </c>
      <c r="TA9" s="290"/>
      <c r="TB9" s="290"/>
      <c r="TC9" s="290">
        <v>0</v>
      </c>
      <c r="TD9" s="290">
        <v>0</v>
      </c>
      <c r="TE9" s="290">
        <f>VLOOKUP(C9,'[2]Фін.рез.(витрати)'!$C$8:$AH$94,32,0)</f>
        <v>0</v>
      </c>
      <c r="TF9" s="290"/>
      <c r="TG9" s="290"/>
      <c r="TH9" s="8">
        <f t="shared" si="45"/>
        <v>10555.6</v>
      </c>
      <c r="TI9" s="8">
        <f t="shared" si="46"/>
        <v>0</v>
      </c>
      <c r="TJ9" s="8">
        <f t="shared" si="47"/>
        <v>10555.6</v>
      </c>
      <c r="TK9" s="290">
        <f t="shared" ref="TK9:TK72" si="150">SUM(TL9:TW9)</f>
        <v>1346.24</v>
      </c>
      <c r="TL9" s="290">
        <v>118.72</v>
      </c>
      <c r="TM9" s="143">
        <v>118.72</v>
      </c>
      <c r="TN9" s="143">
        <v>118.72</v>
      </c>
      <c r="TO9" s="143">
        <v>118.72</v>
      </c>
      <c r="TP9" s="143">
        <v>118.72</v>
      </c>
      <c r="TQ9" s="143">
        <v>118.72</v>
      </c>
      <c r="TR9" s="143">
        <v>158.47999999999999</v>
      </c>
      <c r="TS9" s="143">
        <v>158.47999999999999</v>
      </c>
      <c r="TT9" s="143">
        <v>158.47999999999999</v>
      </c>
      <c r="TU9" s="143">
        <v>158.47999999999999</v>
      </c>
      <c r="TV9" s="143"/>
      <c r="TW9" s="143"/>
      <c r="TX9" s="8">
        <f t="shared" ref="TX9:TX72" si="151">SUM(TY9:UJ9)</f>
        <v>4791.72</v>
      </c>
      <c r="TY9" s="290">
        <v>0</v>
      </c>
      <c r="TZ9" s="290">
        <v>0</v>
      </c>
      <c r="UA9" s="290">
        <v>4791.72</v>
      </c>
      <c r="UB9" s="290">
        <v>0</v>
      </c>
      <c r="UC9" s="290">
        <v>0</v>
      </c>
      <c r="UD9" s="290">
        <v>0</v>
      </c>
      <c r="UE9" s="290">
        <v>0</v>
      </c>
      <c r="UF9" s="290">
        <v>0</v>
      </c>
      <c r="UG9" s="290">
        <v>0</v>
      </c>
      <c r="UH9" s="290">
        <f>VLOOKUP(C9,'[2]Фін.рез.(витрати)'!$C$8:$AI$94,33,0)</f>
        <v>0</v>
      </c>
      <c r="UI9" s="290"/>
      <c r="UJ9" s="290"/>
      <c r="UK9" s="8">
        <f t="shared" si="48"/>
        <v>3445.4800000000005</v>
      </c>
      <c r="UL9" s="8">
        <f t="shared" si="49"/>
        <v>0</v>
      </c>
      <c r="UM9" s="8">
        <f t="shared" si="50"/>
        <v>3445.4800000000005</v>
      </c>
      <c r="UN9" s="290">
        <f t="shared" ref="UN9:UN72" si="152">SUM(UO9:UZ9)</f>
        <v>0</v>
      </c>
      <c r="UO9" s="290">
        <v>0</v>
      </c>
      <c r="UP9" s="143">
        <v>0</v>
      </c>
      <c r="UQ9" s="143">
        <v>0</v>
      </c>
      <c r="UR9" s="143">
        <v>0</v>
      </c>
      <c r="US9" s="143">
        <v>0</v>
      </c>
      <c r="UT9" s="143">
        <v>0</v>
      </c>
      <c r="UU9" s="143">
        <v>0</v>
      </c>
      <c r="UV9" s="143">
        <v>0</v>
      </c>
      <c r="UW9" s="143">
        <v>0</v>
      </c>
      <c r="UX9" s="143">
        <v>0</v>
      </c>
      <c r="UY9" s="143"/>
      <c r="UZ9" s="143"/>
      <c r="VA9" s="8">
        <f t="shared" si="51"/>
        <v>0</v>
      </c>
      <c r="VB9" s="143"/>
      <c r="VC9" s="143"/>
      <c r="VD9" s="143"/>
      <c r="VE9" s="143"/>
      <c r="VF9" s="143"/>
      <c r="VG9" s="143"/>
      <c r="VH9" s="143"/>
      <c r="VI9" s="143"/>
      <c r="VJ9" s="143"/>
      <c r="VK9" s="143"/>
      <c r="VL9" s="143"/>
      <c r="VM9" s="143"/>
      <c r="VN9" s="8">
        <f t="shared" si="52"/>
        <v>0</v>
      </c>
      <c r="VO9" s="8">
        <f t="shared" si="53"/>
        <v>0</v>
      </c>
      <c r="VP9" s="8">
        <f t="shared" si="54"/>
        <v>0</v>
      </c>
      <c r="VQ9" s="88">
        <f t="shared" si="55"/>
        <v>0</v>
      </c>
      <c r="VR9" s="150"/>
      <c r="VS9" s="150"/>
      <c r="VT9" s="150"/>
      <c r="VU9" s="150"/>
      <c r="VV9" s="150"/>
      <c r="VW9" s="150"/>
      <c r="VX9" s="150"/>
      <c r="VY9" s="150"/>
      <c r="VZ9" s="150"/>
      <c r="WA9" s="150"/>
      <c r="WB9" s="150"/>
      <c r="WC9" s="150"/>
      <c r="WD9" s="88">
        <f t="shared" si="56"/>
        <v>0</v>
      </c>
      <c r="WE9" s="143"/>
      <c r="WF9" s="143"/>
      <c r="WG9" s="143"/>
      <c r="WH9" s="143"/>
      <c r="WI9" s="143"/>
      <c r="WJ9" s="143"/>
      <c r="WK9" s="143"/>
      <c r="WL9" s="143"/>
      <c r="WM9" s="143"/>
      <c r="WN9" s="143"/>
      <c r="WO9" s="143"/>
      <c r="WP9" s="143"/>
      <c r="WQ9" s="88">
        <f t="shared" si="57"/>
        <v>0</v>
      </c>
      <c r="WR9" s="88">
        <f t="shared" si="58"/>
        <v>0</v>
      </c>
      <c r="WS9" s="88">
        <f t="shared" si="59"/>
        <v>0</v>
      </c>
      <c r="WT9" s="291">
        <f t="shared" ref="WT9:WT72" si="153">SUM(WU9:XF9)</f>
        <v>37074</v>
      </c>
      <c r="WU9" s="291">
        <v>3165.18</v>
      </c>
      <c r="WV9" s="150">
        <v>3165.18</v>
      </c>
      <c r="WW9" s="150">
        <v>3165.18</v>
      </c>
      <c r="WX9" s="150">
        <v>3165.18</v>
      </c>
      <c r="WY9" s="150">
        <v>3165.18</v>
      </c>
      <c r="WZ9" s="150">
        <v>3165.18</v>
      </c>
      <c r="XA9" s="150">
        <v>4520.7299999999996</v>
      </c>
      <c r="XB9" s="150">
        <v>4520.7299999999996</v>
      </c>
      <c r="XC9" s="150">
        <v>4520.7299999999996</v>
      </c>
      <c r="XD9" s="150">
        <v>4520.7299999999996</v>
      </c>
      <c r="XE9" s="150"/>
      <c r="XF9" s="150"/>
      <c r="XG9" s="291">
        <f t="shared" ref="XG9:XG72" si="154">SUM(XH9:XS9)</f>
        <v>35630.353654212806</v>
      </c>
      <c r="XH9" s="290">
        <v>3687.5480252850361</v>
      </c>
      <c r="XI9" s="290">
        <v>4150.8794014051837</v>
      </c>
      <c r="XJ9" s="290"/>
      <c r="XK9" s="290">
        <v>3060.1596690540114</v>
      </c>
      <c r="XL9" s="290">
        <v>3336.3112039329858</v>
      </c>
      <c r="XM9" s="290">
        <v>4379.9621807963294</v>
      </c>
      <c r="XN9" s="290">
        <v>4132.1663666551449</v>
      </c>
      <c r="XO9" s="290">
        <v>4818.1087618170877</v>
      </c>
      <c r="XP9" s="290">
        <v>2528.2016013620805</v>
      </c>
      <c r="XQ9" s="290">
        <f>VLOOKUP(C9,'[2]Фін.рез.(витрати)'!$C$8:$AL$94,36,0)</f>
        <v>5537.0164439049458</v>
      </c>
      <c r="XR9" s="290"/>
      <c r="XS9" s="290"/>
      <c r="XT9" s="88">
        <f t="shared" si="60"/>
        <v>-1443.6463457871942</v>
      </c>
      <c r="XU9" s="88">
        <f t="shared" si="61"/>
        <v>-1443.6463457871942</v>
      </c>
      <c r="XV9" s="88">
        <f t="shared" si="62"/>
        <v>0</v>
      </c>
      <c r="XW9" s="291">
        <f t="shared" ref="XW9:XW72" si="155">SUM(XX9:YI9)</f>
        <v>8749.98</v>
      </c>
      <c r="XX9" s="291">
        <v>777.01</v>
      </c>
      <c r="XY9" s="150">
        <v>777.01</v>
      </c>
      <c r="XZ9" s="150">
        <v>777.01</v>
      </c>
      <c r="YA9" s="150">
        <v>777.01</v>
      </c>
      <c r="YB9" s="150">
        <v>777.01</v>
      </c>
      <c r="YC9" s="150">
        <v>777.01</v>
      </c>
      <c r="YD9" s="150">
        <v>1021.98</v>
      </c>
      <c r="YE9" s="150">
        <v>1021.98</v>
      </c>
      <c r="YF9" s="150">
        <v>1021.98</v>
      </c>
      <c r="YG9" s="150">
        <v>1021.98</v>
      </c>
      <c r="YH9" s="150"/>
      <c r="YI9" s="150"/>
      <c r="YJ9" s="88">
        <f t="shared" ref="YJ9:YJ72" si="156">YK9+YL9+YM9+YN9+YO9+YV9+YP9+YU9+YQ9+YR9+YS9+YT9</f>
        <v>7881.1072104612804</v>
      </c>
      <c r="YK9" s="290">
        <v>954.34770791870858</v>
      </c>
      <c r="YL9" s="290">
        <v>717.62127526577149</v>
      </c>
      <c r="YM9" s="290">
        <v>734.44623807488722</v>
      </c>
      <c r="YN9" s="290">
        <v>714.21217224613247</v>
      </c>
      <c r="YO9" s="290">
        <v>704.43166840465017</v>
      </c>
      <c r="YP9" s="290">
        <v>918.95740576384719</v>
      </c>
      <c r="YQ9" s="290">
        <v>881.44558802564291</v>
      </c>
      <c r="YR9" s="290">
        <v>871.88446923327615</v>
      </c>
      <c r="YS9" s="290">
        <v>517.56245181526629</v>
      </c>
      <c r="YT9" s="290">
        <f>VLOOKUP(C9,'[2]Фін.рез.(витрати)'!$C$8:$AM$94,37,0)</f>
        <v>866.19823371309838</v>
      </c>
      <c r="YU9" s="290"/>
      <c r="YV9" s="290"/>
      <c r="YW9" s="143">
        <f t="shared" ref="YW9:YW72" si="157">YJ9-XW9</f>
        <v>-868.87278953871919</v>
      </c>
      <c r="YX9" s="88">
        <f t="shared" si="63"/>
        <v>-868.87278953871919</v>
      </c>
      <c r="YY9" s="88">
        <f t="shared" si="64"/>
        <v>0</v>
      </c>
      <c r="YZ9" s="291">
        <f t="shared" ref="YZ9:YZ72" si="158">SUM(ZA9:ZL9)</f>
        <v>3852.3599999999997</v>
      </c>
      <c r="ZA9" s="291">
        <v>364.66</v>
      </c>
      <c r="ZB9" s="150">
        <v>364.66</v>
      </c>
      <c r="ZC9" s="150">
        <v>364.66</v>
      </c>
      <c r="ZD9" s="150">
        <v>364.66</v>
      </c>
      <c r="ZE9" s="150">
        <v>364.66</v>
      </c>
      <c r="ZF9" s="150">
        <v>364.66</v>
      </c>
      <c r="ZG9" s="150">
        <v>416.1</v>
      </c>
      <c r="ZH9" s="150">
        <v>416.1</v>
      </c>
      <c r="ZI9" s="150">
        <v>416.1</v>
      </c>
      <c r="ZJ9" s="150">
        <v>416.1</v>
      </c>
      <c r="ZK9" s="150"/>
      <c r="ZL9" s="150"/>
      <c r="ZM9" s="88">
        <f t="shared" ref="ZM9:ZM72" si="159">SUM(ZN9:ZY9)</f>
        <v>8344.4660894685239</v>
      </c>
      <c r="ZN9" s="291"/>
      <c r="ZO9" s="290">
        <v>860.46321448257709</v>
      </c>
      <c r="ZP9" s="290">
        <v>5772.5851702417212</v>
      </c>
      <c r="ZQ9" s="290">
        <v>1711.4177047442256</v>
      </c>
      <c r="ZR9" s="290"/>
      <c r="ZS9" s="290"/>
      <c r="ZT9" s="290"/>
      <c r="ZU9" s="290"/>
      <c r="ZV9" s="290"/>
      <c r="ZW9" s="290"/>
      <c r="ZX9" s="290"/>
      <c r="ZY9" s="290"/>
      <c r="ZZ9" s="88">
        <f t="shared" si="65"/>
        <v>4492.1060894685243</v>
      </c>
      <c r="AAA9" s="88">
        <f t="shared" si="66"/>
        <v>0</v>
      </c>
      <c r="AAB9" s="88">
        <f t="shared" si="67"/>
        <v>4492.1060894685243</v>
      </c>
      <c r="AAC9" s="291">
        <f t="shared" ref="AAC9:AAC72" si="160">SUM(AAD9:AAO9)</f>
        <v>1104.82</v>
      </c>
      <c r="AAD9" s="291">
        <v>109.61</v>
      </c>
      <c r="AAE9" s="150">
        <v>109.61</v>
      </c>
      <c r="AAF9" s="150">
        <v>109.61</v>
      </c>
      <c r="AAG9" s="150">
        <v>109.61</v>
      </c>
      <c r="AAH9" s="150">
        <v>109.61</v>
      </c>
      <c r="AAI9" s="150">
        <v>109.61</v>
      </c>
      <c r="AAJ9" s="150">
        <v>111.79</v>
      </c>
      <c r="AAK9" s="150">
        <v>111.79</v>
      </c>
      <c r="AAL9" s="150">
        <v>111.79</v>
      </c>
      <c r="AAM9" s="150">
        <v>111.79</v>
      </c>
      <c r="AAN9" s="150"/>
      <c r="AAO9" s="150"/>
      <c r="AAP9" s="88">
        <f t="shared" ref="AAP9:AAP72" si="161">SUM(AAQ9:ABB9)</f>
        <v>1504.5204255488002</v>
      </c>
      <c r="AAQ9" s="290">
        <v>155.67142623999999</v>
      </c>
      <c r="AAR9" s="290">
        <v>152.20468940159998</v>
      </c>
      <c r="AAS9" s="290">
        <v>151.84729471999998</v>
      </c>
      <c r="AAT9" s="290">
        <v>151.0772384</v>
      </c>
      <c r="AAU9" s="290">
        <v>151.77352206719999</v>
      </c>
      <c r="AAV9" s="290">
        <v>151.77720447999999</v>
      </c>
      <c r="AAW9" s="290">
        <v>148.2375136</v>
      </c>
      <c r="AAX9" s="290">
        <v>147.07941951999999</v>
      </c>
      <c r="AAY9" s="290">
        <v>146.01535871999999</v>
      </c>
      <c r="AAZ9" s="290">
        <f>VLOOKUP(C9,'[2]Фін.рез.(витрати)'!$C$8:$AO$94,39,0)</f>
        <v>148.83675839999998</v>
      </c>
      <c r="ABA9" s="290"/>
      <c r="ABB9" s="290"/>
      <c r="ABC9" s="88">
        <f t="shared" si="68"/>
        <v>399.70042554880024</v>
      </c>
      <c r="ABD9" s="88">
        <f t="shared" si="69"/>
        <v>0</v>
      </c>
      <c r="ABE9" s="88">
        <f t="shared" si="70"/>
        <v>399.70042554880024</v>
      </c>
      <c r="ABF9" s="291">
        <f t="shared" ref="ABF9:ABF72" si="162">SUM(ABG9:ABR9)</f>
        <v>244.64000000000004</v>
      </c>
      <c r="ABG9" s="291">
        <v>24.26</v>
      </c>
      <c r="ABH9" s="150">
        <v>24.26</v>
      </c>
      <c r="ABI9" s="150">
        <v>24.26</v>
      </c>
      <c r="ABJ9" s="150">
        <v>24.26</v>
      </c>
      <c r="ABK9" s="150">
        <v>24.26</v>
      </c>
      <c r="ABL9" s="150">
        <v>24.26</v>
      </c>
      <c r="ABM9" s="150">
        <v>24.77</v>
      </c>
      <c r="ABN9" s="150">
        <v>24.77</v>
      </c>
      <c r="ABO9" s="150">
        <v>24.77</v>
      </c>
      <c r="ABP9" s="150">
        <v>24.77</v>
      </c>
      <c r="ABQ9" s="150"/>
      <c r="ABR9" s="150"/>
      <c r="ABS9" s="88">
        <f t="shared" ref="ABS9:ABS72" si="163">SUM(ABT9:ACE9)</f>
        <v>0</v>
      </c>
      <c r="ABT9" s="290">
        <v>0</v>
      </c>
      <c r="ABU9" s="290"/>
      <c r="ABV9" s="290"/>
      <c r="ABW9" s="290"/>
      <c r="ABX9" s="290"/>
      <c r="ABY9" s="290"/>
      <c r="ABZ9" s="290"/>
      <c r="ACA9" s="290">
        <v>0</v>
      </c>
      <c r="ACB9" s="290">
        <v>0</v>
      </c>
      <c r="ACC9" s="290">
        <f>VLOOKUP(C9,'[2]Фін.рез.(витрати)'!$C$8:$AP$94,40,0)</f>
        <v>0</v>
      </c>
      <c r="ACD9" s="290"/>
      <c r="ACE9" s="290"/>
      <c r="ACF9" s="88">
        <f t="shared" si="71"/>
        <v>-244.64000000000004</v>
      </c>
      <c r="ACG9" s="88">
        <f t="shared" si="72"/>
        <v>-244.64000000000004</v>
      </c>
      <c r="ACH9" s="88">
        <f t="shared" si="73"/>
        <v>0</v>
      </c>
      <c r="ACI9" s="86">
        <f t="shared" si="74"/>
        <v>384.05999999999995</v>
      </c>
      <c r="ACJ9" s="88">
        <f t="shared" si="75"/>
        <v>334.21118846400003</v>
      </c>
      <c r="ACK9" s="288">
        <f t="shared" si="76"/>
        <v>-49.848811535999914</v>
      </c>
      <c r="ACL9" s="88">
        <f t="shared" si="77"/>
        <v>-49.848811535999914</v>
      </c>
      <c r="ACM9" s="88">
        <f t="shared" si="78"/>
        <v>0</v>
      </c>
      <c r="ACN9" s="290">
        <f t="shared" ref="ACN9:ACN72" si="164">SUM(ACO9:ACZ9)</f>
        <v>384.05999999999995</v>
      </c>
      <c r="ACO9" s="290">
        <v>39.57</v>
      </c>
      <c r="ACP9" s="143">
        <v>39.57</v>
      </c>
      <c r="ACQ9" s="143">
        <v>39.57</v>
      </c>
      <c r="ACR9" s="143">
        <v>39.57</v>
      </c>
      <c r="ACS9" s="143">
        <v>39.57</v>
      </c>
      <c r="ACT9" s="143">
        <v>39.57</v>
      </c>
      <c r="ACU9" s="143">
        <v>36.659999999999997</v>
      </c>
      <c r="ACV9" s="143">
        <v>36.659999999999997</v>
      </c>
      <c r="ACW9" s="143">
        <v>36.659999999999997</v>
      </c>
      <c r="ACX9" s="143">
        <v>36.659999999999997</v>
      </c>
      <c r="ACY9" s="143"/>
      <c r="ACZ9" s="143"/>
      <c r="ADA9" s="8">
        <f t="shared" ref="ADA9:ADA72" si="165">SUM(ADB9:ADM9)</f>
        <v>334.21118846400003</v>
      </c>
      <c r="ADB9" s="290">
        <v>50.276656800000005</v>
      </c>
      <c r="ADC9" s="290">
        <v>45.060598836000004</v>
      </c>
      <c r="ADD9" s="290">
        <v>53.128389600000006</v>
      </c>
      <c r="ADE9" s="290">
        <v>52.858962000000005</v>
      </c>
      <c r="ADF9" s="290">
        <v>36.763323227999997</v>
      </c>
      <c r="ADG9" s="290">
        <v>32.679288</v>
      </c>
      <c r="ADH9" s="290">
        <v>7.9792920000000001</v>
      </c>
      <c r="ADI9" s="290">
        <v>19.792386</v>
      </c>
      <c r="ADJ9" s="290">
        <v>19.649196</v>
      </c>
      <c r="ADK9" s="290">
        <f>VLOOKUP(C9,'[2]Фін.рез.(витрати)'!$C$8:$AR$94,42,0)</f>
        <v>16.023095999999999</v>
      </c>
      <c r="ADL9" s="290"/>
      <c r="ADM9" s="290"/>
      <c r="ADN9" s="8">
        <f t="shared" si="79"/>
        <v>-49.848811535999914</v>
      </c>
      <c r="ADO9" s="8">
        <f t="shared" si="80"/>
        <v>-49.848811535999914</v>
      </c>
      <c r="ADP9" s="8">
        <f t="shared" si="81"/>
        <v>0</v>
      </c>
      <c r="ADQ9" s="290">
        <f t="shared" ref="ADQ9:ADQ72" si="166">SUM(ADR9:AEC9)</f>
        <v>0</v>
      </c>
      <c r="ADR9" s="290">
        <v>0</v>
      </c>
      <c r="ADS9" s="143">
        <v>0</v>
      </c>
      <c r="ADT9" s="143">
        <v>0</v>
      </c>
      <c r="ADU9" s="143">
        <v>0</v>
      </c>
      <c r="ADV9" s="143">
        <v>0</v>
      </c>
      <c r="ADW9" s="143">
        <v>0</v>
      </c>
      <c r="ADX9" s="143">
        <v>0</v>
      </c>
      <c r="ADY9" s="143">
        <v>0</v>
      </c>
      <c r="ADZ9" s="143">
        <v>0</v>
      </c>
      <c r="AEA9" s="143">
        <v>0</v>
      </c>
      <c r="AEB9" s="143"/>
      <c r="AEC9" s="143"/>
      <c r="AED9" s="8">
        <f t="shared" ref="AED9:AED72" si="167">SUM(AEE9:AEP9)</f>
        <v>0</v>
      </c>
      <c r="AEE9" s="290">
        <v>0</v>
      </c>
      <c r="AEF9" s="290">
        <v>0</v>
      </c>
      <c r="AEG9" s="290">
        <v>0</v>
      </c>
      <c r="AEH9" s="290">
        <v>0</v>
      </c>
      <c r="AEI9" s="290">
        <v>0</v>
      </c>
      <c r="AEJ9" s="290">
        <v>0</v>
      </c>
      <c r="AEK9" s="290">
        <v>0</v>
      </c>
      <c r="AEL9" s="290">
        <v>0</v>
      </c>
      <c r="AEM9" s="290">
        <v>0</v>
      </c>
      <c r="AEN9" s="290">
        <f>VLOOKUP(C9,'[2]Фін.рез.(витрати)'!$C$8:$AS$94,43,0)</f>
        <v>0</v>
      </c>
      <c r="AEO9" s="290"/>
      <c r="AEP9" s="290"/>
      <c r="AEQ9" s="8">
        <f t="shared" si="82"/>
        <v>0</v>
      </c>
      <c r="AER9" s="8">
        <f t="shared" si="83"/>
        <v>0</v>
      </c>
      <c r="AES9" s="8">
        <f t="shared" si="84"/>
        <v>0</v>
      </c>
      <c r="AET9" s="290">
        <f t="shared" ref="AET9:AET72" si="168">SUM(AEU9:AFF9)</f>
        <v>0</v>
      </c>
      <c r="AEU9" s="290"/>
      <c r="AEV9" s="143"/>
      <c r="AEW9" s="143"/>
      <c r="AEX9" s="143"/>
      <c r="AEY9" s="143"/>
      <c r="AEZ9" s="143"/>
      <c r="AFA9" s="143"/>
      <c r="AFB9" s="143"/>
      <c r="AFC9" s="143"/>
      <c r="AFD9" s="143"/>
      <c r="AFE9" s="143"/>
      <c r="AFF9" s="143"/>
      <c r="AFG9" s="8">
        <f t="shared" ref="AFG9:AFG72" si="169">SUM(AFH9:AFS9)</f>
        <v>0</v>
      </c>
      <c r="AFH9" s="290"/>
      <c r="AFI9" s="290"/>
      <c r="AFJ9" s="290"/>
      <c r="AFK9" s="290"/>
      <c r="AFL9" s="290"/>
      <c r="AFM9" s="290"/>
      <c r="AFN9" s="290"/>
      <c r="AFO9" s="290"/>
      <c r="AFP9" s="290"/>
      <c r="AFQ9" s="290"/>
      <c r="AFR9" s="290"/>
      <c r="AFS9" s="290"/>
      <c r="AFT9" s="8">
        <f t="shared" si="85"/>
        <v>0</v>
      </c>
      <c r="AFU9" s="8">
        <f t="shared" si="86"/>
        <v>0</v>
      </c>
      <c r="AFV9" s="94">
        <f t="shared" si="87"/>
        <v>0</v>
      </c>
      <c r="AFW9" s="293">
        <f t="shared" si="88"/>
        <v>138809.56</v>
      </c>
      <c r="AFX9" s="294">
        <f t="shared" si="89"/>
        <v>142190.01680987739</v>
      </c>
      <c r="AFY9" s="295">
        <f t="shared" si="90"/>
        <v>3380.4568098773889</v>
      </c>
      <c r="AFZ9" s="8">
        <f t="shared" ref="AFZ9:AFZ72" si="170">IF(AFY9&lt;0,AFY9,0)</f>
        <v>0</v>
      </c>
      <c r="AGA9" s="95">
        <f t="shared" ref="AGA9:AGA72" si="171">IF(AFY9&gt;0,AFY9,0)</f>
        <v>3380.4568098773889</v>
      </c>
      <c r="AGB9" s="296">
        <f t="shared" si="91"/>
        <v>166571.47199999998</v>
      </c>
      <c r="AGC9" s="295">
        <f t="shared" si="91"/>
        <v>170628.02017185287</v>
      </c>
      <c r="AGD9" s="295">
        <f t="shared" si="92"/>
        <v>4056.5481718528899</v>
      </c>
      <c r="AGE9" s="8">
        <f t="shared" si="93"/>
        <v>0</v>
      </c>
      <c r="AGF9" s="94">
        <f t="shared" si="94"/>
        <v>4056.5481718528899</v>
      </c>
      <c r="AGG9" s="107">
        <f t="shared" ref="AGG9:AGG72" si="172">AGB9*AGS9</f>
        <v>8328.5735999999997</v>
      </c>
      <c r="AGH9" s="140">
        <f t="shared" ref="AGH9:AGH72" si="173">AGC9*AGS9</f>
        <v>8531.4010085926438</v>
      </c>
      <c r="AGI9" s="295">
        <f t="shared" si="95"/>
        <v>202.82740859264413</v>
      </c>
      <c r="AGJ9" s="8">
        <f t="shared" si="96"/>
        <v>0</v>
      </c>
      <c r="AGK9" s="95">
        <f t="shared" si="97"/>
        <v>202.82740859264413</v>
      </c>
      <c r="AGL9" s="108">
        <f t="shared" ref="AGL9:AGM72" si="174">AGB9+AGG9</f>
        <v>174900.04559999998</v>
      </c>
      <c r="AGM9" s="108">
        <f t="shared" si="174"/>
        <v>179159.42118044553</v>
      </c>
      <c r="AGN9" s="297">
        <f t="shared" si="99"/>
        <v>4259.3755804455432</v>
      </c>
      <c r="AGO9" s="108">
        <f t="shared" si="100"/>
        <v>0</v>
      </c>
      <c r="AGP9" s="109">
        <f t="shared" si="101"/>
        <v>4259.3755804455432</v>
      </c>
      <c r="AGQ9" s="139">
        <f t="shared" ref="AGQ9:AGQ72" si="175">AGG8/AGL8</f>
        <v>4.7619047619047616E-2</v>
      </c>
      <c r="AGR9" s="298"/>
      <c r="AGS9" s="298">
        <v>0.05</v>
      </c>
      <c r="AGT9" s="299"/>
      <c r="AGU9" s="177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</row>
    <row r="10" spans="1:892" s="141" customFormat="1" ht="12.75" outlineLevel="1" x14ac:dyDescent="0.25">
      <c r="A10" s="9">
        <v>440</v>
      </c>
      <c r="B10" s="285">
        <v>3</v>
      </c>
      <c r="C10" s="300" t="s">
        <v>2521</v>
      </c>
      <c r="D10" s="301">
        <v>5</v>
      </c>
      <c r="E10" s="149">
        <v>3437.1</v>
      </c>
      <c r="F10" s="288">
        <f t="shared" si="0"/>
        <v>47479.42</v>
      </c>
      <c r="G10" s="289">
        <f t="shared" si="1"/>
        <v>46341.611511832074</v>
      </c>
      <c r="H10" s="288">
        <f t="shared" si="2"/>
        <v>-1137.8084881679242</v>
      </c>
      <c r="I10" s="88">
        <f t="shared" si="3"/>
        <v>-1137.8084881679242</v>
      </c>
      <c r="J10" s="88">
        <f t="shared" si="4"/>
        <v>0</v>
      </c>
      <c r="K10" s="290">
        <f t="shared" si="102"/>
        <v>16734.84</v>
      </c>
      <c r="L10" s="143">
        <v>1474.3</v>
      </c>
      <c r="M10" s="143">
        <v>1474.3</v>
      </c>
      <c r="N10" s="143">
        <v>1474.3</v>
      </c>
      <c r="O10" s="143">
        <v>1474.3</v>
      </c>
      <c r="P10" s="143">
        <v>1474.3</v>
      </c>
      <c r="Q10" s="143">
        <v>1474.3</v>
      </c>
      <c r="R10" s="143">
        <v>1972.26</v>
      </c>
      <c r="S10" s="143">
        <v>1972.26</v>
      </c>
      <c r="T10" s="143">
        <v>1972.26</v>
      </c>
      <c r="U10" s="143">
        <v>1972.26</v>
      </c>
      <c r="V10" s="143"/>
      <c r="W10" s="143"/>
      <c r="X10" s="143">
        <f t="shared" si="103"/>
        <v>9100.8534840411012</v>
      </c>
      <c r="Y10" s="290">
        <v>0</v>
      </c>
      <c r="Z10" s="290">
        <v>0</v>
      </c>
      <c r="AA10" s="290">
        <v>0</v>
      </c>
      <c r="AB10" s="290">
        <v>0</v>
      </c>
      <c r="AC10" s="290">
        <v>9100.8534840411012</v>
      </c>
      <c r="AD10" s="290">
        <v>0</v>
      </c>
      <c r="AE10" s="290">
        <v>0</v>
      </c>
      <c r="AF10" s="290">
        <v>0</v>
      </c>
      <c r="AG10" s="290">
        <v>0</v>
      </c>
      <c r="AH10" s="290">
        <v>0</v>
      </c>
      <c r="AI10" s="290"/>
      <c r="AJ10" s="290"/>
      <c r="AK10" s="143"/>
      <c r="AL10" s="143">
        <f t="shared" si="104"/>
        <v>0</v>
      </c>
      <c r="AM10" s="143">
        <f t="shared" si="5"/>
        <v>0</v>
      </c>
      <c r="AN10" s="290">
        <f t="shared" si="105"/>
        <v>2987.7999999999997</v>
      </c>
      <c r="AO10" s="143">
        <v>262.89999999999998</v>
      </c>
      <c r="AP10" s="143">
        <v>262.89999999999998</v>
      </c>
      <c r="AQ10" s="143">
        <v>262.89999999999998</v>
      </c>
      <c r="AR10" s="143">
        <v>262.89999999999998</v>
      </c>
      <c r="AS10" s="143">
        <v>262.89999999999998</v>
      </c>
      <c r="AT10" s="143">
        <v>262.89999999999998</v>
      </c>
      <c r="AU10" s="143">
        <v>352.6</v>
      </c>
      <c r="AV10" s="143">
        <v>352.6</v>
      </c>
      <c r="AW10" s="143">
        <v>352.6</v>
      </c>
      <c r="AX10" s="143">
        <v>352.6</v>
      </c>
      <c r="AY10" s="143"/>
      <c r="AZ10" s="143"/>
      <c r="BA10" s="8">
        <f t="shared" si="106"/>
        <v>1632.9232153686653</v>
      </c>
      <c r="BB10" s="290">
        <v>0</v>
      </c>
      <c r="BC10" s="290">
        <v>0</v>
      </c>
      <c r="BD10" s="290">
        <v>0</v>
      </c>
      <c r="BE10" s="290">
        <v>0</v>
      </c>
      <c r="BF10" s="290">
        <v>1632.9232153686653</v>
      </c>
      <c r="BG10" s="290">
        <v>0</v>
      </c>
      <c r="BH10" s="290">
        <v>0</v>
      </c>
      <c r="BI10" s="290">
        <v>0</v>
      </c>
      <c r="BJ10" s="290">
        <v>0</v>
      </c>
      <c r="BK10" s="290">
        <v>0</v>
      </c>
      <c r="BL10" s="290"/>
      <c r="BM10" s="290"/>
      <c r="BN10" s="143"/>
      <c r="BO10" s="8">
        <f t="shared" si="6"/>
        <v>0</v>
      </c>
      <c r="BP10" s="8">
        <f t="shared" si="7"/>
        <v>0</v>
      </c>
      <c r="BQ10" s="290">
        <f t="shared" si="107"/>
        <v>2020.0599999999997</v>
      </c>
      <c r="BR10" s="143">
        <v>192.11</v>
      </c>
      <c r="BS10" s="263">
        <v>192.11</v>
      </c>
      <c r="BT10" s="143">
        <v>192.11</v>
      </c>
      <c r="BU10" s="143">
        <v>192.11</v>
      </c>
      <c r="BV10" s="143">
        <v>192.11</v>
      </c>
      <c r="BW10" s="143">
        <v>192.11</v>
      </c>
      <c r="BX10" s="143">
        <v>216.85</v>
      </c>
      <c r="BY10" s="143">
        <v>216.85</v>
      </c>
      <c r="BZ10" s="143">
        <v>216.85</v>
      </c>
      <c r="CA10" s="143">
        <v>216.85</v>
      </c>
      <c r="CB10" s="143"/>
      <c r="CC10" s="143"/>
      <c r="CD10" s="290">
        <f t="shared" si="108"/>
        <v>2161.3982664607997</v>
      </c>
      <c r="CE10" s="290">
        <v>223.63801784</v>
      </c>
      <c r="CF10" s="290">
        <v>218.6576937456</v>
      </c>
      <c r="CG10" s="290">
        <v>218.14425951999999</v>
      </c>
      <c r="CH10" s="290">
        <v>217.0379944</v>
      </c>
      <c r="CI10" s="290">
        <v>218.03827751519998</v>
      </c>
      <c r="CJ10" s="290">
        <v>218.0434716</v>
      </c>
      <c r="CK10" s="290">
        <v>212.9584376</v>
      </c>
      <c r="CL10" s="290">
        <v>211.29471631999999</v>
      </c>
      <c r="CM10" s="290">
        <v>209.76608352</v>
      </c>
      <c r="CN10" s="290">
        <v>213.8193144</v>
      </c>
      <c r="CO10" s="290"/>
      <c r="CP10" s="290"/>
      <c r="CQ10" s="143"/>
      <c r="CR10" s="8">
        <f t="shared" si="8"/>
        <v>0</v>
      </c>
      <c r="CS10" s="8">
        <f t="shared" si="9"/>
        <v>0</v>
      </c>
      <c r="CT10" s="290">
        <f t="shared" si="109"/>
        <v>455.00000000000006</v>
      </c>
      <c r="CU10" s="290">
        <v>43.3</v>
      </c>
      <c r="CV10" s="143">
        <v>43.3</v>
      </c>
      <c r="CW10" s="143">
        <v>43.3</v>
      </c>
      <c r="CX10" s="143">
        <v>43.3</v>
      </c>
      <c r="CY10" s="143">
        <v>43.3</v>
      </c>
      <c r="CZ10" s="143">
        <v>43.3</v>
      </c>
      <c r="DA10" s="143">
        <v>48.8</v>
      </c>
      <c r="DB10" s="143">
        <v>48.8</v>
      </c>
      <c r="DC10" s="143">
        <v>48.8</v>
      </c>
      <c r="DD10" s="143">
        <v>48.8</v>
      </c>
      <c r="DE10" s="143"/>
      <c r="DF10" s="143"/>
      <c r="DG10" s="290">
        <f t="shared" si="110"/>
        <v>485.12233155940004</v>
      </c>
      <c r="DH10" s="290">
        <v>50.195189995000007</v>
      </c>
      <c r="DI10" s="290">
        <v>49.077364338300001</v>
      </c>
      <c r="DJ10" s="290">
        <v>48.962124860000003</v>
      </c>
      <c r="DK10" s="290">
        <v>48.713825450000002</v>
      </c>
      <c r="DL10" s="290">
        <v>48.938337371100005</v>
      </c>
      <c r="DM10" s="290">
        <v>48.939503175000006</v>
      </c>
      <c r="DN10" s="290">
        <v>47.798175550000003</v>
      </c>
      <c r="DO10" s="290">
        <v>47.424756010000003</v>
      </c>
      <c r="DP10" s="290">
        <v>47.081656860000002</v>
      </c>
      <c r="DQ10" s="290">
        <v>47.99139795</v>
      </c>
      <c r="DR10" s="290"/>
      <c r="DS10" s="290"/>
      <c r="DT10" s="143">
        <f t="shared" si="111"/>
        <v>30.122331559399981</v>
      </c>
      <c r="DU10" s="8">
        <f t="shared" si="10"/>
        <v>0</v>
      </c>
      <c r="DV10" s="8">
        <f t="shared" si="112"/>
        <v>30.122331559399981</v>
      </c>
      <c r="DW10" s="290">
        <f t="shared" si="11"/>
        <v>777.38</v>
      </c>
      <c r="DX10" s="290">
        <v>68.39</v>
      </c>
      <c r="DY10" s="143">
        <v>68.39</v>
      </c>
      <c r="DZ10" s="143">
        <v>68.39</v>
      </c>
      <c r="EA10" s="143">
        <v>68.39</v>
      </c>
      <c r="EB10" s="143">
        <v>68.39</v>
      </c>
      <c r="EC10" s="143">
        <v>68.39</v>
      </c>
      <c r="ED10" s="143">
        <v>91.76</v>
      </c>
      <c r="EE10" s="143">
        <v>91.76</v>
      </c>
      <c r="EF10" s="143">
        <v>91.76</v>
      </c>
      <c r="EG10" s="143">
        <v>91.76</v>
      </c>
      <c r="EH10" s="143"/>
      <c r="EI10" s="143"/>
      <c r="EJ10" s="143"/>
      <c r="EK10" s="290">
        <f t="shared" si="113"/>
        <v>423.2481942766118</v>
      </c>
      <c r="EL10" s="290">
        <v>0</v>
      </c>
      <c r="EM10" s="290">
        <v>0</v>
      </c>
      <c r="EN10" s="290">
        <v>0</v>
      </c>
      <c r="EO10" s="290">
        <v>0</v>
      </c>
      <c r="EP10" s="290">
        <v>423.2481942766118</v>
      </c>
      <c r="EQ10" s="290">
        <v>0</v>
      </c>
      <c r="ER10" s="290">
        <v>0</v>
      </c>
      <c r="ES10" s="290">
        <v>0</v>
      </c>
      <c r="ET10" s="290">
        <v>0</v>
      </c>
      <c r="EU10" s="290">
        <v>0</v>
      </c>
      <c r="EV10" s="290"/>
      <c r="EW10" s="290"/>
      <c r="EX10" s="8">
        <f t="shared" si="12"/>
        <v>-354.1318057233882</v>
      </c>
      <c r="EY10" s="8">
        <f t="shared" si="114"/>
        <v>-354.1318057233882</v>
      </c>
      <c r="EZ10" s="8">
        <f t="shared" si="115"/>
        <v>0</v>
      </c>
      <c r="FA10" s="290">
        <f t="shared" si="116"/>
        <v>7810.04</v>
      </c>
      <c r="FB10" s="290">
        <v>686.98</v>
      </c>
      <c r="FC10" s="143">
        <v>686.98</v>
      </c>
      <c r="FD10" s="143">
        <v>686.98</v>
      </c>
      <c r="FE10" s="143">
        <v>686.98</v>
      </c>
      <c r="FF10" s="143">
        <v>686.98</v>
      </c>
      <c r="FG10" s="143">
        <v>686.98</v>
      </c>
      <c r="FH10" s="143">
        <v>922.04</v>
      </c>
      <c r="FI10" s="143">
        <v>922.04</v>
      </c>
      <c r="FJ10" s="143">
        <v>922.04</v>
      </c>
      <c r="FK10" s="143">
        <v>922.04</v>
      </c>
      <c r="FL10" s="143"/>
      <c r="FM10" s="143"/>
      <c r="FN10" s="8">
        <f t="shared" si="117"/>
        <v>4413.0434912057581</v>
      </c>
      <c r="FO10" s="290">
        <v>0</v>
      </c>
      <c r="FP10" s="290">
        <v>0</v>
      </c>
      <c r="FQ10" s="290">
        <v>0</v>
      </c>
      <c r="FR10" s="290">
        <v>0</v>
      </c>
      <c r="FS10" s="290">
        <v>4413.0434912057581</v>
      </c>
      <c r="FT10" s="290">
        <v>0</v>
      </c>
      <c r="FU10" s="290">
        <v>0</v>
      </c>
      <c r="FV10" s="290">
        <v>0</v>
      </c>
      <c r="FW10" s="290">
        <v>0</v>
      </c>
      <c r="FX10" s="290">
        <v>0</v>
      </c>
      <c r="FY10" s="290"/>
      <c r="FZ10" s="290"/>
      <c r="GA10" s="143">
        <f t="shared" si="118"/>
        <v>-3396.9965087942419</v>
      </c>
      <c r="GB10" s="8">
        <f t="shared" si="119"/>
        <v>-3396.9965087942419</v>
      </c>
      <c r="GC10" s="8">
        <f t="shared" si="120"/>
        <v>0</v>
      </c>
      <c r="GD10" s="290">
        <f t="shared" si="121"/>
        <v>0</v>
      </c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8">
        <f t="shared" si="122"/>
        <v>0</v>
      </c>
      <c r="GR10" s="290">
        <v>0</v>
      </c>
      <c r="GS10" s="290">
        <f>VLOOKUP(C10,'[2]Фін.рез.(витрати)'!$C$8:$V$94,20,0)</f>
        <v>0</v>
      </c>
      <c r="GT10" s="290"/>
      <c r="GU10" s="290"/>
      <c r="GV10" s="143">
        <f t="shared" si="123"/>
        <v>0</v>
      </c>
      <c r="GW10" s="8">
        <f t="shared" si="13"/>
        <v>0</v>
      </c>
      <c r="GX10" s="8">
        <f t="shared" si="14"/>
        <v>0</v>
      </c>
      <c r="GY10" s="290">
        <f t="shared" si="124"/>
        <v>16694.3</v>
      </c>
      <c r="GZ10" s="290">
        <v>1477.39</v>
      </c>
      <c r="HA10" s="143">
        <v>1477.39</v>
      </c>
      <c r="HB10" s="143">
        <v>1477.39</v>
      </c>
      <c r="HC10" s="143">
        <v>1477.39</v>
      </c>
      <c r="HD10" s="143">
        <v>1477.39</v>
      </c>
      <c r="HE10" s="143">
        <v>1477.39</v>
      </c>
      <c r="HF10" s="143">
        <v>1957.49</v>
      </c>
      <c r="HG10" s="143">
        <v>1957.49</v>
      </c>
      <c r="HH10" s="143">
        <v>1957.49</v>
      </c>
      <c r="HI10" s="143">
        <v>1957.49</v>
      </c>
      <c r="HJ10" s="143"/>
      <c r="HK10" s="143"/>
      <c r="HL10" s="8">
        <f t="shared" si="125"/>
        <v>28125.022528919741</v>
      </c>
      <c r="HM10" s="290">
        <v>4043.8360733235563</v>
      </c>
      <c r="HN10" s="290">
        <v>4370.3047227153238</v>
      </c>
      <c r="HO10" s="290">
        <v>1860.8156624953829</v>
      </c>
      <c r="HP10" s="290">
        <v>4389.1321102348911</v>
      </c>
      <c r="HQ10" s="290">
        <v>1592.1653671590266</v>
      </c>
      <c r="HR10" s="290">
        <v>5718.3010447604001</v>
      </c>
      <c r="HS10" s="290">
        <v>1463.5973101053485</v>
      </c>
      <c r="HT10" s="290">
        <v>1455.0216617920858</v>
      </c>
      <c r="HU10" s="290">
        <v>1635.6111736375292</v>
      </c>
      <c r="HV10" s="290">
        <v>1596.2374026961968</v>
      </c>
      <c r="HW10" s="290"/>
      <c r="HX10" s="290"/>
      <c r="HY10" s="8">
        <f t="shared" si="15"/>
        <v>11430.722528919741</v>
      </c>
      <c r="HZ10" s="8">
        <f t="shared" si="16"/>
        <v>0</v>
      </c>
      <c r="IA10" s="8">
        <f t="shared" si="17"/>
        <v>11430.722528919741</v>
      </c>
      <c r="IB10" s="291">
        <f t="shared" si="126"/>
        <v>0</v>
      </c>
      <c r="IC10" s="291">
        <v>0</v>
      </c>
      <c r="ID10" s="150">
        <v>0</v>
      </c>
      <c r="IE10" s="150">
        <v>0</v>
      </c>
      <c r="IF10" s="291">
        <v>0</v>
      </c>
      <c r="IG10" s="291">
        <v>0</v>
      </c>
      <c r="IH10" s="291">
        <v>0</v>
      </c>
      <c r="II10" s="291">
        <v>0</v>
      </c>
      <c r="IJ10" s="291"/>
      <c r="IK10" s="291"/>
      <c r="IL10" s="291"/>
      <c r="IM10" s="291"/>
      <c r="IN10" s="291"/>
      <c r="IO10" s="88">
        <f t="shared" si="127"/>
        <v>0</v>
      </c>
      <c r="IP10" s="290">
        <v>0</v>
      </c>
      <c r="IQ10" s="290">
        <v>0</v>
      </c>
      <c r="IR10" s="290">
        <v>0</v>
      </c>
      <c r="IS10" s="290">
        <v>0</v>
      </c>
      <c r="IT10" s="290">
        <v>0</v>
      </c>
      <c r="IU10" s="290">
        <v>0</v>
      </c>
      <c r="IV10" s="290">
        <v>0</v>
      </c>
      <c r="IW10" s="290">
        <v>0</v>
      </c>
      <c r="IX10" s="290">
        <v>0</v>
      </c>
      <c r="IY10" s="290">
        <v>0</v>
      </c>
      <c r="IZ10" s="290"/>
      <c r="JA10" s="290"/>
      <c r="JB10" s="150">
        <f t="shared" si="18"/>
        <v>0</v>
      </c>
      <c r="JC10" s="88">
        <f t="shared" si="19"/>
        <v>0</v>
      </c>
      <c r="JD10" s="88">
        <f t="shared" si="20"/>
        <v>0</v>
      </c>
      <c r="JE10" s="291">
        <f t="shared" si="128"/>
        <v>0</v>
      </c>
      <c r="JF10" s="291">
        <v>0</v>
      </c>
      <c r="JG10" s="150">
        <v>0</v>
      </c>
      <c r="JH10" s="150">
        <v>0</v>
      </c>
      <c r="JI10" s="150">
        <v>0</v>
      </c>
      <c r="JJ10" s="150">
        <v>0</v>
      </c>
      <c r="JK10" s="150">
        <v>0</v>
      </c>
      <c r="JL10" s="150">
        <v>0</v>
      </c>
      <c r="JM10" s="150">
        <v>0</v>
      </c>
      <c r="JN10" s="150">
        <v>0</v>
      </c>
      <c r="JO10" s="150">
        <v>0</v>
      </c>
      <c r="JP10" s="150"/>
      <c r="JQ10" s="150"/>
      <c r="JR10" s="291">
        <f t="shared" si="129"/>
        <v>0</v>
      </c>
      <c r="JS10" s="290">
        <v>0</v>
      </c>
      <c r="JT10" s="290">
        <v>0</v>
      </c>
      <c r="JU10" s="290">
        <v>0</v>
      </c>
      <c r="JV10" s="290">
        <v>0</v>
      </c>
      <c r="JW10" s="290">
        <v>0</v>
      </c>
      <c r="JX10" s="290">
        <v>0</v>
      </c>
      <c r="JY10" s="290">
        <v>0</v>
      </c>
      <c r="JZ10" s="290">
        <v>0</v>
      </c>
      <c r="KA10" s="290">
        <v>0</v>
      </c>
      <c r="KB10" s="290">
        <v>0</v>
      </c>
      <c r="KC10" s="290"/>
      <c r="KD10" s="290"/>
      <c r="KE10" s="150">
        <f t="shared" si="21"/>
        <v>0</v>
      </c>
      <c r="KF10" s="88">
        <f t="shared" si="22"/>
        <v>0</v>
      </c>
      <c r="KG10" s="88">
        <f t="shared" si="23"/>
        <v>0</v>
      </c>
      <c r="KH10" s="291">
        <f t="shared" si="130"/>
        <v>5216.1000000000004</v>
      </c>
      <c r="KI10" s="291">
        <v>458.79</v>
      </c>
      <c r="KJ10" s="150">
        <v>458.79</v>
      </c>
      <c r="KK10" s="150">
        <v>458.79</v>
      </c>
      <c r="KL10" s="150">
        <v>458.79</v>
      </c>
      <c r="KM10" s="150">
        <v>458.79</v>
      </c>
      <c r="KN10" s="150">
        <v>458.79</v>
      </c>
      <c r="KO10" s="150">
        <v>615.84</v>
      </c>
      <c r="KP10" s="150">
        <v>615.84</v>
      </c>
      <c r="KQ10" s="150">
        <v>615.84</v>
      </c>
      <c r="KR10" s="150">
        <v>615.84</v>
      </c>
      <c r="KS10" s="150"/>
      <c r="KT10" s="150"/>
      <c r="KU10" s="88">
        <f t="shared" si="131"/>
        <v>7275.7692565148182</v>
      </c>
      <c r="KV10" s="290">
        <v>625.28023547625116</v>
      </c>
      <c r="KW10" s="290">
        <v>668.56127103743904</v>
      </c>
      <c r="KX10" s="290">
        <v>664.34153037241424</v>
      </c>
      <c r="KY10" s="290">
        <v>631.81472258924123</v>
      </c>
      <c r="KZ10" s="290">
        <v>659.13881649767461</v>
      </c>
      <c r="LA10" s="290">
        <v>848.32409951096827</v>
      </c>
      <c r="LB10" s="290">
        <v>787.31778680034802</v>
      </c>
      <c r="LC10" s="290">
        <v>781.79060925732711</v>
      </c>
      <c r="LD10" s="290">
        <v>806.25625910176677</v>
      </c>
      <c r="LE10" s="290">
        <v>802.94392587138771</v>
      </c>
      <c r="LF10" s="290"/>
      <c r="LG10" s="290"/>
      <c r="LH10" s="150">
        <f t="shared" si="132"/>
        <v>2059.6692565148178</v>
      </c>
      <c r="LI10" s="88">
        <f t="shared" si="24"/>
        <v>0</v>
      </c>
      <c r="LJ10" s="88">
        <f t="shared" si="25"/>
        <v>2059.6692565148178</v>
      </c>
      <c r="LK10" s="88">
        <f t="shared" si="133"/>
        <v>0</v>
      </c>
      <c r="LL10" s="150"/>
      <c r="LM10" s="150"/>
      <c r="LN10" s="150"/>
      <c r="LO10" s="150"/>
      <c r="LP10" s="150"/>
      <c r="LQ10" s="150"/>
      <c r="LR10" s="150"/>
      <c r="LS10" s="150"/>
      <c r="LT10" s="150"/>
      <c r="LU10" s="150"/>
      <c r="LV10" s="150"/>
      <c r="LW10" s="150"/>
      <c r="LX10" s="88">
        <f t="shared" si="26"/>
        <v>0</v>
      </c>
      <c r="LY10" s="150"/>
      <c r="LZ10" s="150"/>
      <c r="MA10" s="150"/>
      <c r="MB10" s="150"/>
      <c r="MC10" s="150"/>
      <c r="MD10" s="150"/>
      <c r="ME10" s="150"/>
      <c r="MF10" s="150"/>
      <c r="MG10" s="150"/>
      <c r="MH10" s="150"/>
      <c r="MI10" s="150"/>
      <c r="MJ10" s="291">
        <v>0</v>
      </c>
      <c r="MK10" s="150"/>
      <c r="ML10" s="88">
        <f t="shared" si="27"/>
        <v>0</v>
      </c>
      <c r="MM10" s="88">
        <f t="shared" si="28"/>
        <v>0</v>
      </c>
      <c r="MN10" s="88">
        <f t="shared" si="134"/>
        <v>71171.98</v>
      </c>
      <c r="MO10" s="88">
        <v>6793.47</v>
      </c>
      <c r="MP10" s="150">
        <v>6793.47</v>
      </c>
      <c r="MQ10" s="150">
        <v>6793.47</v>
      </c>
      <c r="MR10" s="150">
        <v>6793.47</v>
      </c>
      <c r="MS10" s="150">
        <v>6793.47</v>
      </c>
      <c r="MT10" s="150">
        <v>6793.47</v>
      </c>
      <c r="MU10" s="150">
        <v>7602.79</v>
      </c>
      <c r="MV10" s="150">
        <v>7602.79</v>
      </c>
      <c r="MW10" s="150">
        <v>7602.79</v>
      </c>
      <c r="MX10" s="150">
        <v>7602.79</v>
      </c>
      <c r="MY10" s="150"/>
      <c r="MZ10" s="150"/>
      <c r="NA10" s="88">
        <f t="shared" si="135"/>
        <v>117933.09901201214</v>
      </c>
      <c r="NB10" s="8">
        <v>11338.265219782867</v>
      </c>
      <c r="NC10" s="8">
        <v>0</v>
      </c>
      <c r="ND10" s="8">
        <v>0</v>
      </c>
      <c r="NE10" s="8">
        <v>0</v>
      </c>
      <c r="NF10" s="8">
        <v>69799.910479260579</v>
      </c>
      <c r="NG10" s="8">
        <v>5181.9023231116598</v>
      </c>
      <c r="NH10" s="8">
        <v>15486.544436097116</v>
      </c>
      <c r="NI10" s="8">
        <v>15937.650766490635</v>
      </c>
      <c r="NJ10" s="8">
        <v>0</v>
      </c>
      <c r="NK10" s="8">
        <v>188.82578726928165</v>
      </c>
      <c r="NL10" s="8"/>
      <c r="NM10" s="8"/>
      <c r="NN10" s="150">
        <f t="shared" si="136"/>
        <v>46761.119012012146</v>
      </c>
      <c r="NO10" s="88">
        <f t="shared" si="29"/>
        <v>0</v>
      </c>
      <c r="NP10" s="88">
        <f t="shared" si="30"/>
        <v>46761.119012012146</v>
      </c>
      <c r="NQ10" s="86">
        <f t="shared" si="31"/>
        <v>23820.440000000002</v>
      </c>
      <c r="NR10" s="289">
        <f t="shared" si="32"/>
        <v>42437.279999999999</v>
      </c>
      <c r="NS10" s="288">
        <f t="shared" si="33"/>
        <v>18616.839999999997</v>
      </c>
      <c r="NT10" s="88">
        <f t="shared" si="34"/>
        <v>0</v>
      </c>
      <c r="NU10" s="88">
        <f t="shared" si="35"/>
        <v>18616.839999999997</v>
      </c>
      <c r="NV10" s="290">
        <f t="shared" si="137"/>
        <v>4818.08</v>
      </c>
      <c r="NW10" s="290">
        <v>437.82</v>
      </c>
      <c r="NX10" s="143">
        <v>437.82</v>
      </c>
      <c r="NY10" s="143">
        <v>437.82</v>
      </c>
      <c r="NZ10" s="290">
        <v>437.82</v>
      </c>
      <c r="OA10" s="290">
        <v>437.82</v>
      </c>
      <c r="OB10" s="290">
        <v>437.82</v>
      </c>
      <c r="OC10" s="290">
        <v>547.79</v>
      </c>
      <c r="OD10" s="290">
        <v>547.79</v>
      </c>
      <c r="OE10" s="290">
        <v>547.79</v>
      </c>
      <c r="OF10" s="290">
        <v>547.79</v>
      </c>
      <c r="OG10" s="290"/>
      <c r="OH10" s="290"/>
      <c r="OI10" s="8">
        <f t="shared" si="138"/>
        <v>20935.060000000001</v>
      </c>
      <c r="OJ10" s="8">
        <v>0</v>
      </c>
      <c r="OK10" s="8">
        <v>0</v>
      </c>
      <c r="OL10" s="8">
        <v>0</v>
      </c>
      <c r="OM10" s="8"/>
      <c r="ON10" s="8">
        <v>20935.060000000001</v>
      </c>
      <c r="OO10" s="8">
        <v>0</v>
      </c>
      <c r="OP10" s="8">
        <v>0</v>
      </c>
      <c r="OQ10" s="8">
        <v>0</v>
      </c>
      <c r="OR10" s="8">
        <v>0</v>
      </c>
      <c r="OS10" s="8">
        <v>0</v>
      </c>
      <c r="OT10" s="8"/>
      <c r="OU10" s="8"/>
      <c r="OV10" s="143">
        <f t="shared" si="139"/>
        <v>16116.980000000001</v>
      </c>
      <c r="OW10" s="8">
        <f t="shared" si="36"/>
        <v>0</v>
      </c>
      <c r="OX10" s="8">
        <f t="shared" si="37"/>
        <v>16116.980000000001</v>
      </c>
      <c r="OY10" s="290">
        <f t="shared" si="140"/>
        <v>7128.2400000000007</v>
      </c>
      <c r="OZ10" s="290">
        <v>679.42</v>
      </c>
      <c r="PA10" s="143">
        <v>679.42</v>
      </c>
      <c r="PB10" s="143">
        <v>679.42</v>
      </c>
      <c r="PC10" s="143">
        <v>679.42</v>
      </c>
      <c r="PD10" s="143">
        <v>679.42</v>
      </c>
      <c r="PE10" s="143">
        <v>679.42</v>
      </c>
      <c r="PF10" s="143">
        <v>762.93</v>
      </c>
      <c r="PG10" s="143">
        <v>762.93</v>
      </c>
      <c r="PH10" s="143">
        <v>762.93</v>
      </c>
      <c r="PI10" s="143">
        <v>762.93</v>
      </c>
      <c r="PJ10" s="143"/>
      <c r="PK10" s="143"/>
      <c r="PL10" s="8">
        <f t="shared" si="141"/>
        <v>8482.5300000000007</v>
      </c>
      <c r="PM10" s="290">
        <v>8482.5300000000007</v>
      </c>
      <c r="PN10" s="290">
        <v>0</v>
      </c>
      <c r="PO10" s="290">
        <v>0</v>
      </c>
      <c r="PP10" s="290">
        <v>0</v>
      </c>
      <c r="PQ10" s="290">
        <v>0</v>
      </c>
      <c r="PR10" s="290">
        <v>0</v>
      </c>
      <c r="PS10" s="290">
        <v>0</v>
      </c>
      <c r="PT10" s="290">
        <v>0</v>
      </c>
      <c r="PU10" s="290">
        <v>0</v>
      </c>
      <c r="PV10" s="290">
        <v>0</v>
      </c>
      <c r="PW10" s="290"/>
      <c r="PX10" s="290"/>
      <c r="PY10" s="143">
        <f t="shared" si="142"/>
        <v>1354.29</v>
      </c>
      <c r="PZ10" s="8">
        <f t="shared" si="38"/>
        <v>0</v>
      </c>
      <c r="QA10" s="8">
        <f t="shared" si="39"/>
        <v>1354.29</v>
      </c>
      <c r="QB10" s="290">
        <f t="shared" si="143"/>
        <v>1279.82</v>
      </c>
      <c r="QC10" s="290">
        <v>113.41</v>
      </c>
      <c r="QD10" s="143">
        <v>113.41</v>
      </c>
      <c r="QE10" s="143">
        <v>113.41</v>
      </c>
      <c r="QF10" s="143">
        <v>113.41</v>
      </c>
      <c r="QG10" s="143">
        <v>113.41</v>
      </c>
      <c r="QH10" s="143">
        <v>113.41</v>
      </c>
      <c r="QI10" s="143">
        <v>149.84</v>
      </c>
      <c r="QJ10" s="143">
        <v>149.84</v>
      </c>
      <c r="QK10" s="143">
        <v>149.84</v>
      </c>
      <c r="QL10" s="143">
        <v>149.84</v>
      </c>
      <c r="QM10" s="143"/>
      <c r="QN10" s="143"/>
      <c r="QO10" s="8">
        <f t="shared" si="144"/>
        <v>0</v>
      </c>
      <c r="QP10" s="290">
        <v>0</v>
      </c>
      <c r="QQ10" s="290">
        <v>0</v>
      </c>
      <c r="QR10" s="290">
        <v>0</v>
      </c>
      <c r="QS10" s="290"/>
      <c r="QT10" s="290">
        <v>0</v>
      </c>
      <c r="QU10" s="290"/>
      <c r="QV10" s="290"/>
      <c r="QW10" s="290">
        <v>0</v>
      </c>
      <c r="QX10" s="290"/>
      <c r="QY10" s="290">
        <v>0</v>
      </c>
      <c r="QZ10" s="290"/>
      <c r="RA10" s="290"/>
      <c r="RB10" s="143">
        <f t="shared" si="145"/>
        <v>-1279.82</v>
      </c>
      <c r="RC10" s="8">
        <f t="shared" si="40"/>
        <v>-1279.82</v>
      </c>
      <c r="RD10" s="8">
        <f t="shared" si="41"/>
        <v>0</v>
      </c>
      <c r="RE10" s="290">
        <f t="shared" si="146"/>
        <v>6014.04</v>
      </c>
      <c r="RF10" s="8">
        <v>546.41999999999996</v>
      </c>
      <c r="RG10" s="143">
        <v>546.41999999999996</v>
      </c>
      <c r="RH10" s="143">
        <v>546.41999999999996</v>
      </c>
      <c r="RI10" s="143">
        <v>546.41999999999996</v>
      </c>
      <c r="RJ10" s="143">
        <v>546.41999999999996</v>
      </c>
      <c r="RK10" s="143">
        <v>546.41999999999996</v>
      </c>
      <c r="RL10" s="292">
        <v>683.88</v>
      </c>
      <c r="RM10" s="143">
        <v>683.88</v>
      </c>
      <c r="RN10" s="143">
        <v>683.88</v>
      </c>
      <c r="RO10" s="143">
        <v>683.88</v>
      </c>
      <c r="RP10" s="143"/>
      <c r="RQ10" s="143"/>
      <c r="RR10" s="8">
        <f t="shared" si="147"/>
        <v>0</v>
      </c>
      <c r="RS10" s="290">
        <v>0</v>
      </c>
      <c r="RT10" s="290"/>
      <c r="RU10" s="290">
        <v>0</v>
      </c>
      <c r="RV10" s="290">
        <v>0</v>
      </c>
      <c r="RW10" s="290">
        <v>0</v>
      </c>
      <c r="RX10" s="290">
        <v>0</v>
      </c>
      <c r="RY10" s="290"/>
      <c r="RZ10" s="290">
        <v>0</v>
      </c>
      <c r="SA10" s="290">
        <v>0</v>
      </c>
      <c r="SB10" s="290">
        <v>0</v>
      </c>
      <c r="SC10" s="290"/>
      <c r="SD10" s="290"/>
      <c r="SE10" s="8">
        <f t="shared" si="42"/>
        <v>-6014.04</v>
      </c>
      <c r="SF10" s="8">
        <f t="shared" si="43"/>
        <v>-6014.04</v>
      </c>
      <c r="SG10" s="8">
        <f t="shared" si="44"/>
        <v>0</v>
      </c>
      <c r="SH10" s="290">
        <f t="shared" si="148"/>
        <v>2647.5600000000004</v>
      </c>
      <c r="SI10" s="290">
        <v>251.56</v>
      </c>
      <c r="SJ10" s="143">
        <v>251.56</v>
      </c>
      <c r="SK10" s="143">
        <v>251.56</v>
      </c>
      <c r="SL10" s="143">
        <v>251.56</v>
      </c>
      <c r="SM10" s="143">
        <v>251.56</v>
      </c>
      <c r="SN10" s="143">
        <v>251.56</v>
      </c>
      <c r="SO10" s="143">
        <v>284.55</v>
      </c>
      <c r="SP10" s="143">
        <v>284.55</v>
      </c>
      <c r="SQ10" s="143">
        <v>284.55</v>
      </c>
      <c r="SR10" s="143">
        <v>284.55</v>
      </c>
      <c r="SS10" s="143"/>
      <c r="ST10" s="143"/>
      <c r="SU10" s="8">
        <f t="shared" si="149"/>
        <v>0</v>
      </c>
      <c r="SV10" s="290">
        <v>0</v>
      </c>
      <c r="SW10" s="290">
        <v>0</v>
      </c>
      <c r="SX10" s="290">
        <v>0</v>
      </c>
      <c r="SY10" s="290">
        <v>0</v>
      </c>
      <c r="SZ10" s="290">
        <v>0</v>
      </c>
      <c r="TA10" s="290"/>
      <c r="TB10" s="290"/>
      <c r="TC10" s="290">
        <v>0</v>
      </c>
      <c r="TD10" s="290">
        <v>0</v>
      </c>
      <c r="TE10" s="290">
        <f>VLOOKUP(C10,'[2]Фін.рез.(витрати)'!$C$8:$AH$94,32,0)</f>
        <v>0</v>
      </c>
      <c r="TF10" s="290"/>
      <c r="TG10" s="290"/>
      <c r="TH10" s="8">
        <f t="shared" si="45"/>
        <v>-2647.5600000000004</v>
      </c>
      <c r="TI10" s="8">
        <f t="shared" si="46"/>
        <v>-2647.5600000000004</v>
      </c>
      <c r="TJ10" s="8">
        <f t="shared" si="47"/>
        <v>0</v>
      </c>
      <c r="TK10" s="290">
        <f t="shared" si="150"/>
        <v>1874.3200000000002</v>
      </c>
      <c r="TL10" s="290">
        <v>165.3</v>
      </c>
      <c r="TM10" s="143">
        <v>165.3</v>
      </c>
      <c r="TN10" s="143">
        <v>165.3</v>
      </c>
      <c r="TO10" s="143">
        <v>165.3</v>
      </c>
      <c r="TP10" s="143">
        <v>165.3</v>
      </c>
      <c r="TQ10" s="143">
        <v>165.3</v>
      </c>
      <c r="TR10" s="143">
        <v>220.63</v>
      </c>
      <c r="TS10" s="143">
        <v>220.63</v>
      </c>
      <c r="TT10" s="143">
        <v>220.63</v>
      </c>
      <c r="TU10" s="143">
        <v>220.63</v>
      </c>
      <c r="TV10" s="143"/>
      <c r="TW10" s="143"/>
      <c r="TX10" s="8">
        <f t="shared" si="151"/>
        <v>13019.689999999999</v>
      </c>
      <c r="TY10" s="290">
        <v>5046.03</v>
      </c>
      <c r="TZ10" s="290">
        <v>0</v>
      </c>
      <c r="UA10" s="290">
        <v>0</v>
      </c>
      <c r="UB10" s="290">
        <v>0</v>
      </c>
      <c r="UC10" s="290">
        <v>0</v>
      </c>
      <c r="UD10" s="290">
        <v>6777.28</v>
      </c>
      <c r="UE10" s="290">
        <v>0</v>
      </c>
      <c r="UF10" s="290">
        <v>1196.3800000000001</v>
      </c>
      <c r="UG10" s="290">
        <v>0</v>
      </c>
      <c r="UH10" s="290">
        <f>VLOOKUP(C10,'[2]Фін.рез.(витрати)'!$C$8:$AI$94,33,0)</f>
        <v>0</v>
      </c>
      <c r="UI10" s="290"/>
      <c r="UJ10" s="290"/>
      <c r="UK10" s="8">
        <f t="shared" si="48"/>
        <v>11145.369999999999</v>
      </c>
      <c r="UL10" s="8">
        <f t="shared" si="49"/>
        <v>0</v>
      </c>
      <c r="UM10" s="8">
        <f t="shared" si="50"/>
        <v>11145.369999999999</v>
      </c>
      <c r="UN10" s="290">
        <f t="shared" si="152"/>
        <v>58.379999999999988</v>
      </c>
      <c r="UO10" s="290">
        <v>5.15</v>
      </c>
      <c r="UP10" s="143">
        <v>5.15</v>
      </c>
      <c r="UQ10" s="143">
        <v>5.15</v>
      </c>
      <c r="UR10" s="143">
        <v>5.15</v>
      </c>
      <c r="US10" s="143">
        <v>5.15</v>
      </c>
      <c r="UT10" s="143">
        <v>5.15</v>
      </c>
      <c r="UU10" s="143">
        <v>6.87</v>
      </c>
      <c r="UV10" s="143">
        <v>6.87</v>
      </c>
      <c r="UW10" s="143">
        <v>6.87</v>
      </c>
      <c r="UX10" s="143">
        <v>6.87</v>
      </c>
      <c r="UY10" s="143"/>
      <c r="UZ10" s="143"/>
      <c r="VA10" s="8">
        <f t="shared" si="51"/>
        <v>0</v>
      </c>
      <c r="VB10" s="143"/>
      <c r="VC10" s="143"/>
      <c r="VD10" s="143"/>
      <c r="VE10" s="143"/>
      <c r="VF10" s="143"/>
      <c r="VG10" s="143"/>
      <c r="VH10" s="143"/>
      <c r="VI10" s="143"/>
      <c r="VJ10" s="143"/>
      <c r="VK10" s="143"/>
      <c r="VL10" s="143"/>
      <c r="VM10" s="143"/>
      <c r="VN10" s="8">
        <f t="shared" si="52"/>
        <v>-58.379999999999988</v>
      </c>
      <c r="VO10" s="8">
        <f t="shared" si="53"/>
        <v>-58.379999999999988</v>
      </c>
      <c r="VP10" s="8">
        <f t="shared" si="54"/>
        <v>0</v>
      </c>
      <c r="VQ10" s="88">
        <f t="shared" si="55"/>
        <v>0</v>
      </c>
      <c r="VR10" s="150"/>
      <c r="VS10" s="150"/>
      <c r="VT10" s="150"/>
      <c r="VU10" s="150"/>
      <c r="VV10" s="150"/>
      <c r="VW10" s="150"/>
      <c r="VX10" s="150"/>
      <c r="VY10" s="150"/>
      <c r="VZ10" s="150"/>
      <c r="WA10" s="150"/>
      <c r="WB10" s="150"/>
      <c r="WC10" s="150"/>
      <c r="WD10" s="88">
        <f t="shared" si="56"/>
        <v>0</v>
      </c>
      <c r="WE10" s="143"/>
      <c r="WF10" s="143"/>
      <c r="WG10" s="143"/>
      <c r="WH10" s="143"/>
      <c r="WI10" s="143"/>
      <c r="WJ10" s="143"/>
      <c r="WK10" s="143"/>
      <c r="WL10" s="143"/>
      <c r="WM10" s="143"/>
      <c r="WN10" s="143"/>
      <c r="WO10" s="143"/>
      <c r="WP10" s="143"/>
      <c r="WQ10" s="88">
        <f t="shared" si="57"/>
        <v>0</v>
      </c>
      <c r="WR10" s="88">
        <f t="shared" si="58"/>
        <v>0</v>
      </c>
      <c r="WS10" s="88">
        <f t="shared" si="59"/>
        <v>0</v>
      </c>
      <c r="WT10" s="291">
        <f t="shared" si="153"/>
        <v>64162</v>
      </c>
      <c r="WU10" s="291">
        <v>5592.38</v>
      </c>
      <c r="WV10" s="150">
        <v>5592.38</v>
      </c>
      <c r="WW10" s="150">
        <v>5592.38</v>
      </c>
      <c r="WX10" s="150">
        <v>5592.38</v>
      </c>
      <c r="WY10" s="150">
        <v>5592.38</v>
      </c>
      <c r="WZ10" s="150">
        <v>5592.38</v>
      </c>
      <c r="XA10" s="150">
        <v>7651.93</v>
      </c>
      <c r="XB10" s="150">
        <v>7651.93</v>
      </c>
      <c r="XC10" s="150">
        <v>7651.93</v>
      </c>
      <c r="XD10" s="150">
        <v>7651.93</v>
      </c>
      <c r="XE10" s="150"/>
      <c r="XF10" s="150"/>
      <c r="XG10" s="291">
        <f t="shared" si="154"/>
        <v>62861.58781217596</v>
      </c>
      <c r="XH10" s="290">
        <v>6631.6778571557816</v>
      </c>
      <c r="XI10" s="290">
        <v>6807.4069215199843</v>
      </c>
      <c r="XJ10" s="290"/>
      <c r="XK10" s="290">
        <v>5168.6397215519792</v>
      </c>
      <c r="XL10" s="290">
        <v>5980.4135050243067</v>
      </c>
      <c r="XM10" s="290">
        <v>7872.6419428860154</v>
      </c>
      <c r="XN10" s="290">
        <v>5879.4623012241291</v>
      </c>
      <c r="XO10" s="290">
        <v>9308.2573121392525</v>
      </c>
      <c r="XP10" s="290">
        <v>7005.8274264553811</v>
      </c>
      <c r="XQ10" s="290">
        <f>VLOOKUP(C10,'[2]Фін.рез.(витрати)'!$C$8:$AL$94,36,0)</f>
        <v>8207.2608242191272</v>
      </c>
      <c r="XR10" s="290"/>
      <c r="XS10" s="290"/>
      <c r="XT10" s="88">
        <f t="shared" si="60"/>
        <v>-1300.4121878240403</v>
      </c>
      <c r="XU10" s="88">
        <f t="shared" si="61"/>
        <v>-1300.4121878240403</v>
      </c>
      <c r="XV10" s="88">
        <f t="shared" si="62"/>
        <v>0</v>
      </c>
      <c r="XW10" s="291">
        <f t="shared" si="155"/>
        <v>21838.9</v>
      </c>
      <c r="XX10" s="291">
        <v>1938.93</v>
      </c>
      <c r="XY10" s="150">
        <v>1938.93</v>
      </c>
      <c r="XZ10" s="150">
        <v>1938.93</v>
      </c>
      <c r="YA10" s="150">
        <v>1938.93</v>
      </c>
      <c r="YB10" s="150">
        <v>1938.93</v>
      </c>
      <c r="YC10" s="150">
        <v>1938.93</v>
      </c>
      <c r="YD10" s="150">
        <v>2551.33</v>
      </c>
      <c r="YE10" s="150">
        <v>2551.33</v>
      </c>
      <c r="YF10" s="150">
        <v>2551.33</v>
      </c>
      <c r="YG10" s="150">
        <v>2551.33</v>
      </c>
      <c r="YH10" s="150"/>
      <c r="YI10" s="150"/>
      <c r="YJ10" s="88">
        <f t="shared" si="156"/>
        <v>20306.033870747204</v>
      </c>
      <c r="YK10" s="290">
        <v>2734.4174199600707</v>
      </c>
      <c r="YL10" s="290">
        <v>1740.508025984544</v>
      </c>
      <c r="YM10" s="290">
        <v>1781.3346069424456</v>
      </c>
      <c r="YN10" s="290">
        <v>1732.2586639647961</v>
      </c>
      <c r="YO10" s="290">
        <v>1708.5369140762907</v>
      </c>
      <c r="YP10" s="290">
        <v>3251.1403063643734</v>
      </c>
      <c r="YQ10" s="290">
        <v>1635.9620607737186</v>
      </c>
      <c r="YR10" s="290">
        <v>2114.676570259338</v>
      </c>
      <c r="YS10" s="290">
        <v>2046.3189133040651</v>
      </c>
      <c r="YT10" s="290">
        <f>VLOOKUP(C10,'[2]Фін.рез.(витрати)'!$C$8:$AM$94,37,0)</f>
        <v>1560.8803891175612</v>
      </c>
      <c r="YU10" s="290"/>
      <c r="YV10" s="290"/>
      <c r="YW10" s="143">
        <f t="shared" si="157"/>
        <v>-1532.8661292527977</v>
      </c>
      <c r="YX10" s="88">
        <f t="shared" si="63"/>
        <v>-1532.8661292527977</v>
      </c>
      <c r="YY10" s="88">
        <f t="shared" si="64"/>
        <v>0</v>
      </c>
      <c r="YZ10" s="291">
        <f t="shared" si="158"/>
        <v>7376.3200000000015</v>
      </c>
      <c r="ZA10" s="291">
        <v>698.32</v>
      </c>
      <c r="ZB10" s="150">
        <v>698.32</v>
      </c>
      <c r="ZC10" s="150">
        <v>698.32</v>
      </c>
      <c r="ZD10" s="150">
        <v>698.32</v>
      </c>
      <c r="ZE10" s="150">
        <v>698.32</v>
      </c>
      <c r="ZF10" s="150">
        <v>698.32</v>
      </c>
      <c r="ZG10" s="150">
        <v>796.6</v>
      </c>
      <c r="ZH10" s="150">
        <v>796.6</v>
      </c>
      <c r="ZI10" s="150">
        <v>796.6</v>
      </c>
      <c r="ZJ10" s="150">
        <v>796.6</v>
      </c>
      <c r="ZK10" s="150"/>
      <c r="ZL10" s="150"/>
      <c r="ZM10" s="88">
        <f t="shared" si="159"/>
        <v>14076.864186233492</v>
      </c>
      <c r="ZN10" s="291"/>
      <c r="ZO10" s="290">
        <v>1583.569418810584</v>
      </c>
      <c r="ZP10" s="290">
        <v>10180.43933061226</v>
      </c>
      <c r="ZQ10" s="290">
        <v>2312.8554368106479</v>
      </c>
      <c r="ZR10" s="290"/>
      <c r="ZS10" s="290"/>
      <c r="ZT10" s="290"/>
      <c r="ZU10" s="290"/>
      <c r="ZV10" s="290"/>
      <c r="ZW10" s="290"/>
      <c r="ZX10" s="290"/>
      <c r="ZY10" s="290"/>
      <c r="ZZ10" s="88">
        <f t="shared" si="65"/>
        <v>6700.5441862334901</v>
      </c>
      <c r="AAA10" s="88">
        <f t="shared" si="66"/>
        <v>0</v>
      </c>
      <c r="AAB10" s="88">
        <f t="shared" si="67"/>
        <v>6700.5441862334901</v>
      </c>
      <c r="AAC10" s="291">
        <f t="shared" si="160"/>
        <v>1358.1000000000001</v>
      </c>
      <c r="AAD10" s="291">
        <v>134.71</v>
      </c>
      <c r="AAE10" s="150">
        <v>134.71</v>
      </c>
      <c r="AAF10" s="150">
        <v>134.71</v>
      </c>
      <c r="AAG10" s="150">
        <v>134.71</v>
      </c>
      <c r="AAH10" s="150">
        <v>134.71</v>
      </c>
      <c r="AAI10" s="150">
        <v>134.71</v>
      </c>
      <c r="AAJ10" s="150">
        <v>137.46</v>
      </c>
      <c r="AAK10" s="150">
        <v>137.46</v>
      </c>
      <c r="AAL10" s="150">
        <v>137.46</v>
      </c>
      <c r="AAM10" s="150">
        <v>137.46</v>
      </c>
      <c r="AAN10" s="150"/>
      <c r="AAO10" s="150"/>
      <c r="AAP10" s="88">
        <f t="shared" si="161"/>
        <v>1806.4143267280001</v>
      </c>
      <c r="AAQ10" s="290">
        <v>186.90812689999998</v>
      </c>
      <c r="AAR10" s="290">
        <v>182.74576194599999</v>
      </c>
      <c r="AAS10" s="290">
        <v>182.31665319999999</v>
      </c>
      <c r="AAT10" s="290">
        <v>181.392079</v>
      </c>
      <c r="AAU10" s="290">
        <v>182.228077482</v>
      </c>
      <c r="AAV10" s="290">
        <v>182.2324988</v>
      </c>
      <c r="AAW10" s="290">
        <v>177.982541</v>
      </c>
      <c r="AAX10" s="290">
        <v>176.5920662</v>
      </c>
      <c r="AAY10" s="290">
        <v>175.31449319999999</v>
      </c>
      <c r="AAZ10" s="290">
        <f>VLOOKUP(C10,'[2]Фін.рез.(витрати)'!$C$8:$AO$94,39,0)</f>
        <v>178.70202899999998</v>
      </c>
      <c r="ABA10" s="290"/>
      <c r="ABB10" s="290"/>
      <c r="ABC10" s="88">
        <f t="shared" si="68"/>
        <v>448.31432672799997</v>
      </c>
      <c r="ABD10" s="88">
        <f t="shared" si="69"/>
        <v>0</v>
      </c>
      <c r="ABE10" s="88">
        <f t="shared" si="70"/>
        <v>448.31432672799997</v>
      </c>
      <c r="ABF10" s="291">
        <f t="shared" si="162"/>
        <v>300.56</v>
      </c>
      <c r="ABG10" s="291">
        <v>29.8</v>
      </c>
      <c r="ABH10" s="150">
        <v>29.8</v>
      </c>
      <c r="ABI10" s="150">
        <v>29.8</v>
      </c>
      <c r="ABJ10" s="150">
        <v>29.8</v>
      </c>
      <c r="ABK10" s="150">
        <v>29.8</v>
      </c>
      <c r="ABL10" s="150">
        <v>29.8</v>
      </c>
      <c r="ABM10" s="150">
        <v>30.44</v>
      </c>
      <c r="ABN10" s="150">
        <v>30.44</v>
      </c>
      <c r="ABO10" s="150">
        <v>30.44</v>
      </c>
      <c r="ABP10" s="150">
        <v>30.44</v>
      </c>
      <c r="ABQ10" s="150"/>
      <c r="ABR10" s="150"/>
      <c r="ABS10" s="88">
        <f t="shared" si="163"/>
        <v>0</v>
      </c>
      <c r="ABT10" s="290">
        <v>0</v>
      </c>
      <c r="ABU10" s="290"/>
      <c r="ABV10" s="290"/>
      <c r="ABW10" s="290"/>
      <c r="ABX10" s="290"/>
      <c r="ABY10" s="290"/>
      <c r="ABZ10" s="290"/>
      <c r="ACA10" s="290">
        <v>0</v>
      </c>
      <c r="ACB10" s="290">
        <v>0</v>
      </c>
      <c r="ACC10" s="290">
        <f>VLOOKUP(C10,'[2]Фін.рез.(витрати)'!$C$8:$AP$94,40,0)</f>
        <v>0</v>
      </c>
      <c r="ACD10" s="290"/>
      <c r="ACE10" s="290"/>
      <c r="ACF10" s="88">
        <f t="shared" si="71"/>
        <v>-300.56</v>
      </c>
      <c r="ACG10" s="88">
        <f t="shared" si="72"/>
        <v>-300.56</v>
      </c>
      <c r="ACH10" s="88">
        <f t="shared" si="73"/>
        <v>0</v>
      </c>
      <c r="ACI10" s="86">
        <f t="shared" si="74"/>
        <v>7192.8199999999988</v>
      </c>
      <c r="ACJ10" s="88">
        <f t="shared" si="75"/>
        <v>3660.2623121400002</v>
      </c>
      <c r="ACK10" s="288">
        <f t="shared" si="76"/>
        <v>-3532.5576878599986</v>
      </c>
      <c r="ACL10" s="88">
        <f t="shared" si="77"/>
        <v>-3532.5576878599986</v>
      </c>
      <c r="ACM10" s="88">
        <f t="shared" si="78"/>
        <v>0</v>
      </c>
      <c r="ACN10" s="290">
        <f t="shared" si="164"/>
        <v>7192.8199999999988</v>
      </c>
      <c r="ACO10" s="290">
        <v>740.59</v>
      </c>
      <c r="ACP10" s="143">
        <v>740.59</v>
      </c>
      <c r="ACQ10" s="143">
        <v>740.59</v>
      </c>
      <c r="ACR10" s="143">
        <v>740.59</v>
      </c>
      <c r="ACS10" s="143">
        <v>740.59</v>
      </c>
      <c r="ACT10" s="143">
        <v>740.59</v>
      </c>
      <c r="ACU10" s="143">
        <v>687.32</v>
      </c>
      <c r="ACV10" s="143">
        <v>687.32</v>
      </c>
      <c r="ACW10" s="143">
        <v>687.32</v>
      </c>
      <c r="ACX10" s="143">
        <v>687.32</v>
      </c>
      <c r="ACY10" s="143"/>
      <c r="ACZ10" s="143"/>
      <c r="ADA10" s="8">
        <f t="shared" si="165"/>
        <v>3660.2623121400002</v>
      </c>
      <c r="ADB10" s="290">
        <v>243.00384120000001</v>
      </c>
      <c r="ADC10" s="290">
        <v>258.07433878800003</v>
      </c>
      <c r="ADD10" s="290">
        <v>155.2983696</v>
      </c>
      <c r="ADE10" s="290">
        <v>365.94666000000001</v>
      </c>
      <c r="ADF10" s="290">
        <v>228.74956675199999</v>
      </c>
      <c r="ADG10" s="290">
        <v>2095.5593429999999</v>
      </c>
      <c r="ADH10" s="290">
        <v>63.834336</v>
      </c>
      <c r="ADI10" s="290">
        <v>106.8788844</v>
      </c>
      <c r="ADJ10" s="290">
        <v>66.807266400000003</v>
      </c>
      <c r="ADK10" s="290">
        <f>VLOOKUP(C10,'[2]Фін.рез.(витрати)'!$C$8:$AR$94,42,0)</f>
        <v>76.109706000000003</v>
      </c>
      <c r="ADL10" s="290"/>
      <c r="ADM10" s="290"/>
      <c r="ADN10" s="8">
        <f t="shared" si="79"/>
        <v>-3532.5576878599986</v>
      </c>
      <c r="ADO10" s="8">
        <f t="shared" si="80"/>
        <v>-3532.5576878599986</v>
      </c>
      <c r="ADP10" s="8">
        <f t="shared" si="81"/>
        <v>0</v>
      </c>
      <c r="ADQ10" s="290">
        <f t="shared" si="166"/>
        <v>0</v>
      </c>
      <c r="ADR10" s="290">
        <v>0</v>
      </c>
      <c r="ADS10" s="143">
        <v>0</v>
      </c>
      <c r="ADT10" s="143">
        <v>0</v>
      </c>
      <c r="ADU10" s="143">
        <v>0</v>
      </c>
      <c r="ADV10" s="143">
        <v>0</v>
      </c>
      <c r="ADW10" s="143">
        <v>0</v>
      </c>
      <c r="ADX10" s="143">
        <v>0</v>
      </c>
      <c r="ADY10" s="143">
        <v>0</v>
      </c>
      <c r="ADZ10" s="143">
        <v>0</v>
      </c>
      <c r="AEA10" s="143">
        <v>0</v>
      </c>
      <c r="AEB10" s="143"/>
      <c r="AEC10" s="143"/>
      <c r="AED10" s="8">
        <f t="shared" si="167"/>
        <v>0</v>
      </c>
      <c r="AEE10" s="290">
        <v>0</v>
      </c>
      <c r="AEF10" s="290">
        <v>0</v>
      </c>
      <c r="AEG10" s="290">
        <v>0</v>
      </c>
      <c r="AEH10" s="290">
        <v>0</v>
      </c>
      <c r="AEI10" s="290">
        <v>0</v>
      </c>
      <c r="AEJ10" s="290">
        <v>0</v>
      </c>
      <c r="AEK10" s="290">
        <v>0</v>
      </c>
      <c r="AEL10" s="290">
        <v>0</v>
      </c>
      <c r="AEM10" s="290">
        <v>0</v>
      </c>
      <c r="AEN10" s="290">
        <f>VLOOKUP(C10,'[2]Фін.рез.(витрати)'!$C$8:$AS$94,43,0)</f>
        <v>0</v>
      </c>
      <c r="AEO10" s="290"/>
      <c r="AEP10" s="290"/>
      <c r="AEQ10" s="8">
        <f t="shared" si="82"/>
        <v>0</v>
      </c>
      <c r="AER10" s="8">
        <f t="shared" si="83"/>
        <v>0</v>
      </c>
      <c r="AES10" s="8">
        <f t="shared" si="84"/>
        <v>0</v>
      </c>
      <c r="AET10" s="290">
        <f t="shared" si="168"/>
        <v>0</v>
      </c>
      <c r="AEU10" s="290"/>
      <c r="AEV10" s="143"/>
      <c r="AEW10" s="143"/>
      <c r="AEX10" s="143"/>
      <c r="AEY10" s="143"/>
      <c r="AEZ10" s="143"/>
      <c r="AFA10" s="143"/>
      <c r="AFB10" s="143"/>
      <c r="AFC10" s="143"/>
      <c r="AFD10" s="143"/>
      <c r="AFE10" s="143"/>
      <c r="AFF10" s="143"/>
      <c r="AFG10" s="8">
        <f t="shared" si="169"/>
        <v>0</v>
      </c>
      <c r="AFH10" s="290"/>
      <c r="AFI10" s="290"/>
      <c r="AFJ10" s="290"/>
      <c r="AFK10" s="290"/>
      <c r="AFL10" s="290"/>
      <c r="AFM10" s="290"/>
      <c r="AFN10" s="290"/>
      <c r="AFO10" s="290"/>
      <c r="AFP10" s="290"/>
      <c r="AFQ10" s="290"/>
      <c r="AFR10" s="290"/>
      <c r="AFS10" s="290"/>
      <c r="AFT10" s="8">
        <f t="shared" si="85"/>
        <v>0</v>
      </c>
      <c r="AFU10" s="8">
        <f t="shared" si="86"/>
        <v>0</v>
      </c>
      <c r="AFV10" s="94">
        <f t="shared" si="87"/>
        <v>0</v>
      </c>
      <c r="AFW10" s="293">
        <f t="shared" si="88"/>
        <v>249916.64</v>
      </c>
      <c r="AFX10" s="294">
        <f t="shared" si="89"/>
        <v>316698.92228838365</v>
      </c>
      <c r="AFY10" s="295">
        <f t="shared" si="90"/>
        <v>66782.282288383634</v>
      </c>
      <c r="AFZ10" s="8">
        <f t="shared" si="170"/>
        <v>0</v>
      </c>
      <c r="AGA10" s="95">
        <f t="shared" si="171"/>
        <v>66782.282288383634</v>
      </c>
      <c r="AGB10" s="296">
        <f t="shared" si="91"/>
        <v>299899.96799999999</v>
      </c>
      <c r="AGC10" s="295">
        <f t="shared" si="91"/>
        <v>380038.70674606034</v>
      </c>
      <c r="AGD10" s="295">
        <f t="shared" si="92"/>
        <v>80138.73874606035</v>
      </c>
      <c r="AGE10" s="8">
        <f t="shared" si="93"/>
        <v>0</v>
      </c>
      <c r="AGF10" s="94">
        <f t="shared" si="94"/>
        <v>80138.73874606035</v>
      </c>
      <c r="AGG10" s="107">
        <f t="shared" si="172"/>
        <v>14994.9984</v>
      </c>
      <c r="AGH10" s="140">
        <f t="shared" si="173"/>
        <v>19001.935337303017</v>
      </c>
      <c r="AGI10" s="295">
        <f t="shared" si="95"/>
        <v>4006.9369373030167</v>
      </c>
      <c r="AGJ10" s="8">
        <f t="shared" si="96"/>
        <v>0</v>
      </c>
      <c r="AGK10" s="95">
        <f t="shared" si="97"/>
        <v>4006.9369373030167</v>
      </c>
      <c r="AGL10" s="108">
        <f t="shared" si="174"/>
        <v>314894.96639999998</v>
      </c>
      <c r="AGM10" s="108">
        <f t="shared" si="174"/>
        <v>399040.64208336337</v>
      </c>
      <c r="AGN10" s="297">
        <f t="shared" si="99"/>
        <v>84145.675683363399</v>
      </c>
      <c r="AGO10" s="108">
        <f t="shared" si="100"/>
        <v>0</v>
      </c>
      <c r="AGP10" s="109">
        <f t="shared" si="101"/>
        <v>84145.675683363399</v>
      </c>
      <c r="AGQ10" s="139">
        <f t="shared" si="175"/>
        <v>4.7619047619047623E-2</v>
      </c>
      <c r="AGR10" s="298"/>
      <c r="AGS10" s="298">
        <v>0.05</v>
      </c>
      <c r="AGT10" s="299"/>
      <c r="AGU10" s="177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</row>
    <row r="11" spans="1:892" s="141" customFormat="1" ht="12.75" outlineLevel="1" x14ac:dyDescent="0.25">
      <c r="A11" s="154">
        <v>441</v>
      </c>
      <c r="B11" s="285">
        <v>3</v>
      </c>
      <c r="C11" s="300" t="s">
        <v>2522</v>
      </c>
      <c r="D11" s="301">
        <v>3</v>
      </c>
      <c r="E11" s="149">
        <v>790.63</v>
      </c>
      <c r="F11" s="288">
        <f t="shared" si="0"/>
        <v>12318.8</v>
      </c>
      <c r="G11" s="289">
        <f t="shared" si="1"/>
        <v>10540.735195642039</v>
      </c>
      <c r="H11" s="288">
        <f t="shared" si="2"/>
        <v>-1778.0648043579604</v>
      </c>
      <c r="I11" s="88">
        <f t="shared" si="3"/>
        <v>-1778.0648043579604</v>
      </c>
      <c r="J11" s="88">
        <f t="shared" si="4"/>
        <v>0</v>
      </c>
      <c r="K11" s="290">
        <f t="shared" si="102"/>
        <v>3341.3599999999997</v>
      </c>
      <c r="L11" s="143">
        <v>295.3</v>
      </c>
      <c r="M11" s="143">
        <v>295.3</v>
      </c>
      <c r="N11" s="143">
        <v>295.3</v>
      </c>
      <c r="O11" s="143">
        <v>295.3</v>
      </c>
      <c r="P11" s="143">
        <v>295.3</v>
      </c>
      <c r="Q11" s="143">
        <v>295.3</v>
      </c>
      <c r="R11" s="143">
        <v>392.39</v>
      </c>
      <c r="S11" s="143">
        <v>392.39</v>
      </c>
      <c r="T11" s="143">
        <v>392.39</v>
      </c>
      <c r="U11" s="143">
        <v>392.39</v>
      </c>
      <c r="V11" s="143"/>
      <c r="W11" s="143"/>
      <c r="X11" s="143">
        <f t="shared" si="103"/>
        <v>3696.5508830048034</v>
      </c>
      <c r="Y11" s="290">
        <v>1981.1071913479259</v>
      </c>
      <c r="Z11" s="290">
        <v>0</v>
      </c>
      <c r="AA11" s="290">
        <v>0</v>
      </c>
      <c r="AB11" s="290">
        <v>0</v>
      </c>
      <c r="AC11" s="290">
        <v>0</v>
      </c>
      <c r="AD11" s="290">
        <v>1715.4436916568775</v>
      </c>
      <c r="AE11" s="290">
        <v>0</v>
      </c>
      <c r="AF11" s="290">
        <v>0</v>
      </c>
      <c r="AG11" s="290">
        <v>0</v>
      </c>
      <c r="AH11" s="290">
        <v>0</v>
      </c>
      <c r="AI11" s="290"/>
      <c r="AJ11" s="290"/>
      <c r="AK11" s="143"/>
      <c r="AL11" s="143">
        <f t="shared" si="104"/>
        <v>0</v>
      </c>
      <c r="AM11" s="143">
        <f t="shared" si="5"/>
        <v>0</v>
      </c>
      <c r="AN11" s="290">
        <f t="shared" si="105"/>
        <v>367.67999999999995</v>
      </c>
      <c r="AO11" s="143">
        <v>32.340000000000003</v>
      </c>
      <c r="AP11" s="143">
        <v>32.340000000000003</v>
      </c>
      <c r="AQ11" s="143">
        <v>32.340000000000003</v>
      </c>
      <c r="AR11" s="143">
        <v>32.340000000000003</v>
      </c>
      <c r="AS11" s="143">
        <v>32.340000000000003</v>
      </c>
      <c r="AT11" s="143">
        <v>32.340000000000003</v>
      </c>
      <c r="AU11" s="143">
        <v>43.41</v>
      </c>
      <c r="AV11" s="143">
        <v>43.41</v>
      </c>
      <c r="AW11" s="143">
        <v>43.41</v>
      </c>
      <c r="AX11" s="143">
        <v>43.41</v>
      </c>
      <c r="AY11" s="143"/>
      <c r="AZ11" s="143"/>
      <c r="BA11" s="8">
        <f t="shared" si="106"/>
        <v>432.85953721361852</v>
      </c>
      <c r="BB11" s="290">
        <v>228.60270672572983</v>
      </c>
      <c r="BC11" s="290">
        <v>0</v>
      </c>
      <c r="BD11" s="290">
        <v>0</v>
      </c>
      <c r="BE11" s="290">
        <v>0</v>
      </c>
      <c r="BF11" s="290">
        <v>0</v>
      </c>
      <c r="BG11" s="290">
        <v>204.25683048788869</v>
      </c>
      <c r="BH11" s="290">
        <v>0</v>
      </c>
      <c r="BI11" s="290">
        <v>0</v>
      </c>
      <c r="BJ11" s="290">
        <v>0</v>
      </c>
      <c r="BK11" s="290">
        <v>0</v>
      </c>
      <c r="BL11" s="290"/>
      <c r="BM11" s="290"/>
      <c r="BN11" s="143"/>
      <c r="BO11" s="8">
        <f t="shared" si="6"/>
        <v>0</v>
      </c>
      <c r="BP11" s="8">
        <f t="shared" si="7"/>
        <v>0</v>
      </c>
      <c r="BQ11" s="290">
        <f t="shared" si="107"/>
        <v>445.59999999999997</v>
      </c>
      <c r="BR11" s="143">
        <v>42.38</v>
      </c>
      <c r="BS11" s="263">
        <v>42.38</v>
      </c>
      <c r="BT11" s="143">
        <v>42.38</v>
      </c>
      <c r="BU11" s="143">
        <v>42.38</v>
      </c>
      <c r="BV11" s="143">
        <v>42.38</v>
      </c>
      <c r="BW11" s="143">
        <v>42.38</v>
      </c>
      <c r="BX11" s="143">
        <v>47.83</v>
      </c>
      <c r="BY11" s="143">
        <v>47.83</v>
      </c>
      <c r="BZ11" s="143">
        <v>47.83</v>
      </c>
      <c r="CA11" s="143">
        <v>47.83</v>
      </c>
      <c r="CB11" s="143"/>
      <c r="CC11" s="143"/>
      <c r="CD11" s="290">
        <f t="shared" si="108"/>
        <v>435.74400938120004</v>
      </c>
      <c r="CE11" s="290">
        <v>45.086057510000003</v>
      </c>
      <c r="CF11" s="290">
        <v>44.082010073399999</v>
      </c>
      <c r="CG11" s="290">
        <v>43.978500280000006</v>
      </c>
      <c r="CH11" s="290">
        <v>43.755474100000001</v>
      </c>
      <c r="CI11" s="290">
        <v>43.957134007800001</v>
      </c>
      <c r="CJ11" s="290">
        <v>43.958181150000001</v>
      </c>
      <c r="CK11" s="290">
        <v>42.933023900000002</v>
      </c>
      <c r="CL11" s="290">
        <v>42.597612980000001</v>
      </c>
      <c r="CM11" s="290">
        <v>42.289436280000004</v>
      </c>
      <c r="CN11" s="290">
        <v>43.106579100000005</v>
      </c>
      <c r="CO11" s="290"/>
      <c r="CP11" s="290"/>
      <c r="CQ11" s="143"/>
      <c r="CR11" s="8">
        <f t="shared" si="8"/>
        <v>0</v>
      </c>
      <c r="CS11" s="8">
        <f t="shared" si="9"/>
        <v>0</v>
      </c>
      <c r="CT11" s="290">
        <f t="shared" si="109"/>
        <v>0</v>
      </c>
      <c r="CU11" s="290">
        <v>0</v>
      </c>
      <c r="CV11" s="143">
        <v>0</v>
      </c>
      <c r="CW11" s="143">
        <v>0</v>
      </c>
      <c r="CX11" s="143">
        <v>0</v>
      </c>
      <c r="CY11" s="143">
        <v>0</v>
      </c>
      <c r="CZ11" s="143">
        <v>0</v>
      </c>
      <c r="DA11" s="143">
        <v>0</v>
      </c>
      <c r="DB11" s="143">
        <v>0</v>
      </c>
      <c r="DC11" s="143">
        <v>0</v>
      </c>
      <c r="DD11" s="143">
        <v>0</v>
      </c>
      <c r="DE11" s="143"/>
      <c r="DF11" s="143"/>
      <c r="DG11" s="290">
        <f t="shared" si="110"/>
        <v>0</v>
      </c>
      <c r="DH11" s="290">
        <v>0</v>
      </c>
      <c r="DI11" s="290">
        <v>0</v>
      </c>
      <c r="DJ11" s="290">
        <v>0</v>
      </c>
      <c r="DK11" s="290">
        <v>0</v>
      </c>
      <c r="DL11" s="290">
        <v>0</v>
      </c>
      <c r="DM11" s="290">
        <v>0</v>
      </c>
      <c r="DN11" s="290">
        <v>0</v>
      </c>
      <c r="DO11" s="290">
        <v>0</v>
      </c>
      <c r="DP11" s="290">
        <v>0</v>
      </c>
      <c r="DQ11" s="290">
        <v>0</v>
      </c>
      <c r="DR11" s="290"/>
      <c r="DS11" s="290"/>
      <c r="DT11" s="143">
        <f t="shared" si="111"/>
        <v>0</v>
      </c>
      <c r="DU11" s="8">
        <f t="shared" si="10"/>
        <v>0</v>
      </c>
      <c r="DV11" s="8">
        <f t="shared" si="112"/>
        <v>0</v>
      </c>
      <c r="DW11" s="290">
        <f t="shared" si="11"/>
        <v>0</v>
      </c>
      <c r="DX11" s="290">
        <v>0</v>
      </c>
      <c r="DY11" s="143">
        <v>0</v>
      </c>
      <c r="DZ11" s="143">
        <v>0</v>
      </c>
      <c r="EA11" s="143">
        <v>0</v>
      </c>
      <c r="EB11" s="143">
        <v>0</v>
      </c>
      <c r="EC11" s="143">
        <v>0</v>
      </c>
      <c r="ED11" s="143">
        <v>0</v>
      </c>
      <c r="EE11" s="143">
        <v>0</v>
      </c>
      <c r="EF11" s="143">
        <v>0</v>
      </c>
      <c r="EG11" s="143">
        <v>0</v>
      </c>
      <c r="EH11" s="143"/>
      <c r="EI11" s="143"/>
      <c r="EJ11" s="143"/>
      <c r="EK11" s="290">
        <f t="shared" si="113"/>
        <v>0</v>
      </c>
      <c r="EL11" s="290">
        <v>0</v>
      </c>
      <c r="EM11" s="290">
        <v>0</v>
      </c>
      <c r="EN11" s="290">
        <v>0</v>
      </c>
      <c r="EO11" s="290">
        <v>0</v>
      </c>
      <c r="EP11" s="290">
        <v>0</v>
      </c>
      <c r="EQ11" s="290">
        <v>0</v>
      </c>
      <c r="ER11" s="290">
        <v>0</v>
      </c>
      <c r="ES11" s="290">
        <v>0</v>
      </c>
      <c r="ET11" s="290">
        <v>0</v>
      </c>
      <c r="EU11" s="290">
        <v>0</v>
      </c>
      <c r="EV11" s="290"/>
      <c r="EW11" s="290"/>
      <c r="EX11" s="8">
        <f t="shared" si="12"/>
        <v>0</v>
      </c>
      <c r="EY11" s="8">
        <f t="shared" si="114"/>
        <v>0</v>
      </c>
      <c r="EZ11" s="8">
        <f t="shared" si="115"/>
        <v>0</v>
      </c>
      <c r="FA11" s="290">
        <f t="shared" si="116"/>
        <v>4300.24</v>
      </c>
      <c r="FB11" s="290">
        <v>378.32</v>
      </c>
      <c r="FC11" s="143">
        <v>378.32</v>
      </c>
      <c r="FD11" s="143">
        <v>378.32</v>
      </c>
      <c r="FE11" s="143">
        <v>378.32</v>
      </c>
      <c r="FF11" s="143">
        <v>378.32</v>
      </c>
      <c r="FG11" s="143">
        <v>378.32</v>
      </c>
      <c r="FH11" s="143">
        <v>507.58</v>
      </c>
      <c r="FI11" s="143">
        <v>507.58</v>
      </c>
      <c r="FJ11" s="143">
        <v>507.58</v>
      </c>
      <c r="FK11" s="143">
        <v>507.58</v>
      </c>
      <c r="FL11" s="143"/>
      <c r="FM11" s="143"/>
      <c r="FN11" s="8">
        <f t="shared" si="117"/>
        <v>2220.366675949796</v>
      </c>
      <c r="FO11" s="290">
        <v>0</v>
      </c>
      <c r="FP11" s="290">
        <v>0</v>
      </c>
      <c r="FQ11" s="290">
        <v>0</v>
      </c>
      <c r="FR11" s="290">
        <v>0</v>
      </c>
      <c r="FS11" s="290">
        <v>0</v>
      </c>
      <c r="FT11" s="290">
        <v>0</v>
      </c>
      <c r="FU11" s="290">
        <v>2220.366675949796</v>
      </c>
      <c r="FV11" s="290">
        <v>0</v>
      </c>
      <c r="FW11" s="290">
        <v>0</v>
      </c>
      <c r="FX11" s="290">
        <v>0</v>
      </c>
      <c r="FY11" s="290"/>
      <c r="FZ11" s="290"/>
      <c r="GA11" s="143">
        <f t="shared" si="118"/>
        <v>-2079.8733240502038</v>
      </c>
      <c r="GB11" s="8">
        <f t="shared" si="119"/>
        <v>-2079.8733240502038</v>
      </c>
      <c r="GC11" s="8">
        <f t="shared" si="120"/>
        <v>0</v>
      </c>
      <c r="GD11" s="290">
        <f t="shared" si="121"/>
        <v>0</v>
      </c>
      <c r="GE11" s="143"/>
      <c r="GF11" s="143"/>
      <c r="GG11" s="143"/>
      <c r="GH11" s="143"/>
      <c r="GI11" s="143"/>
      <c r="GJ11" s="143"/>
      <c r="GK11" s="143"/>
      <c r="GL11" s="143"/>
      <c r="GM11" s="143"/>
      <c r="GN11" s="143"/>
      <c r="GO11" s="143"/>
      <c r="GP11" s="143"/>
      <c r="GQ11" s="8">
        <f t="shared" si="122"/>
        <v>0</v>
      </c>
      <c r="GR11" s="290">
        <v>0</v>
      </c>
      <c r="GS11" s="290">
        <f>VLOOKUP(C11,'[2]Фін.рез.(витрати)'!$C$8:$V$94,20,0)</f>
        <v>0</v>
      </c>
      <c r="GT11" s="290"/>
      <c r="GU11" s="290"/>
      <c r="GV11" s="143">
        <f t="shared" si="123"/>
        <v>0</v>
      </c>
      <c r="GW11" s="8">
        <f t="shared" si="13"/>
        <v>0</v>
      </c>
      <c r="GX11" s="8">
        <f t="shared" si="14"/>
        <v>0</v>
      </c>
      <c r="GY11" s="290">
        <f t="shared" si="124"/>
        <v>3863.92</v>
      </c>
      <c r="GZ11" s="290">
        <v>342.18</v>
      </c>
      <c r="HA11" s="143">
        <v>342.18</v>
      </c>
      <c r="HB11" s="143">
        <v>342.18</v>
      </c>
      <c r="HC11" s="143">
        <v>342.18</v>
      </c>
      <c r="HD11" s="143">
        <v>342.18</v>
      </c>
      <c r="HE11" s="143">
        <v>342.18</v>
      </c>
      <c r="HF11" s="143">
        <v>452.71</v>
      </c>
      <c r="HG11" s="143">
        <v>452.71</v>
      </c>
      <c r="HH11" s="143">
        <v>452.71</v>
      </c>
      <c r="HI11" s="143">
        <v>452.71</v>
      </c>
      <c r="HJ11" s="143"/>
      <c r="HK11" s="143"/>
      <c r="HL11" s="8">
        <f t="shared" si="125"/>
        <v>3755.2140900926202</v>
      </c>
      <c r="HM11" s="290">
        <v>493.24849444625949</v>
      </c>
      <c r="HN11" s="290">
        <v>364.41528137359489</v>
      </c>
      <c r="HO11" s="290">
        <v>428.1023940053322</v>
      </c>
      <c r="HP11" s="290">
        <v>322.74011338018443</v>
      </c>
      <c r="HQ11" s="290">
        <v>366.29625334253075</v>
      </c>
      <c r="HR11" s="290">
        <v>365.42460200598714</v>
      </c>
      <c r="HS11" s="290">
        <v>336.71766900092877</v>
      </c>
      <c r="HT11" s="290">
        <v>334.7447408667511</v>
      </c>
      <c r="HU11" s="290">
        <v>376.29146895566538</v>
      </c>
      <c r="HV11" s="290">
        <v>367.23307271538562</v>
      </c>
      <c r="HW11" s="290"/>
      <c r="HX11" s="290"/>
      <c r="HY11" s="8">
        <f t="shared" si="15"/>
        <v>-108.70590990737992</v>
      </c>
      <c r="HZ11" s="8">
        <f t="shared" si="16"/>
        <v>-108.70590990737992</v>
      </c>
      <c r="IA11" s="8">
        <f t="shared" si="17"/>
        <v>0</v>
      </c>
      <c r="IB11" s="291">
        <f t="shared" si="126"/>
        <v>0</v>
      </c>
      <c r="IC11" s="291">
        <v>0</v>
      </c>
      <c r="ID11" s="150">
        <v>0</v>
      </c>
      <c r="IE11" s="150">
        <v>0</v>
      </c>
      <c r="IF11" s="291">
        <v>0</v>
      </c>
      <c r="IG11" s="291">
        <v>0</v>
      </c>
      <c r="IH11" s="291">
        <v>0</v>
      </c>
      <c r="II11" s="291">
        <v>0</v>
      </c>
      <c r="IJ11" s="291"/>
      <c r="IK11" s="291"/>
      <c r="IL11" s="291"/>
      <c r="IM11" s="291"/>
      <c r="IN11" s="291"/>
      <c r="IO11" s="88">
        <f t="shared" si="127"/>
        <v>0</v>
      </c>
      <c r="IP11" s="290">
        <v>0</v>
      </c>
      <c r="IQ11" s="290">
        <v>0</v>
      </c>
      <c r="IR11" s="290">
        <v>0</v>
      </c>
      <c r="IS11" s="290">
        <v>0</v>
      </c>
      <c r="IT11" s="290">
        <v>0</v>
      </c>
      <c r="IU11" s="290">
        <v>0</v>
      </c>
      <c r="IV11" s="290">
        <v>0</v>
      </c>
      <c r="IW11" s="290">
        <v>0</v>
      </c>
      <c r="IX11" s="290">
        <v>0</v>
      </c>
      <c r="IY11" s="290">
        <v>0</v>
      </c>
      <c r="IZ11" s="290"/>
      <c r="JA11" s="290"/>
      <c r="JB11" s="150">
        <f t="shared" si="18"/>
        <v>0</v>
      </c>
      <c r="JC11" s="88">
        <f t="shared" si="19"/>
        <v>0</v>
      </c>
      <c r="JD11" s="88">
        <f t="shared" si="20"/>
        <v>0</v>
      </c>
      <c r="JE11" s="291">
        <f t="shared" si="128"/>
        <v>0</v>
      </c>
      <c r="JF11" s="291">
        <v>0</v>
      </c>
      <c r="JG11" s="150">
        <v>0</v>
      </c>
      <c r="JH11" s="150">
        <v>0</v>
      </c>
      <c r="JI11" s="150">
        <v>0</v>
      </c>
      <c r="JJ11" s="150">
        <v>0</v>
      </c>
      <c r="JK11" s="150">
        <v>0</v>
      </c>
      <c r="JL11" s="150">
        <v>0</v>
      </c>
      <c r="JM11" s="150">
        <v>0</v>
      </c>
      <c r="JN11" s="150">
        <v>0</v>
      </c>
      <c r="JO11" s="150">
        <v>0</v>
      </c>
      <c r="JP11" s="150"/>
      <c r="JQ11" s="150"/>
      <c r="JR11" s="291">
        <f t="shared" si="129"/>
        <v>0</v>
      </c>
      <c r="JS11" s="290">
        <v>0</v>
      </c>
      <c r="JT11" s="290">
        <v>0</v>
      </c>
      <c r="JU11" s="290">
        <v>0</v>
      </c>
      <c r="JV11" s="290">
        <v>0</v>
      </c>
      <c r="JW11" s="290">
        <v>0</v>
      </c>
      <c r="JX11" s="290">
        <v>0</v>
      </c>
      <c r="JY11" s="290">
        <v>0</v>
      </c>
      <c r="JZ11" s="290">
        <v>0</v>
      </c>
      <c r="KA11" s="290">
        <v>0</v>
      </c>
      <c r="KB11" s="290">
        <v>0</v>
      </c>
      <c r="KC11" s="290"/>
      <c r="KD11" s="290"/>
      <c r="KE11" s="150">
        <f t="shared" si="21"/>
        <v>0</v>
      </c>
      <c r="KF11" s="88">
        <f t="shared" si="22"/>
        <v>0</v>
      </c>
      <c r="KG11" s="88">
        <f t="shared" si="23"/>
        <v>0</v>
      </c>
      <c r="KH11" s="291">
        <f t="shared" si="130"/>
        <v>513.07999999999993</v>
      </c>
      <c r="KI11" s="291">
        <v>45.14</v>
      </c>
      <c r="KJ11" s="150">
        <v>45.14</v>
      </c>
      <c r="KK11" s="150">
        <v>45.14</v>
      </c>
      <c r="KL11" s="150">
        <v>45.14</v>
      </c>
      <c r="KM11" s="150">
        <v>45.14</v>
      </c>
      <c r="KN11" s="150">
        <v>45.14</v>
      </c>
      <c r="KO11" s="150">
        <v>60.56</v>
      </c>
      <c r="KP11" s="150">
        <v>60.56</v>
      </c>
      <c r="KQ11" s="150">
        <v>60.56</v>
      </c>
      <c r="KR11" s="150">
        <v>60.56</v>
      </c>
      <c r="KS11" s="150"/>
      <c r="KT11" s="150"/>
      <c r="KU11" s="88">
        <f t="shared" si="131"/>
        <v>715.57046115565413</v>
      </c>
      <c r="KV11" s="290">
        <v>61.496186956536647</v>
      </c>
      <c r="KW11" s="290">
        <v>65.752868206850096</v>
      </c>
      <c r="KX11" s="290">
        <v>65.337857550633188</v>
      </c>
      <c r="KY11" s="290">
        <v>62.138852466121257</v>
      </c>
      <c r="KZ11" s="290">
        <v>64.826171674493708</v>
      </c>
      <c r="LA11" s="290">
        <v>83.432506680028496</v>
      </c>
      <c r="LB11" s="290">
        <v>77.43254794292919</v>
      </c>
      <c r="LC11" s="290">
        <v>76.888951129464104</v>
      </c>
      <c r="LD11" s="290">
        <v>79.295142931929888</v>
      </c>
      <c r="LE11" s="290">
        <v>78.96937561666752</v>
      </c>
      <c r="LF11" s="290"/>
      <c r="LG11" s="290"/>
      <c r="LH11" s="150">
        <f t="shared" si="132"/>
        <v>202.4904611556542</v>
      </c>
      <c r="LI11" s="88">
        <f t="shared" si="24"/>
        <v>0</v>
      </c>
      <c r="LJ11" s="88">
        <f t="shared" si="25"/>
        <v>202.4904611556542</v>
      </c>
      <c r="LK11" s="88">
        <f t="shared" si="133"/>
        <v>0</v>
      </c>
      <c r="LL11" s="150"/>
      <c r="LM11" s="150"/>
      <c r="LN11" s="150"/>
      <c r="LO11" s="150"/>
      <c r="LP11" s="150"/>
      <c r="LQ11" s="150"/>
      <c r="LR11" s="150"/>
      <c r="LS11" s="150"/>
      <c r="LT11" s="150"/>
      <c r="LU11" s="150"/>
      <c r="LV11" s="150"/>
      <c r="LW11" s="150"/>
      <c r="LX11" s="88">
        <f t="shared" si="26"/>
        <v>0</v>
      </c>
      <c r="LY11" s="150"/>
      <c r="LZ11" s="150"/>
      <c r="MA11" s="150"/>
      <c r="MB11" s="150"/>
      <c r="MC11" s="150"/>
      <c r="MD11" s="150"/>
      <c r="ME11" s="150"/>
      <c r="MF11" s="150"/>
      <c r="MG11" s="150"/>
      <c r="MH11" s="150"/>
      <c r="MI11" s="150"/>
      <c r="MJ11" s="291">
        <v>0</v>
      </c>
      <c r="MK11" s="150"/>
      <c r="ML11" s="88">
        <f t="shared" si="27"/>
        <v>0</v>
      </c>
      <c r="MM11" s="88">
        <f t="shared" si="28"/>
        <v>0</v>
      </c>
      <c r="MN11" s="88">
        <f t="shared" si="134"/>
        <v>7924.2999999999993</v>
      </c>
      <c r="MO11" s="88">
        <v>736.23</v>
      </c>
      <c r="MP11" s="150">
        <v>736.23</v>
      </c>
      <c r="MQ11" s="150">
        <v>736.23</v>
      </c>
      <c r="MR11" s="150">
        <v>736.23</v>
      </c>
      <c r="MS11" s="150">
        <v>736.23</v>
      </c>
      <c r="MT11" s="150">
        <v>736.23</v>
      </c>
      <c r="MU11" s="150">
        <v>876.73</v>
      </c>
      <c r="MV11" s="150">
        <v>876.73</v>
      </c>
      <c r="MW11" s="150">
        <v>876.73</v>
      </c>
      <c r="MX11" s="150">
        <v>876.73</v>
      </c>
      <c r="MY11" s="150"/>
      <c r="MZ11" s="150"/>
      <c r="NA11" s="88">
        <f t="shared" si="135"/>
        <v>817.30249735073357</v>
      </c>
      <c r="NB11" s="8">
        <v>0</v>
      </c>
      <c r="NC11" s="8">
        <v>0</v>
      </c>
      <c r="ND11" s="8">
        <v>0</v>
      </c>
      <c r="NE11" s="8">
        <v>0</v>
      </c>
      <c r="NF11" s="8">
        <v>817.30249735073357</v>
      </c>
      <c r="NG11" s="8">
        <v>0</v>
      </c>
      <c r="NH11" s="8">
        <v>0</v>
      </c>
      <c r="NI11" s="8">
        <v>0</v>
      </c>
      <c r="NJ11" s="8">
        <v>0</v>
      </c>
      <c r="NK11" s="8">
        <v>0</v>
      </c>
      <c r="NL11" s="8"/>
      <c r="NM11" s="8"/>
      <c r="NN11" s="150">
        <f t="shared" si="136"/>
        <v>-7106.9975026492657</v>
      </c>
      <c r="NO11" s="88">
        <f t="shared" si="29"/>
        <v>-7106.9975026492657</v>
      </c>
      <c r="NP11" s="88">
        <f t="shared" si="30"/>
        <v>0</v>
      </c>
      <c r="NQ11" s="86">
        <f t="shared" si="31"/>
        <v>3723.099999999999</v>
      </c>
      <c r="NR11" s="289">
        <f t="shared" si="32"/>
        <v>21949.96</v>
      </c>
      <c r="NS11" s="288">
        <f t="shared" si="33"/>
        <v>18226.86</v>
      </c>
      <c r="NT11" s="88">
        <f t="shared" si="34"/>
        <v>0</v>
      </c>
      <c r="NU11" s="88">
        <f t="shared" si="35"/>
        <v>18226.86</v>
      </c>
      <c r="NV11" s="290">
        <f t="shared" si="137"/>
        <v>1355.4399999999998</v>
      </c>
      <c r="NW11" s="290">
        <v>123.02</v>
      </c>
      <c r="NX11" s="143">
        <v>123.02</v>
      </c>
      <c r="NY11" s="143">
        <v>123.02</v>
      </c>
      <c r="NZ11" s="290">
        <v>123.02</v>
      </c>
      <c r="OA11" s="290">
        <v>123.02</v>
      </c>
      <c r="OB11" s="290">
        <v>123.02</v>
      </c>
      <c r="OC11" s="290">
        <v>154.33000000000001</v>
      </c>
      <c r="OD11" s="290">
        <v>154.33000000000001</v>
      </c>
      <c r="OE11" s="290">
        <v>154.33000000000001</v>
      </c>
      <c r="OF11" s="290">
        <v>154.33000000000001</v>
      </c>
      <c r="OG11" s="290"/>
      <c r="OH11" s="290"/>
      <c r="OI11" s="8">
        <f t="shared" si="138"/>
        <v>0</v>
      </c>
      <c r="OJ11" s="8">
        <v>0</v>
      </c>
      <c r="OK11" s="8">
        <v>0</v>
      </c>
      <c r="OL11" s="8">
        <v>0</v>
      </c>
      <c r="OM11" s="8"/>
      <c r="ON11" s="8">
        <v>0</v>
      </c>
      <c r="OO11" s="8">
        <v>0</v>
      </c>
      <c r="OP11" s="8">
        <v>0</v>
      </c>
      <c r="OQ11" s="8">
        <v>0</v>
      </c>
      <c r="OR11" s="8">
        <v>0</v>
      </c>
      <c r="OS11" s="8">
        <v>0</v>
      </c>
      <c r="OT11" s="8"/>
      <c r="OU11" s="8"/>
      <c r="OV11" s="143">
        <f t="shared" si="139"/>
        <v>-1355.4399999999998</v>
      </c>
      <c r="OW11" s="8">
        <f t="shared" si="36"/>
        <v>-1355.4399999999998</v>
      </c>
      <c r="OX11" s="8">
        <f t="shared" si="37"/>
        <v>0</v>
      </c>
      <c r="OY11" s="290">
        <f t="shared" si="140"/>
        <v>877.93999999999994</v>
      </c>
      <c r="OZ11" s="290">
        <v>83.65</v>
      </c>
      <c r="PA11" s="143">
        <v>83.65</v>
      </c>
      <c r="PB11" s="143">
        <v>83.65</v>
      </c>
      <c r="PC11" s="143">
        <v>83.65</v>
      </c>
      <c r="PD11" s="143">
        <v>83.65</v>
      </c>
      <c r="PE11" s="143">
        <v>83.65</v>
      </c>
      <c r="PF11" s="143">
        <v>94.01</v>
      </c>
      <c r="PG11" s="143">
        <v>94.01</v>
      </c>
      <c r="PH11" s="143">
        <v>94.01</v>
      </c>
      <c r="PI11" s="143">
        <v>94.01</v>
      </c>
      <c r="PJ11" s="143"/>
      <c r="PK11" s="143"/>
      <c r="PL11" s="8">
        <f t="shared" si="141"/>
        <v>0</v>
      </c>
      <c r="PM11" s="290">
        <v>0</v>
      </c>
      <c r="PN11" s="290">
        <v>0</v>
      </c>
      <c r="PO11" s="290">
        <v>0</v>
      </c>
      <c r="PP11" s="290">
        <v>0</v>
      </c>
      <c r="PQ11" s="290">
        <v>0</v>
      </c>
      <c r="PR11" s="290">
        <v>0</v>
      </c>
      <c r="PS11" s="290">
        <v>0</v>
      </c>
      <c r="PT11" s="290">
        <v>0</v>
      </c>
      <c r="PU11" s="290">
        <v>0</v>
      </c>
      <c r="PV11" s="290">
        <v>0</v>
      </c>
      <c r="PW11" s="290"/>
      <c r="PX11" s="290"/>
      <c r="PY11" s="143">
        <f t="shared" si="142"/>
        <v>-877.93999999999994</v>
      </c>
      <c r="PZ11" s="8">
        <f t="shared" si="38"/>
        <v>-877.93999999999994</v>
      </c>
      <c r="QA11" s="8">
        <f t="shared" si="39"/>
        <v>0</v>
      </c>
      <c r="QB11" s="290">
        <f t="shared" si="143"/>
        <v>454.75999999999993</v>
      </c>
      <c r="QC11" s="290">
        <v>40.32</v>
      </c>
      <c r="QD11" s="143">
        <v>40.32</v>
      </c>
      <c r="QE11" s="143">
        <v>40.32</v>
      </c>
      <c r="QF11" s="143">
        <v>40.32</v>
      </c>
      <c r="QG11" s="143">
        <v>40.32</v>
      </c>
      <c r="QH11" s="143">
        <v>40.32</v>
      </c>
      <c r="QI11" s="143">
        <v>53.21</v>
      </c>
      <c r="QJ11" s="143">
        <v>53.21</v>
      </c>
      <c r="QK11" s="143">
        <v>53.21</v>
      </c>
      <c r="QL11" s="143">
        <v>53.21</v>
      </c>
      <c r="QM11" s="143"/>
      <c r="QN11" s="143"/>
      <c r="QO11" s="8">
        <f t="shared" si="144"/>
        <v>4781.2</v>
      </c>
      <c r="QP11" s="290">
        <v>0</v>
      </c>
      <c r="QQ11" s="290">
        <v>0</v>
      </c>
      <c r="QR11" s="290">
        <v>0</v>
      </c>
      <c r="QS11" s="290"/>
      <c r="QT11" s="290">
        <v>4781.2</v>
      </c>
      <c r="QU11" s="290"/>
      <c r="QV11" s="290"/>
      <c r="QW11" s="290">
        <v>0</v>
      </c>
      <c r="QX11" s="290"/>
      <c r="QY11" s="290">
        <v>0</v>
      </c>
      <c r="QZ11" s="290"/>
      <c r="RA11" s="290"/>
      <c r="RB11" s="143">
        <f t="shared" si="145"/>
        <v>4326.4399999999996</v>
      </c>
      <c r="RC11" s="8">
        <f t="shared" si="40"/>
        <v>0</v>
      </c>
      <c r="RD11" s="8">
        <f t="shared" si="41"/>
        <v>4326.4399999999996</v>
      </c>
      <c r="RE11" s="290">
        <f t="shared" si="146"/>
        <v>0</v>
      </c>
      <c r="RF11" s="8">
        <v>0</v>
      </c>
      <c r="RG11" s="143">
        <v>0</v>
      </c>
      <c r="RH11" s="143">
        <v>0</v>
      </c>
      <c r="RI11" s="143">
        <v>0</v>
      </c>
      <c r="RJ11" s="143">
        <v>0</v>
      </c>
      <c r="RK11" s="143">
        <v>0</v>
      </c>
      <c r="RL11" s="292">
        <v>0</v>
      </c>
      <c r="RM11" s="143">
        <v>0</v>
      </c>
      <c r="RN11" s="143">
        <v>0</v>
      </c>
      <c r="RO11" s="143">
        <v>0</v>
      </c>
      <c r="RP11" s="143"/>
      <c r="RQ11" s="143"/>
      <c r="RR11" s="8">
        <f t="shared" si="147"/>
        <v>0</v>
      </c>
      <c r="RS11" s="290">
        <v>0</v>
      </c>
      <c r="RT11" s="290"/>
      <c r="RU11" s="290">
        <v>0</v>
      </c>
      <c r="RV11" s="290">
        <v>0</v>
      </c>
      <c r="RW11" s="290">
        <v>0</v>
      </c>
      <c r="RX11" s="290">
        <v>0</v>
      </c>
      <c r="RY11" s="290"/>
      <c r="RZ11" s="290">
        <v>0</v>
      </c>
      <c r="SA11" s="290">
        <v>0</v>
      </c>
      <c r="SB11" s="290">
        <v>0</v>
      </c>
      <c r="SC11" s="290"/>
      <c r="SD11" s="290"/>
      <c r="SE11" s="8">
        <f t="shared" si="42"/>
        <v>0</v>
      </c>
      <c r="SF11" s="8">
        <f t="shared" si="43"/>
        <v>0</v>
      </c>
      <c r="SG11" s="8">
        <f t="shared" si="44"/>
        <v>0</v>
      </c>
      <c r="SH11" s="290">
        <f t="shared" si="148"/>
        <v>0</v>
      </c>
      <c r="SI11" s="290">
        <v>0</v>
      </c>
      <c r="SJ11" s="143">
        <v>0</v>
      </c>
      <c r="SK11" s="143">
        <v>0</v>
      </c>
      <c r="SL11" s="143">
        <v>0</v>
      </c>
      <c r="SM11" s="143">
        <v>0</v>
      </c>
      <c r="SN11" s="143">
        <v>0</v>
      </c>
      <c r="SO11" s="143">
        <v>0</v>
      </c>
      <c r="SP11" s="143">
        <v>0</v>
      </c>
      <c r="SQ11" s="143">
        <v>0</v>
      </c>
      <c r="SR11" s="143">
        <v>0</v>
      </c>
      <c r="SS11" s="143"/>
      <c r="ST11" s="143"/>
      <c r="SU11" s="8">
        <f t="shared" si="149"/>
        <v>0</v>
      </c>
      <c r="SV11" s="290">
        <v>0</v>
      </c>
      <c r="SW11" s="290">
        <v>0</v>
      </c>
      <c r="SX11" s="290">
        <v>0</v>
      </c>
      <c r="SY11" s="290">
        <v>0</v>
      </c>
      <c r="SZ11" s="290">
        <v>0</v>
      </c>
      <c r="TA11" s="290"/>
      <c r="TB11" s="290"/>
      <c r="TC11" s="290">
        <v>0</v>
      </c>
      <c r="TD11" s="290">
        <v>0</v>
      </c>
      <c r="TE11" s="290">
        <f>VLOOKUP(C11,'[2]Фін.рез.(витрати)'!$C$8:$AH$94,32,0)</f>
        <v>0</v>
      </c>
      <c r="TF11" s="290"/>
      <c r="TG11" s="290"/>
      <c r="TH11" s="8">
        <f t="shared" si="45"/>
        <v>0</v>
      </c>
      <c r="TI11" s="8">
        <f t="shared" si="46"/>
        <v>0</v>
      </c>
      <c r="TJ11" s="8">
        <f t="shared" si="47"/>
        <v>0</v>
      </c>
      <c r="TK11" s="290">
        <f t="shared" si="150"/>
        <v>1007.78</v>
      </c>
      <c r="TL11" s="290">
        <v>88.95</v>
      </c>
      <c r="TM11" s="143">
        <v>88.95</v>
      </c>
      <c r="TN11" s="143">
        <v>88.95</v>
      </c>
      <c r="TO11" s="143">
        <v>88.95</v>
      </c>
      <c r="TP11" s="143">
        <v>88.95</v>
      </c>
      <c r="TQ11" s="143">
        <v>88.95</v>
      </c>
      <c r="TR11" s="143">
        <v>118.52</v>
      </c>
      <c r="TS11" s="143">
        <v>118.52</v>
      </c>
      <c r="TT11" s="143">
        <v>118.52</v>
      </c>
      <c r="TU11" s="143">
        <v>118.52</v>
      </c>
      <c r="TV11" s="143"/>
      <c r="TW11" s="143"/>
      <c r="TX11" s="8">
        <f t="shared" si="151"/>
        <v>17168.759999999998</v>
      </c>
      <c r="TY11" s="290">
        <v>10193.049999999999</v>
      </c>
      <c r="TZ11" s="290">
        <v>6480.5</v>
      </c>
      <c r="UA11" s="290">
        <v>495.21</v>
      </c>
      <c r="UB11" s="290">
        <v>0</v>
      </c>
      <c r="UC11" s="290">
        <v>0</v>
      </c>
      <c r="UD11" s="290">
        <v>0</v>
      </c>
      <c r="UE11" s="290">
        <v>0</v>
      </c>
      <c r="UF11" s="290">
        <v>0</v>
      </c>
      <c r="UG11" s="290">
        <v>0</v>
      </c>
      <c r="UH11" s="290">
        <f>VLOOKUP(C11,'[2]Фін.рез.(витрати)'!$C$8:$AI$94,33,0)</f>
        <v>0</v>
      </c>
      <c r="UI11" s="290"/>
      <c r="UJ11" s="290"/>
      <c r="UK11" s="8">
        <f t="shared" si="48"/>
        <v>16160.979999999998</v>
      </c>
      <c r="UL11" s="8">
        <f t="shared" si="49"/>
        <v>0</v>
      </c>
      <c r="UM11" s="8">
        <f t="shared" si="50"/>
        <v>16160.979999999998</v>
      </c>
      <c r="UN11" s="290">
        <f t="shared" si="152"/>
        <v>27.180000000000007</v>
      </c>
      <c r="UO11" s="290">
        <v>2.37</v>
      </c>
      <c r="UP11" s="143">
        <v>2.37</v>
      </c>
      <c r="UQ11" s="143">
        <v>2.37</v>
      </c>
      <c r="UR11" s="143">
        <v>2.37</v>
      </c>
      <c r="US11" s="143">
        <v>2.37</v>
      </c>
      <c r="UT11" s="143">
        <v>2.37</v>
      </c>
      <c r="UU11" s="143">
        <v>3.24</v>
      </c>
      <c r="UV11" s="143">
        <v>3.24</v>
      </c>
      <c r="UW11" s="143">
        <v>3.24</v>
      </c>
      <c r="UX11" s="143">
        <v>3.24</v>
      </c>
      <c r="UY11" s="143"/>
      <c r="UZ11" s="143"/>
      <c r="VA11" s="8">
        <f t="shared" si="51"/>
        <v>0</v>
      </c>
      <c r="VB11" s="143"/>
      <c r="VC11" s="143"/>
      <c r="VD11" s="143"/>
      <c r="VE11" s="143"/>
      <c r="VF11" s="143"/>
      <c r="VG11" s="143"/>
      <c r="VH11" s="143"/>
      <c r="VI11" s="143"/>
      <c r="VJ11" s="143"/>
      <c r="VK11" s="143"/>
      <c r="VL11" s="143"/>
      <c r="VM11" s="143"/>
      <c r="VN11" s="8">
        <f t="shared" si="52"/>
        <v>-27.180000000000007</v>
      </c>
      <c r="VO11" s="8">
        <f t="shared" si="53"/>
        <v>-27.180000000000007</v>
      </c>
      <c r="VP11" s="8">
        <f t="shared" si="54"/>
        <v>0</v>
      </c>
      <c r="VQ11" s="88">
        <f t="shared" si="55"/>
        <v>0</v>
      </c>
      <c r="VR11" s="150"/>
      <c r="VS11" s="150"/>
      <c r="VT11" s="150"/>
      <c r="VU11" s="150"/>
      <c r="VV11" s="150"/>
      <c r="VW11" s="150"/>
      <c r="VX11" s="150"/>
      <c r="VY11" s="150"/>
      <c r="VZ11" s="150"/>
      <c r="WA11" s="150"/>
      <c r="WB11" s="150"/>
      <c r="WC11" s="150"/>
      <c r="WD11" s="88">
        <f t="shared" si="56"/>
        <v>0</v>
      </c>
      <c r="WE11" s="143"/>
      <c r="WF11" s="143"/>
      <c r="WG11" s="143"/>
      <c r="WH11" s="143"/>
      <c r="WI11" s="143"/>
      <c r="WJ11" s="143"/>
      <c r="WK11" s="143"/>
      <c r="WL11" s="143"/>
      <c r="WM11" s="143"/>
      <c r="WN11" s="143"/>
      <c r="WO11" s="143"/>
      <c r="WP11" s="143"/>
      <c r="WQ11" s="88">
        <f t="shared" si="57"/>
        <v>0</v>
      </c>
      <c r="WR11" s="88">
        <f t="shared" si="58"/>
        <v>0</v>
      </c>
      <c r="WS11" s="88">
        <f t="shared" si="59"/>
        <v>0</v>
      </c>
      <c r="WT11" s="291">
        <f t="shared" si="153"/>
        <v>16110.479999999996</v>
      </c>
      <c r="WU11" s="291">
        <v>1370</v>
      </c>
      <c r="WV11" s="150">
        <v>1370</v>
      </c>
      <c r="WW11" s="150">
        <v>1370</v>
      </c>
      <c r="WX11" s="150">
        <v>1370</v>
      </c>
      <c r="WY11" s="150">
        <v>1370</v>
      </c>
      <c r="WZ11" s="150">
        <v>1370</v>
      </c>
      <c r="XA11" s="150">
        <v>1972.62</v>
      </c>
      <c r="XB11" s="150">
        <v>1972.62</v>
      </c>
      <c r="XC11" s="150">
        <v>1972.62</v>
      </c>
      <c r="XD11" s="150">
        <v>1972.62</v>
      </c>
      <c r="XE11" s="150"/>
      <c r="XF11" s="150"/>
      <c r="XG11" s="291">
        <f t="shared" si="154"/>
        <v>17005.530782300746</v>
      </c>
      <c r="XH11" s="290">
        <v>1797.5519905323254</v>
      </c>
      <c r="XI11" s="290">
        <v>1839.958158268493</v>
      </c>
      <c r="XJ11" s="290"/>
      <c r="XK11" s="290">
        <v>1415.5234632808372</v>
      </c>
      <c r="XL11" s="290">
        <v>1639.1590241450369</v>
      </c>
      <c r="XM11" s="290">
        <v>2125.1054052099421</v>
      </c>
      <c r="XN11" s="290">
        <v>1541.741939792681</v>
      </c>
      <c r="XO11" s="290">
        <v>2329.0762283744175</v>
      </c>
      <c r="XP11" s="290">
        <v>1907.7187012323143</v>
      </c>
      <c r="XQ11" s="290">
        <f>VLOOKUP(C11,'[2]Фін.рез.(витрати)'!$C$8:$AL$94,36,0)</f>
        <v>2409.6958714647012</v>
      </c>
      <c r="XR11" s="290"/>
      <c r="XS11" s="290"/>
      <c r="XT11" s="88">
        <f t="shared" si="60"/>
        <v>895.05078230075014</v>
      </c>
      <c r="XU11" s="88">
        <f t="shared" si="61"/>
        <v>0</v>
      </c>
      <c r="XV11" s="88">
        <f t="shared" si="62"/>
        <v>895.05078230075014</v>
      </c>
      <c r="XW11" s="291">
        <f t="shared" si="155"/>
        <v>5188.3</v>
      </c>
      <c r="XX11" s="291">
        <v>458.49</v>
      </c>
      <c r="XY11" s="150">
        <v>458.49</v>
      </c>
      <c r="XZ11" s="150">
        <v>458.49</v>
      </c>
      <c r="YA11" s="150">
        <v>458.49</v>
      </c>
      <c r="YB11" s="150">
        <v>458.49</v>
      </c>
      <c r="YC11" s="150">
        <v>458.49</v>
      </c>
      <c r="YD11" s="150">
        <v>609.34</v>
      </c>
      <c r="YE11" s="150">
        <v>609.34</v>
      </c>
      <c r="YF11" s="150">
        <v>609.34</v>
      </c>
      <c r="YG11" s="150">
        <v>609.34</v>
      </c>
      <c r="YH11" s="150"/>
      <c r="YI11" s="150"/>
      <c r="YJ11" s="88">
        <f t="shared" si="156"/>
        <v>4135.946333670403</v>
      </c>
      <c r="YK11" s="290">
        <v>464.1229195783738</v>
      </c>
      <c r="YL11" s="290">
        <v>348.99724962366577</v>
      </c>
      <c r="YM11" s="290">
        <v>357.18337025198247</v>
      </c>
      <c r="YN11" s="290">
        <v>347.34293340045883</v>
      </c>
      <c r="YO11" s="290">
        <v>342.58637921887561</v>
      </c>
      <c r="YP11" s="290">
        <v>702.48181887206579</v>
      </c>
      <c r="YQ11" s="290">
        <v>317.6673813733828</v>
      </c>
      <c r="YR11" s="290">
        <v>424.01197583004671</v>
      </c>
      <c r="YS11" s="290">
        <v>410.30564097186874</v>
      </c>
      <c r="YT11" s="290">
        <f>VLOOKUP(C11,'[2]Фін.рез.(витрати)'!$C$8:$AM$94,37,0)</f>
        <v>421.24666454968207</v>
      </c>
      <c r="YU11" s="290"/>
      <c r="YV11" s="290"/>
      <c r="YW11" s="143">
        <f t="shared" si="157"/>
        <v>-1052.3536663295972</v>
      </c>
      <c r="YX11" s="88">
        <f t="shared" si="63"/>
        <v>-1052.3536663295972</v>
      </c>
      <c r="YY11" s="88">
        <f t="shared" si="64"/>
        <v>0</v>
      </c>
      <c r="YZ11" s="291">
        <f t="shared" si="158"/>
        <v>2103.2399999999998</v>
      </c>
      <c r="ZA11" s="291">
        <v>199</v>
      </c>
      <c r="ZB11" s="150">
        <v>199</v>
      </c>
      <c r="ZC11" s="150">
        <v>199</v>
      </c>
      <c r="ZD11" s="150">
        <v>199</v>
      </c>
      <c r="ZE11" s="150">
        <v>199</v>
      </c>
      <c r="ZF11" s="150">
        <v>199</v>
      </c>
      <c r="ZG11" s="150">
        <v>227.31</v>
      </c>
      <c r="ZH11" s="150">
        <v>227.31</v>
      </c>
      <c r="ZI11" s="150">
        <v>227.31</v>
      </c>
      <c r="ZJ11" s="150">
        <v>227.31</v>
      </c>
      <c r="ZK11" s="150"/>
      <c r="ZL11" s="150"/>
      <c r="ZM11" s="88">
        <f t="shared" si="159"/>
        <v>3169.7496555740527</v>
      </c>
      <c r="ZN11" s="291"/>
      <c r="ZO11" s="290">
        <v>383.88735783211058</v>
      </c>
      <c r="ZP11" s="290">
        <v>2223.7442220099801</v>
      </c>
      <c r="ZQ11" s="290">
        <v>562.11807573196222</v>
      </c>
      <c r="ZR11" s="290"/>
      <c r="ZS11" s="290"/>
      <c r="ZT11" s="290"/>
      <c r="ZU11" s="290"/>
      <c r="ZV11" s="290"/>
      <c r="ZW11" s="290"/>
      <c r="ZX11" s="290"/>
      <c r="ZY11" s="290"/>
      <c r="ZZ11" s="88">
        <f t="shared" si="65"/>
        <v>1066.5096555740529</v>
      </c>
      <c r="AAA11" s="88">
        <f t="shared" si="66"/>
        <v>0</v>
      </c>
      <c r="AAB11" s="88">
        <f t="shared" si="67"/>
        <v>1066.5096555740529</v>
      </c>
      <c r="AAC11" s="291">
        <f t="shared" si="160"/>
        <v>459.20000000000005</v>
      </c>
      <c r="AAD11" s="291">
        <v>45.54</v>
      </c>
      <c r="AAE11" s="150">
        <v>45.54</v>
      </c>
      <c r="AAF11" s="150">
        <v>45.54</v>
      </c>
      <c r="AAG11" s="150">
        <v>45.54</v>
      </c>
      <c r="AAH11" s="150">
        <v>45.54</v>
      </c>
      <c r="AAI11" s="150">
        <v>45.54</v>
      </c>
      <c r="AAJ11" s="150">
        <v>46.49</v>
      </c>
      <c r="AAK11" s="150">
        <v>46.49</v>
      </c>
      <c r="AAL11" s="150">
        <v>46.49</v>
      </c>
      <c r="AAM11" s="150">
        <v>46.49</v>
      </c>
      <c r="AAN11" s="150"/>
      <c r="AAO11" s="150"/>
      <c r="AAP11" s="88">
        <f t="shared" si="161"/>
        <v>1026.934172044</v>
      </c>
      <c r="AAQ11" s="290">
        <v>106.25598995</v>
      </c>
      <c r="AAR11" s="290">
        <v>103.88971398299999</v>
      </c>
      <c r="AAS11" s="290">
        <v>103.6457686</v>
      </c>
      <c r="AAT11" s="290">
        <v>103.1201545</v>
      </c>
      <c r="AAU11" s="290">
        <v>103.59541391099999</v>
      </c>
      <c r="AAV11" s="290">
        <v>103.5979274</v>
      </c>
      <c r="AAW11" s="290">
        <v>101.1818555</v>
      </c>
      <c r="AAX11" s="290">
        <v>100.39138009999999</v>
      </c>
      <c r="AAY11" s="290">
        <v>99.66508859999999</v>
      </c>
      <c r="AAZ11" s="290">
        <f>VLOOKUP(C11,'[2]Фін.рез.(витрати)'!$C$8:$AO$94,39,0)</f>
        <v>101.5908795</v>
      </c>
      <c r="ABA11" s="290"/>
      <c r="ABB11" s="290"/>
      <c r="ABC11" s="88">
        <f t="shared" si="68"/>
        <v>567.73417204399993</v>
      </c>
      <c r="ABD11" s="88">
        <f t="shared" si="69"/>
        <v>0</v>
      </c>
      <c r="ABE11" s="88">
        <f t="shared" si="70"/>
        <v>567.73417204399993</v>
      </c>
      <c r="ABF11" s="291">
        <f t="shared" si="162"/>
        <v>101.74</v>
      </c>
      <c r="ABG11" s="291">
        <v>10.09</v>
      </c>
      <c r="ABH11" s="150">
        <v>10.09</v>
      </c>
      <c r="ABI11" s="150">
        <v>10.09</v>
      </c>
      <c r="ABJ11" s="150">
        <v>10.09</v>
      </c>
      <c r="ABK11" s="150">
        <v>10.09</v>
      </c>
      <c r="ABL11" s="150">
        <v>10.09</v>
      </c>
      <c r="ABM11" s="150">
        <v>10.3</v>
      </c>
      <c r="ABN11" s="150">
        <v>10.3</v>
      </c>
      <c r="ABO11" s="150">
        <v>10.3</v>
      </c>
      <c r="ABP11" s="150">
        <v>10.3</v>
      </c>
      <c r="ABQ11" s="150"/>
      <c r="ABR11" s="150"/>
      <c r="ABS11" s="88">
        <f t="shared" si="163"/>
        <v>0</v>
      </c>
      <c r="ABT11" s="290">
        <v>0</v>
      </c>
      <c r="ABU11" s="290"/>
      <c r="ABV11" s="290"/>
      <c r="ABW11" s="290"/>
      <c r="ABX11" s="290"/>
      <c r="ABY11" s="290"/>
      <c r="ABZ11" s="290"/>
      <c r="ACA11" s="290">
        <v>0</v>
      </c>
      <c r="ACB11" s="290">
        <v>0</v>
      </c>
      <c r="ACC11" s="290">
        <f>VLOOKUP(C11,'[2]Фін.рез.(витрати)'!$C$8:$AP$94,40,0)</f>
        <v>0</v>
      </c>
      <c r="ACD11" s="290"/>
      <c r="ACE11" s="290"/>
      <c r="ACF11" s="88">
        <f t="shared" si="71"/>
        <v>-101.74</v>
      </c>
      <c r="ACG11" s="88">
        <f t="shared" si="72"/>
        <v>-101.74</v>
      </c>
      <c r="ACH11" s="88">
        <f t="shared" si="73"/>
        <v>0</v>
      </c>
      <c r="ACI11" s="86">
        <f t="shared" si="74"/>
        <v>8660.7000000000007</v>
      </c>
      <c r="ACJ11" s="88">
        <f t="shared" si="75"/>
        <v>0</v>
      </c>
      <c r="ACK11" s="288">
        <f t="shared" si="76"/>
        <v>-8660.7000000000007</v>
      </c>
      <c r="ACL11" s="88">
        <f t="shared" si="77"/>
        <v>-8660.7000000000007</v>
      </c>
      <c r="ACM11" s="88">
        <f t="shared" si="78"/>
        <v>0</v>
      </c>
      <c r="ACN11" s="290">
        <f t="shared" si="164"/>
        <v>8660.7000000000007</v>
      </c>
      <c r="ACO11" s="290">
        <v>891.59</v>
      </c>
      <c r="ACP11" s="143">
        <v>891.59</v>
      </c>
      <c r="ACQ11" s="143">
        <v>891.59</v>
      </c>
      <c r="ACR11" s="143">
        <v>891.59</v>
      </c>
      <c r="ACS11" s="143">
        <v>891.59</v>
      </c>
      <c r="ACT11" s="143">
        <v>891.59</v>
      </c>
      <c r="ACU11" s="143">
        <v>827.79</v>
      </c>
      <c r="ACV11" s="143">
        <v>827.79</v>
      </c>
      <c r="ACW11" s="143">
        <v>827.79</v>
      </c>
      <c r="ACX11" s="143">
        <v>827.79</v>
      </c>
      <c r="ACY11" s="143"/>
      <c r="ACZ11" s="143"/>
      <c r="ADA11" s="8">
        <f t="shared" si="165"/>
        <v>0</v>
      </c>
      <c r="ADB11" s="290">
        <v>0</v>
      </c>
      <c r="ADC11" s="290">
        <v>0</v>
      </c>
      <c r="ADD11" s="290">
        <v>0</v>
      </c>
      <c r="ADE11" s="290">
        <v>0</v>
      </c>
      <c r="ADF11" s="290">
        <v>0</v>
      </c>
      <c r="ADG11" s="290">
        <v>0</v>
      </c>
      <c r="ADH11" s="290">
        <v>0</v>
      </c>
      <c r="ADI11" s="290">
        <v>0</v>
      </c>
      <c r="ADJ11" s="290">
        <v>0</v>
      </c>
      <c r="ADK11" s="290">
        <f>VLOOKUP(C11,'[2]Фін.рез.(витрати)'!$C$8:$AR$94,42,0)</f>
        <v>0</v>
      </c>
      <c r="ADL11" s="290"/>
      <c r="ADM11" s="290"/>
      <c r="ADN11" s="8">
        <f t="shared" si="79"/>
        <v>-8660.7000000000007</v>
      </c>
      <c r="ADO11" s="8">
        <f t="shared" si="80"/>
        <v>-8660.7000000000007</v>
      </c>
      <c r="ADP11" s="8">
        <f t="shared" si="81"/>
        <v>0</v>
      </c>
      <c r="ADQ11" s="290">
        <f t="shared" si="166"/>
        <v>0</v>
      </c>
      <c r="ADR11" s="290">
        <v>0</v>
      </c>
      <c r="ADS11" s="143">
        <v>0</v>
      </c>
      <c r="ADT11" s="143">
        <v>0</v>
      </c>
      <c r="ADU11" s="143">
        <v>0</v>
      </c>
      <c r="ADV11" s="143">
        <v>0</v>
      </c>
      <c r="ADW11" s="143">
        <v>0</v>
      </c>
      <c r="ADX11" s="143">
        <v>0</v>
      </c>
      <c r="ADY11" s="143">
        <v>0</v>
      </c>
      <c r="ADZ11" s="143">
        <v>0</v>
      </c>
      <c r="AEA11" s="143">
        <v>0</v>
      </c>
      <c r="AEB11" s="143"/>
      <c r="AEC11" s="143"/>
      <c r="AED11" s="8">
        <f t="shared" si="167"/>
        <v>0</v>
      </c>
      <c r="AEE11" s="290">
        <v>0</v>
      </c>
      <c r="AEF11" s="290">
        <v>0</v>
      </c>
      <c r="AEG11" s="290">
        <v>0</v>
      </c>
      <c r="AEH11" s="290">
        <v>0</v>
      </c>
      <c r="AEI11" s="290">
        <v>0</v>
      </c>
      <c r="AEJ11" s="290">
        <v>0</v>
      </c>
      <c r="AEK11" s="290">
        <v>0</v>
      </c>
      <c r="AEL11" s="290">
        <v>0</v>
      </c>
      <c r="AEM11" s="290">
        <v>0</v>
      </c>
      <c r="AEN11" s="290">
        <f>VLOOKUP(C11,'[2]Фін.рез.(витрати)'!$C$8:$AS$94,43,0)</f>
        <v>0</v>
      </c>
      <c r="AEO11" s="290"/>
      <c r="AEP11" s="290"/>
      <c r="AEQ11" s="8">
        <f t="shared" si="82"/>
        <v>0</v>
      </c>
      <c r="AER11" s="8">
        <f t="shared" si="83"/>
        <v>0</v>
      </c>
      <c r="AES11" s="8">
        <f t="shared" si="84"/>
        <v>0</v>
      </c>
      <c r="AET11" s="290">
        <f t="shared" si="168"/>
        <v>0</v>
      </c>
      <c r="AEU11" s="290"/>
      <c r="AEV11" s="143"/>
      <c r="AEW11" s="143"/>
      <c r="AEX11" s="143"/>
      <c r="AEY11" s="143"/>
      <c r="AEZ11" s="143"/>
      <c r="AFA11" s="143"/>
      <c r="AFB11" s="143"/>
      <c r="AFC11" s="143"/>
      <c r="AFD11" s="143"/>
      <c r="AFE11" s="143"/>
      <c r="AFF11" s="143"/>
      <c r="AFG11" s="8">
        <f t="shared" si="169"/>
        <v>0</v>
      </c>
      <c r="AFH11" s="290"/>
      <c r="AFI11" s="290"/>
      <c r="AFJ11" s="290"/>
      <c r="AFK11" s="290"/>
      <c r="AFL11" s="290"/>
      <c r="AFM11" s="290"/>
      <c r="AFN11" s="290"/>
      <c r="AFO11" s="290"/>
      <c r="AFP11" s="290"/>
      <c r="AFQ11" s="290"/>
      <c r="AFR11" s="290"/>
      <c r="AFS11" s="290"/>
      <c r="AFT11" s="8">
        <f t="shared" si="85"/>
        <v>0</v>
      </c>
      <c r="AFU11" s="8">
        <f t="shared" si="86"/>
        <v>0</v>
      </c>
      <c r="AFV11" s="94">
        <f t="shared" si="87"/>
        <v>0</v>
      </c>
      <c r="AFW11" s="293">
        <f t="shared" si="88"/>
        <v>57102.939999999988</v>
      </c>
      <c r="AFX11" s="294">
        <f t="shared" si="89"/>
        <v>59361.729097737625</v>
      </c>
      <c r="AFY11" s="295">
        <f t="shared" si="90"/>
        <v>2258.7890977376373</v>
      </c>
      <c r="AFZ11" s="8">
        <f t="shared" si="170"/>
        <v>0</v>
      </c>
      <c r="AGA11" s="95">
        <f t="shared" si="171"/>
        <v>2258.7890977376373</v>
      </c>
      <c r="AGB11" s="296">
        <f t="shared" si="91"/>
        <v>68523.527999999977</v>
      </c>
      <c r="AGC11" s="295">
        <f t="shared" si="91"/>
        <v>71234.07491728515</v>
      </c>
      <c r="AGD11" s="295">
        <f t="shared" si="92"/>
        <v>2710.5469172851735</v>
      </c>
      <c r="AGE11" s="8">
        <f t="shared" si="93"/>
        <v>0</v>
      </c>
      <c r="AGF11" s="94">
        <f t="shared" si="94"/>
        <v>2710.5469172851735</v>
      </c>
      <c r="AGG11" s="107">
        <f t="shared" si="172"/>
        <v>3426.1763999999989</v>
      </c>
      <c r="AGH11" s="140">
        <f t="shared" si="173"/>
        <v>3561.7037458642576</v>
      </c>
      <c r="AGI11" s="295">
        <f t="shared" si="95"/>
        <v>135.52734586425868</v>
      </c>
      <c r="AGJ11" s="8">
        <f t="shared" si="96"/>
        <v>0</v>
      </c>
      <c r="AGK11" s="95">
        <f t="shared" si="97"/>
        <v>135.52734586425868</v>
      </c>
      <c r="AGL11" s="108">
        <f t="shared" si="174"/>
        <v>71949.704399999973</v>
      </c>
      <c r="AGM11" s="108">
        <f t="shared" si="174"/>
        <v>74795.778663149409</v>
      </c>
      <c r="AGN11" s="297">
        <f t="shared" si="99"/>
        <v>2846.0742631494359</v>
      </c>
      <c r="AGO11" s="108">
        <f t="shared" si="100"/>
        <v>0</v>
      </c>
      <c r="AGP11" s="109">
        <f t="shared" si="101"/>
        <v>2846.0742631494359</v>
      </c>
      <c r="AGQ11" s="139">
        <f t="shared" si="175"/>
        <v>4.7619047619047623E-2</v>
      </c>
      <c r="AGR11" s="298"/>
      <c r="AGS11" s="298">
        <v>0.05</v>
      </c>
      <c r="AGT11" s="299"/>
      <c r="AGU11" s="177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</row>
    <row r="12" spans="1:892" s="141" customFormat="1" ht="12.75" outlineLevel="1" x14ac:dyDescent="0.25">
      <c r="A12" s="154">
        <v>442</v>
      </c>
      <c r="B12" s="285">
        <v>3</v>
      </c>
      <c r="C12" s="300" t="s">
        <v>2523</v>
      </c>
      <c r="D12" s="301">
        <v>9</v>
      </c>
      <c r="E12" s="149">
        <v>4249.3999999999996</v>
      </c>
      <c r="F12" s="288">
        <f t="shared" si="0"/>
        <v>54211.579999999987</v>
      </c>
      <c r="G12" s="289">
        <f t="shared" si="1"/>
        <v>60247.452441679787</v>
      </c>
      <c r="H12" s="288">
        <f t="shared" si="2"/>
        <v>6035.8724416797995</v>
      </c>
      <c r="I12" s="88">
        <f t="shared" si="3"/>
        <v>0</v>
      </c>
      <c r="J12" s="88">
        <f t="shared" si="4"/>
        <v>6035.8724416797995</v>
      </c>
      <c r="K12" s="290">
        <f t="shared" si="102"/>
        <v>20888.82</v>
      </c>
      <c r="L12" s="143">
        <v>1841.73</v>
      </c>
      <c r="M12" s="143">
        <v>1841.73</v>
      </c>
      <c r="N12" s="143">
        <v>1841.73</v>
      </c>
      <c r="O12" s="143">
        <v>1841.73</v>
      </c>
      <c r="P12" s="143">
        <v>1841.73</v>
      </c>
      <c r="Q12" s="143">
        <v>1841.73</v>
      </c>
      <c r="R12" s="143">
        <v>2459.61</v>
      </c>
      <c r="S12" s="143">
        <v>2459.61</v>
      </c>
      <c r="T12" s="143">
        <v>2459.61</v>
      </c>
      <c r="U12" s="143">
        <v>2459.61</v>
      </c>
      <c r="V12" s="143"/>
      <c r="W12" s="143"/>
      <c r="X12" s="143">
        <f t="shared" si="103"/>
        <v>24483.24868286249</v>
      </c>
      <c r="Y12" s="290">
        <v>12959.157934324783</v>
      </c>
      <c r="Z12" s="290">
        <v>0</v>
      </c>
      <c r="AA12" s="290">
        <v>0</v>
      </c>
      <c r="AB12" s="290">
        <v>0</v>
      </c>
      <c r="AC12" s="290">
        <v>0</v>
      </c>
      <c r="AD12" s="290">
        <v>11524.090748537708</v>
      </c>
      <c r="AE12" s="290">
        <v>0</v>
      </c>
      <c r="AF12" s="290">
        <v>0</v>
      </c>
      <c r="AG12" s="290">
        <v>0</v>
      </c>
      <c r="AH12" s="290">
        <v>0</v>
      </c>
      <c r="AI12" s="290"/>
      <c r="AJ12" s="290"/>
      <c r="AK12" s="143"/>
      <c r="AL12" s="143">
        <f t="shared" si="104"/>
        <v>0</v>
      </c>
      <c r="AM12" s="143">
        <f t="shared" si="5"/>
        <v>0</v>
      </c>
      <c r="AN12" s="290">
        <f t="shared" si="105"/>
        <v>3599.2799999999993</v>
      </c>
      <c r="AO12" s="143">
        <v>316.58</v>
      </c>
      <c r="AP12" s="143">
        <v>316.58</v>
      </c>
      <c r="AQ12" s="143">
        <v>316.58</v>
      </c>
      <c r="AR12" s="143">
        <v>316.58</v>
      </c>
      <c r="AS12" s="143">
        <v>316.58</v>
      </c>
      <c r="AT12" s="143">
        <v>316.58</v>
      </c>
      <c r="AU12" s="143">
        <v>424.95</v>
      </c>
      <c r="AV12" s="143">
        <v>424.95</v>
      </c>
      <c r="AW12" s="143">
        <v>424.95</v>
      </c>
      <c r="AX12" s="143">
        <v>424.95</v>
      </c>
      <c r="AY12" s="143"/>
      <c r="AZ12" s="143"/>
      <c r="BA12" s="8">
        <f t="shared" si="106"/>
        <v>4289.4114680081484</v>
      </c>
      <c r="BB12" s="290">
        <v>2265.3988043159347</v>
      </c>
      <c r="BC12" s="290">
        <v>0</v>
      </c>
      <c r="BD12" s="290">
        <v>0</v>
      </c>
      <c r="BE12" s="290">
        <v>0</v>
      </c>
      <c r="BF12" s="290">
        <v>0</v>
      </c>
      <c r="BG12" s="290">
        <v>2024.0126636922137</v>
      </c>
      <c r="BH12" s="290">
        <v>0</v>
      </c>
      <c r="BI12" s="290">
        <v>0</v>
      </c>
      <c r="BJ12" s="290">
        <v>0</v>
      </c>
      <c r="BK12" s="290">
        <v>0</v>
      </c>
      <c r="BL12" s="290"/>
      <c r="BM12" s="290"/>
      <c r="BN12" s="143"/>
      <c r="BO12" s="8">
        <f t="shared" si="6"/>
        <v>0</v>
      </c>
      <c r="BP12" s="8">
        <f t="shared" si="7"/>
        <v>0</v>
      </c>
      <c r="BQ12" s="290">
        <f t="shared" si="107"/>
        <v>2220.8000000000002</v>
      </c>
      <c r="BR12" s="143">
        <v>211.2</v>
      </c>
      <c r="BS12" s="263">
        <v>211.2</v>
      </c>
      <c r="BT12" s="143">
        <v>211.2</v>
      </c>
      <c r="BU12" s="143">
        <v>211.2</v>
      </c>
      <c r="BV12" s="143">
        <v>211.2</v>
      </c>
      <c r="BW12" s="143">
        <v>211.2</v>
      </c>
      <c r="BX12" s="143">
        <v>238.4</v>
      </c>
      <c r="BY12" s="143">
        <v>238.4</v>
      </c>
      <c r="BZ12" s="143">
        <v>238.4</v>
      </c>
      <c r="CA12" s="143">
        <v>238.4</v>
      </c>
      <c r="CB12" s="143"/>
      <c r="CC12" s="143"/>
      <c r="CD12" s="290">
        <f t="shared" si="108"/>
        <v>2376.7957310877996</v>
      </c>
      <c r="CE12" s="290">
        <v>245.92500806499999</v>
      </c>
      <c r="CF12" s="290">
        <v>240.44836212210001</v>
      </c>
      <c r="CG12" s="290">
        <v>239.88376082000002</v>
      </c>
      <c r="CH12" s="290">
        <v>238.66724915</v>
      </c>
      <c r="CI12" s="290">
        <v>239.7672170157</v>
      </c>
      <c r="CJ12" s="290">
        <v>239.77292872500001</v>
      </c>
      <c r="CK12" s="290">
        <v>234.18113785</v>
      </c>
      <c r="CL12" s="290">
        <v>232.35161586999999</v>
      </c>
      <c r="CM12" s="290">
        <v>230.67064482000001</v>
      </c>
      <c r="CN12" s="290">
        <v>235.12780665</v>
      </c>
      <c r="CO12" s="290"/>
      <c r="CP12" s="290"/>
      <c r="CQ12" s="143"/>
      <c r="CR12" s="8">
        <f t="shared" si="8"/>
        <v>0</v>
      </c>
      <c r="CS12" s="8">
        <f t="shared" si="9"/>
        <v>0</v>
      </c>
      <c r="CT12" s="290">
        <f t="shared" si="109"/>
        <v>535.41999999999996</v>
      </c>
      <c r="CU12" s="290">
        <v>50.99</v>
      </c>
      <c r="CV12" s="143">
        <v>50.99</v>
      </c>
      <c r="CW12" s="143">
        <v>50.99</v>
      </c>
      <c r="CX12" s="143">
        <v>50.99</v>
      </c>
      <c r="CY12" s="143">
        <v>50.99</v>
      </c>
      <c r="CZ12" s="143">
        <v>50.99</v>
      </c>
      <c r="DA12" s="143">
        <v>57.37</v>
      </c>
      <c r="DB12" s="143">
        <v>57.37</v>
      </c>
      <c r="DC12" s="143">
        <v>57.37</v>
      </c>
      <c r="DD12" s="143">
        <v>57.37</v>
      </c>
      <c r="DE12" s="143"/>
      <c r="DF12" s="143"/>
      <c r="DG12" s="290">
        <f t="shared" si="110"/>
        <v>572.18115016059983</v>
      </c>
      <c r="DH12" s="290">
        <v>59.203091004999997</v>
      </c>
      <c r="DI12" s="290">
        <v>57.8846632017</v>
      </c>
      <c r="DJ12" s="290">
        <v>57.748743139999995</v>
      </c>
      <c r="DK12" s="290">
        <v>57.455884549999993</v>
      </c>
      <c r="DL12" s="290">
        <v>57.720686808899998</v>
      </c>
      <c r="DM12" s="290">
        <v>57.722061824999997</v>
      </c>
      <c r="DN12" s="290">
        <v>56.375914449999996</v>
      </c>
      <c r="DO12" s="290">
        <v>55.93548199</v>
      </c>
      <c r="DP12" s="290">
        <v>55.530811139999997</v>
      </c>
      <c r="DQ12" s="290">
        <v>56.603812049999995</v>
      </c>
      <c r="DR12" s="290"/>
      <c r="DS12" s="290"/>
      <c r="DT12" s="143">
        <f t="shared" si="111"/>
        <v>36.761150160599868</v>
      </c>
      <c r="DU12" s="8">
        <f t="shared" si="10"/>
        <v>0</v>
      </c>
      <c r="DV12" s="8">
        <f t="shared" si="112"/>
        <v>36.761150160599868</v>
      </c>
      <c r="DW12" s="290">
        <f t="shared" si="11"/>
        <v>854.1</v>
      </c>
      <c r="DX12" s="290">
        <v>75.209999999999994</v>
      </c>
      <c r="DY12" s="143">
        <v>75.209999999999994</v>
      </c>
      <c r="DZ12" s="143">
        <v>75.209999999999994</v>
      </c>
      <c r="EA12" s="143">
        <v>75.209999999999994</v>
      </c>
      <c r="EB12" s="143">
        <v>75.209999999999994</v>
      </c>
      <c r="EC12" s="143">
        <v>75.209999999999994</v>
      </c>
      <c r="ED12" s="143">
        <v>100.71</v>
      </c>
      <c r="EE12" s="143">
        <v>100.71</v>
      </c>
      <c r="EF12" s="143">
        <v>100.71</v>
      </c>
      <c r="EG12" s="143">
        <v>100.71</v>
      </c>
      <c r="EH12" s="143"/>
      <c r="EI12" s="143"/>
      <c r="EJ12" s="143"/>
      <c r="EK12" s="290">
        <f t="shared" si="113"/>
        <v>1013.6517493958812</v>
      </c>
      <c r="EL12" s="290">
        <v>535.35536499766158</v>
      </c>
      <c r="EM12" s="290">
        <v>0</v>
      </c>
      <c r="EN12" s="290">
        <v>0</v>
      </c>
      <c r="EO12" s="290">
        <v>0</v>
      </c>
      <c r="EP12" s="290">
        <v>0</v>
      </c>
      <c r="EQ12" s="290">
        <v>478.29638439821963</v>
      </c>
      <c r="ER12" s="290">
        <v>0</v>
      </c>
      <c r="ES12" s="290">
        <v>0</v>
      </c>
      <c r="ET12" s="290">
        <v>0</v>
      </c>
      <c r="EU12" s="290">
        <v>0</v>
      </c>
      <c r="EV12" s="290"/>
      <c r="EW12" s="290"/>
      <c r="EX12" s="8">
        <f t="shared" si="12"/>
        <v>159.55174939588119</v>
      </c>
      <c r="EY12" s="8">
        <f t="shared" si="114"/>
        <v>0</v>
      </c>
      <c r="EZ12" s="8">
        <f t="shared" si="115"/>
        <v>159.55174939588119</v>
      </c>
      <c r="FA12" s="290">
        <f t="shared" si="116"/>
        <v>5463.9999999999991</v>
      </c>
      <c r="FB12" s="290">
        <v>480.62</v>
      </c>
      <c r="FC12" s="143">
        <v>480.62</v>
      </c>
      <c r="FD12" s="143">
        <v>480.62</v>
      </c>
      <c r="FE12" s="143">
        <v>480.62</v>
      </c>
      <c r="FF12" s="143">
        <v>480.62</v>
      </c>
      <c r="FG12" s="143">
        <v>480.62</v>
      </c>
      <c r="FH12" s="143">
        <v>645.07000000000005</v>
      </c>
      <c r="FI12" s="143">
        <v>645.07000000000005</v>
      </c>
      <c r="FJ12" s="143">
        <v>645.07000000000005</v>
      </c>
      <c r="FK12" s="143">
        <v>645.07000000000005</v>
      </c>
      <c r="FL12" s="143"/>
      <c r="FM12" s="143"/>
      <c r="FN12" s="8">
        <f t="shared" si="117"/>
        <v>7328.535065438401</v>
      </c>
      <c r="FO12" s="290">
        <v>3478.2399642070736</v>
      </c>
      <c r="FP12" s="290">
        <v>0</v>
      </c>
      <c r="FQ12" s="290">
        <v>0</v>
      </c>
      <c r="FR12" s="290">
        <v>0</v>
      </c>
      <c r="FS12" s="290">
        <v>0</v>
      </c>
      <c r="FT12" s="290">
        <v>0</v>
      </c>
      <c r="FU12" s="290">
        <v>3850.2951012313274</v>
      </c>
      <c r="FV12" s="290">
        <v>0</v>
      </c>
      <c r="FW12" s="290">
        <v>0</v>
      </c>
      <c r="FX12" s="290">
        <v>0</v>
      </c>
      <c r="FY12" s="290"/>
      <c r="FZ12" s="290"/>
      <c r="GA12" s="143">
        <f t="shared" si="118"/>
        <v>1864.5350654384019</v>
      </c>
      <c r="GB12" s="8">
        <f t="shared" si="119"/>
        <v>0</v>
      </c>
      <c r="GC12" s="8">
        <f t="shared" si="120"/>
        <v>1864.5350654384019</v>
      </c>
      <c r="GD12" s="290">
        <f t="shared" si="121"/>
        <v>0</v>
      </c>
      <c r="GE12" s="143"/>
      <c r="GF12" s="143"/>
      <c r="GG12" s="143"/>
      <c r="GH12" s="143"/>
      <c r="GI12" s="143"/>
      <c r="GJ12" s="143"/>
      <c r="GK12" s="143"/>
      <c r="GL12" s="143"/>
      <c r="GM12" s="143"/>
      <c r="GN12" s="143"/>
      <c r="GO12" s="143"/>
      <c r="GP12" s="143"/>
      <c r="GQ12" s="8">
        <f t="shared" si="122"/>
        <v>0</v>
      </c>
      <c r="GR12" s="290">
        <v>0</v>
      </c>
      <c r="GS12" s="290">
        <f>VLOOKUP(C12,'[2]Фін.рез.(витрати)'!$C$8:$V$94,20,0)</f>
        <v>0</v>
      </c>
      <c r="GT12" s="290"/>
      <c r="GU12" s="290"/>
      <c r="GV12" s="143">
        <f t="shared" si="123"/>
        <v>0</v>
      </c>
      <c r="GW12" s="8">
        <f t="shared" si="13"/>
        <v>0</v>
      </c>
      <c r="GX12" s="8">
        <f t="shared" si="14"/>
        <v>0</v>
      </c>
      <c r="GY12" s="290">
        <f t="shared" si="124"/>
        <v>20649.159999999996</v>
      </c>
      <c r="GZ12" s="290">
        <v>1827.28</v>
      </c>
      <c r="HA12" s="143">
        <v>1827.28</v>
      </c>
      <c r="HB12" s="143">
        <v>1827.28</v>
      </c>
      <c r="HC12" s="143">
        <v>1827.28</v>
      </c>
      <c r="HD12" s="143">
        <v>1827.28</v>
      </c>
      <c r="HE12" s="143">
        <v>1827.28</v>
      </c>
      <c r="HF12" s="143">
        <v>2421.37</v>
      </c>
      <c r="HG12" s="143">
        <v>2421.37</v>
      </c>
      <c r="HH12" s="143">
        <v>2421.37</v>
      </c>
      <c r="HI12" s="143">
        <v>2421.37</v>
      </c>
      <c r="HJ12" s="143"/>
      <c r="HK12" s="143"/>
      <c r="HL12" s="8">
        <f t="shared" si="125"/>
        <v>20183.62859472647</v>
      </c>
      <c r="HM12" s="290">
        <v>2651.1256556788635</v>
      </c>
      <c r="HN12" s="290">
        <v>1958.6693373601959</v>
      </c>
      <c r="HO12" s="290">
        <v>2300.9765924966914</v>
      </c>
      <c r="HP12" s="290">
        <v>1734.6724913159046</v>
      </c>
      <c r="HQ12" s="290">
        <v>1968.7792375435849</v>
      </c>
      <c r="HR12" s="290">
        <v>1964.0942618221447</v>
      </c>
      <c r="HS12" s="290">
        <v>1809.7994440123027</v>
      </c>
      <c r="HT12" s="290">
        <v>1799.19529528763</v>
      </c>
      <c r="HU12" s="290">
        <v>2022.5017989794219</v>
      </c>
      <c r="HV12" s="290">
        <v>1973.8144802297293</v>
      </c>
      <c r="HW12" s="290"/>
      <c r="HX12" s="290"/>
      <c r="HY12" s="8">
        <f t="shared" si="15"/>
        <v>-465.53140527352662</v>
      </c>
      <c r="HZ12" s="8">
        <f t="shared" si="16"/>
        <v>-465.53140527352662</v>
      </c>
      <c r="IA12" s="8">
        <f t="shared" si="17"/>
        <v>0</v>
      </c>
      <c r="IB12" s="291">
        <f t="shared" si="126"/>
        <v>56473.599999999999</v>
      </c>
      <c r="IC12" s="291">
        <v>5647.36</v>
      </c>
      <c r="ID12" s="150">
        <v>5647.36</v>
      </c>
      <c r="IE12" s="150">
        <v>5647.36</v>
      </c>
      <c r="IF12" s="291">
        <v>5647.36</v>
      </c>
      <c r="IG12" s="291">
        <v>5647.36</v>
      </c>
      <c r="IH12" s="291">
        <v>5647.36</v>
      </c>
      <c r="II12" s="291">
        <v>5647.36</v>
      </c>
      <c r="IJ12" s="291">
        <v>5647.36</v>
      </c>
      <c r="IK12" s="291">
        <v>5647.36</v>
      </c>
      <c r="IL12" s="291">
        <v>5647.36</v>
      </c>
      <c r="IM12" s="291"/>
      <c r="IN12" s="291"/>
      <c r="IO12" s="88">
        <f t="shared" si="127"/>
        <v>88553.93248047847</v>
      </c>
      <c r="IP12" s="290">
        <v>6503.4122214822037</v>
      </c>
      <c r="IQ12" s="290">
        <v>8727.4745095940852</v>
      </c>
      <c r="IR12" s="290">
        <v>9599.8083735250439</v>
      </c>
      <c r="IS12" s="290">
        <v>9848.5921349910404</v>
      </c>
      <c r="IT12" s="290">
        <v>8557.327933015682</v>
      </c>
      <c r="IU12" s="290">
        <v>9071.7750921841562</v>
      </c>
      <c r="IV12" s="290">
        <v>9609.4950771518961</v>
      </c>
      <c r="IW12" s="290">
        <v>9739.6152056419833</v>
      </c>
      <c r="IX12" s="290">
        <v>8188.81611093633</v>
      </c>
      <c r="IY12" s="290">
        <v>8707.6158219560439</v>
      </c>
      <c r="IZ12" s="290"/>
      <c r="JA12" s="290"/>
      <c r="JB12" s="150">
        <f t="shared" si="18"/>
        <v>32080.332480478472</v>
      </c>
      <c r="JC12" s="88">
        <f t="shared" si="19"/>
        <v>0</v>
      </c>
      <c r="JD12" s="88">
        <f t="shared" si="20"/>
        <v>32080.332480478472</v>
      </c>
      <c r="JE12" s="291">
        <f t="shared" si="128"/>
        <v>0</v>
      </c>
      <c r="JF12" s="291">
        <v>0</v>
      </c>
      <c r="JG12" s="150">
        <v>0</v>
      </c>
      <c r="JH12" s="150">
        <v>0</v>
      </c>
      <c r="JI12" s="150">
        <v>0</v>
      </c>
      <c r="JJ12" s="150">
        <v>0</v>
      </c>
      <c r="JK12" s="150">
        <v>0</v>
      </c>
      <c r="JL12" s="150">
        <v>0</v>
      </c>
      <c r="JM12" s="150">
        <v>0</v>
      </c>
      <c r="JN12" s="150">
        <v>0</v>
      </c>
      <c r="JO12" s="150">
        <v>0</v>
      </c>
      <c r="JP12" s="150"/>
      <c r="JQ12" s="150"/>
      <c r="JR12" s="291">
        <f t="shared" si="129"/>
        <v>1070.4977977586195</v>
      </c>
      <c r="JS12" s="290">
        <v>132.01193533001026</v>
      </c>
      <c r="JT12" s="290">
        <v>178.57769920193374</v>
      </c>
      <c r="JU12" s="290">
        <v>192.38984774780539</v>
      </c>
      <c r="JV12" s="290">
        <v>198.20592547995227</v>
      </c>
      <c r="JW12" s="290">
        <v>180.6775230072669</v>
      </c>
      <c r="JX12" s="290">
        <v>188.63486699165099</v>
      </c>
      <c r="JY12" s="290">
        <v>0</v>
      </c>
      <c r="JZ12" s="290">
        <v>0</v>
      </c>
      <c r="KA12" s="290">
        <v>0</v>
      </c>
      <c r="KB12" s="290">
        <v>0</v>
      </c>
      <c r="KC12" s="290"/>
      <c r="KD12" s="290"/>
      <c r="KE12" s="150">
        <f t="shared" si="21"/>
        <v>1070.4977977586195</v>
      </c>
      <c r="KF12" s="88">
        <f t="shared" si="22"/>
        <v>0</v>
      </c>
      <c r="KG12" s="88">
        <f t="shared" si="23"/>
        <v>1070.4977977586195</v>
      </c>
      <c r="KH12" s="291">
        <f t="shared" si="130"/>
        <v>5004.22</v>
      </c>
      <c r="KI12" s="291">
        <v>440.25</v>
      </c>
      <c r="KJ12" s="150">
        <v>440.25</v>
      </c>
      <c r="KK12" s="150">
        <v>440.25</v>
      </c>
      <c r="KL12" s="150">
        <v>440.25</v>
      </c>
      <c r="KM12" s="150">
        <v>440.25</v>
      </c>
      <c r="KN12" s="150">
        <v>440.25</v>
      </c>
      <c r="KO12" s="150">
        <v>590.67999999999995</v>
      </c>
      <c r="KP12" s="150">
        <v>590.67999999999995</v>
      </c>
      <c r="KQ12" s="150">
        <v>590.67999999999995</v>
      </c>
      <c r="KR12" s="150">
        <v>590.67999999999995</v>
      </c>
      <c r="KS12" s="150"/>
      <c r="KT12" s="150"/>
      <c r="KU12" s="88">
        <f t="shared" si="131"/>
        <v>6980.7956226049791</v>
      </c>
      <c r="KV12" s="290">
        <v>599.93017601617692</v>
      </c>
      <c r="KW12" s="290">
        <v>641.45651542239364</v>
      </c>
      <c r="KX12" s="290">
        <v>637.40785113352058</v>
      </c>
      <c r="KY12" s="290">
        <v>606.19974249445488</v>
      </c>
      <c r="KZ12" s="290">
        <v>632.41606525329496</v>
      </c>
      <c r="LA12" s="290">
        <v>813.93141420941333</v>
      </c>
      <c r="LB12" s="290">
        <v>755.39841437022289</v>
      </c>
      <c r="LC12" s="290">
        <v>750.09531920085192</v>
      </c>
      <c r="LD12" s="290">
        <v>773.56908469792609</v>
      </c>
      <c r="LE12" s="290">
        <v>770.39103980672326</v>
      </c>
      <c r="LF12" s="290"/>
      <c r="LG12" s="290"/>
      <c r="LH12" s="150">
        <f t="shared" si="132"/>
        <v>1976.5756226049789</v>
      </c>
      <c r="LI12" s="88">
        <f t="shared" si="24"/>
        <v>0</v>
      </c>
      <c r="LJ12" s="88">
        <f t="shared" si="25"/>
        <v>1976.5756226049789</v>
      </c>
      <c r="LK12" s="88">
        <f t="shared" si="133"/>
        <v>0</v>
      </c>
      <c r="LL12" s="150"/>
      <c r="LM12" s="150"/>
      <c r="LN12" s="150"/>
      <c r="LO12" s="150"/>
      <c r="LP12" s="150"/>
      <c r="LQ12" s="150"/>
      <c r="LR12" s="150"/>
      <c r="LS12" s="150"/>
      <c r="LT12" s="150"/>
      <c r="LU12" s="150"/>
      <c r="LV12" s="150"/>
      <c r="LW12" s="150"/>
      <c r="LX12" s="88">
        <f t="shared" si="26"/>
        <v>0</v>
      </c>
      <c r="LY12" s="150"/>
      <c r="LZ12" s="150"/>
      <c r="MA12" s="150"/>
      <c r="MB12" s="150"/>
      <c r="MC12" s="150"/>
      <c r="MD12" s="150"/>
      <c r="ME12" s="150"/>
      <c r="MF12" s="150"/>
      <c r="MG12" s="150"/>
      <c r="MH12" s="150"/>
      <c r="MI12" s="150"/>
      <c r="MJ12" s="291">
        <v>0</v>
      </c>
      <c r="MK12" s="150"/>
      <c r="ML12" s="88">
        <f t="shared" si="27"/>
        <v>0</v>
      </c>
      <c r="MM12" s="88">
        <f t="shared" si="28"/>
        <v>0</v>
      </c>
      <c r="MN12" s="88">
        <f t="shared" si="134"/>
        <v>46387.539999999994</v>
      </c>
      <c r="MO12" s="88">
        <v>4662.55</v>
      </c>
      <c r="MP12" s="150">
        <v>4662.55</v>
      </c>
      <c r="MQ12" s="150">
        <v>4662.55</v>
      </c>
      <c r="MR12" s="150">
        <v>4662.55</v>
      </c>
      <c r="MS12" s="150">
        <v>4662.55</v>
      </c>
      <c r="MT12" s="150">
        <v>4662.55</v>
      </c>
      <c r="MU12" s="150">
        <v>4603.0600000000004</v>
      </c>
      <c r="MV12" s="150">
        <v>4603.0600000000004</v>
      </c>
      <c r="MW12" s="150">
        <v>4603.0600000000004</v>
      </c>
      <c r="MX12" s="150">
        <v>4603.0600000000004</v>
      </c>
      <c r="MY12" s="150"/>
      <c r="MZ12" s="150"/>
      <c r="NA12" s="88">
        <f t="shared" si="135"/>
        <v>168018.78432938879</v>
      </c>
      <c r="NB12" s="8">
        <v>5027.2456000000002</v>
      </c>
      <c r="NC12" s="8">
        <v>5607.4741911019428</v>
      </c>
      <c r="ND12" s="8">
        <v>5425.2141930748139</v>
      </c>
      <c r="NE12" s="8">
        <v>0</v>
      </c>
      <c r="NF12" s="8">
        <v>105772.61725224373</v>
      </c>
      <c r="NG12" s="8">
        <v>27081.495055723462</v>
      </c>
      <c r="NH12" s="8">
        <v>11500.516146843695</v>
      </c>
      <c r="NI12" s="8">
        <v>7193.4227598152083</v>
      </c>
      <c r="NJ12" s="8">
        <v>0</v>
      </c>
      <c r="NK12" s="8">
        <v>410.79913058590728</v>
      </c>
      <c r="NL12" s="8"/>
      <c r="NM12" s="8"/>
      <c r="NN12" s="150">
        <f t="shared" si="136"/>
        <v>121631.24432938879</v>
      </c>
      <c r="NO12" s="88">
        <f t="shared" si="29"/>
        <v>0</v>
      </c>
      <c r="NP12" s="88">
        <f t="shared" si="30"/>
        <v>121631.24432938879</v>
      </c>
      <c r="NQ12" s="86">
        <f t="shared" si="31"/>
        <v>27461.1</v>
      </c>
      <c r="NR12" s="289">
        <f t="shared" si="32"/>
        <v>19742.580000000002</v>
      </c>
      <c r="NS12" s="288">
        <f t="shared" si="33"/>
        <v>-7718.5199999999968</v>
      </c>
      <c r="NT12" s="88">
        <f t="shared" si="34"/>
        <v>-7718.5199999999968</v>
      </c>
      <c r="NU12" s="88">
        <f t="shared" si="35"/>
        <v>0</v>
      </c>
      <c r="NV12" s="290">
        <f t="shared" si="137"/>
        <v>6089.54</v>
      </c>
      <c r="NW12" s="290">
        <v>553.71</v>
      </c>
      <c r="NX12" s="143">
        <v>553.71</v>
      </c>
      <c r="NY12" s="143">
        <v>553.71</v>
      </c>
      <c r="NZ12" s="290">
        <v>553.71</v>
      </c>
      <c r="OA12" s="290">
        <v>553.71</v>
      </c>
      <c r="OB12" s="290">
        <v>553.71</v>
      </c>
      <c r="OC12" s="290">
        <v>691.82</v>
      </c>
      <c r="OD12" s="290">
        <v>691.82</v>
      </c>
      <c r="OE12" s="290">
        <v>691.82</v>
      </c>
      <c r="OF12" s="290">
        <v>691.82</v>
      </c>
      <c r="OG12" s="290"/>
      <c r="OH12" s="290"/>
      <c r="OI12" s="8">
        <f t="shared" si="138"/>
        <v>5189.91</v>
      </c>
      <c r="OJ12" s="8">
        <v>0</v>
      </c>
      <c r="OK12" s="8">
        <v>0</v>
      </c>
      <c r="OL12" s="8">
        <v>0</v>
      </c>
      <c r="OM12" s="8"/>
      <c r="ON12" s="8">
        <v>0</v>
      </c>
      <c r="OO12" s="8">
        <v>0</v>
      </c>
      <c r="OP12" s="8">
        <v>0</v>
      </c>
      <c r="OQ12" s="8">
        <v>0</v>
      </c>
      <c r="OR12" s="8">
        <v>5189.91</v>
      </c>
      <c r="OS12" s="8">
        <v>0</v>
      </c>
      <c r="OT12" s="8"/>
      <c r="OU12" s="8"/>
      <c r="OV12" s="143">
        <f t="shared" si="139"/>
        <v>-899.63000000000011</v>
      </c>
      <c r="OW12" s="8">
        <f t="shared" si="36"/>
        <v>-899.63000000000011</v>
      </c>
      <c r="OX12" s="8">
        <f t="shared" si="37"/>
        <v>0</v>
      </c>
      <c r="OY12" s="290">
        <f t="shared" si="140"/>
        <v>8722.4800000000014</v>
      </c>
      <c r="OZ12" s="290">
        <v>831.62</v>
      </c>
      <c r="PA12" s="143">
        <v>831.62</v>
      </c>
      <c r="PB12" s="143">
        <v>831.62</v>
      </c>
      <c r="PC12" s="143">
        <v>831.62</v>
      </c>
      <c r="PD12" s="143">
        <v>831.62</v>
      </c>
      <c r="PE12" s="143">
        <v>831.62</v>
      </c>
      <c r="PF12" s="143">
        <v>933.19</v>
      </c>
      <c r="PG12" s="143">
        <v>933.19</v>
      </c>
      <c r="PH12" s="143">
        <v>933.19</v>
      </c>
      <c r="PI12" s="143">
        <v>933.19</v>
      </c>
      <c r="PJ12" s="143"/>
      <c r="PK12" s="143"/>
      <c r="PL12" s="8">
        <f t="shared" si="141"/>
        <v>14552.670000000002</v>
      </c>
      <c r="PM12" s="290">
        <v>0</v>
      </c>
      <c r="PN12" s="290">
        <v>0</v>
      </c>
      <c r="PO12" s="290">
        <v>0</v>
      </c>
      <c r="PP12" s="290">
        <v>0</v>
      </c>
      <c r="PQ12" s="290">
        <v>0</v>
      </c>
      <c r="PR12" s="290">
        <v>0</v>
      </c>
      <c r="PS12" s="290">
        <v>0</v>
      </c>
      <c r="PT12" s="290">
        <v>6713.27</v>
      </c>
      <c r="PU12" s="290">
        <v>5784.1</v>
      </c>
      <c r="PV12" s="290">
        <v>2055.3000000000002</v>
      </c>
      <c r="PW12" s="290"/>
      <c r="PX12" s="290"/>
      <c r="PY12" s="143">
        <f t="shared" si="142"/>
        <v>5830.1900000000005</v>
      </c>
      <c r="PZ12" s="8">
        <f t="shared" si="38"/>
        <v>0</v>
      </c>
      <c r="QA12" s="8">
        <f t="shared" si="39"/>
        <v>5830.1900000000005</v>
      </c>
      <c r="QB12" s="290">
        <f t="shared" si="143"/>
        <v>1478.8000000000002</v>
      </c>
      <c r="QC12" s="290">
        <v>130.88</v>
      </c>
      <c r="QD12" s="143">
        <v>130.88</v>
      </c>
      <c r="QE12" s="143">
        <v>130.88</v>
      </c>
      <c r="QF12" s="143">
        <v>130.88</v>
      </c>
      <c r="QG12" s="143">
        <v>130.88</v>
      </c>
      <c r="QH12" s="143">
        <v>130.88</v>
      </c>
      <c r="QI12" s="143">
        <v>173.38</v>
      </c>
      <c r="QJ12" s="143">
        <v>173.38</v>
      </c>
      <c r="QK12" s="143">
        <v>173.38</v>
      </c>
      <c r="QL12" s="143">
        <v>173.38</v>
      </c>
      <c r="QM12" s="143"/>
      <c r="QN12" s="143"/>
      <c r="QO12" s="8">
        <f t="shared" si="144"/>
        <v>0</v>
      </c>
      <c r="QP12" s="290">
        <v>0</v>
      </c>
      <c r="QQ12" s="290">
        <v>0</v>
      </c>
      <c r="QR12" s="290">
        <v>0</v>
      </c>
      <c r="QS12" s="290"/>
      <c r="QT12" s="290">
        <v>0</v>
      </c>
      <c r="QU12" s="290"/>
      <c r="QV12" s="290"/>
      <c r="QW12" s="290">
        <v>0</v>
      </c>
      <c r="QX12" s="290"/>
      <c r="QY12" s="290">
        <v>0</v>
      </c>
      <c r="QZ12" s="290"/>
      <c r="RA12" s="290"/>
      <c r="RB12" s="143">
        <f t="shared" si="145"/>
        <v>-1478.8000000000002</v>
      </c>
      <c r="RC12" s="8">
        <f t="shared" si="40"/>
        <v>-1478.8000000000002</v>
      </c>
      <c r="RD12" s="8">
        <f t="shared" si="41"/>
        <v>0</v>
      </c>
      <c r="RE12" s="290">
        <f t="shared" si="146"/>
        <v>7225.0200000000013</v>
      </c>
      <c r="RF12" s="8">
        <v>656.55</v>
      </c>
      <c r="RG12" s="143">
        <v>656.55</v>
      </c>
      <c r="RH12" s="143">
        <v>656.55</v>
      </c>
      <c r="RI12" s="143">
        <v>656.55</v>
      </c>
      <c r="RJ12" s="143">
        <v>656.55</v>
      </c>
      <c r="RK12" s="143">
        <v>656.55</v>
      </c>
      <c r="RL12" s="292">
        <v>821.43</v>
      </c>
      <c r="RM12" s="143">
        <v>821.43</v>
      </c>
      <c r="RN12" s="143">
        <v>821.43</v>
      </c>
      <c r="RO12" s="143">
        <v>821.43</v>
      </c>
      <c r="RP12" s="143"/>
      <c r="RQ12" s="143"/>
      <c r="RR12" s="8">
        <f t="shared" si="147"/>
        <v>0</v>
      </c>
      <c r="RS12" s="290">
        <v>0</v>
      </c>
      <c r="RT12" s="290"/>
      <c r="RU12" s="290">
        <v>0</v>
      </c>
      <c r="RV12" s="290">
        <v>0</v>
      </c>
      <c r="RW12" s="290">
        <v>0</v>
      </c>
      <c r="RX12" s="290">
        <v>0</v>
      </c>
      <c r="RY12" s="290"/>
      <c r="RZ12" s="290">
        <v>0</v>
      </c>
      <c r="SA12" s="290">
        <v>0</v>
      </c>
      <c r="SB12" s="290">
        <v>0</v>
      </c>
      <c r="SC12" s="290"/>
      <c r="SD12" s="290"/>
      <c r="SE12" s="8">
        <f t="shared" si="42"/>
        <v>-7225.0200000000013</v>
      </c>
      <c r="SF12" s="8">
        <f t="shared" si="43"/>
        <v>-7225.0200000000013</v>
      </c>
      <c r="SG12" s="8">
        <f t="shared" si="44"/>
        <v>0</v>
      </c>
      <c r="SH12" s="290">
        <f t="shared" si="148"/>
        <v>2913.46</v>
      </c>
      <c r="SI12" s="290">
        <v>277.07</v>
      </c>
      <c r="SJ12" s="143">
        <v>277.07</v>
      </c>
      <c r="SK12" s="143">
        <v>277.07</v>
      </c>
      <c r="SL12" s="143">
        <v>277.07</v>
      </c>
      <c r="SM12" s="143">
        <v>277.07</v>
      </c>
      <c r="SN12" s="143">
        <v>277.07</v>
      </c>
      <c r="SO12" s="143">
        <v>312.76</v>
      </c>
      <c r="SP12" s="143">
        <v>312.76</v>
      </c>
      <c r="SQ12" s="143">
        <v>312.76</v>
      </c>
      <c r="SR12" s="143">
        <v>312.76</v>
      </c>
      <c r="SS12" s="143"/>
      <c r="ST12" s="143"/>
      <c r="SU12" s="8">
        <f t="shared" si="149"/>
        <v>0</v>
      </c>
      <c r="SV12" s="290">
        <v>0</v>
      </c>
      <c r="SW12" s="290">
        <v>0</v>
      </c>
      <c r="SX12" s="290">
        <v>0</v>
      </c>
      <c r="SY12" s="290">
        <v>0</v>
      </c>
      <c r="SZ12" s="290">
        <v>0</v>
      </c>
      <c r="TA12" s="290"/>
      <c r="TB12" s="290"/>
      <c r="TC12" s="290">
        <v>0</v>
      </c>
      <c r="TD12" s="290">
        <v>0</v>
      </c>
      <c r="TE12" s="290">
        <f>VLOOKUP(C12,'[2]Фін.рез.(витрати)'!$C$8:$AH$94,32,0)</f>
        <v>0</v>
      </c>
      <c r="TF12" s="290"/>
      <c r="TG12" s="290"/>
      <c r="TH12" s="8">
        <f t="shared" si="45"/>
        <v>-2913.46</v>
      </c>
      <c r="TI12" s="8">
        <f t="shared" si="46"/>
        <v>-2913.46</v>
      </c>
      <c r="TJ12" s="8">
        <f t="shared" si="47"/>
        <v>0</v>
      </c>
      <c r="TK12" s="290">
        <f t="shared" si="150"/>
        <v>1007.0999999999999</v>
      </c>
      <c r="TL12" s="290">
        <v>88.81</v>
      </c>
      <c r="TM12" s="143">
        <v>88.81</v>
      </c>
      <c r="TN12" s="143">
        <v>88.81</v>
      </c>
      <c r="TO12" s="143">
        <v>88.81</v>
      </c>
      <c r="TP12" s="143">
        <v>88.81</v>
      </c>
      <c r="TQ12" s="143">
        <v>88.81</v>
      </c>
      <c r="TR12" s="143">
        <v>118.56</v>
      </c>
      <c r="TS12" s="143">
        <v>118.56</v>
      </c>
      <c r="TT12" s="143">
        <v>118.56</v>
      </c>
      <c r="TU12" s="143">
        <v>118.56</v>
      </c>
      <c r="TV12" s="143"/>
      <c r="TW12" s="143"/>
      <c r="TX12" s="8">
        <f t="shared" si="151"/>
        <v>0</v>
      </c>
      <c r="TY12" s="290">
        <v>0</v>
      </c>
      <c r="TZ12" s="290">
        <v>0</v>
      </c>
      <c r="UA12" s="290">
        <v>0</v>
      </c>
      <c r="UB12" s="290">
        <v>0</v>
      </c>
      <c r="UC12" s="290">
        <v>0</v>
      </c>
      <c r="UD12" s="290">
        <v>0</v>
      </c>
      <c r="UE12" s="290">
        <v>0</v>
      </c>
      <c r="UF12" s="290">
        <v>0</v>
      </c>
      <c r="UG12" s="290">
        <v>0</v>
      </c>
      <c r="UH12" s="290">
        <f>VLOOKUP(C12,'[2]Фін.рез.(витрати)'!$C$8:$AI$94,33,0)</f>
        <v>0</v>
      </c>
      <c r="UI12" s="290"/>
      <c r="UJ12" s="290"/>
      <c r="UK12" s="8">
        <f t="shared" si="48"/>
        <v>-1007.0999999999999</v>
      </c>
      <c r="UL12" s="8">
        <f t="shared" si="49"/>
        <v>-1007.0999999999999</v>
      </c>
      <c r="UM12" s="8">
        <f t="shared" si="50"/>
        <v>0</v>
      </c>
      <c r="UN12" s="290">
        <f t="shared" si="152"/>
        <v>24.7</v>
      </c>
      <c r="UO12" s="290">
        <v>2.13</v>
      </c>
      <c r="UP12" s="143">
        <v>2.13</v>
      </c>
      <c r="UQ12" s="143">
        <v>2.13</v>
      </c>
      <c r="UR12" s="143">
        <v>2.13</v>
      </c>
      <c r="US12" s="143">
        <v>2.13</v>
      </c>
      <c r="UT12" s="143">
        <v>2.13</v>
      </c>
      <c r="UU12" s="143">
        <v>2.98</v>
      </c>
      <c r="UV12" s="143">
        <v>2.98</v>
      </c>
      <c r="UW12" s="143">
        <v>2.98</v>
      </c>
      <c r="UX12" s="143">
        <v>2.98</v>
      </c>
      <c r="UY12" s="143"/>
      <c r="UZ12" s="143"/>
      <c r="VA12" s="8">
        <f t="shared" si="51"/>
        <v>0</v>
      </c>
      <c r="VB12" s="143"/>
      <c r="VC12" s="143"/>
      <c r="VD12" s="143"/>
      <c r="VE12" s="143"/>
      <c r="VF12" s="143"/>
      <c r="VG12" s="143"/>
      <c r="VH12" s="143"/>
      <c r="VI12" s="143"/>
      <c r="VJ12" s="143"/>
      <c r="VK12" s="143"/>
      <c r="VL12" s="143"/>
      <c r="VM12" s="143"/>
      <c r="VN12" s="8">
        <f t="shared" si="52"/>
        <v>-24.7</v>
      </c>
      <c r="VO12" s="8">
        <f t="shared" si="53"/>
        <v>-24.7</v>
      </c>
      <c r="VP12" s="8">
        <f t="shared" si="54"/>
        <v>0</v>
      </c>
      <c r="VQ12" s="88">
        <f t="shared" si="55"/>
        <v>0</v>
      </c>
      <c r="VR12" s="150"/>
      <c r="VS12" s="150"/>
      <c r="VT12" s="150"/>
      <c r="VU12" s="150"/>
      <c r="VV12" s="150"/>
      <c r="VW12" s="150"/>
      <c r="VX12" s="150"/>
      <c r="VY12" s="150"/>
      <c r="VZ12" s="150"/>
      <c r="WA12" s="150"/>
      <c r="WB12" s="150"/>
      <c r="WC12" s="150"/>
      <c r="WD12" s="88">
        <f t="shared" si="56"/>
        <v>0</v>
      </c>
      <c r="WE12" s="143"/>
      <c r="WF12" s="143"/>
      <c r="WG12" s="143"/>
      <c r="WH12" s="143"/>
      <c r="WI12" s="143"/>
      <c r="WJ12" s="143"/>
      <c r="WK12" s="143"/>
      <c r="WL12" s="143"/>
      <c r="WM12" s="143"/>
      <c r="WN12" s="143"/>
      <c r="WO12" s="143"/>
      <c r="WP12" s="143"/>
      <c r="WQ12" s="88">
        <f t="shared" si="57"/>
        <v>0</v>
      </c>
      <c r="WR12" s="88">
        <f t="shared" si="58"/>
        <v>0</v>
      </c>
      <c r="WS12" s="88">
        <f t="shared" si="59"/>
        <v>0</v>
      </c>
      <c r="WT12" s="291">
        <f t="shared" si="153"/>
        <v>91802.779999999984</v>
      </c>
      <c r="WU12" s="291">
        <v>7878.57</v>
      </c>
      <c r="WV12" s="150">
        <v>7878.57</v>
      </c>
      <c r="WW12" s="150">
        <v>7878.57</v>
      </c>
      <c r="WX12" s="150">
        <v>7878.57</v>
      </c>
      <c r="WY12" s="150">
        <v>7878.57</v>
      </c>
      <c r="WZ12" s="150">
        <v>7878.57</v>
      </c>
      <c r="XA12" s="150">
        <v>11132.84</v>
      </c>
      <c r="XB12" s="150">
        <v>11132.84</v>
      </c>
      <c r="XC12" s="150">
        <v>11132.84</v>
      </c>
      <c r="XD12" s="150">
        <v>11132.84</v>
      </c>
      <c r="XE12" s="150"/>
      <c r="XF12" s="150"/>
      <c r="XG12" s="291">
        <f t="shared" si="154"/>
        <v>74344.007260335886</v>
      </c>
      <c r="XH12" s="290">
        <v>7787.8334497782289</v>
      </c>
      <c r="XI12" s="290">
        <v>8528.1585230000692</v>
      </c>
      <c r="XJ12" s="290"/>
      <c r="XK12" s="290">
        <v>6782.6027091763963</v>
      </c>
      <c r="XL12" s="290">
        <v>6937.2923010082432</v>
      </c>
      <c r="XM12" s="290">
        <v>9051.8689172282047</v>
      </c>
      <c r="XN12" s="290">
        <v>7749.6352769671121</v>
      </c>
      <c r="XO12" s="290">
        <v>9315.8069916663881</v>
      </c>
      <c r="XP12" s="290">
        <v>8374.6175277580005</v>
      </c>
      <c r="XQ12" s="290">
        <f>VLOOKUP(C12,'[2]Фін.рез.(витрати)'!$C$8:$AL$94,36,0)</f>
        <v>9816.1915637532329</v>
      </c>
      <c r="XR12" s="290"/>
      <c r="XS12" s="290"/>
      <c r="XT12" s="88">
        <f t="shared" si="60"/>
        <v>-17458.772739664098</v>
      </c>
      <c r="XU12" s="88">
        <f t="shared" si="61"/>
        <v>-17458.772739664098</v>
      </c>
      <c r="XV12" s="88">
        <f t="shared" si="62"/>
        <v>0</v>
      </c>
      <c r="XW12" s="291">
        <f t="shared" si="155"/>
        <v>53184.999999999985</v>
      </c>
      <c r="XX12" s="291">
        <v>4699.9399999999996</v>
      </c>
      <c r="XY12" s="150">
        <v>4699.9399999999996</v>
      </c>
      <c r="XZ12" s="150">
        <v>4699.9399999999996</v>
      </c>
      <c r="YA12" s="150">
        <v>4699.9399999999996</v>
      </c>
      <c r="YB12" s="150">
        <v>4699.9399999999996</v>
      </c>
      <c r="YC12" s="150">
        <v>4699.9399999999996</v>
      </c>
      <c r="YD12" s="150">
        <v>6246.34</v>
      </c>
      <c r="YE12" s="150">
        <v>6246.34</v>
      </c>
      <c r="YF12" s="150">
        <v>6246.34</v>
      </c>
      <c r="YG12" s="150">
        <v>6246.34</v>
      </c>
      <c r="YH12" s="150"/>
      <c r="YI12" s="150"/>
      <c r="YJ12" s="88">
        <f t="shared" si="156"/>
        <v>36482.297888311354</v>
      </c>
      <c r="YK12" s="290">
        <v>4169.6614132938776</v>
      </c>
      <c r="YL12" s="290">
        <v>3135.4189339655181</v>
      </c>
      <c r="YM12" s="290">
        <v>3208.93539834381</v>
      </c>
      <c r="YN12" s="290">
        <v>3120.5289136697215</v>
      </c>
      <c r="YO12" s="290">
        <v>3077.7960309023783</v>
      </c>
      <c r="YP12" s="290">
        <v>5037.4185110636463</v>
      </c>
      <c r="YQ12" s="290">
        <v>3452.2295320718526</v>
      </c>
      <c r="YR12" s="290">
        <v>3809.4315391297459</v>
      </c>
      <c r="YS12" s="290">
        <v>3686.290337298351</v>
      </c>
      <c r="YT12" s="290">
        <f>VLOOKUP(C12,'[2]Фін.рез.(витрати)'!$C$8:$AM$94,37,0)</f>
        <v>3784.5872785724578</v>
      </c>
      <c r="YU12" s="290"/>
      <c r="YV12" s="290"/>
      <c r="YW12" s="143">
        <f t="shared" si="157"/>
        <v>-16702.702111688632</v>
      </c>
      <c r="YX12" s="88">
        <f t="shared" si="63"/>
        <v>-16702.702111688632</v>
      </c>
      <c r="YY12" s="88">
        <f t="shared" si="64"/>
        <v>0</v>
      </c>
      <c r="YZ12" s="291">
        <f t="shared" si="158"/>
        <v>3441.2400000000002</v>
      </c>
      <c r="ZA12" s="291">
        <v>325.94</v>
      </c>
      <c r="ZB12" s="150">
        <v>325.94</v>
      </c>
      <c r="ZC12" s="150">
        <v>325.94</v>
      </c>
      <c r="ZD12" s="150">
        <v>325.94</v>
      </c>
      <c r="ZE12" s="150">
        <v>325.94</v>
      </c>
      <c r="ZF12" s="150">
        <v>325.94</v>
      </c>
      <c r="ZG12" s="150">
        <v>371.4</v>
      </c>
      <c r="ZH12" s="150">
        <v>371.4</v>
      </c>
      <c r="ZI12" s="150">
        <v>371.4</v>
      </c>
      <c r="ZJ12" s="150">
        <v>371.4</v>
      </c>
      <c r="ZK12" s="150"/>
      <c r="ZL12" s="150"/>
      <c r="ZM12" s="88">
        <f t="shared" si="159"/>
        <v>10048.544610657475</v>
      </c>
      <c r="ZN12" s="291"/>
      <c r="ZO12" s="290">
        <v>1238.2463783866278</v>
      </c>
      <c r="ZP12" s="290">
        <v>7943.4207951243352</v>
      </c>
      <c r="ZQ12" s="290">
        <v>866.87743714651151</v>
      </c>
      <c r="ZR12" s="290"/>
      <c r="ZS12" s="290"/>
      <c r="ZT12" s="290"/>
      <c r="ZU12" s="290"/>
      <c r="ZV12" s="290"/>
      <c r="ZW12" s="290"/>
      <c r="ZX12" s="290"/>
      <c r="ZY12" s="290"/>
      <c r="ZZ12" s="88">
        <f t="shared" si="65"/>
        <v>6607.3046106574748</v>
      </c>
      <c r="AAA12" s="88">
        <f t="shared" si="66"/>
        <v>0</v>
      </c>
      <c r="AAB12" s="88">
        <f t="shared" si="67"/>
        <v>6607.3046106574748</v>
      </c>
      <c r="AAC12" s="291">
        <f t="shared" si="160"/>
        <v>1357.3000000000002</v>
      </c>
      <c r="AAD12" s="291">
        <v>134.71</v>
      </c>
      <c r="AAE12" s="150">
        <v>134.71</v>
      </c>
      <c r="AAF12" s="150">
        <v>134.71</v>
      </c>
      <c r="AAG12" s="150">
        <v>134.71</v>
      </c>
      <c r="AAH12" s="150">
        <v>134.71</v>
      </c>
      <c r="AAI12" s="150">
        <v>134.71</v>
      </c>
      <c r="AAJ12" s="150">
        <v>137.26</v>
      </c>
      <c r="AAK12" s="150">
        <v>137.26</v>
      </c>
      <c r="AAL12" s="150">
        <v>137.26</v>
      </c>
      <c r="AAM12" s="150">
        <v>137.26</v>
      </c>
      <c r="AAN12" s="150"/>
      <c r="AAO12" s="150"/>
      <c r="AAP12" s="88">
        <f t="shared" si="161"/>
        <v>1781.6689249919998</v>
      </c>
      <c r="AAQ12" s="290">
        <v>184.34774160000001</v>
      </c>
      <c r="AAR12" s="290">
        <v>180.24239534400002</v>
      </c>
      <c r="AAS12" s="290">
        <v>179.81916480000001</v>
      </c>
      <c r="AAT12" s="290">
        <v>178.90725600000002</v>
      </c>
      <c r="AAU12" s="290">
        <v>179.731802448</v>
      </c>
      <c r="AAV12" s="290">
        <v>179.73616320000002</v>
      </c>
      <c r="AAW12" s="290">
        <v>175.54442399999999</v>
      </c>
      <c r="AAX12" s="290">
        <v>174.17299679999999</v>
      </c>
      <c r="AAY12" s="290">
        <v>172.91292480000001</v>
      </c>
      <c r="AAZ12" s="290">
        <f>VLOOKUP(C12,'[2]Фін.рез.(витрати)'!$C$8:$AO$94,39,0)</f>
        <v>176.25405599999999</v>
      </c>
      <c r="ABA12" s="290"/>
      <c r="ABB12" s="290"/>
      <c r="ABC12" s="88">
        <f t="shared" si="68"/>
        <v>424.36892499199962</v>
      </c>
      <c r="ABD12" s="88">
        <f t="shared" si="69"/>
        <v>0</v>
      </c>
      <c r="ABE12" s="88">
        <f t="shared" si="70"/>
        <v>424.36892499199962</v>
      </c>
      <c r="ABF12" s="291">
        <f t="shared" si="162"/>
        <v>295.91999999999996</v>
      </c>
      <c r="ABG12" s="291">
        <v>29.34</v>
      </c>
      <c r="ABH12" s="150">
        <v>29.34</v>
      </c>
      <c r="ABI12" s="150">
        <v>29.34</v>
      </c>
      <c r="ABJ12" s="150">
        <v>29.34</v>
      </c>
      <c r="ABK12" s="150">
        <v>29.34</v>
      </c>
      <c r="ABL12" s="150">
        <v>29.34</v>
      </c>
      <c r="ABM12" s="150">
        <v>29.97</v>
      </c>
      <c r="ABN12" s="150">
        <v>29.97</v>
      </c>
      <c r="ABO12" s="150">
        <v>29.97</v>
      </c>
      <c r="ABP12" s="150">
        <v>29.97</v>
      </c>
      <c r="ABQ12" s="150"/>
      <c r="ABR12" s="150"/>
      <c r="ABS12" s="88">
        <f t="shared" si="163"/>
        <v>0</v>
      </c>
      <c r="ABT12" s="290">
        <v>0</v>
      </c>
      <c r="ABU12" s="290"/>
      <c r="ABV12" s="290"/>
      <c r="ABW12" s="290"/>
      <c r="ABX12" s="290"/>
      <c r="ABY12" s="290"/>
      <c r="ABZ12" s="290"/>
      <c r="ACA12" s="290">
        <v>0</v>
      </c>
      <c r="ACB12" s="290">
        <v>0</v>
      </c>
      <c r="ACC12" s="290">
        <f>VLOOKUP(C12,'[2]Фін.рез.(витрати)'!$C$8:$AP$94,40,0)</f>
        <v>0</v>
      </c>
      <c r="ACD12" s="290"/>
      <c r="ACE12" s="290"/>
      <c r="ACF12" s="88">
        <f t="shared" si="71"/>
        <v>-295.91999999999996</v>
      </c>
      <c r="ACG12" s="88">
        <f t="shared" si="72"/>
        <v>-295.91999999999996</v>
      </c>
      <c r="ACH12" s="88">
        <f t="shared" si="73"/>
        <v>0</v>
      </c>
      <c r="ACI12" s="86">
        <f t="shared" si="74"/>
        <v>25855.300000000003</v>
      </c>
      <c r="ACJ12" s="88">
        <f t="shared" si="75"/>
        <v>29590.87396248</v>
      </c>
      <c r="ACK12" s="288">
        <f t="shared" si="76"/>
        <v>3735.5739624799971</v>
      </c>
      <c r="ACL12" s="88">
        <f t="shared" si="77"/>
        <v>0</v>
      </c>
      <c r="ACM12" s="88">
        <f t="shared" si="78"/>
        <v>3735.5739624799971</v>
      </c>
      <c r="ACN12" s="290">
        <f t="shared" si="164"/>
        <v>12654.94</v>
      </c>
      <c r="ACO12" s="290">
        <v>1302.8900000000001</v>
      </c>
      <c r="ACP12" s="143">
        <v>1302.8900000000001</v>
      </c>
      <c r="ACQ12" s="143">
        <v>1302.8900000000001</v>
      </c>
      <c r="ACR12" s="143">
        <v>1302.8900000000001</v>
      </c>
      <c r="ACS12" s="143">
        <v>1302.8900000000001</v>
      </c>
      <c r="ACT12" s="143">
        <v>1302.8900000000001</v>
      </c>
      <c r="ACU12" s="143">
        <v>1209.4000000000001</v>
      </c>
      <c r="ACV12" s="143">
        <v>1209.4000000000001</v>
      </c>
      <c r="ACW12" s="143">
        <v>1209.4000000000001</v>
      </c>
      <c r="ACX12" s="143">
        <v>1209.4000000000001</v>
      </c>
      <c r="ACY12" s="143"/>
      <c r="ACZ12" s="143"/>
      <c r="ADA12" s="8">
        <f t="shared" si="165"/>
        <v>15762.561325271998</v>
      </c>
      <c r="ADB12" s="290">
        <v>1642.3707888000001</v>
      </c>
      <c r="ADC12" s="290">
        <v>1187.9612420399999</v>
      </c>
      <c r="ADD12" s="290">
        <v>1103.435784</v>
      </c>
      <c r="ADE12" s="290">
        <v>975.85775999999998</v>
      </c>
      <c r="ADF12" s="290">
        <v>1617.586222032</v>
      </c>
      <c r="ADG12" s="290">
        <v>2001.6063899999999</v>
      </c>
      <c r="ADH12" s="290">
        <v>1496.11725</v>
      </c>
      <c r="ADI12" s="290">
        <v>2002.9894632</v>
      </c>
      <c r="ADJ12" s="290">
        <v>2008.1478312000002</v>
      </c>
      <c r="ADK12" s="290">
        <f>VLOOKUP(C12,'[2]Фін.рез.(витрати)'!$C$8:$AR$94,42,0)</f>
        <v>1726.4885940000001</v>
      </c>
      <c r="ADL12" s="290"/>
      <c r="ADM12" s="290"/>
      <c r="ADN12" s="8">
        <f t="shared" si="79"/>
        <v>3107.6213252719972</v>
      </c>
      <c r="ADO12" s="8">
        <f t="shared" si="80"/>
        <v>0</v>
      </c>
      <c r="ADP12" s="8">
        <f t="shared" si="81"/>
        <v>3107.6213252719972</v>
      </c>
      <c r="ADQ12" s="290">
        <f t="shared" si="166"/>
        <v>13200.360000000002</v>
      </c>
      <c r="ADR12" s="290">
        <v>1358.94</v>
      </c>
      <c r="ADS12" s="143">
        <v>1358.94</v>
      </c>
      <c r="ADT12" s="143">
        <v>1358.94</v>
      </c>
      <c r="ADU12" s="143">
        <v>1358.94</v>
      </c>
      <c r="ADV12" s="143">
        <v>1358.94</v>
      </c>
      <c r="ADW12" s="143">
        <v>1358.94</v>
      </c>
      <c r="ADX12" s="143">
        <v>1261.68</v>
      </c>
      <c r="ADY12" s="143">
        <v>1261.68</v>
      </c>
      <c r="ADZ12" s="143">
        <v>1261.68</v>
      </c>
      <c r="AEA12" s="143">
        <v>1261.68</v>
      </c>
      <c r="AEB12" s="143"/>
      <c r="AEC12" s="143"/>
      <c r="AED12" s="8">
        <f t="shared" si="167"/>
        <v>13828.312637208001</v>
      </c>
      <c r="AEE12" s="290">
        <v>2815.4927808000002</v>
      </c>
      <c r="AEF12" s="290">
        <v>1945.7985861</v>
      </c>
      <c r="AEG12" s="290">
        <v>1377.2513304000001</v>
      </c>
      <c r="AEH12" s="290">
        <v>1305.2097540000002</v>
      </c>
      <c r="AEI12" s="290">
        <v>1017.1186093079999</v>
      </c>
      <c r="AEJ12" s="290">
        <v>1580.860557</v>
      </c>
      <c r="AEK12" s="290">
        <v>893.68070399999999</v>
      </c>
      <c r="AEL12" s="290">
        <v>898.57432440000002</v>
      </c>
      <c r="AEM12" s="290">
        <v>1064.9864232</v>
      </c>
      <c r="AEN12" s="290">
        <f>VLOOKUP(C12,'[2]Фін.рез.(витрати)'!$C$8:$AS$94,43,0)</f>
        <v>929.3395680000001</v>
      </c>
      <c r="AEO12" s="290"/>
      <c r="AEP12" s="290"/>
      <c r="AEQ12" s="8">
        <f t="shared" si="82"/>
        <v>627.95263720799812</v>
      </c>
      <c r="AER12" s="8">
        <f t="shared" si="83"/>
        <v>0</v>
      </c>
      <c r="AES12" s="8">
        <f t="shared" si="84"/>
        <v>627.95263720799812</v>
      </c>
      <c r="AET12" s="290">
        <f t="shared" si="168"/>
        <v>0</v>
      </c>
      <c r="AEU12" s="290"/>
      <c r="AEV12" s="143"/>
      <c r="AEW12" s="143"/>
      <c r="AEX12" s="143"/>
      <c r="AEY12" s="143"/>
      <c r="AEZ12" s="143"/>
      <c r="AFA12" s="143"/>
      <c r="AFB12" s="143"/>
      <c r="AFC12" s="143"/>
      <c r="AFD12" s="143"/>
      <c r="AFE12" s="143"/>
      <c r="AFF12" s="143"/>
      <c r="AFG12" s="8">
        <f t="shared" si="169"/>
        <v>0</v>
      </c>
      <c r="AFH12" s="290"/>
      <c r="AFI12" s="290"/>
      <c r="AFJ12" s="290"/>
      <c r="AFK12" s="290"/>
      <c r="AFL12" s="290"/>
      <c r="AFM12" s="290"/>
      <c r="AFN12" s="290"/>
      <c r="AFO12" s="290"/>
      <c r="AFP12" s="290"/>
      <c r="AFQ12" s="290"/>
      <c r="AFR12" s="290"/>
      <c r="AFS12" s="290"/>
      <c r="AFT12" s="8">
        <f t="shared" si="85"/>
        <v>0</v>
      </c>
      <c r="AFU12" s="8">
        <f t="shared" si="86"/>
        <v>0</v>
      </c>
      <c r="AFV12" s="94">
        <f t="shared" si="87"/>
        <v>0</v>
      </c>
      <c r="AFW12" s="293">
        <f t="shared" si="88"/>
        <v>365475.57999999996</v>
      </c>
      <c r="AFX12" s="294">
        <f t="shared" si="89"/>
        <v>496861.43531868735</v>
      </c>
      <c r="AFY12" s="295">
        <f t="shared" si="90"/>
        <v>131385.85531868739</v>
      </c>
      <c r="AFZ12" s="8">
        <f t="shared" si="170"/>
        <v>0</v>
      </c>
      <c r="AGA12" s="95">
        <f t="shared" si="171"/>
        <v>131385.85531868739</v>
      </c>
      <c r="AGB12" s="296">
        <f t="shared" si="91"/>
        <v>438570.69599999994</v>
      </c>
      <c r="AGC12" s="295">
        <f t="shared" si="91"/>
        <v>596233.72238242475</v>
      </c>
      <c r="AGD12" s="295">
        <f t="shared" si="92"/>
        <v>157663.02638242481</v>
      </c>
      <c r="AGE12" s="8">
        <f t="shared" si="93"/>
        <v>0</v>
      </c>
      <c r="AGF12" s="94">
        <f t="shared" si="94"/>
        <v>157663.02638242481</v>
      </c>
      <c r="AGG12" s="107">
        <f t="shared" si="172"/>
        <v>21928.534799999998</v>
      </c>
      <c r="AGH12" s="140">
        <f t="shared" si="173"/>
        <v>29811.686119121237</v>
      </c>
      <c r="AGI12" s="295">
        <f t="shared" si="95"/>
        <v>7883.1513191212398</v>
      </c>
      <c r="AGJ12" s="8">
        <f t="shared" si="96"/>
        <v>0</v>
      </c>
      <c r="AGK12" s="95">
        <f t="shared" si="97"/>
        <v>7883.1513191212398</v>
      </c>
      <c r="AGL12" s="108">
        <f t="shared" si="174"/>
        <v>460499.23079999996</v>
      </c>
      <c r="AGM12" s="108">
        <f t="shared" si="174"/>
        <v>626045.40850154602</v>
      </c>
      <c r="AGN12" s="297">
        <f t="shared" si="99"/>
        <v>165546.17770154605</v>
      </c>
      <c r="AGO12" s="108">
        <f t="shared" si="100"/>
        <v>0</v>
      </c>
      <c r="AGP12" s="109">
        <f t="shared" si="101"/>
        <v>165546.17770154605</v>
      </c>
      <c r="AGQ12" s="139">
        <f t="shared" si="175"/>
        <v>4.7619047619047623E-2</v>
      </c>
      <c r="AGR12" s="298"/>
      <c r="AGS12" s="298">
        <v>0.05</v>
      </c>
      <c r="AGT12" s="299"/>
      <c r="AGU12" s="177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</row>
    <row r="13" spans="1:892" s="141" customFormat="1" ht="12.75" outlineLevel="1" x14ac:dyDescent="0.25">
      <c r="A13" s="9">
        <v>443</v>
      </c>
      <c r="B13" s="285">
        <v>3</v>
      </c>
      <c r="C13" s="300" t="s">
        <v>2524</v>
      </c>
      <c r="D13" s="301">
        <v>5</v>
      </c>
      <c r="E13" s="149">
        <v>2914.53</v>
      </c>
      <c r="F13" s="288">
        <f t="shared" si="0"/>
        <v>40610.939999999995</v>
      </c>
      <c r="G13" s="289">
        <f t="shared" si="1"/>
        <v>45982.723365336627</v>
      </c>
      <c r="H13" s="288">
        <f t="shared" si="2"/>
        <v>5371.7833653366324</v>
      </c>
      <c r="I13" s="88">
        <f t="shared" si="3"/>
        <v>0</v>
      </c>
      <c r="J13" s="88">
        <f t="shared" si="4"/>
        <v>5371.7833653366324</v>
      </c>
      <c r="K13" s="290">
        <f t="shared" si="102"/>
        <v>14608.699999999999</v>
      </c>
      <c r="L13" s="143">
        <v>1286.97</v>
      </c>
      <c r="M13" s="143">
        <v>1286.97</v>
      </c>
      <c r="N13" s="143">
        <v>1286.97</v>
      </c>
      <c r="O13" s="143">
        <v>1286.97</v>
      </c>
      <c r="P13" s="143">
        <v>1286.97</v>
      </c>
      <c r="Q13" s="143">
        <v>1286.97</v>
      </c>
      <c r="R13" s="143">
        <v>1721.72</v>
      </c>
      <c r="S13" s="143">
        <v>1721.72</v>
      </c>
      <c r="T13" s="143">
        <v>1721.72</v>
      </c>
      <c r="U13" s="143">
        <v>1721.72</v>
      </c>
      <c r="V13" s="143"/>
      <c r="W13" s="143"/>
      <c r="X13" s="143">
        <f t="shared" si="103"/>
        <v>17859.679635586705</v>
      </c>
      <c r="Y13" s="290">
        <v>0</v>
      </c>
      <c r="Z13" s="290">
        <v>0</v>
      </c>
      <c r="AA13" s="290">
        <v>7607.6559571412454</v>
      </c>
      <c r="AB13" s="290">
        <v>0</v>
      </c>
      <c r="AC13" s="290">
        <v>0</v>
      </c>
      <c r="AD13" s="290">
        <v>0</v>
      </c>
      <c r="AE13" s="290">
        <v>10252.023678445457</v>
      </c>
      <c r="AF13" s="290">
        <v>0</v>
      </c>
      <c r="AG13" s="290">
        <v>0</v>
      </c>
      <c r="AH13" s="290">
        <v>0</v>
      </c>
      <c r="AI13" s="290"/>
      <c r="AJ13" s="290"/>
      <c r="AK13" s="143"/>
      <c r="AL13" s="143">
        <f t="shared" si="104"/>
        <v>0</v>
      </c>
      <c r="AM13" s="143">
        <f t="shared" si="5"/>
        <v>0</v>
      </c>
      <c r="AN13" s="290">
        <f t="shared" si="105"/>
        <v>2777.24</v>
      </c>
      <c r="AO13" s="143">
        <v>244.32</v>
      </c>
      <c r="AP13" s="143">
        <v>244.32</v>
      </c>
      <c r="AQ13" s="143">
        <v>244.32</v>
      </c>
      <c r="AR13" s="143">
        <v>244.32</v>
      </c>
      <c r="AS13" s="143">
        <v>244.32</v>
      </c>
      <c r="AT13" s="143">
        <v>244.32</v>
      </c>
      <c r="AU13" s="143">
        <v>327.83</v>
      </c>
      <c r="AV13" s="143">
        <v>327.83</v>
      </c>
      <c r="AW13" s="143">
        <v>327.83</v>
      </c>
      <c r="AX13" s="143">
        <v>327.83</v>
      </c>
      <c r="AY13" s="143"/>
      <c r="AZ13" s="143"/>
      <c r="BA13" s="8">
        <f t="shared" si="106"/>
        <v>3396.3523256411586</v>
      </c>
      <c r="BB13" s="290">
        <v>0</v>
      </c>
      <c r="BC13" s="290">
        <v>0</v>
      </c>
      <c r="BD13" s="290">
        <v>1446.7460761216862</v>
      </c>
      <c r="BE13" s="290">
        <v>0</v>
      </c>
      <c r="BF13" s="290">
        <v>0</v>
      </c>
      <c r="BG13" s="290">
        <v>0</v>
      </c>
      <c r="BH13" s="290">
        <v>1949.6062495194724</v>
      </c>
      <c r="BI13" s="290">
        <v>0</v>
      </c>
      <c r="BJ13" s="290">
        <v>0</v>
      </c>
      <c r="BK13" s="290">
        <v>0</v>
      </c>
      <c r="BL13" s="290"/>
      <c r="BM13" s="290"/>
      <c r="BN13" s="143"/>
      <c r="BO13" s="8">
        <f t="shared" si="6"/>
        <v>0</v>
      </c>
      <c r="BP13" s="8">
        <f t="shared" si="7"/>
        <v>0</v>
      </c>
      <c r="BQ13" s="290">
        <f t="shared" si="107"/>
        <v>1651.14</v>
      </c>
      <c r="BR13" s="143">
        <v>157.03</v>
      </c>
      <c r="BS13" s="263">
        <v>157.03</v>
      </c>
      <c r="BT13" s="143">
        <v>157.03</v>
      </c>
      <c r="BU13" s="143">
        <v>157.03</v>
      </c>
      <c r="BV13" s="143">
        <v>157.03</v>
      </c>
      <c r="BW13" s="143">
        <v>157.03</v>
      </c>
      <c r="BX13" s="143">
        <v>177.24</v>
      </c>
      <c r="BY13" s="143">
        <v>177.24</v>
      </c>
      <c r="BZ13" s="143">
        <v>177.24</v>
      </c>
      <c r="CA13" s="143">
        <v>177.24</v>
      </c>
      <c r="CB13" s="143"/>
      <c r="CC13" s="143"/>
      <c r="CD13" s="290">
        <f t="shared" si="108"/>
        <v>1614.6373914990002</v>
      </c>
      <c r="CE13" s="290">
        <v>167.06514082500001</v>
      </c>
      <c r="CF13" s="290">
        <v>163.34467078050002</v>
      </c>
      <c r="CG13" s="290">
        <v>162.96111810000002</v>
      </c>
      <c r="CH13" s="290">
        <v>162.13470075000001</v>
      </c>
      <c r="CI13" s="290">
        <v>162.88194596850002</v>
      </c>
      <c r="CJ13" s="290">
        <v>162.88582612500002</v>
      </c>
      <c r="CK13" s="290">
        <v>159.08713425000002</v>
      </c>
      <c r="CL13" s="290">
        <v>157.84427835000002</v>
      </c>
      <c r="CM13" s="290">
        <v>156.70233810000002</v>
      </c>
      <c r="CN13" s="290">
        <v>159.73023825000001</v>
      </c>
      <c r="CO13" s="290"/>
      <c r="CP13" s="290"/>
      <c r="CQ13" s="143"/>
      <c r="CR13" s="8">
        <f t="shared" si="8"/>
        <v>0</v>
      </c>
      <c r="CS13" s="8">
        <f t="shared" si="9"/>
        <v>0</v>
      </c>
      <c r="CT13" s="290">
        <f t="shared" si="109"/>
        <v>398.78000000000009</v>
      </c>
      <c r="CU13" s="290">
        <v>38.07</v>
      </c>
      <c r="CV13" s="143">
        <v>38.07</v>
      </c>
      <c r="CW13" s="143">
        <v>38.07</v>
      </c>
      <c r="CX13" s="143">
        <v>38.07</v>
      </c>
      <c r="CY13" s="143">
        <v>38.07</v>
      </c>
      <c r="CZ13" s="143">
        <v>38.07</v>
      </c>
      <c r="DA13" s="143">
        <v>42.59</v>
      </c>
      <c r="DB13" s="143">
        <v>42.59</v>
      </c>
      <c r="DC13" s="143">
        <v>42.59</v>
      </c>
      <c r="DD13" s="143">
        <v>42.59</v>
      </c>
      <c r="DE13" s="143"/>
      <c r="DF13" s="143"/>
      <c r="DG13" s="290">
        <f t="shared" si="110"/>
        <v>395.36401470699991</v>
      </c>
      <c r="DH13" s="290">
        <v>40.907974224999997</v>
      </c>
      <c r="DI13" s="290">
        <v>39.996970936499999</v>
      </c>
      <c r="DJ13" s="290">
        <v>39.903053299999996</v>
      </c>
      <c r="DK13" s="290">
        <v>39.700694749999997</v>
      </c>
      <c r="DL13" s="290">
        <v>39.883667020499999</v>
      </c>
      <c r="DM13" s="290">
        <v>39.884617124999998</v>
      </c>
      <c r="DN13" s="290">
        <v>38.954460249999997</v>
      </c>
      <c r="DO13" s="290">
        <v>38.650131549999998</v>
      </c>
      <c r="DP13" s="290">
        <v>38.370513299999999</v>
      </c>
      <c r="DQ13" s="290">
        <v>39.111932249999995</v>
      </c>
      <c r="DR13" s="290"/>
      <c r="DS13" s="290"/>
      <c r="DT13" s="143">
        <f t="shared" si="111"/>
        <v>-3.4159852930001762</v>
      </c>
      <c r="DU13" s="8">
        <f t="shared" si="10"/>
        <v>-3.4159852930001762</v>
      </c>
      <c r="DV13" s="8">
        <f t="shared" si="112"/>
        <v>0</v>
      </c>
      <c r="DW13" s="290">
        <f t="shared" si="11"/>
        <v>388.42</v>
      </c>
      <c r="DX13" s="290">
        <v>34.270000000000003</v>
      </c>
      <c r="DY13" s="143">
        <v>34.270000000000003</v>
      </c>
      <c r="DZ13" s="143">
        <v>34.270000000000003</v>
      </c>
      <c r="EA13" s="143">
        <v>34.270000000000003</v>
      </c>
      <c r="EB13" s="143">
        <v>34.270000000000003</v>
      </c>
      <c r="EC13" s="143">
        <v>34.270000000000003</v>
      </c>
      <c r="ED13" s="143">
        <v>45.7</v>
      </c>
      <c r="EE13" s="143">
        <v>45.7</v>
      </c>
      <c r="EF13" s="143">
        <v>45.7</v>
      </c>
      <c r="EG13" s="143">
        <v>45.7</v>
      </c>
      <c r="EH13" s="143"/>
      <c r="EI13" s="143"/>
      <c r="EJ13" s="143"/>
      <c r="EK13" s="290">
        <f t="shared" si="113"/>
        <v>473.71041840844373</v>
      </c>
      <c r="EL13" s="290">
        <v>0</v>
      </c>
      <c r="EM13" s="290">
        <v>0</v>
      </c>
      <c r="EN13" s="290">
        <v>201.78203766089297</v>
      </c>
      <c r="EO13" s="290">
        <v>0</v>
      </c>
      <c r="EP13" s="290">
        <v>0</v>
      </c>
      <c r="EQ13" s="290">
        <v>0</v>
      </c>
      <c r="ER13" s="290">
        <v>271.92838074755076</v>
      </c>
      <c r="ES13" s="290">
        <v>0</v>
      </c>
      <c r="ET13" s="290">
        <v>0</v>
      </c>
      <c r="EU13" s="290">
        <v>0</v>
      </c>
      <c r="EV13" s="290"/>
      <c r="EW13" s="290"/>
      <c r="EX13" s="8">
        <f t="shared" si="12"/>
        <v>85.290418408443713</v>
      </c>
      <c r="EY13" s="8">
        <f t="shared" si="114"/>
        <v>0</v>
      </c>
      <c r="EZ13" s="8">
        <f t="shared" si="115"/>
        <v>85.290418408443713</v>
      </c>
      <c r="FA13" s="290">
        <f t="shared" si="116"/>
        <v>6609.7199999999984</v>
      </c>
      <c r="FB13" s="290">
        <v>581.52</v>
      </c>
      <c r="FC13" s="143">
        <v>581.52</v>
      </c>
      <c r="FD13" s="143">
        <v>581.52</v>
      </c>
      <c r="FE13" s="143">
        <v>581.52</v>
      </c>
      <c r="FF13" s="143">
        <v>581.52</v>
      </c>
      <c r="FG13" s="143">
        <v>581.52</v>
      </c>
      <c r="FH13" s="143">
        <v>780.15</v>
      </c>
      <c r="FI13" s="143">
        <v>780.15</v>
      </c>
      <c r="FJ13" s="143">
        <v>780.15</v>
      </c>
      <c r="FK13" s="143">
        <v>780.15</v>
      </c>
      <c r="FL13" s="143"/>
      <c r="FM13" s="143"/>
      <c r="FN13" s="8">
        <f t="shared" si="117"/>
        <v>8328.4111994235682</v>
      </c>
      <c r="FO13" s="290">
        <v>0</v>
      </c>
      <c r="FP13" s="290">
        <v>3825.7974794951037</v>
      </c>
      <c r="FQ13" s="290">
        <v>0</v>
      </c>
      <c r="FR13" s="290">
        <v>0</v>
      </c>
      <c r="FS13" s="290">
        <v>0</v>
      </c>
      <c r="FT13" s="290">
        <v>0</v>
      </c>
      <c r="FU13" s="290">
        <v>0</v>
      </c>
      <c r="FV13" s="290">
        <v>4502.6137199284649</v>
      </c>
      <c r="FW13" s="290">
        <v>0</v>
      </c>
      <c r="FX13" s="290">
        <v>0</v>
      </c>
      <c r="FY13" s="290"/>
      <c r="FZ13" s="290"/>
      <c r="GA13" s="143">
        <f t="shared" si="118"/>
        <v>1718.6911994235697</v>
      </c>
      <c r="GB13" s="8">
        <f t="shared" si="119"/>
        <v>0</v>
      </c>
      <c r="GC13" s="8">
        <f t="shared" si="120"/>
        <v>1718.6911994235697</v>
      </c>
      <c r="GD13" s="290">
        <f t="shared" si="121"/>
        <v>0</v>
      </c>
      <c r="GE13" s="143"/>
      <c r="GF13" s="143"/>
      <c r="GG13" s="143"/>
      <c r="GH13" s="143"/>
      <c r="GI13" s="143"/>
      <c r="GJ13" s="143"/>
      <c r="GK13" s="143"/>
      <c r="GL13" s="143"/>
      <c r="GM13" s="143"/>
      <c r="GN13" s="143"/>
      <c r="GO13" s="143"/>
      <c r="GP13" s="143"/>
      <c r="GQ13" s="8">
        <f t="shared" si="122"/>
        <v>0</v>
      </c>
      <c r="GR13" s="290">
        <v>0</v>
      </c>
      <c r="GS13" s="290">
        <f>VLOOKUP(C13,'[2]Фін.рез.(витрати)'!$C$8:$V$94,20,0)</f>
        <v>0</v>
      </c>
      <c r="GT13" s="290"/>
      <c r="GU13" s="290"/>
      <c r="GV13" s="143">
        <f t="shared" si="123"/>
        <v>0</v>
      </c>
      <c r="GW13" s="8">
        <f t="shared" si="13"/>
        <v>0</v>
      </c>
      <c r="GX13" s="8">
        <f t="shared" si="14"/>
        <v>0</v>
      </c>
      <c r="GY13" s="290">
        <f t="shared" si="124"/>
        <v>14176.94</v>
      </c>
      <c r="GZ13" s="290">
        <v>1253.8699999999999</v>
      </c>
      <c r="HA13" s="143">
        <v>1253.8699999999999</v>
      </c>
      <c r="HB13" s="143">
        <v>1253.8699999999999</v>
      </c>
      <c r="HC13" s="143">
        <v>1253.8699999999999</v>
      </c>
      <c r="HD13" s="143">
        <v>1253.8699999999999</v>
      </c>
      <c r="HE13" s="143">
        <v>1253.8699999999999</v>
      </c>
      <c r="HF13" s="143">
        <v>1663.43</v>
      </c>
      <c r="HG13" s="143">
        <v>1663.43</v>
      </c>
      <c r="HH13" s="143">
        <v>1663.43</v>
      </c>
      <c r="HI13" s="143">
        <v>1663.43</v>
      </c>
      <c r="HJ13" s="143"/>
      <c r="HK13" s="143"/>
      <c r="HL13" s="8">
        <f t="shared" si="125"/>
        <v>13914.568380070752</v>
      </c>
      <c r="HM13" s="290">
        <v>1827.6827205263671</v>
      </c>
      <c r="HN13" s="290">
        <v>1350.3041983128437</v>
      </c>
      <c r="HO13" s="290">
        <v>1586.2903930764342</v>
      </c>
      <c r="HP13" s="290">
        <v>1195.88105202002</v>
      </c>
      <c r="HQ13" s="290">
        <v>1357.2739508901484</v>
      </c>
      <c r="HR13" s="290">
        <v>1354.0441344709154</v>
      </c>
      <c r="HS13" s="290">
        <v>1247.6734795101638</v>
      </c>
      <c r="HT13" s="290">
        <v>1240.3629926049277</v>
      </c>
      <c r="HU13" s="290">
        <v>1394.3102177409373</v>
      </c>
      <c r="HV13" s="290">
        <v>1360.7452409179939</v>
      </c>
      <c r="HW13" s="290"/>
      <c r="HX13" s="290"/>
      <c r="HY13" s="8">
        <f t="shared" si="15"/>
        <v>-262.37161992924848</v>
      </c>
      <c r="HZ13" s="8">
        <f t="shared" si="16"/>
        <v>-262.37161992924848</v>
      </c>
      <c r="IA13" s="8">
        <f t="shared" si="17"/>
        <v>0</v>
      </c>
      <c r="IB13" s="291">
        <f t="shared" si="126"/>
        <v>0</v>
      </c>
      <c r="IC13" s="291">
        <v>0</v>
      </c>
      <c r="ID13" s="150">
        <v>0</v>
      </c>
      <c r="IE13" s="150">
        <v>0</v>
      </c>
      <c r="IF13" s="291">
        <v>0</v>
      </c>
      <c r="IG13" s="291">
        <v>0</v>
      </c>
      <c r="IH13" s="291">
        <v>0</v>
      </c>
      <c r="II13" s="291">
        <v>0</v>
      </c>
      <c r="IJ13" s="291"/>
      <c r="IK13" s="291"/>
      <c r="IL13" s="291"/>
      <c r="IM13" s="291"/>
      <c r="IN13" s="291"/>
      <c r="IO13" s="88">
        <f t="shared" si="127"/>
        <v>0</v>
      </c>
      <c r="IP13" s="290">
        <v>0</v>
      </c>
      <c r="IQ13" s="290">
        <v>0</v>
      </c>
      <c r="IR13" s="290">
        <v>0</v>
      </c>
      <c r="IS13" s="290">
        <v>0</v>
      </c>
      <c r="IT13" s="290">
        <v>0</v>
      </c>
      <c r="IU13" s="290">
        <v>0</v>
      </c>
      <c r="IV13" s="290">
        <v>0</v>
      </c>
      <c r="IW13" s="290">
        <v>0</v>
      </c>
      <c r="IX13" s="290">
        <v>0</v>
      </c>
      <c r="IY13" s="290">
        <v>0</v>
      </c>
      <c r="IZ13" s="290"/>
      <c r="JA13" s="290"/>
      <c r="JB13" s="150">
        <f t="shared" si="18"/>
        <v>0</v>
      </c>
      <c r="JC13" s="88">
        <f t="shared" si="19"/>
        <v>0</v>
      </c>
      <c r="JD13" s="88">
        <f t="shared" si="20"/>
        <v>0</v>
      </c>
      <c r="JE13" s="291">
        <f t="shared" si="128"/>
        <v>0</v>
      </c>
      <c r="JF13" s="291">
        <v>0</v>
      </c>
      <c r="JG13" s="150">
        <v>0</v>
      </c>
      <c r="JH13" s="150">
        <v>0</v>
      </c>
      <c r="JI13" s="150">
        <v>0</v>
      </c>
      <c r="JJ13" s="150">
        <v>0</v>
      </c>
      <c r="JK13" s="150">
        <v>0</v>
      </c>
      <c r="JL13" s="150">
        <v>0</v>
      </c>
      <c r="JM13" s="150">
        <v>0</v>
      </c>
      <c r="JN13" s="150">
        <v>0</v>
      </c>
      <c r="JO13" s="150">
        <v>0</v>
      </c>
      <c r="JP13" s="150"/>
      <c r="JQ13" s="150"/>
      <c r="JR13" s="291">
        <f t="shared" si="129"/>
        <v>0</v>
      </c>
      <c r="JS13" s="290">
        <v>0</v>
      </c>
      <c r="JT13" s="290">
        <v>0</v>
      </c>
      <c r="JU13" s="290">
        <v>0</v>
      </c>
      <c r="JV13" s="290">
        <v>0</v>
      </c>
      <c r="JW13" s="290">
        <v>0</v>
      </c>
      <c r="JX13" s="290">
        <v>0</v>
      </c>
      <c r="JY13" s="290">
        <v>0</v>
      </c>
      <c r="JZ13" s="290">
        <v>0</v>
      </c>
      <c r="KA13" s="290">
        <v>0</v>
      </c>
      <c r="KB13" s="290">
        <v>0</v>
      </c>
      <c r="KC13" s="290"/>
      <c r="KD13" s="290"/>
      <c r="KE13" s="150">
        <f t="shared" si="21"/>
        <v>0</v>
      </c>
      <c r="KF13" s="88">
        <f t="shared" si="22"/>
        <v>0</v>
      </c>
      <c r="KG13" s="88">
        <f t="shared" si="23"/>
        <v>0</v>
      </c>
      <c r="KH13" s="291">
        <f t="shared" si="130"/>
        <v>3530.7999999999997</v>
      </c>
      <c r="KI13" s="291">
        <v>310.54000000000002</v>
      </c>
      <c r="KJ13" s="150">
        <v>310.54000000000002</v>
      </c>
      <c r="KK13" s="150">
        <v>310.54000000000002</v>
      </c>
      <c r="KL13" s="150">
        <v>310.54000000000002</v>
      </c>
      <c r="KM13" s="150">
        <v>310.54000000000002</v>
      </c>
      <c r="KN13" s="150">
        <v>310.54000000000002</v>
      </c>
      <c r="KO13" s="150">
        <v>416.89</v>
      </c>
      <c r="KP13" s="150">
        <v>416.89</v>
      </c>
      <c r="KQ13" s="150">
        <v>416.89</v>
      </c>
      <c r="KR13" s="150">
        <v>416.89</v>
      </c>
      <c r="KS13" s="150"/>
      <c r="KT13" s="150"/>
      <c r="KU13" s="88">
        <f t="shared" si="131"/>
        <v>4924.1327228567234</v>
      </c>
      <c r="KV13" s="290">
        <v>423.18038957973022</v>
      </c>
      <c r="KW13" s="290">
        <v>452.47235252854693</v>
      </c>
      <c r="KX13" s="290">
        <v>449.61649463118272</v>
      </c>
      <c r="KY13" s="290">
        <v>427.60283354211259</v>
      </c>
      <c r="KZ13" s="290">
        <v>446.09537504436685</v>
      </c>
      <c r="LA13" s="290">
        <v>574.13316870234019</v>
      </c>
      <c r="LB13" s="290">
        <v>532.84500106972723</v>
      </c>
      <c r="LC13" s="290">
        <v>529.10428928447391</v>
      </c>
      <c r="LD13" s="290">
        <v>545.66227823898726</v>
      </c>
      <c r="LE13" s="290">
        <v>543.42054023525532</v>
      </c>
      <c r="LF13" s="290"/>
      <c r="LG13" s="290"/>
      <c r="LH13" s="150">
        <f t="shared" si="132"/>
        <v>1393.3327228567236</v>
      </c>
      <c r="LI13" s="88">
        <f t="shared" si="24"/>
        <v>0</v>
      </c>
      <c r="LJ13" s="88">
        <f t="shared" si="25"/>
        <v>1393.3327228567236</v>
      </c>
      <c r="LK13" s="88">
        <f t="shared" si="133"/>
        <v>0</v>
      </c>
      <c r="LL13" s="150"/>
      <c r="LM13" s="150"/>
      <c r="LN13" s="150"/>
      <c r="LO13" s="150"/>
      <c r="LP13" s="150"/>
      <c r="LQ13" s="150"/>
      <c r="LR13" s="150"/>
      <c r="LS13" s="150"/>
      <c r="LT13" s="150"/>
      <c r="LU13" s="150"/>
      <c r="LV13" s="150"/>
      <c r="LW13" s="150"/>
      <c r="LX13" s="88">
        <f t="shared" si="26"/>
        <v>0</v>
      </c>
      <c r="LY13" s="150"/>
      <c r="LZ13" s="150"/>
      <c r="MA13" s="150"/>
      <c r="MB13" s="150"/>
      <c r="MC13" s="150"/>
      <c r="MD13" s="150"/>
      <c r="ME13" s="150"/>
      <c r="MF13" s="150"/>
      <c r="MG13" s="150"/>
      <c r="MH13" s="150"/>
      <c r="MI13" s="150"/>
      <c r="MJ13" s="291">
        <v>0</v>
      </c>
      <c r="MK13" s="150"/>
      <c r="ML13" s="88">
        <f t="shared" si="27"/>
        <v>0</v>
      </c>
      <c r="MM13" s="88">
        <f t="shared" si="28"/>
        <v>0</v>
      </c>
      <c r="MN13" s="88">
        <f t="shared" si="134"/>
        <v>50261.4</v>
      </c>
      <c r="MO13" s="88">
        <v>4788.1400000000003</v>
      </c>
      <c r="MP13" s="150">
        <v>4788.1400000000003</v>
      </c>
      <c r="MQ13" s="150">
        <v>4788.1400000000003</v>
      </c>
      <c r="MR13" s="150">
        <v>4788.1400000000003</v>
      </c>
      <c r="MS13" s="150">
        <v>4788.1400000000003</v>
      </c>
      <c r="MT13" s="150">
        <v>4788.1400000000003</v>
      </c>
      <c r="MU13" s="150">
        <v>5383.14</v>
      </c>
      <c r="MV13" s="150">
        <v>5383.14</v>
      </c>
      <c r="MW13" s="150">
        <v>5383.14</v>
      </c>
      <c r="MX13" s="150">
        <v>5383.14</v>
      </c>
      <c r="MY13" s="150"/>
      <c r="MZ13" s="150"/>
      <c r="NA13" s="88">
        <f t="shared" si="135"/>
        <v>15530.613102666714</v>
      </c>
      <c r="NB13" s="8">
        <v>0</v>
      </c>
      <c r="NC13" s="8">
        <v>0</v>
      </c>
      <c r="ND13" s="8">
        <v>1649.0415973842646</v>
      </c>
      <c r="NE13" s="8">
        <v>0</v>
      </c>
      <c r="NF13" s="8">
        <v>0</v>
      </c>
      <c r="NG13" s="8">
        <v>0</v>
      </c>
      <c r="NH13" s="8">
        <v>364.44657039889512</v>
      </c>
      <c r="NI13" s="8">
        <v>7006.8509579564343</v>
      </c>
      <c r="NJ13" s="8">
        <v>6283.7949079302034</v>
      </c>
      <c r="NK13" s="8">
        <v>226.47906899691654</v>
      </c>
      <c r="NL13" s="8"/>
      <c r="NM13" s="8"/>
      <c r="NN13" s="150">
        <f t="shared" si="136"/>
        <v>-34730.786897333288</v>
      </c>
      <c r="NO13" s="88">
        <f t="shared" si="29"/>
        <v>-34730.786897333288</v>
      </c>
      <c r="NP13" s="88">
        <f t="shared" si="30"/>
        <v>0</v>
      </c>
      <c r="NQ13" s="86">
        <f t="shared" si="31"/>
        <v>21764.060000000005</v>
      </c>
      <c r="NR13" s="289">
        <f t="shared" si="32"/>
        <v>13047.03</v>
      </c>
      <c r="NS13" s="288">
        <f t="shared" si="33"/>
        <v>-8717.0300000000043</v>
      </c>
      <c r="NT13" s="88">
        <f t="shared" si="34"/>
        <v>-8717.0300000000043</v>
      </c>
      <c r="NU13" s="88">
        <f t="shared" si="35"/>
        <v>0</v>
      </c>
      <c r="NV13" s="290">
        <f t="shared" si="137"/>
        <v>3969.6200000000003</v>
      </c>
      <c r="NW13" s="290">
        <v>360.63</v>
      </c>
      <c r="NX13" s="143">
        <v>360.63</v>
      </c>
      <c r="NY13" s="143">
        <v>360.63</v>
      </c>
      <c r="NZ13" s="290">
        <v>360.63</v>
      </c>
      <c r="OA13" s="290">
        <v>360.63</v>
      </c>
      <c r="OB13" s="290">
        <v>360.63</v>
      </c>
      <c r="OC13" s="290">
        <v>451.46</v>
      </c>
      <c r="OD13" s="290">
        <v>451.46</v>
      </c>
      <c r="OE13" s="290">
        <v>451.46</v>
      </c>
      <c r="OF13" s="290">
        <v>451.46</v>
      </c>
      <c r="OG13" s="290"/>
      <c r="OH13" s="290"/>
      <c r="OI13" s="8">
        <f t="shared" si="138"/>
        <v>7501.56</v>
      </c>
      <c r="OJ13" s="8">
        <v>0</v>
      </c>
      <c r="OK13" s="8">
        <v>0</v>
      </c>
      <c r="OL13" s="8">
        <v>0</v>
      </c>
      <c r="OM13" s="8"/>
      <c r="ON13" s="8">
        <v>5230.97</v>
      </c>
      <c r="OO13" s="8">
        <v>0</v>
      </c>
      <c r="OP13" s="8">
        <v>0</v>
      </c>
      <c r="OQ13" s="8">
        <v>2270.59</v>
      </c>
      <c r="OR13" s="8">
        <v>0</v>
      </c>
      <c r="OS13" s="8">
        <v>0</v>
      </c>
      <c r="OT13" s="8"/>
      <c r="OU13" s="8"/>
      <c r="OV13" s="143">
        <f t="shared" si="139"/>
        <v>3531.94</v>
      </c>
      <c r="OW13" s="8">
        <f t="shared" si="36"/>
        <v>0</v>
      </c>
      <c r="OX13" s="8">
        <f t="shared" si="37"/>
        <v>3531.94</v>
      </c>
      <c r="OY13" s="290">
        <f t="shared" si="140"/>
        <v>6626.7199999999993</v>
      </c>
      <c r="OZ13" s="290">
        <v>631.62</v>
      </c>
      <c r="PA13" s="143">
        <v>631.62</v>
      </c>
      <c r="PB13" s="143">
        <v>631.62</v>
      </c>
      <c r="PC13" s="143">
        <v>631.62</v>
      </c>
      <c r="PD13" s="143">
        <v>631.62</v>
      </c>
      <c r="PE13" s="143">
        <v>631.62</v>
      </c>
      <c r="PF13" s="143">
        <v>709.25</v>
      </c>
      <c r="PG13" s="143">
        <v>709.25</v>
      </c>
      <c r="PH13" s="143">
        <v>709.25</v>
      </c>
      <c r="PI13" s="143">
        <v>709.25</v>
      </c>
      <c r="PJ13" s="143"/>
      <c r="PK13" s="143"/>
      <c r="PL13" s="8">
        <f t="shared" si="141"/>
        <v>0</v>
      </c>
      <c r="PM13" s="290">
        <v>0</v>
      </c>
      <c r="PN13" s="290">
        <v>0</v>
      </c>
      <c r="PO13" s="290">
        <v>0</v>
      </c>
      <c r="PP13" s="290">
        <v>0</v>
      </c>
      <c r="PQ13" s="290">
        <v>0</v>
      </c>
      <c r="PR13" s="290">
        <v>0</v>
      </c>
      <c r="PS13" s="290">
        <v>0</v>
      </c>
      <c r="PT13" s="290">
        <v>0</v>
      </c>
      <c r="PU13" s="290">
        <v>0</v>
      </c>
      <c r="PV13" s="290">
        <v>0</v>
      </c>
      <c r="PW13" s="290"/>
      <c r="PX13" s="290"/>
      <c r="PY13" s="143">
        <f t="shared" si="142"/>
        <v>-6626.7199999999993</v>
      </c>
      <c r="PZ13" s="8">
        <f t="shared" si="38"/>
        <v>-6626.7199999999993</v>
      </c>
      <c r="QA13" s="8">
        <f t="shared" si="39"/>
        <v>0</v>
      </c>
      <c r="QB13" s="290">
        <f t="shared" si="143"/>
        <v>1004.2800000000001</v>
      </c>
      <c r="QC13" s="290">
        <v>89.06</v>
      </c>
      <c r="QD13" s="143">
        <v>89.06</v>
      </c>
      <c r="QE13" s="143">
        <v>89.06</v>
      </c>
      <c r="QF13" s="143">
        <v>89.06</v>
      </c>
      <c r="QG13" s="143">
        <v>89.06</v>
      </c>
      <c r="QH13" s="143">
        <v>89.06</v>
      </c>
      <c r="QI13" s="143">
        <v>117.48</v>
      </c>
      <c r="QJ13" s="143">
        <v>117.48</v>
      </c>
      <c r="QK13" s="143">
        <v>117.48</v>
      </c>
      <c r="QL13" s="143">
        <v>117.48</v>
      </c>
      <c r="QM13" s="143"/>
      <c r="QN13" s="143"/>
      <c r="QO13" s="8">
        <f t="shared" si="144"/>
        <v>0</v>
      </c>
      <c r="QP13" s="290">
        <v>0</v>
      </c>
      <c r="QQ13" s="290">
        <v>0</v>
      </c>
      <c r="QR13" s="290">
        <v>0</v>
      </c>
      <c r="QS13" s="290"/>
      <c r="QT13" s="290">
        <v>0</v>
      </c>
      <c r="QU13" s="290"/>
      <c r="QV13" s="290"/>
      <c r="QW13" s="290">
        <v>0</v>
      </c>
      <c r="QX13" s="290"/>
      <c r="QY13" s="290">
        <v>0</v>
      </c>
      <c r="QZ13" s="290"/>
      <c r="RA13" s="290"/>
      <c r="RB13" s="143">
        <f t="shared" si="145"/>
        <v>-1004.2800000000001</v>
      </c>
      <c r="RC13" s="8">
        <f t="shared" si="40"/>
        <v>-1004.2800000000001</v>
      </c>
      <c r="RD13" s="8">
        <f t="shared" si="41"/>
        <v>0</v>
      </c>
      <c r="RE13" s="290">
        <f t="shared" si="146"/>
        <v>6735.14</v>
      </c>
      <c r="RF13" s="8">
        <v>611.99</v>
      </c>
      <c r="RG13" s="143">
        <v>611.99</v>
      </c>
      <c r="RH13" s="143">
        <v>611.99</v>
      </c>
      <c r="RI13" s="143">
        <v>611.99</v>
      </c>
      <c r="RJ13" s="143">
        <v>611.99</v>
      </c>
      <c r="RK13" s="143">
        <v>611.99</v>
      </c>
      <c r="RL13" s="292">
        <v>765.8</v>
      </c>
      <c r="RM13" s="143">
        <v>765.8</v>
      </c>
      <c r="RN13" s="143">
        <v>765.8</v>
      </c>
      <c r="RO13" s="143">
        <v>765.8</v>
      </c>
      <c r="RP13" s="143"/>
      <c r="RQ13" s="143"/>
      <c r="RR13" s="8">
        <f t="shared" si="147"/>
        <v>0</v>
      </c>
      <c r="RS13" s="290">
        <v>0</v>
      </c>
      <c r="RT13" s="290"/>
      <c r="RU13" s="290">
        <v>0</v>
      </c>
      <c r="RV13" s="290">
        <v>0</v>
      </c>
      <c r="RW13" s="290">
        <v>0</v>
      </c>
      <c r="RX13" s="290">
        <v>0</v>
      </c>
      <c r="RY13" s="290"/>
      <c r="RZ13" s="290">
        <v>0</v>
      </c>
      <c r="SA13" s="290">
        <v>0</v>
      </c>
      <c r="SB13" s="290">
        <v>0</v>
      </c>
      <c r="SC13" s="290"/>
      <c r="SD13" s="290"/>
      <c r="SE13" s="8">
        <f t="shared" si="42"/>
        <v>-6735.14</v>
      </c>
      <c r="SF13" s="8">
        <f t="shared" si="43"/>
        <v>-6735.14</v>
      </c>
      <c r="SG13" s="8">
        <f t="shared" si="44"/>
        <v>0</v>
      </c>
      <c r="SH13" s="290">
        <f t="shared" si="148"/>
        <v>1325.4</v>
      </c>
      <c r="SI13" s="290">
        <v>125.98</v>
      </c>
      <c r="SJ13" s="143">
        <v>125.98</v>
      </c>
      <c r="SK13" s="143">
        <v>125.98</v>
      </c>
      <c r="SL13" s="143">
        <v>125.98</v>
      </c>
      <c r="SM13" s="143">
        <v>125.98</v>
      </c>
      <c r="SN13" s="143">
        <v>125.98</v>
      </c>
      <c r="SO13" s="143">
        <v>142.38</v>
      </c>
      <c r="SP13" s="143">
        <v>142.38</v>
      </c>
      <c r="SQ13" s="143">
        <v>142.38</v>
      </c>
      <c r="SR13" s="143">
        <v>142.38</v>
      </c>
      <c r="SS13" s="143"/>
      <c r="ST13" s="143"/>
      <c r="SU13" s="8">
        <f t="shared" si="149"/>
        <v>5545.47</v>
      </c>
      <c r="SV13" s="290">
        <v>0</v>
      </c>
      <c r="SW13" s="290">
        <v>0</v>
      </c>
      <c r="SX13" s="290">
        <v>0</v>
      </c>
      <c r="SY13" s="290">
        <v>0</v>
      </c>
      <c r="SZ13" s="290">
        <v>0</v>
      </c>
      <c r="TA13" s="290"/>
      <c r="TB13" s="290"/>
      <c r="TC13" s="290">
        <v>0</v>
      </c>
      <c r="TD13" s="290">
        <v>0</v>
      </c>
      <c r="TE13" s="290">
        <f>VLOOKUP(C13,'[2]Фін.рез.(витрати)'!$C$8:$AH$94,32,0)</f>
        <v>5545.47</v>
      </c>
      <c r="TF13" s="290"/>
      <c r="TG13" s="290"/>
      <c r="TH13" s="8">
        <f t="shared" si="45"/>
        <v>4220.07</v>
      </c>
      <c r="TI13" s="8">
        <f t="shared" si="46"/>
        <v>0</v>
      </c>
      <c r="TJ13" s="8">
        <f t="shared" si="47"/>
        <v>4220.07</v>
      </c>
      <c r="TK13" s="290">
        <f t="shared" si="150"/>
        <v>2102.9</v>
      </c>
      <c r="TL13" s="290">
        <v>185.45</v>
      </c>
      <c r="TM13" s="143">
        <v>185.45</v>
      </c>
      <c r="TN13" s="143">
        <v>185.45</v>
      </c>
      <c r="TO13" s="143">
        <v>185.45</v>
      </c>
      <c r="TP13" s="143">
        <v>185.45</v>
      </c>
      <c r="TQ13" s="143">
        <v>185.45</v>
      </c>
      <c r="TR13" s="143">
        <v>247.55</v>
      </c>
      <c r="TS13" s="143">
        <v>247.55</v>
      </c>
      <c r="TT13" s="143">
        <v>247.55</v>
      </c>
      <c r="TU13" s="143">
        <v>247.55</v>
      </c>
      <c r="TV13" s="143"/>
      <c r="TW13" s="143"/>
      <c r="TX13" s="8">
        <f t="shared" si="151"/>
        <v>0</v>
      </c>
      <c r="TY13" s="290">
        <v>0</v>
      </c>
      <c r="TZ13" s="290">
        <v>0</v>
      </c>
      <c r="UA13" s="290">
        <v>0</v>
      </c>
      <c r="UB13" s="290">
        <v>0</v>
      </c>
      <c r="UC13" s="290">
        <v>0</v>
      </c>
      <c r="UD13" s="290">
        <v>0</v>
      </c>
      <c r="UE13" s="290">
        <v>0</v>
      </c>
      <c r="UF13" s="290">
        <v>0</v>
      </c>
      <c r="UG13" s="290">
        <v>0</v>
      </c>
      <c r="UH13" s="290">
        <f>VLOOKUP(C13,'[2]Фін.рез.(витрати)'!$C$8:$AI$94,33,0)</f>
        <v>0</v>
      </c>
      <c r="UI13" s="290"/>
      <c r="UJ13" s="290"/>
      <c r="UK13" s="8">
        <f t="shared" si="48"/>
        <v>-2102.9</v>
      </c>
      <c r="UL13" s="8">
        <f t="shared" si="49"/>
        <v>-2102.9</v>
      </c>
      <c r="UM13" s="8">
        <f t="shared" si="50"/>
        <v>0</v>
      </c>
      <c r="UN13" s="290">
        <f t="shared" si="152"/>
        <v>0</v>
      </c>
      <c r="UO13" s="290">
        <v>0</v>
      </c>
      <c r="UP13" s="143">
        <v>0</v>
      </c>
      <c r="UQ13" s="143">
        <v>0</v>
      </c>
      <c r="UR13" s="143">
        <v>0</v>
      </c>
      <c r="US13" s="143">
        <v>0</v>
      </c>
      <c r="UT13" s="143">
        <v>0</v>
      </c>
      <c r="UU13" s="143">
        <v>0</v>
      </c>
      <c r="UV13" s="143">
        <v>0</v>
      </c>
      <c r="UW13" s="143">
        <v>0</v>
      </c>
      <c r="UX13" s="143">
        <v>0</v>
      </c>
      <c r="UY13" s="143"/>
      <c r="UZ13" s="143"/>
      <c r="VA13" s="8">
        <f t="shared" si="51"/>
        <v>0</v>
      </c>
      <c r="VB13" s="143"/>
      <c r="VC13" s="143"/>
      <c r="VD13" s="143"/>
      <c r="VE13" s="143"/>
      <c r="VF13" s="143"/>
      <c r="VG13" s="143"/>
      <c r="VH13" s="143"/>
      <c r="VI13" s="143"/>
      <c r="VJ13" s="143"/>
      <c r="VK13" s="143"/>
      <c r="VL13" s="143"/>
      <c r="VM13" s="143"/>
      <c r="VN13" s="8">
        <f t="shared" si="52"/>
        <v>0</v>
      </c>
      <c r="VO13" s="8">
        <f t="shared" si="53"/>
        <v>0</v>
      </c>
      <c r="VP13" s="8">
        <f t="shared" si="54"/>
        <v>0</v>
      </c>
      <c r="VQ13" s="88">
        <f t="shared" si="55"/>
        <v>0</v>
      </c>
      <c r="VR13" s="150"/>
      <c r="VS13" s="150"/>
      <c r="VT13" s="150"/>
      <c r="VU13" s="150"/>
      <c r="VV13" s="150"/>
      <c r="VW13" s="150"/>
      <c r="VX13" s="150"/>
      <c r="VY13" s="150"/>
      <c r="VZ13" s="150"/>
      <c r="WA13" s="150"/>
      <c r="WB13" s="150"/>
      <c r="WC13" s="150"/>
      <c r="WD13" s="88">
        <f t="shared" si="56"/>
        <v>0</v>
      </c>
      <c r="WE13" s="143"/>
      <c r="WF13" s="143"/>
      <c r="WG13" s="143"/>
      <c r="WH13" s="143"/>
      <c r="WI13" s="143"/>
      <c r="WJ13" s="143"/>
      <c r="WK13" s="143"/>
      <c r="WL13" s="143"/>
      <c r="WM13" s="143"/>
      <c r="WN13" s="143"/>
      <c r="WO13" s="143"/>
      <c r="WP13" s="143"/>
      <c r="WQ13" s="88">
        <f t="shared" si="57"/>
        <v>0</v>
      </c>
      <c r="WR13" s="88">
        <f t="shared" si="58"/>
        <v>0</v>
      </c>
      <c r="WS13" s="88">
        <f t="shared" si="59"/>
        <v>0</v>
      </c>
      <c r="WT13" s="291">
        <f t="shared" si="153"/>
        <v>45363.12</v>
      </c>
      <c r="WU13" s="291">
        <v>3869.42</v>
      </c>
      <c r="WV13" s="150">
        <v>3869.42</v>
      </c>
      <c r="WW13" s="150">
        <v>3869.42</v>
      </c>
      <c r="WX13" s="150">
        <v>3869.42</v>
      </c>
      <c r="WY13" s="150">
        <v>3869.42</v>
      </c>
      <c r="WZ13" s="150">
        <v>3869.42</v>
      </c>
      <c r="XA13" s="150">
        <v>5536.65</v>
      </c>
      <c r="XB13" s="150">
        <v>5536.65</v>
      </c>
      <c r="XC13" s="150">
        <v>5536.65</v>
      </c>
      <c r="XD13" s="150">
        <v>5536.65</v>
      </c>
      <c r="XE13" s="150"/>
      <c r="XF13" s="150"/>
      <c r="XG13" s="291">
        <f t="shared" si="154"/>
        <v>48669.102710147134</v>
      </c>
      <c r="XH13" s="290">
        <v>4733.5543812663873</v>
      </c>
      <c r="XI13" s="290">
        <v>5290.1600929481556</v>
      </c>
      <c r="XJ13" s="290"/>
      <c r="XK13" s="290">
        <v>3928.8545642323484</v>
      </c>
      <c r="XL13" s="290">
        <v>4744.3039964659902</v>
      </c>
      <c r="XM13" s="290">
        <v>5537.6795137082327</v>
      </c>
      <c r="XN13" s="290">
        <v>7719.3290549167104</v>
      </c>
      <c r="XO13" s="290">
        <v>6288.9358080999591</v>
      </c>
      <c r="XP13" s="290">
        <v>5493.4987398547482</v>
      </c>
      <c r="XQ13" s="290">
        <f>VLOOKUP(C13,'[2]Фін.рез.(витрати)'!$C$8:$AL$94,36,0)</f>
        <v>4932.7865586546022</v>
      </c>
      <c r="XR13" s="290"/>
      <c r="XS13" s="290"/>
      <c r="XT13" s="88">
        <f t="shared" si="60"/>
        <v>3305.982710147131</v>
      </c>
      <c r="XU13" s="88">
        <f t="shared" si="61"/>
        <v>0</v>
      </c>
      <c r="XV13" s="88">
        <f t="shared" si="62"/>
        <v>3305.982710147131</v>
      </c>
      <c r="XW13" s="291">
        <f t="shared" si="155"/>
        <v>16132.7</v>
      </c>
      <c r="XX13" s="291">
        <v>1432.45</v>
      </c>
      <c r="XY13" s="150">
        <v>1432.45</v>
      </c>
      <c r="XZ13" s="150">
        <v>1432.45</v>
      </c>
      <c r="YA13" s="150">
        <v>1432.45</v>
      </c>
      <c r="YB13" s="150">
        <v>1432.45</v>
      </c>
      <c r="YC13" s="150">
        <v>1432.45</v>
      </c>
      <c r="YD13" s="150">
        <v>1884.5</v>
      </c>
      <c r="YE13" s="150">
        <v>1884.5</v>
      </c>
      <c r="YF13" s="150">
        <v>1884.5</v>
      </c>
      <c r="YG13" s="150">
        <v>1884.5</v>
      </c>
      <c r="YH13" s="150"/>
      <c r="YI13" s="150"/>
      <c r="YJ13" s="88">
        <f t="shared" si="156"/>
        <v>14881.074307460696</v>
      </c>
      <c r="YK13" s="290">
        <v>1660.652914979195</v>
      </c>
      <c r="YL13" s="290">
        <v>1340.5088020594396</v>
      </c>
      <c r="YM13" s="290">
        <v>1371.944543006065</v>
      </c>
      <c r="YN13" s="290">
        <v>1334.1473364067788</v>
      </c>
      <c r="YO13" s="290">
        <v>1901.0519410146383</v>
      </c>
      <c r="YP13" s="290">
        <v>1485.6660550668175</v>
      </c>
      <c r="YQ13" s="290">
        <v>1646.4899765325586</v>
      </c>
      <c r="YR13" s="290">
        <v>1628.6742645371901</v>
      </c>
      <c r="YS13" s="290">
        <v>1576.0268014532912</v>
      </c>
      <c r="YT13" s="290">
        <f>VLOOKUP(C13,'[2]Фін.рез.(витрати)'!$C$8:$AM$94,37,0)</f>
        <v>935.91167240472123</v>
      </c>
      <c r="YU13" s="290"/>
      <c r="YV13" s="290"/>
      <c r="YW13" s="143">
        <f t="shared" si="157"/>
        <v>-1251.6256925393045</v>
      </c>
      <c r="YX13" s="88">
        <f t="shared" si="63"/>
        <v>-1251.6256925393045</v>
      </c>
      <c r="YY13" s="88">
        <f t="shared" si="64"/>
        <v>0</v>
      </c>
      <c r="YZ13" s="291">
        <f t="shared" si="158"/>
        <v>6724.66</v>
      </c>
      <c r="ZA13" s="291">
        <v>636.61</v>
      </c>
      <c r="ZB13" s="150">
        <v>636.61</v>
      </c>
      <c r="ZC13" s="150">
        <v>636.61</v>
      </c>
      <c r="ZD13" s="150">
        <v>636.61</v>
      </c>
      <c r="ZE13" s="150">
        <v>636.61</v>
      </c>
      <c r="ZF13" s="150">
        <v>636.61</v>
      </c>
      <c r="ZG13" s="150">
        <v>726.25</v>
      </c>
      <c r="ZH13" s="150">
        <v>726.25</v>
      </c>
      <c r="ZI13" s="150">
        <v>726.25</v>
      </c>
      <c r="ZJ13" s="150">
        <v>726.25</v>
      </c>
      <c r="ZK13" s="150"/>
      <c r="ZL13" s="150"/>
      <c r="ZM13" s="88">
        <f t="shared" si="159"/>
        <v>12084.689289098676</v>
      </c>
      <c r="ZN13" s="291"/>
      <c r="ZO13" s="290">
        <v>1386.2383769881619</v>
      </c>
      <c r="ZP13" s="290">
        <v>8307.3040900993619</v>
      </c>
      <c r="ZQ13" s="290">
        <v>2391.1468220111524</v>
      </c>
      <c r="ZR13" s="290"/>
      <c r="ZS13" s="290"/>
      <c r="ZT13" s="290"/>
      <c r="ZU13" s="290"/>
      <c r="ZV13" s="290"/>
      <c r="ZW13" s="290"/>
      <c r="ZX13" s="290"/>
      <c r="ZY13" s="290"/>
      <c r="ZZ13" s="88">
        <f t="shared" si="65"/>
        <v>5360.0292890986766</v>
      </c>
      <c r="AAA13" s="88">
        <f t="shared" si="66"/>
        <v>0</v>
      </c>
      <c r="AAB13" s="88">
        <f t="shared" si="67"/>
        <v>5360.0292890986766</v>
      </c>
      <c r="AAC13" s="291">
        <f t="shared" si="160"/>
        <v>1461.8600000000001</v>
      </c>
      <c r="AAD13" s="291">
        <v>145.01</v>
      </c>
      <c r="AAE13" s="150">
        <v>145.01</v>
      </c>
      <c r="AAF13" s="150">
        <v>145.01</v>
      </c>
      <c r="AAG13" s="150">
        <v>145.01</v>
      </c>
      <c r="AAH13" s="150">
        <v>145.01</v>
      </c>
      <c r="AAI13" s="150">
        <v>145.01</v>
      </c>
      <c r="AAJ13" s="150">
        <v>147.94999999999999</v>
      </c>
      <c r="AAK13" s="150">
        <v>147.94999999999999</v>
      </c>
      <c r="AAL13" s="150">
        <v>147.94999999999999</v>
      </c>
      <c r="AAM13" s="150">
        <v>147.94999999999999</v>
      </c>
      <c r="AAN13" s="150"/>
      <c r="AAO13" s="150"/>
      <c r="AAP13" s="88">
        <f t="shared" si="161"/>
        <v>1732.1781215199999</v>
      </c>
      <c r="AAQ13" s="290">
        <v>179.22697099999999</v>
      </c>
      <c r="AAR13" s="290">
        <v>175.23566213999999</v>
      </c>
      <c r="AAS13" s="290">
        <v>174.82418799999999</v>
      </c>
      <c r="AAT13" s="290">
        <v>173.93761000000001</v>
      </c>
      <c r="AAU13" s="290">
        <v>174.73925237999998</v>
      </c>
      <c r="AAV13" s="290">
        <v>174.743492</v>
      </c>
      <c r="AAW13" s="290">
        <v>170.66819000000001</v>
      </c>
      <c r="AAX13" s="290">
        <v>169.334858</v>
      </c>
      <c r="AAY13" s="290">
        <v>168.10978800000001</v>
      </c>
      <c r="AAZ13" s="290">
        <f>VLOOKUP(C13,'[2]Фін.рез.(витрати)'!$C$8:$AO$94,39,0)</f>
        <v>171.35811000000001</v>
      </c>
      <c r="ABA13" s="290"/>
      <c r="ABB13" s="290"/>
      <c r="ABC13" s="88">
        <f t="shared" si="68"/>
        <v>270.31812151999975</v>
      </c>
      <c r="ABD13" s="88">
        <f t="shared" si="69"/>
        <v>0</v>
      </c>
      <c r="ABE13" s="88">
        <f t="shared" si="70"/>
        <v>270.31812151999975</v>
      </c>
      <c r="ABF13" s="291">
        <f t="shared" si="162"/>
        <v>323.65999999999997</v>
      </c>
      <c r="ABG13" s="291">
        <v>32.090000000000003</v>
      </c>
      <c r="ABH13" s="150">
        <v>32.090000000000003</v>
      </c>
      <c r="ABI13" s="150">
        <v>32.090000000000003</v>
      </c>
      <c r="ABJ13" s="150">
        <v>32.090000000000003</v>
      </c>
      <c r="ABK13" s="150">
        <v>32.090000000000003</v>
      </c>
      <c r="ABL13" s="150">
        <v>32.090000000000003</v>
      </c>
      <c r="ABM13" s="150">
        <v>32.78</v>
      </c>
      <c r="ABN13" s="150">
        <v>32.78</v>
      </c>
      <c r="ABO13" s="150">
        <v>32.78</v>
      </c>
      <c r="ABP13" s="150">
        <v>32.78</v>
      </c>
      <c r="ABQ13" s="150"/>
      <c r="ABR13" s="150"/>
      <c r="ABS13" s="88">
        <f t="shared" si="163"/>
        <v>0</v>
      </c>
      <c r="ABT13" s="290">
        <v>0</v>
      </c>
      <c r="ABU13" s="290"/>
      <c r="ABV13" s="290"/>
      <c r="ABW13" s="290"/>
      <c r="ABX13" s="290"/>
      <c r="ABY13" s="290"/>
      <c r="ABZ13" s="290"/>
      <c r="ACA13" s="290">
        <v>0</v>
      </c>
      <c r="ACB13" s="290">
        <v>0</v>
      </c>
      <c r="ACC13" s="290">
        <f>VLOOKUP(C13,'[2]Фін.рез.(витрати)'!$C$8:$AP$94,40,0)</f>
        <v>0</v>
      </c>
      <c r="ACD13" s="290"/>
      <c r="ACE13" s="290"/>
      <c r="ACF13" s="88">
        <f t="shared" si="71"/>
        <v>-323.65999999999997</v>
      </c>
      <c r="ACG13" s="88">
        <f t="shared" si="72"/>
        <v>-323.65999999999997</v>
      </c>
      <c r="ACH13" s="88">
        <f t="shared" si="73"/>
        <v>0</v>
      </c>
      <c r="ACI13" s="86">
        <f t="shared" si="74"/>
        <v>16914.039999999997</v>
      </c>
      <c r="ACJ13" s="88">
        <f t="shared" si="75"/>
        <v>6788.9122628399991</v>
      </c>
      <c r="ACK13" s="288">
        <f t="shared" si="76"/>
        <v>-10125.127737159997</v>
      </c>
      <c r="ACL13" s="88">
        <f t="shared" si="77"/>
        <v>-10125.127737159997</v>
      </c>
      <c r="ACM13" s="88">
        <f t="shared" si="78"/>
        <v>0</v>
      </c>
      <c r="ACN13" s="290">
        <f t="shared" si="164"/>
        <v>16914.039999999997</v>
      </c>
      <c r="ACO13" s="290">
        <v>1741.26</v>
      </c>
      <c r="ACP13" s="143">
        <v>1741.26</v>
      </c>
      <c r="ACQ13" s="143">
        <v>1741.26</v>
      </c>
      <c r="ACR13" s="143">
        <v>1741.26</v>
      </c>
      <c r="ACS13" s="143">
        <v>1741.26</v>
      </c>
      <c r="ACT13" s="143">
        <v>1741.26</v>
      </c>
      <c r="ACU13" s="143">
        <v>1616.62</v>
      </c>
      <c r="ACV13" s="143">
        <v>1616.62</v>
      </c>
      <c r="ACW13" s="143">
        <v>1616.62</v>
      </c>
      <c r="ACX13" s="143">
        <v>1616.62</v>
      </c>
      <c r="ACY13" s="143"/>
      <c r="ACZ13" s="143"/>
      <c r="ADA13" s="8">
        <f t="shared" si="165"/>
        <v>6788.9122628399991</v>
      </c>
      <c r="ADB13" s="290">
        <v>775.09845900000005</v>
      </c>
      <c r="ADC13" s="290">
        <v>610.36629332400003</v>
      </c>
      <c r="ADD13" s="290">
        <v>821.44663920000005</v>
      </c>
      <c r="ADE13" s="290">
        <v>483.86280600000003</v>
      </c>
      <c r="ADF13" s="290">
        <v>910.91345331600007</v>
      </c>
      <c r="ADG13" s="290">
        <v>702.60469200000011</v>
      </c>
      <c r="ADH13" s="290">
        <v>530.62291800000003</v>
      </c>
      <c r="ADI13" s="290">
        <v>791.69543999999996</v>
      </c>
      <c r="ADJ13" s="290">
        <v>589.47587999999996</v>
      </c>
      <c r="ADK13" s="290">
        <f>VLOOKUP(C13,'[2]Фін.рез.(витрати)'!$C$8:$AR$94,42,0)</f>
        <v>572.82568200000003</v>
      </c>
      <c r="ADL13" s="290"/>
      <c r="ADM13" s="290"/>
      <c r="ADN13" s="8">
        <f t="shared" si="79"/>
        <v>-10125.127737159997</v>
      </c>
      <c r="ADO13" s="8">
        <f t="shared" si="80"/>
        <v>-10125.127737159997</v>
      </c>
      <c r="ADP13" s="8">
        <f t="shared" si="81"/>
        <v>0</v>
      </c>
      <c r="ADQ13" s="290">
        <f t="shared" si="166"/>
        <v>0</v>
      </c>
      <c r="ADR13" s="290">
        <v>0</v>
      </c>
      <c r="ADS13" s="143">
        <v>0</v>
      </c>
      <c r="ADT13" s="143">
        <v>0</v>
      </c>
      <c r="ADU13" s="143">
        <v>0</v>
      </c>
      <c r="ADV13" s="143">
        <v>0</v>
      </c>
      <c r="ADW13" s="143">
        <v>0</v>
      </c>
      <c r="ADX13" s="143">
        <v>0</v>
      </c>
      <c r="ADY13" s="143">
        <v>0</v>
      </c>
      <c r="ADZ13" s="143">
        <v>0</v>
      </c>
      <c r="AEA13" s="143">
        <v>0</v>
      </c>
      <c r="AEB13" s="143"/>
      <c r="AEC13" s="143"/>
      <c r="AED13" s="8">
        <f t="shared" si="167"/>
        <v>0</v>
      </c>
      <c r="AEE13" s="290">
        <v>0</v>
      </c>
      <c r="AEF13" s="290">
        <v>0</v>
      </c>
      <c r="AEG13" s="290">
        <v>0</v>
      </c>
      <c r="AEH13" s="290">
        <v>0</v>
      </c>
      <c r="AEI13" s="290">
        <v>0</v>
      </c>
      <c r="AEJ13" s="290">
        <v>0</v>
      </c>
      <c r="AEK13" s="290">
        <v>0</v>
      </c>
      <c r="AEL13" s="290">
        <v>0</v>
      </c>
      <c r="AEM13" s="290">
        <v>0</v>
      </c>
      <c r="AEN13" s="290">
        <f>VLOOKUP(C13,'[2]Фін.рез.(витрати)'!$C$8:$AS$94,43,0)</f>
        <v>0</v>
      </c>
      <c r="AEO13" s="290"/>
      <c r="AEP13" s="290"/>
      <c r="AEQ13" s="8">
        <f t="shared" si="82"/>
        <v>0</v>
      </c>
      <c r="AER13" s="8">
        <f t="shared" si="83"/>
        <v>0</v>
      </c>
      <c r="AES13" s="8">
        <f t="shared" si="84"/>
        <v>0</v>
      </c>
      <c r="AET13" s="290">
        <f t="shared" si="168"/>
        <v>0</v>
      </c>
      <c r="AEU13" s="290"/>
      <c r="AEV13" s="143"/>
      <c r="AEW13" s="143"/>
      <c r="AEX13" s="143"/>
      <c r="AEY13" s="143"/>
      <c r="AEZ13" s="143"/>
      <c r="AFA13" s="143"/>
      <c r="AFB13" s="143"/>
      <c r="AFC13" s="143"/>
      <c r="AFD13" s="143"/>
      <c r="AFE13" s="143"/>
      <c r="AFF13" s="143"/>
      <c r="AFG13" s="8">
        <f t="shared" si="169"/>
        <v>0</v>
      </c>
      <c r="AFH13" s="290"/>
      <c r="AFI13" s="290"/>
      <c r="AFJ13" s="290"/>
      <c r="AFK13" s="290"/>
      <c r="AFL13" s="290"/>
      <c r="AFM13" s="290"/>
      <c r="AFN13" s="290"/>
      <c r="AFO13" s="290"/>
      <c r="AFP13" s="290"/>
      <c r="AFQ13" s="290"/>
      <c r="AFR13" s="290"/>
      <c r="AFS13" s="290"/>
      <c r="AFT13" s="8">
        <f t="shared" si="85"/>
        <v>0</v>
      </c>
      <c r="AFU13" s="8">
        <f t="shared" si="86"/>
        <v>0</v>
      </c>
      <c r="AFV13" s="94">
        <f t="shared" si="87"/>
        <v>0</v>
      </c>
      <c r="AFW13" s="293">
        <f t="shared" si="88"/>
        <v>203087.24000000002</v>
      </c>
      <c r="AFX13" s="294">
        <f t="shared" si="89"/>
        <v>163640.45588192655</v>
      </c>
      <c r="AFY13" s="295">
        <f t="shared" si="90"/>
        <v>-39446.784118073469</v>
      </c>
      <c r="AFZ13" s="8">
        <f t="shared" si="170"/>
        <v>-39446.784118073469</v>
      </c>
      <c r="AGA13" s="95">
        <f t="shared" si="171"/>
        <v>0</v>
      </c>
      <c r="AGB13" s="296">
        <f t="shared" si="91"/>
        <v>243704.68800000002</v>
      </c>
      <c r="AGC13" s="295">
        <f t="shared" si="91"/>
        <v>196368.54705831184</v>
      </c>
      <c r="AGD13" s="295">
        <f t="shared" si="92"/>
        <v>-47336.14094168818</v>
      </c>
      <c r="AGE13" s="8">
        <f t="shared" si="93"/>
        <v>-47336.14094168818</v>
      </c>
      <c r="AGF13" s="94">
        <f t="shared" si="94"/>
        <v>0</v>
      </c>
      <c r="AGG13" s="107">
        <f t="shared" si="172"/>
        <v>12185.234400000001</v>
      </c>
      <c r="AGH13" s="140">
        <f t="shared" si="173"/>
        <v>9818.4273529155926</v>
      </c>
      <c r="AGI13" s="295">
        <f t="shared" si="95"/>
        <v>-2366.8070470844086</v>
      </c>
      <c r="AGJ13" s="8">
        <f t="shared" si="96"/>
        <v>-2366.8070470844086</v>
      </c>
      <c r="AGK13" s="95">
        <f t="shared" si="97"/>
        <v>0</v>
      </c>
      <c r="AGL13" s="108">
        <f t="shared" si="174"/>
        <v>255889.92240000004</v>
      </c>
      <c r="AGM13" s="108">
        <f t="shared" si="174"/>
        <v>206186.97441122745</v>
      </c>
      <c r="AGN13" s="297">
        <f t="shared" si="99"/>
        <v>-49702.94798877259</v>
      </c>
      <c r="AGO13" s="108">
        <f t="shared" si="100"/>
        <v>-49702.94798877259</v>
      </c>
      <c r="AGP13" s="109">
        <f t="shared" si="101"/>
        <v>0</v>
      </c>
      <c r="AGQ13" s="139">
        <f t="shared" si="175"/>
        <v>4.7619047619047616E-2</v>
      </c>
      <c r="AGR13" s="298"/>
      <c r="AGS13" s="298">
        <v>0.05</v>
      </c>
      <c r="AGT13" s="299"/>
      <c r="AGU13" s="177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</row>
    <row r="14" spans="1:892" s="141" customFormat="1" ht="12.75" outlineLevel="1" x14ac:dyDescent="0.25">
      <c r="A14" s="154">
        <v>444</v>
      </c>
      <c r="B14" s="285">
        <v>3</v>
      </c>
      <c r="C14" s="300" t="s">
        <v>2525</v>
      </c>
      <c r="D14" s="302">
        <v>9</v>
      </c>
      <c r="E14" s="149">
        <v>4260.3999999999996</v>
      </c>
      <c r="F14" s="288">
        <f t="shared" si="0"/>
        <v>56956.56</v>
      </c>
      <c r="G14" s="289">
        <f t="shared" si="1"/>
        <v>64852.475691400468</v>
      </c>
      <c r="H14" s="288">
        <f t="shared" si="2"/>
        <v>7895.9156914004707</v>
      </c>
      <c r="I14" s="88">
        <f t="shared" si="3"/>
        <v>0</v>
      </c>
      <c r="J14" s="88">
        <f t="shared" si="4"/>
        <v>7895.9156914004707</v>
      </c>
      <c r="K14" s="290">
        <f t="shared" si="102"/>
        <v>21910.28</v>
      </c>
      <c r="L14" s="143">
        <v>1931.24</v>
      </c>
      <c r="M14" s="143">
        <v>1931.24</v>
      </c>
      <c r="N14" s="143">
        <v>1931.24</v>
      </c>
      <c r="O14" s="143">
        <v>1931.24</v>
      </c>
      <c r="P14" s="143">
        <v>1931.24</v>
      </c>
      <c r="Q14" s="143">
        <v>1931.24</v>
      </c>
      <c r="R14" s="143">
        <v>2580.71</v>
      </c>
      <c r="S14" s="143">
        <v>2580.71</v>
      </c>
      <c r="T14" s="143">
        <v>2580.71</v>
      </c>
      <c r="U14" s="143">
        <v>2580.71</v>
      </c>
      <c r="V14" s="143"/>
      <c r="W14" s="143"/>
      <c r="X14" s="143">
        <f t="shared" si="103"/>
        <v>26964.944844005742</v>
      </c>
      <c r="Y14" s="290">
        <v>0</v>
      </c>
      <c r="Z14" s="290">
        <v>0</v>
      </c>
      <c r="AA14" s="290">
        <v>12349.570614503235</v>
      </c>
      <c r="AB14" s="290">
        <v>0</v>
      </c>
      <c r="AC14" s="290">
        <v>0</v>
      </c>
      <c r="AD14" s="290">
        <v>0</v>
      </c>
      <c r="AE14" s="290">
        <v>0</v>
      </c>
      <c r="AF14" s="290">
        <v>0</v>
      </c>
      <c r="AG14" s="290">
        <v>14615.374229502508</v>
      </c>
      <c r="AH14" s="290">
        <v>0</v>
      </c>
      <c r="AI14" s="290"/>
      <c r="AJ14" s="290"/>
      <c r="AK14" s="143"/>
      <c r="AL14" s="143">
        <f t="shared" si="104"/>
        <v>0</v>
      </c>
      <c r="AM14" s="143">
        <f t="shared" si="5"/>
        <v>0</v>
      </c>
      <c r="AN14" s="290">
        <f t="shared" si="105"/>
        <v>3490.8199999999997</v>
      </c>
      <c r="AO14" s="143">
        <v>307.17</v>
      </c>
      <c r="AP14" s="143">
        <v>307.17</v>
      </c>
      <c r="AQ14" s="143">
        <v>307.17</v>
      </c>
      <c r="AR14" s="143">
        <v>307.17</v>
      </c>
      <c r="AS14" s="143">
        <v>307.17</v>
      </c>
      <c r="AT14" s="143">
        <v>307.17</v>
      </c>
      <c r="AU14" s="143">
        <v>411.95</v>
      </c>
      <c r="AV14" s="143">
        <v>411.95</v>
      </c>
      <c r="AW14" s="143">
        <v>411.95</v>
      </c>
      <c r="AX14" s="143">
        <v>411.95</v>
      </c>
      <c r="AY14" s="143"/>
      <c r="AZ14" s="143"/>
      <c r="BA14" s="8">
        <f t="shared" si="106"/>
        <v>4336.0139224001541</v>
      </c>
      <c r="BB14" s="290">
        <v>0</v>
      </c>
      <c r="BC14" s="290">
        <v>0</v>
      </c>
      <c r="BD14" s="290">
        <v>1985.8284486357225</v>
      </c>
      <c r="BE14" s="290">
        <v>0</v>
      </c>
      <c r="BF14" s="290">
        <v>0</v>
      </c>
      <c r="BG14" s="290">
        <v>0</v>
      </c>
      <c r="BH14" s="290">
        <v>0</v>
      </c>
      <c r="BI14" s="290">
        <v>0</v>
      </c>
      <c r="BJ14" s="290">
        <v>2350.1854737644321</v>
      </c>
      <c r="BK14" s="290">
        <v>0</v>
      </c>
      <c r="BL14" s="290"/>
      <c r="BM14" s="290"/>
      <c r="BN14" s="143"/>
      <c r="BO14" s="8">
        <f t="shared" si="6"/>
        <v>0</v>
      </c>
      <c r="BP14" s="8">
        <f t="shared" si="7"/>
        <v>0</v>
      </c>
      <c r="BQ14" s="290">
        <f t="shared" si="107"/>
        <v>2925.1</v>
      </c>
      <c r="BR14" s="143">
        <v>278.20999999999998</v>
      </c>
      <c r="BS14" s="263">
        <v>278.20999999999998</v>
      </c>
      <c r="BT14" s="143">
        <v>278.20999999999998</v>
      </c>
      <c r="BU14" s="143">
        <v>278.20999999999998</v>
      </c>
      <c r="BV14" s="143">
        <v>278.20999999999998</v>
      </c>
      <c r="BW14" s="143">
        <v>278.20999999999998</v>
      </c>
      <c r="BX14" s="143">
        <v>313.95999999999998</v>
      </c>
      <c r="BY14" s="143">
        <v>313.95999999999998</v>
      </c>
      <c r="BZ14" s="143">
        <v>313.95999999999998</v>
      </c>
      <c r="CA14" s="143">
        <v>313.95999999999998</v>
      </c>
      <c r="CB14" s="143"/>
      <c r="CC14" s="143"/>
      <c r="CD14" s="290">
        <f t="shared" si="108"/>
        <v>3130.4056595478005</v>
      </c>
      <c r="CE14" s="290">
        <v>323.90037856499998</v>
      </c>
      <c r="CF14" s="290">
        <v>316.68725409210003</v>
      </c>
      <c r="CG14" s="290">
        <v>315.94363482</v>
      </c>
      <c r="CH14" s="290">
        <v>314.34140415000002</v>
      </c>
      <c r="CI14" s="290">
        <v>315.79013850569999</v>
      </c>
      <c r="CJ14" s="290">
        <v>315.79766122500001</v>
      </c>
      <c r="CK14" s="290">
        <v>308.43288285</v>
      </c>
      <c r="CL14" s="290">
        <v>306.02327487000002</v>
      </c>
      <c r="CM14" s="290">
        <v>303.80931881999999</v>
      </c>
      <c r="CN14" s="290">
        <v>309.67971165</v>
      </c>
      <c r="CO14" s="290"/>
      <c r="CP14" s="290"/>
      <c r="CQ14" s="143"/>
      <c r="CR14" s="8">
        <f t="shared" si="8"/>
        <v>0</v>
      </c>
      <c r="CS14" s="8">
        <f t="shared" si="9"/>
        <v>0</v>
      </c>
      <c r="CT14" s="290">
        <f t="shared" si="109"/>
        <v>505.34000000000003</v>
      </c>
      <c r="CU14" s="290">
        <v>48.15</v>
      </c>
      <c r="CV14" s="143">
        <v>48.15</v>
      </c>
      <c r="CW14" s="143">
        <v>48.15</v>
      </c>
      <c r="CX14" s="143">
        <v>48.15</v>
      </c>
      <c r="CY14" s="143">
        <v>48.15</v>
      </c>
      <c r="CZ14" s="143">
        <v>48.15</v>
      </c>
      <c r="DA14" s="143">
        <v>54.11</v>
      </c>
      <c r="DB14" s="143">
        <v>54.11</v>
      </c>
      <c r="DC14" s="143">
        <v>54.11</v>
      </c>
      <c r="DD14" s="143">
        <v>54.11</v>
      </c>
      <c r="DE14" s="143"/>
      <c r="DF14" s="143"/>
      <c r="DG14" s="290">
        <f t="shared" si="110"/>
        <v>540.6870038966</v>
      </c>
      <c r="DH14" s="290">
        <v>55.944418804999998</v>
      </c>
      <c r="DI14" s="290">
        <v>54.698560253700002</v>
      </c>
      <c r="DJ14" s="290">
        <v>54.570121540000002</v>
      </c>
      <c r="DK14" s="290">
        <v>54.293382550000004</v>
      </c>
      <c r="DL14" s="290">
        <v>54.543609492900003</v>
      </c>
      <c r="DM14" s="290">
        <v>54.544908825</v>
      </c>
      <c r="DN14" s="290">
        <v>53.272856449999999</v>
      </c>
      <c r="DO14" s="290">
        <v>52.856666390000001</v>
      </c>
      <c r="DP14" s="290">
        <v>52.474269540000002</v>
      </c>
      <c r="DQ14" s="290">
        <v>53.488210049999999</v>
      </c>
      <c r="DR14" s="290"/>
      <c r="DS14" s="290"/>
      <c r="DT14" s="143">
        <f t="shared" si="111"/>
        <v>35.347003896599972</v>
      </c>
      <c r="DU14" s="8">
        <f t="shared" si="10"/>
        <v>0</v>
      </c>
      <c r="DV14" s="8">
        <f t="shared" si="112"/>
        <v>35.347003896599972</v>
      </c>
      <c r="DW14" s="290">
        <f t="shared" si="11"/>
        <v>426.02</v>
      </c>
      <c r="DX14" s="290">
        <v>37.49</v>
      </c>
      <c r="DY14" s="143">
        <v>37.49</v>
      </c>
      <c r="DZ14" s="143">
        <v>37.49</v>
      </c>
      <c r="EA14" s="143">
        <v>37.49</v>
      </c>
      <c r="EB14" s="143">
        <v>37.49</v>
      </c>
      <c r="EC14" s="143">
        <v>37.49</v>
      </c>
      <c r="ED14" s="143">
        <v>50.27</v>
      </c>
      <c r="EE14" s="143">
        <v>50.27</v>
      </c>
      <c r="EF14" s="143">
        <v>50.27</v>
      </c>
      <c r="EG14" s="143">
        <v>50.27</v>
      </c>
      <c r="EH14" s="143"/>
      <c r="EI14" s="143"/>
      <c r="EJ14" s="143"/>
      <c r="EK14" s="290">
        <f t="shared" si="113"/>
        <v>529.22509155896194</v>
      </c>
      <c r="EL14" s="290">
        <v>0</v>
      </c>
      <c r="EM14" s="290">
        <v>0</v>
      </c>
      <c r="EN14" s="290">
        <v>242.37869108896231</v>
      </c>
      <c r="EO14" s="290">
        <v>0</v>
      </c>
      <c r="EP14" s="290">
        <v>0</v>
      </c>
      <c r="EQ14" s="290">
        <v>0</v>
      </c>
      <c r="ER14" s="290">
        <v>0</v>
      </c>
      <c r="ES14" s="290">
        <v>0</v>
      </c>
      <c r="ET14" s="290">
        <v>286.84640046999965</v>
      </c>
      <c r="EU14" s="290">
        <v>0</v>
      </c>
      <c r="EV14" s="290"/>
      <c r="EW14" s="290"/>
      <c r="EX14" s="8">
        <f t="shared" si="12"/>
        <v>103.20509155896195</v>
      </c>
      <c r="EY14" s="8">
        <f t="shared" si="114"/>
        <v>0</v>
      </c>
      <c r="EZ14" s="8">
        <f t="shared" si="115"/>
        <v>103.20509155896195</v>
      </c>
      <c r="FA14" s="290">
        <f t="shared" si="116"/>
        <v>6993.5199999999995</v>
      </c>
      <c r="FB14" s="290">
        <v>615.20000000000005</v>
      </c>
      <c r="FC14" s="143">
        <v>615.20000000000005</v>
      </c>
      <c r="FD14" s="143">
        <v>615.20000000000005</v>
      </c>
      <c r="FE14" s="143">
        <v>615.20000000000005</v>
      </c>
      <c r="FF14" s="143">
        <v>615.20000000000005</v>
      </c>
      <c r="FG14" s="143">
        <v>615.20000000000005</v>
      </c>
      <c r="FH14" s="143">
        <v>825.58</v>
      </c>
      <c r="FI14" s="143">
        <v>825.58</v>
      </c>
      <c r="FJ14" s="143">
        <v>825.58</v>
      </c>
      <c r="FK14" s="143">
        <v>825.58</v>
      </c>
      <c r="FL14" s="143"/>
      <c r="FM14" s="143"/>
      <c r="FN14" s="8">
        <f t="shared" si="117"/>
        <v>8727.6198057196852</v>
      </c>
      <c r="FO14" s="290">
        <v>0</v>
      </c>
      <c r="FP14" s="290">
        <v>0</v>
      </c>
      <c r="FQ14" s="290">
        <v>4035.7432876230423</v>
      </c>
      <c r="FR14" s="290">
        <v>0</v>
      </c>
      <c r="FS14" s="290">
        <v>0</v>
      </c>
      <c r="FT14" s="290">
        <v>0</v>
      </c>
      <c r="FU14" s="290">
        <v>0</v>
      </c>
      <c r="FV14" s="290">
        <v>0</v>
      </c>
      <c r="FW14" s="290">
        <v>4691.8765180966429</v>
      </c>
      <c r="FX14" s="290">
        <v>0</v>
      </c>
      <c r="FY14" s="290"/>
      <c r="FZ14" s="290"/>
      <c r="GA14" s="143">
        <f t="shared" si="118"/>
        <v>1734.0998057196857</v>
      </c>
      <c r="GB14" s="8">
        <f t="shared" si="119"/>
        <v>0</v>
      </c>
      <c r="GC14" s="8">
        <f t="shared" si="120"/>
        <v>1734.0998057196857</v>
      </c>
      <c r="GD14" s="290">
        <f t="shared" si="121"/>
        <v>0</v>
      </c>
      <c r="GE14" s="143"/>
      <c r="GF14" s="143"/>
      <c r="GG14" s="143"/>
      <c r="GH14" s="143"/>
      <c r="GI14" s="143"/>
      <c r="GJ14" s="143"/>
      <c r="GK14" s="143"/>
      <c r="GL14" s="143"/>
      <c r="GM14" s="143"/>
      <c r="GN14" s="143"/>
      <c r="GO14" s="143"/>
      <c r="GP14" s="143"/>
      <c r="GQ14" s="8">
        <f t="shared" si="122"/>
        <v>0</v>
      </c>
      <c r="GR14" s="290">
        <v>0</v>
      </c>
      <c r="GS14" s="290">
        <f>VLOOKUP(C14,'[2]Фін.рез.(витрати)'!$C$8:$V$94,20,0)</f>
        <v>0</v>
      </c>
      <c r="GT14" s="290"/>
      <c r="GU14" s="290"/>
      <c r="GV14" s="143">
        <f t="shared" si="123"/>
        <v>0</v>
      </c>
      <c r="GW14" s="8">
        <f t="shared" si="13"/>
        <v>0</v>
      </c>
      <c r="GX14" s="8">
        <f t="shared" si="14"/>
        <v>0</v>
      </c>
      <c r="GY14" s="290">
        <f t="shared" si="124"/>
        <v>20705.48</v>
      </c>
      <c r="GZ14" s="290">
        <v>1832.4</v>
      </c>
      <c r="HA14" s="143">
        <v>1832.4</v>
      </c>
      <c r="HB14" s="143">
        <v>1832.4</v>
      </c>
      <c r="HC14" s="143">
        <v>1832.4</v>
      </c>
      <c r="HD14" s="143">
        <v>1832.4</v>
      </c>
      <c r="HE14" s="143">
        <v>1832.4</v>
      </c>
      <c r="HF14" s="143">
        <v>2427.77</v>
      </c>
      <c r="HG14" s="143">
        <v>2427.77</v>
      </c>
      <c r="HH14" s="143">
        <v>2427.77</v>
      </c>
      <c r="HI14" s="143">
        <v>2427.77</v>
      </c>
      <c r="HJ14" s="143"/>
      <c r="HK14" s="143"/>
      <c r="HL14" s="8">
        <f t="shared" si="125"/>
        <v>20623.579364271533</v>
      </c>
      <c r="HM14" s="290">
        <v>2657.9258132613782</v>
      </c>
      <c r="HN14" s="290">
        <v>1963.6933391903465</v>
      </c>
      <c r="HO14" s="290">
        <v>2306.8786150542187</v>
      </c>
      <c r="HP14" s="290">
        <v>2127.3015473588734</v>
      </c>
      <c r="HQ14" s="290">
        <v>1973.829171345026</v>
      </c>
      <c r="HR14" s="290">
        <v>1969.1321786250298</v>
      </c>
      <c r="HS14" s="290">
        <v>1814.4415934274652</v>
      </c>
      <c r="HT14" s="290">
        <v>1803.8102449802134</v>
      </c>
      <c r="HU14" s="290">
        <v>2027.6895315618137</v>
      </c>
      <c r="HV14" s="290">
        <v>1978.8773294671698</v>
      </c>
      <c r="HW14" s="290"/>
      <c r="HX14" s="290"/>
      <c r="HY14" s="8">
        <f t="shared" si="15"/>
        <v>-81.900635728467023</v>
      </c>
      <c r="HZ14" s="8">
        <f t="shared" si="16"/>
        <v>-81.900635728467023</v>
      </c>
      <c r="IA14" s="8">
        <f t="shared" si="17"/>
        <v>0</v>
      </c>
      <c r="IB14" s="291">
        <f t="shared" si="126"/>
        <v>26053.770000000004</v>
      </c>
      <c r="IC14" s="291">
        <v>2823.82</v>
      </c>
      <c r="ID14" s="150">
        <v>2185.44</v>
      </c>
      <c r="IE14" s="150">
        <v>2641.27</v>
      </c>
      <c r="IF14" s="291">
        <v>2015.3000000000002</v>
      </c>
      <c r="IG14" s="291">
        <v>2823.82</v>
      </c>
      <c r="IH14" s="291">
        <v>2540.7800000000002</v>
      </c>
      <c r="II14" s="291">
        <v>2823.82</v>
      </c>
      <c r="IJ14" s="291">
        <v>2551.88</v>
      </c>
      <c r="IK14" s="291">
        <v>2823.82</v>
      </c>
      <c r="IL14" s="291">
        <v>2823.82</v>
      </c>
      <c r="IM14" s="291"/>
      <c r="IN14" s="291"/>
      <c r="IO14" s="88">
        <f t="shared" si="127"/>
        <v>40648.626176993508</v>
      </c>
      <c r="IP14" s="290">
        <v>3251.8673325705954</v>
      </c>
      <c r="IQ14" s="290">
        <v>3377.3961447910706</v>
      </c>
      <c r="IR14" s="290">
        <v>4489.8299139315532</v>
      </c>
      <c r="IS14" s="290">
        <v>3514.5391350378668</v>
      </c>
      <c r="IT14" s="290">
        <v>4278.8761056154281</v>
      </c>
      <c r="IU14" s="290">
        <v>4081.4442002492601</v>
      </c>
      <c r="IV14" s="290">
        <v>4804.9857612695268</v>
      </c>
      <c r="IW14" s="290">
        <v>4401.0527487133222</v>
      </c>
      <c r="IX14" s="290">
        <v>4094.6110590407252</v>
      </c>
      <c r="IY14" s="290">
        <v>4354.0237757741525</v>
      </c>
      <c r="IZ14" s="290"/>
      <c r="JA14" s="290"/>
      <c r="JB14" s="150">
        <f t="shared" si="18"/>
        <v>14594.856176993504</v>
      </c>
      <c r="JC14" s="88">
        <f t="shared" si="19"/>
        <v>0</v>
      </c>
      <c r="JD14" s="88">
        <f t="shared" si="20"/>
        <v>14594.856176993504</v>
      </c>
      <c r="JE14" s="291">
        <f t="shared" si="128"/>
        <v>0</v>
      </c>
      <c r="JF14" s="291">
        <v>0</v>
      </c>
      <c r="JG14" s="150">
        <v>0</v>
      </c>
      <c r="JH14" s="150">
        <v>0</v>
      </c>
      <c r="JI14" s="150">
        <v>0</v>
      </c>
      <c r="JJ14" s="150">
        <v>0</v>
      </c>
      <c r="JK14" s="150">
        <v>0</v>
      </c>
      <c r="JL14" s="150">
        <v>0</v>
      </c>
      <c r="JM14" s="150">
        <v>0</v>
      </c>
      <c r="JN14" s="150">
        <v>0</v>
      </c>
      <c r="JO14" s="150">
        <v>0</v>
      </c>
      <c r="JP14" s="150"/>
      <c r="JQ14" s="150"/>
      <c r="JR14" s="291">
        <f t="shared" si="129"/>
        <v>0</v>
      </c>
      <c r="JS14" s="290">
        <v>0</v>
      </c>
      <c r="JT14" s="290">
        <v>0</v>
      </c>
      <c r="JU14" s="290">
        <v>0</v>
      </c>
      <c r="JV14" s="290">
        <v>0</v>
      </c>
      <c r="JW14" s="290">
        <v>0</v>
      </c>
      <c r="JX14" s="290">
        <v>0</v>
      </c>
      <c r="JY14" s="290">
        <v>0</v>
      </c>
      <c r="JZ14" s="290">
        <v>0</v>
      </c>
      <c r="KA14" s="290">
        <v>0</v>
      </c>
      <c r="KB14" s="290">
        <v>0</v>
      </c>
      <c r="KC14" s="290"/>
      <c r="KD14" s="290"/>
      <c r="KE14" s="150">
        <f t="shared" si="21"/>
        <v>0</v>
      </c>
      <c r="KF14" s="88">
        <f t="shared" si="22"/>
        <v>0</v>
      </c>
      <c r="KG14" s="88">
        <f t="shared" si="23"/>
        <v>0</v>
      </c>
      <c r="KH14" s="291">
        <f t="shared" si="130"/>
        <v>7508.26</v>
      </c>
      <c r="KI14" s="291">
        <v>660.37</v>
      </c>
      <c r="KJ14" s="150">
        <v>660.37</v>
      </c>
      <c r="KK14" s="150">
        <v>660.37</v>
      </c>
      <c r="KL14" s="150">
        <v>660.37</v>
      </c>
      <c r="KM14" s="150">
        <v>660.37</v>
      </c>
      <c r="KN14" s="150">
        <v>660.37</v>
      </c>
      <c r="KO14" s="150">
        <v>886.51</v>
      </c>
      <c r="KP14" s="150">
        <v>886.51</v>
      </c>
      <c r="KQ14" s="150">
        <v>886.51</v>
      </c>
      <c r="KR14" s="150">
        <v>886.51</v>
      </c>
      <c r="KS14" s="150"/>
      <c r="KT14" s="150"/>
      <c r="KU14" s="88">
        <f t="shared" si="131"/>
        <v>10471.193433907467</v>
      </c>
      <c r="KV14" s="290">
        <v>899.89526402426509</v>
      </c>
      <c r="KW14" s="290">
        <v>962.1847731335904</v>
      </c>
      <c r="KX14" s="290">
        <v>956.11177670028087</v>
      </c>
      <c r="KY14" s="290">
        <v>909.29961374168238</v>
      </c>
      <c r="KZ14" s="290">
        <v>948.62409787994261</v>
      </c>
      <c r="LA14" s="290">
        <v>1220.8971213141199</v>
      </c>
      <c r="LB14" s="290">
        <v>1133.0976215553342</v>
      </c>
      <c r="LC14" s="290">
        <v>1125.1429788012779</v>
      </c>
      <c r="LD14" s="290">
        <v>1160.3536270468892</v>
      </c>
      <c r="LE14" s="290">
        <v>1155.5865597100849</v>
      </c>
      <c r="LF14" s="290"/>
      <c r="LG14" s="290"/>
      <c r="LH14" s="150">
        <f t="shared" si="132"/>
        <v>2962.9334339074667</v>
      </c>
      <c r="LI14" s="88">
        <f t="shared" si="24"/>
        <v>0</v>
      </c>
      <c r="LJ14" s="88">
        <f t="shared" si="25"/>
        <v>2962.9334339074667</v>
      </c>
      <c r="LK14" s="88">
        <f t="shared" si="133"/>
        <v>0</v>
      </c>
      <c r="LL14" s="150"/>
      <c r="LM14" s="150"/>
      <c r="LN14" s="150"/>
      <c r="LO14" s="150"/>
      <c r="LP14" s="150"/>
      <c r="LQ14" s="150"/>
      <c r="LR14" s="150"/>
      <c r="LS14" s="150"/>
      <c r="LT14" s="150"/>
      <c r="LU14" s="150"/>
      <c r="LV14" s="150"/>
      <c r="LW14" s="150"/>
      <c r="LX14" s="88">
        <f t="shared" si="26"/>
        <v>0</v>
      </c>
      <c r="LY14" s="150"/>
      <c r="LZ14" s="150"/>
      <c r="MA14" s="150"/>
      <c r="MB14" s="150"/>
      <c r="MC14" s="150"/>
      <c r="MD14" s="150"/>
      <c r="ME14" s="150"/>
      <c r="MF14" s="150"/>
      <c r="MG14" s="150"/>
      <c r="MH14" s="150"/>
      <c r="MI14" s="150"/>
      <c r="MJ14" s="291">
        <v>0</v>
      </c>
      <c r="MK14" s="150"/>
      <c r="ML14" s="88">
        <f t="shared" si="27"/>
        <v>0</v>
      </c>
      <c r="MM14" s="88">
        <f t="shared" si="28"/>
        <v>0</v>
      </c>
      <c r="MN14" s="88">
        <f t="shared" si="134"/>
        <v>101615.8</v>
      </c>
      <c r="MO14" s="88">
        <v>9598.26</v>
      </c>
      <c r="MP14" s="150">
        <v>9598.26</v>
      </c>
      <c r="MQ14" s="150">
        <v>9598.26</v>
      </c>
      <c r="MR14" s="150">
        <v>9598.26</v>
      </c>
      <c r="MS14" s="150">
        <v>9598.26</v>
      </c>
      <c r="MT14" s="150">
        <v>9598.26</v>
      </c>
      <c r="MU14" s="150">
        <v>11006.56</v>
      </c>
      <c r="MV14" s="150">
        <v>11006.56</v>
      </c>
      <c r="MW14" s="150">
        <v>11006.56</v>
      </c>
      <c r="MX14" s="150">
        <v>11006.56</v>
      </c>
      <c r="MY14" s="150"/>
      <c r="MZ14" s="150"/>
      <c r="NA14" s="88">
        <f t="shared" si="135"/>
        <v>120266.3100056496</v>
      </c>
      <c r="NB14" s="8">
        <v>6583.2833128322782</v>
      </c>
      <c r="NC14" s="8">
        <v>5607.4741911019428</v>
      </c>
      <c r="ND14" s="8">
        <v>88457.29538884919</v>
      </c>
      <c r="NE14" s="8">
        <v>9493.2743606305285</v>
      </c>
      <c r="NF14" s="8">
        <v>0</v>
      </c>
      <c r="NG14" s="8">
        <v>0</v>
      </c>
      <c r="NH14" s="8">
        <v>7326.5647964694408</v>
      </c>
      <c r="NI14" s="8">
        <v>0</v>
      </c>
      <c r="NJ14" s="8">
        <v>1651.2668610645919</v>
      </c>
      <c r="NK14" s="8">
        <v>1147.1510947016391</v>
      </c>
      <c r="NL14" s="8"/>
      <c r="NM14" s="8"/>
      <c r="NN14" s="150">
        <f t="shared" si="136"/>
        <v>18650.510005649601</v>
      </c>
      <c r="NO14" s="88">
        <f t="shared" si="29"/>
        <v>0</v>
      </c>
      <c r="NP14" s="88">
        <f t="shared" si="30"/>
        <v>18650.510005649601</v>
      </c>
      <c r="NQ14" s="86">
        <f t="shared" si="31"/>
        <v>25858.619999999995</v>
      </c>
      <c r="NR14" s="289">
        <f t="shared" si="32"/>
        <v>30538.519999999997</v>
      </c>
      <c r="NS14" s="288">
        <f t="shared" si="33"/>
        <v>4679.9000000000015</v>
      </c>
      <c r="NT14" s="88">
        <f t="shared" si="34"/>
        <v>0</v>
      </c>
      <c r="NU14" s="88">
        <f t="shared" si="35"/>
        <v>4679.9000000000015</v>
      </c>
      <c r="NV14" s="290">
        <f t="shared" si="137"/>
        <v>5934.46</v>
      </c>
      <c r="NW14" s="290">
        <v>539.79</v>
      </c>
      <c r="NX14" s="143">
        <v>539.79</v>
      </c>
      <c r="NY14" s="143">
        <v>539.79</v>
      </c>
      <c r="NZ14" s="290">
        <v>539.79</v>
      </c>
      <c r="OA14" s="290">
        <v>539.79</v>
      </c>
      <c r="OB14" s="290">
        <v>539.79</v>
      </c>
      <c r="OC14" s="290">
        <v>673.93</v>
      </c>
      <c r="OD14" s="290">
        <v>673.93</v>
      </c>
      <c r="OE14" s="290">
        <v>673.93</v>
      </c>
      <c r="OF14" s="290">
        <v>673.93</v>
      </c>
      <c r="OG14" s="290"/>
      <c r="OH14" s="290"/>
      <c r="OI14" s="8">
        <f t="shared" si="138"/>
        <v>4400.49</v>
      </c>
      <c r="OJ14" s="8">
        <v>0</v>
      </c>
      <c r="OK14" s="8">
        <v>0</v>
      </c>
      <c r="OL14" s="8">
        <v>4400.49</v>
      </c>
      <c r="OM14" s="8"/>
      <c r="ON14" s="8">
        <v>0</v>
      </c>
      <c r="OO14" s="8">
        <v>0</v>
      </c>
      <c r="OP14" s="8">
        <v>0</v>
      </c>
      <c r="OQ14" s="8">
        <v>0</v>
      </c>
      <c r="OR14" s="8">
        <v>0</v>
      </c>
      <c r="OS14" s="8">
        <v>0</v>
      </c>
      <c r="OT14" s="8"/>
      <c r="OU14" s="8"/>
      <c r="OV14" s="143">
        <f t="shared" si="139"/>
        <v>-1533.9700000000003</v>
      </c>
      <c r="OW14" s="8">
        <f t="shared" si="36"/>
        <v>-1533.9700000000003</v>
      </c>
      <c r="OX14" s="8">
        <f t="shared" si="37"/>
        <v>0</v>
      </c>
      <c r="OY14" s="290">
        <f t="shared" si="140"/>
        <v>8398.619999999999</v>
      </c>
      <c r="OZ14" s="290">
        <v>800.53</v>
      </c>
      <c r="PA14" s="143">
        <v>800.53</v>
      </c>
      <c r="PB14" s="143">
        <v>800.53</v>
      </c>
      <c r="PC14" s="143">
        <v>800.53</v>
      </c>
      <c r="PD14" s="143">
        <v>800.53</v>
      </c>
      <c r="PE14" s="143">
        <v>800.53</v>
      </c>
      <c r="PF14" s="143">
        <v>898.86</v>
      </c>
      <c r="PG14" s="143">
        <v>898.86</v>
      </c>
      <c r="PH14" s="143">
        <v>898.86</v>
      </c>
      <c r="PI14" s="143">
        <v>898.86</v>
      </c>
      <c r="PJ14" s="143"/>
      <c r="PK14" s="143"/>
      <c r="PL14" s="8">
        <f t="shared" si="141"/>
        <v>4321.59</v>
      </c>
      <c r="PM14" s="290">
        <v>0</v>
      </c>
      <c r="PN14" s="290">
        <v>0</v>
      </c>
      <c r="PO14" s="290">
        <v>4321.59</v>
      </c>
      <c r="PP14" s="290">
        <v>0</v>
      </c>
      <c r="PQ14" s="290">
        <v>0</v>
      </c>
      <c r="PR14" s="290">
        <v>0</v>
      </c>
      <c r="PS14" s="290">
        <v>0</v>
      </c>
      <c r="PT14" s="290">
        <v>0</v>
      </c>
      <c r="PU14" s="290">
        <v>0</v>
      </c>
      <c r="PV14" s="290">
        <v>0</v>
      </c>
      <c r="PW14" s="290"/>
      <c r="PX14" s="290"/>
      <c r="PY14" s="143">
        <f t="shared" si="142"/>
        <v>-4077.0299999999988</v>
      </c>
      <c r="PZ14" s="8">
        <f t="shared" si="38"/>
        <v>-4077.0299999999988</v>
      </c>
      <c r="QA14" s="8">
        <f t="shared" si="39"/>
        <v>0</v>
      </c>
      <c r="QB14" s="290">
        <f t="shared" si="143"/>
        <v>1641.8799999999999</v>
      </c>
      <c r="QC14" s="290">
        <v>145.28</v>
      </c>
      <c r="QD14" s="143">
        <v>145.28</v>
      </c>
      <c r="QE14" s="143">
        <v>145.28</v>
      </c>
      <c r="QF14" s="143">
        <v>145.28</v>
      </c>
      <c r="QG14" s="143">
        <v>145.28</v>
      </c>
      <c r="QH14" s="143">
        <v>145.28</v>
      </c>
      <c r="QI14" s="143">
        <v>192.55</v>
      </c>
      <c r="QJ14" s="143">
        <v>192.55</v>
      </c>
      <c r="QK14" s="143">
        <v>192.55</v>
      </c>
      <c r="QL14" s="143">
        <v>192.55</v>
      </c>
      <c r="QM14" s="143"/>
      <c r="QN14" s="143"/>
      <c r="QO14" s="8">
        <f t="shared" si="144"/>
        <v>0</v>
      </c>
      <c r="QP14" s="290">
        <v>0</v>
      </c>
      <c r="QQ14" s="290">
        <v>0</v>
      </c>
      <c r="QR14" s="290">
        <v>0</v>
      </c>
      <c r="QS14" s="290"/>
      <c r="QT14" s="290">
        <v>0</v>
      </c>
      <c r="QU14" s="290"/>
      <c r="QV14" s="290"/>
      <c r="QW14" s="290">
        <v>0</v>
      </c>
      <c r="QX14" s="290"/>
      <c r="QY14" s="290">
        <v>0</v>
      </c>
      <c r="QZ14" s="290"/>
      <c r="RA14" s="290"/>
      <c r="RB14" s="143">
        <f t="shared" si="145"/>
        <v>-1641.8799999999999</v>
      </c>
      <c r="RC14" s="8">
        <f t="shared" si="40"/>
        <v>-1641.8799999999999</v>
      </c>
      <c r="RD14" s="8">
        <f t="shared" si="41"/>
        <v>0</v>
      </c>
      <c r="RE14" s="290">
        <f t="shared" si="146"/>
        <v>6311.1000000000013</v>
      </c>
      <c r="RF14" s="8">
        <v>574.73</v>
      </c>
      <c r="RG14" s="143">
        <v>574.73</v>
      </c>
      <c r="RH14" s="143">
        <v>574.73</v>
      </c>
      <c r="RI14" s="143">
        <v>574.73</v>
      </c>
      <c r="RJ14" s="143">
        <v>574.73</v>
      </c>
      <c r="RK14" s="143">
        <v>574.73</v>
      </c>
      <c r="RL14" s="292">
        <v>715.68</v>
      </c>
      <c r="RM14" s="143">
        <v>715.68</v>
      </c>
      <c r="RN14" s="143">
        <v>715.68</v>
      </c>
      <c r="RO14" s="143">
        <v>715.68</v>
      </c>
      <c r="RP14" s="143"/>
      <c r="RQ14" s="143"/>
      <c r="RR14" s="8">
        <f t="shared" si="147"/>
        <v>0</v>
      </c>
      <c r="RS14" s="290">
        <v>0</v>
      </c>
      <c r="RT14" s="290"/>
      <c r="RU14" s="290">
        <v>0</v>
      </c>
      <c r="RV14" s="290">
        <v>0</v>
      </c>
      <c r="RW14" s="290">
        <v>0</v>
      </c>
      <c r="RX14" s="290">
        <v>0</v>
      </c>
      <c r="RY14" s="290"/>
      <c r="RZ14" s="290">
        <v>0</v>
      </c>
      <c r="SA14" s="290">
        <v>0</v>
      </c>
      <c r="SB14" s="290">
        <v>0</v>
      </c>
      <c r="SC14" s="290"/>
      <c r="SD14" s="290"/>
      <c r="SE14" s="8">
        <f t="shared" si="42"/>
        <v>-6311.1000000000013</v>
      </c>
      <c r="SF14" s="8">
        <f t="shared" si="43"/>
        <v>-6311.1000000000013</v>
      </c>
      <c r="SG14" s="8">
        <f t="shared" si="44"/>
        <v>0</v>
      </c>
      <c r="SH14" s="290">
        <f t="shared" si="148"/>
        <v>1456.12</v>
      </c>
      <c r="SI14" s="290">
        <v>138.46</v>
      </c>
      <c r="SJ14" s="143">
        <v>138.46</v>
      </c>
      <c r="SK14" s="143">
        <v>138.46</v>
      </c>
      <c r="SL14" s="143">
        <v>138.46</v>
      </c>
      <c r="SM14" s="143">
        <v>138.46</v>
      </c>
      <c r="SN14" s="143">
        <v>138.46</v>
      </c>
      <c r="SO14" s="143">
        <v>156.34</v>
      </c>
      <c r="SP14" s="143">
        <v>156.34</v>
      </c>
      <c r="SQ14" s="143">
        <v>156.34</v>
      </c>
      <c r="SR14" s="143">
        <v>156.34</v>
      </c>
      <c r="SS14" s="143"/>
      <c r="ST14" s="143"/>
      <c r="SU14" s="8">
        <f t="shared" si="149"/>
        <v>0</v>
      </c>
      <c r="SV14" s="290">
        <v>0</v>
      </c>
      <c r="SW14" s="290">
        <v>0</v>
      </c>
      <c r="SX14" s="290">
        <v>0</v>
      </c>
      <c r="SY14" s="290">
        <v>0</v>
      </c>
      <c r="SZ14" s="290">
        <v>0</v>
      </c>
      <c r="TA14" s="290"/>
      <c r="TB14" s="290"/>
      <c r="TC14" s="290">
        <v>0</v>
      </c>
      <c r="TD14" s="290">
        <v>0</v>
      </c>
      <c r="TE14" s="290">
        <f>VLOOKUP(C14,'[2]Фін.рез.(витрати)'!$C$8:$AH$94,32,0)</f>
        <v>0</v>
      </c>
      <c r="TF14" s="290"/>
      <c r="TG14" s="290"/>
      <c r="TH14" s="8">
        <f t="shared" si="45"/>
        <v>-1456.12</v>
      </c>
      <c r="TI14" s="8">
        <f t="shared" si="46"/>
        <v>-1456.12</v>
      </c>
      <c r="TJ14" s="8">
        <f t="shared" si="47"/>
        <v>0</v>
      </c>
      <c r="TK14" s="290">
        <f t="shared" si="150"/>
        <v>2009.1000000000001</v>
      </c>
      <c r="TL14" s="290">
        <v>177.23</v>
      </c>
      <c r="TM14" s="143">
        <v>177.23</v>
      </c>
      <c r="TN14" s="143">
        <v>177.23</v>
      </c>
      <c r="TO14" s="143">
        <v>177.23</v>
      </c>
      <c r="TP14" s="143">
        <v>177.23</v>
      </c>
      <c r="TQ14" s="143">
        <v>177.23</v>
      </c>
      <c r="TR14" s="143">
        <v>236.43</v>
      </c>
      <c r="TS14" s="143">
        <v>236.43</v>
      </c>
      <c r="TT14" s="143">
        <v>236.43</v>
      </c>
      <c r="TU14" s="143">
        <v>236.43</v>
      </c>
      <c r="TV14" s="143"/>
      <c r="TW14" s="143"/>
      <c r="TX14" s="8">
        <f t="shared" si="151"/>
        <v>21816.44</v>
      </c>
      <c r="TY14" s="290">
        <v>8834.93</v>
      </c>
      <c r="TZ14" s="290">
        <v>0</v>
      </c>
      <c r="UA14" s="290">
        <v>7521.64</v>
      </c>
      <c r="UB14" s="290">
        <v>0</v>
      </c>
      <c r="UC14" s="290">
        <v>0</v>
      </c>
      <c r="UD14" s="290">
        <v>0</v>
      </c>
      <c r="UE14" s="290">
        <v>0</v>
      </c>
      <c r="UF14" s="290">
        <v>2601.35</v>
      </c>
      <c r="UG14" s="290">
        <v>2858.52</v>
      </c>
      <c r="UH14" s="290">
        <f>VLOOKUP(C14,'[2]Фін.рез.(витрати)'!$C$8:$AI$94,33,0)</f>
        <v>0</v>
      </c>
      <c r="UI14" s="290"/>
      <c r="UJ14" s="290"/>
      <c r="UK14" s="8">
        <f t="shared" si="48"/>
        <v>19807.34</v>
      </c>
      <c r="UL14" s="8">
        <f t="shared" si="49"/>
        <v>0</v>
      </c>
      <c r="UM14" s="8">
        <f t="shared" si="50"/>
        <v>19807.34</v>
      </c>
      <c r="UN14" s="290">
        <f t="shared" si="152"/>
        <v>107.33999999999999</v>
      </c>
      <c r="UO14" s="290">
        <v>9.3699999999999992</v>
      </c>
      <c r="UP14" s="143">
        <v>9.3699999999999992</v>
      </c>
      <c r="UQ14" s="143">
        <v>9.3699999999999992</v>
      </c>
      <c r="UR14" s="143">
        <v>9.3699999999999992</v>
      </c>
      <c r="US14" s="143">
        <v>9.3699999999999992</v>
      </c>
      <c r="UT14" s="143">
        <v>9.3699999999999992</v>
      </c>
      <c r="UU14" s="143">
        <v>12.78</v>
      </c>
      <c r="UV14" s="143">
        <v>12.78</v>
      </c>
      <c r="UW14" s="143">
        <v>12.78</v>
      </c>
      <c r="UX14" s="143">
        <v>12.78</v>
      </c>
      <c r="UY14" s="143"/>
      <c r="UZ14" s="143"/>
      <c r="VA14" s="8">
        <f t="shared" si="51"/>
        <v>0</v>
      </c>
      <c r="VB14" s="143"/>
      <c r="VC14" s="143"/>
      <c r="VD14" s="143"/>
      <c r="VE14" s="143"/>
      <c r="VF14" s="143"/>
      <c r="VG14" s="143"/>
      <c r="VH14" s="143"/>
      <c r="VI14" s="143"/>
      <c r="VJ14" s="143"/>
      <c r="VK14" s="143"/>
      <c r="VL14" s="143"/>
      <c r="VM14" s="143"/>
      <c r="VN14" s="8">
        <f t="shared" si="52"/>
        <v>-107.33999999999999</v>
      </c>
      <c r="VO14" s="8">
        <f t="shared" si="53"/>
        <v>-107.33999999999999</v>
      </c>
      <c r="VP14" s="8">
        <f t="shared" si="54"/>
        <v>0</v>
      </c>
      <c r="VQ14" s="88">
        <f t="shared" si="55"/>
        <v>0</v>
      </c>
      <c r="VR14" s="150"/>
      <c r="VS14" s="150"/>
      <c r="VT14" s="150"/>
      <c r="VU14" s="150"/>
      <c r="VV14" s="150"/>
      <c r="VW14" s="150"/>
      <c r="VX14" s="150"/>
      <c r="VY14" s="150"/>
      <c r="VZ14" s="150"/>
      <c r="WA14" s="150"/>
      <c r="WB14" s="150"/>
      <c r="WC14" s="150"/>
      <c r="WD14" s="88">
        <f t="shared" si="56"/>
        <v>0</v>
      </c>
      <c r="WE14" s="143"/>
      <c r="WF14" s="143"/>
      <c r="WG14" s="143"/>
      <c r="WH14" s="143"/>
      <c r="WI14" s="143"/>
      <c r="WJ14" s="143"/>
      <c r="WK14" s="143"/>
      <c r="WL14" s="143"/>
      <c r="WM14" s="143"/>
      <c r="WN14" s="143"/>
      <c r="WO14" s="143"/>
      <c r="WP14" s="143"/>
      <c r="WQ14" s="88">
        <f t="shared" si="57"/>
        <v>0</v>
      </c>
      <c r="WR14" s="88">
        <f t="shared" si="58"/>
        <v>0</v>
      </c>
      <c r="WS14" s="88">
        <f t="shared" si="59"/>
        <v>0</v>
      </c>
      <c r="WT14" s="291">
        <f t="shared" si="153"/>
        <v>81310.34</v>
      </c>
      <c r="WU14" s="291">
        <v>6911.23</v>
      </c>
      <c r="WV14" s="150">
        <v>6911.23</v>
      </c>
      <c r="WW14" s="150">
        <v>6911.23</v>
      </c>
      <c r="WX14" s="150">
        <v>6911.23</v>
      </c>
      <c r="WY14" s="150">
        <v>6911.23</v>
      </c>
      <c r="WZ14" s="150">
        <v>6911.23</v>
      </c>
      <c r="XA14" s="150">
        <v>9960.74</v>
      </c>
      <c r="XB14" s="150">
        <v>9960.74</v>
      </c>
      <c r="XC14" s="150">
        <v>9960.74</v>
      </c>
      <c r="XD14" s="150">
        <v>9960.74</v>
      </c>
      <c r="XE14" s="150"/>
      <c r="XF14" s="150"/>
      <c r="XG14" s="291">
        <f t="shared" si="154"/>
        <v>70192.563128820053</v>
      </c>
      <c r="XH14" s="290">
        <v>7391.6565777002761</v>
      </c>
      <c r="XI14" s="290">
        <v>8014.6408414741672</v>
      </c>
      <c r="XJ14" s="290"/>
      <c r="XK14" s="290">
        <v>6432.9229606933914</v>
      </c>
      <c r="XL14" s="290">
        <v>6590.8440199701763</v>
      </c>
      <c r="XM14" s="290">
        <v>8590.8145755864116</v>
      </c>
      <c r="XN14" s="290">
        <v>8207.1069830848719</v>
      </c>
      <c r="XO14" s="290">
        <v>8753.4602479623645</v>
      </c>
      <c r="XP14" s="290">
        <v>6717.5387825012067</v>
      </c>
      <c r="XQ14" s="290">
        <f>VLOOKUP(C14,'[2]Фін.рез.(витрати)'!$C$8:$AL$94,36,0)</f>
        <v>9493.5781398471918</v>
      </c>
      <c r="XR14" s="290"/>
      <c r="XS14" s="290"/>
      <c r="XT14" s="88">
        <f t="shared" si="60"/>
        <v>-11117.776871179944</v>
      </c>
      <c r="XU14" s="88">
        <f t="shared" si="61"/>
        <v>-11117.776871179944</v>
      </c>
      <c r="XV14" s="88">
        <f t="shared" si="62"/>
        <v>0</v>
      </c>
      <c r="XW14" s="291">
        <f t="shared" si="155"/>
        <v>29927</v>
      </c>
      <c r="XX14" s="291">
        <v>2644.86</v>
      </c>
      <c r="XY14" s="150">
        <v>2644.86</v>
      </c>
      <c r="XZ14" s="150">
        <v>2644.86</v>
      </c>
      <c r="YA14" s="150">
        <v>2644.86</v>
      </c>
      <c r="YB14" s="150">
        <v>2644.86</v>
      </c>
      <c r="YC14" s="150">
        <v>2644.86</v>
      </c>
      <c r="YD14" s="150">
        <v>3514.46</v>
      </c>
      <c r="YE14" s="150">
        <v>3514.46</v>
      </c>
      <c r="YF14" s="150">
        <v>3514.46</v>
      </c>
      <c r="YG14" s="150">
        <v>3514.46</v>
      </c>
      <c r="YH14" s="150"/>
      <c r="YI14" s="150"/>
      <c r="YJ14" s="88">
        <f t="shared" si="156"/>
        <v>28105.655805400915</v>
      </c>
      <c r="YK14" s="290">
        <v>3251.7606446888344</v>
      </c>
      <c r="YL14" s="290">
        <v>2445.1922150860478</v>
      </c>
      <c r="YM14" s="290">
        <v>2502.5232280314031</v>
      </c>
      <c r="YN14" s="290">
        <v>2433.5784678721011</v>
      </c>
      <c r="YO14" s="290">
        <v>2985.4273357919046</v>
      </c>
      <c r="YP14" s="290">
        <v>3131.2438380755352</v>
      </c>
      <c r="YQ14" s="290">
        <v>3003.3315619393002</v>
      </c>
      <c r="YR14" s="290">
        <v>2970.8342550034918</v>
      </c>
      <c r="YS14" s="290">
        <v>2430.3051205228453</v>
      </c>
      <c r="YT14" s="290">
        <f>VLOOKUP(C14,'[2]Фін.рез.(витрати)'!$C$8:$AM$94,37,0)</f>
        <v>2951.4591383894558</v>
      </c>
      <c r="YU14" s="290"/>
      <c r="YV14" s="290"/>
      <c r="YW14" s="143">
        <f t="shared" si="157"/>
        <v>-1821.3441945990853</v>
      </c>
      <c r="YX14" s="88">
        <f t="shared" si="63"/>
        <v>-1821.3441945990853</v>
      </c>
      <c r="YY14" s="88">
        <f t="shared" si="64"/>
        <v>0</v>
      </c>
      <c r="YZ14" s="291">
        <f t="shared" si="158"/>
        <v>2961.72</v>
      </c>
      <c r="ZA14" s="291">
        <v>280.33999999999997</v>
      </c>
      <c r="ZB14" s="150">
        <v>280.33999999999997</v>
      </c>
      <c r="ZC14" s="150">
        <v>280.33999999999997</v>
      </c>
      <c r="ZD14" s="150">
        <v>280.33999999999997</v>
      </c>
      <c r="ZE14" s="150">
        <v>280.33999999999997</v>
      </c>
      <c r="ZF14" s="150">
        <v>280.33999999999997</v>
      </c>
      <c r="ZG14" s="150">
        <v>319.92</v>
      </c>
      <c r="ZH14" s="150">
        <v>319.92</v>
      </c>
      <c r="ZI14" s="150">
        <v>319.92</v>
      </c>
      <c r="ZJ14" s="150">
        <v>319.92</v>
      </c>
      <c r="ZK14" s="150"/>
      <c r="ZL14" s="150"/>
      <c r="ZM14" s="88">
        <f t="shared" si="159"/>
        <v>10567.9355792391</v>
      </c>
      <c r="ZN14" s="291"/>
      <c r="ZO14" s="290">
        <v>1108.2581311585679</v>
      </c>
      <c r="ZP14" s="290">
        <v>8366.4446027117228</v>
      </c>
      <c r="ZQ14" s="290">
        <v>1093.2328453688103</v>
      </c>
      <c r="ZR14" s="290"/>
      <c r="ZS14" s="290"/>
      <c r="ZT14" s="290"/>
      <c r="ZU14" s="290"/>
      <c r="ZV14" s="290"/>
      <c r="ZW14" s="290"/>
      <c r="ZX14" s="290"/>
      <c r="ZY14" s="290"/>
      <c r="ZZ14" s="88">
        <f t="shared" si="65"/>
        <v>7606.2155792391004</v>
      </c>
      <c r="AAA14" s="88">
        <f t="shared" si="66"/>
        <v>0</v>
      </c>
      <c r="AAB14" s="88">
        <f t="shared" si="67"/>
        <v>7606.2155792391004</v>
      </c>
      <c r="AAC14" s="291">
        <f t="shared" si="160"/>
        <v>1362.4799999999998</v>
      </c>
      <c r="AAD14" s="291">
        <v>135.06</v>
      </c>
      <c r="AAE14" s="150">
        <v>135.06</v>
      </c>
      <c r="AAF14" s="150">
        <v>135.06</v>
      </c>
      <c r="AAG14" s="150">
        <v>135.06</v>
      </c>
      <c r="AAH14" s="150">
        <v>135.06</v>
      </c>
      <c r="AAI14" s="150">
        <v>135.06</v>
      </c>
      <c r="AAJ14" s="150">
        <v>138.03</v>
      </c>
      <c r="AAK14" s="150">
        <v>138.03</v>
      </c>
      <c r="AAL14" s="150">
        <v>138.03</v>
      </c>
      <c r="AAM14" s="150">
        <v>138.03</v>
      </c>
      <c r="AAN14" s="150"/>
      <c r="AAO14" s="150"/>
      <c r="AAP14" s="88">
        <f t="shared" si="161"/>
        <v>1803.9397865543999</v>
      </c>
      <c r="AAQ14" s="290">
        <v>186.65208837</v>
      </c>
      <c r="AAR14" s="290">
        <v>182.4954252858</v>
      </c>
      <c r="AAS14" s="290">
        <v>182.06690436</v>
      </c>
      <c r="AAT14" s="290">
        <v>181.14359669999999</v>
      </c>
      <c r="AAU14" s="290">
        <v>181.9784499786</v>
      </c>
      <c r="AAV14" s="290">
        <v>181.98286524</v>
      </c>
      <c r="AAW14" s="290">
        <v>177.73872929999999</v>
      </c>
      <c r="AAX14" s="290">
        <v>176.35015926</v>
      </c>
      <c r="AAY14" s="290">
        <v>175.07433635999999</v>
      </c>
      <c r="AAZ14" s="290">
        <f>VLOOKUP(C14,'[2]Фін.рез.(витрати)'!$C$8:$AO$94,39,0)</f>
        <v>178.45723169999999</v>
      </c>
      <c r="ABA14" s="290"/>
      <c r="ABB14" s="290"/>
      <c r="ABC14" s="88">
        <f t="shared" si="68"/>
        <v>441.45978655440013</v>
      </c>
      <c r="ABD14" s="88">
        <f t="shared" si="69"/>
        <v>0</v>
      </c>
      <c r="ABE14" s="88">
        <f t="shared" si="70"/>
        <v>441.45978655440013</v>
      </c>
      <c r="ABF14" s="291">
        <f t="shared" si="162"/>
        <v>300.62</v>
      </c>
      <c r="ABG14" s="291">
        <v>29.81</v>
      </c>
      <c r="ABH14" s="150">
        <v>29.81</v>
      </c>
      <c r="ABI14" s="150">
        <v>29.81</v>
      </c>
      <c r="ABJ14" s="150">
        <v>29.81</v>
      </c>
      <c r="ABK14" s="150">
        <v>29.81</v>
      </c>
      <c r="ABL14" s="150">
        <v>29.81</v>
      </c>
      <c r="ABM14" s="150">
        <v>30.44</v>
      </c>
      <c r="ABN14" s="150">
        <v>30.44</v>
      </c>
      <c r="ABO14" s="150">
        <v>30.44</v>
      </c>
      <c r="ABP14" s="150">
        <v>30.44</v>
      </c>
      <c r="ABQ14" s="150"/>
      <c r="ABR14" s="150"/>
      <c r="ABS14" s="88">
        <f t="shared" si="163"/>
        <v>0</v>
      </c>
      <c r="ABT14" s="290">
        <v>0</v>
      </c>
      <c r="ABU14" s="290"/>
      <c r="ABV14" s="290"/>
      <c r="ABW14" s="290"/>
      <c r="ABX14" s="290"/>
      <c r="ABY14" s="290"/>
      <c r="ABZ14" s="290"/>
      <c r="ACA14" s="290">
        <v>0</v>
      </c>
      <c r="ACB14" s="290">
        <v>0</v>
      </c>
      <c r="ACC14" s="290">
        <f>VLOOKUP(C14,'[2]Фін.рез.(витрати)'!$C$8:$AP$94,40,0)</f>
        <v>0</v>
      </c>
      <c r="ACD14" s="290"/>
      <c r="ACE14" s="290"/>
      <c r="ACF14" s="88">
        <f t="shared" si="71"/>
        <v>-300.62</v>
      </c>
      <c r="ACG14" s="88">
        <f t="shared" si="72"/>
        <v>-300.62</v>
      </c>
      <c r="ACH14" s="88">
        <f t="shared" si="73"/>
        <v>0</v>
      </c>
      <c r="ACI14" s="86">
        <f t="shared" si="74"/>
        <v>24822.799999999996</v>
      </c>
      <c r="ACJ14" s="88">
        <f t="shared" si="75"/>
        <v>17370.372865715999</v>
      </c>
      <c r="ACK14" s="288">
        <f t="shared" si="76"/>
        <v>-7452.4271342839966</v>
      </c>
      <c r="ACL14" s="88">
        <f t="shared" si="77"/>
        <v>-7452.4271342839966</v>
      </c>
      <c r="ACM14" s="88">
        <f t="shared" si="78"/>
        <v>0</v>
      </c>
      <c r="ACN14" s="290">
        <f t="shared" si="164"/>
        <v>15300.259999999998</v>
      </c>
      <c r="ACO14" s="290">
        <v>1575.07</v>
      </c>
      <c r="ACP14" s="143">
        <v>1575.07</v>
      </c>
      <c r="ACQ14" s="143">
        <v>1575.07</v>
      </c>
      <c r="ACR14" s="143">
        <v>1575.07</v>
      </c>
      <c r="ACS14" s="143">
        <v>1575.07</v>
      </c>
      <c r="ACT14" s="143">
        <v>1575.07</v>
      </c>
      <c r="ACU14" s="143">
        <v>1462.46</v>
      </c>
      <c r="ACV14" s="143">
        <v>1462.46</v>
      </c>
      <c r="ACW14" s="143">
        <v>1462.46</v>
      </c>
      <c r="ACX14" s="143">
        <v>1462.46</v>
      </c>
      <c r="ACY14" s="143"/>
      <c r="ACZ14" s="143"/>
      <c r="ADA14" s="8">
        <f t="shared" si="165"/>
        <v>7900.7947672679993</v>
      </c>
      <c r="ADB14" s="290">
        <v>1118.6556138000001</v>
      </c>
      <c r="ADC14" s="290">
        <v>942.17615748000003</v>
      </c>
      <c r="ADD14" s="290">
        <v>772.40504880000003</v>
      </c>
      <c r="ADE14" s="290">
        <v>483.86280600000003</v>
      </c>
      <c r="ADF14" s="290">
        <v>1180.511156988</v>
      </c>
      <c r="ADG14" s="290">
        <v>445.25529900000004</v>
      </c>
      <c r="ADH14" s="290">
        <v>738.08451000000002</v>
      </c>
      <c r="ADI14" s="290">
        <v>661.06569239999999</v>
      </c>
      <c r="ADJ14" s="290">
        <v>801.68719679999992</v>
      </c>
      <c r="ADK14" s="290">
        <f>VLOOKUP(C14,'[2]Фін.рез.(витрати)'!$C$8:$AR$94,42,0)</f>
        <v>757.09128599999997</v>
      </c>
      <c r="ADL14" s="290"/>
      <c r="ADM14" s="290"/>
      <c r="ADN14" s="8">
        <f t="shared" si="79"/>
        <v>-7399.4652327319991</v>
      </c>
      <c r="ADO14" s="8">
        <f t="shared" si="80"/>
        <v>-7399.4652327319991</v>
      </c>
      <c r="ADP14" s="8">
        <f t="shared" si="81"/>
        <v>0</v>
      </c>
      <c r="ADQ14" s="290">
        <f t="shared" si="166"/>
        <v>9522.5399999999991</v>
      </c>
      <c r="ADR14" s="290">
        <v>980.27</v>
      </c>
      <c r="ADS14" s="143">
        <v>980.27</v>
      </c>
      <c r="ADT14" s="143">
        <v>980.27</v>
      </c>
      <c r="ADU14" s="143">
        <v>980.27</v>
      </c>
      <c r="ADV14" s="143">
        <v>980.27</v>
      </c>
      <c r="ADW14" s="143">
        <v>980.27</v>
      </c>
      <c r="ADX14" s="143">
        <v>910.23</v>
      </c>
      <c r="ADY14" s="143">
        <v>910.23</v>
      </c>
      <c r="ADZ14" s="143">
        <v>910.23</v>
      </c>
      <c r="AEA14" s="143">
        <v>910.23</v>
      </c>
      <c r="AEB14" s="143"/>
      <c r="AEC14" s="143"/>
      <c r="AED14" s="8">
        <f t="shared" si="167"/>
        <v>9469.5780984480007</v>
      </c>
      <c r="AEE14" s="290">
        <v>1428.6949974000001</v>
      </c>
      <c r="AEF14" s="290">
        <v>1118.3221347480001</v>
      </c>
      <c r="AEG14" s="290">
        <v>674.32186799999999</v>
      </c>
      <c r="AEH14" s="290">
        <v>630.24146999999994</v>
      </c>
      <c r="AEI14" s="290">
        <v>1327.5644499</v>
      </c>
      <c r="AEJ14" s="290">
        <v>784.30291200000011</v>
      </c>
      <c r="AEK14" s="290">
        <v>766.01203200000009</v>
      </c>
      <c r="AEL14" s="290">
        <v>839.19716640000001</v>
      </c>
      <c r="AEM14" s="290">
        <v>923.51221199999998</v>
      </c>
      <c r="AEN14" s="290">
        <f>VLOOKUP(C14,'[2]Фін.рез.(витрати)'!$C$8:$AS$94,43,0)</f>
        <v>977.40885600000001</v>
      </c>
      <c r="AEO14" s="290"/>
      <c r="AEP14" s="290"/>
      <c r="AEQ14" s="8">
        <f t="shared" si="82"/>
        <v>-52.96190155199838</v>
      </c>
      <c r="AER14" s="8">
        <f t="shared" si="83"/>
        <v>-52.96190155199838</v>
      </c>
      <c r="AES14" s="8">
        <f t="shared" si="84"/>
        <v>0</v>
      </c>
      <c r="AET14" s="290">
        <f t="shared" si="168"/>
        <v>0</v>
      </c>
      <c r="AEU14" s="290"/>
      <c r="AEV14" s="143"/>
      <c r="AEW14" s="143"/>
      <c r="AEX14" s="143"/>
      <c r="AEY14" s="143"/>
      <c r="AEZ14" s="143"/>
      <c r="AFA14" s="143"/>
      <c r="AFB14" s="143"/>
      <c r="AFC14" s="143"/>
      <c r="AFD14" s="143"/>
      <c r="AFE14" s="143"/>
      <c r="AFF14" s="143"/>
      <c r="AFG14" s="8">
        <f t="shared" si="169"/>
        <v>0</v>
      </c>
      <c r="AFH14" s="290"/>
      <c r="AFI14" s="290"/>
      <c r="AFJ14" s="290"/>
      <c r="AFK14" s="290"/>
      <c r="AFL14" s="290"/>
      <c r="AFM14" s="290"/>
      <c r="AFN14" s="290"/>
      <c r="AFO14" s="290"/>
      <c r="AFP14" s="290"/>
      <c r="AFQ14" s="290"/>
      <c r="AFR14" s="290"/>
      <c r="AFS14" s="290"/>
      <c r="AFT14" s="8">
        <f t="shared" si="85"/>
        <v>0</v>
      </c>
      <c r="AFU14" s="8">
        <f t="shared" si="86"/>
        <v>0</v>
      </c>
      <c r="AFV14" s="94">
        <f t="shared" si="87"/>
        <v>0</v>
      </c>
      <c r="AFW14" s="293">
        <f t="shared" si="88"/>
        <v>358677.96999999991</v>
      </c>
      <c r="AFX14" s="294">
        <f t="shared" si="89"/>
        <v>394817.59247368149</v>
      </c>
      <c r="AFY14" s="295">
        <f t="shared" si="90"/>
        <v>36139.622473681578</v>
      </c>
      <c r="AFZ14" s="8">
        <f t="shared" si="170"/>
        <v>0</v>
      </c>
      <c r="AGA14" s="95">
        <f t="shared" si="171"/>
        <v>36139.622473681578</v>
      </c>
      <c r="AGB14" s="296">
        <f t="shared" si="91"/>
        <v>430413.5639999999</v>
      </c>
      <c r="AGC14" s="295">
        <f t="shared" si="91"/>
        <v>473781.11096841778</v>
      </c>
      <c r="AGD14" s="295">
        <f t="shared" si="92"/>
        <v>43367.546968417882</v>
      </c>
      <c r="AGE14" s="8">
        <f t="shared" si="93"/>
        <v>0</v>
      </c>
      <c r="AGF14" s="94">
        <f t="shared" si="94"/>
        <v>43367.546968417882</v>
      </c>
      <c r="AGG14" s="107">
        <f t="shared" si="172"/>
        <v>21520.678199999995</v>
      </c>
      <c r="AGH14" s="140">
        <f t="shared" si="173"/>
        <v>23689.055548420889</v>
      </c>
      <c r="AGI14" s="295">
        <f t="shared" si="95"/>
        <v>2168.3773484208941</v>
      </c>
      <c r="AGJ14" s="8">
        <f t="shared" si="96"/>
        <v>0</v>
      </c>
      <c r="AGK14" s="95">
        <f t="shared" si="97"/>
        <v>2168.3773484208941</v>
      </c>
      <c r="AGL14" s="108">
        <f t="shared" si="174"/>
        <v>451934.24219999986</v>
      </c>
      <c r="AGM14" s="108">
        <f t="shared" si="174"/>
        <v>497470.16651683865</v>
      </c>
      <c r="AGN14" s="297">
        <f t="shared" si="99"/>
        <v>45535.924316838791</v>
      </c>
      <c r="AGO14" s="108">
        <f t="shared" si="100"/>
        <v>0</v>
      </c>
      <c r="AGP14" s="109">
        <f t="shared" si="101"/>
        <v>45535.924316838791</v>
      </c>
      <c r="AGQ14" s="139">
        <f t="shared" si="175"/>
        <v>4.7619047619047616E-2</v>
      </c>
      <c r="AGR14" s="298"/>
      <c r="AGS14" s="298">
        <v>0.05</v>
      </c>
      <c r="AGT14" s="299"/>
      <c r="AGU14" s="177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</row>
    <row r="15" spans="1:892" s="141" customFormat="1" ht="12.75" outlineLevel="1" x14ac:dyDescent="0.25">
      <c r="A15" s="154">
        <v>445</v>
      </c>
      <c r="B15" s="285">
        <v>3</v>
      </c>
      <c r="C15" s="300" t="s">
        <v>2526</v>
      </c>
      <c r="D15" s="301">
        <v>5</v>
      </c>
      <c r="E15" s="149">
        <v>3306.5</v>
      </c>
      <c r="F15" s="288">
        <f t="shared" si="0"/>
        <v>56621.82</v>
      </c>
      <c r="G15" s="289">
        <f t="shared" si="1"/>
        <v>66569.764766880544</v>
      </c>
      <c r="H15" s="288">
        <f t="shared" si="2"/>
        <v>9947.9447668805442</v>
      </c>
      <c r="I15" s="88">
        <f t="shared" si="3"/>
        <v>0</v>
      </c>
      <c r="J15" s="88">
        <f t="shared" si="4"/>
        <v>9947.9447668805442</v>
      </c>
      <c r="K15" s="290">
        <f t="shared" si="102"/>
        <v>23401.899999999998</v>
      </c>
      <c r="L15" s="143">
        <v>2062.89</v>
      </c>
      <c r="M15" s="143">
        <v>2062.89</v>
      </c>
      <c r="N15" s="143">
        <v>2062.89</v>
      </c>
      <c r="O15" s="143">
        <v>2062.89</v>
      </c>
      <c r="P15" s="143">
        <v>2062.89</v>
      </c>
      <c r="Q15" s="143">
        <v>2062.89</v>
      </c>
      <c r="R15" s="143">
        <v>2756.14</v>
      </c>
      <c r="S15" s="143">
        <v>2756.14</v>
      </c>
      <c r="T15" s="143">
        <v>2756.14</v>
      </c>
      <c r="U15" s="143">
        <v>2756.14</v>
      </c>
      <c r="V15" s="143"/>
      <c r="W15" s="143"/>
      <c r="X15" s="143">
        <f t="shared" si="103"/>
        <v>29539.453136673717</v>
      </c>
      <c r="Y15" s="290">
        <v>0</v>
      </c>
      <c r="Z15" s="290">
        <v>0</v>
      </c>
      <c r="AA15" s="290">
        <v>0</v>
      </c>
      <c r="AB15" s="290">
        <v>13307.31067859388</v>
      </c>
      <c r="AC15" s="290">
        <v>0</v>
      </c>
      <c r="AD15" s="290">
        <v>0</v>
      </c>
      <c r="AE15" s="290">
        <v>0</v>
      </c>
      <c r="AF15" s="290">
        <v>0</v>
      </c>
      <c r="AG15" s="290">
        <v>0</v>
      </c>
      <c r="AH15" s="290">
        <v>16232.142458079838</v>
      </c>
      <c r="AI15" s="290"/>
      <c r="AJ15" s="290"/>
      <c r="AK15" s="143"/>
      <c r="AL15" s="143">
        <f t="shared" si="104"/>
        <v>0</v>
      </c>
      <c r="AM15" s="143">
        <f t="shared" si="5"/>
        <v>0</v>
      </c>
      <c r="AN15" s="290">
        <f t="shared" si="105"/>
        <v>4289.8599999999997</v>
      </c>
      <c r="AO15" s="143">
        <v>377.39</v>
      </c>
      <c r="AP15" s="143">
        <v>377.39</v>
      </c>
      <c r="AQ15" s="143">
        <v>377.39</v>
      </c>
      <c r="AR15" s="143">
        <v>377.39</v>
      </c>
      <c r="AS15" s="143">
        <v>377.39</v>
      </c>
      <c r="AT15" s="143">
        <v>377.39</v>
      </c>
      <c r="AU15" s="143">
        <v>506.38</v>
      </c>
      <c r="AV15" s="143">
        <v>506.38</v>
      </c>
      <c r="AW15" s="143">
        <v>506.38</v>
      </c>
      <c r="AX15" s="143">
        <v>506.38</v>
      </c>
      <c r="AY15" s="143"/>
      <c r="AZ15" s="143"/>
      <c r="BA15" s="8">
        <f t="shared" si="106"/>
        <v>5435.8493099739753</v>
      </c>
      <c r="BB15" s="290">
        <v>0</v>
      </c>
      <c r="BC15" s="290">
        <v>0</v>
      </c>
      <c r="BD15" s="290">
        <v>0</v>
      </c>
      <c r="BE15" s="290">
        <v>2448.8103725409424</v>
      </c>
      <c r="BF15" s="290">
        <v>0</v>
      </c>
      <c r="BG15" s="290">
        <v>0</v>
      </c>
      <c r="BH15" s="290">
        <v>0</v>
      </c>
      <c r="BI15" s="290">
        <v>0</v>
      </c>
      <c r="BJ15" s="290">
        <v>0</v>
      </c>
      <c r="BK15" s="290">
        <v>2987.0389374330325</v>
      </c>
      <c r="BL15" s="290"/>
      <c r="BM15" s="290"/>
      <c r="BN15" s="143"/>
      <c r="BO15" s="8">
        <f t="shared" si="6"/>
        <v>0</v>
      </c>
      <c r="BP15" s="8">
        <f t="shared" si="7"/>
        <v>0</v>
      </c>
      <c r="BQ15" s="290">
        <f t="shared" si="107"/>
        <v>1999.7200000000005</v>
      </c>
      <c r="BR15" s="143">
        <v>190.18</v>
      </c>
      <c r="BS15" s="263">
        <v>190.18</v>
      </c>
      <c r="BT15" s="143">
        <v>190.18</v>
      </c>
      <c r="BU15" s="143">
        <v>190.18</v>
      </c>
      <c r="BV15" s="143">
        <v>190.18</v>
      </c>
      <c r="BW15" s="143">
        <v>190.18</v>
      </c>
      <c r="BX15" s="143">
        <v>214.66</v>
      </c>
      <c r="BY15" s="143">
        <v>214.66</v>
      </c>
      <c r="BZ15" s="143">
        <v>214.66</v>
      </c>
      <c r="CA15" s="143">
        <v>214.66</v>
      </c>
      <c r="CB15" s="143"/>
      <c r="CC15" s="143"/>
      <c r="CD15" s="290">
        <f t="shared" si="108"/>
        <v>2140.5896341078001</v>
      </c>
      <c r="CE15" s="290">
        <v>221.48496656500001</v>
      </c>
      <c r="CF15" s="290">
        <v>216.55259001210001</v>
      </c>
      <c r="CG15" s="290">
        <v>216.04409882000002</v>
      </c>
      <c r="CH15" s="290">
        <v>214.94848415000001</v>
      </c>
      <c r="CI15" s="290">
        <v>215.93913714569999</v>
      </c>
      <c r="CJ15" s="290">
        <v>215.944281225</v>
      </c>
      <c r="CK15" s="290">
        <v>210.90820285000001</v>
      </c>
      <c r="CL15" s="290">
        <v>209.26049886999999</v>
      </c>
      <c r="CM15" s="290">
        <v>207.74658282000001</v>
      </c>
      <c r="CN15" s="290">
        <v>211.76079164999999</v>
      </c>
      <c r="CO15" s="290"/>
      <c r="CP15" s="290"/>
      <c r="CQ15" s="143"/>
      <c r="CR15" s="8">
        <f t="shared" si="8"/>
        <v>0</v>
      </c>
      <c r="CS15" s="8">
        <f t="shared" si="9"/>
        <v>0</v>
      </c>
      <c r="CT15" s="290">
        <f t="shared" si="109"/>
        <v>424.65999999999997</v>
      </c>
      <c r="CU15" s="290">
        <v>40.35</v>
      </c>
      <c r="CV15" s="143">
        <v>40.35</v>
      </c>
      <c r="CW15" s="143">
        <v>40.35</v>
      </c>
      <c r="CX15" s="143">
        <v>40.35</v>
      </c>
      <c r="CY15" s="143">
        <v>40.35</v>
      </c>
      <c r="CZ15" s="143">
        <v>40.35</v>
      </c>
      <c r="DA15" s="143">
        <v>45.64</v>
      </c>
      <c r="DB15" s="143">
        <v>45.64</v>
      </c>
      <c r="DC15" s="143">
        <v>45.64</v>
      </c>
      <c r="DD15" s="143">
        <v>45.64</v>
      </c>
      <c r="DE15" s="143"/>
      <c r="DF15" s="143"/>
      <c r="DG15" s="290">
        <f t="shared" si="110"/>
        <v>453.62818529539993</v>
      </c>
      <c r="DH15" s="290">
        <v>46.936517795</v>
      </c>
      <c r="DI15" s="290">
        <v>45.891261390300002</v>
      </c>
      <c r="DJ15" s="290">
        <v>45.783503259999996</v>
      </c>
      <c r="DK15" s="290">
        <v>45.551323449999998</v>
      </c>
      <c r="DL15" s="290">
        <v>45.761260055099996</v>
      </c>
      <c r="DM15" s="290">
        <v>45.762350174999995</v>
      </c>
      <c r="DN15" s="290">
        <v>44.695117549999999</v>
      </c>
      <c r="DO15" s="290">
        <v>44.345940409999997</v>
      </c>
      <c r="DP15" s="290">
        <v>44.02511526</v>
      </c>
      <c r="DQ15" s="290">
        <v>44.875795949999997</v>
      </c>
      <c r="DR15" s="290"/>
      <c r="DS15" s="290"/>
      <c r="DT15" s="143">
        <f t="shared" si="111"/>
        <v>28.968185295399962</v>
      </c>
      <c r="DU15" s="8">
        <f t="shared" si="10"/>
        <v>0</v>
      </c>
      <c r="DV15" s="8">
        <f t="shared" si="112"/>
        <v>28.968185295399962</v>
      </c>
      <c r="DW15" s="290">
        <f t="shared" si="11"/>
        <v>621.1400000000001</v>
      </c>
      <c r="DX15" s="290">
        <v>54.57</v>
      </c>
      <c r="DY15" s="143">
        <v>54.57</v>
      </c>
      <c r="DZ15" s="143">
        <v>54.57</v>
      </c>
      <c r="EA15" s="143">
        <v>54.57</v>
      </c>
      <c r="EB15" s="143">
        <v>54.57</v>
      </c>
      <c r="EC15" s="143">
        <v>54.57</v>
      </c>
      <c r="ED15" s="143">
        <v>73.430000000000007</v>
      </c>
      <c r="EE15" s="143">
        <v>73.430000000000007</v>
      </c>
      <c r="EF15" s="143">
        <v>73.430000000000007</v>
      </c>
      <c r="EG15" s="143">
        <v>73.430000000000007</v>
      </c>
      <c r="EH15" s="143"/>
      <c r="EI15" s="143"/>
      <c r="EJ15" s="143"/>
      <c r="EK15" s="290">
        <f t="shared" si="113"/>
        <v>786.7670355598043</v>
      </c>
      <c r="EL15" s="290">
        <v>0</v>
      </c>
      <c r="EM15" s="290">
        <v>0</v>
      </c>
      <c r="EN15" s="290">
        <v>0</v>
      </c>
      <c r="EO15" s="290">
        <v>354.42786413046042</v>
      </c>
      <c r="EP15" s="290">
        <v>0</v>
      </c>
      <c r="EQ15" s="290">
        <v>0</v>
      </c>
      <c r="ER15" s="290">
        <v>0</v>
      </c>
      <c r="ES15" s="290">
        <v>0</v>
      </c>
      <c r="ET15" s="290">
        <v>0</v>
      </c>
      <c r="EU15" s="290">
        <v>432.33917142934388</v>
      </c>
      <c r="EV15" s="290"/>
      <c r="EW15" s="290"/>
      <c r="EX15" s="8">
        <f t="shared" si="12"/>
        <v>165.6270355598042</v>
      </c>
      <c r="EY15" s="8">
        <f t="shared" si="114"/>
        <v>0</v>
      </c>
      <c r="EZ15" s="8">
        <f t="shared" si="115"/>
        <v>165.6270355598042</v>
      </c>
      <c r="FA15" s="290">
        <f t="shared" si="116"/>
        <v>9812.7200000000012</v>
      </c>
      <c r="FB15" s="290">
        <v>863.26</v>
      </c>
      <c r="FC15" s="143">
        <v>863.26</v>
      </c>
      <c r="FD15" s="143">
        <v>863.26</v>
      </c>
      <c r="FE15" s="143">
        <v>863.26</v>
      </c>
      <c r="FF15" s="143">
        <v>863.26</v>
      </c>
      <c r="FG15" s="143">
        <v>863.26</v>
      </c>
      <c r="FH15" s="143">
        <v>1158.29</v>
      </c>
      <c r="FI15" s="143">
        <v>1158.29</v>
      </c>
      <c r="FJ15" s="143">
        <v>1158.29</v>
      </c>
      <c r="FK15" s="143">
        <v>1158.29</v>
      </c>
      <c r="FL15" s="143"/>
      <c r="FM15" s="143"/>
      <c r="FN15" s="8">
        <f t="shared" si="117"/>
        <v>12504.017157690663</v>
      </c>
      <c r="FO15" s="290">
        <v>0</v>
      </c>
      <c r="FP15" s="290">
        <v>0</v>
      </c>
      <c r="FQ15" s="290">
        <v>0</v>
      </c>
      <c r="FR15" s="290">
        <v>5701.903834714617</v>
      </c>
      <c r="FS15" s="290">
        <v>0</v>
      </c>
      <c r="FT15" s="290">
        <v>0</v>
      </c>
      <c r="FU15" s="290">
        <v>0</v>
      </c>
      <c r="FV15" s="290">
        <v>0</v>
      </c>
      <c r="FW15" s="290">
        <v>0</v>
      </c>
      <c r="FX15" s="290">
        <v>6802.1133229760462</v>
      </c>
      <c r="FY15" s="290"/>
      <c r="FZ15" s="290"/>
      <c r="GA15" s="143">
        <f t="shared" si="118"/>
        <v>2691.2971576906621</v>
      </c>
      <c r="GB15" s="8">
        <f t="shared" si="119"/>
        <v>0</v>
      </c>
      <c r="GC15" s="8">
        <f t="shared" si="120"/>
        <v>2691.2971576906621</v>
      </c>
      <c r="GD15" s="290">
        <f t="shared" si="121"/>
        <v>0</v>
      </c>
      <c r="GE15" s="143"/>
      <c r="GF15" s="143"/>
      <c r="GG15" s="143"/>
      <c r="GH15" s="143"/>
      <c r="GI15" s="143"/>
      <c r="GJ15" s="143"/>
      <c r="GK15" s="143"/>
      <c r="GL15" s="143"/>
      <c r="GM15" s="143"/>
      <c r="GN15" s="143"/>
      <c r="GO15" s="143"/>
      <c r="GP15" s="143"/>
      <c r="GQ15" s="8">
        <f t="shared" si="122"/>
        <v>0</v>
      </c>
      <c r="GR15" s="290">
        <v>0</v>
      </c>
      <c r="GS15" s="290">
        <f>VLOOKUP(C15,'[2]Фін.рез.(витрати)'!$C$8:$V$94,20,0)</f>
        <v>0</v>
      </c>
      <c r="GT15" s="290"/>
      <c r="GU15" s="290"/>
      <c r="GV15" s="143">
        <f t="shared" si="123"/>
        <v>0</v>
      </c>
      <c r="GW15" s="8">
        <f t="shared" si="13"/>
        <v>0</v>
      </c>
      <c r="GX15" s="8">
        <f t="shared" si="14"/>
        <v>0</v>
      </c>
      <c r="GY15" s="290">
        <f t="shared" si="124"/>
        <v>16071.820000000002</v>
      </c>
      <c r="GZ15" s="290">
        <v>1422.23</v>
      </c>
      <c r="HA15" s="143">
        <v>1422.23</v>
      </c>
      <c r="HB15" s="143">
        <v>1422.23</v>
      </c>
      <c r="HC15" s="143">
        <v>1422.23</v>
      </c>
      <c r="HD15" s="143">
        <v>1422.23</v>
      </c>
      <c r="HE15" s="143">
        <v>1422.23</v>
      </c>
      <c r="HF15" s="143">
        <v>1884.61</v>
      </c>
      <c r="HG15" s="143">
        <v>1884.61</v>
      </c>
      <c r="HH15" s="143">
        <v>1884.61</v>
      </c>
      <c r="HI15" s="143">
        <v>1884.61</v>
      </c>
      <c r="HJ15" s="143"/>
      <c r="HK15" s="143"/>
      <c r="HL15" s="8">
        <f t="shared" si="125"/>
        <v>15709.460307579197</v>
      </c>
      <c r="HM15" s="290">
        <v>2063.4423123091751</v>
      </c>
      <c r="HN15" s="290">
        <v>1524.4849590113772</v>
      </c>
      <c r="HO15" s="290">
        <v>1790.9118907360412</v>
      </c>
      <c r="HP15" s="290">
        <v>1350.142196735464</v>
      </c>
      <c r="HQ15" s="290">
        <v>1532.3537658960836</v>
      </c>
      <c r="HR15" s="290">
        <v>1528.7073234443449</v>
      </c>
      <c r="HS15" s="290">
        <v>1408.615522078054</v>
      </c>
      <c r="HT15" s="290">
        <v>1400.3620282771703</v>
      </c>
      <c r="HU15" s="290">
        <v>1574.1674785561684</v>
      </c>
      <c r="HV15" s="290">
        <v>1536.2728305353171</v>
      </c>
      <c r="HW15" s="290"/>
      <c r="HX15" s="290"/>
      <c r="HY15" s="8">
        <f t="shared" si="15"/>
        <v>-362.359692420805</v>
      </c>
      <c r="HZ15" s="8">
        <f t="shared" si="16"/>
        <v>-362.359692420805</v>
      </c>
      <c r="IA15" s="8">
        <f t="shared" si="17"/>
        <v>0</v>
      </c>
      <c r="IB15" s="291">
        <f t="shared" si="126"/>
        <v>0</v>
      </c>
      <c r="IC15" s="291">
        <v>0</v>
      </c>
      <c r="ID15" s="150">
        <v>0</v>
      </c>
      <c r="IE15" s="150">
        <v>0</v>
      </c>
      <c r="IF15" s="291">
        <v>0</v>
      </c>
      <c r="IG15" s="291">
        <v>0</v>
      </c>
      <c r="IH15" s="291">
        <v>0</v>
      </c>
      <c r="II15" s="291">
        <v>0</v>
      </c>
      <c r="IJ15" s="291"/>
      <c r="IK15" s="291"/>
      <c r="IL15" s="291"/>
      <c r="IM15" s="291"/>
      <c r="IN15" s="291"/>
      <c r="IO15" s="88">
        <f t="shared" si="127"/>
        <v>0</v>
      </c>
      <c r="IP15" s="290">
        <v>0</v>
      </c>
      <c r="IQ15" s="290">
        <v>0</v>
      </c>
      <c r="IR15" s="290">
        <v>0</v>
      </c>
      <c r="IS15" s="290">
        <v>0</v>
      </c>
      <c r="IT15" s="290">
        <v>0</v>
      </c>
      <c r="IU15" s="290">
        <v>0</v>
      </c>
      <c r="IV15" s="290">
        <v>0</v>
      </c>
      <c r="IW15" s="290">
        <v>0</v>
      </c>
      <c r="IX15" s="290">
        <v>0</v>
      </c>
      <c r="IY15" s="290">
        <v>0</v>
      </c>
      <c r="IZ15" s="290"/>
      <c r="JA15" s="290"/>
      <c r="JB15" s="150">
        <f t="shared" si="18"/>
        <v>0</v>
      </c>
      <c r="JC15" s="88">
        <f t="shared" si="19"/>
        <v>0</v>
      </c>
      <c r="JD15" s="88">
        <f t="shared" si="20"/>
        <v>0</v>
      </c>
      <c r="JE15" s="291">
        <f t="shared" si="128"/>
        <v>0</v>
      </c>
      <c r="JF15" s="291">
        <v>0</v>
      </c>
      <c r="JG15" s="150">
        <v>0</v>
      </c>
      <c r="JH15" s="150">
        <v>0</v>
      </c>
      <c r="JI15" s="150">
        <v>0</v>
      </c>
      <c r="JJ15" s="150">
        <v>0</v>
      </c>
      <c r="JK15" s="150">
        <v>0</v>
      </c>
      <c r="JL15" s="150">
        <v>0</v>
      </c>
      <c r="JM15" s="150">
        <v>0</v>
      </c>
      <c r="JN15" s="150">
        <v>0</v>
      </c>
      <c r="JO15" s="150">
        <v>0</v>
      </c>
      <c r="JP15" s="150"/>
      <c r="JQ15" s="150"/>
      <c r="JR15" s="291">
        <f t="shared" si="129"/>
        <v>0</v>
      </c>
      <c r="JS15" s="290">
        <v>0</v>
      </c>
      <c r="JT15" s="290">
        <v>0</v>
      </c>
      <c r="JU15" s="290">
        <v>0</v>
      </c>
      <c r="JV15" s="290">
        <v>0</v>
      </c>
      <c r="JW15" s="290">
        <v>0</v>
      </c>
      <c r="JX15" s="290">
        <v>0</v>
      </c>
      <c r="JY15" s="290">
        <v>0</v>
      </c>
      <c r="JZ15" s="290">
        <v>0</v>
      </c>
      <c r="KA15" s="290">
        <v>0</v>
      </c>
      <c r="KB15" s="290">
        <v>0</v>
      </c>
      <c r="KC15" s="290"/>
      <c r="KD15" s="290"/>
      <c r="KE15" s="150">
        <f t="shared" si="21"/>
        <v>0</v>
      </c>
      <c r="KF15" s="88">
        <f t="shared" si="22"/>
        <v>0</v>
      </c>
      <c r="KG15" s="88">
        <f t="shared" si="23"/>
        <v>0</v>
      </c>
      <c r="KH15" s="291">
        <f t="shared" si="130"/>
        <v>7887.6999999999989</v>
      </c>
      <c r="KI15" s="291">
        <v>693.91</v>
      </c>
      <c r="KJ15" s="150">
        <v>693.91</v>
      </c>
      <c r="KK15" s="150">
        <v>693.91</v>
      </c>
      <c r="KL15" s="150">
        <v>693.91</v>
      </c>
      <c r="KM15" s="150">
        <v>693.91</v>
      </c>
      <c r="KN15" s="150">
        <v>693.91</v>
      </c>
      <c r="KO15" s="150">
        <v>931.06</v>
      </c>
      <c r="KP15" s="150">
        <v>931.06</v>
      </c>
      <c r="KQ15" s="150">
        <v>931.06</v>
      </c>
      <c r="KR15" s="150">
        <v>931.06</v>
      </c>
      <c r="KS15" s="150"/>
      <c r="KT15" s="150"/>
      <c r="KU15" s="88">
        <f t="shared" si="131"/>
        <v>10999.255529788777</v>
      </c>
      <c r="KV15" s="290">
        <v>945.27696594713666</v>
      </c>
      <c r="KW15" s="290">
        <v>1010.7077338766051</v>
      </c>
      <c r="KX15" s="290">
        <v>1004.328476342773</v>
      </c>
      <c r="KY15" s="290">
        <v>955.15557685106751</v>
      </c>
      <c r="KZ15" s="290">
        <v>996.46319401466735</v>
      </c>
      <c r="LA15" s="290">
        <v>1282.4669411064765</v>
      </c>
      <c r="LB15" s="290">
        <v>1190.2397141595154</v>
      </c>
      <c r="LC15" s="290">
        <v>1181.8839189149426</v>
      </c>
      <c r="LD15" s="290">
        <v>1218.870239516076</v>
      </c>
      <c r="LE15" s="290">
        <v>1213.8627690595158</v>
      </c>
      <c r="LF15" s="290"/>
      <c r="LG15" s="290"/>
      <c r="LH15" s="150">
        <f t="shared" si="132"/>
        <v>3111.5555297887786</v>
      </c>
      <c r="LI15" s="88">
        <f t="shared" si="24"/>
        <v>0</v>
      </c>
      <c r="LJ15" s="88">
        <f t="shared" si="25"/>
        <v>3111.5555297887786</v>
      </c>
      <c r="LK15" s="88">
        <f t="shared" si="133"/>
        <v>0</v>
      </c>
      <c r="LL15" s="150"/>
      <c r="LM15" s="150"/>
      <c r="LN15" s="150"/>
      <c r="LO15" s="150"/>
      <c r="LP15" s="150"/>
      <c r="LQ15" s="150"/>
      <c r="LR15" s="150"/>
      <c r="LS15" s="150"/>
      <c r="LT15" s="150"/>
      <c r="LU15" s="150"/>
      <c r="LV15" s="150"/>
      <c r="LW15" s="150"/>
      <c r="LX15" s="88">
        <f t="shared" si="26"/>
        <v>0</v>
      </c>
      <c r="LY15" s="150"/>
      <c r="LZ15" s="150"/>
      <c r="MA15" s="150"/>
      <c r="MB15" s="150"/>
      <c r="MC15" s="150"/>
      <c r="MD15" s="150"/>
      <c r="ME15" s="150"/>
      <c r="MF15" s="150"/>
      <c r="MG15" s="150"/>
      <c r="MH15" s="150"/>
      <c r="MI15" s="150"/>
      <c r="MJ15" s="291">
        <v>0</v>
      </c>
      <c r="MK15" s="150"/>
      <c r="ML15" s="88">
        <f t="shared" si="27"/>
        <v>0</v>
      </c>
      <c r="MM15" s="88">
        <f t="shared" si="28"/>
        <v>0</v>
      </c>
      <c r="MN15" s="88">
        <f t="shared" si="134"/>
        <v>35936.620000000003</v>
      </c>
      <c r="MO15" s="88">
        <v>3490.07</v>
      </c>
      <c r="MP15" s="150">
        <v>3490.07</v>
      </c>
      <c r="MQ15" s="150">
        <v>3490.07</v>
      </c>
      <c r="MR15" s="150">
        <v>3490.07</v>
      </c>
      <c r="MS15" s="150">
        <v>3490.07</v>
      </c>
      <c r="MT15" s="150">
        <v>3490.07</v>
      </c>
      <c r="MU15" s="150">
        <v>3749.05</v>
      </c>
      <c r="MV15" s="150">
        <v>3749.05</v>
      </c>
      <c r="MW15" s="150">
        <v>3749.05</v>
      </c>
      <c r="MX15" s="150">
        <v>3749.05</v>
      </c>
      <c r="MY15" s="150"/>
      <c r="MZ15" s="150"/>
      <c r="NA15" s="88">
        <f t="shared" si="135"/>
        <v>3988.0637843757895</v>
      </c>
      <c r="NB15" s="8">
        <v>0</v>
      </c>
      <c r="NC15" s="8">
        <v>0</v>
      </c>
      <c r="ND15" s="8">
        <v>2086.5063743062706</v>
      </c>
      <c r="NE15" s="8">
        <v>0</v>
      </c>
      <c r="NF15" s="8">
        <v>0</v>
      </c>
      <c r="NG15" s="8">
        <v>0</v>
      </c>
      <c r="NH15" s="8">
        <v>0</v>
      </c>
      <c r="NI15" s="8">
        <v>0</v>
      </c>
      <c r="NJ15" s="8">
        <v>0</v>
      </c>
      <c r="NK15" s="8">
        <v>1901.5574100695187</v>
      </c>
      <c r="NL15" s="8"/>
      <c r="NM15" s="8"/>
      <c r="NN15" s="150">
        <f t="shared" si="136"/>
        <v>-31948.556215624212</v>
      </c>
      <c r="NO15" s="88">
        <f t="shared" si="29"/>
        <v>-31948.556215624212</v>
      </c>
      <c r="NP15" s="88">
        <f t="shared" si="30"/>
        <v>0</v>
      </c>
      <c r="NQ15" s="86">
        <f t="shared" si="31"/>
        <v>26054.480000000003</v>
      </c>
      <c r="NR15" s="289">
        <f t="shared" si="32"/>
        <v>56952.38</v>
      </c>
      <c r="NS15" s="288">
        <f t="shared" si="33"/>
        <v>30897.899999999994</v>
      </c>
      <c r="NT15" s="88">
        <f t="shared" si="34"/>
        <v>0</v>
      </c>
      <c r="NU15" s="88">
        <f t="shared" si="35"/>
        <v>30897.899999999994</v>
      </c>
      <c r="NV15" s="290">
        <f t="shared" si="137"/>
        <v>6022.9399999999987</v>
      </c>
      <c r="NW15" s="290">
        <v>547.39</v>
      </c>
      <c r="NX15" s="143">
        <v>547.39</v>
      </c>
      <c r="NY15" s="143">
        <v>547.39</v>
      </c>
      <c r="NZ15" s="290">
        <v>547.39</v>
      </c>
      <c r="OA15" s="290">
        <v>547.39</v>
      </c>
      <c r="OB15" s="290">
        <v>547.39</v>
      </c>
      <c r="OC15" s="290">
        <v>684.65</v>
      </c>
      <c r="OD15" s="290">
        <v>684.65</v>
      </c>
      <c r="OE15" s="290">
        <v>684.65</v>
      </c>
      <c r="OF15" s="290">
        <v>684.65</v>
      </c>
      <c r="OG15" s="290"/>
      <c r="OH15" s="290"/>
      <c r="OI15" s="8">
        <f t="shared" si="138"/>
        <v>7433.04</v>
      </c>
      <c r="OJ15" s="8">
        <v>0</v>
      </c>
      <c r="OK15" s="8">
        <v>0</v>
      </c>
      <c r="OL15" s="8">
        <v>0</v>
      </c>
      <c r="OM15" s="8"/>
      <c r="ON15" s="8">
        <v>5962.88</v>
      </c>
      <c r="OO15" s="8">
        <v>0</v>
      </c>
      <c r="OP15" s="8">
        <v>0</v>
      </c>
      <c r="OQ15" s="8">
        <v>0</v>
      </c>
      <c r="OR15" s="8">
        <v>0</v>
      </c>
      <c r="OS15" s="8">
        <v>1470.16</v>
      </c>
      <c r="OT15" s="8"/>
      <c r="OU15" s="8"/>
      <c r="OV15" s="143">
        <f t="shared" si="139"/>
        <v>1410.1000000000013</v>
      </c>
      <c r="OW15" s="8">
        <f t="shared" si="36"/>
        <v>0</v>
      </c>
      <c r="OX15" s="8">
        <f t="shared" si="37"/>
        <v>1410.1000000000013</v>
      </c>
      <c r="OY15" s="290">
        <f t="shared" si="140"/>
        <v>10237.340000000002</v>
      </c>
      <c r="OZ15" s="290">
        <v>975.71</v>
      </c>
      <c r="PA15" s="143">
        <v>975.71</v>
      </c>
      <c r="PB15" s="143">
        <v>975.71</v>
      </c>
      <c r="PC15" s="143">
        <v>975.71</v>
      </c>
      <c r="PD15" s="143">
        <v>975.71</v>
      </c>
      <c r="PE15" s="143">
        <v>975.71</v>
      </c>
      <c r="PF15" s="143">
        <v>1095.77</v>
      </c>
      <c r="PG15" s="143">
        <v>1095.77</v>
      </c>
      <c r="PH15" s="143">
        <v>1095.77</v>
      </c>
      <c r="PI15" s="143">
        <v>1095.77</v>
      </c>
      <c r="PJ15" s="143"/>
      <c r="PK15" s="143"/>
      <c r="PL15" s="8">
        <f t="shared" si="141"/>
        <v>27811.66</v>
      </c>
      <c r="PM15" s="290">
        <v>0</v>
      </c>
      <c r="PN15" s="290">
        <v>0</v>
      </c>
      <c r="PO15" s="290">
        <v>4665.09</v>
      </c>
      <c r="PP15" s="290">
        <v>0</v>
      </c>
      <c r="PQ15" s="290">
        <v>8461.34</v>
      </c>
      <c r="PR15" s="290">
        <v>0</v>
      </c>
      <c r="PS15" s="290">
        <v>9583.66</v>
      </c>
      <c r="PT15" s="290">
        <v>0</v>
      </c>
      <c r="PU15" s="290">
        <v>5101.57</v>
      </c>
      <c r="PV15" s="290">
        <v>0</v>
      </c>
      <c r="PW15" s="290"/>
      <c r="PX15" s="290"/>
      <c r="PY15" s="143">
        <f t="shared" si="142"/>
        <v>17574.32</v>
      </c>
      <c r="PZ15" s="8">
        <f t="shared" si="38"/>
        <v>0</v>
      </c>
      <c r="QA15" s="8">
        <f t="shared" si="39"/>
        <v>17574.32</v>
      </c>
      <c r="QB15" s="290">
        <f t="shared" si="143"/>
        <v>1273.42</v>
      </c>
      <c r="QC15" s="290">
        <v>112.79</v>
      </c>
      <c r="QD15" s="143">
        <v>112.79</v>
      </c>
      <c r="QE15" s="143">
        <v>112.79</v>
      </c>
      <c r="QF15" s="143">
        <v>112.79</v>
      </c>
      <c r="QG15" s="143">
        <v>112.79</v>
      </c>
      <c r="QH15" s="143">
        <v>112.79</v>
      </c>
      <c r="QI15" s="143">
        <v>149.16999999999999</v>
      </c>
      <c r="QJ15" s="143">
        <v>149.16999999999999</v>
      </c>
      <c r="QK15" s="143">
        <v>149.16999999999999</v>
      </c>
      <c r="QL15" s="143">
        <v>149.16999999999999</v>
      </c>
      <c r="QM15" s="143"/>
      <c r="QN15" s="143"/>
      <c r="QO15" s="8">
        <f t="shared" si="144"/>
        <v>0</v>
      </c>
      <c r="QP15" s="290">
        <v>0</v>
      </c>
      <c r="QQ15" s="290">
        <v>0</v>
      </c>
      <c r="QR15" s="290">
        <v>0</v>
      </c>
      <c r="QS15" s="290"/>
      <c r="QT15" s="290">
        <v>0</v>
      </c>
      <c r="QU15" s="290"/>
      <c r="QV15" s="290"/>
      <c r="QW15" s="290">
        <v>0</v>
      </c>
      <c r="QX15" s="290"/>
      <c r="QY15" s="290">
        <v>0</v>
      </c>
      <c r="QZ15" s="290"/>
      <c r="RA15" s="290"/>
      <c r="RB15" s="143">
        <f t="shared" si="145"/>
        <v>-1273.42</v>
      </c>
      <c r="RC15" s="8">
        <f t="shared" si="40"/>
        <v>-1273.42</v>
      </c>
      <c r="RD15" s="8">
        <f t="shared" si="41"/>
        <v>0</v>
      </c>
      <c r="RE15" s="290">
        <f t="shared" si="146"/>
        <v>5325.74</v>
      </c>
      <c r="RF15" s="8">
        <v>484.55</v>
      </c>
      <c r="RG15" s="143">
        <v>484.55</v>
      </c>
      <c r="RH15" s="143">
        <v>484.55</v>
      </c>
      <c r="RI15" s="143">
        <v>484.55</v>
      </c>
      <c r="RJ15" s="143">
        <v>484.55</v>
      </c>
      <c r="RK15" s="143">
        <v>484.55</v>
      </c>
      <c r="RL15" s="292">
        <v>604.61</v>
      </c>
      <c r="RM15" s="143">
        <v>604.61</v>
      </c>
      <c r="RN15" s="143">
        <v>604.61</v>
      </c>
      <c r="RO15" s="143">
        <v>604.61</v>
      </c>
      <c r="RP15" s="143"/>
      <c r="RQ15" s="143"/>
      <c r="RR15" s="8">
        <f t="shared" si="147"/>
        <v>0</v>
      </c>
      <c r="RS15" s="290">
        <v>0</v>
      </c>
      <c r="RT15" s="290"/>
      <c r="RU15" s="290">
        <v>0</v>
      </c>
      <c r="RV15" s="290">
        <v>0</v>
      </c>
      <c r="RW15" s="290">
        <v>0</v>
      </c>
      <c r="RX15" s="290">
        <v>0</v>
      </c>
      <c r="RY15" s="290"/>
      <c r="RZ15" s="290">
        <v>0</v>
      </c>
      <c r="SA15" s="290">
        <v>0</v>
      </c>
      <c r="SB15" s="290">
        <v>0</v>
      </c>
      <c r="SC15" s="290"/>
      <c r="SD15" s="290"/>
      <c r="SE15" s="8">
        <f t="shared" si="42"/>
        <v>-5325.74</v>
      </c>
      <c r="SF15" s="8">
        <f t="shared" si="43"/>
        <v>-5325.74</v>
      </c>
      <c r="SG15" s="8">
        <f t="shared" si="44"/>
        <v>0</v>
      </c>
      <c r="SH15" s="290">
        <f t="shared" si="148"/>
        <v>0</v>
      </c>
      <c r="SI15" s="290">
        <v>0</v>
      </c>
      <c r="SJ15" s="143">
        <v>0</v>
      </c>
      <c r="SK15" s="143">
        <v>0</v>
      </c>
      <c r="SL15" s="143">
        <v>0</v>
      </c>
      <c r="SM15" s="143">
        <v>0</v>
      </c>
      <c r="SN15" s="143">
        <v>0</v>
      </c>
      <c r="SO15" s="143">
        <v>0</v>
      </c>
      <c r="SP15" s="143">
        <v>0</v>
      </c>
      <c r="SQ15" s="143">
        <v>0</v>
      </c>
      <c r="SR15" s="143">
        <v>0</v>
      </c>
      <c r="SS15" s="143"/>
      <c r="ST15" s="143"/>
      <c r="SU15" s="8">
        <f t="shared" si="149"/>
        <v>0</v>
      </c>
      <c r="SV15" s="290">
        <v>0</v>
      </c>
      <c r="SW15" s="290">
        <v>0</v>
      </c>
      <c r="SX15" s="290">
        <v>0</v>
      </c>
      <c r="SY15" s="290">
        <v>0</v>
      </c>
      <c r="SZ15" s="290">
        <v>0</v>
      </c>
      <c r="TA15" s="290"/>
      <c r="TB15" s="290"/>
      <c r="TC15" s="290">
        <v>0</v>
      </c>
      <c r="TD15" s="290">
        <v>0</v>
      </c>
      <c r="TE15" s="290">
        <f>VLOOKUP(C15,'[2]Фін.рез.(витрати)'!$C$8:$AH$94,32,0)</f>
        <v>0</v>
      </c>
      <c r="TF15" s="290"/>
      <c r="TG15" s="290"/>
      <c r="TH15" s="8">
        <f t="shared" si="45"/>
        <v>0</v>
      </c>
      <c r="TI15" s="8">
        <f t="shared" si="46"/>
        <v>0</v>
      </c>
      <c r="TJ15" s="8">
        <f t="shared" si="47"/>
        <v>0</v>
      </c>
      <c r="TK15" s="290">
        <f t="shared" si="150"/>
        <v>3153.36</v>
      </c>
      <c r="TL15" s="290">
        <v>278.16000000000003</v>
      </c>
      <c r="TM15" s="143">
        <v>278.16000000000003</v>
      </c>
      <c r="TN15" s="143">
        <v>278.16000000000003</v>
      </c>
      <c r="TO15" s="143">
        <v>278.16000000000003</v>
      </c>
      <c r="TP15" s="143">
        <v>278.16000000000003</v>
      </c>
      <c r="TQ15" s="143">
        <v>278.16000000000003</v>
      </c>
      <c r="TR15" s="143">
        <v>371.1</v>
      </c>
      <c r="TS15" s="143">
        <v>371.1</v>
      </c>
      <c r="TT15" s="143">
        <v>371.1</v>
      </c>
      <c r="TU15" s="143">
        <v>371.1</v>
      </c>
      <c r="TV15" s="143"/>
      <c r="TW15" s="143"/>
      <c r="TX15" s="8">
        <f t="shared" si="151"/>
        <v>21707.68</v>
      </c>
      <c r="TY15" s="290">
        <v>0</v>
      </c>
      <c r="TZ15" s="290">
        <v>14154.07</v>
      </c>
      <c r="UA15" s="290">
        <v>0</v>
      </c>
      <c r="UB15" s="290">
        <v>0</v>
      </c>
      <c r="UC15" s="290">
        <v>7553.61</v>
      </c>
      <c r="UD15" s="290">
        <v>0</v>
      </c>
      <c r="UE15" s="290">
        <v>0</v>
      </c>
      <c r="UF15" s="290">
        <v>0</v>
      </c>
      <c r="UG15" s="290">
        <v>0</v>
      </c>
      <c r="UH15" s="290">
        <f>VLOOKUP(C15,'[2]Фін.рез.(витрати)'!$C$8:$AI$94,33,0)</f>
        <v>0</v>
      </c>
      <c r="UI15" s="290"/>
      <c r="UJ15" s="290"/>
      <c r="UK15" s="8">
        <f t="shared" si="48"/>
        <v>18554.32</v>
      </c>
      <c r="UL15" s="8">
        <f t="shared" si="49"/>
        <v>0</v>
      </c>
      <c r="UM15" s="8">
        <f t="shared" si="50"/>
        <v>18554.32</v>
      </c>
      <c r="UN15" s="290">
        <f t="shared" si="152"/>
        <v>41.68</v>
      </c>
      <c r="UO15" s="290">
        <v>3.64</v>
      </c>
      <c r="UP15" s="143">
        <v>3.64</v>
      </c>
      <c r="UQ15" s="143">
        <v>3.64</v>
      </c>
      <c r="UR15" s="143">
        <v>3.64</v>
      </c>
      <c r="US15" s="143">
        <v>3.64</v>
      </c>
      <c r="UT15" s="143">
        <v>3.64</v>
      </c>
      <c r="UU15" s="143">
        <v>4.96</v>
      </c>
      <c r="UV15" s="143">
        <v>4.96</v>
      </c>
      <c r="UW15" s="143">
        <v>4.96</v>
      </c>
      <c r="UX15" s="143">
        <v>4.96</v>
      </c>
      <c r="UY15" s="143"/>
      <c r="UZ15" s="143"/>
      <c r="VA15" s="8">
        <f t="shared" si="51"/>
        <v>0</v>
      </c>
      <c r="VB15" s="143"/>
      <c r="VC15" s="143"/>
      <c r="VD15" s="143"/>
      <c r="VE15" s="143"/>
      <c r="VF15" s="143"/>
      <c r="VG15" s="143"/>
      <c r="VH15" s="143"/>
      <c r="VI15" s="143"/>
      <c r="VJ15" s="143"/>
      <c r="VK15" s="143"/>
      <c r="VL15" s="143"/>
      <c r="VM15" s="143"/>
      <c r="VN15" s="8">
        <f t="shared" si="52"/>
        <v>-41.68</v>
      </c>
      <c r="VO15" s="8">
        <f t="shared" si="53"/>
        <v>-41.68</v>
      </c>
      <c r="VP15" s="8">
        <f t="shared" si="54"/>
        <v>0</v>
      </c>
      <c r="VQ15" s="88">
        <f t="shared" si="55"/>
        <v>0</v>
      </c>
      <c r="VR15" s="150"/>
      <c r="VS15" s="150"/>
      <c r="VT15" s="150"/>
      <c r="VU15" s="150"/>
      <c r="VV15" s="150"/>
      <c r="VW15" s="150"/>
      <c r="VX15" s="150"/>
      <c r="VY15" s="150"/>
      <c r="VZ15" s="150"/>
      <c r="WA15" s="150"/>
      <c r="WB15" s="150"/>
      <c r="WC15" s="150"/>
      <c r="WD15" s="88">
        <f t="shared" si="56"/>
        <v>0</v>
      </c>
      <c r="WE15" s="143"/>
      <c r="WF15" s="143"/>
      <c r="WG15" s="143"/>
      <c r="WH15" s="143"/>
      <c r="WI15" s="143"/>
      <c r="WJ15" s="143"/>
      <c r="WK15" s="143"/>
      <c r="WL15" s="143"/>
      <c r="WM15" s="143"/>
      <c r="WN15" s="143"/>
      <c r="WO15" s="143"/>
      <c r="WP15" s="143"/>
      <c r="WQ15" s="88">
        <f t="shared" si="57"/>
        <v>0</v>
      </c>
      <c r="WR15" s="88">
        <f t="shared" si="58"/>
        <v>0</v>
      </c>
      <c r="WS15" s="88">
        <f t="shared" si="59"/>
        <v>0</v>
      </c>
      <c r="WT15" s="291">
        <f t="shared" si="153"/>
        <v>56548.979999999996</v>
      </c>
      <c r="WU15" s="291">
        <v>4828.29</v>
      </c>
      <c r="WV15" s="150">
        <v>4828.29</v>
      </c>
      <c r="WW15" s="150">
        <v>4828.29</v>
      </c>
      <c r="WX15" s="150">
        <v>4828.29</v>
      </c>
      <c r="WY15" s="150">
        <v>4828.29</v>
      </c>
      <c r="WZ15" s="150">
        <v>4828.29</v>
      </c>
      <c r="XA15" s="150">
        <v>6894.81</v>
      </c>
      <c r="XB15" s="150">
        <v>6894.81</v>
      </c>
      <c r="XC15" s="150">
        <v>6894.81</v>
      </c>
      <c r="XD15" s="150">
        <v>6894.81</v>
      </c>
      <c r="XE15" s="150"/>
      <c r="XF15" s="150"/>
      <c r="XG15" s="291">
        <f t="shared" si="154"/>
        <v>63663.594396121094</v>
      </c>
      <c r="XH15" s="290">
        <v>6747.4292812675722</v>
      </c>
      <c r="XI15" s="290">
        <v>6917.6340199201577</v>
      </c>
      <c r="XJ15" s="290"/>
      <c r="XK15" s="290">
        <v>5286.3469308010535</v>
      </c>
      <c r="XL15" s="290">
        <v>6093.1329843259437</v>
      </c>
      <c r="XM15" s="290">
        <v>7999.0827655923904</v>
      </c>
      <c r="XN15" s="290">
        <v>5805.729607633597</v>
      </c>
      <c r="XO15" s="290">
        <v>7931.4091910699117</v>
      </c>
      <c r="XP15" s="290">
        <v>7135.4391518923148</v>
      </c>
      <c r="XQ15" s="290">
        <f>VLOOKUP(C15,'[2]Фін.рез.(витрати)'!$C$8:$AL$94,36,0)</f>
        <v>9747.3904636181469</v>
      </c>
      <c r="XR15" s="290"/>
      <c r="XS15" s="290"/>
      <c r="XT15" s="88">
        <f t="shared" si="60"/>
        <v>7114.6143961210983</v>
      </c>
      <c r="XU15" s="88">
        <f t="shared" si="61"/>
        <v>0</v>
      </c>
      <c r="XV15" s="88">
        <f t="shared" si="62"/>
        <v>7114.6143961210983</v>
      </c>
      <c r="XW15" s="291">
        <f t="shared" si="155"/>
        <v>17915.439999999999</v>
      </c>
      <c r="XX15" s="291">
        <v>1590.58</v>
      </c>
      <c r="XY15" s="150">
        <v>1590.58</v>
      </c>
      <c r="XZ15" s="150">
        <v>1590.58</v>
      </c>
      <c r="YA15" s="150">
        <v>1590.58</v>
      </c>
      <c r="YB15" s="150">
        <v>1590.58</v>
      </c>
      <c r="YC15" s="150">
        <v>1590.58</v>
      </c>
      <c r="YD15" s="150">
        <v>2092.9899999999998</v>
      </c>
      <c r="YE15" s="150">
        <v>2092.9899999999998</v>
      </c>
      <c r="YF15" s="150">
        <v>2092.9899999999998</v>
      </c>
      <c r="YG15" s="150">
        <v>2092.9899999999998</v>
      </c>
      <c r="YH15" s="150"/>
      <c r="YI15" s="150"/>
      <c r="YJ15" s="88">
        <f t="shared" si="156"/>
        <v>19233.57282397302</v>
      </c>
      <c r="YK15" s="290">
        <v>2640.1457221290707</v>
      </c>
      <c r="YL15" s="290">
        <v>1590.7087312747901</v>
      </c>
      <c r="YM15" s="290">
        <v>1628.0096229265312</v>
      </c>
      <c r="YN15" s="290">
        <v>1583.1577982831288</v>
      </c>
      <c r="YO15" s="290">
        <v>1561.4778528418672</v>
      </c>
      <c r="YP15" s="290">
        <v>3059.3009800798877</v>
      </c>
      <c r="YQ15" s="290">
        <v>1447.8854799261876</v>
      </c>
      <c r="YR15" s="290">
        <v>1932.6549076296296</v>
      </c>
      <c r="YS15" s="290">
        <v>1870.1811643410902</v>
      </c>
      <c r="YT15" s="290">
        <f>VLOOKUP(C15,'[2]Фін.рез.(витрати)'!$C$8:$AM$94,37,0)</f>
        <v>1920.0505645408332</v>
      </c>
      <c r="YU15" s="290"/>
      <c r="YV15" s="290"/>
      <c r="YW15" s="143">
        <f t="shared" si="157"/>
        <v>1318.132823973021</v>
      </c>
      <c r="YX15" s="88">
        <f t="shared" si="63"/>
        <v>0</v>
      </c>
      <c r="YY15" s="88">
        <f t="shared" si="64"/>
        <v>1318.132823973021</v>
      </c>
      <c r="YZ15" s="291">
        <f t="shared" si="158"/>
        <v>7102.5</v>
      </c>
      <c r="ZA15" s="291">
        <v>672.41</v>
      </c>
      <c r="ZB15" s="150">
        <v>672.41</v>
      </c>
      <c r="ZC15" s="150">
        <v>672.41</v>
      </c>
      <c r="ZD15" s="150">
        <v>672.41</v>
      </c>
      <c r="ZE15" s="150">
        <v>672.41</v>
      </c>
      <c r="ZF15" s="150">
        <v>672.41</v>
      </c>
      <c r="ZG15" s="150">
        <v>767.01</v>
      </c>
      <c r="ZH15" s="150">
        <v>767.01</v>
      </c>
      <c r="ZI15" s="150">
        <v>767.01</v>
      </c>
      <c r="ZJ15" s="150">
        <v>767.01</v>
      </c>
      <c r="ZK15" s="150"/>
      <c r="ZL15" s="150"/>
      <c r="ZM15" s="88">
        <f t="shared" si="159"/>
        <v>13206.813077189112</v>
      </c>
      <c r="ZN15" s="291"/>
      <c r="ZO15" s="290">
        <v>1548.8199856497249</v>
      </c>
      <c r="ZP15" s="290">
        <v>9391.7314854530214</v>
      </c>
      <c r="ZQ15" s="290">
        <v>2266.2616060863652</v>
      </c>
      <c r="ZR15" s="290"/>
      <c r="ZS15" s="290"/>
      <c r="ZT15" s="290"/>
      <c r="ZU15" s="290"/>
      <c r="ZV15" s="290"/>
      <c r="ZW15" s="290"/>
      <c r="ZX15" s="290"/>
      <c r="ZY15" s="290"/>
      <c r="ZZ15" s="88">
        <f t="shared" si="65"/>
        <v>6104.3130771891119</v>
      </c>
      <c r="AAA15" s="88">
        <f t="shared" si="66"/>
        <v>0</v>
      </c>
      <c r="AAB15" s="88">
        <f t="shared" si="67"/>
        <v>6104.3130771891119</v>
      </c>
      <c r="AAC15" s="291">
        <f t="shared" si="160"/>
        <v>1430.8199999999997</v>
      </c>
      <c r="AAD15" s="291">
        <v>141.88999999999999</v>
      </c>
      <c r="AAE15" s="150">
        <v>141.88999999999999</v>
      </c>
      <c r="AAF15" s="150">
        <v>141.88999999999999</v>
      </c>
      <c r="AAG15" s="150">
        <v>141.88999999999999</v>
      </c>
      <c r="AAH15" s="150">
        <v>141.88999999999999</v>
      </c>
      <c r="AAI15" s="150">
        <v>141.88999999999999</v>
      </c>
      <c r="AAJ15" s="150">
        <v>144.87</v>
      </c>
      <c r="AAK15" s="150">
        <v>144.87</v>
      </c>
      <c r="AAL15" s="150">
        <v>144.87</v>
      </c>
      <c r="AAM15" s="150">
        <v>144.87</v>
      </c>
      <c r="AAN15" s="150"/>
      <c r="AAO15" s="150"/>
      <c r="AAP15" s="88">
        <f t="shared" si="161"/>
        <v>2053.868344088</v>
      </c>
      <c r="AAQ15" s="290">
        <v>212.5119799</v>
      </c>
      <c r="AAR15" s="290">
        <v>207.77942796599999</v>
      </c>
      <c r="AAS15" s="290">
        <v>207.29153719999999</v>
      </c>
      <c r="AAT15" s="290">
        <v>206.240309</v>
      </c>
      <c r="AAU15" s="290">
        <v>207.19082782199999</v>
      </c>
      <c r="AAV15" s="290">
        <v>207.19585480000001</v>
      </c>
      <c r="AAW15" s="290">
        <v>202.363711</v>
      </c>
      <c r="AAX15" s="290">
        <v>200.78276019999998</v>
      </c>
      <c r="AAY15" s="290">
        <v>199.33017719999998</v>
      </c>
      <c r="AAZ15" s="290">
        <f>VLOOKUP(C15,'[2]Фін.рез.(витрати)'!$C$8:$AO$94,39,0)</f>
        <v>203.181759</v>
      </c>
      <c r="ABA15" s="290"/>
      <c r="ABB15" s="290"/>
      <c r="ABC15" s="88">
        <f t="shared" si="68"/>
        <v>623.04834408800025</v>
      </c>
      <c r="ABD15" s="88">
        <f t="shared" si="69"/>
        <v>0</v>
      </c>
      <c r="ABE15" s="88">
        <f t="shared" si="70"/>
        <v>623.04834408800025</v>
      </c>
      <c r="ABF15" s="291">
        <f t="shared" si="162"/>
        <v>316.77999999999997</v>
      </c>
      <c r="ABG15" s="291">
        <v>31.41</v>
      </c>
      <c r="ABH15" s="150">
        <v>31.41</v>
      </c>
      <c r="ABI15" s="150">
        <v>31.41</v>
      </c>
      <c r="ABJ15" s="150">
        <v>31.41</v>
      </c>
      <c r="ABK15" s="150">
        <v>31.41</v>
      </c>
      <c r="ABL15" s="150">
        <v>31.41</v>
      </c>
      <c r="ABM15" s="150">
        <v>32.08</v>
      </c>
      <c r="ABN15" s="150">
        <v>32.08</v>
      </c>
      <c r="ABO15" s="150">
        <v>32.08</v>
      </c>
      <c r="ABP15" s="150">
        <v>32.08</v>
      </c>
      <c r="ABQ15" s="150"/>
      <c r="ABR15" s="150"/>
      <c r="ABS15" s="88">
        <f t="shared" si="163"/>
        <v>0</v>
      </c>
      <c r="ABT15" s="290">
        <v>0</v>
      </c>
      <c r="ABU15" s="290"/>
      <c r="ABV15" s="290"/>
      <c r="ABW15" s="290"/>
      <c r="ABX15" s="290"/>
      <c r="ABY15" s="290"/>
      <c r="ABZ15" s="290"/>
      <c r="ACA15" s="290">
        <v>0</v>
      </c>
      <c r="ACB15" s="290">
        <v>0</v>
      </c>
      <c r="ACC15" s="290">
        <f>VLOOKUP(C15,'[2]Фін.рез.(витрати)'!$C$8:$AP$94,40,0)</f>
        <v>0</v>
      </c>
      <c r="ACD15" s="290"/>
      <c r="ACE15" s="290"/>
      <c r="ACF15" s="88">
        <f t="shared" si="71"/>
        <v>-316.77999999999997</v>
      </c>
      <c r="ACG15" s="88">
        <f t="shared" si="72"/>
        <v>-316.77999999999997</v>
      </c>
      <c r="ACH15" s="88">
        <f t="shared" si="73"/>
        <v>0</v>
      </c>
      <c r="ACI15" s="86">
        <f t="shared" si="74"/>
        <v>16954.939999999999</v>
      </c>
      <c r="ACJ15" s="88">
        <f t="shared" si="75"/>
        <v>11316.003627096001</v>
      </c>
      <c r="ACK15" s="288">
        <f t="shared" si="76"/>
        <v>-5638.9363729039978</v>
      </c>
      <c r="ACL15" s="88">
        <f t="shared" si="77"/>
        <v>-5638.9363729039978</v>
      </c>
      <c r="ACM15" s="88">
        <f t="shared" si="78"/>
        <v>0</v>
      </c>
      <c r="ACN15" s="290">
        <f t="shared" si="164"/>
        <v>16954.939999999999</v>
      </c>
      <c r="ACO15" s="290">
        <v>1745.37</v>
      </c>
      <c r="ACP15" s="143">
        <v>1745.37</v>
      </c>
      <c r="ACQ15" s="143">
        <v>1745.37</v>
      </c>
      <c r="ACR15" s="143">
        <v>1745.37</v>
      </c>
      <c r="ACS15" s="143">
        <v>1745.37</v>
      </c>
      <c r="ACT15" s="143">
        <v>1745.37</v>
      </c>
      <c r="ACU15" s="143">
        <v>1620.68</v>
      </c>
      <c r="ACV15" s="143">
        <v>1620.68</v>
      </c>
      <c r="ACW15" s="143">
        <v>1620.68</v>
      </c>
      <c r="ACX15" s="143">
        <v>1620.68</v>
      </c>
      <c r="ACY15" s="143"/>
      <c r="ACZ15" s="143"/>
      <c r="ADA15" s="8">
        <f t="shared" si="165"/>
        <v>11316.003627096001</v>
      </c>
      <c r="ADB15" s="290">
        <v>1164.7425492</v>
      </c>
      <c r="ADC15" s="290">
        <v>933.9833213280001</v>
      </c>
      <c r="ADD15" s="290">
        <v>2251.8263592000003</v>
      </c>
      <c r="ADE15" s="290">
        <v>1203.5579040000002</v>
      </c>
      <c r="ADF15" s="290">
        <v>1241.7833623680001</v>
      </c>
      <c r="ADG15" s="290">
        <v>1017.142839</v>
      </c>
      <c r="ADH15" s="290">
        <v>758.03273999999999</v>
      </c>
      <c r="ADI15" s="290">
        <v>930.24214200000006</v>
      </c>
      <c r="ADJ15" s="290">
        <v>825.26623199999995</v>
      </c>
      <c r="ADK15" s="290">
        <f>VLOOKUP(C15,'[2]Фін.рез.(витрати)'!$C$8:$AR$94,42,0)</f>
        <v>989.42617800000005</v>
      </c>
      <c r="ADL15" s="290"/>
      <c r="ADM15" s="290"/>
      <c r="ADN15" s="8">
        <f t="shared" si="79"/>
        <v>-5638.9363729039978</v>
      </c>
      <c r="ADO15" s="8">
        <f t="shared" si="80"/>
        <v>-5638.9363729039978</v>
      </c>
      <c r="ADP15" s="8">
        <f t="shared" si="81"/>
        <v>0</v>
      </c>
      <c r="ADQ15" s="290">
        <f t="shared" si="166"/>
        <v>0</v>
      </c>
      <c r="ADR15" s="290">
        <v>0</v>
      </c>
      <c r="ADS15" s="143">
        <v>0</v>
      </c>
      <c r="ADT15" s="143">
        <v>0</v>
      </c>
      <c r="ADU15" s="143">
        <v>0</v>
      </c>
      <c r="ADV15" s="143">
        <v>0</v>
      </c>
      <c r="ADW15" s="143">
        <v>0</v>
      </c>
      <c r="ADX15" s="143">
        <v>0</v>
      </c>
      <c r="ADY15" s="143">
        <v>0</v>
      </c>
      <c r="ADZ15" s="143">
        <v>0</v>
      </c>
      <c r="AEA15" s="143">
        <v>0</v>
      </c>
      <c r="AEB15" s="143"/>
      <c r="AEC15" s="143"/>
      <c r="AED15" s="8">
        <f t="shared" si="167"/>
        <v>0</v>
      </c>
      <c r="AEE15" s="290">
        <v>0</v>
      </c>
      <c r="AEF15" s="290">
        <v>0</v>
      </c>
      <c r="AEG15" s="290">
        <v>0</v>
      </c>
      <c r="AEH15" s="290">
        <v>0</v>
      </c>
      <c r="AEI15" s="290">
        <v>0</v>
      </c>
      <c r="AEJ15" s="290">
        <v>0</v>
      </c>
      <c r="AEK15" s="290">
        <v>0</v>
      </c>
      <c r="AEL15" s="290">
        <v>0</v>
      </c>
      <c r="AEM15" s="290">
        <v>0</v>
      </c>
      <c r="AEN15" s="290">
        <f>VLOOKUP(C15,'[2]Фін.рез.(витрати)'!$C$8:$AS$94,43,0)</f>
        <v>0</v>
      </c>
      <c r="AEO15" s="290"/>
      <c r="AEP15" s="290"/>
      <c r="AEQ15" s="8">
        <f t="shared" si="82"/>
        <v>0</v>
      </c>
      <c r="AER15" s="8">
        <f t="shared" si="83"/>
        <v>0</v>
      </c>
      <c r="AES15" s="8">
        <f t="shared" si="84"/>
        <v>0</v>
      </c>
      <c r="AET15" s="290">
        <f t="shared" si="168"/>
        <v>0</v>
      </c>
      <c r="AEU15" s="290"/>
      <c r="AEV15" s="143"/>
      <c r="AEW15" s="143"/>
      <c r="AEX15" s="143"/>
      <c r="AEY15" s="143"/>
      <c r="AEZ15" s="143"/>
      <c r="AFA15" s="143"/>
      <c r="AFB15" s="143"/>
      <c r="AFC15" s="143"/>
      <c r="AFD15" s="143"/>
      <c r="AFE15" s="143"/>
      <c r="AFF15" s="143"/>
      <c r="AFG15" s="8">
        <f t="shared" si="169"/>
        <v>0</v>
      </c>
      <c r="AFH15" s="290"/>
      <c r="AFI15" s="290"/>
      <c r="AFJ15" s="290"/>
      <c r="AFK15" s="290"/>
      <c r="AFL15" s="290"/>
      <c r="AFM15" s="290"/>
      <c r="AFN15" s="290"/>
      <c r="AFO15" s="290"/>
      <c r="AFP15" s="290"/>
      <c r="AFQ15" s="290"/>
      <c r="AFR15" s="290"/>
      <c r="AFS15" s="290"/>
      <c r="AFT15" s="8">
        <f t="shared" si="85"/>
        <v>0</v>
      </c>
      <c r="AFU15" s="8">
        <f t="shared" si="86"/>
        <v>0</v>
      </c>
      <c r="AFV15" s="94">
        <f t="shared" si="87"/>
        <v>0</v>
      </c>
      <c r="AFW15" s="293">
        <f t="shared" si="88"/>
        <v>226770.08</v>
      </c>
      <c r="AFX15" s="294">
        <f t="shared" si="89"/>
        <v>247983.31634951234</v>
      </c>
      <c r="AFY15" s="295">
        <f t="shared" si="90"/>
        <v>21213.236349512357</v>
      </c>
      <c r="AFZ15" s="8">
        <f t="shared" si="170"/>
        <v>0</v>
      </c>
      <c r="AGA15" s="95">
        <f t="shared" si="171"/>
        <v>21213.236349512357</v>
      </c>
      <c r="AGB15" s="296">
        <f t="shared" si="91"/>
        <v>272124.09599999996</v>
      </c>
      <c r="AGC15" s="295">
        <f t="shared" si="91"/>
        <v>297579.97961941478</v>
      </c>
      <c r="AGD15" s="295">
        <f t="shared" si="92"/>
        <v>25455.883619414817</v>
      </c>
      <c r="AGE15" s="8">
        <f t="shared" si="93"/>
        <v>0</v>
      </c>
      <c r="AGF15" s="94">
        <f t="shared" si="94"/>
        <v>25455.883619414817</v>
      </c>
      <c r="AGG15" s="107">
        <f t="shared" si="172"/>
        <v>13606.2048</v>
      </c>
      <c r="AGH15" s="140">
        <f t="shared" si="173"/>
        <v>14878.99898097074</v>
      </c>
      <c r="AGI15" s="295">
        <f t="shared" si="95"/>
        <v>1272.7941809707409</v>
      </c>
      <c r="AGJ15" s="8">
        <f t="shared" si="96"/>
        <v>0</v>
      </c>
      <c r="AGK15" s="95">
        <f t="shared" si="97"/>
        <v>1272.7941809707409</v>
      </c>
      <c r="AGL15" s="108">
        <f t="shared" si="174"/>
        <v>285730.30079999997</v>
      </c>
      <c r="AGM15" s="108">
        <f t="shared" si="174"/>
        <v>312458.97860038554</v>
      </c>
      <c r="AGN15" s="297">
        <f t="shared" si="99"/>
        <v>26728.677800385572</v>
      </c>
      <c r="AGO15" s="108">
        <f t="shared" si="100"/>
        <v>0</v>
      </c>
      <c r="AGP15" s="109">
        <f t="shared" si="101"/>
        <v>26728.677800385572</v>
      </c>
      <c r="AGQ15" s="139">
        <f t="shared" si="175"/>
        <v>4.7619047619047623E-2</v>
      </c>
      <c r="AGR15" s="298"/>
      <c r="AGS15" s="298">
        <v>0.05</v>
      </c>
      <c r="AGT15" s="299"/>
      <c r="AGU15" s="177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</row>
    <row r="16" spans="1:892" s="141" customFormat="1" ht="12.75" outlineLevel="1" x14ac:dyDescent="0.25">
      <c r="A16" s="9">
        <v>446</v>
      </c>
      <c r="B16" s="285">
        <v>3</v>
      </c>
      <c r="C16" s="300" t="s">
        <v>2527</v>
      </c>
      <c r="D16" s="301">
        <v>9</v>
      </c>
      <c r="E16" s="149">
        <v>7468.47</v>
      </c>
      <c r="F16" s="288">
        <f t="shared" si="0"/>
        <v>76708</v>
      </c>
      <c r="G16" s="289">
        <f t="shared" si="1"/>
        <v>79170.626552269154</v>
      </c>
      <c r="H16" s="288">
        <f t="shared" si="2"/>
        <v>2462.6265522691538</v>
      </c>
      <c r="I16" s="88">
        <f t="shared" si="3"/>
        <v>0</v>
      </c>
      <c r="J16" s="88">
        <f t="shared" si="4"/>
        <v>2462.6265522691538</v>
      </c>
      <c r="K16" s="290">
        <f t="shared" si="102"/>
        <v>48024.74</v>
      </c>
      <c r="L16" s="143">
        <v>4233.1899999999996</v>
      </c>
      <c r="M16" s="143">
        <v>4233.1899999999996</v>
      </c>
      <c r="N16" s="143">
        <v>4233.1899999999996</v>
      </c>
      <c r="O16" s="143">
        <v>4233.1899999999996</v>
      </c>
      <c r="P16" s="143">
        <v>4233.1899999999996</v>
      </c>
      <c r="Q16" s="143">
        <v>4233.1899999999996</v>
      </c>
      <c r="R16" s="143">
        <v>5656.4</v>
      </c>
      <c r="S16" s="143">
        <v>5656.4</v>
      </c>
      <c r="T16" s="143">
        <v>5656.4</v>
      </c>
      <c r="U16" s="143">
        <v>5656.4</v>
      </c>
      <c r="V16" s="143"/>
      <c r="W16" s="143"/>
      <c r="X16" s="143">
        <f t="shared" si="103"/>
        <v>25987.981692367404</v>
      </c>
      <c r="Y16" s="290">
        <v>0</v>
      </c>
      <c r="Z16" s="290">
        <v>0</v>
      </c>
      <c r="AA16" s="290">
        <v>0</v>
      </c>
      <c r="AB16" s="290">
        <v>0</v>
      </c>
      <c r="AC16" s="290">
        <v>25987.981692367404</v>
      </c>
      <c r="AD16" s="290">
        <v>0</v>
      </c>
      <c r="AE16" s="290">
        <v>0</v>
      </c>
      <c r="AF16" s="290">
        <v>0</v>
      </c>
      <c r="AG16" s="290">
        <v>0</v>
      </c>
      <c r="AH16" s="290">
        <v>0</v>
      </c>
      <c r="AI16" s="290"/>
      <c r="AJ16" s="290"/>
      <c r="AK16" s="143"/>
      <c r="AL16" s="143">
        <f t="shared" si="104"/>
        <v>0</v>
      </c>
      <c r="AM16" s="143">
        <f t="shared" si="5"/>
        <v>0</v>
      </c>
      <c r="AN16" s="290">
        <f t="shared" si="105"/>
        <v>8363.58</v>
      </c>
      <c r="AO16" s="143">
        <v>735.65</v>
      </c>
      <c r="AP16" s="143">
        <v>735.65</v>
      </c>
      <c r="AQ16" s="143">
        <v>735.65</v>
      </c>
      <c r="AR16" s="143">
        <v>735.65</v>
      </c>
      <c r="AS16" s="143">
        <v>735.65</v>
      </c>
      <c r="AT16" s="143">
        <v>735.65</v>
      </c>
      <c r="AU16" s="143">
        <v>987.42</v>
      </c>
      <c r="AV16" s="143">
        <v>987.42</v>
      </c>
      <c r="AW16" s="143">
        <v>987.42</v>
      </c>
      <c r="AX16" s="143">
        <v>987.42</v>
      </c>
      <c r="AY16" s="143"/>
      <c r="AZ16" s="143"/>
      <c r="BA16" s="8">
        <f t="shared" si="106"/>
        <v>4590.4287102503677</v>
      </c>
      <c r="BB16" s="290">
        <v>0</v>
      </c>
      <c r="BC16" s="290">
        <v>0</v>
      </c>
      <c r="BD16" s="290">
        <v>0</v>
      </c>
      <c r="BE16" s="290">
        <v>0</v>
      </c>
      <c r="BF16" s="290">
        <v>4590.4287102503677</v>
      </c>
      <c r="BG16" s="290">
        <v>0</v>
      </c>
      <c r="BH16" s="290">
        <v>0</v>
      </c>
      <c r="BI16" s="290">
        <v>0</v>
      </c>
      <c r="BJ16" s="290">
        <v>0</v>
      </c>
      <c r="BK16" s="290">
        <v>0</v>
      </c>
      <c r="BL16" s="290"/>
      <c r="BM16" s="290"/>
      <c r="BN16" s="143"/>
      <c r="BO16" s="8">
        <f t="shared" si="6"/>
        <v>0</v>
      </c>
      <c r="BP16" s="8">
        <f t="shared" si="7"/>
        <v>0</v>
      </c>
      <c r="BQ16" s="290">
        <f t="shared" si="107"/>
        <v>1287.6000000000001</v>
      </c>
      <c r="BR16" s="143">
        <v>122.48</v>
      </c>
      <c r="BS16" s="263">
        <v>122.48</v>
      </c>
      <c r="BT16" s="143">
        <v>122.48</v>
      </c>
      <c r="BU16" s="143">
        <v>122.48</v>
      </c>
      <c r="BV16" s="143">
        <v>122.48</v>
      </c>
      <c r="BW16" s="143">
        <v>122.48</v>
      </c>
      <c r="BX16" s="143">
        <v>138.18</v>
      </c>
      <c r="BY16" s="143">
        <v>138.18</v>
      </c>
      <c r="BZ16" s="143">
        <v>138.18</v>
      </c>
      <c r="CA16" s="143">
        <v>138.18</v>
      </c>
      <c r="CB16" s="143"/>
      <c r="CC16" s="143"/>
      <c r="CD16" s="290">
        <f t="shared" si="108"/>
        <v>1375.6193171740001</v>
      </c>
      <c r="CE16" s="290">
        <v>142.33414644999999</v>
      </c>
      <c r="CF16" s="290">
        <v>139.164425193</v>
      </c>
      <c r="CG16" s="290">
        <v>138.83765059999999</v>
      </c>
      <c r="CH16" s="290">
        <v>138.13356949999999</v>
      </c>
      <c r="CI16" s="290">
        <v>138.77019848099999</v>
      </c>
      <c r="CJ16" s="290">
        <v>138.77350425</v>
      </c>
      <c r="CK16" s="290">
        <v>135.53714049999999</v>
      </c>
      <c r="CL16" s="290">
        <v>134.47826709999998</v>
      </c>
      <c r="CM16" s="290">
        <v>133.50537059999999</v>
      </c>
      <c r="CN16" s="290">
        <v>136.08504450000001</v>
      </c>
      <c r="CO16" s="290"/>
      <c r="CP16" s="290"/>
      <c r="CQ16" s="143"/>
      <c r="CR16" s="8">
        <f t="shared" si="8"/>
        <v>0</v>
      </c>
      <c r="CS16" s="8">
        <f t="shared" si="9"/>
        <v>0</v>
      </c>
      <c r="CT16" s="290">
        <f t="shared" si="109"/>
        <v>878.34</v>
      </c>
      <c r="CU16" s="290">
        <v>83.65</v>
      </c>
      <c r="CV16" s="143">
        <v>83.65</v>
      </c>
      <c r="CW16" s="143">
        <v>83.65</v>
      </c>
      <c r="CX16" s="143">
        <v>83.65</v>
      </c>
      <c r="CY16" s="143">
        <v>83.65</v>
      </c>
      <c r="CZ16" s="143">
        <v>83.65</v>
      </c>
      <c r="DA16" s="143">
        <v>94.11</v>
      </c>
      <c r="DB16" s="143">
        <v>94.11</v>
      </c>
      <c r="DC16" s="143">
        <v>94.11</v>
      </c>
      <c r="DD16" s="143">
        <v>94.11</v>
      </c>
      <c r="DE16" s="143"/>
      <c r="DF16" s="143"/>
      <c r="DG16" s="290">
        <f t="shared" si="110"/>
        <v>938.075642292</v>
      </c>
      <c r="DH16" s="290">
        <v>97.061879099999999</v>
      </c>
      <c r="DI16" s="290">
        <v>94.900352094000013</v>
      </c>
      <c r="DJ16" s="290">
        <v>94.677514800000012</v>
      </c>
      <c r="DK16" s="290">
        <v>94.197381000000007</v>
      </c>
      <c r="DL16" s="290">
        <v>94.631517198000012</v>
      </c>
      <c r="DM16" s="290">
        <v>94.633771500000009</v>
      </c>
      <c r="DN16" s="290">
        <v>92.426799000000003</v>
      </c>
      <c r="DO16" s="290">
        <v>91.704721800000002</v>
      </c>
      <c r="DP16" s="290">
        <v>91.041274800000011</v>
      </c>
      <c r="DQ16" s="290">
        <v>92.800431000000003</v>
      </c>
      <c r="DR16" s="290"/>
      <c r="DS16" s="290"/>
      <c r="DT16" s="143">
        <f t="shared" si="111"/>
        <v>59.735642291999966</v>
      </c>
      <c r="DU16" s="8">
        <f t="shared" si="10"/>
        <v>0</v>
      </c>
      <c r="DV16" s="8">
        <f t="shared" si="112"/>
        <v>59.735642291999966</v>
      </c>
      <c r="DW16" s="290">
        <f t="shared" si="11"/>
        <v>1707.3400000000004</v>
      </c>
      <c r="DX16" s="290">
        <v>150.11000000000001</v>
      </c>
      <c r="DY16" s="143">
        <v>150.11000000000001</v>
      </c>
      <c r="DZ16" s="143">
        <v>150.11000000000001</v>
      </c>
      <c r="EA16" s="143">
        <v>150.11000000000001</v>
      </c>
      <c r="EB16" s="143">
        <v>150.11000000000001</v>
      </c>
      <c r="EC16" s="143">
        <v>150.11000000000001</v>
      </c>
      <c r="ED16" s="143">
        <v>201.67</v>
      </c>
      <c r="EE16" s="143">
        <v>201.67</v>
      </c>
      <c r="EF16" s="143">
        <v>201.67</v>
      </c>
      <c r="EG16" s="143">
        <v>201.67</v>
      </c>
      <c r="EH16" s="143"/>
      <c r="EI16" s="143"/>
      <c r="EJ16" s="143"/>
      <c r="EK16" s="290">
        <f t="shared" si="113"/>
        <v>934.88099773917747</v>
      </c>
      <c r="EL16" s="290">
        <v>0</v>
      </c>
      <c r="EM16" s="290">
        <v>0</v>
      </c>
      <c r="EN16" s="290">
        <v>0</v>
      </c>
      <c r="EO16" s="290">
        <v>0</v>
      </c>
      <c r="EP16" s="290">
        <v>934.88099773917747</v>
      </c>
      <c r="EQ16" s="290">
        <v>0</v>
      </c>
      <c r="ER16" s="290">
        <v>0</v>
      </c>
      <c r="ES16" s="290">
        <v>0</v>
      </c>
      <c r="ET16" s="290">
        <v>0</v>
      </c>
      <c r="EU16" s="290">
        <v>0</v>
      </c>
      <c r="EV16" s="290"/>
      <c r="EW16" s="290"/>
      <c r="EX16" s="8">
        <f t="shared" si="12"/>
        <v>-772.4590022608229</v>
      </c>
      <c r="EY16" s="8">
        <f t="shared" si="114"/>
        <v>-772.4590022608229</v>
      </c>
      <c r="EZ16" s="8">
        <f t="shared" si="115"/>
        <v>0</v>
      </c>
      <c r="FA16" s="290">
        <f t="shared" si="116"/>
        <v>13962.280000000002</v>
      </c>
      <c r="FB16" s="290">
        <v>1228.58</v>
      </c>
      <c r="FC16" s="143">
        <v>1228.58</v>
      </c>
      <c r="FD16" s="143">
        <v>1228.58</v>
      </c>
      <c r="FE16" s="143">
        <v>1228.58</v>
      </c>
      <c r="FF16" s="143">
        <v>1228.58</v>
      </c>
      <c r="FG16" s="143">
        <v>1228.58</v>
      </c>
      <c r="FH16" s="143">
        <v>1647.7</v>
      </c>
      <c r="FI16" s="143">
        <v>1647.7</v>
      </c>
      <c r="FJ16" s="143">
        <v>1647.7</v>
      </c>
      <c r="FK16" s="143">
        <v>1647.7</v>
      </c>
      <c r="FL16" s="143"/>
      <c r="FM16" s="143"/>
      <c r="FN16" s="8">
        <f t="shared" si="117"/>
        <v>7886.6243145874432</v>
      </c>
      <c r="FO16" s="290">
        <v>0</v>
      </c>
      <c r="FP16" s="290">
        <v>0</v>
      </c>
      <c r="FQ16" s="290">
        <v>0</v>
      </c>
      <c r="FR16" s="290">
        <v>0</v>
      </c>
      <c r="FS16" s="290">
        <v>7886.6243145874432</v>
      </c>
      <c r="FT16" s="290">
        <v>0</v>
      </c>
      <c r="FU16" s="290">
        <v>0</v>
      </c>
      <c r="FV16" s="290">
        <v>0</v>
      </c>
      <c r="FW16" s="290">
        <v>0</v>
      </c>
      <c r="FX16" s="290">
        <v>0</v>
      </c>
      <c r="FY16" s="290"/>
      <c r="FZ16" s="290"/>
      <c r="GA16" s="143">
        <f t="shared" si="118"/>
        <v>-6075.6556854125593</v>
      </c>
      <c r="GB16" s="8">
        <f t="shared" si="119"/>
        <v>-6075.6556854125593</v>
      </c>
      <c r="GC16" s="8">
        <f t="shared" si="120"/>
        <v>0</v>
      </c>
      <c r="GD16" s="290">
        <f t="shared" si="121"/>
        <v>0</v>
      </c>
      <c r="GE16" s="143"/>
      <c r="GF16" s="143"/>
      <c r="GG16" s="143"/>
      <c r="GH16" s="143"/>
      <c r="GI16" s="143"/>
      <c r="GJ16" s="143"/>
      <c r="GK16" s="143"/>
      <c r="GL16" s="143"/>
      <c r="GM16" s="143"/>
      <c r="GN16" s="143"/>
      <c r="GO16" s="143"/>
      <c r="GP16" s="143"/>
      <c r="GQ16" s="8">
        <f t="shared" si="122"/>
        <v>0</v>
      </c>
      <c r="GR16" s="290">
        <v>0</v>
      </c>
      <c r="GS16" s="290">
        <f>VLOOKUP(C16,'[2]Фін.рез.(витрати)'!$C$8:$V$94,20,0)</f>
        <v>0</v>
      </c>
      <c r="GT16" s="290"/>
      <c r="GU16" s="290"/>
      <c r="GV16" s="143">
        <f t="shared" si="123"/>
        <v>0</v>
      </c>
      <c r="GW16" s="8">
        <f t="shared" si="13"/>
        <v>0</v>
      </c>
      <c r="GX16" s="8">
        <f t="shared" si="14"/>
        <v>0</v>
      </c>
      <c r="GY16" s="290">
        <f t="shared" si="124"/>
        <v>2484.12</v>
      </c>
      <c r="GZ16" s="290">
        <v>220.32</v>
      </c>
      <c r="HA16" s="143">
        <v>220.32</v>
      </c>
      <c r="HB16" s="143">
        <v>220.32</v>
      </c>
      <c r="HC16" s="143">
        <v>220.32</v>
      </c>
      <c r="HD16" s="143">
        <v>220.32</v>
      </c>
      <c r="HE16" s="143">
        <v>220.32</v>
      </c>
      <c r="HF16" s="143">
        <v>290.55</v>
      </c>
      <c r="HG16" s="143">
        <v>290.55</v>
      </c>
      <c r="HH16" s="143">
        <v>290.55</v>
      </c>
      <c r="HI16" s="143">
        <v>290.55</v>
      </c>
      <c r="HJ16" s="143"/>
      <c r="HK16" s="143"/>
      <c r="HL16" s="8">
        <f t="shared" si="125"/>
        <v>37457.015877858757</v>
      </c>
      <c r="HM16" s="290">
        <v>4659.399350096126</v>
      </c>
      <c r="HN16" s="290">
        <v>3442.3953530834774</v>
      </c>
      <c r="HO16" s="290">
        <v>4044.0062947224415</v>
      </c>
      <c r="HP16" s="290">
        <v>3825.0762243712743</v>
      </c>
      <c r="HQ16" s="290">
        <v>3460.1636781129287</v>
      </c>
      <c r="HR16" s="290">
        <v>4659.5088723998251</v>
      </c>
      <c r="HS16" s="290">
        <v>3180.7539318900954</v>
      </c>
      <c r="HT16" s="290">
        <v>3162.1169564716629</v>
      </c>
      <c r="HU16" s="290">
        <v>3554.582012190549</v>
      </c>
      <c r="HV16" s="290">
        <v>3469.0132045203791</v>
      </c>
      <c r="HW16" s="290"/>
      <c r="HX16" s="290"/>
      <c r="HY16" s="8">
        <f t="shared" si="15"/>
        <v>34972.895877858755</v>
      </c>
      <c r="HZ16" s="8">
        <f t="shared" si="16"/>
        <v>0</v>
      </c>
      <c r="IA16" s="8">
        <f t="shared" si="17"/>
        <v>34972.895877858755</v>
      </c>
      <c r="IB16" s="291">
        <f t="shared" si="126"/>
        <v>111514.98</v>
      </c>
      <c r="IC16" s="291">
        <v>11294.86</v>
      </c>
      <c r="ID16" s="150">
        <v>10931.92</v>
      </c>
      <c r="IE16" s="150">
        <v>11107.650000000001</v>
      </c>
      <c r="IF16" s="291">
        <v>10689.970000000001</v>
      </c>
      <c r="IG16" s="291">
        <v>11294.86</v>
      </c>
      <c r="IH16" s="291">
        <v>11294.86</v>
      </c>
      <c r="II16" s="291">
        <v>11294.86</v>
      </c>
      <c r="IJ16" s="291">
        <v>11016.28</v>
      </c>
      <c r="IK16" s="291">
        <v>11294.86</v>
      </c>
      <c r="IL16" s="291">
        <v>11294.86</v>
      </c>
      <c r="IM16" s="291"/>
      <c r="IN16" s="291"/>
      <c r="IO16" s="88">
        <f t="shared" si="127"/>
        <v>174695.60346636569</v>
      </c>
      <c r="IP16" s="290">
        <v>13006.985664793901</v>
      </c>
      <c r="IQ16" s="290">
        <v>16894.275049035619</v>
      </c>
      <c r="IR16" s="290">
        <v>18881.621054826588</v>
      </c>
      <c r="IS16" s="290">
        <v>18642.543500908421</v>
      </c>
      <c r="IT16" s="290">
        <v>17114.868005138953</v>
      </c>
      <c r="IU16" s="290">
        <v>18143.775076798211</v>
      </c>
      <c r="IV16" s="290">
        <v>19219.228376997373</v>
      </c>
      <c r="IW16" s="290">
        <v>18999.024003713181</v>
      </c>
      <c r="IX16" s="290">
        <v>16377.835225445222</v>
      </c>
      <c r="IY16" s="290">
        <v>17415.447508708221</v>
      </c>
      <c r="IZ16" s="290"/>
      <c r="JA16" s="290"/>
      <c r="JB16" s="150">
        <f t="shared" si="18"/>
        <v>63180.623466365694</v>
      </c>
      <c r="JC16" s="88">
        <f t="shared" si="19"/>
        <v>0</v>
      </c>
      <c r="JD16" s="88">
        <f t="shared" si="20"/>
        <v>63180.623466365694</v>
      </c>
      <c r="JE16" s="291">
        <f t="shared" si="128"/>
        <v>0</v>
      </c>
      <c r="JF16" s="291">
        <v>0</v>
      </c>
      <c r="JG16" s="150">
        <v>0</v>
      </c>
      <c r="JH16" s="150">
        <v>0</v>
      </c>
      <c r="JI16" s="150">
        <v>0</v>
      </c>
      <c r="JJ16" s="150">
        <v>0</v>
      </c>
      <c r="JK16" s="150">
        <v>0</v>
      </c>
      <c r="JL16" s="150">
        <v>0</v>
      </c>
      <c r="JM16" s="150">
        <v>0</v>
      </c>
      <c r="JN16" s="150">
        <v>0</v>
      </c>
      <c r="JO16" s="150">
        <v>0</v>
      </c>
      <c r="JP16" s="150"/>
      <c r="JQ16" s="150"/>
      <c r="JR16" s="291">
        <f t="shared" si="129"/>
        <v>0</v>
      </c>
      <c r="JS16" s="290">
        <v>0</v>
      </c>
      <c r="JT16" s="290">
        <v>0</v>
      </c>
      <c r="JU16" s="290">
        <v>0</v>
      </c>
      <c r="JV16" s="290">
        <v>0</v>
      </c>
      <c r="JW16" s="290">
        <v>0</v>
      </c>
      <c r="JX16" s="290">
        <v>0</v>
      </c>
      <c r="JY16" s="290">
        <v>0</v>
      </c>
      <c r="JZ16" s="290">
        <v>0</v>
      </c>
      <c r="KA16" s="290">
        <v>0</v>
      </c>
      <c r="KB16" s="290">
        <v>0</v>
      </c>
      <c r="KC16" s="290"/>
      <c r="KD16" s="290"/>
      <c r="KE16" s="150">
        <f t="shared" si="21"/>
        <v>0</v>
      </c>
      <c r="KF16" s="88">
        <f t="shared" si="22"/>
        <v>0</v>
      </c>
      <c r="KG16" s="88">
        <f t="shared" si="23"/>
        <v>0</v>
      </c>
      <c r="KH16" s="291">
        <f t="shared" si="130"/>
        <v>10070.980000000001</v>
      </c>
      <c r="KI16" s="291">
        <v>885.77</v>
      </c>
      <c r="KJ16" s="150">
        <v>885.77</v>
      </c>
      <c r="KK16" s="150">
        <v>885.77</v>
      </c>
      <c r="KL16" s="150">
        <v>885.77</v>
      </c>
      <c r="KM16" s="150">
        <v>885.77</v>
      </c>
      <c r="KN16" s="150">
        <v>885.77</v>
      </c>
      <c r="KO16" s="150">
        <v>1189.0899999999999</v>
      </c>
      <c r="KP16" s="150">
        <v>1189.0899999999999</v>
      </c>
      <c r="KQ16" s="150">
        <v>1189.0899999999999</v>
      </c>
      <c r="KR16" s="150">
        <v>1189.0899999999999</v>
      </c>
      <c r="KS16" s="150"/>
      <c r="KT16" s="150"/>
      <c r="KU16" s="88">
        <f t="shared" si="131"/>
        <v>14047.563460118352</v>
      </c>
      <c r="KV16" s="290">
        <v>1207.2488115734807</v>
      </c>
      <c r="KW16" s="290">
        <v>1290.8129093657549</v>
      </c>
      <c r="KX16" s="290">
        <v>1282.6657193316432</v>
      </c>
      <c r="KY16" s="290">
        <v>1219.8651575793499</v>
      </c>
      <c r="KZ16" s="290">
        <v>1272.6206710702781</v>
      </c>
      <c r="LA16" s="290">
        <v>1637.8868271499332</v>
      </c>
      <c r="LB16" s="290">
        <v>1520.0999624135475</v>
      </c>
      <c r="LC16" s="290">
        <v>1509.4284616342443</v>
      </c>
      <c r="LD16" s="290">
        <v>1556.6650845487309</v>
      </c>
      <c r="LE16" s="290">
        <v>1550.269855451389</v>
      </c>
      <c r="LF16" s="290"/>
      <c r="LG16" s="290"/>
      <c r="LH16" s="150">
        <f t="shared" si="132"/>
        <v>3976.5834601183506</v>
      </c>
      <c r="LI16" s="88">
        <f t="shared" si="24"/>
        <v>0</v>
      </c>
      <c r="LJ16" s="88">
        <f t="shared" si="25"/>
        <v>3976.5834601183506</v>
      </c>
      <c r="LK16" s="88">
        <f t="shared" si="133"/>
        <v>0</v>
      </c>
      <c r="LL16" s="150"/>
      <c r="LM16" s="150"/>
      <c r="LN16" s="150"/>
      <c r="LO16" s="150"/>
      <c r="LP16" s="150"/>
      <c r="LQ16" s="150"/>
      <c r="LR16" s="150"/>
      <c r="LS16" s="150"/>
      <c r="LT16" s="150"/>
      <c r="LU16" s="150"/>
      <c r="LV16" s="150"/>
      <c r="LW16" s="150"/>
      <c r="LX16" s="88">
        <f t="shared" si="26"/>
        <v>0</v>
      </c>
      <c r="LY16" s="150"/>
      <c r="LZ16" s="150"/>
      <c r="MA16" s="150"/>
      <c r="MB16" s="150"/>
      <c r="MC16" s="150"/>
      <c r="MD16" s="150"/>
      <c r="ME16" s="150"/>
      <c r="MF16" s="150"/>
      <c r="MG16" s="150"/>
      <c r="MH16" s="150"/>
      <c r="MI16" s="150"/>
      <c r="MJ16" s="291">
        <v>0</v>
      </c>
      <c r="MK16" s="150"/>
      <c r="ML16" s="88">
        <f t="shared" si="27"/>
        <v>0</v>
      </c>
      <c r="MM16" s="88">
        <f t="shared" si="28"/>
        <v>0</v>
      </c>
      <c r="MN16" s="88">
        <f t="shared" si="134"/>
        <v>194486.68000000002</v>
      </c>
      <c r="MO16" s="88">
        <v>18601.96</v>
      </c>
      <c r="MP16" s="150">
        <v>18601.96</v>
      </c>
      <c r="MQ16" s="150">
        <v>18601.96</v>
      </c>
      <c r="MR16" s="150">
        <v>18601.96</v>
      </c>
      <c r="MS16" s="150">
        <v>18601.96</v>
      </c>
      <c r="MT16" s="150">
        <v>18601.96</v>
      </c>
      <c r="MU16" s="150">
        <v>20718.73</v>
      </c>
      <c r="MV16" s="150">
        <v>20718.73</v>
      </c>
      <c r="MW16" s="150">
        <v>20718.73</v>
      </c>
      <c r="MX16" s="150">
        <v>20718.73</v>
      </c>
      <c r="MY16" s="150"/>
      <c r="MZ16" s="150"/>
      <c r="NA16" s="88">
        <f t="shared" si="135"/>
        <v>381423.45943734498</v>
      </c>
      <c r="NB16" s="8">
        <v>38524.931720803012</v>
      </c>
      <c r="NC16" s="8">
        <v>110599.72652044422</v>
      </c>
      <c r="ND16" s="8">
        <v>503.0415026044484</v>
      </c>
      <c r="NE16" s="8">
        <v>12626.487522537847</v>
      </c>
      <c r="NF16" s="8">
        <v>3082.2851384868527</v>
      </c>
      <c r="NG16" s="8">
        <v>103103.64114037091</v>
      </c>
      <c r="NH16" s="8">
        <v>23321.708866944136</v>
      </c>
      <c r="NI16" s="8">
        <v>45918.464676114723</v>
      </c>
      <c r="NJ16" s="8">
        <v>39386.872098994143</v>
      </c>
      <c r="NK16" s="8">
        <v>4356.3002500446646</v>
      </c>
      <c r="NL16" s="8"/>
      <c r="NM16" s="8"/>
      <c r="NN16" s="150">
        <f t="shared" si="136"/>
        <v>186936.77943734496</v>
      </c>
      <c r="NO16" s="88">
        <f t="shared" si="29"/>
        <v>0</v>
      </c>
      <c r="NP16" s="88">
        <f t="shared" si="30"/>
        <v>186936.77943734496</v>
      </c>
      <c r="NQ16" s="86">
        <f t="shared" si="31"/>
        <v>58116.460000000014</v>
      </c>
      <c r="NR16" s="289">
        <f t="shared" si="32"/>
        <v>59415.37</v>
      </c>
      <c r="NS16" s="288">
        <f t="shared" si="33"/>
        <v>1298.9099999999889</v>
      </c>
      <c r="NT16" s="88">
        <f t="shared" si="34"/>
        <v>0</v>
      </c>
      <c r="NU16" s="88">
        <f t="shared" si="35"/>
        <v>1298.9099999999889</v>
      </c>
      <c r="NV16" s="290">
        <f t="shared" si="137"/>
        <v>13679.92</v>
      </c>
      <c r="NW16" s="290">
        <v>1244.26</v>
      </c>
      <c r="NX16" s="143">
        <v>1244.26</v>
      </c>
      <c r="NY16" s="143">
        <v>1244.26</v>
      </c>
      <c r="NZ16" s="290">
        <v>1244.26</v>
      </c>
      <c r="OA16" s="290">
        <v>1244.26</v>
      </c>
      <c r="OB16" s="290">
        <v>1244.26</v>
      </c>
      <c r="OC16" s="290">
        <v>1553.59</v>
      </c>
      <c r="OD16" s="290">
        <v>1553.59</v>
      </c>
      <c r="OE16" s="290">
        <v>1553.59</v>
      </c>
      <c r="OF16" s="290">
        <v>1553.59</v>
      </c>
      <c r="OG16" s="290"/>
      <c r="OH16" s="290"/>
      <c r="OI16" s="8">
        <f t="shared" si="138"/>
        <v>13126.980000000001</v>
      </c>
      <c r="OJ16" s="8">
        <v>0</v>
      </c>
      <c r="OK16" s="8">
        <v>0</v>
      </c>
      <c r="OL16" s="8">
        <v>4605.8599999999997</v>
      </c>
      <c r="OM16" s="8"/>
      <c r="ON16" s="8">
        <v>6342.34</v>
      </c>
      <c r="OO16" s="8">
        <v>2178.7800000000002</v>
      </c>
      <c r="OP16" s="8">
        <v>0</v>
      </c>
      <c r="OQ16" s="8">
        <v>0</v>
      </c>
      <c r="OR16" s="8">
        <v>0</v>
      </c>
      <c r="OS16" s="8">
        <v>0</v>
      </c>
      <c r="OT16" s="8"/>
      <c r="OU16" s="8"/>
      <c r="OV16" s="143">
        <f t="shared" si="139"/>
        <v>-552.93999999999869</v>
      </c>
      <c r="OW16" s="8">
        <f t="shared" si="36"/>
        <v>-552.93999999999869</v>
      </c>
      <c r="OX16" s="8">
        <f t="shared" si="37"/>
        <v>0</v>
      </c>
      <c r="OY16" s="290">
        <f t="shared" si="140"/>
        <v>19850.66</v>
      </c>
      <c r="OZ16" s="290">
        <v>1891.79</v>
      </c>
      <c r="PA16" s="143">
        <v>1891.79</v>
      </c>
      <c r="PB16" s="143">
        <v>1891.79</v>
      </c>
      <c r="PC16" s="143">
        <v>1891.79</v>
      </c>
      <c r="PD16" s="143">
        <v>1891.79</v>
      </c>
      <c r="PE16" s="143">
        <v>1891.79</v>
      </c>
      <c r="PF16" s="143">
        <v>2124.98</v>
      </c>
      <c r="PG16" s="143">
        <v>2124.98</v>
      </c>
      <c r="PH16" s="143">
        <v>2124.98</v>
      </c>
      <c r="PI16" s="143">
        <v>2124.98</v>
      </c>
      <c r="PJ16" s="143"/>
      <c r="PK16" s="143"/>
      <c r="PL16" s="8">
        <f t="shared" si="141"/>
        <v>12794.849999999999</v>
      </c>
      <c r="PM16" s="290">
        <v>0</v>
      </c>
      <c r="PN16" s="290">
        <v>0</v>
      </c>
      <c r="PO16" s="290">
        <v>0</v>
      </c>
      <c r="PP16" s="290">
        <v>0</v>
      </c>
      <c r="PQ16" s="290">
        <v>0</v>
      </c>
      <c r="PR16" s="290">
        <v>3889.42</v>
      </c>
      <c r="PS16" s="290">
        <v>3004.74</v>
      </c>
      <c r="PT16" s="290">
        <v>5900.69</v>
      </c>
      <c r="PU16" s="290">
        <v>0</v>
      </c>
      <c r="PV16" s="290">
        <v>0</v>
      </c>
      <c r="PW16" s="290"/>
      <c r="PX16" s="290"/>
      <c r="PY16" s="143">
        <f t="shared" si="142"/>
        <v>-7055.8100000000013</v>
      </c>
      <c r="PZ16" s="8">
        <f t="shared" si="38"/>
        <v>-7055.8100000000013</v>
      </c>
      <c r="QA16" s="8">
        <f t="shared" si="39"/>
        <v>0</v>
      </c>
      <c r="QB16" s="290">
        <f t="shared" si="143"/>
        <v>2690.2999999999997</v>
      </c>
      <c r="QC16" s="290">
        <v>238.25</v>
      </c>
      <c r="QD16" s="143">
        <v>238.25</v>
      </c>
      <c r="QE16" s="143">
        <v>238.25</v>
      </c>
      <c r="QF16" s="143">
        <v>238.25</v>
      </c>
      <c r="QG16" s="143">
        <v>238.25</v>
      </c>
      <c r="QH16" s="143">
        <v>238.25</v>
      </c>
      <c r="QI16" s="143">
        <v>315.2</v>
      </c>
      <c r="QJ16" s="143">
        <v>315.2</v>
      </c>
      <c r="QK16" s="143">
        <v>315.2</v>
      </c>
      <c r="QL16" s="143">
        <v>315.2</v>
      </c>
      <c r="QM16" s="143"/>
      <c r="QN16" s="143"/>
      <c r="QO16" s="8">
        <f t="shared" si="144"/>
        <v>14656.12</v>
      </c>
      <c r="QP16" s="290">
        <v>0</v>
      </c>
      <c r="QQ16" s="290">
        <v>0</v>
      </c>
      <c r="QR16" s="290">
        <v>0</v>
      </c>
      <c r="QS16" s="290"/>
      <c r="QT16" s="290">
        <v>0</v>
      </c>
      <c r="QU16" s="290"/>
      <c r="QV16" s="290"/>
      <c r="QW16" s="290">
        <v>14656.12</v>
      </c>
      <c r="QX16" s="290"/>
      <c r="QY16" s="290">
        <v>0</v>
      </c>
      <c r="QZ16" s="290"/>
      <c r="RA16" s="290"/>
      <c r="RB16" s="143">
        <f t="shared" si="145"/>
        <v>11965.820000000002</v>
      </c>
      <c r="RC16" s="8">
        <f t="shared" si="40"/>
        <v>0</v>
      </c>
      <c r="RD16" s="8">
        <f t="shared" si="41"/>
        <v>11965.820000000002</v>
      </c>
      <c r="RE16" s="290">
        <f t="shared" si="146"/>
        <v>12726.880000000001</v>
      </c>
      <c r="RF16" s="8">
        <v>1154.6400000000001</v>
      </c>
      <c r="RG16" s="143">
        <v>1154.6400000000001</v>
      </c>
      <c r="RH16" s="143">
        <v>1154.6400000000001</v>
      </c>
      <c r="RI16" s="143">
        <v>1154.6400000000001</v>
      </c>
      <c r="RJ16" s="143">
        <v>1154.6400000000001</v>
      </c>
      <c r="RK16" s="143">
        <v>1154.6400000000001</v>
      </c>
      <c r="RL16" s="292">
        <v>1449.76</v>
      </c>
      <c r="RM16" s="143">
        <v>1449.76</v>
      </c>
      <c r="RN16" s="143">
        <v>1449.76</v>
      </c>
      <c r="RO16" s="143">
        <v>1449.76</v>
      </c>
      <c r="RP16" s="143"/>
      <c r="RQ16" s="143"/>
      <c r="RR16" s="8">
        <f t="shared" si="147"/>
        <v>2554.21</v>
      </c>
      <c r="RS16" s="290">
        <v>0</v>
      </c>
      <c r="RT16" s="290"/>
      <c r="RU16" s="290">
        <v>0</v>
      </c>
      <c r="RV16" s="290">
        <v>0</v>
      </c>
      <c r="RW16" s="290">
        <v>0</v>
      </c>
      <c r="RX16" s="290">
        <v>2554.21</v>
      </c>
      <c r="RY16" s="290"/>
      <c r="RZ16" s="290">
        <v>0</v>
      </c>
      <c r="SA16" s="290">
        <v>0</v>
      </c>
      <c r="SB16" s="290">
        <v>0</v>
      </c>
      <c r="SC16" s="290"/>
      <c r="SD16" s="290"/>
      <c r="SE16" s="8">
        <f t="shared" si="42"/>
        <v>-10172.670000000002</v>
      </c>
      <c r="SF16" s="8">
        <f t="shared" si="43"/>
        <v>-10172.670000000002</v>
      </c>
      <c r="SG16" s="8">
        <f t="shared" si="44"/>
        <v>0</v>
      </c>
      <c r="SH16" s="290">
        <f t="shared" si="148"/>
        <v>5824.16</v>
      </c>
      <c r="SI16" s="290">
        <v>553.41999999999996</v>
      </c>
      <c r="SJ16" s="143">
        <v>553.41999999999996</v>
      </c>
      <c r="SK16" s="143">
        <v>553.41999999999996</v>
      </c>
      <c r="SL16" s="143">
        <v>553.41999999999996</v>
      </c>
      <c r="SM16" s="143">
        <v>553.41999999999996</v>
      </c>
      <c r="SN16" s="143">
        <v>553.41999999999996</v>
      </c>
      <c r="SO16" s="143">
        <v>625.91</v>
      </c>
      <c r="SP16" s="143">
        <v>625.91</v>
      </c>
      <c r="SQ16" s="143">
        <v>625.91</v>
      </c>
      <c r="SR16" s="143">
        <v>625.91</v>
      </c>
      <c r="SS16" s="143"/>
      <c r="ST16" s="143"/>
      <c r="SU16" s="8">
        <f t="shared" si="149"/>
        <v>6469.57</v>
      </c>
      <c r="SV16" s="290">
        <v>0</v>
      </c>
      <c r="SW16" s="290">
        <v>0</v>
      </c>
      <c r="SX16" s="290">
        <v>0</v>
      </c>
      <c r="SY16" s="290">
        <v>0</v>
      </c>
      <c r="SZ16" s="290">
        <v>0</v>
      </c>
      <c r="TA16" s="290"/>
      <c r="TB16" s="290"/>
      <c r="TC16" s="290">
        <v>0</v>
      </c>
      <c r="TD16" s="290">
        <v>6469.57</v>
      </c>
      <c r="TE16" s="290">
        <f>VLOOKUP(C16,'[2]Фін.рез.(витрати)'!$C$8:$AH$94,32,0)</f>
        <v>0</v>
      </c>
      <c r="TF16" s="290"/>
      <c r="TG16" s="290"/>
      <c r="TH16" s="8">
        <f t="shared" si="45"/>
        <v>645.40999999999985</v>
      </c>
      <c r="TI16" s="8">
        <f t="shared" si="46"/>
        <v>0</v>
      </c>
      <c r="TJ16" s="8">
        <f t="shared" si="47"/>
        <v>645.40999999999985</v>
      </c>
      <c r="TK16" s="290">
        <f t="shared" si="150"/>
        <v>3268.3799999999997</v>
      </c>
      <c r="TL16" s="290">
        <v>288.29000000000002</v>
      </c>
      <c r="TM16" s="143">
        <v>288.29000000000002</v>
      </c>
      <c r="TN16" s="143">
        <v>288.29000000000002</v>
      </c>
      <c r="TO16" s="143">
        <v>288.29000000000002</v>
      </c>
      <c r="TP16" s="143">
        <v>288.29000000000002</v>
      </c>
      <c r="TQ16" s="143">
        <v>288.29000000000002</v>
      </c>
      <c r="TR16" s="143">
        <v>384.66</v>
      </c>
      <c r="TS16" s="143">
        <v>384.66</v>
      </c>
      <c r="TT16" s="143">
        <v>384.66</v>
      </c>
      <c r="TU16" s="143">
        <v>384.66</v>
      </c>
      <c r="TV16" s="143"/>
      <c r="TW16" s="143"/>
      <c r="TX16" s="8">
        <f t="shared" si="151"/>
        <v>9813.64</v>
      </c>
      <c r="TY16" s="290">
        <v>0</v>
      </c>
      <c r="TZ16" s="290">
        <v>0</v>
      </c>
      <c r="UA16" s="290">
        <v>0</v>
      </c>
      <c r="UB16" s="290">
        <v>0</v>
      </c>
      <c r="UC16" s="290">
        <v>5426.09</v>
      </c>
      <c r="UD16" s="290">
        <v>0</v>
      </c>
      <c r="UE16" s="290">
        <v>0</v>
      </c>
      <c r="UF16" s="290">
        <v>231.72</v>
      </c>
      <c r="UG16" s="290">
        <v>4155.83</v>
      </c>
      <c r="UH16" s="290">
        <f>VLOOKUP(C16,'[2]Фін.рез.(витрати)'!$C$8:$AI$94,33,0)</f>
        <v>0</v>
      </c>
      <c r="UI16" s="290"/>
      <c r="UJ16" s="290"/>
      <c r="UK16" s="8">
        <f t="shared" si="48"/>
        <v>6545.26</v>
      </c>
      <c r="UL16" s="8">
        <f t="shared" si="49"/>
        <v>0</v>
      </c>
      <c r="UM16" s="8">
        <f t="shared" si="50"/>
        <v>6545.26</v>
      </c>
      <c r="UN16" s="290">
        <f t="shared" si="152"/>
        <v>76.16</v>
      </c>
      <c r="UO16" s="290">
        <v>6.72</v>
      </c>
      <c r="UP16" s="143">
        <v>6.72</v>
      </c>
      <c r="UQ16" s="143">
        <v>6.72</v>
      </c>
      <c r="UR16" s="143">
        <v>6.72</v>
      </c>
      <c r="US16" s="143">
        <v>6.72</v>
      </c>
      <c r="UT16" s="143">
        <v>6.72</v>
      </c>
      <c r="UU16" s="143">
        <v>8.9600000000000009</v>
      </c>
      <c r="UV16" s="143">
        <v>8.9600000000000009</v>
      </c>
      <c r="UW16" s="143">
        <v>8.9600000000000009</v>
      </c>
      <c r="UX16" s="143">
        <v>8.9600000000000009</v>
      </c>
      <c r="UY16" s="143"/>
      <c r="UZ16" s="143"/>
      <c r="VA16" s="8">
        <f t="shared" si="51"/>
        <v>0</v>
      </c>
      <c r="VB16" s="143"/>
      <c r="VC16" s="143"/>
      <c r="VD16" s="143"/>
      <c r="VE16" s="143"/>
      <c r="VF16" s="143"/>
      <c r="VG16" s="143"/>
      <c r="VH16" s="143"/>
      <c r="VI16" s="143"/>
      <c r="VJ16" s="143"/>
      <c r="VK16" s="143"/>
      <c r="VL16" s="143"/>
      <c r="VM16" s="143"/>
      <c r="VN16" s="8">
        <f t="shared" si="52"/>
        <v>-76.16</v>
      </c>
      <c r="VO16" s="8">
        <f t="shared" si="53"/>
        <v>-76.16</v>
      </c>
      <c r="VP16" s="8">
        <f t="shared" si="54"/>
        <v>0</v>
      </c>
      <c r="VQ16" s="88">
        <f t="shared" si="55"/>
        <v>0</v>
      </c>
      <c r="VR16" s="150"/>
      <c r="VS16" s="150"/>
      <c r="VT16" s="150"/>
      <c r="VU16" s="150"/>
      <c r="VV16" s="150"/>
      <c r="VW16" s="150"/>
      <c r="VX16" s="150"/>
      <c r="VY16" s="150"/>
      <c r="VZ16" s="150"/>
      <c r="WA16" s="150"/>
      <c r="WB16" s="150"/>
      <c r="WC16" s="150"/>
      <c r="WD16" s="88">
        <f t="shared" si="56"/>
        <v>0</v>
      </c>
      <c r="WE16" s="143"/>
      <c r="WF16" s="143"/>
      <c r="WG16" s="143"/>
      <c r="WH16" s="143"/>
      <c r="WI16" s="143"/>
      <c r="WJ16" s="143"/>
      <c r="WK16" s="143"/>
      <c r="WL16" s="143"/>
      <c r="WM16" s="143"/>
      <c r="WN16" s="143"/>
      <c r="WO16" s="143"/>
      <c r="WP16" s="143"/>
      <c r="WQ16" s="88">
        <f t="shared" si="57"/>
        <v>0</v>
      </c>
      <c r="WR16" s="88">
        <f t="shared" si="58"/>
        <v>0</v>
      </c>
      <c r="WS16" s="88">
        <f t="shared" si="59"/>
        <v>0</v>
      </c>
      <c r="WT16" s="291">
        <f t="shared" si="153"/>
        <v>67499.179999999993</v>
      </c>
      <c r="WU16" s="291">
        <v>5703.75</v>
      </c>
      <c r="WV16" s="150">
        <v>5703.75</v>
      </c>
      <c r="WW16" s="150">
        <v>5703.75</v>
      </c>
      <c r="WX16" s="150">
        <v>5703.75</v>
      </c>
      <c r="WY16" s="150">
        <v>5703.75</v>
      </c>
      <c r="WZ16" s="150">
        <v>5703.75</v>
      </c>
      <c r="XA16" s="150">
        <v>8319.17</v>
      </c>
      <c r="XB16" s="150">
        <v>8319.17</v>
      </c>
      <c r="XC16" s="150">
        <v>8319.17</v>
      </c>
      <c r="XD16" s="150">
        <v>8319.17</v>
      </c>
      <c r="XE16" s="150"/>
      <c r="XF16" s="150"/>
      <c r="XG16" s="291">
        <f t="shared" si="154"/>
        <v>116753.61695546117</v>
      </c>
      <c r="XH16" s="290">
        <v>12242.725307476481</v>
      </c>
      <c r="XI16" s="290">
        <v>13923.155800045051</v>
      </c>
      <c r="XJ16" s="290"/>
      <c r="XK16" s="290">
        <v>10657.475446419219</v>
      </c>
      <c r="XL16" s="290">
        <v>10912.502065914241</v>
      </c>
      <c r="XM16" s="290">
        <v>14229.150862100874</v>
      </c>
      <c r="XN16" s="290">
        <v>13593.48709976079</v>
      </c>
      <c r="XO16" s="290">
        <v>11909.850710831721</v>
      </c>
      <c r="XP16" s="290">
        <v>15834.096339282778</v>
      </c>
      <c r="XQ16" s="290">
        <f>VLOOKUP(C16,'[2]Фін.рез.(витрати)'!$C$8:$AL$94,36,0)</f>
        <v>13451.173323629993</v>
      </c>
      <c r="XR16" s="290"/>
      <c r="XS16" s="290"/>
      <c r="XT16" s="88">
        <f t="shared" si="60"/>
        <v>49254.436955461177</v>
      </c>
      <c r="XU16" s="88">
        <f t="shared" si="61"/>
        <v>0</v>
      </c>
      <c r="XV16" s="88">
        <f t="shared" si="62"/>
        <v>49254.436955461177</v>
      </c>
      <c r="XW16" s="291">
        <f t="shared" si="155"/>
        <v>47978.38</v>
      </c>
      <c r="XX16" s="291">
        <v>4257.83</v>
      </c>
      <c r="XY16" s="150">
        <v>4257.83</v>
      </c>
      <c r="XZ16" s="150">
        <v>4257.83</v>
      </c>
      <c r="YA16" s="150">
        <v>4257.83</v>
      </c>
      <c r="YB16" s="150">
        <v>4257.83</v>
      </c>
      <c r="YC16" s="150">
        <v>4257.83</v>
      </c>
      <c r="YD16" s="150">
        <v>5607.85</v>
      </c>
      <c r="YE16" s="150">
        <v>5607.85</v>
      </c>
      <c r="YF16" s="150">
        <v>5607.85</v>
      </c>
      <c r="YG16" s="150">
        <v>5607.85</v>
      </c>
      <c r="YH16" s="150"/>
      <c r="YI16" s="150"/>
      <c r="YJ16" s="88">
        <f t="shared" si="156"/>
        <v>95272.173553768545</v>
      </c>
      <c r="YK16" s="290">
        <v>11149.803424245914</v>
      </c>
      <c r="YL16" s="290">
        <v>8384.1717082264222</v>
      </c>
      <c r="YM16" s="290">
        <v>8580.7416004231909</v>
      </c>
      <c r="YN16" s="290">
        <v>8344.3413284882536</v>
      </c>
      <c r="YO16" s="290">
        <v>8230.0729561623411</v>
      </c>
      <c r="YP16" s="290">
        <v>11758.837417638701</v>
      </c>
      <c r="YQ16" s="290">
        <v>10297.917635331562</v>
      </c>
      <c r="YR16" s="290">
        <v>8549.0236293291437</v>
      </c>
      <c r="YS16" s="290">
        <v>9857.2080144820156</v>
      </c>
      <c r="YT16" s="290">
        <f>VLOOKUP(C16,'[2]Фін.рез.(витрати)'!$C$8:$AM$94,37,0)</f>
        <v>10120.055839441</v>
      </c>
      <c r="YU16" s="290"/>
      <c r="YV16" s="290"/>
      <c r="YW16" s="143">
        <f t="shared" si="157"/>
        <v>47293.793553768548</v>
      </c>
      <c r="YX16" s="88">
        <f t="shared" si="63"/>
        <v>0</v>
      </c>
      <c r="YY16" s="88">
        <f t="shared" si="64"/>
        <v>47293.793553768548</v>
      </c>
      <c r="YZ16" s="291">
        <f t="shared" si="158"/>
        <v>497.4799999999999</v>
      </c>
      <c r="ZA16" s="291">
        <v>47.06</v>
      </c>
      <c r="ZB16" s="150">
        <v>47.06</v>
      </c>
      <c r="ZC16" s="150">
        <v>47.06</v>
      </c>
      <c r="ZD16" s="150">
        <v>47.06</v>
      </c>
      <c r="ZE16" s="150">
        <v>47.06</v>
      </c>
      <c r="ZF16" s="150">
        <v>47.06</v>
      </c>
      <c r="ZG16" s="150">
        <v>53.78</v>
      </c>
      <c r="ZH16" s="150">
        <v>53.78</v>
      </c>
      <c r="ZI16" s="150">
        <v>53.78</v>
      </c>
      <c r="ZJ16" s="150">
        <v>53.78</v>
      </c>
      <c r="ZK16" s="150"/>
      <c r="ZL16" s="150"/>
      <c r="ZM16" s="88">
        <f t="shared" si="159"/>
        <v>18232.087125420672</v>
      </c>
      <c r="ZN16" s="291"/>
      <c r="ZO16" s="290">
        <v>2378.3516301160707</v>
      </c>
      <c r="ZP16" s="290">
        <v>14524.631406126329</v>
      </c>
      <c r="ZQ16" s="290">
        <v>1329.1040891782718</v>
      </c>
      <c r="ZR16" s="290"/>
      <c r="ZS16" s="290"/>
      <c r="ZT16" s="290"/>
      <c r="ZU16" s="290"/>
      <c r="ZV16" s="290"/>
      <c r="ZW16" s="290"/>
      <c r="ZX16" s="290"/>
      <c r="ZY16" s="290"/>
      <c r="ZZ16" s="88">
        <f t="shared" si="65"/>
        <v>17734.607125420673</v>
      </c>
      <c r="AAA16" s="88">
        <f t="shared" si="66"/>
        <v>0</v>
      </c>
      <c r="AAB16" s="88">
        <f t="shared" si="67"/>
        <v>17734.607125420673</v>
      </c>
      <c r="AAC16" s="291">
        <f t="shared" si="160"/>
        <v>2042.0000000000005</v>
      </c>
      <c r="AAD16" s="291">
        <v>202.4</v>
      </c>
      <c r="AAE16" s="150">
        <v>202.4</v>
      </c>
      <c r="AAF16" s="150">
        <v>202.4</v>
      </c>
      <c r="AAG16" s="150">
        <v>202.4</v>
      </c>
      <c r="AAH16" s="150">
        <v>202.4</v>
      </c>
      <c r="AAI16" s="150">
        <v>202.4</v>
      </c>
      <c r="AAJ16" s="150">
        <v>206.9</v>
      </c>
      <c r="AAK16" s="150">
        <v>206.9</v>
      </c>
      <c r="AAL16" s="150">
        <v>206.9</v>
      </c>
      <c r="AAM16" s="150">
        <v>206.9</v>
      </c>
      <c r="AAN16" s="150"/>
      <c r="AAO16" s="150"/>
      <c r="AAP16" s="88">
        <f t="shared" si="161"/>
        <v>2395.3548880448006</v>
      </c>
      <c r="AAQ16" s="290">
        <v>247.84529703999999</v>
      </c>
      <c r="AAR16" s="290">
        <v>242.3258870736</v>
      </c>
      <c r="AAS16" s="290">
        <v>241.75687712000001</v>
      </c>
      <c r="AAT16" s="290">
        <v>240.53086640000001</v>
      </c>
      <c r="AAU16" s="290">
        <v>241.63942329120002</v>
      </c>
      <c r="AAV16" s="290">
        <v>241.64528608000001</v>
      </c>
      <c r="AAW16" s="290">
        <v>236.00972560000002</v>
      </c>
      <c r="AAX16" s="290">
        <v>234.16591792</v>
      </c>
      <c r="AAY16" s="290">
        <v>232.47182112000002</v>
      </c>
      <c r="AAZ16" s="290">
        <f>VLOOKUP(C16,'[2]Фін.рез.(витрати)'!$C$8:$AO$94,39,0)</f>
        <v>236.9637864</v>
      </c>
      <c r="ABA16" s="290"/>
      <c r="ABB16" s="290"/>
      <c r="ABC16" s="88">
        <f t="shared" si="68"/>
        <v>353.35488804480019</v>
      </c>
      <c r="ABD16" s="88">
        <f t="shared" si="69"/>
        <v>0</v>
      </c>
      <c r="ABE16" s="88">
        <f t="shared" si="70"/>
        <v>353.35488804480019</v>
      </c>
      <c r="ABF16" s="291">
        <f t="shared" si="162"/>
        <v>447.15999999999997</v>
      </c>
      <c r="ABG16" s="291">
        <v>44.34</v>
      </c>
      <c r="ABH16" s="150">
        <v>44.34</v>
      </c>
      <c r="ABI16" s="150">
        <v>44.34</v>
      </c>
      <c r="ABJ16" s="150">
        <v>44.34</v>
      </c>
      <c r="ABK16" s="150">
        <v>44.34</v>
      </c>
      <c r="ABL16" s="150">
        <v>44.34</v>
      </c>
      <c r="ABM16" s="150">
        <v>45.28</v>
      </c>
      <c r="ABN16" s="150">
        <v>45.28</v>
      </c>
      <c r="ABO16" s="150">
        <v>45.28</v>
      </c>
      <c r="ABP16" s="150">
        <v>45.28</v>
      </c>
      <c r="ABQ16" s="150"/>
      <c r="ABR16" s="150"/>
      <c r="ABS16" s="88">
        <f t="shared" si="163"/>
        <v>0</v>
      </c>
      <c r="ABT16" s="290">
        <v>0</v>
      </c>
      <c r="ABU16" s="290"/>
      <c r="ABV16" s="290"/>
      <c r="ABW16" s="290"/>
      <c r="ABX16" s="290"/>
      <c r="ABY16" s="290"/>
      <c r="ABZ16" s="290"/>
      <c r="ACA16" s="290">
        <v>0</v>
      </c>
      <c r="ACB16" s="290">
        <v>0</v>
      </c>
      <c r="ACC16" s="290">
        <f>VLOOKUP(C16,'[2]Фін.рез.(витрати)'!$C$8:$AP$94,40,0)</f>
        <v>0</v>
      </c>
      <c r="ACD16" s="290"/>
      <c r="ACE16" s="290"/>
      <c r="ACF16" s="88">
        <f t="shared" si="71"/>
        <v>-447.15999999999997</v>
      </c>
      <c r="ACG16" s="88">
        <f t="shared" si="72"/>
        <v>-447.15999999999997</v>
      </c>
      <c r="ACH16" s="88">
        <f t="shared" si="73"/>
        <v>0</v>
      </c>
      <c r="ACI16" s="86">
        <f t="shared" si="74"/>
        <v>64365.880000000005</v>
      </c>
      <c r="ACJ16" s="88">
        <f t="shared" si="75"/>
        <v>34648.43819814</v>
      </c>
      <c r="ACK16" s="288">
        <f t="shared" si="76"/>
        <v>-29717.441801860004</v>
      </c>
      <c r="ACL16" s="88">
        <f t="shared" si="77"/>
        <v>-29717.441801860004</v>
      </c>
      <c r="ACM16" s="88">
        <f t="shared" si="78"/>
        <v>0</v>
      </c>
      <c r="ACN16" s="290">
        <f t="shared" si="164"/>
        <v>8690.7199999999993</v>
      </c>
      <c r="ACO16" s="290">
        <v>894.74</v>
      </c>
      <c r="ACP16" s="143">
        <v>894.74</v>
      </c>
      <c r="ACQ16" s="143">
        <v>894.74</v>
      </c>
      <c r="ACR16" s="143">
        <v>894.74</v>
      </c>
      <c r="ACS16" s="143">
        <v>894.74</v>
      </c>
      <c r="ACT16" s="143">
        <v>894.74</v>
      </c>
      <c r="ACU16" s="143">
        <v>830.57</v>
      </c>
      <c r="ACV16" s="143">
        <v>830.57</v>
      </c>
      <c r="ACW16" s="143">
        <v>830.57</v>
      </c>
      <c r="ACX16" s="143">
        <v>830.57</v>
      </c>
      <c r="ACY16" s="143"/>
      <c r="ACZ16" s="143"/>
      <c r="ADA16" s="8">
        <f t="shared" si="165"/>
        <v>11607.318362268001</v>
      </c>
      <c r="ADB16" s="290">
        <v>1022.2920216</v>
      </c>
      <c r="ADC16" s="290">
        <v>647.23405600800004</v>
      </c>
      <c r="ADD16" s="290">
        <v>666.14826960000005</v>
      </c>
      <c r="ADE16" s="290">
        <v>491.99495400000001</v>
      </c>
      <c r="ADF16" s="290">
        <v>1041.6274914599999</v>
      </c>
      <c r="ADG16" s="290">
        <v>2026.1158560000001</v>
      </c>
      <c r="ADH16" s="290">
        <v>1308.6038879999999</v>
      </c>
      <c r="ADI16" s="290">
        <v>1496.3043815999999</v>
      </c>
      <c r="ADJ16" s="290">
        <v>1512.9880920000001</v>
      </c>
      <c r="ADK16" s="290">
        <f>VLOOKUP(C16,'[2]Фін.рез.(витрати)'!$C$8:$AR$94,42,0)</f>
        <v>1394.009352</v>
      </c>
      <c r="ADL16" s="290"/>
      <c r="ADM16" s="290"/>
      <c r="ADN16" s="8">
        <f t="shared" si="79"/>
        <v>2916.5983622680014</v>
      </c>
      <c r="ADO16" s="8">
        <f t="shared" si="80"/>
        <v>0</v>
      </c>
      <c r="ADP16" s="8">
        <f t="shared" si="81"/>
        <v>2916.5983622680014</v>
      </c>
      <c r="ADQ16" s="290">
        <f t="shared" si="166"/>
        <v>55675.16</v>
      </c>
      <c r="ADR16" s="290">
        <v>5731.62</v>
      </c>
      <c r="ADS16" s="143">
        <v>5731.62</v>
      </c>
      <c r="ADT16" s="143">
        <v>5731.62</v>
      </c>
      <c r="ADU16" s="143">
        <v>5731.62</v>
      </c>
      <c r="ADV16" s="143">
        <v>5731.62</v>
      </c>
      <c r="ADW16" s="143">
        <v>5731.62</v>
      </c>
      <c r="ADX16" s="143">
        <v>5321.36</v>
      </c>
      <c r="ADY16" s="143">
        <v>5321.36</v>
      </c>
      <c r="ADZ16" s="143">
        <v>5321.36</v>
      </c>
      <c r="AEA16" s="143">
        <v>5321.36</v>
      </c>
      <c r="AEB16" s="143"/>
      <c r="AEC16" s="143"/>
      <c r="AED16" s="8">
        <f t="shared" si="167"/>
        <v>23041.119835871999</v>
      </c>
      <c r="AEE16" s="290">
        <v>2283.3981629999998</v>
      </c>
      <c r="AEF16" s="290">
        <v>1773.7490269079999</v>
      </c>
      <c r="AEG16" s="290">
        <v>1757.323656</v>
      </c>
      <c r="AEH16" s="290">
        <v>1203.5579040000002</v>
      </c>
      <c r="AEI16" s="290">
        <v>2316.0893633639998</v>
      </c>
      <c r="AEJ16" s="290">
        <v>2871.6924330000002</v>
      </c>
      <c r="AEK16" s="290">
        <v>2130.4709640000001</v>
      </c>
      <c r="AEL16" s="290">
        <v>2818.4357664000004</v>
      </c>
      <c r="AEM16" s="290">
        <v>3010.2568271999999</v>
      </c>
      <c r="AEN16" s="290">
        <f>VLOOKUP(C16,'[2]Фін.рез.(витрати)'!$C$8:$AS$94,43,0)</f>
        <v>2876.145732</v>
      </c>
      <c r="AEO16" s="290"/>
      <c r="AEP16" s="290"/>
      <c r="AEQ16" s="8">
        <f t="shared" si="82"/>
        <v>-32634.040164128004</v>
      </c>
      <c r="AER16" s="8">
        <f t="shared" si="83"/>
        <v>-32634.040164128004</v>
      </c>
      <c r="AES16" s="8">
        <f t="shared" si="84"/>
        <v>0</v>
      </c>
      <c r="AET16" s="290">
        <f t="shared" si="168"/>
        <v>0</v>
      </c>
      <c r="AEU16" s="290"/>
      <c r="AEV16" s="143"/>
      <c r="AEW16" s="143"/>
      <c r="AEX16" s="143"/>
      <c r="AEY16" s="143"/>
      <c r="AEZ16" s="143"/>
      <c r="AFA16" s="143"/>
      <c r="AFB16" s="143"/>
      <c r="AFC16" s="143"/>
      <c r="AFD16" s="143"/>
      <c r="AFE16" s="143"/>
      <c r="AFF16" s="143"/>
      <c r="AFG16" s="8">
        <f t="shared" si="169"/>
        <v>0</v>
      </c>
      <c r="AFH16" s="290"/>
      <c r="AFI16" s="290"/>
      <c r="AFJ16" s="290"/>
      <c r="AFK16" s="290"/>
      <c r="AFL16" s="290"/>
      <c r="AFM16" s="290"/>
      <c r="AFN16" s="290"/>
      <c r="AFO16" s="290"/>
      <c r="AFP16" s="290"/>
      <c r="AFQ16" s="290"/>
      <c r="AFR16" s="290"/>
      <c r="AFS16" s="290"/>
      <c r="AFT16" s="8">
        <f t="shared" si="85"/>
        <v>0</v>
      </c>
      <c r="AFU16" s="8">
        <f t="shared" si="86"/>
        <v>0</v>
      </c>
      <c r="AFV16" s="94">
        <f t="shared" si="87"/>
        <v>0</v>
      </c>
      <c r="AFW16" s="293">
        <f t="shared" si="88"/>
        <v>633727.18000000005</v>
      </c>
      <c r="AFX16" s="294">
        <f t="shared" si="89"/>
        <v>976054.29363693332</v>
      </c>
      <c r="AFY16" s="295">
        <f t="shared" si="90"/>
        <v>342327.11363693327</v>
      </c>
      <c r="AFZ16" s="8">
        <f t="shared" si="170"/>
        <v>0</v>
      </c>
      <c r="AGA16" s="95">
        <f t="shared" si="171"/>
        <v>342327.11363693327</v>
      </c>
      <c r="AGB16" s="296">
        <f t="shared" si="91"/>
        <v>760472.61600000004</v>
      </c>
      <c r="AGC16" s="295">
        <f t="shared" si="91"/>
        <v>1171265.1523643199</v>
      </c>
      <c r="AGD16" s="295">
        <f t="shared" si="92"/>
        <v>410792.53636431985</v>
      </c>
      <c r="AGE16" s="8">
        <f t="shared" si="93"/>
        <v>0</v>
      </c>
      <c r="AGF16" s="94">
        <f t="shared" si="94"/>
        <v>410792.53636431985</v>
      </c>
      <c r="AGG16" s="107">
        <f t="shared" si="172"/>
        <v>38023.630800000006</v>
      </c>
      <c r="AGH16" s="140">
        <f t="shared" si="173"/>
        <v>58563.257618215997</v>
      </c>
      <c r="AGI16" s="295">
        <f t="shared" si="95"/>
        <v>20539.626818215991</v>
      </c>
      <c r="AGJ16" s="8">
        <f t="shared" si="96"/>
        <v>0</v>
      </c>
      <c r="AGK16" s="95">
        <f t="shared" si="97"/>
        <v>20539.626818215991</v>
      </c>
      <c r="AGL16" s="108">
        <f t="shared" si="174"/>
        <v>798496.24680000008</v>
      </c>
      <c r="AGM16" s="108">
        <f t="shared" si="174"/>
        <v>1229828.409982536</v>
      </c>
      <c r="AGN16" s="297">
        <f t="shared" si="99"/>
        <v>431332.16318253591</v>
      </c>
      <c r="AGO16" s="108">
        <f t="shared" si="100"/>
        <v>0</v>
      </c>
      <c r="AGP16" s="109">
        <f t="shared" si="101"/>
        <v>431332.16318253591</v>
      </c>
      <c r="AGQ16" s="139">
        <f t="shared" si="175"/>
        <v>4.7619047619047623E-2</v>
      </c>
      <c r="AGR16" s="298"/>
      <c r="AGS16" s="298">
        <v>0.05</v>
      </c>
      <c r="AGT16" s="299"/>
      <c r="AGU16" s="177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</row>
    <row r="17" spans="1:892" s="141" customFormat="1" ht="12.75" outlineLevel="1" x14ac:dyDescent="0.25">
      <c r="A17" s="154">
        <v>447</v>
      </c>
      <c r="B17" s="285">
        <v>3</v>
      </c>
      <c r="C17" s="300" t="s">
        <v>2528</v>
      </c>
      <c r="D17" s="301">
        <v>5</v>
      </c>
      <c r="E17" s="149">
        <v>3211.2</v>
      </c>
      <c r="F17" s="288">
        <f t="shared" si="0"/>
        <v>44986.54</v>
      </c>
      <c r="G17" s="289">
        <f t="shared" si="1"/>
        <v>50644.721918026073</v>
      </c>
      <c r="H17" s="288">
        <f t="shared" si="2"/>
        <v>5658.1819180260718</v>
      </c>
      <c r="I17" s="88">
        <f t="shared" si="3"/>
        <v>0</v>
      </c>
      <c r="J17" s="88">
        <f t="shared" si="4"/>
        <v>5658.1819180260718</v>
      </c>
      <c r="K17" s="290">
        <f t="shared" si="102"/>
        <v>16279.420000000002</v>
      </c>
      <c r="L17" s="143">
        <v>1435.55</v>
      </c>
      <c r="M17" s="143">
        <v>1435.55</v>
      </c>
      <c r="N17" s="143">
        <v>1435.55</v>
      </c>
      <c r="O17" s="143">
        <v>1435.55</v>
      </c>
      <c r="P17" s="143">
        <v>1435.55</v>
      </c>
      <c r="Q17" s="143">
        <v>1435.55</v>
      </c>
      <c r="R17" s="143">
        <v>1916.53</v>
      </c>
      <c r="S17" s="143">
        <v>1916.53</v>
      </c>
      <c r="T17" s="143">
        <v>1916.53</v>
      </c>
      <c r="U17" s="143">
        <v>1916.53</v>
      </c>
      <c r="V17" s="143"/>
      <c r="W17" s="143"/>
      <c r="X17" s="143">
        <f t="shared" si="103"/>
        <v>19461.021419910641</v>
      </c>
      <c r="Y17" s="290">
        <v>0</v>
      </c>
      <c r="Z17" s="290">
        <v>0</v>
      </c>
      <c r="AA17" s="290">
        <v>8289.7826972596231</v>
      </c>
      <c r="AB17" s="290">
        <v>0</v>
      </c>
      <c r="AC17" s="290">
        <v>0</v>
      </c>
      <c r="AD17" s="290">
        <v>0</v>
      </c>
      <c r="AE17" s="290">
        <v>11171.238722651016</v>
      </c>
      <c r="AF17" s="290">
        <v>0</v>
      </c>
      <c r="AG17" s="290">
        <v>0</v>
      </c>
      <c r="AH17" s="290">
        <v>0</v>
      </c>
      <c r="AI17" s="290"/>
      <c r="AJ17" s="290"/>
      <c r="AK17" s="143"/>
      <c r="AL17" s="143">
        <f t="shared" si="104"/>
        <v>0</v>
      </c>
      <c r="AM17" s="143">
        <f t="shared" si="5"/>
        <v>0</v>
      </c>
      <c r="AN17" s="290">
        <f t="shared" si="105"/>
        <v>3327.6399999999994</v>
      </c>
      <c r="AO17" s="143">
        <v>292.82</v>
      </c>
      <c r="AP17" s="143">
        <v>292.82</v>
      </c>
      <c r="AQ17" s="143">
        <v>292.82</v>
      </c>
      <c r="AR17" s="143">
        <v>292.82</v>
      </c>
      <c r="AS17" s="143">
        <v>292.82</v>
      </c>
      <c r="AT17" s="143">
        <v>292.82</v>
      </c>
      <c r="AU17" s="143">
        <v>392.68</v>
      </c>
      <c r="AV17" s="143">
        <v>392.68</v>
      </c>
      <c r="AW17" s="143">
        <v>392.68</v>
      </c>
      <c r="AX17" s="143">
        <v>392.68</v>
      </c>
      <c r="AY17" s="143"/>
      <c r="AZ17" s="143"/>
      <c r="BA17" s="8">
        <f t="shared" si="106"/>
        <v>4056.835653924174</v>
      </c>
      <c r="BB17" s="290">
        <v>0</v>
      </c>
      <c r="BC17" s="290">
        <v>0</v>
      </c>
      <c r="BD17" s="290">
        <v>1728.0789231872195</v>
      </c>
      <c r="BE17" s="290">
        <v>0</v>
      </c>
      <c r="BF17" s="290">
        <v>0</v>
      </c>
      <c r="BG17" s="290">
        <v>0</v>
      </c>
      <c r="BH17" s="290">
        <v>2328.7567307369545</v>
      </c>
      <c r="BI17" s="290">
        <v>0</v>
      </c>
      <c r="BJ17" s="290">
        <v>0</v>
      </c>
      <c r="BK17" s="290">
        <v>0</v>
      </c>
      <c r="BL17" s="290"/>
      <c r="BM17" s="290"/>
      <c r="BN17" s="143"/>
      <c r="BO17" s="8">
        <f t="shared" si="6"/>
        <v>0</v>
      </c>
      <c r="BP17" s="8">
        <f t="shared" si="7"/>
        <v>0</v>
      </c>
      <c r="BQ17" s="290">
        <f t="shared" si="107"/>
        <v>1928.4399999999996</v>
      </c>
      <c r="BR17" s="143">
        <v>183.34</v>
      </c>
      <c r="BS17" s="263">
        <v>183.34</v>
      </c>
      <c r="BT17" s="143">
        <v>183.34</v>
      </c>
      <c r="BU17" s="143">
        <v>183.34</v>
      </c>
      <c r="BV17" s="143">
        <v>183.34</v>
      </c>
      <c r="BW17" s="143">
        <v>183.34</v>
      </c>
      <c r="BX17" s="143">
        <v>207.1</v>
      </c>
      <c r="BY17" s="143">
        <v>207.1</v>
      </c>
      <c r="BZ17" s="143">
        <v>207.1</v>
      </c>
      <c r="CA17" s="143">
        <v>207.1</v>
      </c>
      <c r="CB17" s="143"/>
      <c r="CC17" s="143"/>
      <c r="CD17" s="290">
        <f t="shared" si="108"/>
        <v>2063.6539339486003</v>
      </c>
      <c r="CE17" s="290">
        <v>213.52449590500001</v>
      </c>
      <c r="CF17" s="290">
        <v>208.7693956677</v>
      </c>
      <c r="CG17" s="290">
        <v>208.27918034000001</v>
      </c>
      <c r="CH17" s="290">
        <v>207.22294355</v>
      </c>
      <c r="CI17" s="290">
        <v>208.17799113090001</v>
      </c>
      <c r="CJ17" s="290">
        <v>208.18295032500001</v>
      </c>
      <c r="CK17" s="290">
        <v>203.32787544999999</v>
      </c>
      <c r="CL17" s="290">
        <v>201.73939218999999</v>
      </c>
      <c r="CM17" s="290">
        <v>200.27988834000001</v>
      </c>
      <c r="CN17" s="290">
        <v>204.14982104999999</v>
      </c>
      <c r="CO17" s="290"/>
      <c r="CP17" s="290"/>
      <c r="CQ17" s="143"/>
      <c r="CR17" s="8">
        <f t="shared" si="8"/>
        <v>0</v>
      </c>
      <c r="CS17" s="8">
        <f t="shared" si="9"/>
        <v>0</v>
      </c>
      <c r="CT17" s="290">
        <f t="shared" si="109"/>
        <v>391.74</v>
      </c>
      <c r="CU17" s="290">
        <v>37.25</v>
      </c>
      <c r="CV17" s="143">
        <v>37.25</v>
      </c>
      <c r="CW17" s="143">
        <v>37.25</v>
      </c>
      <c r="CX17" s="143">
        <v>37.25</v>
      </c>
      <c r="CY17" s="143">
        <v>37.25</v>
      </c>
      <c r="CZ17" s="143">
        <v>37.25</v>
      </c>
      <c r="DA17" s="143">
        <v>42.06</v>
      </c>
      <c r="DB17" s="143">
        <v>42.06</v>
      </c>
      <c r="DC17" s="143">
        <v>42.06</v>
      </c>
      <c r="DD17" s="143">
        <v>42.06</v>
      </c>
      <c r="DE17" s="143"/>
      <c r="DF17" s="143"/>
      <c r="DG17" s="290">
        <f t="shared" si="110"/>
        <v>420.10941534299997</v>
      </c>
      <c r="DH17" s="290">
        <v>43.468359525000004</v>
      </c>
      <c r="DI17" s="290">
        <v>42.500337538500006</v>
      </c>
      <c r="DJ17" s="290">
        <v>42.400541700000005</v>
      </c>
      <c r="DK17" s="290">
        <v>42.185517750000002</v>
      </c>
      <c r="DL17" s="290">
        <v>42.379942054499999</v>
      </c>
      <c r="DM17" s="290">
        <v>42.380951625000002</v>
      </c>
      <c r="DN17" s="290">
        <v>41.392577250000002</v>
      </c>
      <c r="DO17" s="290">
        <v>41.069200950000003</v>
      </c>
      <c r="DP17" s="290">
        <v>40.772081700000001</v>
      </c>
      <c r="DQ17" s="290">
        <v>41.55990525</v>
      </c>
      <c r="DR17" s="290"/>
      <c r="DS17" s="290"/>
      <c r="DT17" s="143">
        <f t="shared" si="111"/>
        <v>28.369415342999957</v>
      </c>
      <c r="DU17" s="8">
        <f t="shared" si="10"/>
        <v>0</v>
      </c>
      <c r="DV17" s="8">
        <f t="shared" si="112"/>
        <v>28.369415342999957</v>
      </c>
      <c r="DW17" s="290">
        <f t="shared" si="11"/>
        <v>0</v>
      </c>
      <c r="DX17" s="290">
        <v>0</v>
      </c>
      <c r="DY17" s="143">
        <v>0</v>
      </c>
      <c r="DZ17" s="143">
        <v>0</v>
      </c>
      <c r="EA17" s="143">
        <v>0</v>
      </c>
      <c r="EB17" s="143">
        <v>0</v>
      </c>
      <c r="EC17" s="143">
        <v>0</v>
      </c>
      <c r="ED17" s="143">
        <v>0</v>
      </c>
      <c r="EE17" s="143">
        <v>0</v>
      </c>
      <c r="EF17" s="143">
        <v>0</v>
      </c>
      <c r="EG17" s="143">
        <v>0</v>
      </c>
      <c r="EH17" s="143"/>
      <c r="EI17" s="143"/>
      <c r="EJ17" s="143"/>
      <c r="EK17" s="290">
        <f t="shared" si="113"/>
        <v>0</v>
      </c>
      <c r="EL17" s="290">
        <v>0</v>
      </c>
      <c r="EM17" s="290">
        <v>0</v>
      </c>
      <c r="EN17" s="290">
        <v>0</v>
      </c>
      <c r="EO17" s="290">
        <v>0</v>
      </c>
      <c r="EP17" s="290">
        <v>0</v>
      </c>
      <c r="EQ17" s="290">
        <v>0</v>
      </c>
      <c r="ER17" s="290">
        <v>0</v>
      </c>
      <c r="ES17" s="290">
        <v>0</v>
      </c>
      <c r="ET17" s="290">
        <v>0</v>
      </c>
      <c r="EU17" s="290">
        <v>0</v>
      </c>
      <c r="EV17" s="290"/>
      <c r="EW17" s="290"/>
      <c r="EX17" s="8">
        <f t="shared" si="12"/>
        <v>0</v>
      </c>
      <c r="EY17" s="8">
        <f t="shared" si="114"/>
        <v>0</v>
      </c>
      <c r="EZ17" s="8">
        <f t="shared" si="115"/>
        <v>0</v>
      </c>
      <c r="FA17" s="290">
        <f t="shared" si="116"/>
        <v>7457.4199999999992</v>
      </c>
      <c r="FB17" s="290">
        <v>655.97</v>
      </c>
      <c r="FC17" s="143">
        <v>655.97</v>
      </c>
      <c r="FD17" s="143">
        <v>655.97</v>
      </c>
      <c r="FE17" s="143">
        <v>655.97</v>
      </c>
      <c r="FF17" s="143">
        <v>655.97</v>
      </c>
      <c r="FG17" s="143">
        <v>655.97</v>
      </c>
      <c r="FH17" s="143">
        <v>880.4</v>
      </c>
      <c r="FI17" s="143">
        <v>880.4</v>
      </c>
      <c r="FJ17" s="143">
        <v>880.4</v>
      </c>
      <c r="FK17" s="143">
        <v>880.4</v>
      </c>
      <c r="FL17" s="143"/>
      <c r="FM17" s="143"/>
      <c r="FN17" s="8">
        <f t="shared" si="117"/>
        <v>9392.9321356932196</v>
      </c>
      <c r="FO17" s="290">
        <v>0</v>
      </c>
      <c r="FP17" s="290">
        <v>4312.1972057641833</v>
      </c>
      <c r="FQ17" s="290">
        <v>0</v>
      </c>
      <c r="FR17" s="290">
        <v>0</v>
      </c>
      <c r="FS17" s="290">
        <v>0</v>
      </c>
      <c r="FT17" s="290">
        <v>0</v>
      </c>
      <c r="FU17" s="290">
        <v>0</v>
      </c>
      <c r="FV17" s="290">
        <v>5080.7349299290372</v>
      </c>
      <c r="FW17" s="290">
        <v>0</v>
      </c>
      <c r="FX17" s="290">
        <v>0</v>
      </c>
      <c r="FY17" s="290"/>
      <c r="FZ17" s="290"/>
      <c r="GA17" s="143">
        <f t="shared" si="118"/>
        <v>1935.5121356932204</v>
      </c>
      <c r="GB17" s="8">
        <f t="shared" si="119"/>
        <v>0</v>
      </c>
      <c r="GC17" s="8">
        <f t="shared" si="120"/>
        <v>1935.5121356932204</v>
      </c>
      <c r="GD17" s="290">
        <f t="shared" si="121"/>
        <v>0</v>
      </c>
      <c r="GE17" s="143"/>
      <c r="GF17" s="143"/>
      <c r="GG17" s="143"/>
      <c r="GH17" s="143"/>
      <c r="GI17" s="143"/>
      <c r="GJ17" s="143"/>
      <c r="GK17" s="143"/>
      <c r="GL17" s="143"/>
      <c r="GM17" s="143"/>
      <c r="GN17" s="143"/>
      <c r="GO17" s="143"/>
      <c r="GP17" s="143"/>
      <c r="GQ17" s="8">
        <f t="shared" si="122"/>
        <v>0</v>
      </c>
      <c r="GR17" s="290">
        <v>0</v>
      </c>
      <c r="GS17" s="290">
        <f>VLOOKUP(C17,'[2]Фін.рез.(витрати)'!$C$8:$V$94,20,0)</f>
        <v>0</v>
      </c>
      <c r="GT17" s="290"/>
      <c r="GU17" s="290"/>
      <c r="GV17" s="143">
        <f t="shared" si="123"/>
        <v>0</v>
      </c>
      <c r="GW17" s="8">
        <f t="shared" si="13"/>
        <v>0</v>
      </c>
      <c r="GX17" s="8">
        <f t="shared" si="14"/>
        <v>0</v>
      </c>
      <c r="GY17" s="290">
        <f t="shared" si="124"/>
        <v>15601.880000000001</v>
      </c>
      <c r="GZ17" s="290">
        <v>1380.64</v>
      </c>
      <c r="HA17" s="143">
        <v>1380.64</v>
      </c>
      <c r="HB17" s="143">
        <v>1380.64</v>
      </c>
      <c r="HC17" s="143">
        <v>1380.64</v>
      </c>
      <c r="HD17" s="143">
        <v>1380.64</v>
      </c>
      <c r="HE17" s="143">
        <v>1380.64</v>
      </c>
      <c r="HF17" s="143">
        <v>1829.51</v>
      </c>
      <c r="HG17" s="143">
        <v>1829.51</v>
      </c>
      <c r="HH17" s="143">
        <v>1829.51</v>
      </c>
      <c r="HI17" s="143">
        <v>1829.51</v>
      </c>
      <c r="HJ17" s="143"/>
      <c r="HK17" s="143"/>
      <c r="HL17" s="8">
        <f t="shared" si="125"/>
        <v>15250.169359206437</v>
      </c>
      <c r="HM17" s="290">
        <v>2003.1143088019048</v>
      </c>
      <c r="HN17" s="290">
        <v>1479.9142271787543</v>
      </c>
      <c r="HO17" s="290">
        <v>1738.5517456614607</v>
      </c>
      <c r="HP17" s="290">
        <v>1310.6686516336292</v>
      </c>
      <c r="HQ17" s="290">
        <v>1487.552977033755</v>
      </c>
      <c r="HR17" s="290">
        <v>1484.0131441013161</v>
      </c>
      <c r="HS17" s="290">
        <v>1367.4324167160139</v>
      </c>
      <c r="HT17" s="290">
        <v>1359.4202268759907</v>
      </c>
      <c r="HU17" s="290">
        <v>1528.144199591276</v>
      </c>
      <c r="HV17" s="290">
        <v>1491.3574616123346</v>
      </c>
      <c r="HW17" s="290"/>
      <c r="HX17" s="290"/>
      <c r="HY17" s="8">
        <f t="shared" si="15"/>
        <v>-351.71064079356438</v>
      </c>
      <c r="HZ17" s="8">
        <f t="shared" si="16"/>
        <v>-351.71064079356438</v>
      </c>
      <c r="IA17" s="8">
        <f t="shared" si="17"/>
        <v>0</v>
      </c>
      <c r="IB17" s="291">
        <f t="shared" si="126"/>
        <v>0</v>
      </c>
      <c r="IC17" s="291">
        <v>0</v>
      </c>
      <c r="ID17" s="150">
        <v>0</v>
      </c>
      <c r="IE17" s="150">
        <v>0</v>
      </c>
      <c r="IF17" s="291">
        <v>0</v>
      </c>
      <c r="IG17" s="291">
        <v>0</v>
      </c>
      <c r="IH17" s="291">
        <v>0</v>
      </c>
      <c r="II17" s="291">
        <v>0</v>
      </c>
      <c r="IJ17" s="291"/>
      <c r="IK17" s="291"/>
      <c r="IL17" s="291"/>
      <c r="IM17" s="291"/>
      <c r="IN17" s="291"/>
      <c r="IO17" s="88">
        <f t="shared" si="127"/>
        <v>0</v>
      </c>
      <c r="IP17" s="290">
        <v>0</v>
      </c>
      <c r="IQ17" s="290">
        <v>0</v>
      </c>
      <c r="IR17" s="290">
        <v>0</v>
      </c>
      <c r="IS17" s="290">
        <v>0</v>
      </c>
      <c r="IT17" s="290">
        <v>0</v>
      </c>
      <c r="IU17" s="290">
        <v>0</v>
      </c>
      <c r="IV17" s="290">
        <v>0</v>
      </c>
      <c r="IW17" s="290">
        <v>0</v>
      </c>
      <c r="IX17" s="290">
        <v>0</v>
      </c>
      <c r="IY17" s="290">
        <v>0</v>
      </c>
      <c r="IZ17" s="290"/>
      <c r="JA17" s="290"/>
      <c r="JB17" s="150">
        <f t="shared" si="18"/>
        <v>0</v>
      </c>
      <c r="JC17" s="88">
        <f t="shared" si="19"/>
        <v>0</v>
      </c>
      <c r="JD17" s="88">
        <f t="shared" si="20"/>
        <v>0</v>
      </c>
      <c r="JE17" s="291">
        <f t="shared" si="128"/>
        <v>0</v>
      </c>
      <c r="JF17" s="291">
        <v>0</v>
      </c>
      <c r="JG17" s="150">
        <v>0</v>
      </c>
      <c r="JH17" s="150">
        <v>0</v>
      </c>
      <c r="JI17" s="150">
        <v>0</v>
      </c>
      <c r="JJ17" s="150">
        <v>0</v>
      </c>
      <c r="JK17" s="150">
        <v>0</v>
      </c>
      <c r="JL17" s="150">
        <v>0</v>
      </c>
      <c r="JM17" s="150">
        <v>0</v>
      </c>
      <c r="JN17" s="150">
        <v>0</v>
      </c>
      <c r="JO17" s="150">
        <v>0</v>
      </c>
      <c r="JP17" s="150"/>
      <c r="JQ17" s="150"/>
      <c r="JR17" s="291">
        <f t="shared" si="129"/>
        <v>0</v>
      </c>
      <c r="JS17" s="290">
        <v>0</v>
      </c>
      <c r="JT17" s="290">
        <v>0</v>
      </c>
      <c r="JU17" s="290">
        <v>0</v>
      </c>
      <c r="JV17" s="290">
        <v>0</v>
      </c>
      <c r="JW17" s="290">
        <v>0</v>
      </c>
      <c r="JX17" s="290">
        <v>0</v>
      </c>
      <c r="JY17" s="290">
        <v>0</v>
      </c>
      <c r="JZ17" s="290">
        <v>0</v>
      </c>
      <c r="KA17" s="290">
        <v>0</v>
      </c>
      <c r="KB17" s="290">
        <v>0</v>
      </c>
      <c r="KC17" s="290"/>
      <c r="KD17" s="290"/>
      <c r="KE17" s="150">
        <f t="shared" si="21"/>
        <v>0</v>
      </c>
      <c r="KF17" s="88">
        <f t="shared" si="22"/>
        <v>0</v>
      </c>
      <c r="KG17" s="88">
        <f t="shared" si="23"/>
        <v>0</v>
      </c>
      <c r="KH17" s="291">
        <f t="shared" si="130"/>
        <v>4558.7</v>
      </c>
      <c r="KI17" s="291">
        <v>401.03</v>
      </c>
      <c r="KJ17" s="150">
        <v>401.03</v>
      </c>
      <c r="KK17" s="150">
        <v>401.03</v>
      </c>
      <c r="KL17" s="150">
        <v>401.03</v>
      </c>
      <c r="KM17" s="150">
        <v>401.03</v>
      </c>
      <c r="KN17" s="150">
        <v>401.03</v>
      </c>
      <c r="KO17" s="150">
        <v>538.13</v>
      </c>
      <c r="KP17" s="150">
        <v>538.13</v>
      </c>
      <c r="KQ17" s="150">
        <v>538.13</v>
      </c>
      <c r="KR17" s="150">
        <v>538.13</v>
      </c>
      <c r="KS17" s="150"/>
      <c r="KT17" s="150"/>
      <c r="KU17" s="88">
        <f t="shared" si="131"/>
        <v>6358.2382043028038</v>
      </c>
      <c r="KV17" s="290">
        <v>546.42753795973908</v>
      </c>
      <c r="KW17" s="290">
        <v>584.2504985464185</v>
      </c>
      <c r="KX17" s="290">
        <v>580.5628999760562</v>
      </c>
      <c r="KY17" s="290">
        <v>552.1379754602325</v>
      </c>
      <c r="KZ17" s="290">
        <v>576.01628875761958</v>
      </c>
      <c r="LA17" s="290">
        <v>741.34383719105608</v>
      </c>
      <c r="LB17" s="290">
        <v>688.0308946684512</v>
      </c>
      <c r="LC17" s="290">
        <v>683.20073717211051</v>
      </c>
      <c r="LD17" s="290">
        <v>704.58107841846368</v>
      </c>
      <c r="LE17" s="290">
        <v>701.68645615265746</v>
      </c>
      <c r="LF17" s="290"/>
      <c r="LG17" s="290"/>
      <c r="LH17" s="150">
        <f t="shared" si="132"/>
        <v>1799.5382043028039</v>
      </c>
      <c r="LI17" s="88">
        <f t="shared" si="24"/>
        <v>0</v>
      </c>
      <c r="LJ17" s="88">
        <f t="shared" si="25"/>
        <v>1799.5382043028039</v>
      </c>
      <c r="LK17" s="88">
        <f t="shared" si="133"/>
        <v>0</v>
      </c>
      <c r="LL17" s="150"/>
      <c r="LM17" s="150"/>
      <c r="LN17" s="150"/>
      <c r="LO17" s="150"/>
      <c r="LP17" s="150"/>
      <c r="LQ17" s="150"/>
      <c r="LR17" s="150"/>
      <c r="LS17" s="150"/>
      <c r="LT17" s="150"/>
      <c r="LU17" s="150"/>
      <c r="LV17" s="150"/>
      <c r="LW17" s="150"/>
      <c r="LX17" s="88">
        <f t="shared" si="26"/>
        <v>0</v>
      </c>
      <c r="LY17" s="150"/>
      <c r="LZ17" s="150"/>
      <c r="MA17" s="150"/>
      <c r="MB17" s="150"/>
      <c r="MC17" s="150"/>
      <c r="MD17" s="150"/>
      <c r="ME17" s="150"/>
      <c r="MF17" s="150"/>
      <c r="MG17" s="150"/>
      <c r="MH17" s="150"/>
      <c r="MI17" s="150"/>
      <c r="MJ17" s="291">
        <v>0</v>
      </c>
      <c r="MK17" s="150"/>
      <c r="ML17" s="88">
        <f t="shared" si="27"/>
        <v>0</v>
      </c>
      <c r="MM17" s="88">
        <f t="shared" si="28"/>
        <v>0</v>
      </c>
      <c r="MN17" s="88">
        <f t="shared" si="134"/>
        <v>45010.94000000001</v>
      </c>
      <c r="MO17" s="88">
        <v>4563.51</v>
      </c>
      <c r="MP17" s="150">
        <v>4563.51</v>
      </c>
      <c r="MQ17" s="150">
        <v>4563.51</v>
      </c>
      <c r="MR17" s="150">
        <v>4563.51</v>
      </c>
      <c r="MS17" s="150">
        <v>4563.51</v>
      </c>
      <c r="MT17" s="150">
        <v>4563.51</v>
      </c>
      <c r="MU17" s="150">
        <v>4407.47</v>
      </c>
      <c r="MV17" s="150">
        <v>4407.47</v>
      </c>
      <c r="MW17" s="150">
        <v>4407.47</v>
      </c>
      <c r="MX17" s="150">
        <v>4407.47</v>
      </c>
      <c r="MY17" s="150"/>
      <c r="MZ17" s="150"/>
      <c r="NA17" s="88">
        <f t="shared" si="135"/>
        <v>120421.22086001483</v>
      </c>
      <c r="NB17" s="8">
        <v>2989.9423029206546</v>
      </c>
      <c r="NC17" s="8">
        <v>21293.491322017398</v>
      </c>
      <c r="ND17" s="8">
        <v>0</v>
      </c>
      <c r="NE17" s="8">
        <v>90252.999021227588</v>
      </c>
      <c r="NF17" s="8">
        <v>-2977.8644087207581</v>
      </c>
      <c r="NG17" s="8">
        <v>5229.9339480870103</v>
      </c>
      <c r="NH17" s="8">
        <v>0</v>
      </c>
      <c r="NI17" s="8">
        <v>0</v>
      </c>
      <c r="NJ17" s="8">
        <v>311.27998579664512</v>
      </c>
      <c r="NK17" s="8">
        <v>3321.4386886862944</v>
      </c>
      <c r="NL17" s="8"/>
      <c r="NM17" s="8"/>
      <c r="NN17" s="150">
        <f t="shared" si="136"/>
        <v>75410.280860014813</v>
      </c>
      <c r="NO17" s="88">
        <f t="shared" si="29"/>
        <v>0</v>
      </c>
      <c r="NP17" s="88">
        <f t="shared" si="30"/>
        <v>75410.280860014813</v>
      </c>
      <c r="NQ17" s="86">
        <f t="shared" si="31"/>
        <v>20387.32</v>
      </c>
      <c r="NR17" s="289">
        <f t="shared" si="32"/>
        <v>62369.62</v>
      </c>
      <c r="NS17" s="288">
        <f t="shared" si="33"/>
        <v>41982.3</v>
      </c>
      <c r="NT17" s="88">
        <f t="shared" si="34"/>
        <v>0</v>
      </c>
      <c r="NU17" s="88">
        <f t="shared" si="35"/>
        <v>41982.3</v>
      </c>
      <c r="NV17" s="290">
        <f t="shared" si="137"/>
        <v>4694.8400000000011</v>
      </c>
      <c r="NW17" s="290">
        <v>426.72</v>
      </c>
      <c r="NX17" s="143">
        <v>426.72</v>
      </c>
      <c r="NY17" s="143">
        <v>426.72</v>
      </c>
      <c r="NZ17" s="290">
        <v>426.72</v>
      </c>
      <c r="OA17" s="290">
        <v>426.72</v>
      </c>
      <c r="OB17" s="290">
        <v>426.72</v>
      </c>
      <c r="OC17" s="290">
        <v>533.63</v>
      </c>
      <c r="OD17" s="290">
        <v>533.63</v>
      </c>
      <c r="OE17" s="290">
        <v>533.63</v>
      </c>
      <c r="OF17" s="290">
        <v>533.63</v>
      </c>
      <c r="OG17" s="290"/>
      <c r="OH17" s="290"/>
      <c r="OI17" s="8">
        <f t="shared" si="138"/>
        <v>14798.95</v>
      </c>
      <c r="OJ17" s="8">
        <v>0</v>
      </c>
      <c r="OK17" s="8">
        <v>14798.95</v>
      </c>
      <c r="OL17" s="8">
        <v>0</v>
      </c>
      <c r="OM17" s="8"/>
      <c r="ON17" s="8">
        <v>0</v>
      </c>
      <c r="OO17" s="8">
        <v>0</v>
      </c>
      <c r="OP17" s="8">
        <v>0</v>
      </c>
      <c r="OQ17" s="8">
        <v>0</v>
      </c>
      <c r="OR17" s="8">
        <v>0</v>
      </c>
      <c r="OS17" s="8">
        <v>0</v>
      </c>
      <c r="OT17" s="8"/>
      <c r="OU17" s="8"/>
      <c r="OV17" s="143">
        <f t="shared" si="139"/>
        <v>10104.11</v>
      </c>
      <c r="OW17" s="8">
        <f t="shared" si="36"/>
        <v>0</v>
      </c>
      <c r="OX17" s="8">
        <f t="shared" si="37"/>
        <v>10104.11</v>
      </c>
      <c r="OY17" s="290">
        <f t="shared" si="140"/>
        <v>7940.3399999999983</v>
      </c>
      <c r="OZ17" s="290">
        <v>756.79</v>
      </c>
      <c r="PA17" s="143">
        <v>756.79</v>
      </c>
      <c r="PB17" s="143">
        <v>756.79</v>
      </c>
      <c r="PC17" s="143">
        <v>756.79</v>
      </c>
      <c r="PD17" s="143">
        <v>756.79</v>
      </c>
      <c r="PE17" s="143">
        <v>756.79</v>
      </c>
      <c r="PF17" s="143">
        <v>849.9</v>
      </c>
      <c r="PG17" s="143">
        <v>849.9</v>
      </c>
      <c r="PH17" s="143">
        <v>849.9</v>
      </c>
      <c r="PI17" s="143">
        <v>849.9</v>
      </c>
      <c r="PJ17" s="143"/>
      <c r="PK17" s="143"/>
      <c r="PL17" s="8">
        <f t="shared" si="141"/>
        <v>36759.270000000004</v>
      </c>
      <c r="PM17" s="290">
        <v>4521.92</v>
      </c>
      <c r="PN17" s="290">
        <v>15707.69</v>
      </c>
      <c r="PO17" s="290">
        <v>0</v>
      </c>
      <c r="PP17" s="290">
        <v>0</v>
      </c>
      <c r="PQ17" s="290">
        <v>5983.97</v>
      </c>
      <c r="PR17" s="290">
        <v>0</v>
      </c>
      <c r="PS17" s="290">
        <v>0</v>
      </c>
      <c r="PT17" s="290">
        <v>0</v>
      </c>
      <c r="PU17" s="290">
        <v>6289.87</v>
      </c>
      <c r="PV17" s="290">
        <v>4255.82</v>
      </c>
      <c r="PW17" s="290"/>
      <c r="PX17" s="290"/>
      <c r="PY17" s="143">
        <f t="shared" si="142"/>
        <v>28818.930000000008</v>
      </c>
      <c r="PZ17" s="8">
        <f t="shared" si="38"/>
        <v>0</v>
      </c>
      <c r="QA17" s="8">
        <f t="shared" si="39"/>
        <v>28818.930000000008</v>
      </c>
      <c r="QB17" s="290">
        <f t="shared" si="143"/>
        <v>1039.6600000000001</v>
      </c>
      <c r="QC17" s="290">
        <v>92.15</v>
      </c>
      <c r="QD17" s="143">
        <v>92.15</v>
      </c>
      <c r="QE17" s="143">
        <v>92.15</v>
      </c>
      <c r="QF17" s="143">
        <v>92.15</v>
      </c>
      <c r="QG17" s="143">
        <v>92.15</v>
      </c>
      <c r="QH17" s="143">
        <v>92.15</v>
      </c>
      <c r="QI17" s="143">
        <v>121.69</v>
      </c>
      <c r="QJ17" s="143">
        <v>121.69</v>
      </c>
      <c r="QK17" s="143">
        <v>121.69</v>
      </c>
      <c r="QL17" s="143">
        <v>121.69</v>
      </c>
      <c r="QM17" s="143"/>
      <c r="QN17" s="143"/>
      <c r="QO17" s="8">
        <f t="shared" si="144"/>
        <v>0</v>
      </c>
      <c r="QP17" s="290">
        <v>0</v>
      </c>
      <c r="QQ17" s="290">
        <v>0</v>
      </c>
      <c r="QR17" s="290">
        <v>0</v>
      </c>
      <c r="QS17" s="290"/>
      <c r="QT17" s="290">
        <v>0</v>
      </c>
      <c r="QU17" s="290"/>
      <c r="QV17" s="290"/>
      <c r="QW17" s="290">
        <v>0</v>
      </c>
      <c r="QX17" s="290"/>
      <c r="QY17" s="290">
        <v>0</v>
      </c>
      <c r="QZ17" s="290"/>
      <c r="RA17" s="290"/>
      <c r="RB17" s="143">
        <f t="shared" si="145"/>
        <v>-1039.6600000000001</v>
      </c>
      <c r="RC17" s="8">
        <f t="shared" si="40"/>
        <v>-1039.6600000000001</v>
      </c>
      <c r="RD17" s="8">
        <f t="shared" si="41"/>
        <v>0</v>
      </c>
      <c r="RE17" s="290">
        <f t="shared" si="146"/>
        <v>4878.46</v>
      </c>
      <c r="RF17" s="8">
        <v>444.05</v>
      </c>
      <c r="RG17" s="143">
        <v>444.05</v>
      </c>
      <c r="RH17" s="143">
        <v>444.05</v>
      </c>
      <c r="RI17" s="143">
        <v>444.05</v>
      </c>
      <c r="RJ17" s="143">
        <v>444.05</v>
      </c>
      <c r="RK17" s="143">
        <v>444.05</v>
      </c>
      <c r="RL17" s="292">
        <v>553.54</v>
      </c>
      <c r="RM17" s="143">
        <v>553.54</v>
      </c>
      <c r="RN17" s="143">
        <v>553.54</v>
      </c>
      <c r="RO17" s="143">
        <v>553.54</v>
      </c>
      <c r="RP17" s="143"/>
      <c r="RQ17" s="143"/>
      <c r="RR17" s="8">
        <f t="shared" si="147"/>
        <v>0</v>
      </c>
      <c r="RS17" s="290">
        <v>0</v>
      </c>
      <c r="RT17" s="290"/>
      <c r="RU17" s="290">
        <v>0</v>
      </c>
      <c r="RV17" s="290">
        <v>0</v>
      </c>
      <c r="RW17" s="290">
        <v>0</v>
      </c>
      <c r="RX17" s="290">
        <v>0</v>
      </c>
      <c r="RY17" s="290"/>
      <c r="RZ17" s="290">
        <v>0</v>
      </c>
      <c r="SA17" s="290">
        <v>0</v>
      </c>
      <c r="SB17" s="290">
        <v>0</v>
      </c>
      <c r="SC17" s="290"/>
      <c r="SD17" s="290"/>
      <c r="SE17" s="8">
        <f t="shared" si="42"/>
        <v>-4878.46</v>
      </c>
      <c r="SF17" s="8">
        <f t="shared" si="43"/>
        <v>-4878.46</v>
      </c>
      <c r="SG17" s="8">
        <f t="shared" si="44"/>
        <v>0</v>
      </c>
      <c r="SH17" s="290">
        <f t="shared" si="148"/>
        <v>0</v>
      </c>
      <c r="SI17" s="290">
        <v>0</v>
      </c>
      <c r="SJ17" s="143">
        <v>0</v>
      </c>
      <c r="SK17" s="143">
        <v>0</v>
      </c>
      <c r="SL17" s="143">
        <v>0</v>
      </c>
      <c r="SM17" s="143">
        <v>0</v>
      </c>
      <c r="SN17" s="143">
        <v>0</v>
      </c>
      <c r="SO17" s="143">
        <v>0</v>
      </c>
      <c r="SP17" s="143">
        <v>0</v>
      </c>
      <c r="SQ17" s="143">
        <v>0</v>
      </c>
      <c r="SR17" s="143">
        <v>0</v>
      </c>
      <c r="SS17" s="143"/>
      <c r="ST17" s="143"/>
      <c r="SU17" s="8">
        <f t="shared" si="149"/>
        <v>0</v>
      </c>
      <c r="SV17" s="290">
        <v>0</v>
      </c>
      <c r="SW17" s="290">
        <v>0</v>
      </c>
      <c r="SX17" s="290">
        <v>0</v>
      </c>
      <c r="SY17" s="290">
        <v>0</v>
      </c>
      <c r="SZ17" s="290">
        <v>0</v>
      </c>
      <c r="TA17" s="290"/>
      <c r="TB17" s="290"/>
      <c r="TC17" s="290">
        <v>0</v>
      </c>
      <c r="TD17" s="290">
        <v>0</v>
      </c>
      <c r="TE17" s="290">
        <f>VLOOKUP(C17,'[2]Фін.рез.(витрати)'!$C$8:$AH$94,32,0)</f>
        <v>0</v>
      </c>
      <c r="TF17" s="290"/>
      <c r="TG17" s="290"/>
      <c r="TH17" s="8">
        <f t="shared" si="45"/>
        <v>0</v>
      </c>
      <c r="TI17" s="8">
        <f t="shared" si="46"/>
        <v>0</v>
      </c>
      <c r="TJ17" s="8">
        <f t="shared" si="47"/>
        <v>0</v>
      </c>
      <c r="TK17" s="290">
        <f t="shared" si="150"/>
        <v>1776.22</v>
      </c>
      <c r="TL17" s="290">
        <v>156.69</v>
      </c>
      <c r="TM17" s="143">
        <v>156.69</v>
      </c>
      <c r="TN17" s="143">
        <v>156.69</v>
      </c>
      <c r="TO17" s="143">
        <v>156.69</v>
      </c>
      <c r="TP17" s="143">
        <v>156.69</v>
      </c>
      <c r="TQ17" s="143">
        <v>156.69</v>
      </c>
      <c r="TR17" s="143">
        <v>209.02</v>
      </c>
      <c r="TS17" s="143">
        <v>209.02</v>
      </c>
      <c r="TT17" s="143">
        <v>209.02</v>
      </c>
      <c r="TU17" s="143">
        <v>209.02</v>
      </c>
      <c r="TV17" s="143"/>
      <c r="TW17" s="143"/>
      <c r="TX17" s="8">
        <f t="shared" si="151"/>
        <v>10811.4</v>
      </c>
      <c r="TY17" s="290">
        <v>0</v>
      </c>
      <c r="TZ17" s="290">
        <v>6368.17</v>
      </c>
      <c r="UA17" s="290">
        <v>0</v>
      </c>
      <c r="UB17" s="290">
        <v>0</v>
      </c>
      <c r="UC17" s="290">
        <v>4443.2299999999996</v>
      </c>
      <c r="UD17" s="290">
        <v>0</v>
      </c>
      <c r="UE17" s="290">
        <v>0</v>
      </c>
      <c r="UF17" s="290">
        <v>0</v>
      </c>
      <c r="UG17" s="290">
        <v>0</v>
      </c>
      <c r="UH17" s="290">
        <f>VLOOKUP(C17,'[2]Фін.рез.(витрати)'!$C$8:$AI$94,33,0)</f>
        <v>0</v>
      </c>
      <c r="UI17" s="290"/>
      <c r="UJ17" s="290"/>
      <c r="UK17" s="8">
        <f t="shared" si="48"/>
        <v>9035.18</v>
      </c>
      <c r="UL17" s="8">
        <f t="shared" si="49"/>
        <v>0</v>
      </c>
      <c r="UM17" s="8">
        <f t="shared" si="50"/>
        <v>9035.18</v>
      </c>
      <c r="UN17" s="290">
        <f t="shared" si="152"/>
        <v>57.800000000000004</v>
      </c>
      <c r="UO17" s="290">
        <v>5.14</v>
      </c>
      <c r="UP17" s="143">
        <v>5.14</v>
      </c>
      <c r="UQ17" s="143">
        <v>5.14</v>
      </c>
      <c r="UR17" s="143">
        <v>5.14</v>
      </c>
      <c r="US17" s="143">
        <v>5.14</v>
      </c>
      <c r="UT17" s="143">
        <v>5.14</v>
      </c>
      <c r="UU17" s="143">
        <v>6.74</v>
      </c>
      <c r="UV17" s="143">
        <v>6.74</v>
      </c>
      <c r="UW17" s="143">
        <v>6.74</v>
      </c>
      <c r="UX17" s="143">
        <v>6.74</v>
      </c>
      <c r="UY17" s="143"/>
      <c r="UZ17" s="143"/>
      <c r="VA17" s="8">
        <f t="shared" si="51"/>
        <v>0</v>
      </c>
      <c r="VB17" s="143"/>
      <c r="VC17" s="143"/>
      <c r="VD17" s="143"/>
      <c r="VE17" s="143"/>
      <c r="VF17" s="143"/>
      <c r="VG17" s="143"/>
      <c r="VH17" s="143"/>
      <c r="VI17" s="143"/>
      <c r="VJ17" s="143"/>
      <c r="VK17" s="143"/>
      <c r="VL17" s="143"/>
      <c r="VM17" s="143"/>
      <c r="VN17" s="8">
        <f t="shared" si="52"/>
        <v>-57.800000000000004</v>
      </c>
      <c r="VO17" s="8">
        <f t="shared" si="53"/>
        <v>-57.800000000000004</v>
      </c>
      <c r="VP17" s="8">
        <f t="shared" si="54"/>
        <v>0</v>
      </c>
      <c r="VQ17" s="88">
        <f t="shared" si="55"/>
        <v>0</v>
      </c>
      <c r="VR17" s="150"/>
      <c r="VS17" s="150"/>
      <c r="VT17" s="150"/>
      <c r="VU17" s="150"/>
      <c r="VV17" s="150"/>
      <c r="VW17" s="150"/>
      <c r="VX17" s="150"/>
      <c r="VY17" s="150"/>
      <c r="VZ17" s="150"/>
      <c r="WA17" s="150"/>
      <c r="WB17" s="150"/>
      <c r="WC17" s="150"/>
      <c r="WD17" s="88">
        <f t="shared" si="56"/>
        <v>0</v>
      </c>
      <c r="WE17" s="143"/>
      <c r="WF17" s="143"/>
      <c r="WG17" s="143"/>
      <c r="WH17" s="143"/>
      <c r="WI17" s="143"/>
      <c r="WJ17" s="143"/>
      <c r="WK17" s="143"/>
      <c r="WL17" s="143"/>
      <c r="WM17" s="143"/>
      <c r="WN17" s="143"/>
      <c r="WO17" s="143"/>
      <c r="WP17" s="143"/>
      <c r="WQ17" s="88">
        <f t="shared" si="57"/>
        <v>0</v>
      </c>
      <c r="WR17" s="88">
        <f t="shared" si="58"/>
        <v>0</v>
      </c>
      <c r="WS17" s="88">
        <f t="shared" si="59"/>
        <v>0</v>
      </c>
      <c r="WT17" s="291">
        <f t="shared" si="153"/>
        <v>62212.44000000001</v>
      </c>
      <c r="WU17" s="291">
        <v>5310.66</v>
      </c>
      <c r="WV17" s="150">
        <v>5310.66</v>
      </c>
      <c r="WW17" s="150">
        <v>5310.66</v>
      </c>
      <c r="WX17" s="150">
        <v>5310.66</v>
      </c>
      <c r="WY17" s="150">
        <v>5310.66</v>
      </c>
      <c r="WZ17" s="150">
        <v>5310.66</v>
      </c>
      <c r="XA17" s="150">
        <v>7587.12</v>
      </c>
      <c r="XB17" s="150">
        <v>7587.12</v>
      </c>
      <c r="XC17" s="150">
        <v>7587.12</v>
      </c>
      <c r="XD17" s="150">
        <v>7587.12</v>
      </c>
      <c r="XE17" s="150"/>
      <c r="XF17" s="150"/>
      <c r="XG17" s="291">
        <f t="shared" si="154"/>
        <v>58741.850060867408</v>
      </c>
      <c r="XH17" s="290">
        <v>6308.5651745207797</v>
      </c>
      <c r="XI17" s="290">
        <v>6470.5195230043209</v>
      </c>
      <c r="XJ17" s="290"/>
      <c r="XK17" s="290">
        <v>4921.836731958997</v>
      </c>
      <c r="XL17" s="290">
        <v>5699.5734565504754</v>
      </c>
      <c r="XM17" s="290">
        <v>7484.3329804011028</v>
      </c>
      <c r="XN17" s="290">
        <v>5589.4030362749772</v>
      </c>
      <c r="XO17" s="290">
        <v>7901.5949052502156</v>
      </c>
      <c r="XP17" s="290">
        <v>6667.1876762598386</v>
      </c>
      <c r="XQ17" s="290">
        <f>VLOOKUP(C17,'[2]Фін.рез.(витрати)'!$C$8:$AL$94,36,0)</f>
        <v>7698.8365766466968</v>
      </c>
      <c r="XR17" s="290"/>
      <c r="XS17" s="290"/>
      <c r="XT17" s="88">
        <f t="shared" si="60"/>
        <v>-3470.589939132602</v>
      </c>
      <c r="XU17" s="88">
        <f t="shared" si="61"/>
        <v>-3470.589939132602</v>
      </c>
      <c r="XV17" s="88">
        <f t="shared" si="62"/>
        <v>0</v>
      </c>
      <c r="XW17" s="291">
        <f t="shared" si="155"/>
        <v>20664.7</v>
      </c>
      <c r="XX17" s="291">
        <v>1834.65</v>
      </c>
      <c r="XY17" s="150">
        <v>1834.65</v>
      </c>
      <c r="XZ17" s="150">
        <v>1834.65</v>
      </c>
      <c r="YA17" s="150">
        <v>1834.65</v>
      </c>
      <c r="YB17" s="150">
        <v>1834.65</v>
      </c>
      <c r="YC17" s="150">
        <v>1834.65</v>
      </c>
      <c r="YD17" s="150">
        <v>2414.1999999999998</v>
      </c>
      <c r="YE17" s="150">
        <v>2414.1999999999998</v>
      </c>
      <c r="YF17" s="150">
        <v>2414.1999999999998</v>
      </c>
      <c r="YG17" s="150">
        <v>2414.1999999999998</v>
      </c>
      <c r="YH17" s="150"/>
      <c r="YI17" s="150"/>
      <c r="YJ17" s="88">
        <f t="shared" si="156"/>
        <v>18105.613228900529</v>
      </c>
      <c r="YK17" s="290">
        <v>2518.1576069528955</v>
      </c>
      <c r="YL17" s="290">
        <v>1577.8822184965418</v>
      </c>
      <c r="YM17" s="290">
        <v>1614.8807206686204</v>
      </c>
      <c r="YN17" s="290">
        <v>1570.3905985689498</v>
      </c>
      <c r="YO17" s="290">
        <v>2134.0600607039014</v>
      </c>
      <c r="YP17" s="290">
        <v>2020.5964166975496</v>
      </c>
      <c r="YQ17" s="290">
        <v>1483.1052793722376</v>
      </c>
      <c r="YR17" s="290">
        <v>1917.0691705350287</v>
      </c>
      <c r="YS17" s="290">
        <v>1854.4168016869071</v>
      </c>
      <c r="YT17" s="290">
        <f>VLOOKUP(C17,'[2]Фін.рез.(витрати)'!$C$8:$AM$94,37,0)</f>
        <v>1415.0543552178981</v>
      </c>
      <c r="YU17" s="290"/>
      <c r="YV17" s="290"/>
      <c r="YW17" s="143">
        <f t="shared" si="157"/>
        <v>-2559.0867710994717</v>
      </c>
      <c r="YX17" s="88">
        <f t="shared" si="63"/>
        <v>-2559.0867710994717</v>
      </c>
      <c r="YY17" s="88">
        <f t="shared" si="64"/>
        <v>0</v>
      </c>
      <c r="YZ17" s="291">
        <f t="shared" si="158"/>
        <v>7040.6399999999985</v>
      </c>
      <c r="ZA17" s="291">
        <v>666.56</v>
      </c>
      <c r="ZB17" s="150">
        <v>666.56</v>
      </c>
      <c r="ZC17" s="150">
        <v>666.56</v>
      </c>
      <c r="ZD17" s="150">
        <v>666.56</v>
      </c>
      <c r="ZE17" s="150">
        <v>666.56</v>
      </c>
      <c r="ZF17" s="150">
        <v>666.56</v>
      </c>
      <c r="ZG17" s="150">
        <v>760.32</v>
      </c>
      <c r="ZH17" s="150">
        <v>760.32</v>
      </c>
      <c r="ZI17" s="150">
        <v>760.32</v>
      </c>
      <c r="ZJ17" s="150">
        <v>760.32</v>
      </c>
      <c r="ZK17" s="150"/>
      <c r="ZL17" s="150"/>
      <c r="ZM17" s="88">
        <f t="shared" si="159"/>
        <v>12077.055844269978</v>
      </c>
      <c r="ZN17" s="291"/>
      <c r="ZO17" s="290">
        <v>1481.2952075092433</v>
      </c>
      <c r="ZP17" s="290">
        <v>8428.5390695626847</v>
      </c>
      <c r="ZQ17" s="290">
        <v>2167.2215671980503</v>
      </c>
      <c r="ZR17" s="290"/>
      <c r="ZS17" s="290"/>
      <c r="ZT17" s="290"/>
      <c r="ZU17" s="290"/>
      <c r="ZV17" s="290"/>
      <c r="ZW17" s="290"/>
      <c r="ZX17" s="290"/>
      <c r="ZY17" s="290"/>
      <c r="ZZ17" s="88">
        <f t="shared" si="65"/>
        <v>5036.41584426998</v>
      </c>
      <c r="AAA17" s="88">
        <f t="shared" si="66"/>
        <v>0</v>
      </c>
      <c r="AAB17" s="88">
        <f t="shared" si="67"/>
        <v>5036.41584426998</v>
      </c>
      <c r="AAC17" s="291">
        <f t="shared" si="160"/>
        <v>1211.0800000000002</v>
      </c>
      <c r="AAD17" s="291">
        <v>120.08</v>
      </c>
      <c r="AAE17" s="150">
        <v>120.08</v>
      </c>
      <c r="AAF17" s="150">
        <v>120.08</v>
      </c>
      <c r="AAG17" s="150">
        <v>120.08</v>
      </c>
      <c r="AAH17" s="150">
        <v>120.08</v>
      </c>
      <c r="AAI17" s="150">
        <v>120.08</v>
      </c>
      <c r="AAJ17" s="150">
        <v>122.65</v>
      </c>
      <c r="AAK17" s="150">
        <v>122.65</v>
      </c>
      <c r="AAL17" s="150">
        <v>122.65</v>
      </c>
      <c r="AAM17" s="150">
        <v>122.65</v>
      </c>
      <c r="AAN17" s="150"/>
      <c r="AAO17" s="150"/>
      <c r="AAP17" s="88">
        <f t="shared" si="161"/>
        <v>1749.4999027351996</v>
      </c>
      <c r="AAQ17" s="290">
        <v>181.01924070999999</v>
      </c>
      <c r="AAR17" s="290">
        <v>176.98801876139999</v>
      </c>
      <c r="AAS17" s="290">
        <v>176.57242987999999</v>
      </c>
      <c r="AAT17" s="290">
        <v>175.67698609999999</v>
      </c>
      <c r="AAU17" s="290">
        <v>176.4866449038</v>
      </c>
      <c r="AAV17" s="290">
        <v>176.49092691999999</v>
      </c>
      <c r="AAW17" s="290">
        <v>172.37487189999999</v>
      </c>
      <c r="AAX17" s="290">
        <v>171.02820657999999</v>
      </c>
      <c r="AAY17" s="290">
        <v>169.79088587999999</v>
      </c>
      <c r="AAZ17" s="290">
        <f>VLOOKUP(C17,'[2]Фін.рез.(витрати)'!$C$8:$AO$94,39,0)</f>
        <v>173.07169109999998</v>
      </c>
      <c r="ABA17" s="290"/>
      <c r="ABB17" s="290"/>
      <c r="ABC17" s="88">
        <f t="shared" si="68"/>
        <v>538.41990273519946</v>
      </c>
      <c r="ABD17" s="88">
        <f t="shared" si="69"/>
        <v>0</v>
      </c>
      <c r="ABE17" s="88">
        <f t="shared" si="70"/>
        <v>538.41990273519946</v>
      </c>
      <c r="ABF17" s="291">
        <f t="shared" si="162"/>
        <v>268.18</v>
      </c>
      <c r="ABG17" s="291">
        <v>26.59</v>
      </c>
      <c r="ABH17" s="150">
        <v>26.59</v>
      </c>
      <c r="ABI17" s="150">
        <v>26.59</v>
      </c>
      <c r="ABJ17" s="150">
        <v>26.59</v>
      </c>
      <c r="ABK17" s="150">
        <v>26.59</v>
      </c>
      <c r="ABL17" s="150">
        <v>26.59</v>
      </c>
      <c r="ABM17" s="150">
        <v>27.16</v>
      </c>
      <c r="ABN17" s="150">
        <v>27.16</v>
      </c>
      <c r="ABO17" s="150">
        <v>27.16</v>
      </c>
      <c r="ABP17" s="150">
        <v>27.16</v>
      </c>
      <c r="ABQ17" s="150"/>
      <c r="ABR17" s="150"/>
      <c r="ABS17" s="88">
        <f t="shared" si="163"/>
        <v>3298.7309999999998</v>
      </c>
      <c r="ABT17" s="290">
        <v>0</v>
      </c>
      <c r="ABU17" s="290"/>
      <c r="ABV17" s="290"/>
      <c r="ABW17" s="290"/>
      <c r="ABX17" s="290"/>
      <c r="ABY17" s="290"/>
      <c r="ABZ17" s="290"/>
      <c r="ACA17" s="290">
        <v>3298.7309999999998</v>
      </c>
      <c r="ACB17" s="290">
        <v>0</v>
      </c>
      <c r="ACC17" s="290">
        <f>VLOOKUP(C17,'[2]Фін.рез.(витрати)'!$C$8:$AP$94,40,0)</f>
        <v>0</v>
      </c>
      <c r="ACD17" s="290"/>
      <c r="ACE17" s="290"/>
      <c r="ACF17" s="88">
        <f t="shared" si="71"/>
        <v>3030.5509999999999</v>
      </c>
      <c r="ACG17" s="88">
        <f t="shared" si="72"/>
        <v>0</v>
      </c>
      <c r="ACH17" s="88">
        <f t="shared" si="73"/>
        <v>3030.5509999999999</v>
      </c>
      <c r="ACI17" s="86">
        <f t="shared" si="74"/>
        <v>1075.6199999999999</v>
      </c>
      <c r="ACJ17" s="88">
        <f t="shared" si="75"/>
        <v>1588.0177176119998</v>
      </c>
      <c r="ACK17" s="288">
        <f t="shared" si="76"/>
        <v>512.39771761199995</v>
      </c>
      <c r="ACL17" s="88">
        <f t="shared" si="77"/>
        <v>0</v>
      </c>
      <c r="ACM17" s="88">
        <f t="shared" si="78"/>
        <v>512.39771761199995</v>
      </c>
      <c r="ACN17" s="290">
        <f t="shared" si="164"/>
        <v>1075.6199999999999</v>
      </c>
      <c r="ACO17" s="290">
        <v>110.77</v>
      </c>
      <c r="ACP17" s="143">
        <v>110.77</v>
      </c>
      <c r="ACQ17" s="143">
        <v>110.77</v>
      </c>
      <c r="ACR17" s="143">
        <v>110.77</v>
      </c>
      <c r="ACS17" s="143">
        <v>110.77</v>
      </c>
      <c r="ACT17" s="143">
        <v>110.77</v>
      </c>
      <c r="ACU17" s="143">
        <v>102.75</v>
      </c>
      <c r="ACV17" s="143">
        <v>102.75</v>
      </c>
      <c r="ACW17" s="143">
        <v>102.75</v>
      </c>
      <c r="ACX17" s="143">
        <v>102.75</v>
      </c>
      <c r="ACY17" s="143"/>
      <c r="ACZ17" s="143"/>
      <c r="ADA17" s="8">
        <f t="shared" si="165"/>
        <v>1588.0177176119998</v>
      </c>
      <c r="ADB17" s="290">
        <v>180.15802020000001</v>
      </c>
      <c r="ADC17" s="290">
        <v>139.27821458400001</v>
      </c>
      <c r="ADD17" s="290">
        <v>388.245924</v>
      </c>
      <c r="ADE17" s="290">
        <v>199.23762600000001</v>
      </c>
      <c r="ADF17" s="290">
        <v>241.004007828</v>
      </c>
      <c r="ADG17" s="290">
        <v>110.292597</v>
      </c>
      <c r="ADH17" s="290">
        <v>59.84469</v>
      </c>
      <c r="ADI17" s="290">
        <v>83.128021200000006</v>
      </c>
      <c r="ADJ17" s="290">
        <v>74.66694480000001</v>
      </c>
      <c r="ADK17" s="290">
        <f>VLOOKUP(C17,'[2]Фін.рез.(витрати)'!$C$8:$AR$94,42,0)</f>
        <v>112.161672</v>
      </c>
      <c r="ADL17" s="290"/>
      <c r="ADM17" s="290"/>
      <c r="ADN17" s="8">
        <f t="shared" si="79"/>
        <v>512.39771761199995</v>
      </c>
      <c r="ADO17" s="8">
        <f t="shared" si="80"/>
        <v>0</v>
      </c>
      <c r="ADP17" s="8">
        <f t="shared" si="81"/>
        <v>512.39771761199995</v>
      </c>
      <c r="ADQ17" s="290">
        <f t="shared" si="166"/>
        <v>0</v>
      </c>
      <c r="ADR17" s="290">
        <v>0</v>
      </c>
      <c r="ADS17" s="143">
        <v>0</v>
      </c>
      <c r="ADT17" s="143">
        <v>0</v>
      </c>
      <c r="ADU17" s="143">
        <v>0</v>
      </c>
      <c r="ADV17" s="143">
        <v>0</v>
      </c>
      <c r="ADW17" s="143">
        <v>0</v>
      </c>
      <c r="ADX17" s="143">
        <v>0</v>
      </c>
      <c r="ADY17" s="143">
        <v>0</v>
      </c>
      <c r="ADZ17" s="143">
        <v>0</v>
      </c>
      <c r="AEA17" s="143">
        <v>0</v>
      </c>
      <c r="AEB17" s="143"/>
      <c r="AEC17" s="143"/>
      <c r="AED17" s="8">
        <f t="shared" si="167"/>
        <v>0</v>
      </c>
      <c r="AEE17" s="290">
        <v>0</v>
      </c>
      <c r="AEF17" s="290">
        <v>0</v>
      </c>
      <c r="AEG17" s="290">
        <v>0</v>
      </c>
      <c r="AEH17" s="290">
        <v>0</v>
      </c>
      <c r="AEI17" s="290">
        <v>0</v>
      </c>
      <c r="AEJ17" s="290">
        <v>0</v>
      </c>
      <c r="AEK17" s="290">
        <v>0</v>
      </c>
      <c r="AEL17" s="290">
        <v>0</v>
      </c>
      <c r="AEM17" s="290">
        <v>0</v>
      </c>
      <c r="AEN17" s="290">
        <f>VLOOKUP(C17,'[2]Фін.рез.(витрати)'!$C$8:$AS$94,43,0)</f>
        <v>0</v>
      </c>
      <c r="AEO17" s="290"/>
      <c r="AEP17" s="290"/>
      <c r="AEQ17" s="8">
        <f t="shared" si="82"/>
        <v>0</v>
      </c>
      <c r="AER17" s="8">
        <f t="shared" si="83"/>
        <v>0</v>
      </c>
      <c r="AES17" s="8">
        <f t="shared" si="84"/>
        <v>0</v>
      </c>
      <c r="AET17" s="290">
        <f t="shared" si="168"/>
        <v>0</v>
      </c>
      <c r="AEU17" s="290"/>
      <c r="AEV17" s="143"/>
      <c r="AEW17" s="143"/>
      <c r="AEX17" s="143"/>
      <c r="AEY17" s="143"/>
      <c r="AEZ17" s="143"/>
      <c r="AFA17" s="143"/>
      <c r="AFB17" s="143"/>
      <c r="AFC17" s="143"/>
      <c r="AFD17" s="143"/>
      <c r="AFE17" s="143"/>
      <c r="AFF17" s="143"/>
      <c r="AFG17" s="8">
        <f t="shared" si="169"/>
        <v>0</v>
      </c>
      <c r="AFH17" s="290"/>
      <c r="AFI17" s="290"/>
      <c r="AFJ17" s="290"/>
      <c r="AFK17" s="290"/>
      <c r="AFL17" s="290"/>
      <c r="AFM17" s="290"/>
      <c r="AFN17" s="290"/>
      <c r="AFO17" s="290"/>
      <c r="AFP17" s="290"/>
      <c r="AFQ17" s="290"/>
      <c r="AFR17" s="290"/>
      <c r="AFS17" s="290"/>
      <c r="AFT17" s="8">
        <f t="shared" si="85"/>
        <v>0</v>
      </c>
      <c r="AFU17" s="8">
        <f t="shared" si="86"/>
        <v>0</v>
      </c>
      <c r="AFV17" s="94">
        <f t="shared" si="87"/>
        <v>0</v>
      </c>
      <c r="AFW17" s="293">
        <f t="shared" si="88"/>
        <v>207416.15999999997</v>
      </c>
      <c r="AFX17" s="294">
        <f t="shared" si="89"/>
        <v>335354.56873672875</v>
      </c>
      <c r="AFY17" s="295">
        <f t="shared" si="90"/>
        <v>127938.40873672877</v>
      </c>
      <c r="AFZ17" s="8">
        <f t="shared" si="170"/>
        <v>0</v>
      </c>
      <c r="AGA17" s="95">
        <f t="shared" si="171"/>
        <v>127938.40873672877</v>
      </c>
      <c r="AGB17" s="296">
        <f t="shared" si="91"/>
        <v>248899.39199999996</v>
      </c>
      <c r="AGC17" s="295">
        <f t="shared" si="91"/>
        <v>402425.48248407448</v>
      </c>
      <c r="AGD17" s="295">
        <f t="shared" si="92"/>
        <v>153526.09048407452</v>
      </c>
      <c r="AGE17" s="8">
        <f t="shared" si="93"/>
        <v>0</v>
      </c>
      <c r="AGF17" s="94">
        <f t="shared" si="94"/>
        <v>153526.09048407452</v>
      </c>
      <c r="AGG17" s="107">
        <f t="shared" si="172"/>
        <v>12444.969599999999</v>
      </c>
      <c r="AGH17" s="140">
        <f t="shared" si="173"/>
        <v>20121.274124203726</v>
      </c>
      <c r="AGI17" s="295">
        <f t="shared" si="95"/>
        <v>7676.3045242037279</v>
      </c>
      <c r="AGJ17" s="8">
        <f t="shared" si="96"/>
        <v>0</v>
      </c>
      <c r="AGK17" s="95">
        <f t="shared" si="97"/>
        <v>7676.3045242037279</v>
      </c>
      <c r="AGL17" s="108">
        <f t="shared" si="174"/>
        <v>261344.36159999997</v>
      </c>
      <c r="AGM17" s="108">
        <f t="shared" si="174"/>
        <v>422546.7566082782</v>
      </c>
      <c r="AGN17" s="297">
        <f>AGM17-AGL17</f>
        <v>161202.39500827822</v>
      </c>
      <c r="AGO17" s="108">
        <f t="shared" si="100"/>
        <v>0</v>
      </c>
      <c r="AGP17" s="109">
        <f t="shared" si="101"/>
        <v>161202.39500827822</v>
      </c>
      <c r="AGQ17" s="139">
        <f t="shared" si="175"/>
        <v>4.7619047619047623E-2</v>
      </c>
      <c r="AGR17" s="298"/>
      <c r="AGS17" s="298">
        <v>0.05</v>
      </c>
      <c r="AGT17" s="299"/>
      <c r="AGU17" s="177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</row>
    <row r="18" spans="1:892" s="141" customFormat="1" ht="12.75" outlineLevel="1" x14ac:dyDescent="0.25">
      <c r="A18" s="154">
        <v>448</v>
      </c>
      <c r="B18" s="285">
        <v>3</v>
      </c>
      <c r="C18" s="300" t="s">
        <v>2529</v>
      </c>
      <c r="D18" s="301">
        <v>5</v>
      </c>
      <c r="E18" s="149">
        <v>2751.6</v>
      </c>
      <c r="F18" s="288">
        <f t="shared" si="0"/>
        <v>41004.880000000005</v>
      </c>
      <c r="G18" s="289">
        <f t="shared" si="1"/>
        <v>41480.64816838839</v>
      </c>
      <c r="H18" s="288">
        <f t="shared" si="2"/>
        <v>475.76816838838567</v>
      </c>
      <c r="I18" s="88">
        <f t="shared" si="3"/>
        <v>0</v>
      </c>
      <c r="J18" s="88">
        <f t="shared" si="4"/>
        <v>475.76816838838567</v>
      </c>
      <c r="K18" s="290">
        <f t="shared" si="102"/>
        <v>14964.3</v>
      </c>
      <c r="L18" s="143">
        <v>1319.67</v>
      </c>
      <c r="M18" s="143">
        <v>1319.67</v>
      </c>
      <c r="N18" s="143">
        <v>1319.67</v>
      </c>
      <c r="O18" s="143">
        <v>1319.67</v>
      </c>
      <c r="P18" s="143">
        <v>1319.67</v>
      </c>
      <c r="Q18" s="143">
        <v>1319.67</v>
      </c>
      <c r="R18" s="143">
        <v>1761.57</v>
      </c>
      <c r="S18" s="143">
        <v>1761.57</v>
      </c>
      <c r="T18" s="143">
        <v>1761.57</v>
      </c>
      <c r="U18" s="143">
        <v>1761.57</v>
      </c>
      <c r="V18" s="143"/>
      <c r="W18" s="143"/>
      <c r="X18" s="143">
        <f t="shared" si="103"/>
        <v>16689.267984699429</v>
      </c>
      <c r="Y18" s="290">
        <v>8842.93427484719</v>
      </c>
      <c r="Z18" s="290">
        <v>0</v>
      </c>
      <c r="AA18" s="290">
        <v>0</v>
      </c>
      <c r="AB18" s="290">
        <v>0</v>
      </c>
      <c r="AC18" s="290">
        <v>0</v>
      </c>
      <c r="AD18" s="290">
        <v>7846.3337098522379</v>
      </c>
      <c r="AE18" s="290">
        <v>0</v>
      </c>
      <c r="AF18" s="290">
        <v>0</v>
      </c>
      <c r="AG18" s="290">
        <v>0</v>
      </c>
      <c r="AH18" s="290">
        <v>0</v>
      </c>
      <c r="AI18" s="290"/>
      <c r="AJ18" s="290"/>
      <c r="AK18" s="143"/>
      <c r="AL18" s="143">
        <f t="shared" si="104"/>
        <v>0</v>
      </c>
      <c r="AM18" s="143">
        <f t="shared" si="5"/>
        <v>0</v>
      </c>
      <c r="AN18" s="290">
        <f t="shared" si="105"/>
        <v>2886.42</v>
      </c>
      <c r="AO18" s="143">
        <v>253.97</v>
      </c>
      <c r="AP18" s="143">
        <v>253.97</v>
      </c>
      <c r="AQ18" s="143">
        <v>253.97</v>
      </c>
      <c r="AR18" s="143">
        <v>253.97</v>
      </c>
      <c r="AS18" s="143">
        <v>253.97</v>
      </c>
      <c r="AT18" s="143">
        <v>253.97</v>
      </c>
      <c r="AU18" s="143">
        <v>340.65</v>
      </c>
      <c r="AV18" s="143">
        <v>340.65</v>
      </c>
      <c r="AW18" s="143">
        <v>340.65</v>
      </c>
      <c r="AX18" s="143">
        <v>340.65</v>
      </c>
      <c r="AY18" s="143"/>
      <c r="AZ18" s="143"/>
      <c r="BA18" s="8">
        <f t="shared" si="106"/>
        <v>4582.5874512178634</v>
      </c>
      <c r="BB18" s="290">
        <v>1733.5457918752243</v>
      </c>
      <c r="BC18" s="290">
        <v>1300.2126652071875</v>
      </c>
      <c r="BD18" s="290">
        <v>0</v>
      </c>
      <c r="BE18" s="290">
        <v>0</v>
      </c>
      <c r="BF18" s="290">
        <v>0</v>
      </c>
      <c r="BG18" s="290">
        <v>1548.8289941354515</v>
      </c>
      <c r="BH18" s="290">
        <v>0</v>
      </c>
      <c r="BI18" s="290">
        <v>0</v>
      </c>
      <c r="BJ18" s="290">
        <v>0</v>
      </c>
      <c r="BK18" s="290">
        <v>0</v>
      </c>
      <c r="BL18" s="290"/>
      <c r="BM18" s="290"/>
      <c r="BN18" s="143"/>
      <c r="BO18" s="8">
        <f t="shared" si="6"/>
        <v>0</v>
      </c>
      <c r="BP18" s="8">
        <f t="shared" si="7"/>
        <v>0</v>
      </c>
      <c r="BQ18" s="290">
        <f t="shared" si="107"/>
        <v>1513.9399999999996</v>
      </c>
      <c r="BR18" s="143">
        <v>143.91</v>
      </c>
      <c r="BS18" s="263">
        <v>143.91</v>
      </c>
      <c r="BT18" s="143">
        <v>143.91</v>
      </c>
      <c r="BU18" s="143">
        <v>143.91</v>
      </c>
      <c r="BV18" s="143">
        <v>143.91</v>
      </c>
      <c r="BW18" s="143">
        <v>143.91</v>
      </c>
      <c r="BX18" s="143">
        <v>162.62</v>
      </c>
      <c r="BY18" s="143">
        <v>162.62</v>
      </c>
      <c r="BZ18" s="143">
        <v>162.62</v>
      </c>
      <c r="CA18" s="143">
        <v>162.62</v>
      </c>
      <c r="CB18" s="143"/>
      <c r="CC18" s="143"/>
      <c r="CD18" s="290">
        <f t="shared" si="108"/>
        <v>1620.0363880014004</v>
      </c>
      <c r="CE18" s="290">
        <v>167.623770345</v>
      </c>
      <c r="CF18" s="290">
        <v>163.8908598573</v>
      </c>
      <c r="CG18" s="290">
        <v>163.50602466000001</v>
      </c>
      <c r="CH18" s="290">
        <v>162.67684395000001</v>
      </c>
      <c r="CI18" s="290">
        <v>163.42658779409999</v>
      </c>
      <c r="CJ18" s="290">
        <v>163.43048092500001</v>
      </c>
      <c r="CK18" s="290">
        <v>159.61908704999999</v>
      </c>
      <c r="CL18" s="290">
        <v>158.37207531000001</v>
      </c>
      <c r="CM18" s="290">
        <v>157.22631666000001</v>
      </c>
      <c r="CN18" s="290">
        <v>160.26434144999999</v>
      </c>
      <c r="CO18" s="290"/>
      <c r="CP18" s="290"/>
      <c r="CQ18" s="143"/>
      <c r="CR18" s="8">
        <f t="shared" si="8"/>
        <v>0</v>
      </c>
      <c r="CS18" s="8">
        <f t="shared" si="9"/>
        <v>0</v>
      </c>
      <c r="CT18" s="290">
        <f t="shared" si="109"/>
        <v>358.79999999999995</v>
      </c>
      <c r="CU18" s="290">
        <v>34.119999999999997</v>
      </c>
      <c r="CV18" s="143">
        <v>34.119999999999997</v>
      </c>
      <c r="CW18" s="143">
        <v>34.119999999999997</v>
      </c>
      <c r="CX18" s="143">
        <v>34.119999999999997</v>
      </c>
      <c r="CY18" s="143">
        <v>34.119999999999997</v>
      </c>
      <c r="CZ18" s="143">
        <v>34.119999999999997</v>
      </c>
      <c r="DA18" s="143">
        <v>38.520000000000003</v>
      </c>
      <c r="DB18" s="143">
        <v>38.520000000000003</v>
      </c>
      <c r="DC18" s="143">
        <v>38.520000000000003</v>
      </c>
      <c r="DD18" s="143">
        <v>38.520000000000003</v>
      </c>
      <c r="DE18" s="143"/>
      <c r="DF18" s="143"/>
      <c r="DG18" s="290">
        <f t="shared" si="110"/>
        <v>384.79097988980004</v>
      </c>
      <c r="DH18" s="290">
        <v>39.813991415000004</v>
      </c>
      <c r="DI18" s="290">
        <v>38.9273506611</v>
      </c>
      <c r="DJ18" s="290">
        <v>38.835944619999999</v>
      </c>
      <c r="DK18" s="290">
        <v>38.63899765</v>
      </c>
      <c r="DL18" s="290">
        <v>38.817076778699999</v>
      </c>
      <c r="DM18" s="290">
        <v>38.818001475000003</v>
      </c>
      <c r="DN18" s="290">
        <v>37.912719350000003</v>
      </c>
      <c r="DO18" s="290">
        <v>37.61652917</v>
      </c>
      <c r="DP18" s="290">
        <v>37.344388620000004</v>
      </c>
      <c r="DQ18" s="290">
        <v>38.065980150000001</v>
      </c>
      <c r="DR18" s="290"/>
      <c r="DS18" s="290"/>
      <c r="DT18" s="143">
        <f t="shared" si="111"/>
        <v>25.990979889800087</v>
      </c>
      <c r="DU18" s="8">
        <f t="shared" si="10"/>
        <v>0</v>
      </c>
      <c r="DV18" s="8">
        <f t="shared" si="112"/>
        <v>25.990979889800087</v>
      </c>
      <c r="DW18" s="290">
        <f t="shared" si="11"/>
        <v>775.96</v>
      </c>
      <c r="DX18" s="290">
        <v>68.239999999999995</v>
      </c>
      <c r="DY18" s="143">
        <v>68.239999999999995</v>
      </c>
      <c r="DZ18" s="143">
        <v>68.239999999999995</v>
      </c>
      <c r="EA18" s="143">
        <v>68.239999999999995</v>
      </c>
      <c r="EB18" s="143">
        <v>68.239999999999995</v>
      </c>
      <c r="EC18" s="143">
        <v>68.239999999999995</v>
      </c>
      <c r="ED18" s="143">
        <v>91.63</v>
      </c>
      <c r="EE18" s="143">
        <v>91.63</v>
      </c>
      <c r="EF18" s="143">
        <v>91.63</v>
      </c>
      <c r="EG18" s="143">
        <v>91.63</v>
      </c>
      <c r="EH18" s="143"/>
      <c r="EI18" s="143"/>
      <c r="EJ18" s="143"/>
      <c r="EK18" s="290">
        <f t="shared" si="113"/>
        <v>880.31305057218174</v>
      </c>
      <c r="EL18" s="290">
        <v>464.92246145830069</v>
      </c>
      <c r="EM18" s="290">
        <v>0</v>
      </c>
      <c r="EN18" s="290">
        <v>0</v>
      </c>
      <c r="EO18" s="290">
        <v>0</v>
      </c>
      <c r="EP18" s="290">
        <v>0</v>
      </c>
      <c r="EQ18" s="290">
        <v>415.39058911388105</v>
      </c>
      <c r="ER18" s="290">
        <v>0</v>
      </c>
      <c r="ES18" s="290">
        <v>0</v>
      </c>
      <c r="ET18" s="290">
        <v>0</v>
      </c>
      <c r="EU18" s="290">
        <v>0</v>
      </c>
      <c r="EV18" s="290"/>
      <c r="EW18" s="290"/>
      <c r="EX18" s="8">
        <f t="shared" si="12"/>
        <v>104.3530505721817</v>
      </c>
      <c r="EY18" s="8">
        <f t="shared" si="114"/>
        <v>0</v>
      </c>
      <c r="EZ18" s="8">
        <f t="shared" si="115"/>
        <v>104.3530505721817</v>
      </c>
      <c r="FA18" s="290">
        <f t="shared" si="116"/>
        <v>7134.88</v>
      </c>
      <c r="FB18" s="290">
        <v>627.64</v>
      </c>
      <c r="FC18" s="143">
        <v>627.64</v>
      </c>
      <c r="FD18" s="143">
        <v>627.64</v>
      </c>
      <c r="FE18" s="143">
        <v>627.64</v>
      </c>
      <c r="FF18" s="143">
        <v>627.64</v>
      </c>
      <c r="FG18" s="143">
        <v>627.64</v>
      </c>
      <c r="FH18" s="143">
        <v>842.26</v>
      </c>
      <c r="FI18" s="143">
        <v>842.26</v>
      </c>
      <c r="FJ18" s="143">
        <v>842.26</v>
      </c>
      <c r="FK18" s="143">
        <v>842.26</v>
      </c>
      <c r="FL18" s="143"/>
      <c r="FM18" s="143"/>
      <c r="FN18" s="8">
        <f t="shared" si="117"/>
        <v>3866.3416457529565</v>
      </c>
      <c r="FO18" s="290">
        <v>0</v>
      </c>
      <c r="FP18" s="290">
        <v>0</v>
      </c>
      <c r="FQ18" s="290">
        <v>0</v>
      </c>
      <c r="FR18" s="290">
        <v>0</v>
      </c>
      <c r="FS18" s="290">
        <v>0</v>
      </c>
      <c r="FT18" s="290">
        <v>3866.3416457529565</v>
      </c>
      <c r="FU18" s="290">
        <v>0</v>
      </c>
      <c r="FV18" s="290">
        <v>0</v>
      </c>
      <c r="FW18" s="290">
        <v>0</v>
      </c>
      <c r="FX18" s="290">
        <v>0</v>
      </c>
      <c r="FY18" s="290"/>
      <c r="FZ18" s="290"/>
      <c r="GA18" s="143">
        <f t="shared" si="118"/>
        <v>-3268.5383542470436</v>
      </c>
      <c r="GB18" s="8">
        <f t="shared" si="119"/>
        <v>-3268.5383542470436</v>
      </c>
      <c r="GC18" s="8">
        <f t="shared" si="120"/>
        <v>0</v>
      </c>
      <c r="GD18" s="290">
        <f t="shared" si="121"/>
        <v>0</v>
      </c>
      <c r="GE18" s="143"/>
      <c r="GF18" s="143"/>
      <c r="GG18" s="143"/>
      <c r="GH18" s="143"/>
      <c r="GI18" s="143"/>
      <c r="GJ18" s="143"/>
      <c r="GK18" s="143"/>
      <c r="GL18" s="143"/>
      <c r="GM18" s="143"/>
      <c r="GN18" s="143"/>
      <c r="GO18" s="143"/>
      <c r="GP18" s="143"/>
      <c r="GQ18" s="8">
        <f t="shared" si="122"/>
        <v>0</v>
      </c>
      <c r="GR18" s="290">
        <v>0</v>
      </c>
      <c r="GS18" s="290">
        <f>VLOOKUP(C18,'[2]Фін.рез.(витрати)'!$C$8:$V$94,20,0)</f>
        <v>0</v>
      </c>
      <c r="GT18" s="290"/>
      <c r="GU18" s="290"/>
      <c r="GV18" s="143">
        <f t="shared" si="123"/>
        <v>0</v>
      </c>
      <c r="GW18" s="8">
        <f t="shared" si="13"/>
        <v>0</v>
      </c>
      <c r="GX18" s="8">
        <f t="shared" si="14"/>
        <v>0</v>
      </c>
      <c r="GY18" s="290">
        <f t="shared" si="124"/>
        <v>13370.580000000004</v>
      </c>
      <c r="GZ18" s="290">
        <v>1183.19</v>
      </c>
      <c r="HA18" s="143">
        <v>1183.19</v>
      </c>
      <c r="HB18" s="143">
        <v>1183.19</v>
      </c>
      <c r="HC18" s="143">
        <v>1183.19</v>
      </c>
      <c r="HD18" s="143">
        <v>1183.19</v>
      </c>
      <c r="HE18" s="143">
        <v>1183.19</v>
      </c>
      <c r="HF18" s="143">
        <v>1567.86</v>
      </c>
      <c r="HG18" s="143">
        <v>1567.86</v>
      </c>
      <c r="HH18" s="143">
        <v>1567.86</v>
      </c>
      <c r="HI18" s="143">
        <v>1567.86</v>
      </c>
      <c r="HJ18" s="143"/>
      <c r="HK18" s="143"/>
      <c r="HL18" s="8">
        <f t="shared" si="125"/>
        <v>13457.310668254759</v>
      </c>
      <c r="HM18" s="290">
        <v>1716.6342756008848</v>
      </c>
      <c r="HN18" s="290">
        <v>1268.2608656736827</v>
      </c>
      <c r="HO18" s="290">
        <v>1489.9087403021285</v>
      </c>
      <c r="HP18" s="290">
        <v>1511.3999460181426</v>
      </c>
      <c r="HQ18" s="290">
        <v>1274.807142022574</v>
      </c>
      <c r="HR18" s="290">
        <v>1271.773566497191</v>
      </c>
      <c r="HS18" s="290">
        <v>1171.8659019047539</v>
      </c>
      <c r="HT18" s="290">
        <v>1164.9995939553928</v>
      </c>
      <c r="HU18" s="290">
        <v>1309.5931168541654</v>
      </c>
      <c r="HV18" s="290">
        <v>1278.0675194258438</v>
      </c>
      <c r="HW18" s="290"/>
      <c r="HX18" s="290"/>
      <c r="HY18" s="8">
        <f t="shared" si="15"/>
        <v>86.730668254755074</v>
      </c>
      <c r="HZ18" s="8">
        <f t="shared" si="16"/>
        <v>0</v>
      </c>
      <c r="IA18" s="8">
        <f t="shared" si="17"/>
        <v>86.730668254755074</v>
      </c>
      <c r="IB18" s="291">
        <f t="shared" si="126"/>
        <v>0</v>
      </c>
      <c r="IC18" s="291">
        <v>0</v>
      </c>
      <c r="ID18" s="150">
        <v>0</v>
      </c>
      <c r="IE18" s="150">
        <v>0</v>
      </c>
      <c r="IF18" s="291">
        <v>0</v>
      </c>
      <c r="IG18" s="291">
        <v>0</v>
      </c>
      <c r="IH18" s="291">
        <v>0</v>
      </c>
      <c r="II18" s="291">
        <v>0</v>
      </c>
      <c r="IJ18" s="291"/>
      <c r="IK18" s="291"/>
      <c r="IL18" s="291"/>
      <c r="IM18" s="291"/>
      <c r="IN18" s="291"/>
      <c r="IO18" s="88">
        <f t="shared" si="127"/>
        <v>0</v>
      </c>
      <c r="IP18" s="290">
        <v>0</v>
      </c>
      <c r="IQ18" s="290">
        <v>0</v>
      </c>
      <c r="IR18" s="290">
        <v>0</v>
      </c>
      <c r="IS18" s="290">
        <v>0</v>
      </c>
      <c r="IT18" s="290">
        <v>0</v>
      </c>
      <c r="IU18" s="290">
        <v>0</v>
      </c>
      <c r="IV18" s="290">
        <v>0</v>
      </c>
      <c r="IW18" s="290">
        <v>0</v>
      </c>
      <c r="IX18" s="290">
        <v>0</v>
      </c>
      <c r="IY18" s="290">
        <v>0</v>
      </c>
      <c r="IZ18" s="290"/>
      <c r="JA18" s="290"/>
      <c r="JB18" s="150">
        <f t="shared" si="18"/>
        <v>0</v>
      </c>
      <c r="JC18" s="88">
        <f t="shared" si="19"/>
        <v>0</v>
      </c>
      <c r="JD18" s="88">
        <f t="shared" si="20"/>
        <v>0</v>
      </c>
      <c r="JE18" s="291">
        <f t="shared" si="128"/>
        <v>0</v>
      </c>
      <c r="JF18" s="291">
        <v>0</v>
      </c>
      <c r="JG18" s="150">
        <v>0</v>
      </c>
      <c r="JH18" s="150">
        <v>0</v>
      </c>
      <c r="JI18" s="150">
        <v>0</v>
      </c>
      <c r="JJ18" s="150">
        <v>0</v>
      </c>
      <c r="JK18" s="150">
        <v>0</v>
      </c>
      <c r="JL18" s="150">
        <v>0</v>
      </c>
      <c r="JM18" s="150">
        <v>0</v>
      </c>
      <c r="JN18" s="150">
        <v>0</v>
      </c>
      <c r="JO18" s="150">
        <v>0</v>
      </c>
      <c r="JP18" s="150"/>
      <c r="JQ18" s="150"/>
      <c r="JR18" s="291">
        <f t="shared" si="129"/>
        <v>0</v>
      </c>
      <c r="JS18" s="290">
        <v>0</v>
      </c>
      <c r="JT18" s="290">
        <v>0</v>
      </c>
      <c r="JU18" s="290">
        <v>0</v>
      </c>
      <c r="JV18" s="290">
        <v>0</v>
      </c>
      <c r="JW18" s="290">
        <v>0</v>
      </c>
      <c r="JX18" s="290">
        <v>0</v>
      </c>
      <c r="JY18" s="290">
        <v>0</v>
      </c>
      <c r="JZ18" s="290">
        <v>0</v>
      </c>
      <c r="KA18" s="290">
        <v>0</v>
      </c>
      <c r="KB18" s="290">
        <v>0</v>
      </c>
      <c r="KC18" s="290"/>
      <c r="KD18" s="290"/>
      <c r="KE18" s="150">
        <f t="shared" si="21"/>
        <v>0</v>
      </c>
      <c r="KF18" s="88">
        <f t="shared" si="22"/>
        <v>0</v>
      </c>
      <c r="KG18" s="88">
        <f t="shared" si="23"/>
        <v>0</v>
      </c>
      <c r="KH18" s="291">
        <f t="shared" si="130"/>
        <v>3913.3399999999992</v>
      </c>
      <c r="KI18" s="291">
        <v>344.23</v>
      </c>
      <c r="KJ18" s="150">
        <v>344.23</v>
      </c>
      <c r="KK18" s="150">
        <v>344.23</v>
      </c>
      <c r="KL18" s="150">
        <v>344.23</v>
      </c>
      <c r="KM18" s="150">
        <v>344.23</v>
      </c>
      <c r="KN18" s="150">
        <v>344.23</v>
      </c>
      <c r="KO18" s="150">
        <v>461.99</v>
      </c>
      <c r="KP18" s="150">
        <v>461.99</v>
      </c>
      <c r="KQ18" s="150">
        <v>461.99</v>
      </c>
      <c r="KR18" s="150">
        <v>461.99</v>
      </c>
      <c r="KS18" s="150"/>
      <c r="KT18" s="150"/>
      <c r="KU18" s="88">
        <f t="shared" si="131"/>
        <v>5456.641657440191</v>
      </c>
      <c r="KV18" s="290">
        <v>468.94425320300485</v>
      </c>
      <c r="KW18" s="290">
        <v>501.40392767781856</v>
      </c>
      <c r="KX18" s="290">
        <v>498.23922963908529</v>
      </c>
      <c r="KY18" s="290">
        <v>473.84495213031369</v>
      </c>
      <c r="KZ18" s="290">
        <v>494.33732672548939</v>
      </c>
      <c r="LA18" s="290">
        <v>636.22147118768521</v>
      </c>
      <c r="LB18" s="290">
        <v>590.46829024320675</v>
      </c>
      <c r="LC18" s="290">
        <v>586.32304784120106</v>
      </c>
      <c r="LD18" s="290">
        <v>604.671662181599</v>
      </c>
      <c r="LE18" s="290">
        <v>602.18749661078675</v>
      </c>
      <c r="LF18" s="290"/>
      <c r="LG18" s="290"/>
      <c r="LH18" s="150">
        <f t="shared" si="132"/>
        <v>1543.3016574401918</v>
      </c>
      <c r="LI18" s="88">
        <f t="shared" si="24"/>
        <v>0</v>
      </c>
      <c r="LJ18" s="88">
        <f t="shared" si="25"/>
        <v>1543.3016574401918</v>
      </c>
      <c r="LK18" s="88">
        <f t="shared" si="133"/>
        <v>0</v>
      </c>
      <c r="LL18" s="150"/>
      <c r="LM18" s="150"/>
      <c r="LN18" s="150"/>
      <c r="LO18" s="150"/>
      <c r="LP18" s="150"/>
      <c r="LQ18" s="150"/>
      <c r="LR18" s="150"/>
      <c r="LS18" s="150"/>
      <c r="LT18" s="150"/>
      <c r="LU18" s="150"/>
      <c r="LV18" s="150"/>
      <c r="LW18" s="150"/>
      <c r="LX18" s="88">
        <f t="shared" si="26"/>
        <v>0</v>
      </c>
      <c r="LY18" s="150"/>
      <c r="LZ18" s="150"/>
      <c r="MA18" s="150"/>
      <c r="MB18" s="150"/>
      <c r="MC18" s="150"/>
      <c r="MD18" s="150"/>
      <c r="ME18" s="150"/>
      <c r="MF18" s="150"/>
      <c r="MG18" s="150"/>
      <c r="MH18" s="150"/>
      <c r="MI18" s="150"/>
      <c r="MJ18" s="291">
        <v>0</v>
      </c>
      <c r="MK18" s="150"/>
      <c r="ML18" s="88">
        <f t="shared" si="27"/>
        <v>0</v>
      </c>
      <c r="MM18" s="88">
        <f t="shared" si="28"/>
        <v>0</v>
      </c>
      <c r="MN18" s="88">
        <f t="shared" si="134"/>
        <v>59558.37999999999</v>
      </c>
      <c r="MO18" s="88">
        <v>5736.81</v>
      </c>
      <c r="MP18" s="150">
        <v>5736.81</v>
      </c>
      <c r="MQ18" s="150">
        <v>5736.81</v>
      </c>
      <c r="MR18" s="150">
        <v>5736.81</v>
      </c>
      <c r="MS18" s="150">
        <v>5736.81</v>
      </c>
      <c r="MT18" s="150">
        <v>5736.81</v>
      </c>
      <c r="MU18" s="150">
        <v>6284.38</v>
      </c>
      <c r="MV18" s="150">
        <v>6284.38</v>
      </c>
      <c r="MW18" s="150">
        <v>6284.38</v>
      </c>
      <c r="MX18" s="150">
        <v>6284.38</v>
      </c>
      <c r="MY18" s="150"/>
      <c r="MZ18" s="150"/>
      <c r="NA18" s="88">
        <f t="shared" si="135"/>
        <v>61431.713483924046</v>
      </c>
      <c r="NB18" s="8">
        <v>0</v>
      </c>
      <c r="NC18" s="8">
        <v>0</v>
      </c>
      <c r="ND18" s="8">
        <v>0</v>
      </c>
      <c r="NE18" s="8">
        <v>0</v>
      </c>
      <c r="NF18" s="8">
        <v>0</v>
      </c>
      <c r="NG18" s="8">
        <v>827.53331909619783</v>
      </c>
      <c r="NH18" s="8">
        <v>0</v>
      </c>
      <c r="NI18" s="8">
        <v>60604.180164827849</v>
      </c>
      <c r="NJ18" s="8">
        <v>0</v>
      </c>
      <c r="NK18" s="8">
        <v>0</v>
      </c>
      <c r="NL18" s="8"/>
      <c r="NM18" s="8"/>
      <c r="NN18" s="150">
        <f t="shared" si="136"/>
        <v>1873.3334839240561</v>
      </c>
      <c r="NO18" s="88">
        <f t="shared" si="29"/>
        <v>0</v>
      </c>
      <c r="NP18" s="88">
        <f t="shared" si="30"/>
        <v>1873.3334839240561</v>
      </c>
      <c r="NQ18" s="86">
        <f t="shared" si="31"/>
        <v>21618.200000000004</v>
      </c>
      <c r="NR18" s="289">
        <f t="shared" si="32"/>
        <v>51936.39</v>
      </c>
      <c r="NS18" s="288">
        <f t="shared" si="33"/>
        <v>30318.189999999995</v>
      </c>
      <c r="NT18" s="88">
        <f t="shared" si="34"/>
        <v>0</v>
      </c>
      <c r="NU18" s="88">
        <f t="shared" si="35"/>
        <v>30318.189999999995</v>
      </c>
      <c r="NV18" s="290">
        <f t="shared" si="137"/>
        <v>4470.2599999999993</v>
      </c>
      <c r="NW18" s="290">
        <v>406.41</v>
      </c>
      <c r="NX18" s="143">
        <v>406.41</v>
      </c>
      <c r="NY18" s="143">
        <v>406.41</v>
      </c>
      <c r="NZ18" s="290">
        <v>406.41</v>
      </c>
      <c r="OA18" s="290">
        <v>406.41</v>
      </c>
      <c r="OB18" s="290">
        <v>406.41</v>
      </c>
      <c r="OC18" s="290">
        <v>507.95</v>
      </c>
      <c r="OD18" s="290">
        <v>507.95</v>
      </c>
      <c r="OE18" s="290">
        <v>507.95</v>
      </c>
      <c r="OF18" s="290">
        <v>507.95</v>
      </c>
      <c r="OG18" s="290"/>
      <c r="OH18" s="290"/>
      <c r="OI18" s="8">
        <f t="shared" si="138"/>
        <v>5839.23</v>
      </c>
      <c r="OJ18" s="8">
        <v>0</v>
      </c>
      <c r="OK18" s="8">
        <v>0</v>
      </c>
      <c r="OL18" s="8">
        <v>0</v>
      </c>
      <c r="OM18" s="8"/>
      <c r="ON18" s="8">
        <v>4854.25</v>
      </c>
      <c r="OO18" s="8">
        <v>0</v>
      </c>
      <c r="OP18" s="8">
        <v>984.98</v>
      </c>
      <c r="OQ18" s="8">
        <v>0</v>
      </c>
      <c r="OR18" s="8">
        <v>0</v>
      </c>
      <c r="OS18" s="8">
        <v>0</v>
      </c>
      <c r="OT18" s="8"/>
      <c r="OU18" s="8"/>
      <c r="OV18" s="143">
        <f t="shared" si="139"/>
        <v>1368.9700000000003</v>
      </c>
      <c r="OW18" s="8">
        <f t="shared" si="36"/>
        <v>0</v>
      </c>
      <c r="OX18" s="8">
        <f t="shared" si="37"/>
        <v>1368.9700000000003</v>
      </c>
      <c r="OY18" s="290">
        <f t="shared" si="140"/>
        <v>6888.9000000000005</v>
      </c>
      <c r="OZ18" s="290">
        <v>656.53</v>
      </c>
      <c r="PA18" s="143">
        <v>656.53</v>
      </c>
      <c r="PB18" s="143">
        <v>656.53</v>
      </c>
      <c r="PC18" s="143">
        <v>656.53</v>
      </c>
      <c r="PD18" s="143">
        <v>656.53</v>
      </c>
      <c r="PE18" s="143">
        <v>656.53</v>
      </c>
      <c r="PF18" s="143">
        <v>737.43</v>
      </c>
      <c r="PG18" s="143">
        <v>737.43</v>
      </c>
      <c r="PH18" s="143">
        <v>737.43</v>
      </c>
      <c r="PI18" s="143">
        <v>737.43</v>
      </c>
      <c r="PJ18" s="143"/>
      <c r="PK18" s="143"/>
      <c r="PL18" s="8">
        <f t="shared" si="141"/>
        <v>16892.870000000003</v>
      </c>
      <c r="PM18" s="290">
        <v>0</v>
      </c>
      <c r="PN18" s="290">
        <v>3380.44</v>
      </c>
      <c r="PO18" s="290">
        <v>3780.89</v>
      </c>
      <c r="PP18" s="290">
        <v>0</v>
      </c>
      <c r="PQ18" s="290">
        <v>0</v>
      </c>
      <c r="PR18" s="290">
        <v>0</v>
      </c>
      <c r="PS18" s="290">
        <v>9731.5400000000009</v>
      </c>
      <c r="PT18" s="290">
        <v>0</v>
      </c>
      <c r="PU18" s="290">
        <v>0</v>
      </c>
      <c r="PV18" s="290">
        <v>0</v>
      </c>
      <c r="PW18" s="290"/>
      <c r="PX18" s="290"/>
      <c r="PY18" s="143">
        <f t="shared" si="142"/>
        <v>10003.970000000001</v>
      </c>
      <c r="PZ18" s="8">
        <f t="shared" si="38"/>
        <v>0</v>
      </c>
      <c r="QA18" s="8">
        <f t="shared" si="39"/>
        <v>10003.970000000001</v>
      </c>
      <c r="QB18" s="290">
        <f t="shared" si="143"/>
        <v>1026.3600000000001</v>
      </c>
      <c r="QC18" s="290">
        <v>91.08</v>
      </c>
      <c r="QD18" s="143">
        <v>91.08</v>
      </c>
      <c r="QE18" s="143">
        <v>91.08</v>
      </c>
      <c r="QF18" s="143">
        <v>91.08</v>
      </c>
      <c r="QG18" s="143">
        <v>91.08</v>
      </c>
      <c r="QH18" s="143">
        <v>91.08</v>
      </c>
      <c r="QI18" s="143">
        <v>119.97</v>
      </c>
      <c r="QJ18" s="143">
        <v>119.97</v>
      </c>
      <c r="QK18" s="143">
        <v>119.97</v>
      </c>
      <c r="QL18" s="143">
        <v>119.97</v>
      </c>
      <c r="QM18" s="143"/>
      <c r="QN18" s="143"/>
      <c r="QO18" s="8">
        <f t="shared" si="144"/>
        <v>7208.99</v>
      </c>
      <c r="QP18" s="290">
        <v>0</v>
      </c>
      <c r="QQ18" s="290">
        <v>4204.8500000000004</v>
      </c>
      <c r="QR18" s="290">
        <v>3004.14</v>
      </c>
      <c r="QS18" s="290"/>
      <c r="QT18" s="290">
        <v>0</v>
      </c>
      <c r="QU18" s="290"/>
      <c r="QV18" s="290"/>
      <c r="QW18" s="290">
        <v>0</v>
      </c>
      <c r="QX18" s="290"/>
      <c r="QY18" s="290">
        <v>0</v>
      </c>
      <c r="QZ18" s="290"/>
      <c r="RA18" s="290"/>
      <c r="RB18" s="143">
        <f t="shared" si="145"/>
        <v>6182.6299999999992</v>
      </c>
      <c r="RC18" s="8">
        <f t="shared" si="40"/>
        <v>0</v>
      </c>
      <c r="RD18" s="8">
        <f t="shared" si="41"/>
        <v>6182.6299999999992</v>
      </c>
      <c r="RE18" s="290">
        <f t="shared" si="146"/>
        <v>4878.5600000000004</v>
      </c>
      <c r="RF18" s="8">
        <v>443.28</v>
      </c>
      <c r="RG18" s="143">
        <v>443.28</v>
      </c>
      <c r="RH18" s="143">
        <v>443.28</v>
      </c>
      <c r="RI18" s="143">
        <v>443.28</v>
      </c>
      <c r="RJ18" s="143">
        <v>443.28</v>
      </c>
      <c r="RK18" s="143">
        <v>443.28</v>
      </c>
      <c r="RL18" s="292">
        <v>554.72</v>
      </c>
      <c r="RM18" s="143">
        <v>554.72</v>
      </c>
      <c r="RN18" s="143">
        <v>554.72</v>
      </c>
      <c r="RO18" s="143">
        <v>554.72</v>
      </c>
      <c r="RP18" s="143"/>
      <c r="RQ18" s="143"/>
      <c r="RR18" s="8">
        <f t="shared" si="147"/>
        <v>18767.599999999999</v>
      </c>
      <c r="RS18" s="290">
        <v>0</v>
      </c>
      <c r="RT18" s="290"/>
      <c r="RU18" s="290">
        <v>0</v>
      </c>
      <c r="RV18" s="290">
        <v>0</v>
      </c>
      <c r="RW18" s="290">
        <v>0</v>
      </c>
      <c r="RX18" s="290">
        <v>0</v>
      </c>
      <c r="RY18" s="290"/>
      <c r="RZ18" s="290">
        <v>18767.599999999999</v>
      </c>
      <c r="SA18" s="290">
        <v>0</v>
      </c>
      <c r="SB18" s="290">
        <v>0</v>
      </c>
      <c r="SC18" s="290"/>
      <c r="SD18" s="290"/>
      <c r="SE18" s="8">
        <f t="shared" si="42"/>
        <v>13889.039999999997</v>
      </c>
      <c r="SF18" s="8">
        <f t="shared" si="43"/>
        <v>0</v>
      </c>
      <c r="SG18" s="8">
        <f t="shared" si="44"/>
        <v>13889.039999999997</v>
      </c>
      <c r="SH18" s="290">
        <f t="shared" si="148"/>
        <v>2648.7</v>
      </c>
      <c r="SI18" s="290">
        <v>251.77</v>
      </c>
      <c r="SJ18" s="143">
        <v>251.77</v>
      </c>
      <c r="SK18" s="143">
        <v>251.77</v>
      </c>
      <c r="SL18" s="143">
        <v>251.77</v>
      </c>
      <c r="SM18" s="143">
        <v>251.77</v>
      </c>
      <c r="SN18" s="143">
        <v>251.77</v>
      </c>
      <c r="SO18" s="143">
        <v>284.52</v>
      </c>
      <c r="SP18" s="143">
        <v>284.52</v>
      </c>
      <c r="SQ18" s="143">
        <v>284.52</v>
      </c>
      <c r="SR18" s="143">
        <v>284.52</v>
      </c>
      <c r="SS18" s="143"/>
      <c r="ST18" s="143"/>
      <c r="SU18" s="8">
        <f t="shared" si="149"/>
        <v>0</v>
      </c>
      <c r="SV18" s="290">
        <v>0</v>
      </c>
      <c r="SW18" s="290">
        <v>0</v>
      </c>
      <c r="SX18" s="290">
        <v>0</v>
      </c>
      <c r="SY18" s="290">
        <v>0</v>
      </c>
      <c r="SZ18" s="290">
        <v>0</v>
      </c>
      <c r="TA18" s="290"/>
      <c r="TB18" s="290"/>
      <c r="TC18" s="290">
        <v>0</v>
      </c>
      <c r="TD18" s="290">
        <v>0</v>
      </c>
      <c r="TE18" s="290">
        <f>VLOOKUP(C18,'[2]Фін.рез.(витрати)'!$C$8:$AH$94,32,0)</f>
        <v>0</v>
      </c>
      <c r="TF18" s="290"/>
      <c r="TG18" s="290"/>
      <c r="TH18" s="8">
        <f t="shared" si="45"/>
        <v>-2648.7</v>
      </c>
      <c r="TI18" s="8">
        <f t="shared" si="46"/>
        <v>-2648.7</v>
      </c>
      <c r="TJ18" s="8">
        <f t="shared" si="47"/>
        <v>0</v>
      </c>
      <c r="TK18" s="290">
        <f t="shared" si="150"/>
        <v>1655.8999999999999</v>
      </c>
      <c r="TL18" s="290">
        <v>146.11000000000001</v>
      </c>
      <c r="TM18" s="143">
        <v>146.11000000000001</v>
      </c>
      <c r="TN18" s="143">
        <v>146.11000000000001</v>
      </c>
      <c r="TO18" s="143">
        <v>146.11000000000001</v>
      </c>
      <c r="TP18" s="143">
        <v>146.11000000000001</v>
      </c>
      <c r="TQ18" s="143">
        <v>146.11000000000001</v>
      </c>
      <c r="TR18" s="143">
        <v>194.81</v>
      </c>
      <c r="TS18" s="143">
        <v>194.81</v>
      </c>
      <c r="TT18" s="143">
        <v>194.81</v>
      </c>
      <c r="TU18" s="143">
        <v>194.81</v>
      </c>
      <c r="TV18" s="143"/>
      <c r="TW18" s="143"/>
      <c r="TX18" s="8">
        <f t="shared" si="151"/>
        <v>3227.7</v>
      </c>
      <c r="TY18" s="290">
        <v>0</v>
      </c>
      <c r="TZ18" s="290">
        <v>0</v>
      </c>
      <c r="UA18" s="290">
        <v>0</v>
      </c>
      <c r="UB18" s="290">
        <v>0</v>
      </c>
      <c r="UC18" s="290">
        <v>0</v>
      </c>
      <c r="UD18" s="290">
        <v>3227.7</v>
      </c>
      <c r="UE18" s="290">
        <v>0</v>
      </c>
      <c r="UF18" s="290">
        <v>0</v>
      </c>
      <c r="UG18" s="290">
        <v>0</v>
      </c>
      <c r="UH18" s="290">
        <f>VLOOKUP(C18,'[2]Фін.рез.(витрати)'!$C$8:$AI$94,33,0)</f>
        <v>0</v>
      </c>
      <c r="UI18" s="290"/>
      <c r="UJ18" s="290"/>
      <c r="UK18" s="8">
        <f t="shared" si="48"/>
        <v>1571.8</v>
      </c>
      <c r="UL18" s="8">
        <f t="shared" si="49"/>
        <v>0</v>
      </c>
      <c r="UM18" s="8">
        <f t="shared" si="50"/>
        <v>1571.8</v>
      </c>
      <c r="UN18" s="290">
        <f t="shared" si="152"/>
        <v>49.52</v>
      </c>
      <c r="UO18" s="290">
        <v>4.4000000000000004</v>
      </c>
      <c r="UP18" s="143">
        <v>4.4000000000000004</v>
      </c>
      <c r="UQ18" s="143">
        <v>4.4000000000000004</v>
      </c>
      <c r="UR18" s="143">
        <v>4.4000000000000004</v>
      </c>
      <c r="US18" s="143">
        <v>4.4000000000000004</v>
      </c>
      <c r="UT18" s="143">
        <v>4.4000000000000004</v>
      </c>
      <c r="UU18" s="143">
        <v>5.78</v>
      </c>
      <c r="UV18" s="143">
        <v>5.78</v>
      </c>
      <c r="UW18" s="143">
        <v>5.78</v>
      </c>
      <c r="UX18" s="143">
        <v>5.78</v>
      </c>
      <c r="UY18" s="143"/>
      <c r="UZ18" s="143"/>
      <c r="VA18" s="8">
        <f t="shared" si="51"/>
        <v>0</v>
      </c>
      <c r="VB18" s="143"/>
      <c r="VC18" s="143"/>
      <c r="VD18" s="143"/>
      <c r="VE18" s="143"/>
      <c r="VF18" s="143"/>
      <c r="VG18" s="143"/>
      <c r="VH18" s="143"/>
      <c r="VI18" s="143"/>
      <c r="VJ18" s="143"/>
      <c r="VK18" s="143"/>
      <c r="VL18" s="143"/>
      <c r="VM18" s="143"/>
      <c r="VN18" s="8">
        <f t="shared" si="52"/>
        <v>-49.52</v>
      </c>
      <c r="VO18" s="8">
        <f t="shared" si="53"/>
        <v>-49.52</v>
      </c>
      <c r="VP18" s="8">
        <f t="shared" si="54"/>
        <v>0</v>
      </c>
      <c r="VQ18" s="88">
        <f t="shared" si="55"/>
        <v>0</v>
      </c>
      <c r="VR18" s="150"/>
      <c r="VS18" s="150"/>
      <c r="VT18" s="150"/>
      <c r="VU18" s="150"/>
      <c r="VV18" s="150"/>
      <c r="VW18" s="150"/>
      <c r="VX18" s="150"/>
      <c r="VY18" s="150"/>
      <c r="VZ18" s="150"/>
      <c r="WA18" s="150"/>
      <c r="WB18" s="150"/>
      <c r="WC18" s="150"/>
      <c r="WD18" s="88">
        <f t="shared" si="56"/>
        <v>0</v>
      </c>
      <c r="WE18" s="143"/>
      <c r="WF18" s="143"/>
      <c r="WG18" s="143"/>
      <c r="WH18" s="143"/>
      <c r="WI18" s="143"/>
      <c r="WJ18" s="143"/>
      <c r="WK18" s="143"/>
      <c r="WL18" s="143"/>
      <c r="WM18" s="143"/>
      <c r="WN18" s="143"/>
      <c r="WO18" s="143"/>
      <c r="WP18" s="143"/>
      <c r="WQ18" s="88">
        <f t="shared" si="57"/>
        <v>0</v>
      </c>
      <c r="WR18" s="88">
        <f t="shared" si="58"/>
        <v>0</v>
      </c>
      <c r="WS18" s="88">
        <f t="shared" si="59"/>
        <v>0</v>
      </c>
      <c r="WT18" s="291">
        <f t="shared" si="153"/>
        <v>49240.979999999996</v>
      </c>
      <c r="WU18" s="291">
        <v>4205.2700000000004</v>
      </c>
      <c r="WV18" s="150">
        <v>4205.2700000000004</v>
      </c>
      <c r="WW18" s="150">
        <v>4205.2700000000004</v>
      </c>
      <c r="WX18" s="150">
        <v>4205.2700000000004</v>
      </c>
      <c r="WY18" s="150">
        <v>4205.2700000000004</v>
      </c>
      <c r="WZ18" s="150">
        <v>4205.2700000000004</v>
      </c>
      <c r="XA18" s="150">
        <v>6002.34</v>
      </c>
      <c r="XB18" s="150">
        <v>6002.34</v>
      </c>
      <c r="XC18" s="150">
        <v>6002.34</v>
      </c>
      <c r="XD18" s="150">
        <v>6002.34</v>
      </c>
      <c r="XE18" s="150"/>
      <c r="XF18" s="150"/>
      <c r="XG18" s="291">
        <f t="shared" si="154"/>
        <v>49143.235072903284</v>
      </c>
      <c r="XH18" s="290">
        <v>5057.4709351245356</v>
      </c>
      <c r="XI18" s="290">
        <v>5235.4313155704431</v>
      </c>
      <c r="XJ18" s="290"/>
      <c r="XK18" s="290">
        <v>3912.6827932776805</v>
      </c>
      <c r="XL18" s="290">
        <v>4572.3845373955337</v>
      </c>
      <c r="XM18" s="290">
        <v>6009.562820971857</v>
      </c>
      <c r="XN18" s="290">
        <v>5668.2889768324285</v>
      </c>
      <c r="XO18" s="290">
        <v>7475.2370091119592</v>
      </c>
      <c r="XP18" s="290">
        <v>3467.0941923344394</v>
      </c>
      <c r="XQ18" s="290">
        <f>VLOOKUP(C18,'[2]Фін.рез.(витрати)'!$C$8:$AL$94,36,0)</f>
        <v>7745.0824922844104</v>
      </c>
      <c r="XR18" s="290"/>
      <c r="XS18" s="290"/>
      <c r="XT18" s="88">
        <f t="shared" si="60"/>
        <v>-97.744927096711763</v>
      </c>
      <c r="XU18" s="88">
        <f t="shared" si="61"/>
        <v>-97.744927096711763</v>
      </c>
      <c r="XV18" s="88">
        <f t="shared" si="62"/>
        <v>0</v>
      </c>
      <c r="XW18" s="291">
        <f t="shared" si="155"/>
        <v>20767.460000000003</v>
      </c>
      <c r="XX18" s="291">
        <v>1843.85</v>
      </c>
      <c r="XY18" s="150">
        <v>1843.85</v>
      </c>
      <c r="XZ18" s="150">
        <v>1843.85</v>
      </c>
      <c r="YA18" s="150">
        <v>1843.85</v>
      </c>
      <c r="YB18" s="150">
        <v>1843.85</v>
      </c>
      <c r="YC18" s="150">
        <v>1843.85</v>
      </c>
      <c r="YD18" s="150">
        <v>2426.09</v>
      </c>
      <c r="YE18" s="150">
        <v>2426.09</v>
      </c>
      <c r="YF18" s="150">
        <v>2426.09</v>
      </c>
      <c r="YG18" s="150">
        <v>2426.09</v>
      </c>
      <c r="YH18" s="150"/>
      <c r="YI18" s="150"/>
      <c r="YJ18" s="88">
        <f t="shared" si="156"/>
        <v>19539.067959626984</v>
      </c>
      <c r="YK18" s="290">
        <v>2687.7151072382117</v>
      </c>
      <c r="YL18" s="290">
        <v>1705.4009759233909</v>
      </c>
      <c r="YM18" s="290">
        <v>1745.3974548796155</v>
      </c>
      <c r="YN18" s="290">
        <v>1697.3115839628474</v>
      </c>
      <c r="YO18" s="290">
        <v>2064.1847847983581</v>
      </c>
      <c r="YP18" s="290">
        <v>2183.8925198339871</v>
      </c>
      <c r="YQ18" s="290">
        <v>2094.6749952593204</v>
      </c>
      <c r="YR18" s="290">
        <v>2072.0097334166517</v>
      </c>
      <c r="YS18" s="290">
        <v>1229.9842549952289</v>
      </c>
      <c r="YT18" s="290">
        <f>VLOOKUP(C18,'[2]Фін.рез.(витрати)'!$C$8:$AM$94,37,0)</f>
        <v>2058.4965493193722</v>
      </c>
      <c r="YU18" s="290"/>
      <c r="YV18" s="290"/>
      <c r="YW18" s="143">
        <f t="shared" si="157"/>
        <v>-1228.392040373019</v>
      </c>
      <c r="YX18" s="88">
        <f t="shared" si="63"/>
        <v>-1228.392040373019</v>
      </c>
      <c r="YY18" s="88">
        <f t="shared" si="64"/>
        <v>0</v>
      </c>
      <c r="YZ18" s="291">
        <f t="shared" si="158"/>
        <v>6774.9999999999991</v>
      </c>
      <c r="ZA18" s="291">
        <v>641.4</v>
      </c>
      <c r="ZB18" s="150">
        <v>641.4</v>
      </c>
      <c r="ZC18" s="150">
        <v>641.4</v>
      </c>
      <c r="ZD18" s="150">
        <v>641.4</v>
      </c>
      <c r="ZE18" s="150">
        <v>641.4</v>
      </c>
      <c r="ZF18" s="150">
        <v>641.4</v>
      </c>
      <c r="ZG18" s="150">
        <v>731.65</v>
      </c>
      <c r="ZH18" s="150">
        <v>731.65</v>
      </c>
      <c r="ZI18" s="150">
        <v>731.65</v>
      </c>
      <c r="ZJ18" s="150">
        <v>731.65</v>
      </c>
      <c r="ZK18" s="150"/>
      <c r="ZL18" s="150"/>
      <c r="ZM18" s="88">
        <f t="shared" si="159"/>
        <v>10481.845278090612</v>
      </c>
      <c r="ZN18" s="291"/>
      <c r="ZO18" s="290">
        <v>1279.3390755269074</v>
      </c>
      <c r="ZP18" s="290">
        <v>7384.1614297223859</v>
      </c>
      <c r="ZQ18" s="290">
        <v>1818.3447728413191</v>
      </c>
      <c r="ZR18" s="290"/>
      <c r="ZS18" s="290"/>
      <c r="ZT18" s="290"/>
      <c r="ZU18" s="290"/>
      <c r="ZV18" s="290"/>
      <c r="ZW18" s="290"/>
      <c r="ZX18" s="290"/>
      <c r="ZY18" s="290"/>
      <c r="ZZ18" s="88">
        <f t="shared" si="65"/>
        <v>3706.8452780906127</v>
      </c>
      <c r="AAA18" s="88">
        <f t="shared" si="66"/>
        <v>0</v>
      </c>
      <c r="AAB18" s="88">
        <f t="shared" si="67"/>
        <v>3706.8452780906127</v>
      </c>
      <c r="AAC18" s="291">
        <f t="shared" si="160"/>
        <v>1084.7</v>
      </c>
      <c r="AAD18" s="291">
        <v>107.59</v>
      </c>
      <c r="AAE18" s="150">
        <v>107.59</v>
      </c>
      <c r="AAF18" s="150">
        <v>107.59</v>
      </c>
      <c r="AAG18" s="150">
        <v>107.59</v>
      </c>
      <c r="AAH18" s="150">
        <v>107.59</v>
      </c>
      <c r="AAI18" s="150">
        <v>107.59</v>
      </c>
      <c r="AAJ18" s="150">
        <v>109.79</v>
      </c>
      <c r="AAK18" s="150">
        <v>109.79</v>
      </c>
      <c r="AAL18" s="150">
        <v>109.79</v>
      </c>
      <c r="AAM18" s="150">
        <v>109.79</v>
      </c>
      <c r="AAN18" s="150"/>
      <c r="AAO18" s="150"/>
      <c r="AAP18" s="88">
        <f t="shared" si="161"/>
        <v>1435.2333006880001</v>
      </c>
      <c r="AAQ18" s="290">
        <v>148.50234739999999</v>
      </c>
      <c r="AAR18" s="290">
        <v>145.19526291599999</v>
      </c>
      <c r="AAS18" s="290">
        <v>144.8543272</v>
      </c>
      <c r="AAT18" s="290">
        <v>144.11973399999999</v>
      </c>
      <c r="AAU18" s="290">
        <v>144.78395197199998</v>
      </c>
      <c r="AAV18" s="290">
        <v>144.78746480000001</v>
      </c>
      <c r="AAW18" s="290">
        <v>141.410786</v>
      </c>
      <c r="AAX18" s="290">
        <v>140.30602519999999</v>
      </c>
      <c r="AAY18" s="290">
        <v>139.29096719999998</v>
      </c>
      <c r="AAZ18" s="290">
        <f>VLOOKUP(C18,'[2]Фін.рез.(витрати)'!$C$8:$AO$94,39,0)</f>
        <v>141.98243399999998</v>
      </c>
      <c r="ABA18" s="290"/>
      <c r="ABB18" s="290"/>
      <c r="ABC18" s="88">
        <f t="shared" si="68"/>
        <v>350.53330068800005</v>
      </c>
      <c r="ABD18" s="88">
        <f t="shared" si="69"/>
        <v>0</v>
      </c>
      <c r="ABE18" s="88">
        <f t="shared" si="70"/>
        <v>350.53330068800005</v>
      </c>
      <c r="ABF18" s="291">
        <f t="shared" si="162"/>
        <v>240.00000000000006</v>
      </c>
      <c r="ABG18" s="291">
        <v>23.8</v>
      </c>
      <c r="ABH18" s="150">
        <v>23.8</v>
      </c>
      <c r="ABI18" s="150">
        <v>23.8</v>
      </c>
      <c r="ABJ18" s="150">
        <v>23.8</v>
      </c>
      <c r="ABK18" s="150">
        <v>23.8</v>
      </c>
      <c r="ABL18" s="150">
        <v>23.8</v>
      </c>
      <c r="ABM18" s="150">
        <v>24.3</v>
      </c>
      <c r="ABN18" s="150">
        <v>24.3</v>
      </c>
      <c r="ABO18" s="150">
        <v>24.3</v>
      </c>
      <c r="ABP18" s="150">
        <v>24.3</v>
      </c>
      <c r="ABQ18" s="150"/>
      <c r="ABR18" s="150"/>
      <c r="ABS18" s="88">
        <f t="shared" si="163"/>
        <v>0</v>
      </c>
      <c r="ABT18" s="290">
        <v>0</v>
      </c>
      <c r="ABU18" s="290"/>
      <c r="ABV18" s="290"/>
      <c r="ABW18" s="290"/>
      <c r="ABX18" s="290"/>
      <c r="ABY18" s="290"/>
      <c r="ABZ18" s="290"/>
      <c r="ACA18" s="290">
        <v>0</v>
      </c>
      <c r="ACB18" s="290">
        <v>0</v>
      </c>
      <c r="ACC18" s="290">
        <f>VLOOKUP(C18,'[2]Фін.рез.(витрати)'!$C$8:$AP$94,40,0)</f>
        <v>0</v>
      </c>
      <c r="ACD18" s="290"/>
      <c r="ACE18" s="290"/>
      <c r="ACF18" s="88">
        <f t="shared" si="71"/>
        <v>-240.00000000000006</v>
      </c>
      <c r="ACG18" s="88">
        <f t="shared" si="72"/>
        <v>-240.00000000000006</v>
      </c>
      <c r="ACH18" s="88">
        <f t="shared" si="73"/>
        <v>0</v>
      </c>
      <c r="ACI18" s="86">
        <f t="shared" si="74"/>
        <v>1614.6400000000003</v>
      </c>
      <c r="ACJ18" s="88">
        <f t="shared" si="75"/>
        <v>1468.8694186560003</v>
      </c>
      <c r="ACK18" s="288">
        <f t="shared" si="76"/>
        <v>-145.77058134399999</v>
      </c>
      <c r="ACL18" s="88">
        <f t="shared" si="77"/>
        <v>-145.77058134399999</v>
      </c>
      <c r="ACM18" s="88">
        <f t="shared" si="78"/>
        <v>0</v>
      </c>
      <c r="ACN18" s="290">
        <f t="shared" si="164"/>
        <v>1614.6400000000003</v>
      </c>
      <c r="ACO18" s="290">
        <v>166.2</v>
      </c>
      <c r="ACP18" s="143">
        <v>166.2</v>
      </c>
      <c r="ACQ18" s="143">
        <v>166.2</v>
      </c>
      <c r="ACR18" s="143">
        <v>166.2</v>
      </c>
      <c r="ACS18" s="143">
        <v>166.2</v>
      </c>
      <c r="ACT18" s="143">
        <v>166.2</v>
      </c>
      <c r="ACU18" s="143">
        <v>154.36000000000001</v>
      </c>
      <c r="ACV18" s="143">
        <v>154.36000000000001</v>
      </c>
      <c r="ACW18" s="143">
        <v>154.36000000000001</v>
      </c>
      <c r="ACX18" s="143">
        <v>154.36000000000001</v>
      </c>
      <c r="ACY18" s="143"/>
      <c r="ACZ18" s="143"/>
      <c r="ADA18" s="8">
        <f t="shared" si="165"/>
        <v>1468.8694186560003</v>
      </c>
      <c r="ADB18" s="290">
        <v>155.01969180000003</v>
      </c>
      <c r="ADC18" s="290">
        <v>114.699706128</v>
      </c>
      <c r="ADD18" s="290">
        <v>183.90596400000001</v>
      </c>
      <c r="ADE18" s="290">
        <v>81.321479999999994</v>
      </c>
      <c r="ADF18" s="290">
        <v>138.88366552799999</v>
      </c>
      <c r="ADG18" s="290">
        <v>171.56626200000002</v>
      </c>
      <c r="ADH18" s="290">
        <v>139.63761</v>
      </c>
      <c r="ADI18" s="290">
        <v>229.59167760000003</v>
      </c>
      <c r="ADJ18" s="290">
        <v>110.0354976</v>
      </c>
      <c r="ADK18" s="290">
        <f>VLOOKUP(C18,'[2]Фін.рез.(витрати)'!$C$8:$AR$94,42,0)</f>
        <v>144.207864</v>
      </c>
      <c r="ADL18" s="290"/>
      <c r="ADM18" s="290"/>
      <c r="ADN18" s="8">
        <f t="shared" si="79"/>
        <v>-145.77058134399999</v>
      </c>
      <c r="ADO18" s="8">
        <f t="shared" si="80"/>
        <v>-145.77058134399999</v>
      </c>
      <c r="ADP18" s="8">
        <f t="shared" si="81"/>
        <v>0</v>
      </c>
      <c r="ADQ18" s="290">
        <f t="shared" si="166"/>
        <v>0</v>
      </c>
      <c r="ADR18" s="290">
        <v>0</v>
      </c>
      <c r="ADS18" s="143">
        <v>0</v>
      </c>
      <c r="ADT18" s="143">
        <v>0</v>
      </c>
      <c r="ADU18" s="143">
        <v>0</v>
      </c>
      <c r="ADV18" s="143">
        <v>0</v>
      </c>
      <c r="ADW18" s="143">
        <v>0</v>
      </c>
      <c r="ADX18" s="143">
        <v>0</v>
      </c>
      <c r="ADY18" s="143">
        <v>0</v>
      </c>
      <c r="ADZ18" s="143">
        <v>0</v>
      </c>
      <c r="AEA18" s="143">
        <v>0</v>
      </c>
      <c r="AEB18" s="143"/>
      <c r="AEC18" s="143"/>
      <c r="AED18" s="8">
        <f t="shared" si="167"/>
        <v>0</v>
      </c>
      <c r="AEE18" s="290">
        <v>0</v>
      </c>
      <c r="AEF18" s="290">
        <v>0</v>
      </c>
      <c r="AEG18" s="290">
        <v>0</v>
      </c>
      <c r="AEH18" s="290">
        <v>0</v>
      </c>
      <c r="AEI18" s="290">
        <v>0</v>
      </c>
      <c r="AEJ18" s="290">
        <v>0</v>
      </c>
      <c r="AEK18" s="290">
        <v>0</v>
      </c>
      <c r="AEL18" s="290">
        <v>0</v>
      </c>
      <c r="AEM18" s="290">
        <v>0</v>
      </c>
      <c r="AEN18" s="290">
        <f>VLOOKUP(C18,'[2]Фін.рез.(витрати)'!$C$8:$AS$94,43,0)</f>
        <v>0</v>
      </c>
      <c r="AEO18" s="290"/>
      <c r="AEP18" s="290"/>
      <c r="AEQ18" s="8">
        <f t="shared" si="82"/>
        <v>0</v>
      </c>
      <c r="AER18" s="8">
        <f t="shared" si="83"/>
        <v>0</v>
      </c>
      <c r="AES18" s="8">
        <f t="shared" si="84"/>
        <v>0</v>
      </c>
      <c r="AET18" s="290">
        <f t="shared" si="168"/>
        <v>0</v>
      </c>
      <c r="AEU18" s="290"/>
      <c r="AEV18" s="143"/>
      <c r="AEW18" s="143"/>
      <c r="AEX18" s="143"/>
      <c r="AEY18" s="143"/>
      <c r="AEZ18" s="143"/>
      <c r="AFA18" s="143"/>
      <c r="AFB18" s="143"/>
      <c r="AFC18" s="143"/>
      <c r="AFD18" s="143"/>
      <c r="AFE18" s="143"/>
      <c r="AFF18" s="143"/>
      <c r="AFG18" s="8">
        <f t="shared" si="169"/>
        <v>0</v>
      </c>
      <c r="AFH18" s="290"/>
      <c r="AFI18" s="290"/>
      <c r="AFJ18" s="290"/>
      <c r="AFK18" s="290"/>
      <c r="AFL18" s="290"/>
      <c r="AFM18" s="290"/>
      <c r="AFN18" s="290"/>
      <c r="AFO18" s="290"/>
      <c r="AFP18" s="290"/>
      <c r="AFQ18" s="290"/>
      <c r="AFR18" s="290"/>
      <c r="AFS18" s="290"/>
      <c r="AFT18" s="8">
        <f t="shared" si="85"/>
        <v>0</v>
      </c>
      <c r="AFU18" s="8">
        <f t="shared" si="86"/>
        <v>0</v>
      </c>
      <c r="AFV18" s="94">
        <f t="shared" si="87"/>
        <v>0</v>
      </c>
      <c r="AFW18" s="293">
        <f t="shared" si="88"/>
        <v>205817.58</v>
      </c>
      <c r="AFX18" s="294">
        <f t="shared" si="89"/>
        <v>242373.64433971752</v>
      </c>
      <c r="AFY18" s="295">
        <f t="shared" si="90"/>
        <v>36556.06433971753</v>
      </c>
      <c r="AFZ18" s="8">
        <f t="shared" si="170"/>
        <v>0</v>
      </c>
      <c r="AGA18" s="95">
        <f t="shared" si="171"/>
        <v>36556.06433971753</v>
      </c>
      <c r="AGB18" s="296">
        <f t="shared" si="91"/>
        <v>246981.09599999996</v>
      </c>
      <c r="AGC18" s="295">
        <f t="shared" si="91"/>
        <v>290848.37320766103</v>
      </c>
      <c r="AGD18" s="295">
        <f t="shared" si="92"/>
        <v>43867.277207661071</v>
      </c>
      <c r="AGE18" s="8">
        <f t="shared" si="93"/>
        <v>0</v>
      </c>
      <c r="AGF18" s="94">
        <f t="shared" si="94"/>
        <v>43867.277207661071</v>
      </c>
      <c r="AGG18" s="107">
        <f t="shared" si="172"/>
        <v>12349.054799999998</v>
      </c>
      <c r="AGH18" s="140">
        <f t="shared" si="173"/>
        <v>14542.418660383053</v>
      </c>
      <c r="AGI18" s="295">
        <f t="shared" si="95"/>
        <v>2193.363860383055</v>
      </c>
      <c r="AGJ18" s="8">
        <f t="shared" si="96"/>
        <v>0</v>
      </c>
      <c r="AGK18" s="95">
        <f t="shared" si="97"/>
        <v>2193.363860383055</v>
      </c>
      <c r="AGL18" s="108">
        <f t="shared" si="174"/>
        <v>259330.15079999994</v>
      </c>
      <c r="AGM18" s="108">
        <f t="shared" si="174"/>
        <v>305390.79186804406</v>
      </c>
      <c r="AGN18" s="297">
        <f t="shared" si="99"/>
        <v>46060.641068044119</v>
      </c>
      <c r="AGO18" s="108">
        <f t="shared" si="100"/>
        <v>0</v>
      </c>
      <c r="AGP18" s="109">
        <f t="shared" si="101"/>
        <v>46060.641068044119</v>
      </c>
      <c r="AGQ18" s="139">
        <f t="shared" si="175"/>
        <v>4.7619047619047616E-2</v>
      </c>
      <c r="AGR18" s="298"/>
      <c r="AGS18" s="298">
        <v>0.05</v>
      </c>
      <c r="AGT18" s="299"/>
      <c r="AGU18" s="177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</row>
    <row r="19" spans="1:892" s="141" customFormat="1" ht="12.75" outlineLevel="1" x14ac:dyDescent="0.25">
      <c r="A19" s="9">
        <v>449</v>
      </c>
      <c r="B19" s="285">
        <v>3</v>
      </c>
      <c r="C19" s="300" t="s">
        <v>2530</v>
      </c>
      <c r="D19" s="301">
        <v>5</v>
      </c>
      <c r="E19" s="149">
        <v>4336.5</v>
      </c>
      <c r="F19" s="288">
        <f t="shared" si="0"/>
        <v>68249.62</v>
      </c>
      <c r="G19" s="289">
        <f t="shared" si="1"/>
        <v>81229.184696785873</v>
      </c>
      <c r="H19" s="288">
        <f t="shared" si="2"/>
        <v>12979.564696785877</v>
      </c>
      <c r="I19" s="88">
        <f t="shared" si="3"/>
        <v>0</v>
      </c>
      <c r="J19" s="88">
        <f t="shared" si="4"/>
        <v>12979.564696785877</v>
      </c>
      <c r="K19" s="290">
        <f t="shared" si="102"/>
        <v>27809.119999999995</v>
      </c>
      <c r="L19" s="143">
        <v>2451.86</v>
      </c>
      <c r="M19" s="143">
        <v>2451.86</v>
      </c>
      <c r="N19" s="143">
        <v>2451.86</v>
      </c>
      <c r="O19" s="143">
        <v>2451.86</v>
      </c>
      <c r="P19" s="143">
        <v>2451.86</v>
      </c>
      <c r="Q19" s="143">
        <v>2451.86</v>
      </c>
      <c r="R19" s="143">
        <v>3274.49</v>
      </c>
      <c r="S19" s="143">
        <v>3274.49</v>
      </c>
      <c r="T19" s="143">
        <v>3274.49</v>
      </c>
      <c r="U19" s="143">
        <v>3274.49</v>
      </c>
      <c r="V19" s="143"/>
      <c r="W19" s="143"/>
      <c r="X19" s="143">
        <f t="shared" si="103"/>
        <v>32660.013520875276</v>
      </c>
      <c r="Y19" s="290">
        <v>17277.531754557902</v>
      </c>
      <c r="Z19" s="290">
        <v>0</v>
      </c>
      <c r="AA19" s="290">
        <v>0</v>
      </c>
      <c r="AB19" s="290">
        <v>0</v>
      </c>
      <c r="AC19" s="290">
        <v>0</v>
      </c>
      <c r="AD19" s="290">
        <v>15382.481766317374</v>
      </c>
      <c r="AE19" s="290">
        <v>0</v>
      </c>
      <c r="AF19" s="290">
        <v>0</v>
      </c>
      <c r="AG19" s="290">
        <v>0</v>
      </c>
      <c r="AH19" s="290">
        <v>0</v>
      </c>
      <c r="AI19" s="290"/>
      <c r="AJ19" s="290"/>
      <c r="AK19" s="143"/>
      <c r="AL19" s="143">
        <f t="shared" si="104"/>
        <v>0</v>
      </c>
      <c r="AM19" s="143">
        <f t="shared" si="5"/>
        <v>0</v>
      </c>
      <c r="AN19" s="290">
        <f t="shared" si="105"/>
        <v>4300.96</v>
      </c>
      <c r="AO19" s="143">
        <v>378.58</v>
      </c>
      <c r="AP19" s="143">
        <v>378.58</v>
      </c>
      <c r="AQ19" s="143">
        <v>378.58</v>
      </c>
      <c r="AR19" s="143">
        <v>378.58</v>
      </c>
      <c r="AS19" s="143">
        <v>378.58</v>
      </c>
      <c r="AT19" s="143">
        <v>378.58</v>
      </c>
      <c r="AU19" s="143">
        <v>507.37</v>
      </c>
      <c r="AV19" s="143">
        <v>507.37</v>
      </c>
      <c r="AW19" s="143">
        <v>507.37</v>
      </c>
      <c r="AX19" s="143">
        <v>507.37</v>
      </c>
      <c r="AY19" s="143"/>
      <c r="AZ19" s="143"/>
      <c r="BA19" s="8">
        <f t="shared" si="106"/>
        <v>5035.5600836713711</v>
      </c>
      <c r="BB19" s="290">
        <v>2659.4728288806596</v>
      </c>
      <c r="BC19" s="290">
        <v>0</v>
      </c>
      <c r="BD19" s="290">
        <v>0</v>
      </c>
      <c r="BE19" s="290">
        <v>0</v>
      </c>
      <c r="BF19" s="290">
        <v>0</v>
      </c>
      <c r="BG19" s="290">
        <v>2376.0872547907115</v>
      </c>
      <c r="BH19" s="290">
        <v>0</v>
      </c>
      <c r="BI19" s="290">
        <v>0</v>
      </c>
      <c r="BJ19" s="290">
        <v>0</v>
      </c>
      <c r="BK19" s="290">
        <v>0</v>
      </c>
      <c r="BL19" s="290"/>
      <c r="BM19" s="290"/>
      <c r="BN19" s="143"/>
      <c r="BO19" s="8">
        <f t="shared" si="6"/>
        <v>0</v>
      </c>
      <c r="BP19" s="8">
        <f t="shared" si="7"/>
        <v>0</v>
      </c>
      <c r="BQ19" s="290">
        <f t="shared" si="107"/>
        <v>2557.6800000000003</v>
      </c>
      <c r="BR19" s="143">
        <v>243.28</v>
      </c>
      <c r="BS19" s="263">
        <v>243.28</v>
      </c>
      <c r="BT19" s="143">
        <v>243.28</v>
      </c>
      <c r="BU19" s="143">
        <v>243.28</v>
      </c>
      <c r="BV19" s="143">
        <v>243.28</v>
      </c>
      <c r="BW19" s="143">
        <v>243.28</v>
      </c>
      <c r="BX19" s="143">
        <v>274.5</v>
      </c>
      <c r="BY19" s="143">
        <v>274.5</v>
      </c>
      <c r="BZ19" s="143">
        <v>274.5</v>
      </c>
      <c r="CA19" s="143">
        <v>274.5</v>
      </c>
      <c r="CB19" s="143"/>
      <c r="CC19" s="143"/>
      <c r="CD19" s="290">
        <f t="shared" si="108"/>
        <v>2737.1787476230002</v>
      </c>
      <c r="CE19" s="290">
        <v>283.21352852500002</v>
      </c>
      <c r="CF19" s="290">
        <v>276.9064829985</v>
      </c>
      <c r="CG19" s="290">
        <v>276.25627370000001</v>
      </c>
      <c r="CH19" s="290">
        <v>274.85530775000001</v>
      </c>
      <c r="CI19" s="290">
        <v>276.1220588745</v>
      </c>
      <c r="CJ19" s="290">
        <v>276.12863662500001</v>
      </c>
      <c r="CK19" s="290">
        <v>269.68898724999997</v>
      </c>
      <c r="CL19" s="290">
        <v>267.58206295000002</v>
      </c>
      <c r="CM19" s="290">
        <v>265.64621369999998</v>
      </c>
      <c r="CN19" s="290">
        <v>270.77919524999999</v>
      </c>
      <c r="CO19" s="290"/>
      <c r="CP19" s="290"/>
      <c r="CQ19" s="143"/>
      <c r="CR19" s="8">
        <f t="shared" si="8"/>
        <v>0</v>
      </c>
      <c r="CS19" s="8">
        <f t="shared" si="9"/>
        <v>0</v>
      </c>
      <c r="CT19" s="290">
        <f t="shared" si="109"/>
        <v>524.69999999999993</v>
      </c>
      <c r="CU19" s="290">
        <v>49.87</v>
      </c>
      <c r="CV19" s="143">
        <v>49.87</v>
      </c>
      <c r="CW19" s="143">
        <v>49.87</v>
      </c>
      <c r="CX19" s="143">
        <v>49.87</v>
      </c>
      <c r="CY19" s="143">
        <v>49.87</v>
      </c>
      <c r="CZ19" s="143">
        <v>49.87</v>
      </c>
      <c r="DA19" s="143">
        <v>56.37</v>
      </c>
      <c r="DB19" s="143">
        <v>56.37</v>
      </c>
      <c r="DC19" s="143">
        <v>56.37</v>
      </c>
      <c r="DD19" s="143">
        <v>56.37</v>
      </c>
      <c r="DE19" s="143"/>
      <c r="DF19" s="143"/>
      <c r="DG19" s="290">
        <f t="shared" si="110"/>
        <v>561.94555262480003</v>
      </c>
      <c r="DH19" s="290">
        <v>58.144022540000002</v>
      </c>
      <c r="DI19" s="290">
        <v>56.849179743600004</v>
      </c>
      <c r="DJ19" s="290">
        <v>56.715691120000002</v>
      </c>
      <c r="DK19" s="290">
        <v>56.4280714</v>
      </c>
      <c r="DL19" s="290">
        <v>56.6881366812</v>
      </c>
      <c r="DM19" s="290">
        <v>56.689487100000001</v>
      </c>
      <c r="DN19" s="290">
        <v>55.367420600000003</v>
      </c>
      <c r="DO19" s="290">
        <v>54.934866920000005</v>
      </c>
      <c r="DP19" s="290">
        <v>54.537435119999998</v>
      </c>
      <c r="DQ19" s="290">
        <v>55.591241400000001</v>
      </c>
      <c r="DR19" s="290"/>
      <c r="DS19" s="290"/>
      <c r="DT19" s="143">
        <f t="shared" si="111"/>
        <v>37.245552624800098</v>
      </c>
      <c r="DU19" s="8">
        <f t="shared" si="10"/>
        <v>0</v>
      </c>
      <c r="DV19" s="8">
        <f t="shared" si="112"/>
        <v>37.245552624800098</v>
      </c>
      <c r="DW19" s="290">
        <f t="shared" si="11"/>
        <v>0</v>
      </c>
      <c r="DX19" s="290">
        <v>0</v>
      </c>
      <c r="DY19" s="143">
        <v>0</v>
      </c>
      <c r="DZ19" s="143">
        <v>0</v>
      </c>
      <c r="EA19" s="143">
        <v>0</v>
      </c>
      <c r="EB19" s="143">
        <v>0</v>
      </c>
      <c r="EC19" s="143">
        <v>0</v>
      </c>
      <c r="ED19" s="143">
        <v>0</v>
      </c>
      <c r="EE19" s="143">
        <v>0</v>
      </c>
      <c r="EF19" s="143">
        <v>0</v>
      </c>
      <c r="EG19" s="143">
        <v>0</v>
      </c>
      <c r="EH19" s="143"/>
      <c r="EI19" s="143"/>
      <c r="EJ19" s="143"/>
      <c r="EK19" s="290">
        <f t="shared" si="113"/>
        <v>0</v>
      </c>
      <c r="EL19" s="290">
        <v>0</v>
      </c>
      <c r="EM19" s="290">
        <v>0</v>
      </c>
      <c r="EN19" s="290">
        <v>0</v>
      </c>
      <c r="EO19" s="290">
        <v>0</v>
      </c>
      <c r="EP19" s="290">
        <v>0</v>
      </c>
      <c r="EQ19" s="290">
        <v>0</v>
      </c>
      <c r="ER19" s="290">
        <v>0</v>
      </c>
      <c r="ES19" s="290">
        <v>0</v>
      </c>
      <c r="ET19" s="290">
        <v>0</v>
      </c>
      <c r="EU19" s="290">
        <v>0</v>
      </c>
      <c r="EV19" s="290"/>
      <c r="EW19" s="290"/>
      <c r="EX19" s="8">
        <f t="shared" si="12"/>
        <v>0</v>
      </c>
      <c r="EY19" s="8">
        <f t="shared" si="114"/>
        <v>0</v>
      </c>
      <c r="EZ19" s="8">
        <f t="shared" si="115"/>
        <v>0</v>
      </c>
      <c r="FA19" s="290">
        <f t="shared" si="116"/>
        <v>11985.2</v>
      </c>
      <c r="FB19" s="290">
        <v>1054.2</v>
      </c>
      <c r="FC19" s="143">
        <v>1054.2</v>
      </c>
      <c r="FD19" s="143">
        <v>1054.2</v>
      </c>
      <c r="FE19" s="143">
        <v>1054.2</v>
      </c>
      <c r="FF19" s="143">
        <v>1054.2</v>
      </c>
      <c r="FG19" s="143">
        <v>1054.2</v>
      </c>
      <c r="FH19" s="143">
        <v>1415</v>
      </c>
      <c r="FI19" s="143">
        <v>1415</v>
      </c>
      <c r="FJ19" s="143">
        <v>1415</v>
      </c>
      <c r="FK19" s="143">
        <v>1415</v>
      </c>
      <c r="FL19" s="143"/>
      <c r="FM19" s="143"/>
      <c r="FN19" s="8">
        <f t="shared" si="117"/>
        <v>16046.204162045377</v>
      </c>
      <c r="FO19" s="290">
        <v>7597.3339343397893</v>
      </c>
      <c r="FP19" s="290">
        <v>0</v>
      </c>
      <c r="FQ19" s="290">
        <v>0</v>
      </c>
      <c r="FR19" s="290">
        <v>0</v>
      </c>
      <c r="FS19" s="290">
        <v>0</v>
      </c>
      <c r="FT19" s="290">
        <v>0</v>
      </c>
      <c r="FU19" s="290">
        <v>8448.8702277055872</v>
      </c>
      <c r="FV19" s="290">
        <v>0</v>
      </c>
      <c r="FW19" s="290">
        <v>0</v>
      </c>
      <c r="FX19" s="290">
        <v>0</v>
      </c>
      <c r="FY19" s="290"/>
      <c r="FZ19" s="290"/>
      <c r="GA19" s="143">
        <f t="shared" si="118"/>
        <v>4061.0041620453758</v>
      </c>
      <c r="GB19" s="8">
        <f t="shared" si="119"/>
        <v>0</v>
      </c>
      <c r="GC19" s="8">
        <f t="shared" si="120"/>
        <v>4061.0041620453758</v>
      </c>
      <c r="GD19" s="290">
        <f t="shared" si="121"/>
        <v>0</v>
      </c>
      <c r="GE19" s="143"/>
      <c r="GF19" s="143"/>
      <c r="GG19" s="143"/>
      <c r="GH19" s="143"/>
      <c r="GI19" s="143"/>
      <c r="GJ19" s="143"/>
      <c r="GK19" s="143"/>
      <c r="GL19" s="143"/>
      <c r="GM19" s="143"/>
      <c r="GN19" s="143"/>
      <c r="GO19" s="143"/>
      <c r="GP19" s="143"/>
      <c r="GQ19" s="8">
        <f t="shared" si="122"/>
        <v>0</v>
      </c>
      <c r="GR19" s="290">
        <v>0</v>
      </c>
      <c r="GS19" s="290">
        <f>VLOOKUP(C19,'[2]Фін.рез.(витрати)'!$C$8:$V$94,20,0)</f>
        <v>0</v>
      </c>
      <c r="GT19" s="290"/>
      <c r="GU19" s="290"/>
      <c r="GV19" s="143">
        <f t="shared" si="123"/>
        <v>0</v>
      </c>
      <c r="GW19" s="8">
        <f t="shared" si="13"/>
        <v>0</v>
      </c>
      <c r="GX19" s="8">
        <f t="shared" si="14"/>
        <v>0</v>
      </c>
      <c r="GY19" s="290">
        <f t="shared" si="124"/>
        <v>21071.96</v>
      </c>
      <c r="GZ19" s="290">
        <v>1864.7</v>
      </c>
      <c r="HA19" s="143">
        <v>1864.7</v>
      </c>
      <c r="HB19" s="143">
        <v>1864.7</v>
      </c>
      <c r="HC19" s="143">
        <v>1864.7</v>
      </c>
      <c r="HD19" s="143">
        <v>1864.7</v>
      </c>
      <c r="HE19" s="143">
        <v>1864.7</v>
      </c>
      <c r="HF19" s="143">
        <v>2470.94</v>
      </c>
      <c r="HG19" s="143">
        <v>2470.94</v>
      </c>
      <c r="HH19" s="143">
        <v>2470.94</v>
      </c>
      <c r="HI19" s="143">
        <v>2470.94</v>
      </c>
      <c r="HJ19" s="143"/>
      <c r="HK19" s="143"/>
      <c r="HL19" s="8">
        <f t="shared" si="125"/>
        <v>24188.282629946058</v>
      </c>
      <c r="HM19" s="290">
        <v>3892.8157400253626</v>
      </c>
      <c r="HN19" s="290">
        <v>1998.7691684815834</v>
      </c>
      <c r="HO19" s="290">
        <v>2348.0844789650318</v>
      </c>
      <c r="HP19" s="290">
        <v>4174.2075096198305</v>
      </c>
      <c r="HQ19" s="290">
        <v>2009.0860486193094</v>
      </c>
      <c r="HR19" s="290">
        <v>2004.3051574048077</v>
      </c>
      <c r="HS19" s="290">
        <v>1846.8514622801154</v>
      </c>
      <c r="HT19" s="290">
        <v>1836.0302148522899</v>
      </c>
      <c r="HU19" s="290">
        <v>2063.9084718847539</v>
      </c>
      <c r="HV19" s="290">
        <v>2014.2243778129714</v>
      </c>
      <c r="HW19" s="290"/>
      <c r="HX19" s="290"/>
      <c r="HY19" s="8">
        <f t="shared" si="15"/>
        <v>3116.3226299460584</v>
      </c>
      <c r="HZ19" s="8">
        <f t="shared" si="16"/>
        <v>0</v>
      </c>
      <c r="IA19" s="8">
        <f t="shared" si="17"/>
        <v>3116.3226299460584</v>
      </c>
      <c r="IB19" s="291">
        <f t="shared" si="126"/>
        <v>0</v>
      </c>
      <c r="IC19" s="291">
        <v>0</v>
      </c>
      <c r="ID19" s="150">
        <v>0</v>
      </c>
      <c r="IE19" s="150">
        <v>0</v>
      </c>
      <c r="IF19" s="291">
        <v>0</v>
      </c>
      <c r="IG19" s="291">
        <v>0</v>
      </c>
      <c r="IH19" s="291">
        <v>0</v>
      </c>
      <c r="II19" s="291">
        <v>0</v>
      </c>
      <c r="IJ19" s="291"/>
      <c r="IK19" s="291"/>
      <c r="IL19" s="291"/>
      <c r="IM19" s="291"/>
      <c r="IN19" s="291"/>
      <c r="IO19" s="88">
        <f t="shared" si="127"/>
        <v>0</v>
      </c>
      <c r="IP19" s="290">
        <v>0</v>
      </c>
      <c r="IQ19" s="290">
        <v>0</v>
      </c>
      <c r="IR19" s="290">
        <v>0</v>
      </c>
      <c r="IS19" s="290">
        <v>0</v>
      </c>
      <c r="IT19" s="290">
        <v>0</v>
      </c>
      <c r="IU19" s="290">
        <v>0</v>
      </c>
      <c r="IV19" s="290">
        <v>0</v>
      </c>
      <c r="IW19" s="290">
        <v>0</v>
      </c>
      <c r="IX19" s="290">
        <v>0</v>
      </c>
      <c r="IY19" s="290">
        <v>0</v>
      </c>
      <c r="IZ19" s="290"/>
      <c r="JA19" s="290"/>
      <c r="JB19" s="150">
        <f t="shared" si="18"/>
        <v>0</v>
      </c>
      <c r="JC19" s="88">
        <f t="shared" si="19"/>
        <v>0</v>
      </c>
      <c r="JD19" s="88">
        <f t="shared" si="20"/>
        <v>0</v>
      </c>
      <c r="JE19" s="291">
        <f t="shared" si="128"/>
        <v>0</v>
      </c>
      <c r="JF19" s="291">
        <v>0</v>
      </c>
      <c r="JG19" s="150">
        <v>0</v>
      </c>
      <c r="JH19" s="150">
        <v>0</v>
      </c>
      <c r="JI19" s="150">
        <v>0</v>
      </c>
      <c r="JJ19" s="150">
        <v>0</v>
      </c>
      <c r="JK19" s="150">
        <v>0</v>
      </c>
      <c r="JL19" s="150">
        <v>0</v>
      </c>
      <c r="JM19" s="150">
        <v>0</v>
      </c>
      <c r="JN19" s="150">
        <v>0</v>
      </c>
      <c r="JO19" s="150">
        <v>0</v>
      </c>
      <c r="JP19" s="150"/>
      <c r="JQ19" s="150"/>
      <c r="JR19" s="291">
        <f t="shared" si="129"/>
        <v>0</v>
      </c>
      <c r="JS19" s="290">
        <v>0</v>
      </c>
      <c r="JT19" s="290">
        <v>0</v>
      </c>
      <c r="JU19" s="290">
        <v>0</v>
      </c>
      <c r="JV19" s="290">
        <v>0</v>
      </c>
      <c r="JW19" s="290">
        <v>0</v>
      </c>
      <c r="JX19" s="290">
        <v>0</v>
      </c>
      <c r="JY19" s="290">
        <v>0</v>
      </c>
      <c r="JZ19" s="290">
        <v>0</v>
      </c>
      <c r="KA19" s="290">
        <v>0</v>
      </c>
      <c r="KB19" s="290">
        <v>0</v>
      </c>
      <c r="KC19" s="290"/>
      <c r="KD19" s="290"/>
      <c r="KE19" s="150">
        <f t="shared" si="21"/>
        <v>0</v>
      </c>
      <c r="KF19" s="88">
        <f t="shared" si="22"/>
        <v>0</v>
      </c>
      <c r="KG19" s="88">
        <f t="shared" si="23"/>
        <v>0</v>
      </c>
      <c r="KH19" s="291">
        <f t="shared" si="130"/>
        <v>10183.839999999998</v>
      </c>
      <c r="KI19" s="291">
        <v>895.92</v>
      </c>
      <c r="KJ19" s="150">
        <v>895.92</v>
      </c>
      <c r="KK19" s="150">
        <v>895.92</v>
      </c>
      <c r="KL19" s="150">
        <v>895.92</v>
      </c>
      <c r="KM19" s="150">
        <v>895.92</v>
      </c>
      <c r="KN19" s="150">
        <v>895.92</v>
      </c>
      <c r="KO19" s="150">
        <v>1202.08</v>
      </c>
      <c r="KP19" s="150">
        <v>1202.08</v>
      </c>
      <c r="KQ19" s="150">
        <v>1202.08</v>
      </c>
      <c r="KR19" s="150">
        <v>1202.08</v>
      </c>
      <c r="KS19" s="150"/>
      <c r="KT19" s="150"/>
      <c r="KU19" s="88">
        <f t="shared" si="131"/>
        <v>14202.091105018357</v>
      </c>
      <c r="KV19" s="290">
        <v>1220.5289306624895</v>
      </c>
      <c r="KW19" s="290">
        <v>1305.0122599831848</v>
      </c>
      <c r="KX19" s="290">
        <v>1296.7754482796568</v>
      </c>
      <c r="KY19" s="290">
        <v>1233.2840604682017</v>
      </c>
      <c r="KZ19" s="290">
        <v>1286.6199013075982</v>
      </c>
      <c r="LA19" s="290">
        <v>1655.9041007312753</v>
      </c>
      <c r="LB19" s="290">
        <v>1536.821543196666</v>
      </c>
      <c r="LC19" s="290">
        <v>1526.0326525306643</v>
      </c>
      <c r="LD19" s="290">
        <v>1573.7888932502401</v>
      </c>
      <c r="LE19" s="290">
        <v>1567.3233146083805</v>
      </c>
      <c r="LF19" s="290"/>
      <c r="LG19" s="290"/>
      <c r="LH19" s="150">
        <f t="shared" si="132"/>
        <v>4018.2511050183584</v>
      </c>
      <c r="LI19" s="88">
        <f t="shared" si="24"/>
        <v>0</v>
      </c>
      <c r="LJ19" s="88">
        <f t="shared" si="25"/>
        <v>4018.2511050183584</v>
      </c>
      <c r="LK19" s="88">
        <f t="shared" si="133"/>
        <v>0</v>
      </c>
      <c r="LL19" s="150"/>
      <c r="LM19" s="150"/>
      <c r="LN19" s="150"/>
      <c r="LO19" s="150"/>
      <c r="LP19" s="150"/>
      <c r="LQ19" s="150"/>
      <c r="LR19" s="150"/>
      <c r="LS19" s="150"/>
      <c r="LT19" s="150"/>
      <c r="LU19" s="150"/>
      <c r="LV19" s="150"/>
      <c r="LW19" s="150"/>
      <c r="LX19" s="88">
        <f t="shared" si="26"/>
        <v>0</v>
      </c>
      <c r="LY19" s="150"/>
      <c r="LZ19" s="150"/>
      <c r="MA19" s="150"/>
      <c r="MB19" s="150"/>
      <c r="MC19" s="150"/>
      <c r="MD19" s="150"/>
      <c r="ME19" s="150"/>
      <c r="MF19" s="150"/>
      <c r="MG19" s="150"/>
      <c r="MH19" s="150"/>
      <c r="MI19" s="150"/>
      <c r="MJ19" s="291">
        <v>0</v>
      </c>
      <c r="MK19" s="150"/>
      <c r="ML19" s="88">
        <f t="shared" si="27"/>
        <v>0</v>
      </c>
      <c r="MM19" s="88">
        <f t="shared" si="28"/>
        <v>0</v>
      </c>
      <c r="MN19" s="88">
        <f t="shared" si="134"/>
        <v>72398.7</v>
      </c>
      <c r="MO19" s="88">
        <v>6882.89</v>
      </c>
      <c r="MP19" s="150">
        <v>6882.89</v>
      </c>
      <c r="MQ19" s="150">
        <v>6882.89</v>
      </c>
      <c r="MR19" s="150">
        <v>6882.89</v>
      </c>
      <c r="MS19" s="150">
        <v>6882.89</v>
      </c>
      <c r="MT19" s="150">
        <v>6882.89</v>
      </c>
      <c r="MU19" s="150">
        <v>7775.34</v>
      </c>
      <c r="MV19" s="150">
        <v>7775.34</v>
      </c>
      <c r="MW19" s="150">
        <v>7775.34</v>
      </c>
      <c r="MX19" s="150">
        <v>7775.34</v>
      </c>
      <c r="MY19" s="150"/>
      <c r="MZ19" s="150"/>
      <c r="NA19" s="88">
        <f t="shared" si="135"/>
        <v>142112.86332635136</v>
      </c>
      <c r="NB19" s="8">
        <v>0</v>
      </c>
      <c r="NC19" s="8">
        <v>0</v>
      </c>
      <c r="ND19" s="8">
        <v>2472.6973466808809</v>
      </c>
      <c r="NE19" s="8">
        <v>0</v>
      </c>
      <c r="NF19" s="8">
        <v>0</v>
      </c>
      <c r="NG19" s="8">
        <v>202.80037967045135</v>
      </c>
      <c r="NH19" s="8">
        <v>0</v>
      </c>
      <c r="NI19" s="8">
        <v>0</v>
      </c>
      <c r="NJ19" s="8">
        <v>0</v>
      </c>
      <c r="NK19" s="8">
        <v>139437.36560000002</v>
      </c>
      <c r="NL19" s="8"/>
      <c r="NM19" s="8"/>
      <c r="NN19" s="150">
        <f t="shared" si="136"/>
        <v>69714.163326351365</v>
      </c>
      <c r="NO19" s="88">
        <f t="shared" si="29"/>
        <v>0</v>
      </c>
      <c r="NP19" s="88">
        <f t="shared" si="30"/>
        <v>69714.163326351365</v>
      </c>
      <c r="NQ19" s="86">
        <f t="shared" si="31"/>
        <v>28983.52</v>
      </c>
      <c r="NR19" s="289">
        <f t="shared" si="32"/>
        <v>24820.5</v>
      </c>
      <c r="NS19" s="288">
        <f t="shared" si="33"/>
        <v>-4163.0200000000004</v>
      </c>
      <c r="NT19" s="88">
        <f t="shared" si="34"/>
        <v>-4163.0200000000004</v>
      </c>
      <c r="NU19" s="88">
        <f t="shared" si="35"/>
        <v>0</v>
      </c>
      <c r="NV19" s="290">
        <f t="shared" si="137"/>
        <v>6472.68</v>
      </c>
      <c r="NW19" s="290">
        <v>587.6</v>
      </c>
      <c r="NX19" s="143">
        <v>587.6</v>
      </c>
      <c r="NY19" s="143">
        <v>587.6</v>
      </c>
      <c r="NZ19" s="290">
        <v>587.6</v>
      </c>
      <c r="OA19" s="290">
        <v>587.6</v>
      </c>
      <c r="OB19" s="290">
        <v>587.6</v>
      </c>
      <c r="OC19" s="290">
        <v>736.77</v>
      </c>
      <c r="OD19" s="290">
        <v>736.77</v>
      </c>
      <c r="OE19" s="290">
        <v>736.77</v>
      </c>
      <c r="OF19" s="290">
        <v>736.77</v>
      </c>
      <c r="OG19" s="290"/>
      <c r="OH19" s="290"/>
      <c r="OI19" s="8">
        <f t="shared" si="138"/>
        <v>0</v>
      </c>
      <c r="OJ19" s="8">
        <v>0</v>
      </c>
      <c r="OK19" s="8">
        <v>0</v>
      </c>
      <c r="OL19" s="8">
        <v>0</v>
      </c>
      <c r="OM19" s="8"/>
      <c r="ON19" s="8">
        <v>0</v>
      </c>
      <c r="OO19" s="8">
        <v>0</v>
      </c>
      <c r="OP19" s="8">
        <v>0</v>
      </c>
      <c r="OQ19" s="8">
        <v>0</v>
      </c>
      <c r="OR19" s="8">
        <v>0</v>
      </c>
      <c r="OS19" s="8">
        <v>0</v>
      </c>
      <c r="OT19" s="8"/>
      <c r="OU19" s="8"/>
      <c r="OV19" s="143">
        <f t="shared" si="139"/>
        <v>-6472.68</v>
      </c>
      <c r="OW19" s="8">
        <f t="shared" si="36"/>
        <v>-6472.68</v>
      </c>
      <c r="OX19" s="8">
        <f t="shared" si="37"/>
        <v>0</v>
      </c>
      <c r="OY19" s="290">
        <f t="shared" si="140"/>
        <v>10261.040000000001</v>
      </c>
      <c r="OZ19" s="290">
        <v>977.88</v>
      </c>
      <c r="PA19" s="143">
        <v>977.88</v>
      </c>
      <c r="PB19" s="143">
        <v>977.88</v>
      </c>
      <c r="PC19" s="143">
        <v>977.88</v>
      </c>
      <c r="PD19" s="143">
        <v>977.88</v>
      </c>
      <c r="PE19" s="143">
        <v>977.88</v>
      </c>
      <c r="PF19" s="143">
        <v>1098.44</v>
      </c>
      <c r="PG19" s="143">
        <v>1098.44</v>
      </c>
      <c r="PH19" s="143">
        <v>1098.44</v>
      </c>
      <c r="PI19" s="143">
        <v>1098.44</v>
      </c>
      <c r="PJ19" s="143"/>
      <c r="PK19" s="143"/>
      <c r="PL19" s="8">
        <f t="shared" si="141"/>
        <v>0</v>
      </c>
      <c r="PM19" s="290">
        <v>0</v>
      </c>
      <c r="PN19" s="290">
        <v>0</v>
      </c>
      <c r="PO19" s="290">
        <v>0</v>
      </c>
      <c r="PP19" s="290">
        <v>0</v>
      </c>
      <c r="PQ19" s="290">
        <v>0</v>
      </c>
      <c r="PR19" s="290">
        <v>0</v>
      </c>
      <c r="PS19" s="290">
        <v>0</v>
      </c>
      <c r="PT19" s="290">
        <v>0</v>
      </c>
      <c r="PU19" s="290">
        <v>0</v>
      </c>
      <c r="PV19" s="290">
        <v>0</v>
      </c>
      <c r="PW19" s="290"/>
      <c r="PX19" s="290"/>
      <c r="PY19" s="143">
        <f t="shared" si="142"/>
        <v>-10261.040000000001</v>
      </c>
      <c r="PZ19" s="8">
        <f t="shared" si="38"/>
        <v>-10261.040000000001</v>
      </c>
      <c r="QA19" s="8">
        <f t="shared" si="39"/>
        <v>0</v>
      </c>
      <c r="QB19" s="290">
        <f t="shared" si="143"/>
        <v>1467.52</v>
      </c>
      <c r="QC19" s="290">
        <v>130.1</v>
      </c>
      <c r="QD19" s="143">
        <v>130.1</v>
      </c>
      <c r="QE19" s="143">
        <v>130.1</v>
      </c>
      <c r="QF19" s="143">
        <v>130.1</v>
      </c>
      <c r="QG19" s="143">
        <v>130.1</v>
      </c>
      <c r="QH19" s="143">
        <v>130.1</v>
      </c>
      <c r="QI19" s="143">
        <v>171.73</v>
      </c>
      <c r="QJ19" s="143">
        <v>171.73</v>
      </c>
      <c r="QK19" s="143">
        <v>171.73</v>
      </c>
      <c r="QL19" s="143">
        <v>171.73</v>
      </c>
      <c r="QM19" s="143"/>
      <c r="QN19" s="143"/>
      <c r="QO19" s="8">
        <f t="shared" si="144"/>
        <v>4367.63</v>
      </c>
      <c r="QP19" s="290">
        <v>1851.68</v>
      </c>
      <c r="QQ19" s="290">
        <v>0</v>
      </c>
      <c r="QR19" s="290">
        <v>2515.9499999999998</v>
      </c>
      <c r="QS19" s="290"/>
      <c r="QT19" s="290">
        <v>0</v>
      </c>
      <c r="QU19" s="290"/>
      <c r="QV19" s="290"/>
      <c r="QW19" s="290">
        <v>0</v>
      </c>
      <c r="QX19" s="290"/>
      <c r="QY19" s="290">
        <v>0</v>
      </c>
      <c r="QZ19" s="290"/>
      <c r="RA19" s="290"/>
      <c r="RB19" s="143">
        <f t="shared" si="145"/>
        <v>2900.11</v>
      </c>
      <c r="RC19" s="8">
        <f t="shared" si="40"/>
        <v>0</v>
      </c>
      <c r="RD19" s="8">
        <f t="shared" si="41"/>
        <v>2900.11</v>
      </c>
      <c r="RE19" s="290">
        <f t="shared" si="146"/>
        <v>6587.1600000000008</v>
      </c>
      <c r="RF19" s="8">
        <v>599.74</v>
      </c>
      <c r="RG19" s="143">
        <v>599.74</v>
      </c>
      <c r="RH19" s="143">
        <v>599.74</v>
      </c>
      <c r="RI19" s="143">
        <v>599.74</v>
      </c>
      <c r="RJ19" s="143">
        <v>599.74</v>
      </c>
      <c r="RK19" s="143">
        <v>599.74</v>
      </c>
      <c r="RL19" s="292">
        <v>747.18</v>
      </c>
      <c r="RM19" s="143">
        <v>747.18</v>
      </c>
      <c r="RN19" s="143">
        <v>747.18</v>
      </c>
      <c r="RO19" s="143">
        <v>747.18</v>
      </c>
      <c r="RP19" s="143"/>
      <c r="RQ19" s="143"/>
      <c r="RR19" s="8">
        <f t="shared" si="147"/>
        <v>17679</v>
      </c>
      <c r="RS19" s="290">
        <v>17679</v>
      </c>
      <c r="RT19" s="290"/>
      <c r="RU19" s="290">
        <v>0</v>
      </c>
      <c r="RV19" s="290">
        <v>0</v>
      </c>
      <c r="RW19" s="290">
        <v>0</v>
      </c>
      <c r="RX19" s="290">
        <v>0</v>
      </c>
      <c r="RY19" s="290"/>
      <c r="RZ19" s="290">
        <v>0</v>
      </c>
      <c r="SA19" s="290">
        <v>0</v>
      </c>
      <c r="SB19" s="290">
        <v>0</v>
      </c>
      <c r="SC19" s="290"/>
      <c r="SD19" s="290"/>
      <c r="SE19" s="8">
        <f t="shared" si="42"/>
        <v>11091.84</v>
      </c>
      <c r="SF19" s="8">
        <f t="shared" si="43"/>
        <v>0</v>
      </c>
      <c r="SG19" s="8">
        <f t="shared" si="44"/>
        <v>11091.84</v>
      </c>
      <c r="SH19" s="290">
        <f t="shared" si="148"/>
        <v>0</v>
      </c>
      <c r="SI19" s="290">
        <v>0</v>
      </c>
      <c r="SJ19" s="143">
        <v>0</v>
      </c>
      <c r="SK19" s="143">
        <v>0</v>
      </c>
      <c r="SL19" s="143">
        <v>0</v>
      </c>
      <c r="SM19" s="143">
        <v>0</v>
      </c>
      <c r="SN19" s="143">
        <v>0</v>
      </c>
      <c r="SO19" s="143">
        <v>0</v>
      </c>
      <c r="SP19" s="143">
        <v>0</v>
      </c>
      <c r="SQ19" s="143">
        <v>0</v>
      </c>
      <c r="SR19" s="143">
        <v>0</v>
      </c>
      <c r="SS19" s="143"/>
      <c r="ST19" s="143"/>
      <c r="SU19" s="8">
        <f t="shared" si="149"/>
        <v>0</v>
      </c>
      <c r="SV19" s="290">
        <v>0</v>
      </c>
      <c r="SW19" s="290">
        <v>0</v>
      </c>
      <c r="SX19" s="290">
        <v>0</v>
      </c>
      <c r="SY19" s="290">
        <v>0</v>
      </c>
      <c r="SZ19" s="290">
        <v>0</v>
      </c>
      <c r="TA19" s="290"/>
      <c r="TB19" s="290"/>
      <c r="TC19" s="290">
        <v>0</v>
      </c>
      <c r="TD19" s="290">
        <v>0</v>
      </c>
      <c r="TE19" s="290">
        <f>VLOOKUP(C19,'[2]Фін.рез.(витрати)'!$C$8:$AH$94,32,0)</f>
        <v>0</v>
      </c>
      <c r="TF19" s="290"/>
      <c r="TG19" s="290"/>
      <c r="TH19" s="8">
        <f t="shared" si="45"/>
        <v>0</v>
      </c>
      <c r="TI19" s="8">
        <f t="shared" si="46"/>
        <v>0</v>
      </c>
      <c r="TJ19" s="8">
        <f t="shared" si="47"/>
        <v>0</v>
      </c>
      <c r="TK19" s="290">
        <f t="shared" si="150"/>
        <v>4136.1599999999989</v>
      </c>
      <c r="TL19" s="290">
        <v>364.7</v>
      </c>
      <c r="TM19" s="143">
        <v>364.7</v>
      </c>
      <c r="TN19" s="143">
        <v>364.7</v>
      </c>
      <c r="TO19" s="143">
        <v>364.7</v>
      </c>
      <c r="TP19" s="143">
        <v>364.7</v>
      </c>
      <c r="TQ19" s="143">
        <v>364.7</v>
      </c>
      <c r="TR19" s="143">
        <v>486.99</v>
      </c>
      <c r="TS19" s="143">
        <v>486.99</v>
      </c>
      <c r="TT19" s="143">
        <v>486.99</v>
      </c>
      <c r="TU19" s="143">
        <v>486.99</v>
      </c>
      <c r="TV19" s="143"/>
      <c r="TW19" s="143"/>
      <c r="TX19" s="8">
        <f t="shared" si="151"/>
        <v>2773.87</v>
      </c>
      <c r="TY19" s="290">
        <v>1046.04</v>
      </c>
      <c r="TZ19" s="290">
        <v>0</v>
      </c>
      <c r="UA19" s="290">
        <v>0</v>
      </c>
      <c r="UB19" s="290">
        <v>0</v>
      </c>
      <c r="UC19" s="290">
        <v>0</v>
      </c>
      <c r="UD19" s="290">
        <v>0</v>
      </c>
      <c r="UE19" s="290">
        <v>0</v>
      </c>
      <c r="UF19" s="290">
        <v>1727.83</v>
      </c>
      <c r="UG19" s="290">
        <v>0</v>
      </c>
      <c r="UH19" s="290">
        <f>VLOOKUP(C19,'[2]Фін.рез.(витрати)'!$C$8:$AI$94,33,0)</f>
        <v>0</v>
      </c>
      <c r="UI19" s="290"/>
      <c r="UJ19" s="290"/>
      <c r="UK19" s="8">
        <f t="shared" si="48"/>
        <v>-1362.2899999999991</v>
      </c>
      <c r="UL19" s="8">
        <f t="shared" si="49"/>
        <v>-1362.2899999999991</v>
      </c>
      <c r="UM19" s="8">
        <f t="shared" si="50"/>
        <v>0</v>
      </c>
      <c r="UN19" s="290">
        <f t="shared" si="152"/>
        <v>58.959999999999994</v>
      </c>
      <c r="UO19" s="290">
        <v>5.2</v>
      </c>
      <c r="UP19" s="143">
        <v>5.2</v>
      </c>
      <c r="UQ19" s="143">
        <v>5.2</v>
      </c>
      <c r="UR19" s="143">
        <v>5.2</v>
      </c>
      <c r="US19" s="143">
        <v>5.2</v>
      </c>
      <c r="UT19" s="143">
        <v>5.2</v>
      </c>
      <c r="UU19" s="143">
        <v>6.94</v>
      </c>
      <c r="UV19" s="143">
        <v>6.94</v>
      </c>
      <c r="UW19" s="143">
        <v>6.94</v>
      </c>
      <c r="UX19" s="143">
        <v>6.94</v>
      </c>
      <c r="UY19" s="143"/>
      <c r="UZ19" s="143"/>
      <c r="VA19" s="8">
        <f t="shared" si="51"/>
        <v>0</v>
      </c>
      <c r="VB19" s="143"/>
      <c r="VC19" s="143"/>
      <c r="VD19" s="143"/>
      <c r="VE19" s="143"/>
      <c r="VF19" s="143"/>
      <c r="VG19" s="143"/>
      <c r="VH19" s="143"/>
      <c r="VI19" s="143"/>
      <c r="VJ19" s="143"/>
      <c r="VK19" s="143"/>
      <c r="VL19" s="143"/>
      <c r="VM19" s="143"/>
      <c r="VN19" s="8">
        <f t="shared" si="52"/>
        <v>-58.959999999999994</v>
      </c>
      <c r="VO19" s="8">
        <f t="shared" si="53"/>
        <v>-58.959999999999994</v>
      </c>
      <c r="VP19" s="8">
        <f t="shared" si="54"/>
        <v>0</v>
      </c>
      <c r="VQ19" s="88">
        <f t="shared" si="55"/>
        <v>0</v>
      </c>
      <c r="VR19" s="150"/>
      <c r="VS19" s="150"/>
      <c r="VT19" s="150"/>
      <c r="VU19" s="150"/>
      <c r="VV19" s="150"/>
      <c r="VW19" s="150"/>
      <c r="VX19" s="150"/>
      <c r="VY19" s="150"/>
      <c r="VZ19" s="150"/>
      <c r="WA19" s="150"/>
      <c r="WB19" s="150"/>
      <c r="WC19" s="150"/>
      <c r="WD19" s="88">
        <f t="shared" si="56"/>
        <v>0</v>
      </c>
      <c r="WE19" s="143"/>
      <c r="WF19" s="143"/>
      <c r="WG19" s="143"/>
      <c r="WH19" s="143"/>
      <c r="WI19" s="143"/>
      <c r="WJ19" s="143"/>
      <c r="WK19" s="143"/>
      <c r="WL19" s="143"/>
      <c r="WM19" s="143"/>
      <c r="WN19" s="143"/>
      <c r="WO19" s="143"/>
      <c r="WP19" s="143"/>
      <c r="WQ19" s="88">
        <f t="shared" si="57"/>
        <v>0</v>
      </c>
      <c r="WR19" s="88">
        <f t="shared" si="58"/>
        <v>0</v>
      </c>
      <c r="WS19" s="88">
        <f t="shared" si="59"/>
        <v>0</v>
      </c>
      <c r="WT19" s="291">
        <f t="shared" si="153"/>
        <v>51539.320000000007</v>
      </c>
      <c r="WU19" s="291">
        <v>4513</v>
      </c>
      <c r="WV19" s="150">
        <v>4513</v>
      </c>
      <c r="WW19" s="150">
        <v>4513</v>
      </c>
      <c r="WX19" s="150">
        <v>4513</v>
      </c>
      <c r="WY19" s="150">
        <v>4513</v>
      </c>
      <c r="WZ19" s="150">
        <v>4513</v>
      </c>
      <c r="XA19" s="150">
        <v>6115.33</v>
      </c>
      <c r="XB19" s="150">
        <v>6115.33</v>
      </c>
      <c r="XC19" s="150">
        <v>6115.33</v>
      </c>
      <c r="XD19" s="150">
        <v>6115.33</v>
      </c>
      <c r="XE19" s="150"/>
      <c r="XF19" s="150"/>
      <c r="XG19" s="291">
        <f t="shared" si="154"/>
        <v>64831.608018266306</v>
      </c>
      <c r="XH19" s="290">
        <v>6922.8285646643217</v>
      </c>
      <c r="XI19" s="290">
        <v>6974.0621712388174</v>
      </c>
      <c r="XJ19" s="290"/>
      <c r="XK19" s="290">
        <v>5262.2031600800001</v>
      </c>
      <c r="XL19" s="290">
        <v>6258.5220801818514</v>
      </c>
      <c r="XM19" s="290">
        <v>8254.1612762210898</v>
      </c>
      <c r="XN19" s="290">
        <v>7770.3458207492677</v>
      </c>
      <c r="XO19" s="290">
        <v>7667.2067893123804</v>
      </c>
      <c r="XP19" s="290">
        <v>7284.6586057672557</v>
      </c>
      <c r="XQ19" s="290">
        <f>VLOOKUP(C19,'[2]Фін.рез.(витрати)'!$C$8:$AL$94,36,0)</f>
        <v>8437.6195500513295</v>
      </c>
      <c r="XR19" s="290"/>
      <c r="XS19" s="290"/>
      <c r="XT19" s="88">
        <f t="shared" si="60"/>
        <v>13292.288018266299</v>
      </c>
      <c r="XU19" s="88">
        <f t="shared" si="61"/>
        <v>0</v>
      </c>
      <c r="XV19" s="88">
        <f t="shared" si="62"/>
        <v>13292.288018266299</v>
      </c>
      <c r="XW19" s="291">
        <f t="shared" si="155"/>
        <v>13494.3</v>
      </c>
      <c r="XX19" s="291">
        <v>1198.17</v>
      </c>
      <c r="XY19" s="150">
        <v>1198.17</v>
      </c>
      <c r="XZ19" s="150">
        <v>1198.17</v>
      </c>
      <c r="YA19" s="150">
        <v>1198.17</v>
      </c>
      <c r="YB19" s="150">
        <v>1198.17</v>
      </c>
      <c r="YC19" s="150">
        <v>1198.17</v>
      </c>
      <c r="YD19" s="150">
        <v>1576.32</v>
      </c>
      <c r="YE19" s="150">
        <v>1576.32</v>
      </c>
      <c r="YF19" s="150">
        <v>1576.32</v>
      </c>
      <c r="YG19" s="150">
        <v>1576.32</v>
      </c>
      <c r="YH19" s="150"/>
      <c r="YI19" s="150"/>
      <c r="YJ19" s="88">
        <f t="shared" si="156"/>
        <v>16827.131095599263</v>
      </c>
      <c r="YK19" s="290">
        <v>2484.4314809924235</v>
      </c>
      <c r="YL19" s="290">
        <v>1394.6621178624305</v>
      </c>
      <c r="YM19" s="290">
        <v>1427.3691048909311</v>
      </c>
      <c r="YN19" s="290">
        <v>1388.0449461805579</v>
      </c>
      <c r="YO19" s="290">
        <v>2149.2696613957091</v>
      </c>
      <c r="YP19" s="290">
        <v>1785.9795833585781</v>
      </c>
      <c r="YQ19" s="290">
        <v>1713.0083426928111</v>
      </c>
      <c r="YR19" s="290">
        <v>1440.916674530283</v>
      </c>
      <c r="YS19" s="290">
        <v>1639.69844801759</v>
      </c>
      <c r="YT19" s="290">
        <f>VLOOKUP(C19,'[2]Фін.рез.(витрати)'!$C$8:$AM$94,37,0)</f>
        <v>1403.7507356779499</v>
      </c>
      <c r="YU19" s="290"/>
      <c r="YV19" s="290"/>
      <c r="YW19" s="143">
        <f t="shared" si="157"/>
        <v>3332.8310955992638</v>
      </c>
      <c r="YX19" s="88">
        <f t="shared" si="63"/>
        <v>0</v>
      </c>
      <c r="YY19" s="88">
        <f t="shared" si="64"/>
        <v>3332.8310955992638</v>
      </c>
      <c r="YZ19" s="291">
        <f t="shared" si="158"/>
        <v>9759.7400000000016</v>
      </c>
      <c r="ZA19" s="291">
        <v>924.11</v>
      </c>
      <c r="ZB19" s="150">
        <v>924.11</v>
      </c>
      <c r="ZC19" s="150">
        <v>924.11</v>
      </c>
      <c r="ZD19" s="150">
        <v>924.11</v>
      </c>
      <c r="ZE19" s="150">
        <v>924.11</v>
      </c>
      <c r="ZF19" s="150">
        <v>924.11</v>
      </c>
      <c r="ZG19" s="150">
        <v>1053.77</v>
      </c>
      <c r="ZH19" s="150">
        <v>1053.77</v>
      </c>
      <c r="ZI19" s="150">
        <v>1053.77</v>
      </c>
      <c r="ZJ19" s="150">
        <v>1053.77</v>
      </c>
      <c r="ZK19" s="150"/>
      <c r="ZL19" s="150"/>
      <c r="ZM19" s="88">
        <f t="shared" si="159"/>
        <v>14336.800034805397</v>
      </c>
      <c r="ZN19" s="291"/>
      <c r="ZO19" s="290">
        <v>1741.1772980008138</v>
      </c>
      <c r="ZP19" s="290">
        <v>9869.6322444713533</v>
      </c>
      <c r="ZQ19" s="290">
        <v>2725.990492333231</v>
      </c>
      <c r="ZR19" s="290"/>
      <c r="ZS19" s="290"/>
      <c r="ZT19" s="290"/>
      <c r="ZU19" s="290"/>
      <c r="ZV19" s="290"/>
      <c r="ZW19" s="290"/>
      <c r="ZX19" s="290"/>
      <c r="ZY19" s="290"/>
      <c r="ZZ19" s="88">
        <f t="shared" si="65"/>
        <v>4577.0600348053958</v>
      </c>
      <c r="AAA19" s="88">
        <f t="shared" si="66"/>
        <v>0</v>
      </c>
      <c r="AAB19" s="88">
        <f t="shared" si="67"/>
        <v>4577.0600348053958</v>
      </c>
      <c r="AAC19" s="291">
        <f t="shared" si="160"/>
        <v>1949.6999999999998</v>
      </c>
      <c r="AAD19" s="291">
        <v>193.41</v>
      </c>
      <c r="AAE19" s="150">
        <v>193.41</v>
      </c>
      <c r="AAF19" s="150">
        <v>193.41</v>
      </c>
      <c r="AAG19" s="150">
        <v>193.41</v>
      </c>
      <c r="AAH19" s="150">
        <v>193.41</v>
      </c>
      <c r="AAI19" s="150">
        <v>193.41</v>
      </c>
      <c r="AAJ19" s="150">
        <v>197.31</v>
      </c>
      <c r="AAK19" s="150">
        <v>197.31</v>
      </c>
      <c r="AAL19" s="150">
        <v>197.31</v>
      </c>
      <c r="AAM19" s="150">
        <v>197.31</v>
      </c>
      <c r="AAN19" s="150"/>
      <c r="AAO19" s="150"/>
      <c r="AAP19" s="88">
        <f t="shared" si="161"/>
        <v>2598.2671822799998</v>
      </c>
      <c r="AAQ19" s="290">
        <v>268.84045650000002</v>
      </c>
      <c r="AAR19" s="290">
        <v>262.85349321000001</v>
      </c>
      <c r="AAS19" s="290">
        <v>262.23628200000002</v>
      </c>
      <c r="AAT19" s="290">
        <v>260.90641499999998</v>
      </c>
      <c r="AAU19" s="290">
        <v>262.10887857</v>
      </c>
      <c r="AAV19" s="290">
        <v>262.11523799999998</v>
      </c>
      <c r="AAW19" s="290">
        <v>256.00228500000003</v>
      </c>
      <c r="AAX19" s="290">
        <v>254.002287</v>
      </c>
      <c r="AAY19" s="290">
        <v>252.164682</v>
      </c>
      <c r="AAZ19" s="290">
        <f>VLOOKUP(C19,'[2]Фін.рез.(витрати)'!$C$8:$AO$94,39,0)</f>
        <v>257.03716500000002</v>
      </c>
      <c r="ABA19" s="290"/>
      <c r="ABB19" s="290"/>
      <c r="ABC19" s="88">
        <f t="shared" si="68"/>
        <v>648.56718228</v>
      </c>
      <c r="ABD19" s="88">
        <f t="shared" si="69"/>
        <v>0</v>
      </c>
      <c r="ABE19" s="88">
        <f t="shared" si="70"/>
        <v>648.56718228</v>
      </c>
      <c r="ABF19" s="291">
        <f t="shared" si="162"/>
        <v>431.88000000000005</v>
      </c>
      <c r="ABG19" s="291">
        <v>42.82</v>
      </c>
      <c r="ABH19" s="150">
        <v>42.82</v>
      </c>
      <c r="ABI19" s="150">
        <v>42.82</v>
      </c>
      <c r="ABJ19" s="150">
        <v>42.82</v>
      </c>
      <c r="ABK19" s="150">
        <v>42.82</v>
      </c>
      <c r="ABL19" s="150">
        <v>42.82</v>
      </c>
      <c r="ABM19" s="150">
        <v>43.74</v>
      </c>
      <c r="ABN19" s="150">
        <v>43.74</v>
      </c>
      <c r="ABO19" s="150">
        <v>43.74</v>
      </c>
      <c r="ABP19" s="150">
        <v>43.74</v>
      </c>
      <c r="ABQ19" s="150"/>
      <c r="ABR19" s="150"/>
      <c r="ABS19" s="88">
        <f t="shared" si="163"/>
        <v>0</v>
      </c>
      <c r="ABT19" s="290">
        <v>0</v>
      </c>
      <c r="ABU19" s="290"/>
      <c r="ABV19" s="290"/>
      <c r="ABW19" s="290"/>
      <c r="ABX19" s="290"/>
      <c r="ABY19" s="290"/>
      <c r="ABZ19" s="290"/>
      <c r="ACA19" s="290">
        <v>0</v>
      </c>
      <c r="ACB19" s="290">
        <v>0</v>
      </c>
      <c r="ACC19" s="290">
        <f>VLOOKUP(C19,'[2]Фін.рез.(витрати)'!$C$8:$AP$94,40,0)</f>
        <v>0</v>
      </c>
      <c r="ACD19" s="290"/>
      <c r="ACE19" s="290"/>
      <c r="ACF19" s="88">
        <f t="shared" si="71"/>
        <v>-431.88000000000005</v>
      </c>
      <c r="ACG19" s="88">
        <f t="shared" si="72"/>
        <v>-431.88000000000005</v>
      </c>
      <c r="ACH19" s="88">
        <f t="shared" si="73"/>
        <v>0</v>
      </c>
      <c r="ACI19" s="86">
        <f t="shared" si="74"/>
        <v>7843.8799999999992</v>
      </c>
      <c r="ACJ19" s="88">
        <f t="shared" si="75"/>
        <v>7658.9761677119996</v>
      </c>
      <c r="ACK19" s="288">
        <f t="shared" si="76"/>
        <v>-184.90383228799965</v>
      </c>
      <c r="ACL19" s="88">
        <f t="shared" si="77"/>
        <v>-184.90383228799965</v>
      </c>
      <c r="ACM19" s="88">
        <f t="shared" si="78"/>
        <v>0</v>
      </c>
      <c r="ACN19" s="290">
        <f t="shared" si="164"/>
        <v>7843.8799999999992</v>
      </c>
      <c r="ACO19" s="290">
        <v>807.46</v>
      </c>
      <c r="ACP19" s="143">
        <v>807.46</v>
      </c>
      <c r="ACQ19" s="143">
        <v>807.46</v>
      </c>
      <c r="ACR19" s="143">
        <v>807.46</v>
      </c>
      <c r="ACS19" s="143">
        <v>807.46</v>
      </c>
      <c r="ACT19" s="143">
        <v>807.46</v>
      </c>
      <c r="ACU19" s="143">
        <v>749.78</v>
      </c>
      <c r="ACV19" s="143">
        <v>749.78</v>
      </c>
      <c r="ACW19" s="143">
        <v>749.78</v>
      </c>
      <c r="ACX19" s="143">
        <v>749.78</v>
      </c>
      <c r="ACY19" s="143"/>
      <c r="ACZ19" s="143"/>
      <c r="ADA19" s="8">
        <f t="shared" si="165"/>
        <v>7658.9761677119996</v>
      </c>
      <c r="ADB19" s="290">
        <v>1026.4817430000001</v>
      </c>
      <c r="ADC19" s="290">
        <v>757.83734405999996</v>
      </c>
      <c r="ADD19" s="290">
        <v>751.97105279999994</v>
      </c>
      <c r="ADE19" s="290">
        <v>532.65569400000004</v>
      </c>
      <c r="ADF19" s="290">
        <v>535.11059365200003</v>
      </c>
      <c r="ADG19" s="290">
        <v>894.59550899999999</v>
      </c>
      <c r="ADH19" s="290">
        <v>686.219112</v>
      </c>
      <c r="ADI19" s="290">
        <v>637.31482920000008</v>
      </c>
      <c r="ADJ19" s="290">
        <v>510.879096</v>
      </c>
      <c r="ADK19" s="290">
        <f>VLOOKUP(C19,'[2]Фін.рез.(витрати)'!$C$8:$AR$94,42,0)</f>
        <v>1325.9111940000003</v>
      </c>
      <c r="ADL19" s="290"/>
      <c r="ADM19" s="290"/>
      <c r="ADN19" s="8">
        <f t="shared" si="79"/>
        <v>-184.90383228799965</v>
      </c>
      <c r="ADO19" s="8">
        <f t="shared" si="80"/>
        <v>-184.90383228799965</v>
      </c>
      <c r="ADP19" s="8">
        <f t="shared" si="81"/>
        <v>0</v>
      </c>
      <c r="ADQ19" s="290">
        <f t="shared" si="166"/>
        <v>0</v>
      </c>
      <c r="ADR19" s="290">
        <v>0</v>
      </c>
      <c r="ADS19" s="143">
        <v>0</v>
      </c>
      <c r="ADT19" s="143">
        <v>0</v>
      </c>
      <c r="ADU19" s="143">
        <v>0</v>
      </c>
      <c r="ADV19" s="143">
        <v>0</v>
      </c>
      <c r="ADW19" s="143">
        <v>0</v>
      </c>
      <c r="ADX19" s="143">
        <v>0</v>
      </c>
      <c r="ADY19" s="143">
        <v>0</v>
      </c>
      <c r="ADZ19" s="143">
        <v>0</v>
      </c>
      <c r="AEA19" s="143">
        <v>0</v>
      </c>
      <c r="AEB19" s="143"/>
      <c r="AEC19" s="143"/>
      <c r="AED19" s="8">
        <f t="shared" si="167"/>
        <v>0</v>
      </c>
      <c r="AEE19" s="290">
        <v>0</v>
      </c>
      <c r="AEF19" s="290">
        <v>0</v>
      </c>
      <c r="AEG19" s="290">
        <v>0</v>
      </c>
      <c r="AEH19" s="290">
        <v>0</v>
      </c>
      <c r="AEI19" s="290">
        <v>0</v>
      </c>
      <c r="AEJ19" s="290">
        <v>0</v>
      </c>
      <c r="AEK19" s="290">
        <v>0</v>
      </c>
      <c r="AEL19" s="290">
        <v>0</v>
      </c>
      <c r="AEM19" s="290">
        <v>0</v>
      </c>
      <c r="AEN19" s="290">
        <f>VLOOKUP(C19,'[2]Фін.рез.(витрати)'!$C$8:$AS$94,43,0)</f>
        <v>0</v>
      </c>
      <c r="AEO19" s="290"/>
      <c r="AEP19" s="290"/>
      <c r="AEQ19" s="8">
        <f t="shared" si="82"/>
        <v>0</v>
      </c>
      <c r="AER19" s="8">
        <f t="shared" si="83"/>
        <v>0</v>
      </c>
      <c r="AES19" s="8">
        <f t="shared" si="84"/>
        <v>0</v>
      </c>
      <c r="AET19" s="290">
        <f t="shared" si="168"/>
        <v>0</v>
      </c>
      <c r="AEU19" s="290"/>
      <c r="AEV19" s="143"/>
      <c r="AEW19" s="143"/>
      <c r="AEX19" s="143"/>
      <c r="AEY19" s="143"/>
      <c r="AEZ19" s="143"/>
      <c r="AFA19" s="143"/>
      <c r="AFB19" s="143"/>
      <c r="AFC19" s="143"/>
      <c r="AFD19" s="143"/>
      <c r="AFE19" s="143"/>
      <c r="AFF19" s="143"/>
      <c r="AFG19" s="8">
        <f t="shared" si="169"/>
        <v>0</v>
      </c>
      <c r="AFH19" s="290"/>
      <c r="AFI19" s="290"/>
      <c r="AFJ19" s="290"/>
      <c r="AFK19" s="290"/>
      <c r="AFL19" s="290"/>
      <c r="AFM19" s="290"/>
      <c r="AFN19" s="290"/>
      <c r="AFO19" s="290"/>
      <c r="AFP19" s="290"/>
      <c r="AFQ19" s="290"/>
      <c r="AFR19" s="290"/>
      <c r="AFS19" s="290"/>
      <c r="AFT19" s="8">
        <f t="shared" si="85"/>
        <v>0</v>
      </c>
      <c r="AFU19" s="8">
        <f t="shared" si="86"/>
        <v>0</v>
      </c>
      <c r="AFV19" s="94">
        <f t="shared" si="87"/>
        <v>0</v>
      </c>
      <c r="AFW19" s="293">
        <f t="shared" si="88"/>
        <v>264834.49999999994</v>
      </c>
      <c r="AFX19" s="294">
        <f t="shared" si="89"/>
        <v>368617.4216268186</v>
      </c>
      <c r="AFY19" s="295">
        <f t="shared" si="90"/>
        <v>103782.92162681866</v>
      </c>
      <c r="AFZ19" s="8">
        <f t="shared" si="170"/>
        <v>0</v>
      </c>
      <c r="AGA19" s="95">
        <f t="shared" si="171"/>
        <v>103782.92162681866</v>
      </c>
      <c r="AGB19" s="296">
        <f t="shared" si="91"/>
        <v>317801.39999999991</v>
      </c>
      <c r="AGC19" s="295">
        <f t="shared" si="91"/>
        <v>442340.90595218231</v>
      </c>
      <c r="AGD19" s="295">
        <f t="shared" si="92"/>
        <v>124539.5059521824</v>
      </c>
      <c r="AGE19" s="8">
        <f t="shared" si="93"/>
        <v>0</v>
      </c>
      <c r="AGF19" s="94">
        <f t="shared" si="94"/>
        <v>124539.5059521824</v>
      </c>
      <c r="AGG19" s="107">
        <f t="shared" si="172"/>
        <v>15890.069999999996</v>
      </c>
      <c r="AGH19" s="140">
        <f t="shared" si="173"/>
        <v>22117.045297609118</v>
      </c>
      <c r="AGI19" s="295">
        <f t="shared" si="95"/>
        <v>6226.9752976091222</v>
      </c>
      <c r="AGJ19" s="8">
        <f t="shared" si="96"/>
        <v>0</v>
      </c>
      <c r="AGK19" s="95">
        <f t="shared" si="97"/>
        <v>6226.9752976091222</v>
      </c>
      <c r="AGL19" s="108">
        <f t="shared" si="174"/>
        <v>333691.46999999991</v>
      </c>
      <c r="AGM19" s="108">
        <f t="shared" si="174"/>
        <v>464457.95124979143</v>
      </c>
      <c r="AGN19" s="297">
        <f t="shared" si="99"/>
        <v>130766.48124979151</v>
      </c>
      <c r="AGO19" s="108">
        <f t="shared" si="100"/>
        <v>0</v>
      </c>
      <c r="AGP19" s="109">
        <f t="shared" si="101"/>
        <v>130766.48124979151</v>
      </c>
      <c r="AGQ19" s="139">
        <f t="shared" si="175"/>
        <v>4.7619047619047623E-2</v>
      </c>
      <c r="AGR19" s="298"/>
      <c r="AGS19" s="298">
        <v>0.05</v>
      </c>
      <c r="AGT19" s="299"/>
      <c r="AGU19" s="177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</row>
    <row r="20" spans="1:892" s="141" customFormat="1" ht="12.75" outlineLevel="1" x14ac:dyDescent="0.25">
      <c r="A20" s="154">
        <v>450</v>
      </c>
      <c r="B20" s="285">
        <v>3</v>
      </c>
      <c r="C20" s="300" t="s">
        <v>2531</v>
      </c>
      <c r="D20" s="301">
        <v>5</v>
      </c>
      <c r="E20" s="149">
        <v>5853.2</v>
      </c>
      <c r="F20" s="288">
        <f t="shared" si="0"/>
        <v>90271.540000000008</v>
      </c>
      <c r="G20" s="289">
        <f t="shared" si="1"/>
        <v>101508.61349242683</v>
      </c>
      <c r="H20" s="288">
        <f t="shared" si="2"/>
        <v>11237.073492426818</v>
      </c>
      <c r="I20" s="88">
        <f t="shared" si="3"/>
        <v>0</v>
      </c>
      <c r="J20" s="88">
        <f t="shared" si="4"/>
        <v>11237.073492426818</v>
      </c>
      <c r="K20" s="290">
        <f t="shared" si="102"/>
        <v>30177.140000000007</v>
      </c>
      <c r="L20" s="143">
        <v>2661.59</v>
      </c>
      <c r="M20" s="143">
        <v>2661.59</v>
      </c>
      <c r="N20" s="143">
        <v>2661.59</v>
      </c>
      <c r="O20" s="143">
        <v>2661.59</v>
      </c>
      <c r="P20" s="143">
        <v>2661.59</v>
      </c>
      <c r="Q20" s="143">
        <v>2661.59</v>
      </c>
      <c r="R20" s="143">
        <v>3551.9</v>
      </c>
      <c r="S20" s="143">
        <v>3551.9</v>
      </c>
      <c r="T20" s="143">
        <v>3551.9</v>
      </c>
      <c r="U20" s="143">
        <v>3551.9</v>
      </c>
      <c r="V20" s="143"/>
      <c r="W20" s="143"/>
      <c r="X20" s="143">
        <f t="shared" si="103"/>
        <v>35309.597302245216</v>
      </c>
      <c r="Y20" s="290">
        <v>0</v>
      </c>
      <c r="Z20" s="290">
        <v>0</v>
      </c>
      <c r="AA20" s="290">
        <v>15333.400126578994</v>
      </c>
      <c r="AB20" s="290">
        <v>0</v>
      </c>
      <c r="AC20" s="290">
        <v>0</v>
      </c>
      <c r="AD20" s="290">
        <v>0</v>
      </c>
      <c r="AE20" s="290">
        <v>0</v>
      </c>
      <c r="AF20" s="290">
        <v>19976.197175666221</v>
      </c>
      <c r="AG20" s="290">
        <v>0</v>
      </c>
      <c r="AH20" s="290">
        <v>0</v>
      </c>
      <c r="AI20" s="290"/>
      <c r="AJ20" s="290"/>
      <c r="AK20" s="143"/>
      <c r="AL20" s="143">
        <f t="shared" si="104"/>
        <v>0</v>
      </c>
      <c r="AM20" s="143">
        <f t="shared" si="5"/>
        <v>0</v>
      </c>
      <c r="AN20" s="290">
        <f t="shared" si="105"/>
        <v>5734.0599999999995</v>
      </c>
      <c r="AO20" s="143">
        <v>504.57</v>
      </c>
      <c r="AP20" s="143">
        <v>504.57</v>
      </c>
      <c r="AQ20" s="143">
        <v>504.57</v>
      </c>
      <c r="AR20" s="143">
        <v>504.57</v>
      </c>
      <c r="AS20" s="143">
        <v>504.57</v>
      </c>
      <c r="AT20" s="143">
        <v>504.57</v>
      </c>
      <c r="AU20" s="143">
        <v>676.66</v>
      </c>
      <c r="AV20" s="143">
        <v>676.66</v>
      </c>
      <c r="AW20" s="143">
        <v>676.66</v>
      </c>
      <c r="AX20" s="143">
        <v>676.66</v>
      </c>
      <c r="AY20" s="143"/>
      <c r="AZ20" s="143"/>
      <c r="BA20" s="8">
        <f t="shared" si="106"/>
        <v>6879.6587137321631</v>
      </c>
      <c r="BB20" s="290">
        <v>0</v>
      </c>
      <c r="BC20" s="290">
        <v>0</v>
      </c>
      <c r="BD20" s="290">
        <v>2987.5312600634652</v>
      </c>
      <c r="BE20" s="290">
        <v>0</v>
      </c>
      <c r="BF20" s="290">
        <v>0</v>
      </c>
      <c r="BG20" s="290">
        <v>0</v>
      </c>
      <c r="BH20" s="290">
        <v>0</v>
      </c>
      <c r="BI20" s="290">
        <v>3892.1274536686979</v>
      </c>
      <c r="BJ20" s="290">
        <v>0</v>
      </c>
      <c r="BK20" s="290">
        <v>0</v>
      </c>
      <c r="BL20" s="290"/>
      <c r="BM20" s="290"/>
      <c r="BN20" s="143"/>
      <c r="BO20" s="8">
        <f t="shared" si="6"/>
        <v>0</v>
      </c>
      <c r="BP20" s="8">
        <f t="shared" si="7"/>
        <v>0</v>
      </c>
      <c r="BQ20" s="290">
        <f t="shared" si="107"/>
        <v>3458.2600000000007</v>
      </c>
      <c r="BR20" s="143">
        <v>328.97</v>
      </c>
      <c r="BS20" s="263">
        <v>328.97</v>
      </c>
      <c r="BT20" s="143">
        <v>328.97</v>
      </c>
      <c r="BU20" s="143">
        <v>328.97</v>
      </c>
      <c r="BV20" s="143">
        <v>328.97</v>
      </c>
      <c r="BW20" s="143">
        <v>328.97</v>
      </c>
      <c r="BX20" s="143">
        <v>371.11</v>
      </c>
      <c r="BY20" s="143">
        <v>371.11</v>
      </c>
      <c r="BZ20" s="143">
        <v>371.11</v>
      </c>
      <c r="CA20" s="143">
        <v>371.11</v>
      </c>
      <c r="CB20" s="143"/>
      <c r="CC20" s="143"/>
      <c r="CD20" s="290">
        <f t="shared" si="108"/>
        <v>3701.0121023952001</v>
      </c>
      <c r="CE20" s="290">
        <v>382.94053596000003</v>
      </c>
      <c r="CF20" s="290">
        <v>374.41261214640002</v>
      </c>
      <c r="CG20" s="290">
        <v>373.53344688000004</v>
      </c>
      <c r="CH20" s="290">
        <v>371.63916360000002</v>
      </c>
      <c r="CI20" s="290">
        <v>373.35197144880004</v>
      </c>
      <c r="CJ20" s="290">
        <v>373.36086540000002</v>
      </c>
      <c r="CK20" s="290">
        <v>364.65364440000002</v>
      </c>
      <c r="CL20" s="290">
        <v>361.80481608000002</v>
      </c>
      <c r="CM20" s="290">
        <v>359.18730288</v>
      </c>
      <c r="CN20" s="290">
        <v>366.12774360000003</v>
      </c>
      <c r="CO20" s="290"/>
      <c r="CP20" s="290"/>
      <c r="CQ20" s="143"/>
      <c r="CR20" s="8">
        <f t="shared" si="8"/>
        <v>0</v>
      </c>
      <c r="CS20" s="8">
        <f t="shared" si="9"/>
        <v>0</v>
      </c>
      <c r="CT20" s="290">
        <f t="shared" si="109"/>
        <v>731.72</v>
      </c>
      <c r="CU20" s="290">
        <v>69.66</v>
      </c>
      <c r="CV20" s="143">
        <v>69.66</v>
      </c>
      <c r="CW20" s="143">
        <v>69.66</v>
      </c>
      <c r="CX20" s="143">
        <v>69.66</v>
      </c>
      <c r="CY20" s="143">
        <v>69.66</v>
      </c>
      <c r="CZ20" s="143">
        <v>69.66</v>
      </c>
      <c r="DA20" s="143">
        <v>78.44</v>
      </c>
      <c r="DB20" s="143">
        <v>78.44</v>
      </c>
      <c r="DC20" s="143">
        <v>78.44</v>
      </c>
      <c r="DD20" s="143">
        <v>78.44</v>
      </c>
      <c r="DE20" s="143"/>
      <c r="DF20" s="143"/>
      <c r="DG20" s="290">
        <f t="shared" si="110"/>
        <v>780.71739006579992</v>
      </c>
      <c r="DH20" s="290">
        <v>80.780156214999991</v>
      </c>
      <c r="DI20" s="290">
        <v>78.981216293100005</v>
      </c>
      <c r="DJ20" s="290">
        <v>78.795759019999991</v>
      </c>
      <c r="DK20" s="290">
        <v>78.39616565</v>
      </c>
      <c r="DL20" s="290">
        <v>78.757477322699998</v>
      </c>
      <c r="DM20" s="290">
        <v>78.759353474999998</v>
      </c>
      <c r="DN20" s="290">
        <v>76.92259134999999</v>
      </c>
      <c r="DO20" s="290">
        <v>76.321639570000002</v>
      </c>
      <c r="DP20" s="290">
        <v>75.769483019999996</v>
      </c>
      <c r="DQ20" s="290">
        <v>77.23354814999999</v>
      </c>
      <c r="DR20" s="290"/>
      <c r="DS20" s="290"/>
      <c r="DT20" s="143">
        <f t="shared" si="111"/>
        <v>48.997390065799891</v>
      </c>
      <c r="DU20" s="8">
        <f t="shared" si="10"/>
        <v>0</v>
      </c>
      <c r="DV20" s="8">
        <f t="shared" si="112"/>
        <v>48.997390065799891</v>
      </c>
      <c r="DW20" s="290">
        <f t="shared" si="11"/>
        <v>1551.18</v>
      </c>
      <c r="DX20" s="290">
        <v>136.38999999999999</v>
      </c>
      <c r="DY20" s="143">
        <v>136.38999999999999</v>
      </c>
      <c r="DZ20" s="143">
        <v>136.38999999999999</v>
      </c>
      <c r="EA20" s="143">
        <v>136.38999999999999</v>
      </c>
      <c r="EB20" s="143">
        <v>136.38999999999999</v>
      </c>
      <c r="EC20" s="143">
        <v>136.38999999999999</v>
      </c>
      <c r="ED20" s="143">
        <v>183.21</v>
      </c>
      <c r="EE20" s="143">
        <v>183.21</v>
      </c>
      <c r="EF20" s="143">
        <v>183.21</v>
      </c>
      <c r="EG20" s="143">
        <v>183.21</v>
      </c>
      <c r="EH20" s="143"/>
      <c r="EI20" s="143"/>
      <c r="EJ20" s="143"/>
      <c r="EK20" s="290">
        <f t="shared" si="113"/>
        <v>1858.0302131126361</v>
      </c>
      <c r="EL20" s="290">
        <v>0</v>
      </c>
      <c r="EM20" s="290">
        <v>0</v>
      </c>
      <c r="EN20" s="290">
        <v>806.8584868828782</v>
      </c>
      <c r="EO20" s="290">
        <v>0</v>
      </c>
      <c r="EP20" s="290">
        <v>0</v>
      </c>
      <c r="EQ20" s="290">
        <v>0</v>
      </c>
      <c r="ER20" s="290">
        <v>0</v>
      </c>
      <c r="ES20" s="290">
        <v>1051.171726229758</v>
      </c>
      <c r="ET20" s="290">
        <v>0</v>
      </c>
      <c r="EU20" s="290">
        <v>0</v>
      </c>
      <c r="EV20" s="290"/>
      <c r="EW20" s="290"/>
      <c r="EX20" s="8">
        <f t="shared" si="12"/>
        <v>306.85021311263608</v>
      </c>
      <c r="EY20" s="8">
        <f t="shared" si="114"/>
        <v>0</v>
      </c>
      <c r="EZ20" s="8">
        <f t="shared" si="115"/>
        <v>306.85021311263608</v>
      </c>
      <c r="FA20" s="290">
        <f t="shared" si="116"/>
        <v>20175.840000000004</v>
      </c>
      <c r="FB20" s="290">
        <v>1774.78</v>
      </c>
      <c r="FC20" s="143">
        <v>1774.78</v>
      </c>
      <c r="FD20" s="143">
        <v>1774.78</v>
      </c>
      <c r="FE20" s="143">
        <v>1774.78</v>
      </c>
      <c r="FF20" s="143">
        <v>1774.78</v>
      </c>
      <c r="FG20" s="143">
        <v>1774.78</v>
      </c>
      <c r="FH20" s="143">
        <v>2381.79</v>
      </c>
      <c r="FI20" s="143">
        <v>2381.79</v>
      </c>
      <c r="FJ20" s="143">
        <v>2381.79</v>
      </c>
      <c r="FK20" s="143">
        <v>2381.79</v>
      </c>
      <c r="FL20" s="143"/>
      <c r="FM20" s="143"/>
      <c r="FN20" s="8">
        <f t="shared" si="117"/>
        <v>24314.939950951877</v>
      </c>
      <c r="FO20" s="290">
        <v>0</v>
      </c>
      <c r="FP20" s="290">
        <v>0</v>
      </c>
      <c r="FQ20" s="290">
        <v>10568.131811139361</v>
      </c>
      <c r="FR20" s="290">
        <v>0</v>
      </c>
      <c r="FS20" s="290">
        <v>0</v>
      </c>
      <c r="FT20" s="290">
        <v>0</v>
      </c>
      <c r="FU20" s="290">
        <v>0</v>
      </c>
      <c r="FV20" s="290">
        <v>13746.808139812518</v>
      </c>
      <c r="FW20" s="290">
        <v>0</v>
      </c>
      <c r="FX20" s="290">
        <v>0</v>
      </c>
      <c r="FY20" s="290"/>
      <c r="FZ20" s="290"/>
      <c r="GA20" s="143">
        <f t="shared" si="118"/>
        <v>4139.0999509518733</v>
      </c>
      <c r="GB20" s="8">
        <f t="shared" si="119"/>
        <v>0</v>
      </c>
      <c r="GC20" s="8">
        <f t="shared" si="120"/>
        <v>4139.0999509518733</v>
      </c>
      <c r="GD20" s="290">
        <f t="shared" si="121"/>
        <v>0</v>
      </c>
      <c r="GE20" s="143"/>
      <c r="GF20" s="143"/>
      <c r="GG20" s="143"/>
      <c r="GH20" s="143"/>
      <c r="GI20" s="143"/>
      <c r="GJ20" s="143"/>
      <c r="GK20" s="143"/>
      <c r="GL20" s="143"/>
      <c r="GM20" s="143"/>
      <c r="GN20" s="143"/>
      <c r="GO20" s="143"/>
      <c r="GP20" s="143"/>
      <c r="GQ20" s="8">
        <f t="shared" si="122"/>
        <v>0</v>
      </c>
      <c r="GR20" s="290">
        <v>0</v>
      </c>
      <c r="GS20" s="290">
        <f>VLOOKUP(C20,'[2]Фін.рез.(витрати)'!$C$8:$V$94,20,0)</f>
        <v>0</v>
      </c>
      <c r="GT20" s="290"/>
      <c r="GU20" s="290"/>
      <c r="GV20" s="143">
        <f t="shared" si="123"/>
        <v>0</v>
      </c>
      <c r="GW20" s="8">
        <f t="shared" si="13"/>
        <v>0</v>
      </c>
      <c r="GX20" s="8">
        <f t="shared" si="14"/>
        <v>0</v>
      </c>
      <c r="GY20" s="290">
        <f t="shared" si="124"/>
        <v>28443.34</v>
      </c>
      <c r="GZ20" s="290">
        <v>2517.0100000000002</v>
      </c>
      <c r="HA20" s="143">
        <v>2517.0100000000002</v>
      </c>
      <c r="HB20" s="143">
        <v>2517.0100000000002</v>
      </c>
      <c r="HC20" s="143">
        <v>2517.0100000000002</v>
      </c>
      <c r="HD20" s="143">
        <v>2517.0100000000002</v>
      </c>
      <c r="HE20" s="143">
        <v>2517.0100000000002</v>
      </c>
      <c r="HF20" s="143">
        <v>3335.32</v>
      </c>
      <c r="HG20" s="143">
        <v>3335.32</v>
      </c>
      <c r="HH20" s="143">
        <v>3335.32</v>
      </c>
      <c r="HI20" s="143">
        <v>3335.32</v>
      </c>
      <c r="HJ20" s="143"/>
      <c r="HK20" s="143"/>
      <c r="HL20" s="8">
        <f t="shared" si="125"/>
        <v>28664.65781992393</v>
      </c>
      <c r="HM20" s="290">
        <v>3651.8093953444468</v>
      </c>
      <c r="HN20" s="290">
        <v>2697.9811663108385</v>
      </c>
      <c r="HO20" s="290">
        <v>3169.4944073842535</v>
      </c>
      <c r="HP20" s="290">
        <v>3252.0293809749414</v>
      </c>
      <c r="HQ20" s="290">
        <v>2711.9071107098184</v>
      </c>
      <c r="HR20" s="290">
        <v>2705.4537619898638</v>
      </c>
      <c r="HS20" s="290">
        <v>2492.9194129958851</v>
      </c>
      <c r="HT20" s="290">
        <v>2478.3126628935502</v>
      </c>
      <c r="HU20" s="290">
        <v>2785.9075844984222</v>
      </c>
      <c r="HV20" s="290">
        <v>2718.8429368219131</v>
      </c>
      <c r="HW20" s="290"/>
      <c r="HX20" s="290"/>
      <c r="HY20" s="8">
        <f t="shared" si="15"/>
        <v>221.31781992393007</v>
      </c>
      <c r="HZ20" s="8">
        <f t="shared" si="16"/>
        <v>0</v>
      </c>
      <c r="IA20" s="8">
        <f t="shared" si="17"/>
        <v>221.31781992393007</v>
      </c>
      <c r="IB20" s="291">
        <f t="shared" si="126"/>
        <v>0</v>
      </c>
      <c r="IC20" s="291">
        <v>0</v>
      </c>
      <c r="ID20" s="150">
        <v>0</v>
      </c>
      <c r="IE20" s="150">
        <v>0</v>
      </c>
      <c r="IF20" s="291">
        <v>0</v>
      </c>
      <c r="IG20" s="291">
        <v>0</v>
      </c>
      <c r="IH20" s="291">
        <v>0</v>
      </c>
      <c r="II20" s="291">
        <v>0</v>
      </c>
      <c r="IJ20" s="291"/>
      <c r="IK20" s="291"/>
      <c r="IL20" s="291"/>
      <c r="IM20" s="291"/>
      <c r="IN20" s="291"/>
      <c r="IO20" s="88">
        <f t="shared" si="127"/>
        <v>0</v>
      </c>
      <c r="IP20" s="290">
        <v>0</v>
      </c>
      <c r="IQ20" s="290">
        <v>0</v>
      </c>
      <c r="IR20" s="290">
        <v>0</v>
      </c>
      <c r="IS20" s="290">
        <v>0</v>
      </c>
      <c r="IT20" s="290">
        <v>0</v>
      </c>
      <c r="IU20" s="290">
        <v>0</v>
      </c>
      <c r="IV20" s="290">
        <v>0</v>
      </c>
      <c r="IW20" s="290">
        <v>0</v>
      </c>
      <c r="IX20" s="290">
        <v>0</v>
      </c>
      <c r="IY20" s="290">
        <v>0</v>
      </c>
      <c r="IZ20" s="290"/>
      <c r="JA20" s="290"/>
      <c r="JB20" s="150">
        <f t="shared" si="18"/>
        <v>0</v>
      </c>
      <c r="JC20" s="88">
        <f t="shared" si="19"/>
        <v>0</v>
      </c>
      <c r="JD20" s="88">
        <f t="shared" si="20"/>
        <v>0</v>
      </c>
      <c r="JE20" s="291">
        <f t="shared" si="128"/>
        <v>0</v>
      </c>
      <c r="JF20" s="291">
        <v>0</v>
      </c>
      <c r="JG20" s="150">
        <v>0</v>
      </c>
      <c r="JH20" s="150">
        <v>0</v>
      </c>
      <c r="JI20" s="150">
        <v>0</v>
      </c>
      <c r="JJ20" s="150">
        <v>0</v>
      </c>
      <c r="JK20" s="150">
        <v>0</v>
      </c>
      <c r="JL20" s="150">
        <v>0</v>
      </c>
      <c r="JM20" s="150">
        <v>0</v>
      </c>
      <c r="JN20" s="150">
        <v>0</v>
      </c>
      <c r="JO20" s="150">
        <v>0</v>
      </c>
      <c r="JP20" s="150"/>
      <c r="JQ20" s="150"/>
      <c r="JR20" s="291">
        <f t="shared" si="129"/>
        <v>0</v>
      </c>
      <c r="JS20" s="290">
        <v>0</v>
      </c>
      <c r="JT20" s="290">
        <v>0</v>
      </c>
      <c r="JU20" s="290">
        <v>0</v>
      </c>
      <c r="JV20" s="290">
        <v>0</v>
      </c>
      <c r="JW20" s="290">
        <v>0</v>
      </c>
      <c r="JX20" s="290">
        <v>0</v>
      </c>
      <c r="JY20" s="290">
        <v>0</v>
      </c>
      <c r="JZ20" s="290">
        <v>0</v>
      </c>
      <c r="KA20" s="290">
        <v>0</v>
      </c>
      <c r="KB20" s="290">
        <v>0</v>
      </c>
      <c r="KC20" s="290"/>
      <c r="KD20" s="290"/>
      <c r="KE20" s="150">
        <f t="shared" si="21"/>
        <v>0</v>
      </c>
      <c r="KF20" s="88">
        <f t="shared" si="22"/>
        <v>0</v>
      </c>
      <c r="KG20" s="88">
        <f t="shared" si="23"/>
        <v>0</v>
      </c>
      <c r="KH20" s="291">
        <f t="shared" si="130"/>
        <v>7765.24</v>
      </c>
      <c r="KI20" s="291">
        <v>683.1</v>
      </c>
      <c r="KJ20" s="150">
        <v>683.1</v>
      </c>
      <c r="KK20" s="150">
        <v>683.1</v>
      </c>
      <c r="KL20" s="150">
        <v>683.1</v>
      </c>
      <c r="KM20" s="150">
        <v>683.1</v>
      </c>
      <c r="KN20" s="150">
        <v>683.1</v>
      </c>
      <c r="KO20" s="150">
        <v>916.66</v>
      </c>
      <c r="KP20" s="150">
        <v>916.66</v>
      </c>
      <c r="KQ20" s="150">
        <v>916.66</v>
      </c>
      <c r="KR20" s="150">
        <v>916.66</v>
      </c>
      <c r="KS20" s="150"/>
      <c r="KT20" s="150"/>
      <c r="KU20" s="88">
        <f t="shared" si="131"/>
        <v>10827.68166986383</v>
      </c>
      <c r="KV20" s="290">
        <v>930.53189367324933</v>
      </c>
      <c r="KW20" s="290">
        <v>994.94202803519045</v>
      </c>
      <c r="KX20" s="290">
        <v>988.66227849401935</v>
      </c>
      <c r="KY20" s="290">
        <v>940.25641129342171</v>
      </c>
      <c r="KZ20" s="290">
        <v>980.91968418282329</v>
      </c>
      <c r="LA20" s="290">
        <v>1262.4621505353459</v>
      </c>
      <c r="LB20" s="290">
        <v>1171.6735465274203</v>
      </c>
      <c r="LC20" s="290">
        <v>1163.4480906534502</v>
      </c>
      <c r="LD20" s="290">
        <v>1199.8574734997719</v>
      </c>
      <c r="LE20" s="290">
        <v>1194.9281129691394</v>
      </c>
      <c r="LF20" s="290"/>
      <c r="LG20" s="290"/>
      <c r="LH20" s="150">
        <f t="shared" si="132"/>
        <v>3062.4416698638306</v>
      </c>
      <c r="LI20" s="88">
        <f t="shared" si="24"/>
        <v>0</v>
      </c>
      <c r="LJ20" s="88">
        <f t="shared" si="25"/>
        <v>3062.4416698638306</v>
      </c>
      <c r="LK20" s="88">
        <f t="shared" si="133"/>
        <v>0</v>
      </c>
      <c r="LL20" s="150"/>
      <c r="LM20" s="150"/>
      <c r="LN20" s="150"/>
      <c r="LO20" s="150"/>
      <c r="LP20" s="150"/>
      <c r="LQ20" s="150"/>
      <c r="LR20" s="150"/>
      <c r="LS20" s="150"/>
      <c r="LT20" s="150"/>
      <c r="LU20" s="150"/>
      <c r="LV20" s="150"/>
      <c r="LW20" s="150"/>
      <c r="LX20" s="88">
        <f t="shared" si="26"/>
        <v>0</v>
      </c>
      <c r="LY20" s="150"/>
      <c r="LZ20" s="150"/>
      <c r="MA20" s="150"/>
      <c r="MB20" s="150"/>
      <c r="MC20" s="150"/>
      <c r="MD20" s="150"/>
      <c r="ME20" s="150"/>
      <c r="MF20" s="150"/>
      <c r="MG20" s="150"/>
      <c r="MH20" s="150"/>
      <c r="MI20" s="150"/>
      <c r="MJ20" s="291">
        <v>0</v>
      </c>
      <c r="MK20" s="150"/>
      <c r="ML20" s="88">
        <f t="shared" si="27"/>
        <v>0</v>
      </c>
      <c r="MM20" s="88">
        <f t="shared" si="28"/>
        <v>0</v>
      </c>
      <c r="MN20" s="88">
        <f t="shared" si="134"/>
        <v>100380.47999999997</v>
      </c>
      <c r="MO20" s="88">
        <v>9282.48</v>
      </c>
      <c r="MP20" s="150">
        <v>9282.48</v>
      </c>
      <c r="MQ20" s="150">
        <v>9282.48</v>
      </c>
      <c r="MR20" s="150">
        <v>9282.48</v>
      </c>
      <c r="MS20" s="150">
        <v>9282.48</v>
      </c>
      <c r="MT20" s="150">
        <v>9282.48</v>
      </c>
      <c r="MU20" s="150">
        <v>11171.4</v>
      </c>
      <c r="MV20" s="150">
        <v>11171.4</v>
      </c>
      <c r="MW20" s="150">
        <v>11171.4</v>
      </c>
      <c r="MX20" s="150">
        <v>11171.4</v>
      </c>
      <c r="MY20" s="150"/>
      <c r="MZ20" s="150"/>
      <c r="NA20" s="88">
        <f t="shared" si="135"/>
        <v>47221.221376187823</v>
      </c>
      <c r="NB20" s="8">
        <v>0</v>
      </c>
      <c r="NC20" s="8">
        <v>14583.288864639411</v>
      </c>
      <c r="ND20" s="8">
        <v>0</v>
      </c>
      <c r="NE20" s="8">
        <v>0</v>
      </c>
      <c r="NF20" s="8">
        <v>27304.945045534085</v>
      </c>
      <c r="NG20" s="8">
        <v>860.47652152495834</v>
      </c>
      <c r="NH20" s="8">
        <v>0</v>
      </c>
      <c r="NI20" s="8">
        <v>0</v>
      </c>
      <c r="NJ20" s="8">
        <v>4174.257892901569</v>
      </c>
      <c r="NK20" s="8">
        <v>298.25305158780111</v>
      </c>
      <c r="NL20" s="8"/>
      <c r="NM20" s="8"/>
      <c r="NN20" s="150">
        <f t="shared" si="136"/>
        <v>-53159.258623812144</v>
      </c>
      <c r="NO20" s="88">
        <f t="shared" si="29"/>
        <v>-53159.258623812144</v>
      </c>
      <c r="NP20" s="88">
        <f t="shared" si="30"/>
        <v>0</v>
      </c>
      <c r="NQ20" s="86">
        <f t="shared" si="31"/>
        <v>44972.479999999996</v>
      </c>
      <c r="NR20" s="289">
        <f t="shared" si="32"/>
        <v>31208.93</v>
      </c>
      <c r="NS20" s="288">
        <f t="shared" si="33"/>
        <v>-13763.549999999996</v>
      </c>
      <c r="NT20" s="88">
        <f t="shared" si="34"/>
        <v>-13763.549999999996</v>
      </c>
      <c r="NU20" s="88">
        <f t="shared" si="35"/>
        <v>0</v>
      </c>
      <c r="NV20" s="290">
        <f t="shared" si="137"/>
        <v>9024.9599999999991</v>
      </c>
      <c r="NW20" s="290">
        <v>820.08</v>
      </c>
      <c r="NX20" s="143">
        <v>820.08</v>
      </c>
      <c r="NY20" s="143">
        <v>820.08</v>
      </c>
      <c r="NZ20" s="290">
        <v>820.08</v>
      </c>
      <c r="OA20" s="290">
        <v>820.08</v>
      </c>
      <c r="OB20" s="290">
        <v>820.08</v>
      </c>
      <c r="OC20" s="290">
        <v>1026.1199999999999</v>
      </c>
      <c r="OD20" s="290">
        <v>1026.1199999999999</v>
      </c>
      <c r="OE20" s="290">
        <v>1026.1199999999999</v>
      </c>
      <c r="OF20" s="290">
        <v>1026.1199999999999</v>
      </c>
      <c r="OG20" s="290"/>
      <c r="OH20" s="290"/>
      <c r="OI20" s="8">
        <f t="shared" si="138"/>
        <v>7107.68</v>
      </c>
      <c r="OJ20" s="8">
        <v>4545.6400000000003</v>
      </c>
      <c r="OK20" s="8">
        <v>0</v>
      </c>
      <c r="OL20" s="8">
        <v>0</v>
      </c>
      <c r="OM20" s="8"/>
      <c r="ON20" s="8">
        <v>0</v>
      </c>
      <c r="OO20" s="8">
        <v>0</v>
      </c>
      <c r="OP20" s="8">
        <v>0</v>
      </c>
      <c r="OQ20" s="8">
        <v>0</v>
      </c>
      <c r="OR20" s="8">
        <v>2562.04</v>
      </c>
      <c r="OS20" s="8">
        <v>0</v>
      </c>
      <c r="OT20" s="8"/>
      <c r="OU20" s="8"/>
      <c r="OV20" s="143">
        <f t="shared" si="139"/>
        <v>-1917.2799999999988</v>
      </c>
      <c r="OW20" s="8">
        <f t="shared" si="36"/>
        <v>-1917.2799999999988</v>
      </c>
      <c r="OX20" s="8">
        <f t="shared" si="37"/>
        <v>0</v>
      </c>
      <c r="OY20" s="290">
        <f t="shared" si="140"/>
        <v>13683.159999999998</v>
      </c>
      <c r="OZ20" s="290">
        <v>1304.1600000000001</v>
      </c>
      <c r="PA20" s="143">
        <v>1304.1600000000001</v>
      </c>
      <c r="PB20" s="143">
        <v>1304.1600000000001</v>
      </c>
      <c r="PC20" s="143">
        <v>1304.1600000000001</v>
      </c>
      <c r="PD20" s="143">
        <v>1304.1600000000001</v>
      </c>
      <c r="PE20" s="143">
        <v>1304.1600000000001</v>
      </c>
      <c r="PF20" s="143">
        <v>1464.55</v>
      </c>
      <c r="PG20" s="143">
        <v>1464.55</v>
      </c>
      <c r="PH20" s="143">
        <v>1464.55</v>
      </c>
      <c r="PI20" s="143">
        <v>1464.55</v>
      </c>
      <c r="PJ20" s="143"/>
      <c r="PK20" s="143"/>
      <c r="PL20" s="8">
        <f t="shared" si="141"/>
        <v>10499.16</v>
      </c>
      <c r="PM20" s="290">
        <v>0</v>
      </c>
      <c r="PN20" s="290">
        <v>0</v>
      </c>
      <c r="PO20" s="290">
        <v>0</v>
      </c>
      <c r="PP20" s="290">
        <v>0</v>
      </c>
      <c r="PQ20" s="290">
        <v>0</v>
      </c>
      <c r="PR20" s="290">
        <v>0</v>
      </c>
      <c r="PS20" s="290">
        <v>0</v>
      </c>
      <c r="PT20" s="290">
        <v>7232.72</v>
      </c>
      <c r="PU20" s="290">
        <v>3266.44</v>
      </c>
      <c r="PV20" s="290">
        <v>0</v>
      </c>
      <c r="PW20" s="290"/>
      <c r="PX20" s="290"/>
      <c r="PY20" s="143">
        <f t="shared" si="142"/>
        <v>-3183.9999999999982</v>
      </c>
      <c r="PZ20" s="8">
        <f t="shared" si="38"/>
        <v>-3183.9999999999982</v>
      </c>
      <c r="QA20" s="8">
        <f t="shared" si="39"/>
        <v>0</v>
      </c>
      <c r="QB20" s="290">
        <f t="shared" si="143"/>
        <v>2074.48</v>
      </c>
      <c r="QC20" s="290">
        <v>183.8</v>
      </c>
      <c r="QD20" s="143">
        <v>183.8</v>
      </c>
      <c r="QE20" s="143">
        <v>183.8</v>
      </c>
      <c r="QF20" s="143">
        <v>183.8</v>
      </c>
      <c r="QG20" s="143">
        <v>183.8</v>
      </c>
      <c r="QH20" s="143">
        <v>183.8</v>
      </c>
      <c r="QI20" s="143">
        <v>242.92</v>
      </c>
      <c r="QJ20" s="143">
        <v>242.92</v>
      </c>
      <c r="QK20" s="143">
        <v>242.92</v>
      </c>
      <c r="QL20" s="143">
        <v>242.92</v>
      </c>
      <c r="QM20" s="143"/>
      <c r="QN20" s="143"/>
      <c r="QO20" s="8">
        <f t="shared" si="144"/>
        <v>0</v>
      </c>
      <c r="QP20" s="290">
        <v>0</v>
      </c>
      <c r="QQ20" s="290">
        <v>0</v>
      </c>
      <c r="QR20" s="290">
        <v>0</v>
      </c>
      <c r="QS20" s="290"/>
      <c r="QT20" s="290">
        <v>0</v>
      </c>
      <c r="QU20" s="290"/>
      <c r="QV20" s="290"/>
      <c r="QW20" s="290">
        <v>0</v>
      </c>
      <c r="QX20" s="290"/>
      <c r="QY20" s="290">
        <v>0</v>
      </c>
      <c r="QZ20" s="290"/>
      <c r="RA20" s="290"/>
      <c r="RB20" s="143">
        <f t="shared" si="145"/>
        <v>-2074.48</v>
      </c>
      <c r="RC20" s="8">
        <f t="shared" si="40"/>
        <v>-2074.48</v>
      </c>
      <c r="RD20" s="8">
        <f t="shared" si="41"/>
        <v>0</v>
      </c>
      <c r="RE20" s="290">
        <f t="shared" si="146"/>
        <v>9074.1</v>
      </c>
      <c r="RF20" s="8">
        <v>825.93</v>
      </c>
      <c r="RG20" s="143">
        <v>825.93</v>
      </c>
      <c r="RH20" s="143">
        <v>825.93</v>
      </c>
      <c r="RI20" s="143">
        <v>825.93</v>
      </c>
      <c r="RJ20" s="143">
        <v>825.93</v>
      </c>
      <c r="RK20" s="143">
        <v>825.93</v>
      </c>
      <c r="RL20" s="292">
        <v>1029.6300000000001</v>
      </c>
      <c r="RM20" s="143">
        <v>1029.6300000000001</v>
      </c>
      <c r="RN20" s="143">
        <v>1029.6300000000001</v>
      </c>
      <c r="RO20" s="143">
        <v>1029.6300000000001</v>
      </c>
      <c r="RP20" s="143"/>
      <c r="RQ20" s="143"/>
      <c r="RR20" s="8">
        <f t="shared" si="147"/>
        <v>0</v>
      </c>
      <c r="RS20" s="290">
        <v>0</v>
      </c>
      <c r="RT20" s="290"/>
      <c r="RU20" s="290">
        <v>0</v>
      </c>
      <c r="RV20" s="290">
        <v>0</v>
      </c>
      <c r="RW20" s="290">
        <v>0</v>
      </c>
      <c r="RX20" s="290">
        <v>0</v>
      </c>
      <c r="RY20" s="290"/>
      <c r="RZ20" s="290">
        <v>0</v>
      </c>
      <c r="SA20" s="290">
        <v>0</v>
      </c>
      <c r="SB20" s="290">
        <v>0</v>
      </c>
      <c r="SC20" s="290"/>
      <c r="SD20" s="290"/>
      <c r="SE20" s="8">
        <f t="shared" si="42"/>
        <v>-9074.1</v>
      </c>
      <c r="SF20" s="8">
        <f t="shared" si="43"/>
        <v>-9074.1</v>
      </c>
      <c r="SG20" s="8">
        <f t="shared" si="44"/>
        <v>0</v>
      </c>
      <c r="SH20" s="290">
        <f t="shared" si="148"/>
        <v>5296.24</v>
      </c>
      <c r="SI20" s="290">
        <v>503.4</v>
      </c>
      <c r="SJ20" s="143">
        <v>503.4</v>
      </c>
      <c r="SK20" s="143">
        <v>503.4</v>
      </c>
      <c r="SL20" s="143">
        <v>503.4</v>
      </c>
      <c r="SM20" s="143">
        <v>503.4</v>
      </c>
      <c r="SN20" s="143">
        <v>503.4</v>
      </c>
      <c r="SO20" s="143">
        <v>568.96</v>
      </c>
      <c r="SP20" s="143">
        <v>568.96</v>
      </c>
      <c r="SQ20" s="143">
        <v>568.96</v>
      </c>
      <c r="SR20" s="143">
        <v>568.96</v>
      </c>
      <c r="SS20" s="143"/>
      <c r="ST20" s="143"/>
      <c r="SU20" s="8">
        <f t="shared" si="149"/>
        <v>0</v>
      </c>
      <c r="SV20" s="290">
        <v>0</v>
      </c>
      <c r="SW20" s="290">
        <v>0</v>
      </c>
      <c r="SX20" s="290">
        <v>0</v>
      </c>
      <c r="SY20" s="290">
        <v>0</v>
      </c>
      <c r="SZ20" s="290">
        <v>0</v>
      </c>
      <c r="TA20" s="290"/>
      <c r="TB20" s="290"/>
      <c r="TC20" s="290">
        <v>0</v>
      </c>
      <c r="TD20" s="290">
        <v>0</v>
      </c>
      <c r="TE20" s="290">
        <f>VLOOKUP(C20,'[2]Фін.рез.(витрати)'!$C$8:$AH$94,32,0)</f>
        <v>0</v>
      </c>
      <c r="TF20" s="290"/>
      <c r="TG20" s="290"/>
      <c r="TH20" s="8">
        <f t="shared" si="45"/>
        <v>-5296.24</v>
      </c>
      <c r="TI20" s="8">
        <f t="shared" si="46"/>
        <v>-5296.24</v>
      </c>
      <c r="TJ20" s="8">
        <f t="shared" si="47"/>
        <v>0</v>
      </c>
      <c r="TK20" s="290">
        <f t="shared" si="150"/>
        <v>5705.9999999999991</v>
      </c>
      <c r="TL20" s="290">
        <v>503.4</v>
      </c>
      <c r="TM20" s="143">
        <v>503.4</v>
      </c>
      <c r="TN20" s="143">
        <v>503.4</v>
      </c>
      <c r="TO20" s="143">
        <v>503.4</v>
      </c>
      <c r="TP20" s="143">
        <v>503.4</v>
      </c>
      <c r="TQ20" s="143">
        <v>503.4</v>
      </c>
      <c r="TR20" s="143">
        <v>671.4</v>
      </c>
      <c r="TS20" s="143">
        <v>671.4</v>
      </c>
      <c r="TT20" s="143">
        <v>671.4</v>
      </c>
      <c r="TU20" s="143">
        <v>671.4</v>
      </c>
      <c r="TV20" s="143"/>
      <c r="TW20" s="143"/>
      <c r="TX20" s="8">
        <f t="shared" si="151"/>
        <v>13602.09</v>
      </c>
      <c r="TY20" s="290">
        <v>0</v>
      </c>
      <c r="TZ20" s="290">
        <v>0</v>
      </c>
      <c r="UA20" s="290">
        <v>4647.5200000000004</v>
      </c>
      <c r="UB20" s="290">
        <v>0</v>
      </c>
      <c r="UC20" s="290">
        <v>8954.57</v>
      </c>
      <c r="UD20" s="290">
        <v>0</v>
      </c>
      <c r="UE20" s="290">
        <v>0</v>
      </c>
      <c r="UF20" s="290">
        <v>0</v>
      </c>
      <c r="UG20" s="290">
        <v>0</v>
      </c>
      <c r="UH20" s="290">
        <f>VLOOKUP(C20,'[2]Фін.рез.(витрати)'!$C$8:$AI$94,33,0)</f>
        <v>0</v>
      </c>
      <c r="UI20" s="290"/>
      <c r="UJ20" s="290"/>
      <c r="UK20" s="8">
        <f t="shared" si="48"/>
        <v>7896.0900000000011</v>
      </c>
      <c r="UL20" s="8">
        <f t="shared" si="49"/>
        <v>0</v>
      </c>
      <c r="UM20" s="8">
        <f t="shared" si="50"/>
        <v>7896.0900000000011</v>
      </c>
      <c r="UN20" s="290">
        <f t="shared" si="152"/>
        <v>113.54000000000002</v>
      </c>
      <c r="UO20" s="290">
        <v>9.9499999999999993</v>
      </c>
      <c r="UP20" s="143">
        <v>9.9499999999999993</v>
      </c>
      <c r="UQ20" s="143">
        <v>9.9499999999999993</v>
      </c>
      <c r="UR20" s="143">
        <v>9.9499999999999993</v>
      </c>
      <c r="US20" s="143">
        <v>9.9499999999999993</v>
      </c>
      <c r="UT20" s="143">
        <v>9.9499999999999993</v>
      </c>
      <c r="UU20" s="143">
        <v>13.46</v>
      </c>
      <c r="UV20" s="143">
        <v>13.46</v>
      </c>
      <c r="UW20" s="143">
        <v>13.46</v>
      </c>
      <c r="UX20" s="143">
        <v>13.46</v>
      </c>
      <c r="UY20" s="143"/>
      <c r="UZ20" s="143"/>
      <c r="VA20" s="8">
        <f t="shared" si="51"/>
        <v>0</v>
      </c>
      <c r="VB20" s="143"/>
      <c r="VC20" s="143"/>
      <c r="VD20" s="143"/>
      <c r="VE20" s="143"/>
      <c r="VF20" s="143"/>
      <c r="VG20" s="143"/>
      <c r="VH20" s="143"/>
      <c r="VI20" s="143"/>
      <c r="VJ20" s="143"/>
      <c r="VK20" s="143"/>
      <c r="VL20" s="143"/>
      <c r="VM20" s="143"/>
      <c r="VN20" s="8">
        <f t="shared" si="52"/>
        <v>-113.54000000000002</v>
      </c>
      <c r="VO20" s="8">
        <f t="shared" si="53"/>
        <v>-113.54000000000002</v>
      </c>
      <c r="VP20" s="8">
        <f t="shared" si="54"/>
        <v>0</v>
      </c>
      <c r="VQ20" s="88">
        <f t="shared" si="55"/>
        <v>0</v>
      </c>
      <c r="VR20" s="150"/>
      <c r="VS20" s="150"/>
      <c r="VT20" s="150"/>
      <c r="VU20" s="150"/>
      <c r="VV20" s="150"/>
      <c r="VW20" s="150"/>
      <c r="VX20" s="150"/>
      <c r="VY20" s="150"/>
      <c r="VZ20" s="150"/>
      <c r="WA20" s="150"/>
      <c r="WB20" s="150"/>
      <c r="WC20" s="150"/>
      <c r="WD20" s="88">
        <f t="shared" si="56"/>
        <v>0</v>
      </c>
      <c r="WE20" s="143"/>
      <c r="WF20" s="143"/>
      <c r="WG20" s="143"/>
      <c r="WH20" s="143"/>
      <c r="WI20" s="143"/>
      <c r="WJ20" s="143"/>
      <c r="WK20" s="143"/>
      <c r="WL20" s="143"/>
      <c r="WM20" s="143"/>
      <c r="WN20" s="143"/>
      <c r="WO20" s="143"/>
      <c r="WP20" s="143"/>
      <c r="WQ20" s="88">
        <f t="shared" si="57"/>
        <v>0</v>
      </c>
      <c r="WR20" s="88">
        <f t="shared" si="58"/>
        <v>0</v>
      </c>
      <c r="WS20" s="88">
        <f t="shared" si="59"/>
        <v>0</v>
      </c>
      <c r="WT20" s="291">
        <f t="shared" si="153"/>
        <v>73476.640000000014</v>
      </c>
      <c r="WU20" s="291">
        <v>6265</v>
      </c>
      <c r="WV20" s="150">
        <v>6265</v>
      </c>
      <c r="WW20" s="150">
        <v>6265</v>
      </c>
      <c r="WX20" s="150">
        <v>6265</v>
      </c>
      <c r="WY20" s="150">
        <v>6265</v>
      </c>
      <c r="WZ20" s="150">
        <v>6265</v>
      </c>
      <c r="XA20" s="150">
        <v>8971.66</v>
      </c>
      <c r="XB20" s="150">
        <v>8971.66</v>
      </c>
      <c r="XC20" s="150">
        <v>8971.66</v>
      </c>
      <c r="XD20" s="150">
        <v>8971.66</v>
      </c>
      <c r="XE20" s="150"/>
      <c r="XF20" s="150"/>
      <c r="XG20" s="291">
        <f t="shared" si="154"/>
        <v>77288.983946323991</v>
      </c>
      <c r="XH20" s="290">
        <v>8694.5487360058596</v>
      </c>
      <c r="XI20" s="290">
        <v>8687.5897355736615</v>
      </c>
      <c r="XJ20" s="290"/>
      <c r="XK20" s="290">
        <v>6040.1184896646091</v>
      </c>
      <c r="XL20" s="290">
        <v>7916.6261374414626</v>
      </c>
      <c r="XM20" s="290">
        <v>10522.409605559924</v>
      </c>
      <c r="XN20" s="290">
        <v>9821.6575105680313</v>
      </c>
      <c r="XO20" s="290">
        <v>7880.1508305588823</v>
      </c>
      <c r="XP20" s="290">
        <v>10898.317921926868</v>
      </c>
      <c r="XQ20" s="290">
        <f>VLOOKUP(C20,'[2]Фін.рез.(витрати)'!$C$8:$AL$94,36,0)</f>
        <v>6827.5649790247026</v>
      </c>
      <c r="XR20" s="290"/>
      <c r="XS20" s="290"/>
      <c r="XT20" s="88">
        <f t="shared" si="60"/>
        <v>3812.3439463239774</v>
      </c>
      <c r="XU20" s="88">
        <f t="shared" si="61"/>
        <v>0</v>
      </c>
      <c r="XV20" s="88">
        <f t="shared" si="62"/>
        <v>3812.3439463239774</v>
      </c>
      <c r="XW20" s="291">
        <f t="shared" si="155"/>
        <v>44090.879999999997</v>
      </c>
      <c r="XX20" s="291">
        <v>3914.82</v>
      </c>
      <c r="XY20" s="150">
        <v>3914.82</v>
      </c>
      <c r="XZ20" s="150">
        <v>3914.82</v>
      </c>
      <c r="YA20" s="150">
        <v>3914.82</v>
      </c>
      <c r="YB20" s="150">
        <v>3914.82</v>
      </c>
      <c r="YC20" s="150">
        <v>3914.82</v>
      </c>
      <c r="YD20" s="150">
        <v>5150.49</v>
      </c>
      <c r="YE20" s="150">
        <v>5150.49</v>
      </c>
      <c r="YF20" s="150">
        <v>5150.49</v>
      </c>
      <c r="YG20" s="150">
        <v>5150.49</v>
      </c>
      <c r="YH20" s="150"/>
      <c r="YI20" s="150"/>
      <c r="YJ20" s="88">
        <f t="shared" si="156"/>
        <v>34941.864140169237</v>
      </c>
      <c r="YK20" s="290">
        <v>4341.0128564494316</v>
      </c>
      <c r="YL20" s="290">
        <v>3652.3771569526211</v>
      </c>
      <c r="YM20" s="290">
        <v>3340.7907657261994</v>
      </c>
      <c r="YN20" s="290">
        <v>3248.7516527599673</v>
      </c>
      <c r="YO20" s="290">
        <v>3204.2628730183474</v>
      </c>
      <c r="YP20" s="290">
        <v>4180.1512972649361</v>
      </c>
      <c r="YQ20" s="290">
        <v>4009.3535256034011</v>
      </c>
      <c r="YR20" s="290">
        <v>2644.6621551730377</v>
      </c>
      <c r="YS20" s="290">
        <v>3837.7692563664709</v>
      </c>
      <c r="YT20" s="290">
        <f>VLOOKUP(C20,'[2]Фін.рез.(витрати)'!$C$8:$AM$94,37,0)</f>
        <v>2482.7326008548253</v>
      </c>
      <c r="YU20" s="290"/>
      <c r="YV20" s="290"/>
      <c r="YW20" s="143">
        <f t="shared" si="157"/>
        <v>-9149.0158598307607</v>
      </c>
      <c r="YX20" s="88">
        <f t="shared" si="63"/>
        <v>-9149.0158598307607</v>
      </c>
      <c r="YY20" s="88">
        <f t="shared" si="64"/>
        <v>0</v>
      </c>
      <c r="YZ20" s="291">
        <f t="shared" si="158"/>
        <v>16229.400000000001</v>
      </c>
      <c r="ZA20" s="291">
        <v>1536.54</v>
      </c>
      <c r="ZB20" s="150">
        <v>1536.54</v>
      </c>
      <c r="ZC20" s="150">
        <v>1536.54</v>
      </c>
      <c r="ZD20" s="150">
        <v>1536.54</v>
      </c>
      <c r="ZE20" s="150">
        <v>1536.54</v>
      </c>
      <c r="ZF20" s="150">
        <v>1536.54</v>
      </c>
      <c r="ZG20" s="150">
        <v>1752.54</v>
      </c>
      <c r="ZH20" s="150">
        <v>1752.54</v>
      </c>
      <c r="ZI20" s="150">
        <v>1752.54</v>
      </c>
      <c r="ZJ20" s="150">
        <v>1752.54</v>
      </c>
      <c r="ZK20" s="150"/>
      <c r="ZL20" s="150"/>
      <c r="ZM20" s="88">
        <f t="shared" si="159"/>
        <v>23621.90998249103</v>
      </c>
      <c r="ZN20" s="291"/>
      <c r="ZO20" s="290">
        <v>2986.0106683304139</v>
      </c>
      <c r="ZP20" s="290">
        <v>15864.875206975643</v>
      </c>
      <c r="ZQ20" s="290">
        <v>4771.0241071849732</v>
      </c>
      <c r="ZR20" s="290"/>
      <c r="ZS20" s="290"/>
      <c r="ZT20" s="290"/>
      <c r="ZU20" s="290"/>
      <c r="ZV20" s="290"/>
      <c r="ZW20" s="290"/>
      <c r="ZX20" s="290"/>
      <c r="ZY20" s="290"/>
      <c r="ZZ20" s="88">
        <f t="shared" si="65"/>
        <v>7392.5099824910285</v>
      </c>
      <c r="AAA20" s="88">
        <f t="shared" si="66"/>
        <v>0</v>
      </c>
      <c r="AAB20" s="88">
        <f t="shared" si="67"/>
        <v>7392.5099824910285</v>
      </c>
      <c r="AAC20" s="291">
        <f t="shared" si="160"/>
        <v>2000.7</v>
      </c>
      <c r="AAD20" s="291">
        <v>198.43</v>
      </c>
      <c r="AAE20" s="150">
        <v>198.43</v>
      </c>
      <c r="AAF20" s="150">
        <v>198.43</v>
      </c>
      <c r="AAG20" s="150">
        <v>198.43</v>
      </c>
      <c r="AAH20" s="150">
        <v>198.43</v>
      </c>
      <c r="AAI20" s="150">
        <v>198.43</v>
      </c>
      <c r="AAJ20" s="150">
        <v>202.53</v>
      </c>
      <c r="AAK20" s="150">
        <v>202.53</v>
      </c>
      <c r="AAL20" s="150">
        <v>202.53</v>
      </c>
      <c r="AAM20" s="150">
        <v>202.53</v>
      </c>
      <c r="AAN20" s="150"/>
      <c r="AAO20" s="150"/>
      <c r="AAP20" s="88">
        <f t="shared" si="161"/>
        <v>2771.4849944319994</v>
      </c>
      <c r="AAQ20" s="290">
        <v>286.76315360000001</v>
      </c>
      <c r="AAR20" s="290">
        <v>280.37705942399998</v>
      </c>
      <c r="AAS20" s="290">
        <v>279.71870080000002</v>
      </c>
      <c r="AAT20" s="290">
        <v>278.30017600000002</v>
      </c>
      <c r="AAU20" s="290">
        <v>279.58280380799999</v>
      </c>
      <c r="AAV20" s="290">
        <v>279.58958719999998</v>
      </c>
      <c r="AAW20" s="290">
        <v>273.06910399999998</v>
      </c>
      <c r="AAX20" s="290">
        <v>270.9357728</v>
      </c>
      <c r="AAY20" s="290">
        <v>268.97566080000001</v>
      </c>
      <c r="AAZ20" s="290">
        <f>VLOOKUP(C20,'[2]Фін.рез.(витрати)'!$C$8:$AO$94,39,0)</f>
        <v>274.17297600000001</v>
      </c>
      <c r="ABA20" s="290"/>
      <c r="ABB20" s="290"/>
      <c r="ABC20" s="88">
        <f t="shared" si="68"/>
        <v>770.78499443199939</v>
      </c>
      <c r="ABD20" s="88">
        <f t="shared" si="69"/>
        <v>0</v>
      </c>
      <c r="ABE20" s="88">
        <f t="shared" si="70"/>
        <v>770.78499443199939</v>
      </c>
      <c r="ABF20" s="291">
        <f t="shared" si="162"/>
        <v>442.96000000000009</v>
      </c>
      <c r="ABG20" s="291">
        <v>43.92</v>
      </c>
      <c r="ABH20" s="150">
        <v>43.92</v>
      </c>
      <c r="ABI20" s="150">
        <v>43.92</v>
      </c>
      <c r="ABJ20" s="150">
        <v>43.92</v>
      </c>
      <c r="ABK20" s="150">
        <v>43.92</v>
      </c>
      <c r="ABL20" s="150">
        <v>43.92</v>
      </c>
      <c r="ABM20" s="150">
        <v>44.86</v>
      </c>
      <c r="ABN20" s="150">
        <v>44.86</v>
      </c>
      <c r="ABO20" s="150">
        <v>44.86</v>
      </c>
      <c r="ABP20" s="150">
        <v>44.86</v>
      </c>
      <c r="ABQ20" s="150"/>
      <c r="ABR20" s="150"/>
      <c r="ABS20" s="88">
        <f t="shared" si="163"/>
        <v>7257.2082</v>
      </c>
      <c r="ABT20" s="290">
        <v>0</v>
      </c>
      <c r="ABU20" s="290"/>
      <c r="ABV20" s="290"/>
      <c r="ABW20" s="290"/>
      <c r="ABX20" s="290"/>
      <c r="ABY20" s="290"/>
      <c r="ABZ20" s="290"/>
      <c r="ACA20" s="290">
        <v>7257.2082</v>
      </c>
      <c r="ACB20" s="290">
        <v>0</v>
      </c>
      <c r="ACC20" s="290">
        <f>VLOOKUP(C20,'[2]Фін.рез.(витрати)'!$C$8:$AP$94,40,0)</f>
        <v>0</v>
      </c>
      <c r="ACD20" s="290"/>
      <c r="ACE20" s="290"/>
      <c r="ACF20" s="88">
        <f t="shared" si="71"/>
        <v>6814.2482</v>
      </c>
      <c r="ACG20" s="88">
        <f t="shared" si="72"/>
        <v>0</v>
      </c>
      <c r="ACH20" s="88">
        <f t="shared" si="73"/>
        <v>6814.2482</v>
      </c>
      <c r="ACI20" s="86">
        <f t="shared" si="74"/>
        <v>43333.460000000006</v>
      </c>
      <c r="ACJ20" s="88">
        <f t="shared" si="75"/>
        <v>0</v>
      </c>
      <c r="ACK20" s="288">
        <f t="shared" si="76"/>
        <v>-43333.460000000006</v>
      </c>
      <c r="ACL20" s="88">
        <f t="shared" si="77"/>
        <v>-43333.460000000006</v>
      </c>
      <c r="ACM20" s="88">
        <f t="shared" si="78"/>
        <v>0</v>
      </c>
      <c r="ACN20" s="290">
        <f t="shared" si="164"/>
        <v>43333.460000000006</v>
      </c>
      <c r="ACO20" s="290">
        <v>4460.95</v>
      </c>
      <c r="ACP20" s="143">
        <v>4460.95</v>
      </c>
      <c r="ACQ20" s="143">
        <v>4460.95</v>
      </c>
      <c r="ACR20" s="143">
        <v>4460.95</v>
      </c>
      <c r="ACS20" s="143">
        <v>4460.95</v>
      </c>
      <c r="ACT20" s="143">
        <v>4460.95</v>
      </c>
      <c r="ACU20" s="143">
        <v>4141.9399999999996</v>
      </c>
      <c r="ACV20" s="143">
        <v>4141.9399999999996</v>
      </c>
      <c r="ACW20" s="143">
        <v>4141.9399999999996</v>
      </c>
      <c r="ACX20" s="143">
        <v>4141.9399999999996</v>
      </c>
      <c r="ACY20" s="143"/>
      <c r="ACZ20" s="143"/>
      <c r="ADA20" s="8">
        <f t="shared" si="165"/>
        <v>0</v>
      </c>
      <c r="ADB20" s="290">
        <v>0</v>
      </c>
      <c r="ADC20" s="290">
        <v>0</v>
      </c>
      <c r="ADD20" s="290">
        <v>0</v>
      </c>
      <c r="ADE20" s="290">
        <v>0</v>
      </c>
      <c r="ADF20" s="290">
        <v>0</v>
      </c>
      <c r="ADG20" s="290">
        <v>0</v>
      </c>
      <c r="ADH20" s="290">
        <v>0</v>
      </c>
      <c r="ADI20" s="290">
        <v>0</v>
      </c>
      <c r="ADJ20" s="290">
        <v>0</v>
      </c>
      <c r="ADK20" s="290">
        <f>VLOOKUP(C20,'[2]Фін.рез.(витрати)'!$C$8:$AR$94,42,0)</f>
        <v>0</v>
      </c>
      <c r="ADL20" s="290"/>
      <c r="ADM20" s="290"/>
      <c r="ADN20" s="8">
        <f t="shared" si="79"/>
        <v>-43333.460000000006</v>
      </c>
      <c r="ADO20" s="8">
        <f t="shared" si="80"/>
        <v>-43333.460000000006</v>
      </c>
      <c r="ADP20" s="8">
        <f t="shared" si="81"/>
        <v>0</v>
      </c>
      <c r="ADQ20" s="290">
        <f t="shared" si="166"/>
        <v>0</v>
      </c>
      <c r="ADR20" s="290">
        <v>0</v>
      </c>
      <c r="ADS20" s="143">
        <v>0</v>
      </c>
      <c r="ADT20" s="143">
        <v>0</v>
      </c>
      <c r="ADU20" s="143">
        <v>0</v>
      </c>
      <c r="ADV20" s="143">
        <v>0</v>
      </c>
      <c r="ADW20" s="143">
        <v>0</v>
      </c>
      <c r="ADX20" s="143">
        <v>0</v>
      </c>
      <c r="ADY20" s="143">
        <v>0</v>
      </c>
      <c r="ADZ20" s="143">
        <v>0</v>
      </c>
      <c r="AEA20" s="143">
        <v>0</v>
      </c>
      <c r="AEB20" s="143"/>
      <c r="AEC20" s="143"/>
      <c r="AED20" s="8">
        <f t="shared" si="167"/>
        <v>0</v>
      </c>
      <c r="AEE20" s="290">
        <v>0</v>
      </c>
      <c r="AEF20" s="290">
        <v>0</v>
      </c>
      <c r="AEG20" s="290">
        <v>0</v>
      </c>
      <c r="AEH20" s="290">
        <v>0</v>
      </c>
      <c r="AEI20" s="290">
        <v>0</v>
      </c>
      <c r="AEJ20" s="290">
        <v>0</v>
      </c>
      <c r="AEK20" s="290">
        <v>0</v>
      </c>
      <c r="AEL20" s="290">
        <v>0</v>
      </c>
      <c r="AEM20" s="290">
        <v>0</v>
      </c>
      <c r="AEN20" s="290">
        <f>VLOOKUP(C20,'[2]Фін.рез.(витрати)'!$C$8:$AS$94,43,0)</f>
        <v>0</v>
      </c>
      <c r="AEO20" s="290"/>
      <c r="AEP20" s="290"/>
      <c r="AEQ20" s="8">
        <f t="shared" si="82"/>
        <v>0</v>
      </c>
      <c r="AER20" s="8">
        <f t="shared" si="83"/>
        <v>0</v>
      </c>
      <c r="AES20" s="8">
        <f t="shared" si="84"/>
        <v>0</v>
      </c>
      <c r="AET20" s="290">
        <f t="shared" si="168"/>
        <v>0</v>
      </c>
      <c r="AEU20" s="290"/>
      <c r="AEV20" s="143"/>
      <c r="AEW20" s="143"/>
      <c r="AEX20" s="143"/>
      <c r="AEY20" s="143"/>
      <c r="AEZ20" s="143"/>
      <c r="AFA20" s="143"/>
      <c r="AFB20" s="143"/>
      <c r="AFC20" s="143"/>
      <c r="AFD20" s="143"/>
      <c r="AFE20" s="143"/>
      <c r="AFF20" s="143"/>
      <c r="AFG20" s="8">
        <f t="shared" si="169"/>
        <v>0</v>
      </c>
      <c r="AFH20" s="290"/>
      <c r="AFI20" s="290"/>
      <c r="AFJ20" s="290"/>
      <c r="AFK20" s="290"/>
      <c r="AFL20" s="290"/>
      <c r="AFM20" s="290"/>
      <c r="AFN20" s="290"/>
      <c r="AFO20" s="290"/>
      <c r="AFP20" s="290"/>
      <c r="AFQ20" s="290"/>
      <c r="AFR20" s="290"/>
      <c r="AFS20" s="290"/>
      <c r="AFT20" s="8">
        <f t="shared" si="85"/>
        <v>0</v>
      </c>
      <c r="AFU20" s="8">
        <f t="shared" si="86"/>
        <v>0</v>
      </c>
      <c r="AFV20" s="94">
        <f t="shared" si="87"/>
        <v>0</v>
      </c>
      <c r="AFW20" s="293">
        <f t="shared" si="88"/>
        <v>422963.78000000009</v>
      </c>
      <c r="AFX20" s="294">
        <f t="shared" si="89"/>
        <v>336647.89780189475</v>
      </c>
      <c r="AFY20" s="295">
        <f t="shared" si="90"/>
        <v>-86315.882198105333</v>
      </c>
      <c r="AFZ20" s="8">
        <f t="shared" si="170"/>
        <v>-86315.882198105333</v>
      </c>
      <c r="AGA20" s="95">
        <f t="shared" si="171"/>
        <v>0</v>
      </c>
      <c r="AGB20" s="296">
        <f t="shared" si="91"/>
        <v>507556.53600000008</v>
      </c>
      <c r="AGC20" s="295">
        <f t="shared" si="91"/>
        <v>403977.47736227367</v>
      </c>
      <c r="AGD20" s="295">
        <f t="shared" si="92"/>
        <v>-103579.05863772641</v>
      </c>
      <c r="AGE20" s="8">
        <f t="shared" si="93"/>
        <v>-103579.05863772641</v>
      </c>
      <c r="AGF20" s="94">
        <f t="shared" si="94"/>
        <v>0</v>
      </c>
      <c r="AGG20" s="107">
        <f t="shared" si="172"/>
        <v>25377.826800000006</v>
      </c>
      <c r="AGH20" s="140">
        <f t="shared" si="173"/>
        <v>20198.873868113686</v>
      </c>
      <c r="AGI20" s="295">
        <f t="shared" si="95"/>
        <v>-5178.9529318863206</v>
      </c>
      <c r="AGJ20" s="8">
        <f t="shared" si="96"/>
        <v>-5178.9529318863206</v>
      </c>
      <c r="AGK20" s="95">
        <f t="shared" si="97"/>
        <v>0</v>
      </c>
      <c r="AGL20" s="108">
        <f t="shared" si="174"/>
        <v>532934.36280000012</v>
      </c>
      <c r="AGM20" s="108">
        <f t="shared" si="174"/>
        <v>424176.35123038734</v>
      </c>
      <c r="AGN20" s="297">
        <f t="shared" si="99"/>
        <v>-108758.01156961278</v>
      </c>
      <c r="AGO20" s="108">
        <f t="shared" si="100"/>
        <v>-108758.01156961278</v>
      </c>
      <c r="AGP20" s="109">
        <f t="shared" si="101"/>
        <v>0</v>
      </c>
      <c r="AGQ20" s="139">
        <f t="shared" si="175"/>
        <v>4.7619047619047616E-2</v>
      </c>
      <c r="AGR20" s="298"/>
      <c r="AGS20" s="298">
        <v>0.05</v>
      </c>
      <c r="AGT20" s="299"/>
      <c r="AGU20" s="177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</row>
    <row r="21" spans="1:892" s="141" customFormat="1" ht="12.75" outlineLevel="1" x14ac:dyDescent="0.25">
      <c r="A21" s="154">
        <v>451</v>
      </c>
      <c r="B21" s="285">
        <v>3</v>
      </c>
      <c r="C21" s="300" t="s">
        <v>2532</v>
      </c>
      <c r="D21" s="301">
        <v>5</v>
      </c>
      <c r="E21" s="149">
        <v>4370.09</v>
      </c>
      <c r="F21" s="288">
        <f t="shared" si="0"/>
        <v>42750.8</v>
      </c>
      <c r="G21" s="289">
        <f t="shared" si="1"/>
        <v>55578.489936661659</v>
      </c>
      <c r="H21" s="288">
        <f t="shared" si="2"/>
        <v>12827.689936661656</v>
      </c>
      <c r="I21" s="88">
        <f t="shared" si="3"/>
        <v>0</v>
      </c>
      <c r="J21" s="88">
        <f t="shared" si="4"/>
        <v>12827.689936661656</v>
      </c>
      <c r="K21" s="290">
        <f t="shared" si="102"/>
        <v>9360.6999999999989</v>
      </c>
      <c r="L21" s="143">
        <v>825.07</v>
      </c>
      <c r="M21" s="143">
        <v>825.07</v>
      </c>
      <c r="N21" s="143">
        <v>825.07</v>
      </c>
      <c r="O21" s="143">
        <v>825.07</v>
      </c>
      <c r="P21" s="143">
        <v>825.07</v>
      </c>
      <c r="Q21" s="143">
        <v>825.07</v>
      </c>
      <c r="R21" s="143">
        <v>1102.57</v>
      </c>
      <c r="S21" s="143">
        <v>1102.57</v>
      </c>
      <c r="T21" s="143">
        <v>1102.57</v>
      </c>
      <c r="U21" s="143">
        <v>1102.57</v>
      </c>
      <c r="V21" s="143"/>
      <c r="W21" s="143"/>
      <c r="X21" s="143">
        <f t="shared" si="103"/>
        <v>11468.938303553206</v>
      </c>
      <c r="Y21" s="290">
        <v>0</v>
      </c>
      <c r="Z21" s="290">
        <v>0</v>
      </c>
      <c r="AA21" s="290">
        <v>5252.6087903411799</v>
      </c>
      <c r="AB21" s="290">
        <v>0</v>
      </c>
      <c r="AC21" s="290">
        <v>0</v>
      </c>
      <c r="AD21" s="290">
        <v>0</v>
      </c>
      <c r="AE21" s="290">
        <v>0</v>
      </c>
      <c r="AF21" s="290">
        <v>0</v>
      </c>
      <c r="AG21" s="290">
        <v>6216.3295132120265</v>
      </c>
      <c r="AH21" s="290">
        <v>0</v>
      </c>
      <c r="AI21" s="290"/>
      <c r="AJ21" s="290"/>
      <c r="AK21" s="143"/>
      <c r="AL21" s="143">
        <f t="shared" si="104"/>
        <v>0</v>
      </c>
      <c r="AM21" s="143">
        <f t="shared" si="5"/>
        <v>0</v>
      </c>
      <c r="AN21" s="290">
        <f t="shared" si="105"/>
        <v>2185.04</v>
      </c>
      <c r="AO21" s="143">
        <v>192.28</v>
      </c>
      <c r="AP21" s="143">
        <v>192.28</v>
      </c>
      <c r="AQ21" s="143">
        <v>192.28</v>
      </c>
      <c r="AR21" s="143">
        <v>192.28</v>
      </c>
      <c r="AS21" s="143">
        <v>192.28</v>
      </c>
      <c r="AT21" s="143">
        <v>192.28</v>
      </c>
      <c r="AU21" s="143">
        <v>257.83999999999997</v>
      </c>
      <c r="AV21" s="143">
        <v>257.83999999999997</v>
      </c>
      <c r="AW21" s="143">
        <v>257.83999999999997</v>
      </c>
      <c r="AX21" s="143">
        <v>257.83999999999997</v>
      </c>
      <c r="AY21" s="143"/>
      <c r="AZ21" s="143"/>
      <c r="BA21" s="8">
        <f t="shared" si="106"/>
        <v>2769.9124999101386</v>
      </c>
      <c r="BB21" s="290">
        <v>0</v>
      </c>
      <c r="BC21" s="290">
        <v>0</v>
      </c>
      <c r="BD21" s="290">
        <v>1268.5718749651596</v>
      </c>
      <c r="BE21" s="290">
        <v>0</v>
      </c>
      <c r="BF21" s="290">
        <v>0</v>
      </c>
      <c r="BG21" s="290">
        <v>0</v>
      </c>
      <c r="BH21" s="290">
        <v>0</v>
      </c>
      <c r="BI21" s="290">
        <v>0</v>
      </c>
      <c r="BJ21" s="290">
        <v>1501.3406249449793</v>
      </c>
      <c r="BK21" s="290">
        <v>0</v>
      </c>
      <c r="BL21" s="290"/>
      <c r="BM21" s="290"/>
      <c r="BN21" s="143"/>
      <c r="BO21" s="8">
        <f t="shared" si="6"/>
        <v>0</v>
      </c>
      <c r="BP21" s="8">
        <f t="shared" si="7"/>
        <v>0</v>
      </c>
      <c r="BQ21" s="290">
        <f t="shared" si="107"/>
        <v>2590.58</v>
      </c>
      <c r="BR21" s="143">
        <v>246.47</v>
      </c>
      <c r="BS21" s="263">
        <v>246.47</v>
      </c>
      <c r="BT21" s="143">
        <v>246.47</v>
      </c>
      <c r="BU21" s="143">
        <v>246.47</v>
      </c>
      <c r="BV21" s="143">
        <v>246.47</v>
      </c>
      <c r="BW21" s="143">
        <v>246.47</v>
      </c>
      <c r="BX21" s="143">
        <v>277.94</v>
      </c>
      <c r="BY21" s="143">
        <v>277.94</v>
      </c>
      <c r="BZ21" s="143">
        <v>277.94</v>
      </c>
      <c r="CA21" s="143">
        <v>277.94</v>
      </c>
      <c r="CB21" s="143"/>
      <c r="CC21" s="143"/>
      <c r="CD21" s="290">
        <f t="shared" si="108"/>
        <v>2769.9101639187998</v>
      </c>
      <c r="CE21" s="290">
        <v>286.60021998999997</v>
      </c>
      <c r="CF21" s="290">
        <v>280.21775427659998</v>
      </c>
      <c r="CG21" s="290">
        <v>279.55976971999996</v>
      </c>
      <c r="CH21" s="290">
        <v>278.14205090000002</v>
      </c>
      <c r="CI21" s="290">
        <v>279.42394994220001</v>
      </c>
      <c r="CJ21" s="290">
        <v>279.43060635000001</v>
      </c>
      <c r="CK21" s="290">
        <v>272.91395109999996</v>
      </c>
      <c r="CL21" s="290">
        <v>270.78183201999997</v>
      </c>
      <c r="CM21" s="290">
        <v>268.82283372000001</v>
      </c>
      <c r="CN21" s="290">
        <v>274.01719589999999</v>
      </c>
      <c r="CO21" s="290"/>
      <c r="CP21" s="290"/>
      <c r="CQ21" s="143"/>
      <c r="CR21" s="8">
        <f t="shared" si="8"/>
        <v>0</v>
      </c>
      <c r="CS21" s="8">
        <f t="shared" si="9"/>
        <v>0</v>
      </c>
      <c r="CT21" s="290">
        <f t="shared" si="109"/>
        <v>0</v>
      </c>
      <c r="CU21" s="290">
        <v>0</v>
      </c>
      <c r="CV21" s="143">
        <v>0</v>
      </c>
      <c r="CW21" s="143">
        <v>0</v>
      </c>
      <c r="CX21" s="143">
        <v>0</v>
      </c>
      <c r="CY21" s="143">
        <v>0</v>
      </c>
      <c r="CZ21" s="143">
        <v>0</v>
      </c>
      <c r="DA21" s="143">
        <v>0</v>
      </c>
      <c r="DB21" s="143">
        <v>0</v>
      </c>
      <c r="DC21" s="143">
        <v>0</v>
      </c>
      <c r="DD21" s="143">
        <v>0</v>
      </c>
      <c r="DE21" s="143"/>
      <c r="DF21" s="143"/>
      <c r="DG21" s="290">
        <f t="shared" si="110"/>
        <v>0</v>
      </c>
      <c r="DH21" s="290">
        <v>0</v>
      </c>
      <c r="DI21" s="290">
        <v>0</v>
      </c>
      <c r="DJ21" s="290">
        <v>0</v>
      </c>
      <c r="DK21" s="290">
        <v>0</v>
      </c>
      <c r="DL21" s="290">
        <v>0</v>
      </c>
      <c r="DM21" s="290">
        <v>0</v>
      </c>
      <c r="DN21" s="290">
        <v>0</v>
      </c>
      <c r="DO21" s="290">
        <v>0</v>
      </c>
      <c r="DP21" s="290">
        <v>0</v>
      </c>
      <c r="DQ21" s="290">
        <v>0</v>
      </c>
      <c r="DR21" s="290"/>
      <c r="DS21" s="290"/>
      <c r="DT21" s="143">
        <f t="shared" si="111"/>
        <v>0</v>
      </c>
      <c r="DU21" s="8">
        <f t="shared" si="10"/>
        <v>0</v>
      </c>
      <c r="DV21" s="8">
        <f t="shared" si="112"/>
        <v>0</v>
      </c>
      <c r="DW21" s="290">
        <f t="shared" si="11"/>
        <v>581.22</v>
      </c>
      <c r="DX21" s="290">
        <v>51.13</v>
      </c>
      <c r="DY21" s="143">
        <v>51.13</v>
      </c>
      <c r="DZ21" s="143">
        <v>51.13</v>
      </c>
      <c r="EA21" s="143">
        <v>51.13</v>
      </c>
      <c r="EB21" s="143">
        <v>51.13</v>
      </c>
      <c r="EC21" s="143">
        <v>51.13</v>
      </c>
      <c r="ED21" s="143">
        <v>68.61</v>
      </c>
      <c r="EE21" s="143">
        <v>68.61</v>
      </c>
      <c r="EF21" s="143">
        <v>68.61</v>
      </c>
      <c r="EG21" s="143">
        <v>68.61</v>
      </c>
      <c r="EH21" s="143"/>
      <c r="EI21" s="143"/>
      <c r="EJ21" s="143"/>
      <c r="EK21" s="290">
        <f t="shared" si="113"/>
        <v>733.65366883644151</v>
      </c>
      <c r="EL21" s="290">
        <v>0</v>
      </c>
      <c r="EM21" s="290">
        <v>0</v>
      </c>
      <c r="EN21" s="290">
        <v>336.00104582434687</v>
      </c>
      <c r="EO21" s="290">
        <v>0</v>
      </c>
      <c r="EP21" s="290">
        <v>0</v>
      </c>
      <c r="EQ21" s="290">
        <v>0</v>
      </c>
      <c r="ER21" s="290">
        <v>0</v>
      </c>
      <c r="ES21" s="290">
        <v>0</v>
      </c>
      <c r="ET21" s="290">
        <v>397.65262301209469</v>
      </c>
      <c r="EU21" s="290">
        <v>0</v>
      </c>
      <c r="EV21" s="290"/>
      <c r="EW21" s="290"/>
      <c r="EX21" s="8">
        <f t="shared" si="12"/>
        <v>152.43366883644148</v>
      </c>
      <c r="EY21" s="8">
        <f t="shared" si="114"/>
        <v>0</v>
      </c>
      <c r="EZ21" s="8">
        <f t="shared" si="115"/>
        <v>152.43366883644148</v>
      </c>
      <c r="FA21" s="290">
        <f t="shared" si="116"/>
        <v>6796.380000000001</v>
      </c>
      <c r="FB21" s="290">
        <v>597.83000000000004</v>
      </c>
      <c r="FC21" s="143">
        <v>597.83000000000004</v>
      </c>
      <c r="FD21" s="143">
        <v>597.83000000000004</v>
      </c>
      <c r="FE21" s="143">
        <v>597.83000000000004</v>
      </c>
      <c r="FF21" s="143">
        <v>597.83000000000004</v>
      </c>
      <c r="FG21" s="143">
        <v>597.83000000000004</v>
      </c>
      <c r="FH21" s="143">
        <v>802.35</v>
      </c>
      <c r="FI21" s="143">
        <v>802.35</v>
      </c>
      <c r="FJ21" s="143">
        <v>802.35</v>
      </c>
      <c r="FK21" s="143">
        <v>802.35</v>
      </c>
      <c r="FL21" s="143"/>
      <c r="FM21" s="143"/>
      <c r="FN21" s="8">
        <f t="shared" si="117"/>
        <v>8694.5227110499709</v>
      </c>
      <c r="FO21" s="290">
        <v>0</v>
      </c>
      <c r="FP21" s="290">
        <v>0</v>
      </c>
      <c r="FQ21" s="290">
        <v>4135.0439272087515</v>
      </c>
      <c r="FR21" s="290">
        <v>0</v>
      </c>
      <c r="FS21" s="290">
        <v>0</v>
      </c>
      <c r="FT21" s="290">
        <v>0</v>
      </c>
      <c r="FU21" s="290">
        <v>0</v>
      </c>
      <c r="FV21" s="290">
        <v>0</v>
      </c>
      <c r="FW21" s="290">
        <v>4559.4787838412194</v>
      </c>
      <c r="FX21" s="290">
        <v>0</v>
      </c>
      <c r="FY21" s="290"/>
      <c r="FZ21" s="290"/>
      <c r="GA21" s="143">
        <f t="shared" si="118"/>
        <v>1898.1427110499699</v>
      </c>
      <c r="GB21" s="8">
        <f t="shared" si="119"/>
        <v>0</v>
      </c>
      <c r="GC21" s="8">
        <f t="shared" si="120"/>
        <v>1898.1427110499699</v>
      </c>
      <c r="GD21" s="290">
        <f t="shared" si="121"/>
        <v>0</v>
      </c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8">
        <f t="shared" si="122"/>
        <v>0</v>
      </c>
      <c r="GR21" s="290">
        <v>0</v>
      </c>
      <c r="GS21" s="290">
        <f>VLOOKUP(C21,'[2]Фін.рез.(витрати)'!$C$8:$V$94,20,0)</f>
        <v>0</v>
      </c>
      <c r="GT21" s="290"/>
      <c r="GU21" s="290"/>
      <c r="GV21" s="143">
        <f t="shared" si="123"/>
        <v>0</v>
      </c>
      <c r="GW21" s="8">
        <f t="shared" si="13"/>
        <v>0</v>
      </c>
      <c r="GX21" s="8">
        <f t="shared" si="14"/>
        <v>0</v>
      </c>
      <c r="GY21" s="290">
        <f t="shared" si="124"/>
        <v>21236.880000000005</v>
      </c>
      <c r="GZ21" s="290">
        <v>1879.14</v>
      </c>
      <c r="HA21" s="143">
        <v>1879.14</v>
      </c>
      <c r="HB21" s="143">
        <v>1879.14</v>
      </c>
      <c r="HC21" s="143">
        <v>1879.14</v>
      </c>
      <c r="HD21" s="143">
        <v>1879.14</v>
      </c>
      <c r="HE21" s="143">
        <v>1879.14</v>
      </c>
      <c r="HF21" s="143">
        <v>2490.5100000000002</v>
      </c>
      <c r="HG21" s="143">
        <v>2490.5100000000002</v>
      </c>
      <c r="HH21" s="143">
        <v>2490.5100000000002</v>
      </c>
      <c r="HI21" s="143">
        <v>2490.5100000000002</v>
      </c>
      <c r="HJ21" s="143"/>
      <c r="HK21" s="143"/>
      <c r="HL21" s="8">
        <f t="shared" si="125"/>
        <v>29141.552589393101</v>
      </c>
      <c r="HM21" s="290">
        <v>5576.1365253675367</v>
      </c>
      <c r="HN21" s="290">
        <v>4800.5666922958326</v>
      </c>
      <c r="HO21" s="290">
        <v>2366.2724549014865</v>
      </c>
      <c r="HP21" s="290">
        <v>4532.9680735009042</v>
      </c>
      <c r="HQ21" s="290">
        <v>2024.6481840679714</v>
      </c>
      <c r="HR21" s="290">
        <v>2019.8302606533325</v>
      </c>
      <c r="HS21" s="290">
        <v>1861.1569484136307</v>
      </c>
      <c r="HT21" s="290">
        <v>1850.2518809232893</v>
      </c>
      <c r="HU21" s="290">
        <v>2079.8952551363645</v>
      </c>
      <c r="HV21" s="290">
        <v>2029.8263141327541</v>
      </c>
      <c r="HW21" s="290"/>
      <c r="HX21" s="290"/>
      <c r="HY21" s="8">
        <f t="shared" si="15"/>
        <v>7904.6725893930961</v>
      </c>
      <c r="HZ21" s="8">
        <f t="shared" si="16"/>
        <v>0</v>
      </c>
      <c r="IA21" s="8">
        <f t="shared" si="17"/>
        <v>7904.6725893930961</v>
      </c>
      <c r="IB21" s="291">
        <f t="shared" si="126"/>
        <v>0</v>
      </c>
      <c r="IC21" s="291">
        <v>0</v>
      </c>
      <c r="ID21" s="150">
        <v>0</v>
      </c>
      <c r="IE21" s="150">
        <v>0</v>
      </c>
      <c r="IF21" s="291">
        <v>0</v>
      </c>
      <c r="IG21" s="291">
        <v>0</v>
      </c>
      <c r="IH21" s="291">
        <v>0</v>
      </c>
      <c r="II21" s="291">
        <v>0</v>
      </c>
      <c r="IJ21" s="291"/>
      <c r="IK21" s="291"/>
      <c r="IL21" s="291"/>
      <c r="IM21" s="291"/>
      <c r="IN21" s="291"/>
      <c r="IO21" s="88">
        <f t="shared" si="127"/>
        <v>0</v>
      </c>
      <c r="IP21" s="290">
        <v>0</v>
      </c>
      <c r="IQ21" s="290">
        <v>0</v>
      </c>
      <c r="IR21" s="290">
        <v>0</v>
      </c>
      <c r="IS21" s="290">
        <v>0</v>
      </c>
      <c r="IT21" s="290">
        <v>0</v>
      </c>
      <c r="IU21" s="290">
        <v>0</v>
      </c>
      <c r="IV21" s="290">
        <v>0</v>
      </c>
      <c r="IW21" s="290">
        <v>0</v>
      </c>
      <c r="IX21" s="290">
        <v>0</v>
      </c>
      <c r="IY21" s="290">
        <v>0</v>
      </c>
      <c r="IZ21" s="290"/>
      <c r="JA21" s="290"/>
      <c r="JB21" s="150">
        <f t="shared" si="18"/>
        <v>0</v>
      </c>
      <c r="JC21" s="88">
        <f t="shared" si="19"/>
        <v>0</v>
      </c>
      <c r="JD21" s="88">
        <f t="shared" si="20"/>
        <v>0</v>
      </c>
      <c r="JE21" s="291">
        <f t="shared" si="128"/>
        <v>0</v>
      </c>
      <c r="JF21" s="291">
        <v>0</v>
      </c>
      <c r="JG21" s="150">
        <v>0</v>
      </c>
      <c r="JH21" s="150">
        <v>0</v>
      </c>
      <c r="JI21" s="150">
        <v>0</v>
      </c>
      <c r="JJ21" s="150">
        <v>0</v>
      </c>
      <c r="JK21" s="150">
        <v>0</v>
      </c>
      <c r="JL21" s="150">
        <v>0</v>
      </c>
      <c r="JM21" s="150">
        <v>0</v>
      </c>
      <c r="JN21" s="150">
        <v>0</v>
      </c>
      <c r="JO21" s="150">
        <v>0</v>
      </c>
      <c r="JP21" s="150"/>
      <c r="JQ21" s="150"/>
      <c r="JR21" s="291">
        <f t="shared" si="129"/>
        <v>0</v>
      </c>
      <c r="JS21" s="290">
        <v>0</v>
      </c>
      <c r="JT21" s="290">
        <v>0</v>
      </c>
      <c r="JU21" s="290">
        <v>0</v>
      </c>
      <c r="JV21" s="290">
        <v>0</v>
      </c>
      <c r="JW21" s="290">
        <v>0</v>
      </c>
      <c r="JX21" s="290">
        <v>0</v>
      </c>
      <c r="JY21" s="290">
        <v>0</v>
      </c>
      <c r="JZ21" s="290">
        <v>0</v>
      </c>
      <c r="KA21" s="290">
        <v>0</v>
      </c>
      <c r="KB21" s="290">
        <v>0</v>
      </c>
      <c r="KC21" s="290"/>
      <c r="KD21" s="290"/>
      <c r="KE21" s="150">
        <f t="shared" si="21"/>
        <v>0</v>
      </c>
      <c r="KF21" s="88">
        <f t="shared" si="22"/>
        <v>0</v>
      </c>
      <c r="KG21" s="88">
        <f t="shared" si="23"/>
        <v>0</v>
      </c>
      <c r="KH21" s="291">
        <f t="shared" si="130"/>
        <v>7398.58</v>
      </c>
      <c r="KI21" s="291">
        <v>650.71</v>
      </c>
      <c r="KJ21" s="150">
        <v>650.71</v>
      </c>
      <c r="KK21" s="150">
        <v>650.71</v>
      </c>
      <c r="KL21" s="150">
        <v>650.71</v>
      </c>
      <c r="KM21" s="150">
        <v>650.71</v>
      </c>
      <c r="KN21" s="150">
        <v>650.71</v>
      </c>
      <c r="KO21" s="150">
        <v>873.58</v>
      </c>
      <c r="KP21" s="150">
        <v>873.58</v>
      </c>
      <c r="KQ21" s="150">
        <v>873.58</v>
      </c>
      <c r="KR21" s="150">
        <v>873.58</v>
      </c>
      <c r="KS21" s="150"/>
      <c r="KT21" s="150"/>
      <c r="KU21" s="88">
        <f t="shared" si="131"/>
        <v>10318.148068574848</v>
      </c>
      <c r="KV21" s="290">
        <v>886.74253216872444</v>
      </c>
      <c r="KW21" s="290">
        <v>948.12162731824651</v>
      </c>
      <c r="KX21" s="290">
        <v>942.13739287407077</v>
      </c>
      <c r="KY21" s="290">
        <v>896.00942934576926</v>
      </c>
      <c r="KZ21" s="290">
        <v>934.75915282475557</v>
      </c>
      <c r="LA21" s="290">
        <v>1203.0526752971073</v>
      </c>
      <c r="LB21" s="290">
        <v>1116.5364396286488</v>
      </c>
      <c r="LC21" s="290">
        <v>1108.6980607192122</v>
      </c>
      <c r="LD21" s="290">
        <v>1143.3940755031879</v>
      </c>
      <c r="LE21" s="290">
        <v>1138.696682895127</v>
      </c>
      <c r="LF21" s="290"/>
      <c r="LG21" s="290"/>
      <c r="LH21" s="150">
        <f t="shared" si="132"/>
        <v>2919.5680685748484</v>
      </c>
      <c r="LI21" s="88">
        <f t="shared" si="24"/>
        <v>0</v>
      </c>
      <c r="LJ21" s="88">
        <f t="shared" si="25"/>
        <v>2919.5680685748484</v>
      </c>
      <c r="LK21" s="88">
        <f t="shared" si="133"/>
        <v>0</v>
      </c>
      <c r="LL21" s="150"/>
      <c r="LM21" s="150"/>
      <c r="LN21" s="150"/>
      <c r="LO21" s="150"/>
      <c r="LP21" s="150"/>
      <c r="LQ21" s="150"/>
      <c r="LR21" s="150"/>
      <c r="LS21" s="150"/>
      <c r="LT21" s="150"/>
      <c r="LU21" s="150"/>
      <c r="LV21" s="150"/>
      <c r="LW21" s="150"/>
      <c r="LX21" s="88">
        <f t="shared" si="26"/>
        <v>0</v>
      </c>
      <c r="LY21" s="150"/>
      <c r="LZ21" s="150"/>
      <c r="MA21" s="150"/>
      <c r="MB21" s="150"/>
      <c r="MC21" s="150"/>
      <c r="MD21" s="150"/>
      <c r="ME21" s="150"/>
      <c r="MF21" s="150"/>
      <c r="MG21" s="150"/>
      <c r="MH21" s="150"/>
      <c r="MI21" s="150"/>
      <c r="MJ21" s="291">
        <v>0</v>
      </c>
      <c r="MK21" s="150"/>
      <c r="ML21" s="88">
        <f t="shared" si="27"/>
        <v>0</v>
      </c>
      <c r="MM21" s="88">
        <f t="shared" si="28"/>
        <v>0</v>
      </c>
      <c r="MN21" s="88">
        <f t="shared" si="134"/>
        <v>67739.039999999994</v>
      </c>
      <c r="MO21" s="88">
        <v>6689.3</v>
      </c>
      <c r="MP21" s="150">
        <v>6689.3</v>
      </c>
      <c r="MQ21" s="150">
        <v>6689.3</v>
      </c>
      <c r="MR21" s="150">
        <v>6689.3</v>
      </c>
      <c r="MS21" s="150">
        <v>6689.3</v>
      </c>
      <c r="MT21" s="150">
        <v>6689.3</v>
      </c>
      <c r="MU21" s="150">
        <v>6900.81</v>
      </c>
      <c r="MV21" s="150">
        <v>6900.81</v>
      </c>
      <c r="MW21" s="150">
        <v>6900.81</v>
      </c>
      <c r="MX21" s="150">
        <v>6900.81</v>
      </c>
      <c r="MY21" s="150"/>
      <c r="MZ21" s="150"/>
      <c r="NA21" s="88">
        <f t="shared" si="135"/>
        <v>40149.847899536107</v>
      </c>
      <c r="NB21" s="8">
        <v>0</v>
      </c>
      <c r="NC21" s="8">
        <v>0</v>
      </c>
      <c r="ND21" s="8">
        <v>382.05052409953851</v>
      </c>
      <c r="NE21" s="8">
        <v>0</v>
      </c>
      <c r="NF21" s="8">
        <v>0</v>
      </c>
      <c r="NG21" s="8">
        <v>0</v>
      </c>
      <c r="NH21" s="8">
        <v>0</v>
      </c>
      <c r="NI21" s="8">
        <v>37755.579863944338</v>
      </c>
      <c r="NJ21" s="8">
        <v>0</v>
      </c>
      <c r="NK21" s="8">
        <v>2012.2175114922279</v>
      </c>
      <c r="NL21" s="8"/>
      <c r="NM21" s="8"/>
      <c r="NN21" s="150">
        <f t="shared" si="136"/>
        <v>-27589.192100463886</v>
      </c>
      <c r="NO21" s="88">
        <f t="shared" si="29"/>
        <v>-27589.192100463886</v>
      </c>
      <c r="NP21" s="88">
        <f t="shared" si="30"/>
        <v>0</v>
      </c>
      <c r="NQ21" s="86">
        <f t="shared" si="31"/>
        <v>13690.640000000005</v>
      </c>
      <c r="NR21" s="289">
        <f t="shared" si="32"/>
        <v>23753.8</v>
      </c>
      <c r="NS21" s="288">
        <f t="shared" si="33"/>
        <v>10063.159999999994</v>
      </c>
      <c r="NT21" s="88">
        <f t="shared" si="34"/>
        <v>0</v>
      </c>
      <c r="NU21" s="88">
        <f t="shared" si="35"/>
        <v>10063.159999999994</v>
      </c>
      <c r="NV21" s="290">
        <f t="shared" si="137"/>
        <v>3573.0000000000005</v>
      </c>
      <c r="NW21" s="290">
        <v>324.26</v>
      </c>
      <c r="NX21" s="143">
        <v>324.26</v>
      </c>
      <c r="NY21" s="143">
        <v>324.26</v>
      </c>
      <c r="NZ21" s="290">
        <v>324.26</v>
      </c>
      <c r="OA21" s="290">
        <v>324.26</v>
      </c>
      <c r="OB21" s="290">
        <v>324.26</v>
      </c>
      <c r="OC21" s="290">
        <v>406.86</v>
      </c>
      <c r="OD21" s="290">
        <v>406.86</v>
      </c>
      <c r="OE21" s="290">
        <v>406.86</v>
      </c>
      <c r="OF21" s="290">
        <v>406.86</v>
      </c>
      <c r="OG21" s="290"/>
      <c r="OH21" s="290"/>
      <c r="OI21" s="8">
        <f t="shared" si="138"/>
        <v>2430.9499999999998</v>
      </c>
      <c r="OJ21" s="8">
        <v>2430.9499999999998</v>
      </c>
      <c r="OK21" s="8">
        <v>0</v>
      </c>
      <c r="OL21" s="8">
        <v>0</v>
      </c>
      <c r="OM21" s="8"/>
      <c r="ON21" s="8">
        <v>0</v>
      </c>
      <c r="OO21" s="8">
        <v>0</v>
      </c>
      <c r="OP21" s="8">
        <v>0</v>
      </c>
      <c r="OQ21" s="8">
        <v>0</v>
      </c>
      <c r="OR21" s="8">
        <v>0</v>
      </c>
      <c r="OS21" s="8">
        <v>0</v>
      </c>
      <c r="OT21" s="8"/>
      <c r="OU21" s="8"/>
      <c r="OV21" s="143">
        <f t="shared" si="139"/>
        <v>-1142.0500000000006</v>
      </c>
      <c r="OW21" s="8">
        <f t="shared" si="36"/>
        <v>-1142.0500000000006</v>
      </c>
      <c r="OX21" s="8">
        <f t="shared" si="37"/>
        <v>0</v>
      </c>
      <c r="OY21" s="290">
        <f t="shared" si="140"/>
        <v>4920.7000000000016</v>
      </c>
      <c r="OZ21" s="290">
        <v>468.47</v>
      </c>
      <c r="PA21" s="143">
        <v>468.47</v>
      </c>
      <c r="PB21" s="143">
        <v>468.47</v>
      </c>
      <c r="PC21" s="143">
        <v>468.47</v>
      </c>
      <c r="PD21" s="143">
        <v>468.47</v>
      </c>
      <c r="PE21" s="143">
        <v>468.47</v>
      </c>
      <c r="PF21" s="143">
        <v>527.47</v>
      </c>
      <c r="PG21" s="143">
        <v>527.47</v>
      </c>
      <c r="PH21" s="143">
        <v>527.47</v>
      </c>
      <c r="PI21" s="143">
        <v>527.47</v>
      </c>
      <c r="PJ21" s="143"/>
      <c r="PK21" s="143"/>
      <c r="PL21" s="8">
        <f t="shared" si="141"/>
        <v>9598</v>
      </c>
      <c r="PM21" s="290">
        <v>0</v>
      </c>
      <c r="PN21" s="290">
        <v>1955.91</v>
      </c>
      <c r="PO21" s="290">
        <v>0</v>
      </c>
      <c r="PP21" s="290">
        <v>0</v>
      </c>
      <c r="PQ21" s="290">
        <v>0</v>
      </c>
      <c r="PR21" s="290">
        <v>6072.54</v>
      </c>
      <c r="PS21" s="290">
        <v>0</v>
      </c>
      <c r="PT21" s="290">
        <v>0</v>
      </c>
      <c r="PU21" s="290">
        <v>0</v>
      </c>
      <c r="PV21" s="290">
        <v>1569.55</v>
      </c>
      <c r="PW21" s="290"/>
      <c r="PX21" s="290"/>
      <c r="PY21" s="143">
        <f t="shared" si="142"/>
        <v>4677.2999999999984</v>
      </c>
      <c r="PZ21" s="8">
        <f t="shared" si="38"/>
        <v>0</v>
      </c>
      <c r="QA21" s="8">
        <f t="shared" si="39"/>
        <v>4677.2999999999984</v>
      </c>
      <c r="QB21" s="290">
        <f t="shared" si="143"/>
        <v>1504.1800000000003</v>
      </c>
      <c r="QC21" s="290">
        <v>133.29</v>
      </c>
      <c r="QD21" s="143">
        <v>133.29</v>
      </c>
      <c r="QE21" s="143">
        <v>133.29</v>
      </c>
      <c r="QF21" s="143">
        <v>133.29</v>
      </c>
      <c r="QG21" s="143">
        <v>133.29</v>
      </c>
      <c r="QH21" s="143">
        <v>133.29</v>
      </c>
      <c r="QI21" s="143">
        <v>176.11</v>
      </c>
      <c r="QJ21" s="143">
        <v>176.11</v>
      </c>
      <c r="QK21" s="143">
        <v>176.11</v>
      </c>
      <c r="QL21" s="143">
        <v>176.11</v>
      </c>
      <c r="QM21" s="143"/>
      <c r="QN21" s="143"/>
      <c r="QO21" s="8">
        <f t="shared" si="144"/>
        <v>5389.03</v>
      </c>
      <c r="QP21" s="290">
        <v>0</v>
      </c>
      <c r="QQ21" s="290">
        <v>5389.03</v>
      </c>
      <c r="QR21" s="290">
        <v>0</v>
      </c>
      <c r="QS21" s="290"/>
      <c r="QT21" s="290">
        <v>0</v>
      </c>
      <c r="QU21" s="290"/>
      <c r="QV21" s="290"/>
      <c r="QW21" s="290">
        <v>0</v>
      </c>
      <c r="QX21" s="290"/>
      <c r="QY21" s="290">
        <v>0</v>
      </c>
      <c r="QZ21" s="290"/>
      <c r="RA21" s="290"/>
      <c r="RB21" s="143">
        <f t="shared" si="145"/>
        <v>3884.8499999999995</v>
      </c>
      <c r="RC21" s="8">
        <f t="shared" si="40"/>
        <v>0</v>
      </c>
      <c r="RD21" s="8">
        <f t="shared" si="41"/>
        <v>3884.8499999999995</v>
      </c>
      <c r="RE21" s="290">
        <f t="shared" si="146"/>
        <v>0</v>
      </c>
      <c r="RF21" s="8">
        <v>0</v>
      </c>
      <c r="RG21" s="143">
        <v>0</v>
      </c>
      <c r="RH21" s="143">
        <v>0</v>
      </c>
      <c r="RI21" s="143">
        <v>0</v>
      </c>
      <c r="RJ21" s="143">
        <v>0</v>
      </c>
      <c r="RK21" s="143">
        <v>0</v>
      </c>
      <c r="RL21" s="292">
        <v>0</v>
      </c>
      <c r="RM21" s="143">
        <v>0</v>
      </c>
      <c r="RN21" s="143">
        <v>0</v>
      </c>
      <c r="RO21" s="143">
        <v>0</v>
      </c>
      <c r="RP21" s="143"/>
      <c r="RQ21" s="143"/>
      <c r="RR21" s="8">
        <f t="shared" si="147"/>
        <v>6335.82</v>
      </c>
      <c r="RS21" s="290">
        <v>0</v>
      </c>
      <c r="RT21" s="290"/>
      <c r="RU21" s="290">
        <v>6335.82</v>
      </c>
      <c r="RV21" s="290">
        <v>0</v>
      </c>
      <c r="RW21" s="290">
        <v>0</v>
      </c>
      <c r="RX21" s="290">
        <v>0</v>
      </c>
      <c r="RY21" s="290"/>
      <c r="RZ21" s="290">
        <v>0</v>
      </c>
      <c r="SA21" s="290">
        <v>0</v>
      </c>
      <c r="SB21" s="290">
        <v>0</v>
      </c>
      <c r="SC21" s="290"/>
      <c r="SD21" s="290"/>
      <c r="SE21" s="8">
        <f t="shared" si="42"/>
        <v>6335.82</v>
      </c>
      <c r="SF21" s="8">
        <f t="shared" si="43"/>
        <v>0</v>
      </c>
      <c r="SG21" s="8">
        <f t="shared" si="44"/>
        <v>6335.82</v>
      </c>
      <c r="SH21" s="290">
        <f t="shared" si="148"/>
        <v>1985.78</v>
      </c>
      <c r="SI21" s="290">
        <v>188.79</v>
      </c>
      <c r="SJ21" s="143">
        <v>188.79</v>
      </c>
      <c r="SK21" s="143">
        <v>188.79</v>
      </c>
      <c r="SL21" s="143">
        <v>188.79</v>
      </c>
      <c r="SM21" s="143">
        <v>188.79</v>
      </c>
      <c r="SN21" s="143">
        <v>188.79</v>
      </c>
      <c r="SO21" s="143">
        <v>213.26</v>
      </c>
      <c r="SP21" s="143">
        <v>213.26</v>
      </c>
      <c r="SQ21" s="143">
        <v>213.26</v>
      </c>
      <c r="SR21" s="143">
        <v>213.26</v>
      </c>
      <c r="SS21" s="143"/>
      <c r="ST21" s="143"/>
      <c r="SU21" s="8">
        <f t="shared" si="149"/>
        <v>0</v>
      </c>
      <c r="SV21" s="290">
        <v>0</v>
      </c>
      <c r="SW21" s="290">
        <v>0</v>
      </c>
      <c r="SX21" s="290">
        <v>0</v>
      </c>
      <c r="SY21" s="290">
        <v>0</v>
      </c>
      <c r="SZ21" s="290">
        <v>0</v>
      </c>
      <c r="TA21" s="290"/>
      <c r="TB21" s="290"/>
      <c r="TC21" s="290">
        <v>0</v>
      </c>
      <c r="TD21" s="290">
        <v>0</v>
      </c>
      <c r="TE21" s="290">
        <f>VLOOKUP(C21,'[2]Фін.рез.(витрати)'!$C$8:$AH$94,32,0)</f>
        <v>0</v>
      </c>
      <c r="TF21" s="290"/>
      <c r="TG21" s="290"/>
      <c r="TH21" s="8">
        <f t="shared" si="45"/>
        <v>-1985.78</v>
      </c>
      <c r="TI21" s="8">
        <f t="shared" si="46"/>
        <v>-1985.78</v>
      </c>
      <c r="TJ21" s="8">
        <f t="shared" si="47"/>
        <v>0</v>
      </c>
      <c r="TK21" s="290">
        <f t="shared" si="150"/>
        <v>1638.78</v>
      </c>
      <c r="TL21" s="290">
        <v>144.65</v>
      </c>
      <c r="TM21" s="143">
        <v>144.65</v>
      </c>
      <c r="TN21" s="143">
        <v>144.65</v>
      </c>
      <c r="TO21" s="143">
        <v>144.65</v>
      </c>
      <c r="TP21" s="143">
        <v>144.65</v>
      </c>
      <c r="TQ21" s="143">
        <v>144.65</v>
      </c>
      <c r="TR21" s="143">
        <v>192.72</v>
      </c>
      <c r="TS21" s="143">
        <v>192.72</v>
      </c>
      <c r="TT21" s="143">
        <v>192.72</v>
      </c>
      <c r="TU21" s="143">
        <v>192.72</v>
      </c>
      <c r="TV21" s="143"/>
      <c r="TW21" s="143"/>
      <c r="TX21" s="8">
        <f t="shared" si="151"/>
        <v>0</v>
      </c>
      <c r="TY21" s="290">
        <v>0</v>
      </c>
      <c r="TZ21" s="290">
        <v>0</v>
      </c>
      <c r="UA21" s="290">
        <v>0</v>
      </c>
      <c r="UB21" s="290">
        <v>0</v>
      </c>
      <c r="UC21" s="290">
        <v>0</v>
      </c>
      <c r="UD21" s="290">
        <v>0</v>
      </c>
      <c r="UE21" s="290">
        <v>0</v>
      </c>
      <c r="UF21" s="290">
        <v>0</v>
      </c>
      <c r="UG21" s="290">
        <v>0</v>
      </c>
      <c r="UH21" s="290">
        <f>VLOOKUP(C21,'[2]Фін.рез.(витрати)'!$C$8:$AI$94,33,0)</f>
        <v>0</v>
      </c>
      <c r="UI21" s="290"/>
      <c r="UJ21" s="290"/>
      <c r="UK21" s="8">
        <f t="shared" si="48"/>
        <v>-1638.78</v>
      </c>
      <c r="UL21" s="8">
        <f t="shared" si="49"/>
        <v>-1638.78</v>
      </c>
      <c r="UM21" s="8">
        <f t="shared" si="50"/>
        <v>0</v>
      </c>
      <c r="UN21" s="290">
        <f t="shared" si="152"/>
        <v>68.199999999999989</v>
      </c>
      <c r="UO21" s="290">
        <v>6.12</v>
      </c>
      <c r="UP21" s="143">
        <v>6.12</v>
      </c>
      <c r="UQ21" s="143">
        <v>6.12</v>
      </c>
      <c r="UR21" s="143">
        <v>6.12</v>
      </c>
      <c r="US21" s="143">
        <v>6.12</v>
      </c>
      <c r="UT21" s="143">
        <v>6.12</v>
      </c>
      <c r="UU21" s="143">
        <v>7.87</v>
      </c>
      <c r="UV21" s="143">
        <v>7.87</v>
      </c>
      <c r="UW21" s="143">
        <v>7.87</v>
      </c>
      <c r="UX21" s="143">
        <v>7.87</v>
      </c>
      <c r="UY21" s="143"/>
      <c r="UZ21" s="143"/>
      <c r="VA21" s="8">
        <f t="shared" si="51"/>
        <v>0</v>
      </c>
      <c r="VB21" s="143"/>
      <c r="VC21" s="143"/>
      <c r="VD21" s="143"/>
      <c r="VE21" s="143"/>
      <c r="VF21" s="143"/>
      <c r="VG21" s="143"/>
      <c r="VH21" s="143"/>
      <c r="VI21" s="143"/>
      <c r="VJ21" s="143"/>
      <c r="VK21" s="143"/>
      <c r="VL21" s="143"/>
      <c r="VM21" s="143"/>
      <c r="VN21" s="8">
        <f t="shared" si="52"/>
        <v>-68.199999999999989</v>
      </c>
      <c r="VO21" s="8">
        <f t="shared" si="53"/>
        <v>-68.199999999999989</v>
      </c>
      <c r="VP21" s="8">
        <f t="shared" si="54"/>
        <v>0</v>
      </c>
      <c r="VQ21" s="88">
        <f t="shared" si="55"/>
        <v>0</v>
      </c>
      <c r="VR21" s="150"/>
      <c r="VS21" s="150"/>
      <c r="VT21" s="150"/>
      <c r="VU21" s="150"/>
      <c r="VV21" s="150"/>
      <c r="VW21" s="150"/>
      <c r="VX21" s="150"/>
      <c r="VY21" s="150"/>
      <c r="VZ21" s="150"/>
      <c r="WA21" s="150"/>
      <c r="WB21" s="150"/>
      <c r="WC21" s="150"/>
      <c r="WD21" s="88">
        <f t="shared" si="56"/>
        <v>0</v>
      </c>
      <c r="WE21" s="143"/>
      <c r="WF21" s="143"/>
      <c r="WG21" s="143"/>
      <c r="WH21" s="143"/>
      <c r="WI21" s="143"/>
      <c r="WJ21" s="143"/>
      <c r="WK21" s="143"/>
      <c r="WL21" s="143"/>
      <c r="WM21" s="143"/>
      <c r="WN21" s="143"/>
      <c r="WO21" s="143"/>
      <c r="WP21" s="143"/>
      <c r="WQ21" s="88">
        <f t="shared" si="57"/>
        <v>0</v>
      </c>
      <c r="WR21" s="88">
        <f t="shared" si="58"/>
        <v>0</v>
      </c>
      <c r="WS21" s="88">
        <f t="shared" si="59"/>
        <v>0</v>
      </c>
      <c r="WT21" s="291">
        <f t="shared" si="153"/>
        <v>85648.51999999999</v>
      </c>
      <c r="WU21" s="291">
        <v>7465.86</v>
      </c>
      <c r="WV21" s="150">
        <v>7465.86</v>
      </c>
      <c r="WW21" s="150">
        <v>7465.86</v>
      </c>
      <c r="WX21" s="150">
        <v>7465.86</v>
      </c>
      <c r="WY21" s="150">
        <v>7465.86</v>
      </c>
      <c r="WZ21" s="150">
        <v>7465.86</v>
      </c>
      <c r="XA21" s="150">
        <v>10213.34</v>
      </c>
      <c r="XB21" s="150">
        <v>10213.34</v>
      </c>
      <c r="XC21" s="150">
        <v>10213.34</v>
      </c>
      <c r="XD21" s="150">
        <v>10213.34</v>
      </c>
      <c r="XE21" s="150"/>
      <c r="XF21" s="150"/>
      <c r="XG21" s="291">
        <f t="shared" si="154"/>
        <v>123771.23326761305</v>
      </c>
      <c r="XH21" s="290">
        <v>12262.277292223003</v>
      </c>
      <c r="XI21" s="290">
        <v>12774.805129677721</v>
      </c>
      <c r="XJ21" s="290"/>
      <c r="XK21" s="290">
        <v>9776.6580500088239</v>
      </c>
      <c r="XL21" s="290">
        <v>11035.22168819877</v>
      </c>
      <c r="XM21" s="290">
        <v>14499.987816029698</v>
      </c>
      <c r="XN21" s="290">
        <v>18309.956470460467</v>
      </c>
      <c r="XO21" s="290">
        <v>14997.735474176927</v>
      </c>
      <c r="XP21" s="290">
        <v>12994.461334129293</v>
      </c>
      <c r="XQ21" s="290">
        <f>VLOOKUP(C21,'[2]Фін.рез.(витрати)'!$C$8:$AL$94,36,0)</f>
        <v>17120.130012708334</v>
      </c>
      <c r="XR21" s="290"/>
      <c r="XS21" s="290"/>
      <c r="XT21" s="88">
        <f t="shared" si="60"/>
        <v>38122.713267613057</v>
      </c>
      <c r="XU21" s="88">
        <f t="shared" si="61"/>
        <v>0</v>
      </c>
      <c r="XV21" s="88">
        <f t="shared" si="62"/>
        <v>38122.713267613057</v>
      </c>
      <c r="XW21" s="291">
        <f t="shared" si="155"/>
        <v>19714.36</v>
      </c>
      <c r="XX21" s="291">
        <v>1750.66</v>
      </c>
      <c r="XY21" s="150">
        <v>1750.66</v>
      </c>
      <c r="XZ21" s="150">
        <v>1750.66</v>
      </c>
      <c r="YA21" s="150">
        <v>1750.66</v>
      </c>
      <c r="YB21" s="150">
        <v>1750.66</v>
      </c>
      <c r="YC21" s="150">
        <v>1750.66</v>
      </c>
      <c r="YD21" s="150">
        <v>2302.6</v>
      </c>
      <c r="YE21" s="150">
        <v>2302.6</v>
      </c>
      <c r="YF21" s="150">
        <v>2302.6</v>
      </c>
      <c r="YG21" s="150">
        <v>2302.6</v>
      </c>
      <c r="YH21" s="150"/>
      <c r="YI21" s="150"/>
      <c r="YJ21" s="88">
        <f t="shared" si="156"/>
        <v>19907.250041275776</v>
      </c>
      <c r="YK21" s="290">
        <v>2685.7716691287869</v>
      </c>
      <c r="YL21" s="290">
        <v>1703.9358785586342</v>
      </c>
      <c r="YM21" s="290">
        <v>1743.9043640345976</v>
      </c>
      <c r="YN21" s="290">
        <v>1695.859627916921</v>
      </c>
      <c r="YO21" s="290">
        <v>1672.6363306251737</v>
      </c>
      <c r="YP21" s="290">
        <v>2182.0261364546468</v>
      </c>
      <c r="YQ21" s="290">
        <v>2092.8688516979842</v>
      </c>
      <c r="YR21" s="290">
        <v>2070.2231330860491</v>
      </c>
      <c r="YS21" s="290">
        <v>2003.3024489764161</v>
      </c>
      <c r="YT21" s="290">
        <f>VLOOKUP(C21,'[2]Фін.рез.(витрати)'!$C$8:$AM$94,37,0)</f>
        <v>2056.7216007965703</v>
      </c>
      <c r="YU21" s="290"/>
      <c r="YV21" s="290"/>
      <c r="YW21" s="143">
        <f t="shared" si="157"/>
        <v>192.89004127577573</v>
      </c>
      <c r="YX21" s="88">
        <f t="shared" si="63"/>
        <v>0</v>
      </c>
      <c r="YY21" s="88">
        <f t="shared" si="64"/>
        <v>192.89004127577573</v>
      </c>
      <c r="YZ21" s="291">
        <f t="shared" si="158"/>
        <v>10447.14</v>
      </c>
      <c r="ZA21" s="291">
        <v>988.95</v>
      </c>
      <c r="ZB21" s="150">
        <v>988.95</v>
      </c>
      <c r="ZC21" s="150">
        <v>988.95</v>
      </c>
      <c r="ZD21" s="150">
        <v>988.95</v>
      </c>
      <c r="ZE21" s="150">
        <v>988.95</v>
      </c>
      <c r="ZF21" s="150">
        <v>988.95</v>
      </c>
      <c r="ZG21" s="150">
        <v>1128.3599999999999</v>
      </c>
      <c r="ZH21" s="150">
        <v>1128.3599999999999</v>
      </c>
      <c r="ZI21" s="150">
        <v>1128.3599999999999</v>
      </c>
      <c r="ZJ21" s="150">
        <v>1128.3599999999999</v>
      </c>
      <c r="ZK21" s="150"/>
      <c r="ZL21" s="150"/>
      <c r="ZM21" s="88">
        <f t="shared" si="159"/>
        <v>22655.707696034504</v>
      </c>
      <c r="ZN21" s="291"/>
      <c r="ZO21" s="290">
        <v>2517.202042745982</v>
      </c>
      <c r="ZP21" s="290">
        <v>16350.738853776807</v>
      </c>
      <c r="ZQ21" s="290">
        <v>3787.7667995117145</v>
      </c>
      <c r="ZR21" s="290"/>
      <c r="ZS21" s="290"/>
      <c r="ZT21" s="290"/>
      <c r="ZU21" s="290"/>
      <c r="ZV21" s="290"/>
      <c r="ZW21" s="290"/>
      <c r="ZX21" s="290"/>
      <c r="ZY21" s="290"/>
      <c r="ZZ21" s="88">
        <f t="shared" si="65"/>
        <v>12208.567696034504</v>
      </c>
      <c r="AAA21" s="88">
        <f t="shared" si="66"/>
        <v>0</v>
      </c>
      <c r="AAB21" s="88">
        <f t="shared" si="67"/>
        <v>12208.567696034504</v>
      </c>
      <c r="AAC21" s="291">
        <f t="shared" si="160"/>
        <v>2025.9600000000003</v>
      </c>
      <c r="AAD21" s="291">
        <v>201.02</v>
      </c>
      <c r="AAE21" s="150">
        <v>201.02</v>
      </c>
      <c r="AAF21" s="150">
        <v>201.02</v>
      </c>
      <c r="AAG21" s="150">
        <v>201.02</v>
      </c>
      <c r="AAH21" s="150">
        <v>201.02</v>
      </c>
      <c r="AAI21" s="150">
        <v>201.02</v>
      </c>
      <c r="AAJ21" s="150">
        <v>204.96</v>
      </c>
      <c r="AAK21" s="150">
        <v>204.96</v>
      </c>
      <c r="AAL21" s="150">
        <v>204.96</v>
      </c>
      <c r="AAM21" s="150">
        <v>204.96</v>
      </c>
      <c r="AAN21" s="150"/>
      <c r="AAO21" s="150"/>
      <c r="AAP21" s="88">
        <f t="shared" si="161"/>
        <v>2895.2120031119998</v>
      </c>
      <c r="AAQ21" s="290">
        <v>299.56508009999999</v>
      </c>
      <c r="AAR21" s="290">
        <v>292.89389243399995</v>
      </c>
      <c r="AAS21" s="290">
        <v>292.20614279999995</v>
      </c>
      <c r="AAT21" s="290">
        <v>290.72429099999999</v>
      </c>
      <c r="AAU21" s="290">
        <v>292.06417897799997</v>
      </c>
      <c r="AAV21" s="290">
        <v>292.07126519999997</v>
      </c>
      <c r="AAW21" s="290">
        <v>285.25968899999998</v>
      </c>
      <c r="AAX21" s="290">
        <v>283.0311198</v>
      </c>
      <c r="AAY21" s="290">
        <v>280.9835028</v>
      </c>
      <c r="AAZ21" s="290">
        <f>VLOOKUP(C21,'[2]Фін.рез.(витрати)'!$C$8:$AO$94,39,0)</f>
        <v>286.41284099999996</v>
      </c>
      <c r="ABA21" s="290"/>
      <c r="ABB21" s="290"/>
      <c r="ABC21" s="88">
        <f t="shared" si="68"/>
        <v>869.25200311199956</v>
      </c>
      <c r="ABD21" s="88">
        <f t="shared" si="69"/>
        <v>0</v>
      </c>
      <c r="ABE21" s="88">
        <f t="shared" si="70"/>
        <v>869.25200311199956</v>
      </c>
      <c r="ABF21" s="291">
        <f t="shared" si="162"/>
        <v>448.50000000000006</v>
      </c>
      <c r="ABG21" s="291">
        <v>44.47</v>
      </c>
      <c r="ABH21" s="150">
        <v>44.47</v>
      </c>
      <c r="ABI21" s="150">
        <v>44.47</v>
      </c>
      <c r="ABJ21" s="150">
        <v>44.47</v>
      </c>
      <c r="ABK21" s="150">
        <v>44.47</v>
      </c>
      <c r="ABL21" s="150">
        <v>44.47</v>
      </c>
      <c r="ABM21" s="150">
        <v>45.42</v>
      </c>
      <c r="ABN21" s="150">
        <v>45.42</v>
      </c>
      <c r="ABO21" s="150">
        <v>45.42</v>
      </c>
      <c r="ABP21" s="150">
        <v>45.42</v>
      </c>
      <c r="ABQ21" s="150"/>
      <c r="ABR21" s="150"/>
      <c r="ABS21" s="88">
        <f t="shared" si="163"/>
        <v>0</v>
      </c>
      <c r="ABT21" s="290">
        <v>0</v>
      </c>
      <c r="ABU21" s="290"/>
      <c r="ABV21" s="290"/>
      <c r="ABW21" s="290"/>
      <c r="ABX21" s="290"/>
      <c r="ABY21" s="290"/>
      <c r="ABZ21" s="290"/>
      <c r="ACA21" s="290">
        <v>0</v>
      </c>
      <c r="ACB21" s="290">
        <v>0</v>
      </c>
      <c r="ACC21" s="290">
        <f>VLOOKUP(C21,'[2]Фін.рез.(витрати)'!$C$8:$AP$94,40,0)</f>
        <v>0</v>
      </c>
      <c r="ACD21" s="290"/>
      <c r="ACE21" s="290"/>
      <c r="ACF21" s="88">
        <f t="shared" si="71"/>
        <v>-448.50000000000006</v>
      </c>
      <c r="ACG21" s="88">
        <f t="shared" si="72"/>
        <v>-448.50000000000006</v>
      </c>
      <c r="ACH21" s="88">
        <f t="shared" si="73"/>
        <v>0</v>
      </c>
      <c r="ACI21" s="86">
        <f t="shared" si="74"/>
        <v>0</v>
      </c>
      <c r="ACJ21" s="88">
        <f t="shared" si="75"/>
        <v>4155.9897785040002</v>
      </c>
      <c r="ACK21" s="288">
        <f t="shared" si="76"/>
        <v>4155.9897785040002</v>
      </c>
      <c r="ACL21" s="88">
        <f t="shared" si="77"/>
        <v>0</v>
      </c>
      <c r="ACM21" s="88">
        <f t="shared" si="78"/>
        <v>4155.9897785040002</v>
      </c>
      <c r="ACN21" s="290">
        <f t="shared" si="164"/>
        <v>0</v>
      </c>
      <c r="ACO21" s="290">
        <v>0</v>
      </c>
      <c r="ACP21" s="143">
        <v>0</v>
      </c>
      <c r="ACQ21" s="143">
        <v>0</v>
      </c>
      <c r="ACR21" s="143">
        <v>0</v>
      </c>
      <c r="ACS21" s="143">
        <v>0</v>
      </c>
      <c r="ACT21" s="143">
        <v>0</v>
      </c>
      <c r="ACU21" s="143">
        <v>0</v>
      </c>
      <c r="ACV21" s="143">
        <v>0</v>
      </c>
      <c r="ACW21" s="143">
        <v>0</v>
      </c>
      <c r="ACX21" s="143">
        <v>0</v>
      </c>
      <c r="ACY21" s="143"/>
      <c r="ACZ21" s="143"/>
      <c r="ADA21" s="8">
        <f t="shared" si="165"/>
        <v>4155.9897785040002</v>
      </c>
      <c r="ADB21" s="290">
        <v>418.97213999999997</v>
      </c>
      <c r="ADC21" s="290">
        <v>421.931061828</v>
      </c>
      <c r="ADD21" s="290">
        <v>502.67630159999999</v>
      </c>
      <c r="ADE21" s="290">
        <v>378.144882</v>
      </c>
      <c r="ADF21" s="290">
        <v>420.735810276</v>
      </c>
      <c r="ADG21" s="290">
        <v>408.49110000000002</v>
      </c>
      <c r="ADH21" s="290">
        <v>446.840352</v>
      </c>
      <c r="ADI21" s="290">
        <v>395.84771999999998</v>
      </c>
      <c r="ADJ21" s="290">
        <v>349.75568880000003</v>
      </c>
      <c r="ADK21" s="290">
        <f>VLOOKUP(C21,'[2]Фін.рез.(витрати)'!$C$8:$AR$94,42,0)</f>
        <v>412.59472199999999</v>
      </c>
      <c r="ADL21" s="290"/>
      <c r="ADM21" s="290"/>
      <c r="ADN21" s="8">
        <f t="shared" si="79"/>
        <v>4155.9897785040002</v>
      </c>
      <c r="ADO21" s="8">
        <f t="shared" si="80"/>
        <v>0</v>
      </c>
      <c r="ADP21" s="8">
        <f t="shared" si="81"/>
        <v>4155.9897785040002</v>
      </c>
      <c r="ADQ21" s="290">
        <f t="shared" si="166"/>
        <v>0</v>
      </c>
      <c r="ADR21" s="290">
        <v>0</v>
      </c>
      <c r="ADS21" s="143">
        <v>0</v>
      </c>
      <c r="ADT21" s="143">
        <v>0</v>
      </c>
      <c r="ADU21" s="143">
        <v>0</v>
      </c>
      <c r="ADV21" s="143">
        <v>0</v>
      </c>
      <c r="ADW21" s="143">
        <v>0</v>
      </c>
      <c r="ADX21" s="143">
        <v>0</v>
      </c>
      <c r="ADY21" s="143">
        <v>0</v>
      </c>
      <c r="ADZ21" s="143">
        <v>0</v>
      </c>
      <c r="AEA21" s="143">
        <v>0</v>
      </c>
      <c r="AEB21" s="143"/>
      <c r="AEC21" s="143"/>
      <c r="AED21" s="8">
        <f t="shared" si="167"/>
        <v>0</v>
      </c>
      <c r="AEE21" s="290">
        <v>0</v>
      </c>
      <c r="AEF21" s="290">
        <v>0</v>
      </c>
      <c r="AEG21" s="290">
        <v>0</v>
      </c>
      <c r="AEH21" s="290">
        <v>0</v>
      </c>
      <c r="AEI21" s="290">
        <v>0</v>
      </c>
      <c r="AEJ21" s="290">
        <v>0</v>
      </c>
      <c r="AEK21" s="290">
        <v>0</v>
      </c>
      <c r="AEL21" s="290">
        <v>0</v>
      </c>
      <c r="AEM21" s="290">
        <v>0</v>
      </c>
      <c r="AEN21" s="290">
        <f>VLOOKUP(C21,'[2]Фін.рез.(витрати)'!$C$8:$AS$94,43,0)</f>
        <v>0</v>
      </c>
      <c r="AEO21" s="290"/>
      <c r="AEP21" s="290"/>
      <c r="AEQ21" s="8">
        <f t="shared" si="82"/>
        <v>0</v>
      </c>
      <c r="AER21" s="8">
        <f t="shared" si="83"/>
        <v>0</v>
      </c>
      <c r="AES21" s="8">
        <f t="shared" si="84"/>
        <v>0</v>
      </c>
      <c r="AET21" s="290">
        <f t="shared" si="168"/>
        <v>0</v>
      </c>
      <c r="AEU21" s="290"/>
      <c r="AEV21" s="143"/>
      <c r="AEW21" s="143"/>
      <c r="AEX21" s="143"/>
      <c r="AEY21" s="143"/>
      <c r="AEZ21" s="143"/>
      <c r="AFA21" s="143"/>
      <c r="AFB21" s="143"/>
      <c r="AFC21" s="143"/>
      <c r="AFD21" s="143"/>
      <c r="AFE21" s="143"/>
      <c r="AFF21" s="143"/>
      <c r="AFG21" s="8">
        <f t="shared" si="169"/>
        <v>0</v>
      </c>
      <c r="AFH21" s="290"/>
      <c r="AFI21" s="290"/>
      <c r="AFJ21" s="290"/>
      <c r="AFK21" s="290"/>
      <c r="AFL21" s="290"/>
      <c r="AFM21" s="290"/>
      <c r="AFN21" s="290"/>
      <c r="AFO21" s="290"/>
      <c r="AFP21" s="290"/>
      <c r="AFQ21" s="290"/>
      <c r="AFR21" s="290"/>
      <c r="AFS21" s="290"/>
      <c r="AFT21" s="8">
        <f t="shared" si="85"/>
        <v>0</v>
      </c>
      <c r="AFU21" s="8">
        <f t="shared" si="86"/>
        <v>0</v>
      </c>
      <c r="AFV21" s="94">
        <f t="shared" si="87"/>
        <v>0</v>
      </c>
      <c r="AFW21" s="293">
        <f t="shared" si="88"/>
        <v>249863.54</v>
      </c>
      <c r="AFX21" s="294">
        <f t="shared" si="89"/>
        <v>303185.67869131197</v>
      </c>
      <c r="AFY21" s="295">
        <f t="shared" si="90"/>
        <v>53322.138691311964</v>
      </c>
      <c r="AFZ21" s="8">
        <f t="shared" si="170"/>
        <v>0</v>
      </c>
      <c r="AGA21" s="95">
        <f t="shared" si="171"/>
        <v>53322.138691311964</v>
      </c>
      <c r="AGB21" s="296">
        <f t="shared" si="91"/>
        <v>299836.24800000002</v>
      </c>
      <c r="AGC21" s="295">
        <f t="shared" si="91"/>
        <v>363822.81442957436</v>
      </c>
      <c r="AGD21" s="295">
        <f t="shared" si="92"/>
        <v>63986.566429574334</v>
      </c>
      <c r="AGE21" s="8">
        <f t="shared" si="93"/>
        <v>0</v>
      </c>
      <c r="AGF21" s="94">
        <f t="shared" si="94"/>
        <v>63986.566429574334</v>
      </c>
      <c r="AGG21" s="107">
        <f t="shared" si="172"/>
        <v>14991.812400000003</v>
      </c>
      <c r="AGH21" s="140">
        <f t="shared" si="173"/>
        <v>18191.140721478718</v>
      </c>
      <c r="AGI21" s="295">
        <f t="shared" si="95"/>
        <v>3199.3283214787152</v>
      </c>
      <c r="AGJ21" s="8">
        <f t="shared" si="96"/>
        <v>0</v>
      </c>
      <c r="AGK21" s="95">
        <f t="shared" si="97"/>
        <v>3199.3283214787152</v>
      </c>
      <c r="AGL21" s="108">
        <f t="shared" si="174"/>
        <v>314828.06040000002</v>
      </c>
      <c r="AGM21" s="108">
        <f t="shared" si="174"/>
        <v>382013.95515105309</v>
      </c>
      <c r="AGN21" s="297">
        <f t="shared" si="99"/>
        <v>67185.894751053071</v>
      </c>
      <c r="AGO21" s="108">
        <f t="shared" si="100"/>
        <v>0</v>
      </c>
      <c r="AGP21" s="109">
        <f t="shared" si="101"/>
        <v>67185.894751053071</v>
      </c>
      <c r="AGQ21" s="139">
        <f t="shared" si="175"/>
        <v>4.7619047619047623E-2</v>
      </c>
      <c r="AGR21" s="298"/>
      <c r="AGS21" s="298">
        <v>0.05</v>
      </c>
      <c r="AGT21" s="299"/>
      <c r="AGU21" s="177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</row>
    <row r="22" spans="1:892" s="141" customFormat="1" ht="12.75" outlineLevel="1" x14ac:dyDescent="0.25">
      <c r="A22" s="9">
        <v>452</v>
      </c>
      <c r="B22" s="285">
        <v>3</v>
      </c>
      <c r="C22" s="300" t="s">
        <v>2533</v>
      </c>
      <c r="D22" s="301">
        <v>5</v>
      </c>
      <c r="E22" s="149">
        <v>4430.2</v>
      </c>
      <c r="F22" s="288">
        <f t="shared" si="0"/>
        <v>58703.72</v>
      </c>
      <c r="G22" s="289">
        <f t="shared" si="1"/>
        <v>68930.320159627794</v>
      </c>
      <c r="H22" s="288">
        <f t="shared" si="2"/>
        <v>10226.600159627793</v>
      </c>
      <c r="I22" s="88">
        <f t="shared" si="3"/>
        <v>0</v>
      </c>
      <c r="J22" s="88">
        <f t="shared" si="4"/>
        <v>10226.600159627793</v>
      </c>
      <c r="K22" s="290">
        <f t="shared" si="102"/>
        <v>22746.3</v>
      </c>
      <c r="L22" s="143">
        <v>2006.35</v>
      </c>
      <c r="M22" s="143">
        <v>2006.35</v>
      </c>
      <c r="N22" s="143">
        <v>2006.35</v>
      </c>
      <c r="O22" s="143">
        <v>2006.35</v>
      </c>
      <c r="P22" s="143">
        <v>2006.35</v>
      </c>
      <c r="Q22" s="143">
        <v>2006.35</v>
      </c>
      <c r="R22" s="143">
        <v>2677.05</v>
      </c>
      <c r="S22" s="143">
        <v>2677.05</v>
      </c>
      <c r="T22" s="143">
        <v>2677.05</v>
      </c>
      <c r="U22" s="143">
        <v>2677.05</v>
      </c>
      <c r="V22" s="143"/>
      <c r="W22" s="143"/>
      <c r="X22" s="143">
        <f t="shared" si="103"/>
        <v>28469.347104601999</v>
      </c>
      <c r="Y22" s="290">
        <v>0</v>
      </c>
      <c r="Z22" s="290">
        <v>0</v>
      </c>
      <c r="AA22" s="290">
        <v>0</v>
      </c>
      <c r="AB22" s="290">
        <v>12825.234275071592</v>
      </c>
      <c r="AC22" s="290">
        <v>0</v>
      </c>
      <c r="AD22" s="290">
        <v>0</v>
      </c>
      <c r="AE22" s="290">
        <v>0</v>
      </c>
      <c r="AF22" s="290">
        <v>0</v>
      </c>
      <c r="AG22" s="290">
        <v>0</v>
      </c>
      <c r="AH22" s="290">
        <v>15644.112829530404</v>
      </c>
      <c r="AI22" s="290"/>
      <c r="AJ22" s="290"/>
      <c r="AK22" s="143"/>
      <c r="AL22" s="143">
        <f t="shared" si="104"/>
        <v>0</v>
      </c>
      <c r="AM22" s="143">
        <f t="shared" si="5"/>
        <v>0</v>
      </c>
      <c r="AN22" s="290">
        <f t="shared" si="105"/>
        <v>4330.7600000000011</v>
      </c>
      <c r="AO22" s="143">
        <v>380.98</v>
      </c>
      <c r="AP22" s="143">
        <v>380.98</v>
      </c>
      <c r="AQ22" s="143">
        <v>380.98</v>
      </c>
      <c r="AR22" s="143">
        <v>380.98</v>
      </c>
      <c r="AS22" s="143">
        <v>380.98</v>
      </c>
      <c r="AT22" s="143">
        <v>380.98</v>
      </c>
      <c r="AU22" s="143">
        <v>511.22</v>
      </c>
      <c r="AV22" s="143">
        <v>511.22</v>
      </c>
      <c r="AW22" s="143">
        <v>511.22</v>
      </c>
      <c r="AX22" s="143">
        <v>511.22</v>
      </c>
      <c r="AY22" s="143"/>
      <c r="AZ22" s="143"/>
      <c r="BA22" s="8">
        <f t="shared" si="106"/>
        <v>5580.1378194898534</v>
      </c>
      <c r="BB22" s="290">
        <v>0</v>
      </c>
      <c r="BC22" s="290">
        <v>0</v>
      </c>
      <c r="BD22" s="290">
        <v>0</v>
      </c>
      <c r="BE22" s="290">
        <v>2513.8239143429928</v>
      </c>
      <c r="BF22" s="290">
        <v>0</v>
      </c>
      <c r="BG22" s="290">
        <v>0</v>
      </c>
      <c r="BH22" s="290">
        <v>0</v>
      </c>
      <c r="BI22" s="290">
        <v>0</v>
      </c>
      <c r="BJ22" s="290">
        <v>0</v>
      </c>
      <c r="BK22" s="290">
        <v>3066.3139051468611</v>
      </c>
      <c r="BL22" s="290"/>
      <c r="BM22" s="290"/>
      <c r="BN22" s="143"/>
      <c r="BO22" s="8">
        <f t="shared" si="6"/>
        <v>0</v>
      </c>
      <c r="BP22" s="8">
        <f t="shared" si="7"/>
        <v>0</v>
      </c>
      <c r="BQ22" s="290">
        <f t="shared" si="107"/>
        <v>2654.4599999999996</v>
      </c>
      <c r="BR22" s="143">
        <v>252.51</v>
      </c>
      <c r="BS22" s="263">
        <v>252.51</v>
      </c>
      <c r="BT22" s="143">
        <v>252.51</v>
      </c>
      <c r="BU22" s="143">
        <v>252.51</v>
      </c>
      <c r="BV22" s="143">
        <v>252.51</v>
      </c>
      <c r="BW22" s="143">
        <v>252.51</v>
      </c>
      <c r="BX22" s="143">
        <v>284.85000000000002</v>
      </c>
      <c r="BY22" s="143">
        <v>284.85000000000002</v>
      </c>
      <c r="BZ22" s="143">
        <v>284.85000000000002</v>
      </c>
      <c r="CA22" s="143">
        <v>284.85000000000002</v>
      </c>
      <c r="CB22" s="143"/>
      <c r="CC22" s="143"/>
      <c r="CD22" s="290">
        <f t="shared" si="108"/>
        <v>2841.3343884818</v>
      </c>
      <c r="CE22" s="290">
        <v>293.99042301500003</v>
      </c>
      <c r="CF22" s="290">
        <v>287.4433806051</v>
      </c>
      <c r="CG22" s="290">
        <v>286.76842942000002</v>
      </c>
      <c r="CH22" s="290">
        <v>285.31415365000004</v>
      </c>
      <c r="CI22" s="290">
        <v>286.62910742669999</v>
      </c>
      <c r="CJ22" s="290">
        <v>286.635935475</v>
      </c>
      <c r="CK22" s="290">
        <v>279.95124335000003</v>
      </c>
      <c r="CL22" s="290">
        <v>277.76414597000002</v>
      </c>
      <c r="CM22" s="290">
        <v>275.75463342</v>
      </c>
      <c r="CN22" s="290">
        <v>281.08293615000002</v>
      </c>
      <c r="CO22" s="290"/>
      <c r="CP22" s="290"/>
      <c r="CQ22" s="143"/>
      <c r="CR22" s="8">
        <f t="shared" si="8"/>
        <v>0</v>
      </c>
      <c r="CS22" s="8">
        <f t="shared" si="9"/>
        <v>0</v>
      </c>
      <c r="CT22" s="290">
        <f t="shared" si="109"/>
        <v>558.19999999999993</v>
      </c>
      <c r="CU22" s="290">
        <v>53.16</v>
      </c>
      <c r="CV22" s="143">
        <v>53.16</v>
      </c>
      <c r="CW22" s="143">
        <v>53.16</v>
      </c>
      <c r="CX22" s="143">
        <v>53.16</v>
      </c>
      <c r="CY22" s="143">
        <v>53.16</v>
      </c>
      <c r="CZ22" s="143">
        <v>53.16</v>
      </c>
      <c r="DA22" s="143">
        <v>59.81</v>
      </c>
      <c r="DB22" s="143">
        <v>59.81</v>
      </c>
      <c r="DC22" s="143">
        <v>59.81</v>
      </c>
      <c r="DD22" s="143">
        <v>59.81</v>
      </c>
      <c r="DE22" s="143"/>
      <c r="DF22" s="143"/>
      <c r="DG22" s="290">
        <f t="shared" si="110"/>
        <v>596.5891135152001</v>
      </c>
      <c r="DH22" s="290">
        <v>61.72856196</v>
      </c>
      <c r="DI22" s="290">
        <v>60.353892986399998</v>
      </c>
      <c r="DJ22" s="290">
        <v>60.212174879999999</v>
      </c>
      <c r="DK22" s="290">
        <v>59.906823599999996</v>
      </c>
      <c r="DL22" s="290">
        <v>60.182921728799997</v>
      </c>
      <c r="DM22" s="290">
        <v>60.184355400000001</v>
      </c>
      <c r="DN22" s="290">
        <v>58.780784400000002</v>
      </c>
      <c r="DO22" s="290">
        <v>58.321564080000002</v>
      </c>
      <c r="DP22" s="290">
        <v>57.899630879999997</v>
      </c>
      <c r="DQ22" s="290">
        <v>59.018403599999999</v>
      </c>
      <c r="DR22" s="290"/>
      <c r="DS22" s="290"/>
      <c r="DT22" s="143">
        <f t="shared" si="111"/>
        <v>38.389113515200165</v>
      </c>
      <c r="DU22" s="8">
        <f t="shared" si="10"/>
        <v>0</v>
      </c>
      <c r="DV22" s="8">
        <f t="shared" si="112"/>
        <v>38.389113515200165</v>
      </c>
      <c r="DW22" s="290">
        <f t="shared" si="11"/>
        <v>1163.3</v>
      </c>
      <c r="DX22" s="290">
        <v>102.33</v>
      </c>
      <c r="DY22" s="143">
        <v>102.33</v>
      </c>
      <c r="DZ22" s="143">
        <v>102.33</v>
      </c>
      <c r="EA22" s="143">
        <v>102.33</v>
      </c>
      <c r="EB22" s="143">
        <v>102.33</v>
      </c>
      <c r="EC22" s="143">
        <v>102.33</v>
      </c>
      <c r="ED22" s="143">
        <v>137.33000000000001</v>
      </c>
      <c r="EE22" s="143">
        <v>137.33000000000001</v>
      </c>
      <c r="EF22" s="143">
        <v>137.33000000000001</v>
      </c>
      <c r="EG22" s="143">
        <v>137.33000000000001</v>
      </c>
      <c r="EH22" s="143"/>
      <c r="EI22" s="143"/>
      <c r="EJ22" s="143"/>
      <c r="EK22" s="290">
        <f t="shared" si="113"/>
        <v>1492.7821326285718</v>
      </c>
      <c r="EL22" s="290">
        <v>0</v>
      </c>
      <c r="EM22" s="290">
        <v>0</v>
      </c>
      <c r="EN22" s="290">
        <v>0</v>
      </c>
      <c r="EO22" s="290">
        <v>672.48382301495667</v>
      </c>
      <c r="EP22" s="290">
        <v>0</v>
      </c>
      <c r="EQ22" s="290">
        <v>0</v>
      </c>
      <c r="ER22" s="290">
        <v>0</v>
      </c>
      <c r="ES22" s="290">
        <v>0</v>
      </c>
      <c r="ET22" s="290">
        <v>0</v>
      </c>
      <c r="EU22" s="290">
        <v>820.29830961361517</v>
      </c>
      <c r="EV22" s="290"/>
      <c r="EW22" s="290"/>
      <c r="EX22" s="8">
        <f t="shared" si="12"/>
        <v>329.48213262857189</v>
      </c>
      <c r="EY22" s="8">
        <f t="shared" si="114"/>
        <v>0</v>
      </c>
      <c r="EZ22" s="8">
        <f t="shared" si="115"/>
        <v>329.48213262857189</v>
      </c>
      <c r="FA22" s="290">
        <f t="shared" si="116"/>
        <v>5724.46</v>
      </c>
      <c r="FB22" s="290">
        <v>503.69</v>
      </c>
      <c r="FC22" s="143">
        <v>503.69</v>
      </c>
      <c r="FD22" s="143">
        <v>503.69</v>
      </c>
      <c r="FE22" s="143">
        <v>503.69</v>
      </c>
      <c r="FF22" s="143">
        <v>503.69</v>
      </c>
      <c r="FG22" s="143">
        <v>503.69</v>
      </c>
      <c r="FH22" s="143">
        <v>675.58</v>
      </c>
      <c r="FI22" s="143">
        <v>675.58</v>
      </c>
      <c r="FJ22" s="143">
        <v>675.58</v>
      </c>
      <c r="FK22" s="143">
        <v>675.58</v>
      </c>
      <c r="FL22" s="143"/>
      <c r="FM22" s="143"/>
      <c r="FN22" s="8">
        <f t="shared" si="117"/>
        <v>7292.5234239516412</v>
      </c>
      <c r="FO22" s="290">
        <v>0</v>
      </c>
      <c r="FP22" s="290">
        <v>0</v>
      </c>
      <c r="FQ22" s="290">
        <v>0</v>
      </c>
      <c r="FR22" s="290">
        <v>3325.4299792678503</v>
      </c>
      <c r="FS22" s="290">
        <v>0</v>
      </c>
      <c r="FT22" s="290">
        <v>0</v>
      </c>
      <c r="FU22" s="290">
        <v>0</v>
      </c>
      <c r="FV22" s="290">
        <v>0</v>
      </c>
      <c r="FW22" s="290">
        <v>0</v>
      </c>
      <c r="FX22" s="290">
        <v>3967.0934446837914</v>
      </c>
      <c r="FY22" s="290"/>
      <c r="FZ22" s="290"/>
      <c r="GA22" s="143">
        <f t="shared" si="118"/>
        <v>1568.0634239516412</v>
      </c>
      <c r="GB22" s="8">
        <f t="shared" si="119"/>
        <v>0</v>
      </c>
      <c r="GC22" s="8">
        <f t="shared" si="120"/>
        <v>1568.0634239516412</v>
      </c>
      <c r="GD22" s="290">
        <f t="shared" si="121"/>
        <v>0</v>
      </c>
      <c r="GE22" s="143"/>
      <c r="GF22" s="143"/>
      <c r="GG22" s="143"/>
      <c r="GH22" s="143"/>
      <c r="GI22" s="143"/>
      <c r="GJ22" s="143"/>
      <c r="GK22" s="143"/>
      <c r="GL22" s="143"/>
      <c r="GM22" s="143"/>
      <c r="GN22" s="143"/>
      <c r="GO22" s="143"/>
      <c r="GP22" s="143"/>
      <c r="GQ22" s="8">
        <f t="shared" si="122"/>
        <v>0</v>
      </c>
      <c r="GR22" s="290">
        <v>0</v>
      </c>
      <c r="GS22" s="290">
        <f>VLOOKUP(C22,'[2]Фін.рез.(витрати)'!$C$8:$V$94,20,0)</f>
        <v>0</v>
      </c>
      <c r="GT22" s="290"/>
      <c r="GU22" s="290"/>
      <c r="GV22" s="143">
        <f t="shared" si="123"/>
        <v>0</v>
      </c>
      <c r="GW22" s="8">
        <f t="shared" si="13"/>
        <v>0</v>
      </c>
      <c r="GX22" s="8">
        <f t="shared" si="14"/>
        <v>0</v>
      </c>
      <c r="GY22" s="290">
        <f t="shared" si="124"/>
        <v>21526.239999999998</v>
      </c>
      <c r="GZ22" s="290">
        <v>1904.9</v>
      </c>
      <c r="HA22" s="143">
        <v>1904.9</v>
      </c>
      <c r="HB22" s="143">
        <v>1904.9</v>
      </c>
      <c r="HC22" s="143">
        <v>1904.9</v>
      </c>
      <c r="HD22" s="143">
        <v>1904.9</v>
      </c>
      <c r="HE22" s="143">
        <v>1904.9</v>
      </c>
      <c r="HF22" s="143">
        <v>2524.21</v>
      </c>
      <c r="HG22" s="143">
        <v>2524.21</v>
      </c>
      <c r="HH22" s="143">
        <v>2524.21</v>
      </c>
      <c r="HI22" s="143">
        <v>2524.21</v>
      </c>
      <c r="HJ22" s="143"/>
      <c r="HK22" s="143"/>
      <c r="HL22" s="8">
        <f t="shared" si="125"/>
        <v>22657.606176958732</v>
      </c>
      <c r="HM22" s="290">
        <v>2763.733769774647</v>
      </c>
      <c r="HN22" s="290">
        <v>2041.8649639970979</v>
      </c>
      <c r="HO22" s="290">
        <v>3325.3028210095126</v>
      </c>
      <c r="HP22" s="290">
        <v>2498.4289628798097</v>
      </c>
      <c r="HQ22" s="290">
        <v>2052.4042881087375</v>
      </c>
      <c r="HR22" s="290">
        <v>2047.5203153011182</v>
      </c>
      <c r="HS22" s="290">
        <v>1886.6717347863278</v>
      </c>
      <c r="HT22" s="290">
        <v>1875.6171686372986</v>
      </c>
      <c r="HU22" s="290">
        <v>2108.4087467887607</v>
      </c>
      <c r="HV22" s="290">
        <v>2057.6534056754213</v>
      </c>
      <c r="HW22" s="290"/>
      <c r="HX22" s="290"/>
      <c r="HY22" s="8">
        <f t="shared" si="15"/>
        <v>1131.3661769587343</v>
      </c>
      <c r="HZ22" s="8">
        <f t="shared" si="16"/>
        <v>0</v>
      </c>
      <c r="IA22" s="8">
        <f t="shared" si="17"/>
        <v>1131.3661769587343</v>
      </c>
      <c r="IB22" s="291">
        <f t="shared" si="126"/>
        <v>0</v>
      </c>
      <c r="IC22" s="291">
        <v>0</v>
      </c>
      <c r="ID22" s="150">
        <v>0</v>
      </c>
      <c r="IE22" s="150">
        <v>0</v>
      </c>
      <c r="IF22" s="291">
        <v>0</v>
      </c>
      <c r="IG22" s="291">
        <v>0</v>
      </c>
      <c r="IH22" s="291">
        <v>0</v>
      </c>
      <c r="II22" s="291">
        <v>0</v>
      </c>
      <c r="IJ22" s="291"/>
      <c r="IK22" s="291"/>
      <c r="IL22" s="291"/>
      <c r="IM22" s="291"/>
      <c r="IN22" s="291"/>
      <c r="IO22" s="88">
        <f t="shared" si="127"/>
        <v>0</v>
      </c>
      <c r="IP22" s="290">
        <v>0</v>
      </c>
      <c r="IQ22" s="290">
        <v>0</v>
      </c>
      <c r="IR22" s="290">
        <v>0</v>
      </c>
      <c r="IS22" s="290">
        <v>0</v>
      </c>
      <c r="IT22" s="290">
        <v>0</v>
      </c>
      <c r="IU22" s="290">
        <v>0</v>
      </c>
      <c r="IV22" s="290">
        <v>0</v>
      </c>
      <c r="IW22" s="290">
        <v>0</v>
      </c>
      <c r="IX22" s="290">
        <v>0</v>
      </c>
      <c r="IY22" s="290">
        <v>0</v>
      </c>
      <c r="IZ22" s="290"/>
      <c r="JA22" s="290"/>
      <c r="JB22" s="150">
        <f t="shared" si="18"/>
        <v>0</v>
      </c>
      <c r="JC22" s="88">
        <f t="shared" si="19"/>
        <v>0</v>
      </c>
      <c r="JD22" s="88">
        <f t="shared" si="20"/>
        <v>0</v>
      </c>
      <c r="JE22" s="291">
        <f t="shared" si="128"/>
        <v>0</v>
      </c>
      <c r="JF22" s="291">
        <v>0</v>
      </c>
      <c r="JG22" s="150">
        <v>0</v>
      </c>
      <c r="JH22" s="150">
        <v>0</v>
      </c>
      <c r="JI22" s="150">
        <v>0</v>
      </c>
      <c r="JJ22" s="150">
        <v>0</v>
      </c>
      <c r="JK22" s="150">
        <v>0</v>
      </c>
      <c r="JL22" s="150">
        <v>0</v>
      </c>
      <c r="JM22" s="150">
        <v>0</v>
      </c>
      <c r="JN22" s="150">
        <v>0</v>
      </c>
      <c r="JO22" s="150">
        <v>0</v>
      </c>
      <c r="JP22" s="150"/>
      <c r="JQ22" s="150"/>
      <c r="JR22" s="291">
        <f t="shared" si="129"/>
        <v>0</v>
      </c>
      <c r="JS22" s="290">
        <v>0</v>
      </c>
      <c r="JT22" s="290">
        <v>0</v>
      </c>
      <c r="JU22" s="290">
        <v>0</v>
      </c>
      <c r="JV22" s="290">
        <v>0</v>
      </c>
      <c r="JW22" s="290">
        <v>0</v>
      </c>
      <c r="JX22" s="290">
        <v>0</v>
      </c>
      <c r="JY22" s="290">
        <v>0</v>
      </c>
      <c r="JZ22" s="290">
        <v>0</v>
      </c>
      <c r="KA22" s="290">
        <v>0</v>
      </c>
      <c r="KB22" s="290">
        <v>0</v>
      </c>
      <c r="KC22" s="290"/>
      <c r="KD22" s="290"/>
      <c r="KE22" s="150">
        <f t="shared" si="21"/>
        <v>0</v>
      </c>
      <c r="KF22" s="88">
        <f t="shared" si="22"/>
        <v>0</v>
      </c>
      <c r="KG22" s="88">
        <f t="shared" si="23"/>
        <v>0</v>
      </c>
      <c r="KH22" s="291">
        <f t="shared" si="130"/>
        <v>5868.0000000000009</v>
      </c>
      <c r="KI22" s="291">
        <v>516.1</v>
      </c>
      <c r="KJ22" s="150">
        <v>516.1</v>
      </c>
      <c r="KK22" s="150">
        <v>516.1</v>
      </c>
      <c r="KL22" s="150">
        <v>516.1</v>
      </c>
      <c r="KM22" s="150">
        <v>516.1</v>
      </c>
      <c r="KN22" s="150">
        <v>516.1</v>
      </c>
      <c r="KO22" s="150">
        <v>692.85</v>
      </c>
      <c r="KP22" s="150">
        <v>692.85</v>
      </c>
      <c r="KQ22" s="150">
        <v>692.85</v>
      </c>
      <c r="KR22" s="150">
        <v>692.85</v>
      </c>
      <c r="KS22" s="150"/>
      <c r="KT22" s="150"/>
      <c r="KU22" s="88">
        <f t="shared" si="131"/>
        <v>8185.1477711062089</v>
      </c>
      <c r="KV22" s="290">
        <v>703.43230320869054</v>
      </c>
      <c r="KW22" s="290">
        <v>752.12291711698856</v>
      </c>
      <c r="KX22" s="290">
        <v>747.37576259885327</v>
      </c>
      <c r="KY22" s="290">
        <v>710.78351800708788</v>
      </c>
      <c r="KZ22" s="290">
        <v>741.52277573600054</v>
      </c>
      <c r="LA22" s="290">
        <v>954.35381022706883</v>
      </c>
      <c r="LB22" s="290">
        <v>885.7224852218643</v>
      </c>
      <c r="LC22" s="290">
        <v>879.50448086359575</v>
      </c>
      <c r="LD22" s="290">
        <v>907.02802541712458</v>
      </c>
      <c r="LE22" s="290">
        <v>903.3016927089343</v>
      </c>
      <c r="LF22" s="290"/>
      <c r="LG22" s="290"/>
      <c r="LH22" s="150">
        <f t="shared" si="132"/>
        <v>2317.147771106208</v>
      </c>
      <c r="LI22" s="88">
        <f t="shared" si="24"/>
        <v>0</v>
      </c>
      <c r="LJ22" s="88">
        <f t="shared" si="25"/>
        <v>2317.147771106208</v>
      </c>
      <c r="LK22" s="88">
        <f t="shared" si="133"/>
        <v>0</v>
      </c>
      <c r="LL22" s="150"/>
      <c r="LM22" s="150"/>
      <c r="LN22" s="150"/>
      <c r="LO22" s="150"/>
      <c r="LP22" s="150"/>
      <c r="LQ22" s="150"/>
      <c r="LR22" s="150"/>
      <c r="LS22" s="150"/>
      <c r="LT22" s="150"/>
      <c r="LU22" s="150"/>
      <c r="LV22" s="150"/>
      <c r="LW22" s="150"/>
      <c r="LX22" s="88">
        <f t="shared" si="26"/>
        <v>0</v>
      </c>
      <c r="LY22" s="150"/>
      <c r="LZ22" s="150"/>
      <c r="MA22" s="150"/>
      <c r="MB22" s="150"/>
      <c r="MC22" s="150"/>
      <c r="MD22" s="150"/>
      <c r="ME22" s="150"/>
      <c r="MF22" s="150"/>
      <c r="MG22" s="150"/>
      <c r="MH22" s="150"/>
      <c r="MI22" s="150"/>
      <c r="MJ22" s="291">
        <v>0</v>
      </c>
      <c r="MK22" s="150"/>
      <c r="ML22" s="88">
        <f t="shared" si="27"/>
        <v>0</v>
      </c>
      <c r="MM22" s="88">
        <f t="shared" si="28"/>
        <v>0</v>
      </c>
      <c r="MN22" s="88">
        <f t="shared" si="134"/>
        <v>82034.740000000005</v>
      </c>
      <c r="MO22" s="88">
        <v>7907.55</v>
      </c>
      <c r="MP22" s="150">
        <v>7907.55</v>
      </c>
      <c r="MQ22" s="150">
        <v>7907.55</v>
      </c>
      <c r="MR22" s="150">
        <v>7907.55</v>
      </c>
      <c r="MS22" s="150">
        <v>7907.55</v>
      </c>
      <c r="MT22" s="150">
        <v>7907.55</v>
      </c>
      <c r="MU22" s="150">
        <v>8647.36</v>
      </c>
      <c r="MV22" s="150">
        <v>8647.36</v>
      </c>
      <c r="MW22" s="150">
        <v>8647.36</v>
      </c>
      <c r="MX22" s="150">
        <v>8647.36</v>
      </c>
      <c r="MY22" s="150"/>
      <c r="MZ22" s="150"/>
      <c r="NA22" s="88">
        <f t="shared" si="135"/>
        <v>340588.20972051722</v>
      </c>
      <c r="NB22" s="8">
        <v>319555.55473407172</v>
      </c>
      <c r="NC22" s="8">
        <v>0</v>
      </c>
      <c r="ND22" s="8">
        <v>501.16912629664159</v>
      </c>
      <c r="NE22" s="8">
        <v>377.2283948396626</v>
      </c>
      <c r="NF22" s="8">
        <v>16682.944160250092</v>
      </c>
      <c r="NG22" s="8">
        <v>0</v>
      </c>
      <c r="NH22" s="8">
        <v>2762.261122885373</v>
      </c>
      <c r="NI22" s="8">
        <v>0</v>
      </c>
      <c r="NJ22" s="8">
        <v>0</v>
      </c>
      <c r="NK22" s="8">
        <v>709.05218217370827</v>
      </c>
      <c r="NL22" s="8"/>
      <c r="NM22" s="8"/>
      <c r="NN22" s="150">
        <f t="shared" si="136"/>
        <v>258553.46972051723</v>
      </c>
      <c r="NO22" s="88">
        <f t="shared" si="29"/>
        <v>0</v>
      </c>
      <c r="NP22" s="88">
        <f t="shared" si="30"/>
        <v>258553.46972051723</v>
      </c>
      <c r="NQ22" s="86">
        <f t="shared" si="31"/>
        <v>30472.260000000002</v>
      </c>
      <c r="NR22" s="289">
        <f t="shared" si="32"/>
        <v>16517.800000000003</v>
      </c>
      <c r="NS22" s="288">
        <f t="shared" si="33"/>
        <v>-13954.46</v>
      </c>
      <c r="NT22" s="88">
        <f t="shared" si="34"/>
        <v>-13954.46</v>
      </c>
      <c r="NU22" s="88">
        <f t="shared" si="35"/>
        <v>0</v>
      </c>
      <c r="NV22" s="290">
        <f t="shared" si="137"/>
        <v>6823.9600000000009</v>
      </c>
      <c r="NW22" s="290">
        <v>620.20000000000005</v>
      </c>
      <c r="NX22" s="143">
        <v>620.20000000000005</v>
      </c>
      <c r="NY22" s="143">
        <v>620.20000000000005</v>
      </c>
      <c r="NZ22" s="290">
        <v>620.20000000000005</v>
      </c>
      <c r="OA22" s="290">
        <v>620.20000000000005</v>
      </c>
      <c r="OB22" s="290">
        <v>620.20000000000005</v>
      </c>
      <c r="OC22" s="290">
        <v>775.69</v>
      </c>
      <c r="OD22" s="290">
        <v>775.69</v>
      </c>
      <c r="OE22" s="290">
        <v>775.69</v>
      </c>
      <c r="OF22" s="290">
        <v>775.69</v>
      </c>
      <c r="OG22" s="290"/>
      <c r="OH22" s="290"/>
      <c r="OI22" s="8">
        <f t="shared" si="138"/>
        <v>11085.460000000001</v>
      </c>
      <c r="OJ22" s="8">
        <v>2714.83</v>
      </c>
      <c r="OK22" s="8">
        <v>0</v>
      </c>
      <c r="OL22" s="8">
        <v>7291.39</v>
      </c>
      <c r="OM22" s="8"/>
      <c r="ON22" s="8">
        <v>0</v>
      </c>
      <c r="OO22" s="8">
        <v>0</v>
      </c>
      <c r="OP22" s="8">
        <v>0</v>
      </c>
      <c r="OQ22" s="8">
        <v>0</v>
      </c>
      <c r="OR22" s="8">
        <v>0</v>
      </c>
      <c r="OS22" s="8">
        <v>1079.24</v>
      </c>
      <c r="OT22" s="8"/>
      <c r="OU22" s="8"/>
      <c r="OV22" s="143">
        <f t="shared" si="139"/>
        <v>4261.5</v>
      </c>
      <c r="OW22" s="8">
        <f t="shared" si="36"/>
        <v>0</v>
      </c>
      <c r="OX22" s="8">
        <f t="shared" si="37"/>
        <v>4261.5</v>
      </c>
      <c r="OY22" s="290">
        <f t="shared" si="140"/>
        <v>10333.42</v>
      </c>
      <c r="OZ22" s="290">
        <v>984.79</v>
      </c>
      <c r="PA22" s="143">
        <v>984.79</v>
      </c>
      <c r="PB22" s="143">
        <v>984.79</v>
      </c>
      <c r="PC22" s="143">
        <v>984.79</v>
      </c>
      <c r="PD22" s="143">
        <v>984.79</v>
      </c>
      <c r="PE22" s="143">
        <v>984.79</v>
      </c>
      <c r="PF22" s="143">
        <v>1106.17</v>
      </c>
      <c r="PG22" s="143">
        <v>1106.17</v>
      </c>
      <c r="PH22" s="143">
        <v>1106.17</v>
      </c>
      <c r="PI22" s="143">
        <v>1106.17</v>
      </c>
      <c r="PJ22" s="143"/>
      <c r="PK22" s="143"/>
      <c r="PL22" s="8">
        <f t="shared" si="141"/>
        <v>5432.34</v>
      </c>
      <c r="PM22" s="290">
        <v>0</v>
      </c>
      <c r="PN22" s="290">
        <v>0</v>
      </c>
      <c r="PO22" s="290">
        <v>0</v>
      </c>
      <c r="PP22" s="290">
        <v>0</v>
      </c>
      <c r="PQ22" s="290">
        <v>5432.34</v>
      </c>
      <c r="PR22" s="290">
        <v>0</v>
      </c>
      <c r="PS22" s="290">
        <v>0</v>
      </c>
      <c r="PT22" s="290">
        <v>0</v>
      </c>
      <c r="PU22" s="290">
        <v>0</v>
      </c>
      <c r="PV22" s="290">
        <v>0</v>
      </c>
      <c r="PW22" s="290"/>
      <c r="PX22" s="290"/>
      <c r="PY22" s="143">
        <f t="shared" si="142"/>
        <v>-4901.08</v>
      </c>
      <c r="PZ22" s="8">
        <f t="shared" si="38"/>
        <v>-4901.08</v>
      </c>
      <c r="QA22" s="8">
        <f t="shared" si="39"/>
        <v>0</v>
      </c>
      <c r="QB22" s="290">
        <f t="shared" si="143"/>
        <v>1569.9999999999998</v>
      </c>
      <c r="QC22" s="290">
        <v>139.1</v>
      </c>
      <c r="QD22" s="143">
        <v>139.1</v>
      </c>
      <c r="QE22" s="143">
        <v>139.1</v>
      </c>
      <c r="QF22" s="143">
        <v>139.1</v>
      </c>
      <c r="QG22" s="143">
        <v>139.1</v>
      </c>
      <c r="QH22" s="143">
        <v>139.1</v>
      </c>
      <c r="QI22" s="143">
        <v>183.85</v>
      </c>
      <c r="QJ22" s="143">
        <v>183.85</v>
      </c>
      <c r="QK22" s="143">
        <v>183.85</v>
      </c>
      <c r="QL22" s="143">
        <v>183.85</v>
      </c>
      <c r="QM22" s="143"/>
      <c r="QN22" s="143"/>
      <c r="QO22" s="8">
        <f t="shared" si="144"/>
        <v>0</v>
      </c>
      <c r="QP22" s="290">
        <v>0</v>
      </c>
      <c r="QQ22" s="290">
        <v>0</v>
      </c>
      <c r="QR22" s="290">
        <v>0</v>
      </c>
      <c r="QS22" s="290"/>
      <c r="QT22" s="290">
        <v>0</v>
      </c>
      <c r="QU22" s="290"/>
      <c r="QV22" s="290"/>
      <c r="QW22" s="290">
        <v>0</v>
      </c>
      <c r="QX22" s="290"/>
      <c r="QY22" s="290">
        <v>0</v>
      </c>
      <c r="QZ22" s="290"/>
      <c r="RA22" s="290"/>
      <c r="RB22" s="143">
        <f t="shared" si="145"/>
        <v>-1569.9999999999998</v>
      </c>
      <c r="RC22" s="8">
        <f t="shared" si="40"/>
        <v>-1569.9999999999998</v>
      </c>
      <c r="RD22" s="8">
        <f t="shared" si="41"/>
        <v>0</v>
      </c>
      <c r="RE22" s="290">
        <f t="shared" si="146"/>
        <v>6960.4199999999992</v>
      </c>
      <c r="RF22" s="8">
        <v>633.49</v>
      </c>
      <c r="RG22" s="143">
        <v>633.49</v>
      </c>
      <c r="RH22" s="143">
        <v>633.49</v>
      </c>
      <c r="RI22" s="143">
        <v>633.49</v>
      </c>
      <c r="RJ22" s="143">
        <v>633.49</v>
      </c>
      <c r="RK22" s="143">
        <v>633.49</v>
      </c>
      <c r="RL22" s="292">
        <v>789.87</v>
      </c>
      <c r="RM22" s="143">
        <v>789.87</v>
      </c>
      <c r="RN22" s="143">
        <v>789.87</v>
      </c>
      <c r="RO22" s="143">
        <v>789.87</v>
      </c>
      <c r="RP22" s="143"/>
      <c r="RQ22" s="143"/>
      <c r="RR22" s="8">
        <f t="shared" si="147"/>
        <v>0</v>
      </c>
      <c r="RS22" s="290">
        <v>0</v>
      </c>
      <c r="RT22" s="290"/>
      <c r="RU22" s="290">
        <v>0</v>
      </c>
      <c r="RV22" s="290">
        <v>0</v>
      </c>
      <c r="RW22" s="290">
        <v>0</v>
      </c>
      <c r="RX22" s="290">
        <v>0</v>
      </c>
      <c r="RY22" s="290"/>
      <c r="RZ22" s="290">
        <v>0</v>
      </c>
      <c r="SA22" s="290">
        <v>0</v>
      </c>
      <c r="SB22" s="290">
        <v>0</v>
      </c>
      <c r="SC22" s="290"/>
      <c r="SD22" s="290"/>
      <c r="SE22" s="8">
        <f t="shared" si="42"/>
        <v>-6960.4199999999992</v>
      </c>
      <c r="SF22" s="8">
        <f t="shared" si="43"/>
        <v>-6960.4199999999992</v>
      </c>
      <c r="SG22" s="8">
        <f t="shared" si="44"/>
        <v>0</v>
      </c>
      <c r="SH22" s="290">
        <f t="shared" si="148"/>
        <v>3971.0800000000004</v>
      </c>
      <c r="SI22" s="290">
        <v>377.44</v>
      </c>
      <c r="SJ22" s="143">
        <v>377.44</v>
      </c>
      <c r="SK22" s="143">
        <v>377.44</v>
      </c>
      <c r="SL22" s="143">
        <v>377.44</v>
      </c>
      <c r="SM22" s="143">
        <v>377.44</v>
      </c>
      <c r="SN22" s="143">
        <v>377.44</v>
      </c>
      <c r="SO22" s="143">
        <v>426.61</v>
      </c>
      <c r="SP22" s="143">
        <v>426.61</v>
      </c>
      <c r="SQ22" s="143">
        <v>426.61</v>
      </c>
      <c r="SR22" s="143">
        <v>426.61</v>
      </c>
      <c r="SS22" s="143"/>
      <c r="ST22" s="143"/>
      <c r="SU22" s="8">
        <f t="shared" si="149"/>
        <v>0</v>
      </c>
      <c r="SV22" s="290">
        <v>0</v>
      </c>
      <c r="SW22" s="290">
        <v>0</v>
      </c>
      <c r="SX22" s="290">
        <v>0</v>
      </c>
      <c r="SY22" s="290">
        <v>0</v>
      </c>
      <c r="SZ22" s="290">
        <v>0</v>
      </c>
      <c r="TA22" s="290"/>
      <c r="TB22" s="290"/>
      <c r="TC22" s="290">
        <v>0</v>
      </c>
      <c r="TD22" s="290">
        <v>0</v>
      </c>
      <c r="TE22" s="290">
        <f>VLOOKUP(C22,'[2]Фін.рез.(витрати)'!$C$8:$AH$94,32,0)</f>
        <v>0</v>
      </c>
      <c r="TF22" s="290"/>
      <c r="TG22" s="290"/>
      <c r="TH22" s="8">
        <f t="shared" si="45"/>
        <v>-3971.0800000000004</v>
      </c>
      <c r="TI22" s="8">
        <f t="shared" si="46"/>
        <v>-3971.0800000000004</v>
      </c>
      <c r="TJ22" s="8">
        <f t="shared" si="47"/>
        <v>0</v>
      </c>
      <c r="TK22" s="290">
        <f t="shared" si="150"/>
        <v>733.64</v>
      </c>
      <c r="TL22" s="290">
        <v>64.680000000000007</v>
      </c>
      <c r="TM22" s="143">
        <v>64.680000000000007</v>
      </c>
      <c r="TN22" s="143">
        <v>64.680000000000007</v>
      </c>
      <c r="TO22" s="143">
        <v>64.680000000000007</v>
      </c>
      <c r="TP22" s="143">
        <v>64.680000000000007</v>
      </c>
      <c r="TQ22" s="143">
        <v>64.680000000000007</v>
      </c>
      <c r="TR22" s="143">
        <v>86.39</v>
      </c>
      <c r="TS22" s="143">
        <v>86.39</v>
      </c>
      <c r="TT22" s="143">
        <v>86.39</v>
      </c>
      <c r="TU22" s="143">
        <v>86.39</v>
      </c>
      <c r="TV22" s="143"/>
      <c r="TW22" s="143"/>
      <c r="TX22" s="8">
        <f t="shared" si="151"/>
        <v>0</v>
      </c>
      <c r="TY22" s="290">
        <v>0</v>
      </c>
      <c r="TZ22" s="290">
        <v>0</v>
      </c>
      <c r="UA22" s="290">
        <v>0</v>
      </c>
      <c r="UB22" s="290">
        <v>0</v>
      </c>
      <c r="UC22" s="290">
        <v>0</v>
      </c>
      <c r="UD22" s="290">
        <v>0</v>
      </c>
      <c r="UE22" s="290">
        <v>0</v>
      </c>
      <c r="UF22" s="290">
        <v>0</v>
      </c>
      <c r="UG22" s="290">
        <v>0</v>
      </c>
      <c r="UH22" s="290">
        <f>VLOOKUP(C22,'[2]Фін.рез.(витрати)'!$C$8:$AI$94,33,0)</f>
        <v>0</v>
      </c>
      <c r="UI22" s="290"/>
      <c r="UJ22" s="290"/>
      <c r="UK22" s="8">
        <f t="shared" si="48"/>
        <v>-733.64</v>
      </c>
      <c r="UL22" s="8">
        <f t="shared" si="49"/>
        <v>-733.64</v>
      </c>
      <c r="UM22" s="8">
        <f t="shared" si="50"/>
        <v>0</v>
      </c>
      <c r="UN22" s="290">
        <f t="shared" si="152"/>
        <v>79.739999999999995</v>
      </c>
      <c r="UO22" s="290">
        <v>7.09</v>
      </c>
      <c r="UP22" s="143">
        <v>7.09</v>
      </c>
      <c r="UQ22" s="143">
        <v>7.09</v>
      </c>
      <c r="UR22" s="143">
        <v>7.09</v>
      </c>
      <c r="US22" s="143">
        <v>7.09</v>
      </c>
      <c r="UT22" s="143">
        <v>7.09</v>
      </c>
      <c r="UU22" s="143">
        <v>9.3000000000000007</v>
      </c>
      <c r="UV22" s="143">
        <v>9.3000000000000007</v>
      </c>
      <c r="UW22" s="143">
        <v>9.3000000000000007</v>
      </c>
      <c r="UX22" s="143">
        <v>9.3000000000000007</v>
      </c>
      <c r="UY22" s="143"/>
      <c r="UZ22" s="143"/>
      <c r="VA22" s="8">
        <f t="shared" si="51"/>
        <v>0</v>
      </c>
      <c r="VB22" s="143"/>
      <c r="VC22" s="143"/>
      <c r="VD22" s="143"/>
      <c r="VE22" s="143"/>
      <c r="VF22" s="143"/>
      <c r="VG22" s="143"/>
      <c r="VH22" s="143"/>
      <c r="VI22" s="143"/>
      <c r="VJ22" s="143"/>
      <c r="VK22" s="143"/>
      <c r="VL22" s="143"/>
      <c r="VM22" s="143"/>
      <c r="VN22" s="8">
        <f t="shared" si="52"/>
        <v>-79.739999999999995</v>
      </c>
      <c r="VO22" s="8">
        <f t="shared" si="53"/>
        <v>-79.739999999999995</v>
      </c>
      <c r="VP22" s="8">
        <f t="shared" si="54"/>
        <v>0</v>
      </c>
      <c r="VQ22" s="88">
        <f t="shared" si="55"/>
        <v>0</v>
      </c>
      <c r="VR22" s="150"/>
      <c r="VS22" s="150"/>
      <c r="VT22" s="150"/>
      <c r="VU22" s="150"/>
      <c r="VV22" s="150"/>
      <c r="VW22" s="150"/>
      <c r="VX22" s="150"/>
      <c r="VY22" s="150"/>
      <c r="VZ22" s="150"/>
      <c r="WA22" s="150"/>
      <c r="WB22" s="150"/>
      <c r="WC22" s="150"/>
      <c r="WD22" s="88">
        <f t="shared" si="56"/>
        <v>0</v>
      </c>
      <c r="WE22" s="143"/>
      <c r="WF22" s="143"/>
      <c r="WG22" s="143"/>
      <c r="WH22" s="143"/>
      <c r="WI22" s="143"/>
      <c r="WJ22" s="143"/>
      <c r="WK22" s="143"/>
      <c r="WL22" s="143"/>
      <c r="WM22" s="143"/>
      <c r="WN22" s="143"/>
      <c r="WO22" s="143"/>
      <c r="WP22" s="143"/>
      <c r="WQ22" s="88">
        <f t="shared" si="57"/>
        <v>0</v>
      </c>
      <c r="WR22" s="88">
        <f t="shared" si="58"/>
        <v>0</v>
      </c>
      <c r="WS22" s="88">
        <f t="shared" si="59"/>
        <v>0</v>
      </c>
      <c r="WT22" s="291">
        <f t="shared" si="153"/>
        <v>83651.66</v>
      </c>
      <c r="WU22" s="291">
        <v>7137.17</v>
      </c>
      <c r="WV22" s="150">
        <v>7137.17</v>
      </c>
      <c r="WW22" s="150">
        <v>7137.17</v>
      </c>
      <c r="WX22" s="150">
        <v>7137.17</v>
      </c>
      <c r="WY22" s="150">
        <v>7137.17</v>
      </c>
      <c r="WZ22" s="150">
        <v>7137.17</v>
      </c>
      <c r="XA22" s="150">
        <v>10207.16</v>
      </c>
      <c r="XB22" s="150">
        <v>10207.16</v>
      </c>
      <c r="XC22" s="150">
        <v>10207.16</v>
      </c>
      <c r="XD22" s="150">
        <v>10207.16</v>
      </c>
      <c r="XE22" s="150"/>
      <c r="XF22" s="150"/>
      <c r="XG22" s="291">
        <f t="shared" si="154"/>
        <v>82338.02056574251</v>
      </c>
      <c r="XH22" s="290">
        <v>9169.3682153663322</v>
      </c>
      <c r="XI22" s="290">
        <v>9211.1948977294887</v>
      </c>
      <c r="XJ22" s="290"/>
      <c r="XK22" s="290">
        <v>6748.6141514422507</v>
      </c>
      <c r="XL22" s="290">
        <v>8322.326866338828</v>
      </c>
      <c r="XM22" s="290">
        <v>10989.469776914506</v>
      </c>
      <c r="XN22" s="290">
        <v>10314.554458599254</v>
      </c>
      <c r="XO22" s="290">
        <v>8332.0340443340356</v>
      </c>
      <c r="XP22" s="290">
        <v>12250.350465546167</v>
      </c>
      <c r="XQ22" s="290">
        <f>VLOOKUP(C22,'[2]Фін.рез.(витрати)'!$C$8:$AL$94,36,0)</f>
        <v>7000.1076894716407</v>
      </c>
      <c r="XR22" s="290"/>
      <c r="XS22" s="290"/>
      <c r="XT22" s="88">
        <f t="shared" si="60"/>
        <v>-1313.6394342574931</v>
      </c>
      <c r="XU22" s="88">
        <f t="shared" si="61"/>
        <v>-1313.6394342574931</v>
      </c>
      <c r="XV22" s="88">
        <f t="shared" si="62"/>
        <v>0</v>
      </c>
      <c r="XW22" s="291">
        <f t="shared" si="155"/>
        <v>32657.119999999995</v>
      </c>
      <c r="XX22" s="291">
        <v>2899.44</v>
      </c>
      <c r="XY22" s="150">
        <v>2899.44</v>
      </c>
      <c r="XZ22" s="150">
        <v>2899.44</v>
      </c>
      <c r="YA22" s="150">
        <v>2899.44</v>
      </c>
      <c r="YB22" s="150">
        <v>2899.44</v>
      </c>
      <c r="YC22" s="150">
        <v>2899.44</v>
      </c>
      <c r="YD22" s="150">
        <v>3815.12</v>
      </c>
      <c r="YE22" s="150">
        <v>3815.12</v>
      </c>
      <c r="YF22" s="150">
        <v>3815.12</v>
      </c>
      <c r="YG22" s="150">
        <v>3815.12</v>
      </c>
      <c r="YH22" s="150"/>
      <c r="YI22" s="150"/>
      <c r="YJ22" s="88">
        <f t="shared" si="156"/>
        <v>26120.428441424385</v>
      </c>
      <c r="YK22" s="290">
        <v>3740.3409853981184</v>
      </c>
      <c r="YL22" s="290">
        <v>2417.9911621252809</v>
      </c>
      <c r="YM22" s="290">
        <v>2474.6951038337525</v>
      </c>
      <c r="YN22" s="290">
        <v>2406.5170112230271</v>
      </c>
      <c r="YO22" s="290">
        <v>2373.5618897794398</v>
      </c>
      <c r="YP22" s="290">
        <v>3096.4295667729029</v>
      </c>
      <c r="YQ22" s="290">
        <v>2969.941671101446</v>
      </c>
      <c r="YR22" s="290">
        <v>1959.0307704051083</v>
      </c>
      <c r="YS22" s="290">
        <v>2842.8400653043968</v>
      </c>
      <c r="YT22" s="290">
        <f>VLOOKUP(C22,'[2]Фін.рез.(витрати)'!$C$8:$AM$94,37,0)</f>
        <v>1839.0802154809151</v>
      </c>
      <c r="YU22" s="290"/>
      <c r="YV22" s="290"/>
      <c r="YW22" s="143">
        <f t="shared" si="157"/>
        <v>-6536.6915585756105</v>
      </c>
      <c r="YX22" s="88">
        <f t="shared" si="63"/>
        <v>-6536.6915585756105</v>
      </c>
      <c r="YY22" s="88">
        <f t="shared" si="64"/>
        <v>0</v>
      </c>
      <c r="YZ22" s="291">
        <f t="shared" si="158"/>
        <v>12813.300000000001</v>
      </c>
      <c r="ZA22" s="291">
        <v>1212.93</v>
      </c>
      <c r="ZB22" s="150">
        <v>1212.93</v>
      </c>
      <c r="ZC22" s="150">
        <v>1212.93</v>
      </c>
      <c r="ZD22" s="150">
        <v>1212.93</v>
      </c>
      <c r="ZE22" s="150">
        <v>1212.93</v>
      </c>
      <c r="ZF22" s="150">
        <v>1212.93</v>
      </c>
      <c r="ZG22" s="150">
        <v>1383.93</v>
      </c>
      <c r="ZH22" s="150">
        <v>1383.93</v>
      </c>
      <c r="ZI22" s="150">
        <v>1383.93</v>
      </c>
      <c r="ZJ22" s="150">
        <v>1383.93</v>
      </c>
      <c r="ZK22" s="150"/>
      <c r="ZL22" s="150"/>
      <c r="ZM22" s="88">
        <f t="shared" si="159"/>
        <v>20751.462906723777</v>
      </c>
      <c r="ZN22" s="291"/>
      <c r="ZO22" s="290">
        <v>2603.64119409354</v>
      </c>
      <c r="ZP22" s="290">
        <v>13636.984192468299</v>
      </c>
      <c r="ZQ22" s="290">
        <v>4510.8375201619383</v>
      </c>
      <c r="ZR22" s="290"/>
      <c r="ZS22" s="290"/>
      <c r="ZT22" s="290"/>
      <c r="ZU22" s="290"/>
      <c r="ZV22" s="290"/>
      <c r="ZW22" s="290"/>
      <c r="ZX22" s="290"/>
      <c r="ZY22" s="290"/>
      <c r="ZZ22" s="88">
        <f t="shared" si="65"/>
        <v>7938.1629067237754</v>
      </c>
      <c r="AAA22" s="88">
        <f t="shared" si="66"/>
        <v>0</v>
      </c>
      <c r="AAB22" s="88">
        <f t="shared" si="67"/>
        <v>7938.1629067237754</v>
      </c>
      <c r="AAC22" s="291">
        <f t="shared" si="160"/>
        <v>1836.6599999999996</v>
      </c>
      <c r="AAD22" s="291">
        <v>182.07</v>
      </c>
      <c r="AAE22" s="150">
        <v>182.07</v>
      </c>
      <c r="AAF22" s="150">
        <v>182.07</v>
      </c>
      <c r="AAG22" s="150">
        <v>182.07</v>
      </c>
      <c r="AAH22" s="150">
        <v>182.07</v>
      </c>
      <c r="AAI22" s="150">
        <v>182.07</v>
      </c>
      <c r="AAJ22" s="150">
        <v>186.06</v>
      </c>
      <c r="AAK22" s="150">
        <v>186.06</v>
      </c>
      <c r="AAL22" s="150">
        <v>186.06</v>
      </c>
      <c r="AAM22" s="150">
        <v>186.06</v>
      </c>
      <c r="AAN22" s="150"/>
      <c r="AAO22" s="150"/>
      <c r="AAP22" s="88">
        <f t="shared" si="161"/>
        <v>2241.9333972816003</v>
      </c>
      <c r="AAQ22" s="290">
        <v>231.97090817999998</v>
      </c>
      <c r="AAR22" s="290">
        <v>226.80501414119999</v>
      </c>
      <c r="AAS22" s="290">
        <v>226.27244904</v>
      </c>
      <c r="AAT22" s="290">
        <v>225.12496379999999</v>
      </c>
      <c r="AAU22" s="290">
        <v>226.16251808039999</v>
      </c>
      <c r="AAV22" s="290">
        <v>226.16800536</v>
      </c>
      <c r="AAW22" s="290">
        <v>220.8934002</v>
      </c>
      <c r="AAX22" s="290">
        <v>219.16768764</v>
      </c>
      <c r="AAY22" s="290">
        <v>217.58209703999998</v>
      </c>
      <c r="AAZ22" s="290">
        <f>VLOOKUP(C22,'[2]Фін.рез.(витрати)'!$C$8:$AO$94,39,0)</f>
        <v>221.7863538</v>
      </c>
      <c r="ABA22" s="290"/>
      <c r="ABB22" s="290"/>
      <c r="ABC22" s="88">
        <f t="shared" si="68"/>
        <v>405.27339728160064</v>
      </c>
      <c r="ABD22" s="88">
        <f t="shared" si="69"/>
        <v>0</v>
      </c>
      <c r="ABE22" s="88">
        <f t="shared" si="70"/>
        <v>405.27339728160064</v>
      </c>
      <c r="ABF22" s="291">
        <f t="shared" si="162"/>
        <v>406.43999999999994</v>
      </c>
      <c r="ABG22" s="291">
        <v>40.299999999999997</v>
      </c>
      <c r="ABH22" s="150">
        <v>40.299999999999997</v>
      </c>
      <c r="ABI22" s="150">
        <v>40.299999999999997</v>
      </c>
      <c r="ABJ22" s="150">
        <v>40.299999999999997</v>
      </c>
      <c r="ABK22" s="150">
        <v>40.299999999999997</v>
      </c>
      <c r="ABL22" s="150">
        <v>40.299999999999997</v>
      </c>
      <c r="ABM22" s="150">
        <v>41.16</v>
      </c>
      <c r="ABN22" s="150">
        <v>41.16</v>
      </c>
      <c r="ABO22" s="150">
        <v>41.16</v>
      </c>
      <c r="ABP22" s="150">
        <v>41.16</v>
      </c>
      <c r="ABQ22" s="150"/>
      <c r="ABR22" s="150"/>
      <c r="ABS22" s="88">
        <f t="shared" si="163"/>
        <v>0</v>
      </c>
      <c r="ABT22" s="290">
        <v>0</v>
      </c>
      <c r="ABU22" s="290"/>
      <c r="ABV22" s="290"/>
      <c r="ABW22" s="290"/>
      <c r="ABX22" s="290"/>
      <c r="ABY22" s="290"/>
      <c r="ABZ22" s="290"/>
      <c r="ACA22" s="290">
        <v>0</v>
      </c>
      <c r="ACB22" s="290">
        <v>0</v>
      </c>
      <c r="ACC22" s="290">
        <f>VLOOKUP(C22,'[2]Фін.рез.(витрати)'!$C$8:$AP$94,40,0)</f>
        <v>0</v>
      </c>
      <c r="ACD22" s="290"/>
      <c r="ACE22" s="290"/>
      <c r="ACF22" s="88">
        <f t="shared" si="71"/>
        <v>-406.43999999999994</v>
      </c>
      <c r="ACG22" s="88">
        <f t="shared" si="72"/>
        <v>-406.43999999999994</v>
      </c>
      <c r="ACH22" s="88">
        <f t="shared" si="73"/>
        <v>0</v>
      </c>
      <c r="ACI22" s="86">
        <f t="shared" si="74"/>
        <v>26645.600000000006</v>
      </c>
      <c r="ACJ22" s="88">
        <f t="shared" si="75"/>
        <v>16040.790479304002</v>
      </c>
      <c r="ACK22" s="288">
        <f t="shared" si="76"/>
        <v>-10604.809520696004</v>
      </c>
      <c r="ACL22" s="88">
        <f t="shared" si="77"/>
        <v>-10604.809520696004</v>
      </c>
      <c r="ACM22" s="88">
        <f t="shared" si="78"/>
        <v>0</v>
      </c>
      <c r="ACN22" s="290">
        <f t="shared" si="164"/>
        <v>26645.600000000006</v>
      </c>
      <c r="ACO22" s="290">
        <v>2743.06</v>
      </c>
      <c r="ACP22" s="143">
        <v>2743.06</v>
      </c>
      <c r="ACQ22" s="143">
        <v>2743.06</v>
      </c>
      <c r="ACR22" s="143">
        <v>2743.06</v>
      </c>
      <c r="ACS22" s="143">
        <v>2743.06</v>
      </c>
      <c r="ACT22" s="143">
        <v>2743.06</v>
      </c>
      <c r="ACU22" s="143">
        <v>2546.81</v>
      </c>
      <c r="ACV22" s="143">
        <v>2546.81</v>
      </c>
      <c r="ACW22" s="143">
        <v>2546.81</v>
      </c>
      <c r="ACX22" s="143">
        <v>2546.81</v>
      </c>
      <c r="ACY22" s="143"/>
      <c r="ACZ22" s="143"/>
      <c r="ADA22" s="8">
        <f t="shared" si="165"/>
        <v>16040.790479304002</v>
      </c>
      <c r="ADB22" s="290">
        <v>1847.6671374000002</v>
      </c>
      <c r="ADC22" s="290">
        <v>1806.5203715160001</v>
      </c>
      <c r="ADD22" s="290">
        <v>2080.1807928000003</v>
      </c>
      <c r="ADE22" s="290">
        <v>1244.218644</v>
      </c>
      <c r="ADF22" s="290">
        <v>2814.4366337880001</v>
      </c>
      <c r="ADG22" s="290">
        <v>1915.823259</v>
      </c>
      <c r="ADH22" s="290">
        <v>1137.0491099999999</v>
      </c>
      <c r="ADI22" s="290">
        <v>1702.1451959999999</v>
      </c>
      <c r="ADJ22" s="290">
        <v>487.30006080000004</v>
      </c>
      <c r="ADK22" s="290">
        <f>VLOOKUP(C22,'[2]Фін.рез.(витрати)'!$C$8:$AR$94,42,0)</f>
        <v>1005.4492740000001</v>
      </c>
      <c r="ADL22" s="290"/>
      <c r="ADM22" s="290"/>
      <c r="ADN22" s="8">
        <f t="shared" si="79"/>
        <v>-10604.809520696004</v>
      </c>
      <c r="ADO22" s="8">
        <f t="shared" si="80"/>
        <v>-10604.809520696004</v>
      </c>
      <c r="ADP22" s="8">
        <f t="shared" si="81"/>
        <v>0</v>
      </c>
      <c r="ADQ22" s="290">
        <f t="shared" si="166"/>
        <v>0</v>
      </c>
      <c r="ADR22" s="290">
        <v>0</v>
      </c>
      <c r="ADS22" s="143">
        <v>0</v>
      </c>
      <c r="ADT22" s="143">
        <v>0</v>
      </c>
      <c r="ADU22" s="143">
        <v>0</v>
      </c>
      <c r="ADV22" s="143">
        <v>0</v>
      </c>
      <c r="ADW22" s="143">
        <v>0</v>
      </c>
      <c r="ADX22" s="143">
        <v>0</v>
      </c>
      <c r="ADY22" s="143">
        <v>0</v>
      </c>
      <c r="ADZ22" s="143">
        <v>0</v>
      </c>
      <c r="AEA22" s="143">
        <v>0</v>
      </c>
      <c r="AEB22" s="143"/>
      <c r="AEC22" s="143"/>
      <c r="AED22" s="8">
        <f t="shared" si="167"/>
        <v>0</v>
      </c>
      <c r="AEE22" s="290">
        <v>0</v>
      </c>
      <c r="AEF22" s="290">
        <v>0</v>
      </c>
      <c r="AEG22" s="290">
        <v>0</v>
      </c>
      <c r="AEH22" s="290">
        <v>0</v>
      </c>
      <c r="AEI22" s="290">
        <v>0</v>
      </c>
      <c r="AEJ22" s="290">
        <v>0</v>
      </c>
      <c r="AEK22" s="290">
        <v>0</v>
      </c>
      <c r="AEL22" s="290">
        <v>0</v>
      </c>
      <c r="AEM22" s="290">
        <v>0</v>
      </c>
      <c r="AEN22" s="290">
        <f>VLOOKUP(C22,'[2]Фін.рез.(витрати)'!$C$8:$AS$94,43,0)</f>
        <v>0</v>
      </c>
      <c r="AEO22" s="290"/>
      <c r="AEP22" s="290"/>
      <c r="AEQ22" s="8">
        <f t="shared" si="82"/>
        <v>0</v>
      </c>
      <c r="AER22" s="8">
        <f t="shared" si="83"/>
        <v>0</v>
      </c>
      <c r="AES22" s="8">
        <f t="shared" si="84"/>
        <v>0</v>
      </c>
      <c r="AET22" s="290">
        <f t="shared" si="168"/>
        <v>0</v>
      </c>
      <c r="AEU22" s="290"/>
      <c r="AEV22" s="143"/>
      <c r="AEW22" s="143"/>
      <c r="AEX22" s="143"/>
      <c r="AEY22" s="143"/>
      <c r="AEZ22" s="143"/>
      <c r="AFA22" s="143"/>
      <c r="AFB22" s="143"/>
      <c r="AFC22" s="143"/>
      <c r="AFD22" s="143"/>
      <c r="AFE22" s="143"/>
      <c r="AFF22" s="143"/>
      <c r="AFG22" s="8">
        <f t="shared" si="169"/>
        <v>0</v>
      </c>
      <c r="AFH22" s="290"/>
      <c r="AFI22" s="290"/>
      <c r="AFJ22" s="290"/>
      <c r="AFK22" s="290"/>
      <c r="AFL22" s="290"/>
      <c r="AFM22" s="290"/>
      <c r="AFN22" s="290"/>
      <c r="AFO22" s="290"/>
      <c r="AFP22" s="290"/>
      <c r="AFQ22" s="290"/>
      <c r="AFR22" s="290"/>
      <c r="AFS22" s="290"/>
      <c r="AFT22" s="8">
        <f t="shared" si="85"/>
        <v>0</v>
      </c>
      <c r="AFU22" s="8">
        <f t="shared" si="86"/>
        <v>0</v>
      </c>
      <c r="AFV22" s="94">
        <f t="shared" si="87"/>
        <v>0</v>
      </c>
      <c r="AFW22" s="293">
        <f t="shared" si="88"/>
        <v>335089.5</v>
      </c>
      <c r="AFX22" s="294">
        <f t="shared" si="89"/>
        <v>581714.11344172736</v>
      </c>
      <c r="AFY22" s="295">
        <f t="shared" si="90"/>
        <v>246624.61344172736</v>
      </c>
      <c r="AFZ22" s="8">
        <f t="shared" si="170"/>
        <v>0</v>
      </c>
      <c r="AGA22" s="95">
        <f t="shared" si="171"/>
        <v>246624.61344172736</v>
      </c>
      <c r="AGB22" s="296">
        <f t="shared" si="91"/>
        <v>402107.39999999997</v>
      </c>
      <c r="AGC22" s="295">
        <f t="shared" si="91"/>
        <v>698056.93613007281</v>
      </c>
      <c r="AGD22" s="295">
        <f t="shared" si="92"/>
        <v>295949.53613007284</v>
      </c>
      <c r="AGE22" s="8">
        <f t="shared" si="93"/>
        <v>0</v>
      </c>
      <c r="AGF22" s="94">
        <f t="shared" si="94"/>
        <v>295949.53613007284</v>
      </c>
      <c r="AGG22" s="107">
        <f t="shared" si="172"/>
        <v>20105.37</v>
      </c>
      <c r="AGH22" s="140">
        <f t="shared" si="173"/>
        <v>34902.846806503643</v>
      </c>
      <c r="AGI22" s="295">
        <f t="shared" si="95"/>
        <v>14797.476806503644</v>
      </c>
      <c r="AGJ22" s="8">
        <f t="shared" si="96"/>
        <v>0</v>
      </c>
      <c r="AGK22" s="95">
        <f t="shared" si="97"/>
        <v>14797.476806503644</v>
      </c>
      <c r="AGL22" s="108">
        <f t="shared" si="174"/>
        <v>422212.76999999996</v>
      </c>
      <c r="AGM22" s="108">
        <f t="shared" si="174"/>
        <v>732959.7829365764</v>
      </c>
      <c r="AGN22" s="297">
        <f t="shared" si="99"/>
        <v>310747.01293657644</v>
      </c>
      <c r="AGO22" s="108">
        <f t="shared" si="100"/>
        <v>0</v>
      </c>
      <c r="AGP22" s="109">
        <f t="shared" si="101"/>
        <v>310747.01293657644</v>
      </c>
      <c r="AGQ22" s="139">
        <f t="shared" si="175"/>
        <v>4.7619047619047623E-2</v>
      </c>
      <c r="AGR22" s="298"/>
      <c r="AGS22" s="298">
        <v>0.05</v>
      </c>
      <c r="AGT22" s="299"/>
      <c r="AGU22" s="177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</row>
    <row r="23" spans="1:892" s="141" customFormat="1" ht="12.75" outlineLevel="1" x14ac:dyDescent="0.25">
      <c r="A23" s="154">
        <v>453</v>
      </c>
      <c r="B23" s="285">
        <v>3</v>
      </c>
      <c r="C23" s="300" t="s">
        <v>2534</v>
      </c>
      <c r="D23" s="302">
        <v>5</v>
      </c>
      <c r="E23" s="149">
        <v>3772.9</v>
      </c>
      <c r="F23" s="288">
        <f t="shared" si="0"/>
        <v>58500.319999999992</v>
      </c>
      <c r="G23" s="289">
        <f t="shared" si="1"/>
        <v>48638.531628939847</v>
      </c>
      <c r="H23" s="288">
        <f t="shared" si="2"/>
        <v>-9861.7883710601454</v>
      </c>
      <c r="I23" s="88">
        <f t="shared" si="3"/>
        <v>-9861.7883710601454</v>
      </c>
      <c r="J23" s="88">
        <f t="shared" si="4"/>
        <v>0</v>
      </c>
      <c r="K23" s="290">
        <f t="shared" si="102"/>
        <v>18945.240000000002</v>
      </c>
      <c r="L23" s="143">
        <v>1671.02</v>
      </c>
      <c r="M23" s="143">
        <v>1671.02</v>
      </c>
      <c r="N23" s="143">
        <v>1671.02</v>
      </c>
      <c r="O23" s="143">
        <v>1671.02</v>
      </c>
      <c r="P23" s="143">
        <v>1671.02</v>
      </c>
      <c r="Q23" s="143">
        <v>1671.02</v>
      </c>
      <c r="R23" s="143">
        <v>2229.7800000000002</v>
      </c>
      <c r="S23" s="143">
        <v>2229.7800000000002</v>
      </c>
      <c r="T23" s="143">
        <v>2229.7800000000002</v>
      </c>
      <c r="U23" s="143">
        <v>2229.7800000000002</v>
      </c>
      <c r="V23" s="143"/>
      <c r="W23" s="143"/>
      <c r="X23" s="143">
        <f t="shared" si="103"/>
        <v>10176.122860744867</v>
      </c>
      <c r="Y23" s="290">
        <v>0</v>
      </c>
      <c r="Z23" s="290">
        <v>0</v>
      </c>
      <c r="AA23" s="290">
        <v>0</v>
      </c>
      <c r="AB23" s="290">
        <v>0</v>
      </c>
      <c r="AC23" s="290">
        <v>10176.122860744867</v>
      </c>
      <c r="AD23" s="290">
        <v>0</v>
      </c>
      <c r="AE23" s="290">
        <v>0</v>
      </c>
      <c r="AF23" s="290">
        <v>0</v>
      </c>
      <c r="AG23" s="290">
        <v>0</v>
      </c>
      <c r="AH23" s="290">
        <v>0</v>
      </c>
      <c r="AI23" s="290"/>
      <c r="AJ23" s="290"/>
      <c r="AK23" s="143"/>
      <c r="AL23" s="143">
        <f t="shared" si="104"/>
        <v>0</v>
      </c>
      <c r="AM23" s="143">
        <f t="shared" si="5"/>
        <v>0</v>
      </c>
      <c r="AN23" s="290">
        <f t="shared" si="105"/>
        <v>4009.0999999999995</v>
      </c>
      <c r="AO23" s="143">
        <v>352.77</v>
      </c>
      <c r="AP23" s="143">
        <v>352.77</v>
      </c>
      <c r="AQ23" s="143">
        <v>352.77</v>
      </c>
      <c r="AR23" s="143">
        <v>352.77</v>
      </c>
      <c r="AS23" s="143">
        <v>352.77</v>
      </c>
      <c r="AT23" s="143">
        <v>352.77</v>
      </c>
      <c r="AU23" s="143">
        <v>473.12</v>
      </c>
      <c r="AV23" s="143">
        <v>473.12</v>
      </c>
      <c r="AW23" s="143">
        <v>473.12</v>
      </c>
      <c r="AX23" s="143">
        <v>473.12</v>
      </c>
      <c r="AY23" s="143"/>
      <c r="AZ23" s="143"/>
      <c r="BA23" s="8">
        <f t="shared" si="106"/>
        <v>2214.1931115716029</v>
      </c>
      <c r="BB23" s="290">
        <v>0</v>
      </c>
      <c r="BC23" s="290">
        <v>0</v>
      </c>
      <c r="BD23" s="290">
        <v>0</v>
      </c>
      <c r="BE23" s="290">
        <v>0</v>
      </c>
      <c r="BF23" s="290">
        <v>2214.1931115716029</v>
      </c>
      <c r="BG23" s="290">
        <v>0</v>
      </c>
      <c r="BH23" s="290">
        <v>0</v>
      </c>
      <c r="BI23" s="290">
        <v>0</v>
      </c>
      <c r="BJ23" s="290">
        <v>0</v>
      </c>
      <c r="BK23" s="290">
        <v>0</v>
      </c>
      <c r="BL23" s="290"/>
      <c r="BM23" s="290"/>
      <c r="BN23" s="143"/>
      <c r="BO23" s="8">
        <f t="shared" si="6"/>
        <v>0</v>
      </c>
      <c r="BP23" s="8">
        <f t="shared" si="7"/>
        <v>0</v>
      </c>
      <c r="BQ23" s="290">
        <f t="shared" si="107"/>
        <v>2256.96</v>
      </c>
      <c r="BR23" s="143">
        <v>214.68</v>
      </c>
      <c r="BS23" s="263">
        <v>214.68</v>
      </c>
      <c r="BT23" s="143">
        <v>214.68</v>
      </c>
      <c r="BU23" s="143">
        <v>214.68</v>
      </c>
      <c r="BV23" s="143">
        <v>214.68</v>
      </c>
      <c r="BW23" s="143">
        <v>214.68</v>
      </c>
      <c r="BX23" s="143">
        <v>242.22</v>
      </c>
      <c r="BY23" s="143">
        <v>242.22</v>
      </c>
      <c r="BZ23" s="143">
        <v>242.22</v>
      </c>
      <c r="CA23" s="143">
        <v>242.22</v>
      </c>
      <c r="CB23" s="143"/>
      <c r="CC23" s="143"/>
      <c r="CD23" s="290">
        <f t="shared" si="108"/>
        <v>2415.1511020735998</v>
      </c>
      <c r="CE23" s="290">
        <v>249.89360528</v>
      </c>
      <c r="CF23" s="290">
        <v>244.32858035519999</v>
      </c>
      <c r="CG23" s="290">
        <v>243.75486784</v>
      </c>
      <c r="CH23" s="290">
        <v>242.5187248</v>
      </c>
      <c r="CI23" s="290">
        <v>243.63644331839998</v>
      </c>
      <c r="CJ23" s="290">
        <v>243.64224719999999</v>
      </c>
      <c r="CK23" s="290">
        <v>237.96021919999998</v>
      </c>
      <c r="CL23" s="290">
        <v>236.10117344</v>
      </c>
      <c r="CM23" s="290">
        <v>234.39307583999999</v>
      </c>
      <c r="CN23" s="290">
        <v>238.92216479999999</v>
      </c>
      <c r="CO23" s="290"/>
      <c r="CP23" s="290"/>
      <c r="CQ23" s="143"/>
      <c r="CR23" s="8">
        <f t="shared" si="8"/>
        <v>0</v>
      </c>
      <c r="CS23" s="8">
        <f t="shared" si="9"/>
        <v>0</v>
      </c>
      <c r="CT23" s="290">
        <f t="shared" si="109"/>
        <v>456.54</v>
      </c>
      <c r="CU23" s="290">
        <v>43.39</v>
      </c>
      <c r="CV23" s="143">
        <v>43.39</v>
      </c>
      <c r="CW23" s="143">
        <v>43.39</v>
      </c>
      <c r="CX23" s="143">
        <v>43.39</v>
      </c>
      <c r="CY23" s="143">
        <v>43.39</v>
      </c>
      <c r="CZ23" s="143">
        <v>43.39</v>
      </c>
      <c r="DA23" s="143">
        <v>49.05</v>
      </c>
      <c r="DB23" s="143">
        <v>49.05</v>
      </c>
      <c r="DC23" s="143">
        <v>49.05</v>
      </c>
      <c r="DD23" s="143">
        <v>49.05</v>
      </c>
      <c r="DE23" s="143"/>
      <c r="DF23" s="143"/>
      <c r="DG23" s="290">
        <f t="shared" si="110"/>
        <v>488.83414165480002</v>
      </c>
      <c r="DH23" s="290">
        <v>50.579247790000004</v>
      </c>
      <c r="DI23" s="290">
        <v>49.452869328600002</v>
      </c>
      <c r="DJ23" s="290">
        <v>49.336748120000003</v>
      </c>
      <c r="DK23" s="290">
        <v>49.086548900000004</v>
      </c>
      <c r="DL23" s="290">
        <v>49.3127786262</v>
      </c>
      <c r="DM23" s="290">
        <v>49.313953349999998</v>
      </c>
      <c r="DN23" s="290">
        <v>48.163893100000003</v>
      </c>
      <c r="DO23" s="290">
        <v>47.787616419999999</v>
      </c>
      <c r="DP23" s="290">
        <v>47.441892119999999</v>
      </c>
      <c r="DQ23" s="290">
        <v>48.358593900000002</v>
      </c>
      <c r="DR23" s="290"/>
      <c r="DS23" s="290"/>
      <c r="DT23" s="143">
        <f t="shared" si="111"/>
        <v>32.294141654800001</v>
      </c>
      <c r="DU23" s="8">
        <f t="shared" si="10"/>
        <v>0</v>
      </c>
      <c r="DV23" s="8">
        <f t="shared" si="112"/>
        <v>32.294141654800001</v>
      </c>
      <c r="DW23" s="290">
        <f t="shared" si="11"/>
        <v>1165.04</v>
      </c>
      <c r="DX23" s="290">
        <v>102.62</v>
      </c>
      <c r="DY23" s="143">
        <v>102.62</v>
      </c>
      <c r="DZ23" s="143">
        <v>102.62</v>
      </c>
      <c r="EA23" s="143">
        <v>102.62</v>
      </c>
      <c r="EB23" s="143">
        <v>102.62</v>
      </c>
      <c r="EC23" s="143">
        <v>102.62</v>
      </c>
      <c r="ED23" s="143">
        <v>137.33000000000001</v>
      </c>
      <c r="EE23" s="143">
        <v>137.33000000000001</v>
      </c>
      <c r="EF23" s="143">
        <v>137.33000000000001</v>
      </c>
      <c r="EG23" s="143">
        <v>137.33000000000001</v>
      </c>
      <c r="EH23" s="143"/>
      <c r="EI23" s="143"/>
      <c r="EJ23" s="143"/>
      <c r="EK23" s="290">
        <f t="shared" si="113"/>
        <v>641.33945794071906</v>
      </c>
      <c r="EL23" s="290">
        <v>0</v>
      </c>
      <c r="EM23" s="290">
        <v>0</v>
      </c>
      <c r="EN23" s="290">
        <v>0</v>
      </c>
      <c r="EO23" s="290">
        <v>0</v>
      </c>
      <c r="EP23" s="290">
        <v>641.33945794071906</v>
      </c>
      <c r="EQ23" s="290">
        <v>0</v>
      </c>
      <c r="ER23" s="290">
        <v>0</v>
      </c>
      <c r="ES23" s="290">
        <v>0</v>
      </c>
      <c r="ET23" s="290">
        <v>0</v>
      </c>
      <c r="EU23" s="290">
        <v>0</v>
      </c>
      <c r="EV23" s="290"/>
      <c r="EW23" s="290"/>
      <c r="EX23" s="8">
        <f t="shared" si="12"/>
        <v>-523.70054205928091</v>
      </c>
      <c r="EY23" s="8">
        <f t="shared" si="114"/>
        <v>-523.70054205928091</v>
      </c>
      <c r="EZ23" s="8">
        <f t="shared" si="115"/>
        <v>0</v>
      </c>
      <c r="FA23" s="290">
        <f t="shared" si="116"/>
        <v>13334.139999999998</v>
      </c>
      <c r="FB23" s="290">
        <v>1172.99</v>
      </c>
      <c r="FC23" s="143">
        <v>1172.99</v>
      </c>
      <c r="FD23" s="143">
        <v>1172.99</v>
      </c>
      <c r="FE23" s="143">
        <v>1172.99</v>
      </c>
      <c r="FF23" s="143">
        <v>1172.99</v>
      </c>
      <c r="FG23" s="143">
        <v>1172.99</v>
      </c>
      <c r="FH23" s="143">
        <v>1574.05</v>
      </c>
      <c r="FI23" s="143">
        <v>1574.05</v>
      </c>
      <c r="FJ23" s="143">
        <v>1574.05</v>
      </c>
      <c r="FK23" s="143">
        <v>1574.05</v>
      </c>
      <c r="FL23" s="143"/>
      <c r="FM23" s="143"/>
      <c r="FN23" s="8">
        <f t="shared" si="117"/>
        <v>7534.3045637376163</v>
      </c>
      <c r="FO23" s="290">
        <v>0</v>
      </c>
      <c r="FP23" s="290">
        <v>0</v>
      </c>
      <c r="FQ23" s="290">
        <v>0</v>
      </c>
      <c r="FR23" s="290">
        <v>0</v>
      </c>
      <c r="FS23" s="290">
        <v>7534.3045637376163</v>
      </c>
      <c r="FT23" s="290">
        <v>0</v>
      </c>
      <c r="FU23" s="290">
        <v>0</v>
      </c>
      <c r="FV23" s="290">
        <v>0</v>
      </c>
      <c r="FW23" s="290">
        <v>0</v>
      </c>
      <c r="FX23" s="290">
        <v>0</v>
      </c>
      <c r="FY23" s="290"/>
      <c r="FZ23" s="290"/>
      <c r="GA23" s="143">
        <f t="shared" si="118"/>
        <v>-5799.8354362623813</v>
      </c>
      <c r="GB23" s="8">
        <f t="shared" si="119"/>
        <v>-5799.8354362623813</v>
      </c>
      <c r="GC23" s="8">
        <f t="shared" si="120"/>
        <v>0</v>
      </c>
      <c r="GD23" s="290">
        <f t="shared" si="121"/>
        <v>0</v>
      </c>
      <c r="GE23" s="143"/>
      <c r="GF23" s="143"/>
      <c r="GG23" s="143"/>
      <c r="GH23" s="143"/>
      <c r="GI23" s="143"/>
      <c r="GJ23" s="143"/>
      <c r="GK23" s="143"/>
      <c r="GL23" s="143"/>
      <c r="GM23" s="143"/>
      <c r="GN23" s="143"/>
      <c r="GO23" s="143"/>
      <c r="GP23" s="143"/>
      <c r="GQ23" s="8">
        <f t="shared" si="122"/>
        <v>0</v>
      </c>
      <c r="GR23" s="290">
        <v>0</v>
      </c>
      <c r="GS23" s="290">
        <f>VLOOKUP(C23,'[2]Фін.рез.(витрати)'!$C$8:$V$94,20,0)</f>
        <v>0</v>
      </c>
      <c r="GT23" s="290"/>
      <c r="GU23" s="290"/>
      <c r="GV23" s="143">
        <f t="shared" si="123"/>
        <v>0</v>
      </c>
      <c r="GW23" s="8">
        <f t="shared" si="13"/>
        <v>0</v>
      </c>
      <c r="GX23" s="8">
        <f t="shared" si="14"/>
        <v>0</v>
      </c>
      <c r="GY23" s="290">
        <f t="shared" si="124"/>
        <v>18333.3</v>
      </c>
      <c r="GZ23" s="290">
        <v>1622.35</v>
      </c>
      <c r="HA23" s="143">
        <v>1622.35</v>
      </c>
      <c r="HB23" s="143">
        <v>1622.35</v>
      </c>
      <c r="HC23" s="143">
        <v>1622.35</v>
      </c>
      <c r="HD23" s="143">
        <v>1622.35</v>
      </c>
      <c r="HE23" s="143">
        <v>1622.35</v>
      </c>
      <c r="HF23" s="143">
        <v>2149.8000000000002</v>
      </c>
      <c r="HG23" s="143">
        <v>2149.8000000000002</v>
      </c>
      <c r="HH23" s="143">
        <v>2149.8000000000002</v>
      </c>
      <c r="HI23" s="143">
        <v>2149.8000000000002</v>
      </c>
      <c r="HJ23" s="143"/>
      <c r="HK23" s="143"/>
      <c r="HL23" s="8">
        <f t="shared" si="125"/>
        <v>25168.586391216639</v>
      </c>
      <c r="HM23" s="290">
        <v>2353.7903250525433</v>
      </c>
      <c r="HN23" s="290">
        <v>1738.9960096308466</v>
      </c>
      <c r="HO23" s="290">
        <v>2042.9120098436915</v>
      </c>
      <c r="HP23" s="290">
        <v>8788.7613570813974</v>
      </c>
      <c r="HQ23" s="290">
        <v>1747.9720403172587</v>
      </c>
      <c r="HR23" s="290">
        <v>1743.8125051014872</v>
      </c>
      <c r="HS23" s="290">
        <v>1606.8225255474802</v>
      </c>
      <c r="HT23" s="290">
        <v>1597.4076784541003</v>
      </c>
      <c r="HU23" s="290">
        <v>1795.6693816612449</v>
      </c>
      <c r="HV23" s="290">
        <v>1752.4425585265906</v>
      </c>
      <c r="HW23" s="290"/>
      <c r="HX23" s="290"/>
      <c r="HY23" s="8">
        <f t="shared" si="15"/>
        <v>6835.2863912166395</v>
      </c>
      <c r="HZ23" s="8">
        <f t="shared" si="16"/>
        <v>0</v>
      </c>
      <c r="IA23" s="8">
        <f t="shared" si="17"/>
        <v>6835.2863912166395</v>
      </c>
      <c r="IB23" s="291">
        <f t="shared" si="126"/>
        <v>0</v>
      </c>
      <c r="IC23" s="291">
        <v>0</v>
      </c>
      <c r="ID23" s="150">
        <v>0</v>
      </c>
      <c r="IE23" s="150">
        <v>0</v>
      </c>
      <c r="IF23" s="291">
        <v>0</v>
      </c>
      <c r="IG23" s="291">
        <v>0</v>
      </c>
      <c r="IH23" s="291">
        <v>0</v>
      </c>
      <c r="II23" s="291">
        <v>0</v>
      </c>
      <c r="IJ23" s="291"/>
      <c r="IK23" s="291"/>
      <c r="IL23" s="291"/>
      <c r="IM23" s="291"/>
      <c r="IN23" s="291"/>
      <c r="IO23" s="88">
        <f t="shared" si="127"/>
        <v>0</v>
      </c>
      <c r="IP23" s="290">
        <v>0</v>
      </c>
      <c r="IQ23" s="290">
        <v>0</v>
      </c>
      <c r="IR23" s="290">
        <v>0</v>
      </c>
      <c r="IS23" s="290">
        <v>0</v>
      </c>
      <c r="IT23" s="290">
        <v>0</v>
      </c>
      <c r="IU23" s="290">
        <v>0</v>
      </c>
      <c r="IV23" s="290">
        <v>0</v>
      </c>
      <c r="IW23" s="290">
        <v>0</v>
      </c>
      <c r="IX23" s="290">
        <v>0</v>
      </c>
      <c r="IY23" s="290">
        <v>0</v>
      </c>
      <c r="IZ23" s="290"/>
      <c r="JA23" s="290"/>
      <c r="JB23" s="150">
        <f t="shared" si="18"/>
        <v>0</v>
      </c>
      <c r="JC23" s="88">
        <f t="shared" si="19"/>
        <v>0</v>
      </c>
      <c r="JD23" s="88">
        <f t="shared" si="20"/>
        <v>0</v>
      </c>
      <c r="JE23" s="291">
        <f t="shared" si="128"/>
        <v>0</v>
      </c>
      <c r="JF23" s="291">
        <v>0</v>
      </c>
      <c r="JG23" s="150">
        <v>0</v>
      </c>
      <c r="JH23" s="150">
        <v>0</v>
      </c>
      <c r="JI23" s="150">
        <v>0</v>
      </c>
      <c r="JJ23" s="150">
        <v>0</v>
      </c>
      <c r="JK23" s="150">
        <v>0</v>
      </c>
      <c r="JL23" s="150">
        <v>0</v>
      </c>
      <c r="JM23" s="150">
        <v>0</v>
      </c>
      <c r="JN23" s="150">
        <v>0</v>
      </c>
      <c r="JO23" s="150">
        <v>0</v>
      </c>
      <c r="JP23" s="150"/>
      <c r="JQ23" s="150"/>
      <c r="JR23" s="291">
        <f t="shared" si="129"/>
        <v>0</v>
      </c>
      <c r="JS23" s="290">
        <v>0</v>
      </c>
      <c r="JT23" s="290">
        <v>0</v>
      </c>
      <c r="JU23" s="290">
        <v>0</v>
      </c>
      <c r="JV23" s="290">
        <v>0</v>
      </c>
      <c r="JW23" s="290">
        <v>0</v>
      </c>
      <c r="JX23" s="290">
        <v>0</v>
      </c>
      <c r="JY23" s="290">
        <v>0</v>
      </c>
      <c r="JZ23" s="290">
        <v>0</v>
      </c>
      <c r="KA23" s="290">
        <v>0</v>
      </c>
      <c r="KB23" s="290">
        <v>0</v>
      </c>
      <c r="KC23" s="290"/>
      <c r="KD23" s="290"/>
      <c r="KE23" s="150">
        <f t="shared" si="21"/>
        <v>0</v>
      </c>
      <c r="KF23" s="88">
        <f t="shared" si="22"/>
        <v>0</v>
      </c>
      <c r="KG23" s="88">
        <f t="shared" si="23"/>
        <v>0</v>
      </c>
      <c r="KH23" s="291">
        <f t="shared" si="130"/>
        <v>4602.18</v>
      </c>
      <c r="KI23" s="291">
        <v>404.83</v>
      </c>
      <c r="KJ23" s="150">
        <v>404.83</v>
      </c>
      <c r="KK23" s="150">
        <v>404.83</v>
      </c>
      <c r="KL23" s="150">
        <v>404.83</v>
      </c>
      <c r="KM23" s="150">
        <v>404.83</v>
      </c>
      <c r="KN23" s="150">
        <v>404.83</v>
      </c>
      <c r="KO23" s="150">
        <v>543.29999999999995</v>
      </c>
      <c r="KP23" s="150">
        <v>543.29999999999995</v>
      </c>
      <c r="KQ23" s="150">
        <v>543.29999999999995</v>
      </c>
      <c r="KR23" s="150">
        <v>543.29999999999995</v>
      </c>
      <c r="KS23" s="150"/>
      <c r="KT23" s="150"/>
      <c r="KU23" s="88">
        <f t="shared" si="131"/>
        <v>6416.4176773227109</v>
      </c>
      <c r="KV23" s="290">
        <v>551.42748687334654</v>
      </c>
      <c r="KW23" s="290">
        <v>589.59653702828041</v>
      </c>
      <c r="KX23" s="290">
        <v>585.875196006843</v>
      </c>
      <c r="KY23" s="290">
        <v>557.19017630807343</v>
      </c>
      <c r="KZ23" s="290">
        <v>581.28698215632244</v>
      </c>
      <c r="LA23" s="290">
        <v>748.12731909098591</v>
      </c>
      <c r="LB23" s="290">
        <v>694.32654978343828</v>
      </c>
      <c r="LC23" s="290">
        <v>689.45219513551081</v>
      </c>
      <c r="LD23" s="290">
        <v>711.02817186243715</v>
      </c>
      <c r="LE23" s="290">
        <v>708.10706307747193</v>
      </c>
      <c r="LF23" s="290"/>
      <c r="LG23" s="290"/>
      <c r="LH23" s="150">
        <f t="shared" si="132"/>
        <v>1814.2376773227106</v>
      </c>
      <c r="LI23" s="88">
        <f t="shared" si="24"/>
        <v>0</v>
      </c>
      <c r="LJ23" s="88">
        <f t="shared" si="25"/>
        <v>1814.2376773227106</v>
      </c>
      <c r="LK23" s="88">
        <f t="shared" si="133"/>
        <v>0</v>
      </c>
      <c r="LL23" s="150"/>
      <c r="LM23" s="150"/>
      <c r="LN23" s="150"/>
      <c r="LO23" s="150"/>
      <c r="LP23" s="150"/>
      <c r="LQ23" s="150"/>
      <c r="LR23" s="150"/>
      <c r="LS23" s="150"/>
      <c r="LT23" s="150"/>
      <c r="LU23" s="150"/>
      <c r="LV23" s="150"/>
      <c r="LW23" s="150"/>
      <c r="LX23" s="88">
        <f t="shared" si="26"/>
        <v>0</v>
      </c>
      <c r="LY23" s="150"/>
      <c r="LZ23" s="150"/>
      <c r="MA23" s="150"/>
      <c r="MB23" s="150"/>
      <c r="MC23" s="150"/>
      <c r="MD23" s="150"/>
      <c r="ME23" s="150"/>
      <c r="MF23" s="150"/>
      <c r="MG23" s="150"/>
      <c r="MH23" s="150"/>
      <c r="MI23" s="150"/>
      <c r="MJ23" s="291">
        <v>0</v>
      </c>
      <c r="MK23" s="150"/>
      <c r="ML23" s="88">
        <f t="shared" si="27"/>
        <v>0</v>
      </c>
      <c r="MM23" s="88">
        <f t="shared" si="28"/>
        <v>0</v>
      </c>
      <c r="MN23" s="88">
        <f t="shared" si="134"/>
        <v>57957.04</v>
      </c>
      <c r="MO23" s="88">
        <v>5516.36</v>
      </c>
      <c r="MP23" s="150">
        <v>5516.36</v>
      </c>
      <c r="MQ23" s="150">
        <v>5516.36</v>
      </c>
      <c r="MR23" s="150">
        <v>5516.36</v>
      </c>
      <c r="MS23" s="150">
        <v>5516.36</v>
      </c>
      <c r="MT23" s="150">
        <v>5516.36</v>
      </c>
      <c r="MU23" s="150">
        <v>6214.72</v>
      </c>
      <c r="MV23" s="150">
        <v>6214.72</v>
      </c>
      <c r="MW23" s="150">
        <v>6214.72</v>
      </c>
      <c r="MX23" s="150">
        <v>6214.72</v>
      </c>
      <c r="MY23" s="150"/>
      <c r="MZ23" s="150"/>
      <c r="NA23" s="88">
        <f t="shared" si="135"/>
        <v>113284.36670592216</v>
      </c>
      <c r="NB23" s="8">
        <v>61383.895931144616</v>
      </c>
      <c r="NC23" s="8">
        <v>17488.141806896379</v>
      </c>
      <c r="ND23" s="8">
        <v>15881.917889793822</v>
      </c>
      <c r="NE23" s="8">
        <v>0</v>
      </c>
      <c r="NF23" s="8">
        <v>0</v>
      </c>
      <c r="NG23" s="8">
        <v>4209.0189304544801</v>
      </c>
      <c r="NH23" s="8">
        <v>10978.693606616858</v>
      </c>
      <c r="NI23" s="8">
        <v>0</v>
      </c>
      <c r="NJ23" s="8">
        <v>0</v>
      </c>
      <c r="NK23" s="8">
        <v>3342.698541016015</v>
      </c>
      <c r="NL23" s="8"/>
      <c r="NM23" s="8"/>
      <c r="NN23" s="150">
        <f t="shared" si="136"/>
        <v>55327.326705922162</v>
      </c>
      <c r="NO23" s="88">
        <f t="shared" si="29"/>
        <v>0</v>
      </c>
      <c r="NP23" s="88">
        <f t="shared" si="30"/>
        <v>55327.326705922162</v>
      </c>
      <c r="NQ23" s="86">
        <f t="shared" si="31"/>
        <v>30157.5</v>
      </c>
      <c r="NR23" s="289">
        <f t="shared" si="32"/>
        <v>40321.5</v>
      </c>
      <c r="NS23" s="288">
        <f t="shared" si="33"/>
        <v>10164</v>
      </c>
      <c r="NT23" s="88">
        <f t="shared" si="34"/>
        <v>0</v>
      </c>
      <c r="NU23" s="88">
        <f t="shared" si="35"/>
        <v>10164</v>
      </c>
      <c r="NV23" s="290">
        <f t="shared" si="137"/>
        <v>5771.0199999999986</v>
      </c>
      <c r="NW23" s="290">
        <v>524.42999999999995</v>
      </c>
      <c r="NX23" s="143">
        <v>524.42999999999995</v>
      </c>
      <c r="NY23" s="143">
        <v>524.42999999999995</v>
      </c>
      <c r="NZ23" s="290">
        <v>524.42999999999995</v>
      </c>
      <c r="OA23" s="290">
        <v>524.42999999999995</v>
      </c>
      <c r="OB23" s="290">
        <v>524.42999999999995</v>
      </c>
      <c r="OC23" s="290">
        <v>656.11</v>
      </c>
      <c r="OD23" s="290">
        <v>656.11</v>
      </c>
      <c r="OE23" s="290">
        <v>656.11</v>
      </c>
      <c r="OF23" s="290">
        <v>656.11</v>
      </c>
      <c r="OG23" s="290"/>
      <c r="OH23" s="290"/>
      <c r="OI23" s="8">
        <f t="shared" si="138"/>
        <v>8545.2999999999993</v>
      </c>
      <c r="OJ23" s="8">
        <v>0</v>
      </c>
      <c r="OK23" s="8">
        <v>0</v>
      </c>
      <c r="OL23" s="8">
        <v>6527.99</v>
      </c>
      <c r="OM23" s="8"/>
      <c r="ON23" s="8">
        <v>0</v>
      </c>
      <c r="OO23" s="8">
        <v>0</v>
      </c>
      <c r="OP23" s="8">
        <v>0</v>
      </c>
      <c r="OQ23" s="8">
        <v>0</v>
      </c>
      <c r="OR23" s="8">
        <v>0</v>
      </c>
      <c r="OS23" s="8">
        <v>2017.31</v>
      </c>
      <c r="OT23" s="8"/>
      <c r="OU23" s="8"/>
      <c r="OV23" s="143">
        <f t="shared" si="139"/>
        <v>2774.2800000000007</v>
      </c>
      <c r="OW23" s="8">
        <f t="shared" si="36"/>
        <v>0</v>
      </c>
      <c r="OX23" s="8">
        <f t="shared" si="37"/>
        <v>2774.2800000000007</v>
      </c>
      <c r="OY23" s="290">
        <f t="shared" si="140"/>
        <v>9567.34</v>
      </c>
      <c r="OZ23" s="290">
        <v>911.91</v>
      </c>
      <c r="PA23" s="143">
        <v>911.91</v>
      </c>
      <c r="PB23" s="143">
        <v>911.91</v>
      </c>
      <c r="PC23" s="143">
        <v>911.91</v>
      </c>
      <c r="PD23" s="143">
        <v>911.91</v>
      </c>
      <c r="PE23" s="143">
        <v>911.91</v>
      </c>
      <c r="PF23" s="143">
        <v>1023.97</v>
      </c>
      <c r="PG23" s="143">
        <v>1023.97</v>
      </c>
      <c r="PH23" s="143">
        <v>1023.97</v>
      </c>
      <c r="PI23" s="143">
        <v>1023.97</v>
      </c>
      <c r="PJ23" s="143"/>
      <c r="PK23" s="143"/>
      <c r="PL23" s="8">
        <f t="shared" si="141"/>
        <v>4289.4399999999996</v>
      </c>
      <c r="PM23" s="290">
        <v>4289.4399999999996</v>
      </c>
      <c r="PN23" s="290">
        <v>0</v>
      </c>
      <c r="PO23" s="290">
        <v>0</v>
      </c>
      <c r="PP23" s="290">
        <v>0</v>
      </c>
      <c r="PQ23" s="290">
        <v>0</v>
      </c>
      <c r="PR23" s="290">
        <v>0</v>
      </c>
      <c r="PS23" s="290">
        <v>0</v>
      </c>
      <c r="PT23" s="290">
        <v>0</v>
      </c>
      <c r="PU23" s="290">
        <v>0</v>
      </c>
      <c r="PV23" s="290">
        <v>0</v>
      </c>
      <c r="PW23" s="290"/>
      <c r="PX23" s="290"/>
      <c r="PY23" s="143">
        <f t="shared" si="142"/>
        <v>-5277.9000000000005</v>
      </c>
      <c r="PZ23" s="8">
        <f t="shared" si="38"/>
        <v>-5277.9000000000005</v>
      </c>
      <c r="QA23" s="8">
        <f t="shared" si="39"/>
        <v>0</v>
      </c>
      <c r="QB23" s="290">
        <f t="shared" si="143"/>
        <v>1346.16</v>
      </c>
      <c r="QC23" s="290">
        <v>119.22</v>
      </c>
      <c r="QD23" s="143">
        <v>119.22</v>
      </c>
      <c r="QE23" s="143">
        <v>119.22</v>
      </c>
      <c r="QF23" s="143">
        <v>119.22</v>
      </c>
      <c r="QG23" s="143">
        <v>119.22</v>
      </c>
      <c r="QH23" s="143">
        <v>119.22</v>
      </c>
      <c r="QI23" s="143">
        <v>157.71</v>
      </c>
      <c r="QJ23" s="143">
        <v>157.71</v>
      </c>
      <c r="QK23" s="143">
        <v>157.71</v>
      </c>
      <c r="QL23" s="143">
        <v>157.71</v>
      </c>
      <c r="QM23" s="143"/>
      <c r="QN23" s="143"/>
      <c r="QO23" s="8">
        <f t="shared" si="144"/>
        <v>27486.76</v>
      </c>
      <c r="QP23" s="290">
        <v>0</v>
      </c>
      <c r="QQ23" s="290">
        <v>27486.76</v>
      </c>
      <c r="QR23" s="290">
        <v>0</v>
      </c>
      <c r="QS23" s="290"/>
      <c r="QT23" s="290">
        <v>0</v>
      </c>
      <c r="QU23" s="290"/>
      <c r="QV23" s="290"/>
      <c r="QW23" s="290">
        <v>0</v>
      </c>
      <c r="QX23" s="290"/>
      <c r="QY23" s="290">
        <v>0</v>
      </c>
      <c r="QZ23" s="290"/>
      <c r="RA23" s="290"/>
      <c r="RB23" s="143">
        <f t="shared" si="145"/>
        <v>26140.6</v>
      </c>
      <c r="RC23" s="8">
        <f t="shared" si="40"/>
        <v>0</v>
      </c>
      <c r="RD23" s="8">
        <f t="shared" si="41"/>
        <v>26140.6</v>
      </c>
      <c r="RE23" s="290">
        <f t="shared" si="146"/>
        <v>5833.6600000000008</v>
      </c>
      <c r="RF23" s="8">
        <v>530.85</v>
      </c>
      <c r="RG23" s="143">
        <v>530.85</v>
      </c>
      <c r="RH23" s="143">
        <v>530.85</v>
      </c>
      <c r="RI23" s="143">
        <v>530.85</v>
      </c>
      <c r="RJ23" s="143">
        <v>530.85</v>
      </c>
      <c r="RK23" s="143">
        <v>530.85</v>
      </c>
      <c r="RL23" s="292">
        <v>662.14</v>
      </c>
      <c r="RM23" s="143">
        <v>662.14</v>
      </c>
      <c r="RN23" s="143">
        <v>662.14</v>
      </c>
      <c r="RO23" s="143">
        <v>662.14</v>
      </c>
      <c r="RP23" s="143"/>
      <c r="RQ23" s="143"/>
      <c r="RR23" s="8">
        <f t="shared" si="147"/>
        <v>0</v>
      </c>
      <c r="RS23" s="290">
        <v>0</v>
      </c>
      <c r="RT23" s="290"/>
      <c r="RU23" s="290">
        <v>0</v>
      </c>
      <c r="RV23" s="290">
        <v>0</v>
      </c>
      <c r="RW23" s="290">
        <v>0</v>
      </c>
      <c r="RX23" s="290">
        <v>0</v>
      </c>
      <c r="RY23" s="290"/>
      <c r="RZ23" s="290">
        <v>0</v>
      </c>
      <c r="SA23" s="290">
        <v>0</v>
      </c>
      <c r="SB23" s="290">
        <v>0</v>
      </c>
      <c r="SC23" s="290"/>
      <c r="SD23" s="290"/>
      <c r="SE23" s="8">
        <f t="shared" si="42"/>
        <v>-5833.6600000000008</v>
      </c>
      <c r="SF23" s="8">
        <f t="shared" si="43"/>
        <v>-5833.6600000000008</v>
      </c>
      <c r="SG23" s="8">
        <f t="shared" si="44"/>
        <v>0</v>
      </c>
      <c r="SH23" s="290">
        <f t="shared" si="148"/>
        <v>3972.86</v>
      </c>
      <c r="SI23" s="290">
        <v>377.67</v>
      </c>
      <c r="SJ23" s="143">
        <v>377.67</v>
      </c>
      <c r="SK23" s="143">
        <v>377.67</v>
      </c>
      <c r="SL23" s="143">
        <v>377.67</v>
      </c>
      <c r="SM23" s="143">
        <v>377.67</v>
      </c>
      <c r="SN23" s="143">
        <v>377.67</v>
      </c>
      <c r="SO23" s="143">
        <v>426.71</v>
      </c>
      <c r="SP23" s="143">
        <v>426.71</v>
      </c>
      <c r="SQ23" s="143">
        <v>426.71</v>
      </c>
      <c r="SR23" s="143">
        <v>426.71</v>
      </c>
      <c r="SS23" s="143"/>
      <c r="ST23" s="143"/>
      <c r="SU23" s="8">
        <f t="shared" si="149"/>
        <v>0</v>
      </c>
      <c r="SV23" s="290">
        <v>0</v>
      </c>
      <c r="SW23" s="290">
        <v>0</v>
      </c>
      <c r="SX23" s="290">
        <v>0</v>
      </c>
      <c r="SY23" s="290">
        <v>0</v>
      </c>
      <c r="SZ23" s="290">
        <v>0</v>
      </c>
      <c r="TA23" s="290"/>
      <c r="TB23" s="290"/>
      <c r="TC23" s="290">
        <v>0</v>
      </c>
      <c r="TD23" s="290">
        <v>0</v>
      </c>
      <c r="TE23" s="290">
        <f>VLOOKUP(C23,'[2]Фін.рез.(витрати)'!$C$8:$AH$94,32,0)</f>
        <v>0</v>
      </c>
      <c r="TF23" s="290"/>
      <c r="TG23" s="290"/>
      <c r="TH23" s="8">
        <f t="shared" si="45"/>
        <v>-3972.86</v>
      </c>
      <c r="TI23" s="8">
        <f t="shared" si="46"/>
        <v>-3972.86</v>
      </c>
      <c r="TJ23" s="8">
        <f t="shared" si="47"/>
        <v>0</v>
      </c>
      <c r="TK23" s="290">
        <f t="shared" si="150"/>
        <v>3576.7000000000003</v>
      </c>
      <c r="TL23" s="290">
        <v>315.41000000000003</v>
      </c>
      <c r="TM23" s="143">
        <v>315.41000000000003</v>
      </c>
      <c r="TN23" s="143">
        <v>315.41000000000003</v>
      </c>
      <c r="TO23" s="143">
        <v>315.41000000000003</v>
      </c>
      <c r="TP23" s="143">
        <v>315.41000000000003</v>
      </c>
      <c r="TQ23" s="143">
        <v>315.41000000000003</v>
      </c>
      <c r="TR23" s="143">
        <v>421.06</v>
      </c>
      <c r="TS23" s="143">
        <v>421.06</v>
      </c>
      <c r="TT23" s="143">
        <v>421.06</v>
      </c>
      <c r="TU23" s="143">
        <v>421.06</v>
      </c>
      <c r="TV23" s="143"/>
      <c r="TW23" s="143"/>
      <c r="TX23" s="8">
        <f t="shared" si="151"/>
        <v>0</v>
      </c>
      <c r="TY23" s="290">
        <v>0</v>
      </c>
      <c r="TZ23" s="290">
        <v>0</v>
      </c>
      <c r="UA23" s="290">
        <v>0</v>
      </c>
      <c r="UB23" s="290">
        <v>0</v>
      </c>
      <c r="UC23" s="290">
        <v>0</v>
      </c>
      <c r="UD23" s="290">
        <v>0</v>
      </c>
      <c r="UE23" s="290">
        <v>0</v>
      </c>
      <c r="UF23" s="290">
        <v>0</v>
      </c>
      <c r="UG23" s="290">
        <v>0</v>
      </c>
      <c r="UH23" s="290">
        <f>VLOOKUP(C23,'[2]Фін.рез.(витрати)'!$C$8:$AI$94,33,0)</f>
        <v>0</v>
      </c>
      <c r="UI23" s="290"/>
      <c r="UJ23" s="290"/>
      <c r="UK23" s="8">
        <f t="shared" si="48"/>
        <v>-3576.7000000000003</v>
      </c>
      <c r="UL23" s="8">
        <f t="shared" si="49"/>
        <v>-3576.7000000000003</v>
      </c>
      <c r="UM23" s="8">
        <f t="shared" si="50"/>
        <v>0</v>
      </c>
      <c r="UN23" s="290">
        <f t="shared" si="152"/>
        <v>89.76</v>
      </c>
      <c r="UO23" s="290">
        <v>7.92</v>
      </c>
      <c r="UP23" s="143">
        <v>7.92</v>
      </c>
      <c r="UQ23" s="143">
        <v>7.92</v>
      </c>
      <c r="UR23" s="143">
        <v>7.92</v>
      </c>
      <c r="US23" s="143">
        <v>7.92</v>
      </c>
      <c r="UT23" s="143">
        <v>7.92</v>
      </c>
      <c r="UU23" s="143">
        <v>10.56</v>
      </c>
      <c r="UV23" s="143">
        <v>10.56</v>
      </c>
      <c r="UW23" s="143">
        <v>10.56</v>
      </c>
      <c r="UX23" s="143">
        <v>10.56</v>
      </c>
      <c r="UY23" s="143"/>
      <c r="UZ23" s="143"/>
      <c r="VA23" s="8">
        <f t="shared" si="51"/>
        <v>0</v>
      </c>
      <c r="VB23" s="143"/>
      <c r="VC23" s="143"/>
      <c r="VD23" s="143"/>
      <c r="VE23" s="143"/>
      <c r="VF23" s="143"/>
      <c r="VG23" s="143"/>
      <c r="VH23" s="143"/>
      <c r="VI23" s="143"/>
      <c r="VJ23" s="143"/>
      <c r="VK23" s="143"/>
      <c r="VL23" s="143"/>
      <c r="VM23" s="143"/>
      <c r="VN23" s="8">
        <f t="shared" si="52"/>
        <v>-89.76</v>
      </c>
      <c r="VO23" s="8">
        <f t="shared" si="53"/>
        <v>-89.76</v>
      </c>
      <c r="VP23" s="8">
        <f t="shared" si="54"/>
        <v>0</v>
      </c>
      <c r="VQ23" s="88">
        <f t="shared" si="55"/>
        <v>0</v>
      </c>
      <c r="VR23" s="150"/>
      <c r="VS23" s="150"/>
      <c r="VT23" s="150"/>
      <c r="VU23" s="150"/>
      <c r="VV23" s="150"/>
      <c r="VW23" s="150"/>
      <c r="VX23" s="150"/>
      <c r="VY23" s="150"/>
      <c r="VZ23" s="150"/>
      <c r="WA23" s="150"/>
      <c r="WB23" s="150"/>
      <c r="WC23" s="150"/>
      <c r="WD23" s="88">
        <f t="shared" si="56"/>
        <v>0</v>
      </c>
      <c r="WE23" s="143"/>
      <c r="WF23" s="143"/>
      <c r="WG23" s="143"/>
      <c r="WH23" s="143"/>
      <c r="WI23" s="143"/>
      <c r="WJ23" s="143"/>
      <c r="WK23" s="143"/>
      <c r="WL23" s="143"/>
      <c r="WM23" s="143"/>
      <c r="WN23" s="143"/>
      <c r="WO23" s="143"/>
      <c r="WP23" s="143"/>
      <c r="WQ23" s="88">
        <f t="shared" si="57"/>
        <v>0</v>
      </c>
      <c r="WR23" s="88">
        <f t="shared" si="58"/>
        <v>0</v>
      </c>
      <c r="WS23" s="88">
        <f t="shared" si="59"/>
        <v>0</v>
      </c>
      <c r="WT23" s="291">
        <f t="shared" si="153"/>
        <v>58043.05999999999</v>
      </c>
      <c r="WU23" s="291">
        <v>5061.3500000000004</v>
      </c>
      <c r="WV23" s="150">
        <v>5061.3500000000004</v>
      </c>
      <c r="WW23" s="150">
        <v>5061.3500000000004</v>
      </c>
      <c r="WX23" s="150">
        <v>5061.3500000000004</v>
      </c>
      <c r="WY23" s="150">
        <v>5061.3500000000004</v>
      </c>
      <c r="WZ23" s="150">
        <v>5061.3500000000004</v>
      </c>
      <c r="XA23" s="150">
        <v>6918.74</v>
      </c>
      <c r="XB23" s="150">
        <v>6918.74</v>
      </c>
      <c r="XC23" s="150">
        <v>6918.74</v>
      </c>
      <c r="XD23" s="150">
        <v>6918.74</v>
      </c>
      <c r="XE23" s="150"/>
      <c r="XF23" s="150"/>
      <c r="XG23" s="291">
        <f t="shared" si="154"/>
        <v>61090.651341095574</v>
      </c>
      <c r="XH23" s="290">
        <v>6537.9089265244174</v>
      </c>
      <c r="XI23" s="290">
        <v>6806.0347853622097</v>
      </c>
      <c r="XJ23" s="290"/>
      <c r="XK23" s="290">
        <v>4896.301024770798</v>
      </c>
      <c r="XL23" s="290">
        <v>5928.3756727353748</v>
      </c>
      <c r="XM23" s="290">
        <v>7812.102921355844</v>
      </c>
      <c r="XN23" s="290">
        <v>8770.5964359681893</v>
      </c>
      <c r="XO23" s="290">
        <v>7607.4279994884782</v>
      </c>
      <c r="XP23" s="290">
        <v>4523.275315848844</v>
      </c>
      <c r="XQ23" s="290">
        <f>VLOOKUP(C23,'[2]Фін.рез.(витрати)'!$C$8:$AL$94,36,0)</f>
        <v>8208.6282590414285</v>
      </c>
      <c r="XR23" s="290"/>
      <c r="XS23" s="290"/>
      <c r="XT23" s="88">
        <f t="shared" si="60"/>
        <v>3047.5913410955836</v>
      </c>
      <c r="XU23" s="88">
        <f t="shared" si="61"/>
        <v>0</v>
      </c>
      <c r="XV23" s="88">
        <f t="shared" si="62"/>
        <v>3047.5913410955836</v>
      </c>
      <c r="XW23" s="291">
        <f t="shared" si="155"/>
        <v>36753.32</v>
      </c>
      <c r="XX23" s="291">
        <v>3263.18</v>
      </c>
      <c r="XY23" s="150">
        <v>3263.18</v>
      </c>
      <c r="XZ23" s="150">
        <v>3263.18</v>
      </c>
      <c r="YA23" s="150">
        <v>3263.18</v>
      </c>
      <c r="YB23" s="150">
        <v>3263.18</v>
      </c>
      <c r="YC23" s="150">
        <v>3263.18</v>
      </c>
      <c r="YD23" s="150">
        <v>4293.5600000000004</v>
      </c>
      <c r="YE23" s="150">
        <v>4293.5600000000004</v>
      </c>
      <c r="YF23" s="150">
        <v>4293.5600000000004</v>
      </c>
      <c r="YG23" s="150">
        <v>4293.5600000000004</v>
      </c>
      <c r="YH23" s="150"/>
      <c r="YI23" s="150"/>
      <c r="YJ23" s="88">
        <f t="shared" si="156"/>
        <v>33987.468479508425</v>
      </c>
      <c r="YK23" s="290">
        <v>4853.5124354285526</v>
      </c>
      <c r="YL23" s="290">
        <v>3018.294074824491</v>
      </c>
      <c r="YM23" s="290">
        <v>3089.0762436127666</v>
      </c>
      <c r="YN23" s="290">
        <v>3003.9718903967459</v>
      </c>
      <c r="YO23" s="290">
        <v>2962.8351529461202</v>
      </c>
      <c r="YP23" s="290">
        <v>3865.180438167421</v>
      </c>
      <c r="YQ23" s="290">
        <v>3707.2760149699707</v>
      </c>
      <c r="YR23" s="290">
        <v>3667.1617338559513</v>
      </c>
      <c r="YS23" s="290">
        <v>2176.9151701549545</v>
      </c>
      <c r="YT23" s="290">
        <f>VLOOKUP(C23,'[2]Фін.рез.(витрати)'!$C$8:$AM$94,37,0)</f>
        <v>3643.2453251514521</v>
      </c>
      <c r="YU23" s="290"/>
      <c r="YV23" s="290"/>
      <c r="YW23" s="143">
        <f t="shared" si="157"/>
        <v>-2765.8515204915748</v>
      </c>
      <c r="YX23" s="88">
        <f t="shared" si="63"/>
        <v>-2765.8515204915748</v>
      </c>
      <c r="YY23" s="88">
        <f t="shared" si="64"/>
        <v>0</v>
      </c>
      <c r="YZ23" s="291">
        <f t="shared" si="158"/>
        <v>11573.739999999998</v>
      </c>
      <c r="ZA23" s="291">
        <v>1095.6500000000001</v>
      </c>
      <c r="ZB23" s="150">
        <v>1095.6500000000001</v>
      </c>
      <c r="ZC23" s="150">
        <v>1095.6500000000001</v>
      </c>
      <c r="ZD23" s="150">
        <v>1095.6500000000001</v>
      </c>
      <c r="ZE23" s="150">
        <v>1095.6500000000001</v>
      </c>
      <c r="ZF23" s="150">
        <v>1095.6500000000001</v>
      </c>
      <c r="ZG23" s="150">
        <v>1249.96</v>
      </c>
      <c r="ZH23" s="150">
        <v>1249.96</v>
      </c>
      <c r="ZI23" s="150">
        <v>1249.96</v>
      </c>
      <c r="ZJ23" s="150">
        <v>1249.96</v>
      </c>
      <c r="ZK23" s="150"/>
      <c r="ZL23" s="150"/>
      <c r="ZM23" s="88">
        <f t="shared" si="159"/>
        <v>15400.901252464784</v>
      </c>
      <c r="ZN23" s="291"/>
      <c r="ZO23" s="290">
        <v>1926.7479781258953</v>
      </c>
      <c r="ZP23" s="290">
        <v>10145.518674407198</v>
      </c>
      <c r="ZQ23" s="290">
        <v>3328.6345999316918</v>
      </c>
      <c r="ZR23" s="290"/>
      <c r="ZS23" s="290"/>
      <c r="ZT23" s="290"/>
      <c r="ZU23" s="290"/>
      <c r="ZV23" s="290"/>
      <c r="ZW23" s="290"/>
      <c r="ZX23" s="290"/>
      <c r="ZY23" s="290"/>
      <c r="ZZ23" s="88">
        <f t="shared" si="65"/>
        <v>3827.1612524647862</v>
      </c>
      <c r="AAA23" s="88">
        <f t="shared" si="66"/>
        <v>0</v>
      </c>
      <c r="AAB23" s="88">
        <f t="shared" si="67"/>
        <v>3827.1612524647862</v>
      </c>
      <c r="AAC23" s="291">
        <f t="shared" si="160"/>
        <v>1491.0800000000002</v>
      </c>
      <c r="AAD23" s="291">
        <v>147.9</v>
      </c>
      <c r="AAE23" s="150">
        <v>147.9</v>
      </c>
      <c r="AAF23" s="150">
        <v>147.9</v>
      </c>
      <c r="AAG23" s="150">
        <v>147.9</v>
      </c>
      <c r="AAH23" s="150">
        <v>147.9</v>
      </c>
      <c r="AAI23" s="150">
        <v>147.9</v>
      </c>
      <c r="AAJ23" s="150">
        <v>150.91999999999999</v>
      </c>
      <c r="AAK23" s="150">
        <v>150.91999999999999</v>
      </c>
      <c r="AAL23" s="150">
        <v>150.91999999999999</v>
      </c>
      <c r="AAM23" s="150">
        <v>150.91999999999999</v>
      </c>
      <c r="AAN23" s="150"/>
      <c r="AAO23" s="150"/>
      <c r="AAP23" s="88">
        <f t="shared" si="161"/>
        <v>1964.7848978384002</v>
      </c>
      <c r="AAQ23" s="290">
        <v>203.29459282000002</v>
      </c>
      <c r="AAR23" s="290">
        <v>198.76730819880001</v>
      </c>
      <c r="AAS23" s="290">
        <v>198.30057896</v>
      </c>
      <c r="AAT23" s="290">
        <v>197.2949462</v>
      </c>
      <c r="AAU23" s="290">
        <v>198.20423769960001</v>
      </c>
      <c r="AAV23" s="290">
        <v>198.20904664</v>
      </c>
      <c r="AAW23" s="290">
        <v>193.58648980000001</v>
      </c>
      <c r="AAX23" s="290">
        <v>192.07411036000002</v>
      </c>
      <c r="AAY23" s="290">
        <v>190.68453096000002</v>
      </c>
      <c r="AAZ23" s="290">
        <f>VLOOKUP(C23,'[2]Фін.рез.(витрати)'!$C$8:$AO$94,39,0)</f>
        <v>194.36905620000002</v>
      </c>
      <c r="ABA23" s="290"/>
      <c r="ABB23" s="290"/>
      <c r="ABC23" s="88">
        <f t="shared" si="68"/>
        <v>473.70489783840003</v>
      </c>
      <c r="ABD23" s="88">
        <f t="shared" si="69"/>
        <v>0</v>
      </c>
      <c r="ABE23" s="88">
        <f t="shared" si="70"/>
        <v>473.70489783840003</v>
      </c>
      <c r="ABF23" s="291">
        <f t="shared" si="162"/>
        <v>330.16</v>
      </c>
      <c r="ABG23" s="291">
        <v>32.74</v>
      </c>
      <c r="ABH23" s="150">
        <v>32.74</v>
      </c>
      <c r="ABI23" s="150">
        <v>32.74</v>
      </c>
      <c r="ABJ23" s="150">
        <v>32.74</v>
      </c>
      <c r="ABK23" s="150">
        <v>32.74</v>
      </c>
      <c r="ABL23" s="150">
        <v>32.74</v>
      </c>
      <c r="ABM23" s="150">
        <v>33.43</v>
      </c>
      <c r="ABN23" s="150">
        <v>33.43</v>
      </c>
      <c r="ABO23" s="150">
        <v>33.43</v>
      </c>
      <c r="ABP23" s="150">
        <v>33.43</v>
      </c>
      <c r="ABQ23" s="150"/>
      <c r="ABR23" s="150"/>
      <c r="ABS23" s="88">
        <f t="shared" si="163"/>
        <v>0</v>
      </c>
      <c r="ABT23" s="290">
        <v>0</v>
      </c>
      <c r="ABU23" s="290"/>
      <c r="ABV23" s="290"/>
      <c r="ABW23" s="290"/>
      <c r="ABX23" s="290"/>
      <c r="ABY23" s="290"/>
      <c r="ABZ23" s="290"/>
      <c r="ACA23" s="290">
        <v>0</v>
      </c>
      <c r="ACB23" s="290">
        <v>0</v>
      </c>
      <c r="ACC23" s="290">
        <f>VLOOKUP(C23,'[2]Фін.рез.(витрати)'!$C$8:$AP$94,40,0)</f>
        <v>0</v>
      </c>
      <c r="ACD23" s="290"/>
      <c r="ACE23" s="290"/>
      <c r="ACF23" s="88">
        <f t="shared" si="71"/>
        <v>-330.16</v>
      </c>
      <c r="ACG23" s="88">
        <f t="shared" si="72"/>
        <v>-330.16</v>
      </c>
      <c r="ACH23" s="88">
        <f t="shared" si="73"/>
        <v>0</v>
      </c>
      <c r="ACI23" s="86">
        <f t="shared" si="74"/>
        <v>10112.120000000003</v>
      </c>
      <c r="ACJ23" s="88">
        <f t="shared" si="75"/>
        <v>6244.3583989920007</v>
      </c>
      <c r="ACK23" s="288">
        <f t="shared" si="76"/>
        <v>-3867.7616010080019</v>
      </c>
      <c r="ACL23" s="88">
        <f t="shared" si="77"/>
        <v>-3867.7616010080019</v>
      </c>
      <c r="ACM23" s="88">
        <f t="shared" si="78"/>
        <v>0</v>
      </c>
      <c r="ACN23" s="290">
        <f t="shared" si="164"/>
        <v>10112.120000000003</v>
      </c>
      <c r="ACO23" s="290">
        <v>1040.94</v>
      </c>
      <c r="ACP23" s="143">
        <v>1040.94</v>
      </c>
      <c r="ACQ23" s="143">
        <v>1040.94</v>
      </c>
      <c r="ACR23" s="143">
        <v>1040.94</v>
      </c>
      <c r="ACS23" s="143">
        <v>1040.94</v>
      </c>
      <c r="ACT23" s="143">
        <v>1040.94</v>
      </c>
      <c r="ACU23" s="143">
        <v>966.62</v>
      </c>
      <c r="ACV23" s="143">
        <v>966.62</v>
      </c>
      <c r="ACW23" s="143">
        <v>966.62</v>
      </c>
      <c r="ACX23" s="143">
        <v>966.62</v>
      </c>
      <c r="ACY23" s="143"/>
      <c r="ACZ23" s="143"/>
      <c r="ADA23" s="8">
        <f t="shared" si="165"/>
        <v>6244.3583989920007</v>
      </c>
      <c r="ADB23" s="290">
        <v>930.11815080000008</v>
      </c>
      <c r="ADC23" s="290">
        <v>778.31943444000001</v>
      </c>
      <c r="ADD23" s="290">
        <v>939.96381599999995</v>
      </c>
      <c r="ADE23" s="290">
        <v>500.12710200000004</v>
      </c>
      <c r="ADF23" s="290">
        <v>637.23093595199998</v>
      </c>
      <c r="ADG23" s="290">
        <v>469.76476500000001</v>
      </c>
      <c r="ADH23" s="290">
        <v>398.96460000000002</v>
      </c>
      <c r="ADI23" s="290">
        <v>550.22833080000009</v>
      </c>
      <c r="ADJ23" s="290">
        <v>510.879096</v>
      </c>
      <c r="ADK23" s="290">
        <f>VLOOKUP(C23,'[2]Фін.рез.(витрати)'!$C$8:$AR$94,42,0)</f>
        <v>528.76216799999997</v>
      </c>
      <c r="ADL23" s="290"/>
      <c r="ADM23" s="290"/>
      <c r="ADN23" s="8">
        <f t="shared" si="79"/>
        <v>-3867.7616010080019</v>
      </c>
      <c r="ADO23" s="8">
        <f t="shared" si="80"/>
        <v>-3867.7616010080019</v>
      </c>
      <c r="ADP23" s="8">
        <f t="shared" si="81"/>
        <v>0</v>
      </c>
      <c r="ADQ23" s="290">
        <f t="shared" si="166"/>
        <v>0</v>
      </c>
      <c r="ADR23" s="290">
        <v>0</v>
      </c>
      <c r="ADS23" s="143">
        <v>0</v>
      </c>
      <c r="ADT23" s="143">
        <v>0</v>
      </c>
      <c r="ADU23" s="143">
        <v>0</v>
      </c>
      <c r="ADV23" s="143">
        <v>0</v>
      </c>
      <c r="ADW23" s="143">
        <v>0</v>
      </c>
      <c r="ADX23" s="143">
        <v>0</v>
      </c>
      <c r="ADY23" s="143">
        <v>0</v>
      </c>
      <c r="ADZ23" s="143">
        <v>0</v>
      </c>
      <c r="AEA23" s="143">
        <v>0</v>
      </c>
      <c r="AEB23" s="143"/>
      <c r="AEC23" s="143"/>
      <c r="AED23" s="8">
        <f t="shared" si="167"/>
        <v>0</v>
      </c>
      <c r="AEE23" s="290">
        <v>0</v>
      </c>
      <c r="AEF23" s="290">
        <v>0</v>
      </c>
      <c r="AEG23" s="290">
        <v>0</v>
      </c>
      <c r="AEH23" s="290">
        <v>0</v>
      </c>
      <c r="AEI23" s="290">
        <v>0</v>
      </c>
      <c r="AEJ23" s="290">
        <v>0</v>
      </c>
      <c r="AEK23" s="290">
        <v>0</v>
      </c>
      <c r="AEL23" s="290">
        <v>0</v>
      </c>
      <c r="AEM23" s="290">
        <v>0</v>
      </c>
      <c r="AEN23" s="290">
        <f>VLOOKUP(C23,'[2]Фін.рез.(витрати)'!$C$8:$AS$94,43,0)</f>
        <v>0</v>
      </c>
      <c r="AEO23" s="290"/>
      <c r="AEP23" s="290"/>
      <c r="AEQ23" s="8">
        <f t="shared" si="82"/>
        <v>0</v>
      </c>
      <c r="AER23" s="8">
        <f t="shared" si="83"/>
        <v>0</v>
      </c>
      <c r="AES23" s="8">
        <f t="shared" si="84"/>
        <v>0</v>
      </c>
      <c r="AET23" s="290">
        <f t="shared" si="168"/>
        <v>0</v>
      </c>
      <c r="AEU23" s="290"/>
      <c r="AEV23" s="143"/>
      <c r="AEW23" s="143"/>
      <c r="AEX23" s="143"/>
      <c r="AEY23" s="143"/>
      <c r="AEZ23" s="143"/>
      <c r="AFA23" s="143"/>
      <c r="AFB23" s="143"/>
      <c r="AFC23" s="143"/>
      <c r="AFD23" s="143"/>
      <c r="AFE23" s="143"/>
      <c r="AFF23" s="143"/>
      <c r="AFG23" s="8">
        <f t="shared" si="169"/>
        <v>0</v>
      </c>
      <c r="AFH23" s="290"/>
      <c r="AFI23" s="290"/>
      <c r="AFJ23" s="290"/>
      <c r="AFK23" s="290"/>
      <c r="AFL23" s="290"/>
      <c r="AFM23" s="290"/>
      <c r="AFN23" s="290"/>
      <c r="AFO23" s="290"/>
      <c r="AFP23" s="290"/>
      <c r="AFQ23" s="290"/>
      <c r="AFR23" s="290"/>
      <c r="AFS23" s="290"/>
      <c r="AFT23" s="8">
        <f t="shared" si="85"/>
        <v>0</v>
      </c>
      <c r="AFU23" s="8">
        <f t="shared" si="86"/>
        <v>0</v>
      </c>
      <c r="AFV23" s="94">
        <f t="shared" si="87"/>
        <v>0</v>
      </c>
      <c r="AFW23" s="293">
        <f t="shared" si="88"/>
        <v>269520.51999999996</v>
      </c>
      <c r="AFX23" s="294">
        <f t="shared" si="89"/>
        <v>327348.98038208392</v>
      </c>
      <c r="AFY23" s="295">
        <f t="shared" si="90"/>
        <v>57828.460382083955</v>
      </c>
      <c r="AFZ23" s="8">
        <f t="shared" si="170"/>
        <v>0</v>
      </c>
      <c r="AGA23" s="95">
        <f t="shared" si="171"/>
        <v>57828.460382083955</v>
      </c>
      <c r="AGB23" s="296">
        <f t="shared" si="91"/>
        <v>323424.62399999995</v>
      </c>
      <c r="AGC23" s="295">
        <f t="shared" si="91"/>
        <v>392818.77645850071</v>
      </c>
      <c r="AGD23" s="295">
        <f t="shared" si="92"/>
        <v>69394.152458500757</v>
      </c>
      <c r="AGE23" s="8">
        <f t="shared" si="93"/>
        <v>0</v>
      </c>
      <c r="AGF23" s="94">
        <f t="shared" si="94"/>
        <v>69394.152458500757</v>
      </c>
      <c r="AGG23" s="107">
        <f t="shared" si="172"/>
        <v>16171.231199999998</v>
      </c>
      <c r="AGH23" s="140">
        <f t="shared" si="173"/>
        <v>19640.938822925036</v>
      </c>
      <c r="AGI23" s="295">
        <f t="shared" si="95"/>
        <v>3469.7076229250379</v>
      </c>
      <c r="AGJ23" s="8">
        <f t="shared" si="96"/>
        <v>0</v>
      </c>
      <c r="AGK23" s="95">
        <f t="shared" si="97"/>
        <v>3469.7076229250379</v>
      </c>
      <c r="AGL23" s="108">
        <f t="shared" si="174"/>
        <v>339595.85519999993</v>
      </c>
      <c r="AGM23" s="108">
        <f t="shared" si="174"/>
        <v>412459.71528142574</v>
      </c>
      <c r="AGN23" s="297">
        <f t="shared" si="99"/>
        <v>72863.86008142581</v>
      </c>
      <c r="AGO23" s="108">
        <f t="shared" si="100"/>
        <v>0</v>
      </c>
      <c r="AGP23" s="109">
        <f t="shared" si="101"/>
        <v>72863.86008142581</v>
      </c>
      <c r="AGQ23" s="139">
        <f t="shared" si="175"/>
        <v>4.7619047619047623E-2</v>
      </c>
      <c r="AGR23" s="298"/>
      <c r="AGS23" s="298">
        <v>0.05</v>
      </c>
      <c r="AGT23" s="299"/>
      <c r="AGU23" s="177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</row>
    <row r="24" spans="1:892" s="141" customFormat="1" ht="12.75" outlineLevel="1" x14ac:dyDescent="0.25">
      <c r="A24" s="154">
        <v>454</v>
      </c>
      <c r="B24" s="285">
        <v>3</v>
      </c>
      <c r="C24" s="300" t="s">
        <v>2535</v>
      </c>
      <c r="D24" s="302">
        <v>5</v>
      </c>
      <c r="E24" s="149">
        <v>2687.81</v>
      </c>
      <c r="F24" s="288">
        <f t="shared" si="0"/>
        <v>39120.480000000003</v>
      </c>
      <c r="G24" s="289">
        <f t="shared" si="1"/>
        <v>43504.375488552236</v>
      </c>
      <c r="H24" s="288">
        <f t="shared" si="2"/>
        <v>4383.8954885522326</v>
      </c>
      <c r="I24" s="88">
        <f t="shared" si="3"/>
        <v>0</v>
      </c>
      <c r="J24" s="88">
        <f t="shared" si="4"/>
        <v>4383.8954885522326</v>
      </c>
      <c r="K24" s="290">
        <f t="shared" si="102"/>
        <v>13393.34</v>
      </c>
      <c r="L24" s="143">
        <v>1181.83</v>
      </c>
      <c r="M24" s="143">
        <v>1181.83</v>
      </c>
      <c r="N24" s="143">
        <v>1181.83</v>
      </c>
      <c r="O24" s="143">
        <v>1181.83</v>
      </c>
      <c r="P24" s="143">
        <v>1181.83</v>
      </c>
      <c r="Q24" s="143">
        <v>1181.83</v>
      </c>
      <c r="R24" s="143">
        <v>1575.59</v>
      </c>
      <c r="S24" s="143">
        <v>1575.59</v>
      </c>
      <c r="T24" s="143">
        <v>1575.59</v>
      </c>
      <c r="U24" s="143">
        <v>1575.59</v>
      </c>
      <c r="V24" s="143"/>
      <c r="W24" s="143"/>
      <c r="X24" s="143">
        <f t="shared" si="103"/>
        <v>14859.05942489265</v>
      </c>
      <c r="Y24" s="290">
        <v>7876.3472413241707</v>
      </c>
      <c r="Z24" s="290">
        <v>0</v>
      </c>
      <c r="AA24" s="290">
        <v>0</v>
      </c>
      <c r="AB24" s="290">
        <v>0</v>
      </c>
      <c r="AC24" s="290">
        <v>0</v>
      </c>
      <c r="AD24" s="290">
        <v>6982.7121835684793</v>
      </c>
      <c r="AE24" s="290">
        <v>0</v>
      </c>
      <c r="AF24" s="290">
        <v>0</v>
      </c>
      <c r="AG24" s="290">
        <v>0</v>
      </c>
      <c r="AH24" s="290">
        <v>0</v>
      </c>
      <c r="AI24" s="290"/>
      <c r="AJ24" s="290"/>
      <c r="AK24" s="143"/>
      <c r="AL24" s="143">
        <f t="shared" si="104"/>
        <v>0</v>
      </c>
      <c r="AM24" s="143">
        <f t="shared" si="5"/>
        <v>0</v>
      </c>
      <c r="AN24" s="290">
        <f t="shared" si="105"/>
        <v>2505.04</v>
      </c>
      <c r="AO24" s="143">
        <v>220.4</v>
      </c>
      <c r="AP24" s="143">
        <v>220.4</v>
      </c>
      <c r="AQ24" s="143">
        <v>220.4</v>
      </c>
      <c r="AR24" s="143">
        <v>220.4</v>
      </c>
      <c r="AS24" s="143">
        <v>220.4</v>
      </c>
      <c r="AT24" s="143">
        <v>220.4</v>
      </c>
      <c r="AU24" s="143">
        <v>295.66000000000003</v>
      </c>
      <c r="AV24" s="143">
        <v>295.66000000000003</v>
      </c>
      <c r="AW24" s="143">
        <v>295.66000000000003</v>
      </c>
      <c r="AX24" s="143">
        <v>295.66000000000003</v>
      </c>
      <c r="AY24" s="143"/>
      <c r="AZ24" s="143"/>
      <c r="BA24" s="8">
        <f t="shared" si="106"/>
        <v>2860.5985139238574</v>
      </c>
      <c r="BB24" s="290">
        <v>1510.7902330623701</v>
      </c>
      <c r="BC24" s="290">
        <v>0</v>
      </c>
      <c r="BD24" s="290">
        <v>0</v>
      </c>
      <c r="BE24" s="290">
        <v>0</v>
      </c>
      <c r="BF24" s="290">
        <v>0</v>
      </c>
      <c r="BG24" s="290">
        <v>1349.8082808614874</v>
      </c>
      <c r="BH24" s="290">
        <v>0</v>
      </c>
      <c r="BI24" s="290">
        <v>0</v>
      </c>
      <c r="BJ24" s="290">
        <v>0</v>
      </c>
      <c r="BK24" s="290">
        <v>0</v>
      </c>
      <c r="BL24" s="290"/>
      <c r="BM24" s="290"/>
      <c r="BN24" s="143"/>
      <c r="BO24" s="8">
        <f t="shared" si="6"/>
        <v>0</v>
      </c>
      <c r="BP24" s="8">
        <f t="shared" si="7"/>
        <v>0</v>
      </c>
      <c r="BQ24" s="290">
        <f t="shared" si="107"/>
        <v>1546.5600000000004</v>
      </c>
      <c r="BR24" s="143">
        <v>147.02000000000001</v>
      </c>
      <c r="BS24" s="263">
        <v>147.02000000000001</v>
      </c>
      <c r="BT24" s="143">
        <v>147.02000000000001</v>
      </c>
      <c r="BU24" s="143">
        <v>147.02000000000001</v>
      </c>
      <c r="BV24" s="143">
        <v>147.02000000000001</v>
      </c>
      <c r="BW24" s="143">
        <v>147.02000000000001</v>
      </c>
      <c r="BX24" s="143">
        <v>166.11</v>
      </c>
      <c r="BY24" s="143">
        <v>166.11</v>
      </c>
      <c r="BZ24" s="143">
        <v>166.11</v>
      </c>
      <c r="CA24" s="143">
        <v>166.11</v>
      </c>
      <c r="CB24" s="143"/>
      <c r="CC24" s="143"/>
      <c r="CD24" s="290">
        <f t="shared" si="108"/>
        <v>1654.4549907042001</v>
      </c>
      <c r="CE24" s="290">
        <v>171.185033535</v>
      </c>
      <c r="CF24" s="290">
        <v>167.3728152219</v>
      </c>
      <c r="CG24" s="290">
        <v>166.97980398000001</v>
      </c>
      <c r="CH24" s="290">
        <v>166.13300685000002</v>
      </c>
      <c r="CI24" s="290">
        <v>166.89867943230001</v>
      </c>
      <c r="CJ24" s="290">
        <v>166.902655275</v>
      </c>
      <c r="CK24" s="290">
        <v>163.01028615000001</v>
      </c>
      <c r="CL24" s="290">
        <v>161.73678093000001</v>
      </c>
      <c r="CM24" s="290">
        <v>160.56667998</v>
      </c>
      <c r="CN24" s="290">
        <v>163.66924935</v>
      </c>
      <c r="CO24" s="290"/>
      <c r="CP24" s="290"/>
      <c r="CQ24" s="143"/>
      <c r="CR24" s="8">
        <f t="shared" si="8"/>
        <v>0</v>
      </c>
      <c r="CS24" s="8">
        <f t="shared" si="9"/>
        <v>0</v>
      </c>
      <c r="CT24" s="290">
        <f t="shared" si="109"/>
        <v>318.77999999999997</v>
      </c>
      <c r="CU24" s="290">
        <v>30.37</v>
      </c>
      <c r="CV24" s="143">
        <v>30.37</v>
      </c>
      <c r="CW24" s="143">
        <v>30.37</v>
      </c>
      <c r="CX24" s="143">
        <v>30.37</v>
      </c>
      <c r="CY24" s="143">
        <v>30.37</v>
      </c>
      <c r="CZ24" s="143">
        <v>30.37</v>
      </c>
      <c r="DA24" s="143">
        <v>34.14</v>
      </c>
      <c r="DB24" s="143">
        <v>34.14</v>
      </c>
      <c r="DC24" s="143">
        <v>34.14</v>
      </c>
      <c r="DD24" s="143">
        <v>34.14</v>
      </c>
      <c r="DE24" s="143"/>
      <c r="DF24" s="143"/>
      <c r="DG24" s="290">
        <f t="shared" si="110"/>
        <v>341.26157058920001</v>
      </c>
      <c r="DH24" s="290">
        <v>35.310040909999998</v>
      </c>
      <c r="DI24" s="290">
        <v>34.523701229400004</v>
      </c>
      <c r="DJ24" s="290">
        <v>34.44263548</v>
      </c>
      <c r="DK24" s="290">
        <v>34.267968099999997</v>
      </c>
      <c r="DL24" s="290">
        <v>34.425902059800002</v>
      </c>
      <c r="DM24" s="290">
        <v>34.426722150000003</v>
      </c>
      <c r="DN24" s="290">
        <v>33.623849899999996</v>
      </c>
      <c r="DO24" s="290">
        <v>33.361166179999998</v>
      </c>
      <c r="DP24" s="290">
        <v>33.119811480000003</v>
      </c>
      <c r="DQ24" s="290">
        <v>33.759773099999997</v>
      </c>
      <c r="DR24" s="290"/>
      <c r="DS24" s="290"/>
      <c r="DT24" s="143">
        <f t="shared" si="111"/>
        <v>22.481570589200032</v>
      </c>
      <c r="DU24" s="8">
        <f t="shared" si="10"/>
        <v>0</v>
      </c>
      <c r="DV24" s="8">
        <f t="shared" si="112"/>
        <v>22.481570589200032</v>
      </c>
      <c r="DW24" s="290">
        <f t="shared" si="11"/>
        <v>776.21999999999991</v>
      </c>
      <c r="DX24" s="290">
        <v>68.27</v>
      </c>
      <c r="DY24" s="143">
        <v>68.27</v>
      </c>
      <c r="DZ24" s="143">
        <v>68.27</v>
      </c>
      <c r="EA24" s="143">
        <v>68.27</v>
      </c>
      <c r="EB24" s="143">
        <v>68.27</v>
      </c>
      <c r="EC24" s="143">
        <v>68.27</v>
      </c>
      <c r="ED24" s="143">
        <v>91.65</v>
      </c>
      <c r="EE24" s="143">
        <v>91.65</v>
      </c>
      <c r="EF24" s="143">
        <v>91.65</v>
      </c>
      <c r="EG24" s="143">
        <v>91.65</v>
      </c>
      <c r="EH24" s="143"/>
      <c r="EI24" s="143"/>
      <c r="EJ24" s="143"/>
      <c r="EK24" s="290">
        <f t="shared" si="113"/>
        <v>883.84789116274067</v>
      </c>
      <c r="EL24" s="290">
        <v>466.79236155226607</v>
      </c>
      <c r="EM24" s="290">
        <v>0</v>
      </c>
      <c r="EN24" s="290">
        <v>0</v>
      </c>
      <c r="EO24" s="290">
        <v>0</v>
      </c>
      <c r="EP24" s="290">
        <v>0</v>
      </c>
      <c r="EQ24" s="290">
        <v>417.05552961047459</v>
      </c>
      <c r="ER24" s="290">
        <v>0</v>
      </c>
      <c r="ES24" s="290">
        <v>0</v>
      </c>
      <c r="ET24" s="290">
        <v>0</v>
      </c>
      <c r="EU24" s="290">
        <v>0</v>
      </c>
      <c r="EV24" s="290"/>
      <c r="EW24" s="290"/>
      <c r="EX24" s="8">
        <f t="shared" si="12"/>
        <v>107.62789116274075</v>
      </c>
      <c r="EY24" s="8">
        <f t="shared" si="114"/>
        <v>0</v>
      </c>
      <c r="EZ24" s="8">
        <f t="shared" si="115"/>
        <v>107.62789116274075</v>
      </c>
      <c r="FA24" s="290">
        <f t="shared" si="116"/>
        <v>7519.94</v>
      </c>
      <c r="FB24" s="290">
        <v>661.47</v>
      </c>
      <c r="FC24" s="143">
        <v>661.47</v>
      </c>
      <c r="FD24" s="143">
        <v>661.47</v>
      </c>
      <c r="FE24" s="143">
        <v>661.47</v>
      </c>
      <c r="FF24" s="143">
        <v>661.47</v>
      </c>
      <c r="FG24" s="143">
        <v>661.47</v>
      </c>
      <c r="FH24" s="143">
        <v>887.78</v>
      </c>
      <c r="FI24" s="143">
        <v>887.78</v>
      </c>
      <c r="FJ24" s="143">
        <v>887.78</v>
      </c>
      <c r="FK24" s="143">
        <v>887.78</v>
      </c>
      <c r="FL24" s="143"/>
      <c r="FM24" s="143"/>
      <c r="FN24" s="8">
        <f t="shared" si="117"/>
        <v>4074.3096163525315</v>
      </c>
      <c r="FO24" s="290">
        <v>0</v>
      </c>
      <c r="FP24" s="290">
        <v>0</v>
      </c>
      <c r="FQ24" s="290">
        <v>0</v>
      </c>
      <c r="FR24" s="290">
        <v>0</v>
      </c>
      <c r="FS24" s="290">
        <v>0</v>
      </c>
      <c r="FT24" s="290">
        <v>4074.3096163525315</v>
      </c>
      <c r="FU24" s="290">
        <v>0</v>
      </c>
      <c r="FV24" s="290">
        <v>0</v>
      </c>
      <c r="FW24" s="290">
        <v>0</v>
      </c>
      <c r="FX24" s="290">
        <v>0</v>
      </c>
      <c r="FY24" s="290"/>
      <c r="FZ24" s="290"/>
      <c r="GA24" s="143">
        <f t="shared" si="118"/>
        <v>-3445.6303836474681</v>
      </c>
      <c r="GB24" s="8">
        <f t="shared" si="119"/>
        <v>-3445.6303836474681</v>
      </c>
      <c r="GC24" s="8">
        <f t="shared" si="120"/>
        <v>0</v>
      </c>
      <c r="GD24" s="290">
        <f t="shared" si="121"/>
        <v>0</v>
      </c>
      <c r="GE24" s="143"/>
      <c r="GF24" s="143"/>
      <c r="GG24" s="143"/>
      <c r="GH24" s="143"/>
      <c r="GI24" s="143"/>
      <c r="GJ24" s="143"/>
      <c r="GK24" s="143"/>
      <c r="GL24" s="143"/>
      <c r="GM24" s="143"/>
      <c r="GN24" s="143"/>
      <c r="GO24" s="143"/>
      <c r="GP24" s="143"/>
      <c r="GQ24" s="8">
        <f t="shared" si="122"/>
        <v>5202.0984051000005</v>
      </c>
      <c r="GR24" s="290">
        <v>0</v>
      </c>
      <c r="GS24" s="290">
        <f>VLOOKUP(C24,'[2]Фін.рез.(витрати)'!$C$8:$V$94,20,0)</f>
        <v>5202.0984051000005</v>
      </c>
      <c r="GT24" s="290"/>
      <c r="GU24" s="290"/>
      <c r="GV24" s="143">
        <f t="shared" si="123"/>
        <v>5202.0984051000005</v>
      </c>
      <c r="GW24" s="8">
        <f t="shared" si="13"/>
        <v>0</v>
      </c>
      <c r="GX24" s="8">
        <f t="shared" si="14"/>
        <v>5202.0984051000005</v>
      </c>
      <c r="GY24" s="290">
        <f t="shared" si="124"/>
        <v>13060.6</v>
      </c>
      <c r="GZ24" s="290">
        <v>1155.76</v>
      </c>
      <c r="HA24" s="143">
        <v>1155.76</v>
      </c>
      <c r="HB24" s="143">
        <v>1155.76</v>
      </c>
      <c r="HC24" s="143">
        <v>1155.76</v>
      </c>
      <c r="HD24" s="143">
        <v>1155.76</v>
      </c>
      <c r="HE24" s="143">
        <v>1155.76</v>
      </c>
      <c r="HF24" s="143">
        <v>1531.51</v>
      </c>
      <c r="HG24" s="143">
        <v>1531.51</v>
      </c>
      <c r="HH24" s="143">
        <v>1531.51</v>
      </c>
      <c r="HI24" s="143">
        <v>1531.51</v>
      </c>
      <c r="HJ24" s="143"/>
      <c r="HK24" s="143"/>
      <c r="HL24" s="8">
        <f t="shared" si="125"/>
        <v>13628.745075827064</v>
      </c>
      <c r="HM24" s="290">
        <v>1676.837757051466</v>
      </c>
      <c r="HN24" s="290">
        <v>1238.8589320273227</v>
      </c>
      <c r="HO24" s="290">
        <v>1455.3683715916065</v>
      </c>
      <c r="HP24" s="290">
        <v>1959.7749136178768</v>
      </c>
      <c r="HQ24" s="290">
        <v>1245.2534468671661</v>
      </c>
      <c r="HR24" s="290">
        <v>1242.2901983452593</v>
      </c>
      <c r="HS24" s="290">
        <v>1144.6986806943657</v>
      </c>
      <c r="HT24" s="290">
        <v>1137.991553506776</v>
      </c>
      <c r="HU24" s="290">
        <v>1279.2329827779456</v>
      </c>
      <c r="HV24" s="290">
        <v>1248.4382393472806</v>
      </c>
      <c r="HW24" s="290"/>
      <c r="HX24" s="290"/>
      <c r="HY24" s="8">
        <f t="shared" si="15"/>
        <v>568.14507582706392</v>
      </c>
      <c r="HZ24" s="8">
        <f t="shared" si="16"/>
        <v>0</v>
      </c>
      <c r="IA24" s="8">
        <f t="shared" si="17"/>
        <v>568.14507582706392</v>
      </c>
      <c r="IB24" s="291">
        <f t="shared" si="126"/>
        <v>0</v>
      </c>
      <c r="IC24" s="291">
        <v>0</v>
      </c>
      <c r="ID24" s="150">
        <v>0</v>
      </c>
      <c r="IE24" s="150">
        <v>0</v>
      </c>
      <c r="IF24" s="291">
        <v>0</v>
      </c>
      <c r="IG24" s="291">
        <v>0</v>
      </c>
      <c r="IH24" s="291">
        <v>0</v>
      </c>
      <c r="II24" s="291">
        <v>0</v>
      </c>
      <c r="IJ24" s="291"/>
      <c r="IK24" s="291"/>
      <c r="IL24" s="291"/>
      <c r="IM24" s="291"/>
      <c r="IN24" s="291"/>
      <c r="IO24" s="88">
        <f t="shared" si="127"/>
        <v>0</v>
      </c>
      <c r="IP24" s="290">
        <v>0</v>
      </c>
      <c r="IQ24" s="290">
        <v>0</v>
      </c>
      <c r="IR24" s="290">
        <v>0</v>
      </c>
      <c r="IS24" s="290">
        <v>0</v>
      </c>
      <c r="IT24" s="290">
        <v>0</v>
      </c>
      <c r="IU24" s="290">
        <v>0</v>
      </c>
      <c r="IV24" s="290">
        <v>0</v>
      </c>
      <c r="IW24" s="290">
        <v>0</v>
      </c>
      <c r="IX24" s="290">
        <v>0</v>
      </c>
      <c r="IY24" s="290">
        <v>0</v>
      </c>
      <c r="IZ24" s="290"/>
      <c r="JA24" s="290"/>
      <c r="JB24" s="150">
        <f t="shared" si="18"/>
        <v>0</v>
      </c>
      <c r="JC24" s="88">
        <f t="shared" si="19"/>
        <v>0</v>
      </c>
      <c r="JD24" s="88">
        <f t="shared" si="20"/>
        <v>0</v>
      </c>
      <c r="JE24" s="291">
        <f t="shared" si="128"/>
        <v>0</v>
      </c>
      <c r="JF24" s="291">
        <v>0</v>
      </c>
      <c r="JG24" s="150">
        <v>0</v>
      </c>
      <c r="JH24" s="150">
        <v>0</v>
      </c>
      <c r="JI24" s="150">
        <v>0</v>
      </c>
      <c r="JJ24" s="150">
        <v>0</v>
      </c>
      <c r="JK24" s="150">
        <v>0</v>
      </c>
      <c r="JL24" s="150">
        <v>0</v>
      </c>
      <c r="JM24" s="150">
        <v>0</v>
      </c>
      <c r="JN24" s="150">
        <v>0</v>
      </c>
      <c r="JO24" s="150">
        <v>0</v>
      </c>
      <c r="JP24" s="150"/>
      <c r="JQ24" s="150"/>
      <c r="JR24" s="291">
        <f t="shared" si="129"/>
        <v>0</v>
      </c>
      <c r="JS24" s="290">
        <v>0</v>
      </c>
      <c r="JT24" s="290">
        <v>0</v>
      </c>
      <c r="JU24" s="290">
        <v>0</v>
      </c>
      <c r="JV24" s="290">
        <v>0</v>
      </c>
      <c r="JW24" s="290">
        <v>0</v>
      </c>
      <c r="JX24" s="290">
        <v>0</v>
      </c>
      <c r="JY24" s="290">
        <v>0</v>
      </c>
      <c r="JZ24" s="290">
        <v>0</v>
      </c>
      <c r="KA24" s="290">
        <v>0</v>
      </c>
      <c r="KB24" s="290">
        <v>0</v>
      </c>
      <c r="KC24" s="290"/>
      <c r="KD24" s="290"/>
      <c r="KE24" s="150">
        <f t="shared" si="21"/>
        <v>0</v>
      </c>
      <c r="KF24" s="88">
        <f t="shared" si="22"/>
        <v>0</v>
      </c>
      <c r="KG24" s="88">
        <f t="shared" si="23"/>
        <v>0</v>
      </c>
      <c r="KH24" s="291">
        <f t="shared" si="130"/>
        <v>3286.66</v>
      </c>
      <c r="KI24" s="291">
        <v>289.20999999999998</v>
      </c>
      <c r="KJ24" s="150">
        <v>289.20999999999998</v>
      </c>
      <c r="KK24" s="150">
        <v>289.20999999999998</v>
      </c>
      <c r="KL24" s="150">
        <v>289.20999999999998</v>
      </c>
      <c r="KM24" s="150">
        <v>289.20999999999998</v>
      </c>
      <c r="KN24" s="150">
        <v>289.20999999999998</v>
      </c>
      <c r="KO24" s="150">
        <v>387.85</v>
      </c>
      <c r="KP24" s="150">
        <v>387.85</v>
      </c>
      <c r="KQ24" s="150">
        <v>387.85</v>
      </c>
      <c r="KR24" s="150">
        <v>387.85</v>
      </c>
      <c r="KS24" s="150"/>
      <c r="KT24" s="150"/>
      <c r="KU24" s="88">
        <f t="shared" si="131"/>
        <v>4582.8378524660675</v>
      </c>
      <c r="KV24" s="290">
        <v>393.84947907379018</v>
      </c>
      <c r="KW24" s="290">
        <v>421.11119684832477</v>
      </c>
      <c r="KX24" s="290">
        <v>418.45328033592995</v>
      </c>
      <c r="KY24" s="290">
        <v>397.96540054299419</v>
      </c>
      <c r="KZ24" s="290">
        <v>415.1762118583448</v>
      </c>
      <c r="LA24" s="290">
        <v>534.33962201549082</v>
      </c>
      <c r="LB24" s="290">
        <v>495.91316437607748</v>
      </c>
      <c r="LC24" s="290">
        <v>492.43172377943182</v>
      </c>
      <c r="LD24" s="290">
        <v>507.84206765363905</v>
      </c>
      <c r="LE24" s="290">
        <v>505.75570598204422</v>
      </c>
      <c r="LF24" s="290"/>
      <c r="LG24" s="290"/>
      <c r="LH24" s="150">
        <f t="shared" si="132"/>
        <v>1296.1778524660676</v>
      </c>
      <c r="LI24" s="88">
        <f t="shared" si="24"/>
        <v>0</v>
      </c>
      <c r="LJ24" s="88">
        <f t="shared" si="25"/>
        <v>1296.1778524660676</v>
      </c>
      <c r="LK24" s="88">
        <f t="shared" si="133"/>
        <v>0</v>
      </c>
      <c r="LL24" s="150"/>
      <c r="LM24" s="150"/>
      <c r="LN24" s="150"/>
      <c r="LO24" s="150"/>
      <c r="LP24" s="150"/>
      <c r="LQ24" s="150"/>
      <c r="LR24" s="150"/>
      <c r="LS24" s="150"/>
      <c r="LT24" s="150"/>
      <c r="LU24" s="150"/>
      <c r="LV24" s="150"/>
      <c r="LW24" s="150"/>
      <c r="LX24" s="88">
        <f t="shared" si="26"/>
        <v>0</v>
      </c>
      <c r="LY24" s="150"/>
      <c r="LZ24" s="150"/>
      <c r="MA24" s="150"/>
      <c r="MB24" s="150"/>
      <c r="MC24" s="150"/>
      <c r="MD24" s="150"/>
      <c r="ME24" s="150"/>
      <c r="MF24" s="150"/>
      <c r="MG24" s="150"/>
      <c r="MH24" s="150"/>
      <c r="MI24" s="150"/>
      <c r="MJ24" s="291">
        <v>0</v>
      </c>
      <c r="MK24" s="150"/>
      <c r="ML24" s="88">
        <f t="shared" si="27"/>
        <v>0</v>
      </c>
      <c r="MM24" s="88">
        <f t="shared" si="28"/>
        <v>0</v>
      </c>
      <c r="MN24" s="88">
        <f t="shared" si="134"/>
        <v>35237.22</v>
      </c>
      <c r="MO24" s="88">
        <v>3403.31</v>
      </c>
      <c r="MP24" s="150">
        <v>3403.31</v>
      </c>
      <c r="MQ24" s="150">
        <v>3403.31</v>
      </c>
      <c r="MR24" s="150">
        <v>3403.31</v>
      </c>
      <c r="MS24" s="150">
        <v>3403.31</v>
      </c>
      <c r="MT24" s="150">
        <v>3403.31</v>
      </c>
      <c r="MU24" s="150">
        <v>3704.34</v>
      </c>
      <c r="MV24" s="150">
        <v>3704.34</v>
      </c>
      <c r="MW24" s="150">
        <v>3704.34</v>
      </c>
      <c r="MX24" s="150">
        <v>3704.34</v>
      </c>
      <c r="MY24" s="150"/>
      <c r="MZ24" s="150"/>
      <c r="NA24" s="88">
        <f t="shared" si="135"/>
        <v>36833.254663021609</v>
      </c>
      <c r="NB24" s="8">
        <v>204.38933997417223</v>
      </c>
      <c r="NC24" s="8">
        <v>0</v>
      </c>
      <c r="ND24" s="8">
        <v>0</v>
      </c>
      <c r="NE24" s="8">
        <v>0</v>
      </c>
      <c r="NF24" s="8">
        <v>0</v>
      </c>
      <c r="NG24" s="8">
        <v>0</v>
      </c>
      <c r="NH24" s="8">
        <v>3610.5223757978847</v>
      </c>
      <c r="NI24" s="8">
        <v>22202.531410960168</v>
      </c>
      <c r="NJ24" s="8">
        <v>0</v>
      </c>
      <c r="NK24" s="8">
        <v>10815.811536289384</v>
      </c>
      <c r="NL24" s="8"/>
      <c r="NM24" s="8"/>
      <c r="NN24" s="150">
        <f t="shared" si="136"/>
        <v>1596.0346630216081</v>
      </c>
      <c r="NO24" s="88">
        <f t="shared" si="29"/>
        <v>0</v>
      </c>
      <c r="NP24" s="88">
        <f t="shared" si="30"/>
        <v>1596.0346630216081</v>
      </c>
      <c r="NQ24" s="86">
        <f t="shared" si="31"/>
        <v>19932.32</v>
      </c>
      <c r="NR24" s="289">
        <f t="shared" si="32"/>
        <v>36823.300000000003</v>
      </c>
      <c r="NS24" s="288">
        <f t="shared" si="33"/>
        <v>16890.980000000003</v>
      </c>
      <c r="NT24" s="88">
        <f t="shared" si="34"/>
        <v>0</v>
      </c>
      <c r="NU24" s="88">
        <f t="shared" si="35"/>
        <v>16890.980000000003</v>
      </c>
      <c r="NV24" s="290">
        <f t="shared" si="137"/>
        <v>4158.62</v>
      </c>
      <c r="NW24" s="290">
        <v>377.91</v>
      </c>
      <c r="NX24" s="143">
        <v>377.91</v>
      </c>
      <c r="NY24" s="143">
        <v>377.91</v>
      </c>
      <c r="NZ24" s="290">
        <v>377.91</v>
      </c>
      <c r="OA24" s="290">
        <v>377.91</v>
      </c>
      <c r="OB24" s="290">
        <v>377.91</v>
      </c>
      <c r="OC24" s="290">
        <v>472.79</v>
      </c>
      <c r="OD24" s="290">
        <v>472.79</v>
      </c>
      <c r="OE24" s="290">
        <v>472.79</v>
      </c>
      <c r="OF24" s="290">
        <v>472.79</v>
      </c>
      <c r="OG24" s="290"/>
      <c r="OH24" s="290"/>
      <c r="OI24" s="8">
        <f t="shared" si="138"/>
        <v>4480.3900000000003</v>
      </c>
      <c r="OJ24" s="8">
        <v>4480.3900000000003</v>
      </c>
      <c r="OK24" s="8">
        <v>0</v>
      </c>
      <c r="OL24" s="8">
        <v>0</v>
      </c>
      <c r="OM24" s="8"/>
      <c r="ON24" s="8">
        <v>0</v>
      </c>
      <c r="OO24" s="8">
        <v>0</v>
      </c>
      <c r="OP24" s="8">
        <v>0</v>
      </c>
      <c r="OQ24" s="8">
        <v>0</v>
      </c>
      <c r="OR24" s="8">
        <v>0</v>
      </c>
      <c r="OS24" s="8">
        <v>0</v>
      </c>
      <c r="OT24" s="8"/>
      <c r="OU24" s="8"/>
      <c r="OV24" s="143">
        <f t="shared" si="139"/>
        <v>321.77000000000044</v>
      </c>
      <c r="OW24" s="8">
        <f t="shared" si="36"/>
        <v>0</v>
      </c>
      <c r="OX24" s="8">
        <f t="shared" si="37"/>
        <v>321.77000000000044</v>
      </c>
      <c r="OY24" s="290">
        <f t="shared" si="140"/>
        <v>5980.3600000000006</v>
      </c>
      <c r="OZ24" s="290">
        <v>570.08000000000004</v>
      </c>
      <c r="PA24" s="143">
        <v>570.08000000000004</v>
      </c>
      <c r="PB24" s="143">
        <v>570.08000000000004</v>
      </c>
      <c r="PC24" s="143">
        <v>570.08000000000004</v>
      </c>
      <c r="PD24" s="143">
        <v>570.08000000000004</v>
      </c>
      <c r="PE24" s="143">
        <v>570.08000000000004</v>
      </c>
      <c r="PF24" s="143">
        <v>639.97</v>
      </c>
      <c r="PG24" s="143">
        <v>639.97</v>
      </c>
      <c r="PH24" s="143">
        <v>639.97</v>
      </c>
      <c r="PI24" s="143">
        <v>639.97</v>
      </c>
      <c r="PJ24" s="143"/>
      <c r="PK24" s="143"/>
      <c r="PL24" s="8">
        <f t="shared" si="141"/>
        <v>3521.14</v>
      </c>
      <c r="PM24" s="290">
        <v>0</v>
      </c>
      <c r="PN24" s="290">
        <v>0</v>
      </c>
      <c r="PO24" s="290">
        <v>0</v>
      </c>
      <c r="PP24" s="290">
        <v>0</v>
      </c>
      <c r="PQ24" s="290">
        <v>0</v>
      </c>
      <c r="PR24" s="290">
        <v>3521.14</v>
      </c>
      <c r="PS24" s="290">
        <v>0</v>
      </c>
      <c r="PT24" s="290">
        <v>0</v>
      </c>
      <c r="PU24" s="290">
        <v>0</v>
      </c>
      <c r="PV24" s="290">
        <v>0</v>
      </c>
      <c r="PW24" s="290"/>
      <c r="PX24" s="290"/>
      <c r="PY24" s="143">
        <f t="shared" si="142"/>
        <v>-2459.2200000000007</v>
      </c>
      <c r="PZ24" s="8">
        <f t="shared" si="38"/>
        <v>-2459.2200000000007</v>
      </c>
      <c r="QA24" s="8">
        <f t="shared" si="39"/>
        <v>0</v>
      </c>
      <c r="QB24" s="290">
        <f t="shared" si="143"/>
        <v>951.51999999999987</v>
      </c>
      <c r="QC24" s="290">
        <v>84.4</v>
      </c>
      <c r="QD24" s="143">
        <v>84.4</v>
      </c>
      <c r="QE24" s="143">
        <v>84.4</v>
      </c>
      <c r="QF24" s="143">
        <v>84.4</v>
      </c>
      <c r="QG24" s="143">
        <v>84.4</v>
      </c>
      <c r="QH24" s="143">
        <v>84.4</v>
      </c>
      <c r="QI24" s="143">
        <v>111.28</v>
      </c>
      <c r="QJ24" s="143">
        <v>111.28</v>
      </c>
      <c r="QK24" s="143">
        <v>111.28</v>
      </c>
      <c r="QL24" s="143">
        <v>111.28</v>
      </c>
      <c r="QM24" s="143"/>
      <c r="QN24" s="143"/>
      <c r="QO24" s="8">
        <f t="shared" si="144"/>
        <v>7087.71</v>
      </c>
      <c r="QP24" s="290">
        <v>0</v>
      </c>
      <c r="QQ24" s="290">
        <v>0</v>
      </c>
      <c r="QR24" s="290">
        <v>1989.08</v>
      </c>
      <c r="QS24" s="290"/>
      <c r="QT24" s="290">
        <v>0</v>
      </c>
      <c r="QU24" s="290"/>
      <c r="QV24" s="290"/>
      <c r="QW24" s="290">
        <v>5098.63</v>
      </c>
      <c r="QX24" s="290"/>
      <c r="QY24" s="290">
        <v>0</v>
      </c>
      <c r="QZ24" s="290"/>
      <c r="RA24" s="290"/>
      <c r="RB24" s="143">
        <f t="shared" si="145"/>
        <v>6136.1900000000005</v>
      </c>
      <c r="RC24" s="8">
        <f t="shared" si="40"/>
        <v>0</v>
      </c>
      <c r="RD24" s="8">
        <f t="shared" si="41"/>
        <v>6136.1900000000005</v>
      </c>
      <c r="RE24" s="290">
        <f t="shared" si="146"/>
        <v>4369.8600000000006</v>
      </c>
      <c r="RF24" s="8">
        <v>396.99</v>
      </c>
      <c r="RG24" s="143">
        <v>396.99</v>
      </c>
      <c r="RH24" s="143">
        <v>396.99</v>
      </c>
      <c r="RI24" s="143">
        <v>396.99</v>
      </c>
      <c r="RJ24" s="143">
        <v>396.99</v>
      </c>
      <c r="RK24" s="143">
        <v>396.99</v>
      </c>
      <c r="RL24" s="292">
        <v>496.98</v>
      </c>
      <c r="RM24" s="143">
        <v>496.98</v>
      </c>
      <c r="RN24" s="143">
        <v>496.98</v>
      </c>
      <c r="RO24" s="143">
        <v>496.98</v>
      </c>
      <c r="RP24" s="143"/>
      <c r="RQ24" s="143"/>
      <c r="RR24" s="8">
        <f t="shared" si="147"/>
        <v>21734.059999999998</v>
      </c>
      <c r="RS24" s="290">
        <v>0</v>
      </c>
      <c r="RT24" s="290"/>
      <c r="RU24" s="290">
        <v>0</v>
      </c>
      <c r="RV24" s="290">
        <v>0</v>
      </c>
      <c r="RW24" s="290">
        <v>0</v>
      </c>
      <c r="RX24" s="290">
        <v>4044.89</v>
      </c>
      <c r="RY24" s="290"/>
      <c r="RZ24" s="290">
        <v>17689.169999999998</v>
      </c>
      <c r="SA24" s="290">
        <v>0</v>
      </c>
      <c r="SB24" s="290">
        <v>0</v>
      </c>
      <c r="SC24" s="290"/>
      <c r="SD24" s="290"/>
      <c r="SE24" s="8">
        <f t="shared" si="42"/>
        <v>17364.199999999997</v>
      </c>
      <c r="SF24" s="8">
        <f t="shared" si="43"/>
        <v>0</v>
      </c>
      <c r="SG24" s="8">
        <f t="shared" si="44"/>
        <v>17364.199999999997</v>
      </c>
      <c r="SH24" s="290">
        <f t="shared" si="148"/>
        <v>2646.9599999999996</v>
      </c>
      <c r="SI24" s="290">
        <v>251.58</v>
      </c>
      <c r="SJ24" s="143">
        <v>251.58</v>
      </c>
      <c r="SK24" s="143">
        <v>251.58</v>
      </c>
      <c r="SL24" s="143">
        <v>251.58</v>
      </c>
      <c r="SM24" s="143">
        <v>251.58</v>
      </c>
      <c r="SN24" s="143">
        <v>251.58</v>
      </c>
      <c r="SO24" s="143">
        <v>284.37</v>
      </c>
      <c r="SP24" s="143">
        <v>284.37</v>
      </c>
      <c r="SQ24" s="143">
        <v>284.37</v>
      </c>
      <c r="SR24" s="143">
        <v>284.37</v>
      </c>
      <c r="SS24" s="143"/>
      <c r="ST24" s="143"/>
      <c r="SU24" s="8">
        <f t="shared" si="149"/>
        <v>0</v>
      </c>
      <c r="SV24" s="290">
        <v>0</v>
      </c>
      <c r="SW24" s="290">
        <v>0</v>
      </c>
      <c r="SX24" s="290">
        <v>0</v>
      </c>
      <c r="SY24" s="290">
        <v>0</v>
      </c>
      <c r="SZ24" s="290">
        <v>0</v>
      </c>
      <c r="TA24" s="290"/>
      <c r="TB24" s="290"/>
      <c r="TC24" s="290">
        <v>0</v>
      </c>
      <c r="TD24" s="290">
        <v>0</v>
      </c>
      <c r="TE24" s="290">
        <f>VLOOKUP(C24,'[2]Фін.рез.(витрати)'!$C$8:$AH$94,32,0)</f>
        <v>0</v>
      </c>
      <c r="TF24" s="290"/>
      <c r="TG24" s="290"/>
      <c r="TH24" s="8">
        <f t="shared" si="45"/>
        <v>-2646.9599999999996</v>
      </c>
      <c r="TI24" s="8">
        <f t="shared" si="46"/>
        <v>-2646.9599999999996</v>
      </c>
      <c r="TJ24" s="8">
        <f t="shared" si="47"/>
        <v>0</v>
      </c>
      <c r="TK24" s="290">
        <f t="shared" si="150"/>
        <v>1776.6400000000003</v>
      </c>
      <c r="TL24" s="290">
        <v>156.69999999999999</v>
      </c>
      <c r="TM24" s="143">
        <v>156.69999999999999</v>
      </c>
      <c r="TN24" s="143">
        <v>156.69999999999999</v>
      </c>
      <c r="TO24" s="143">
        <v>156.69999999999999</v>
      </c>
      <c r="TP24" s="143">
        <v>156.69999999999999</v>
      </c>
      <c r="TQ24" s="143">
        <v>156.69999999999999</v>
      </c>
      <c r="TR24" s="143">
        <v>209.11</v>
      </c>
      <c r="TS24" s="143">
        <v>209.11</v>
      </c>
      <c r="TT24" s="143">
        <v>209.11</v>
      </c>
      <c r="TU24" s="143">
        <v>209.11</v>
      </c>
      <c r="TV24" s="143"/>
      <c r="TW24" s="143"/>
      <c r="TX24" s="8">
        <f t="shared" si="151"/>
        <v>0</v>
      </c>
      <c r="TY24" s="290">
        <v>0</v>
      </c>
      <c r="TZ24" s="290">
        <v>0</v>
      </c>
      <c r="UA24" s="290">
        <v>0</v>
      </c>
      <c r="UB24" s="290">
        <v>0</v>
      </c>
      <c r="UC24" s="290">
        <v>0</v>
      </c>
      <c r="UD24" s="290">
        <v>0</v>
      </c>
      <c r="UE24" s="290">
        <v>0</v>
      </c>
      <c r="UF24" s="290">
        <v>0</v>
      </c>
      <c r="UG24" s="290">
        <v>0</v>
      </c>
      <c r="UH24" s="290">
        <f>VLOOKUP(C24,'[2]Фін.рез.(витрати)'!$C$8:$AI$94,33,0)</f>
        <v>0</v>
      </c>
      <c r="UI24" s="290"/>
      <c r="UJ24" s="290"/>
      <c r="UK24" s="8">
        <f t="shared" si="48"/>
        <v>-1776.6400000000003</v>
      </c>
      <c r="UL24" s="8">
        <f t="shared" si="49"/>
        <v>-1776.6400000000003</v>
      </c>
      <c r="UM24" s="8">
        <f t="shared" si="50"/>
        <v>0</v>
      </c>
      <c r="UN24" s="290">
        <f t="shared" si="152"/>
        <v>48.36</v>
      </c>
      <c r="UO24" s="290">
        <v>4.3</v>
      </c>
      <c r="UP24" s="143">
        <v>4.3</v>
      </c>
      <c r="UQ24" s="143">
        <v>4.3</v>
      </c>
      <c r="UR24" s="143">
        <v>4.3</v>
      </c>
      <c r="US24" s="143">
        <v>4.3</v>
      </c>
      <c r="UT24" s="143">
        <v>4.3</v>
      </c>
      <c r="UU24" s="143">
        <v>5.64</v>
      </c>
      <c r="UV24" s="143">
        <v>5.64</v>
      </c>
      <c r="UW24" s="143">
        <v>5.64</v>
      </c>
      <c r="UX24" s="143">
        <v>5.64</v>
      </c>
      <c r="UY24" s="143"/>
      <c r="UZ24" s="143"/>
      <c r="VA24" s="8">
        <f t="shared" si="51"/>
        <v>0</v>
      </c>
      <c r="VB24" s="143"/>
      <c r="VC24" s="143"/>
      <c r="VD24" s="143"/>
      <c r="VE24" s="143"/>
      <c r="VF24" s="143"/>
      <c r="VG24" s="143"/>
      <c r="VH24" s="143"/>
      <c r="VI24" s="143"/>
      <c r="VJ24" s="143"/>
      <c r="VK24" s="143"/>
      <c r="VL24" s="143"/>
      <c r="VM24" s="143"/>
      <c r="VN24" s="8">
        <f t="shared" si="52"/>
        <v>-48.36</v>
      </c>
      <c r="VO24" s="8">
        <f t="shared" si="53"/>
        <v>-48.36</v>
      </c>
      <c r="VP24" s="8">
        <f t="shared" si="54"/>
        <v>0</v>
      </c>
      <c r="VQ24" s="88">
        <f t="shared" si="55"/>
        <v>0</v>
      </c>
      <c r="VR24" s="150"/>
      <c r="VS24" s="150"/>
      <c r="VT24" s="150"/>
      <c r="VU24" s="150"/>
      <c r="VV24" s="150"/>
      <c r="VW24" s="150"/>
      <c r="VX24" s="150"/>
      <c r="VY24" s="150"/>
      <c r="VZ24" s="150"/>
      <c r="WA24" s="150"/>
      <c r="WB24" s="150"/>
      <c r="WC24" s="150"/>
      <c r="WD24" s="88">
        <f t="shared" si="56"/>
        <v>0</v>
      </c>
      <c r="WE24" s="143"/>
      <c r="WF24" s="143"/>
      <c r="WG24" s="143"/>
      <c r="WH24" s="143"/>
      <c r="WI24" s="143"/>
      <c r="WJ24" s="143"/>
      <c r="WK24" s="143"/>
      <c r="WL24" s="143"/>
      <c r="WM24" s="143"/>
      <c r="WN24" s="143"/>
      <c r="WO24" s="143"/>
      <c r="WP24" s="143"/>
      <c r="WQ24" s="88">
        <f t="shared" si="57"/>
        <v>0</v>
      </c>
      <c r="WR24" s="88">
        <f t="shared" si="58"/>
        <v>0</v>
      </c>
      <c r="WS24" s="88">
        <f t="shared" si="59"/>
        <v>0</v>
      </c>
      <c r="WT24" s="291">
        <f t="shared" si="153"/>
        <v>40149.4</v>
      </c>
      <c r="WU24" s="291">
        <v>3540.38</v>
      </c>
      <c r="WV24" s="150">
        <v>3540.38</v>
      </c>
      <c r="WW24" s="150">
        <v>3540.38</v>
      </c>
      <c r="WX24" s="150">
        <v>3540.38</v>
      </c>
      <c r="WY24" s="150">
        <v>3540.38</v>
      </c>
      <c r="WZ24" s="150">
        <v>3540.38</v>
      </c>
      <c r="XA24" s="150">
        <v>4726.78</v>
      </c>
      <c r="XB24" s="150">
        <v>4726.78</v>
      </c>
      <c r="XC24" s="150">
        <v>4726.78</v>
      </c>
      <c r="XD24" s="150">
        <v>4726.78</v>
      </c>
      <c r="XE24" s="150"/>
      <c r="XF24" s="150"/>
      <c r="XG24" s="291">
        <f t="shared" si="154"/>
        <v>47787.863979526403</v>
      </c>
      <c r="XH24" s="290">
        <v>5016.099384314819</v>
      </c>
      <c r="XI24" s="290">
        <v>5178.8216522434541</v>
      </c>
      <c r="XJ24" s="290"/>
      <c r="XK24" s="290">
        <v>3800.6698695760251</v>
      </c>
      <c r="XL24" s="290">
        <v>4545.750088900284</v>
      </c>
      <c r="XM24" s="290">
        <v>5981.4852942135167</v>
      </c>
      <c r="XN24" s="290">
        <v>6279.4118457110544</v>
      </c>
      <c r="XO24" s="290">
        <v>6079.3857519360645</v>
      </c>
      <c r="XP24" s="290">
        <v>5278.0354331499084</v>
      </c>
      <c r="XQ24" s="290">
        <f>VLOOKUP(C24,'[2]Фін.рез.(витрати)'!$C$8:$AL$94,36,0)</f>
        <v>5628.2046594812691</v>
      </c>
      <c r="XR24" s="290"/>
      <c r="XS24" s="290"/>
      <c r="XT24" s="88">
        <f t="shared" si="60"/>
        <v>7638.4639795264011</v>
      </c>
      <c r="XU24" s="88">
        <f t="shared" si="61"/>
        <v>0</v>
      </c>
      <c r="XV24" s="88">
        <f t="shared" si="62"/>
        <v>7638.4639795264011</v>
      </c>
      <c r="XW24" s="291">
        <f t="shared" si="155"/>
        <v>22838.839999999997</v>
      </c>
      <c r="XX24" s="291">
        <v>2027.68</v>
      </c>
      <c r="XY24" s="150">
        <v>2027.68</v>
      </c>
      <c r="XZ24" s="150">
        <v>2027.68</v>
      </c>
      <c r="YA24" s="150">
        <v>2027.68</v>
      </c>
      <c r="YB24" s="150">
        <v>2027.68</v>
      </c>
      <c r="YC24" s="150">
        <v>2027.68</v>
      </c>
      <c r="YD24" s="150">
        <v>2668.19</v>
      </c>
      <c r="YE24" s="150">
        <v>2668.19</v>
      </c>
      <c r="YF24" s="150">
        <v>2668.19</v>
      </c>
      <c r="YG24" s="150">
        <v>2668.19</v>
      </c>
      <c r="YH24" s="150"/>
      <c r="YI24" s="150"/>
      <c r="YJ24" s="88">
        <f t="shared" si="156"/>
        <v>20929.465495544064</v>
      </c>
      <c r="YK24" s="290">
        <v>3120.5038246830977</v>
      </c>
      <c r="YL24" s="290">
        <v>1873.002585782265</v>
      </c>
      <c r="YM24" s="290">
        <v>1916.9227014373776</v>
      </c>
      <c r="YN24" s="290">
        <v>1864.1112931698567</v>
      </c>
      <c r="YO24" s="290">
        <v>1838.5839381732865</v>
      </c>
      <c r="YP24" s="290">
        <v>2398.5017233464287</v>
      </c>
      <c r="YQ24" s="290">
        <v>1760.4909063184577</v>
      </c>
      <c r="YR24" s="290">
        <v>2275.6116474081155</v>
      </c>
      <c r="YS24" s="290">
        <v>2202.0517080090276</v>
      </c>
      <c r="YT24" s="290">
        <f>VLOOKUP(C24,'[2]Фін.рез.(витрати)'!$C$8:$AM$94,37,0)</f>
        <v>1679.6851672161492</v>
      </c>
      <c r="YU24" s="290"/>
      <c r="YV24" s="290"/>
      <c r="YW24" s="143">
        <f t="shared" si="157"/>
        <v>-1909.3745044559328</v>
      </c>
      <c r="YX24" s="88">
        <f t="shared" si="63"/>
        <v>-1909.3745044559328</v>
      </c>
      <c r="YY24" s="88">
        <f t="shared" si="64"/>
        <v>0</v>
      </c>
      <c r="YZ24" s="291">
        <f t="shared" si="158"/>
        <v>8598.32</v>
      </c>
      <c r="ZA24" s="291">
        <v>814.14</v>
      </c>
      <c r="ZB24" s="150">
        <v>814.14</v>
      </c>
      <c r="ZC24" s="150">
        <v>814.14</v>
      </c>
      <c r="ZD24" s="150">
        <v>814.14</v>
      </c>
      <c r="ZE24" s="150">
        <v>814.14</v>
      </c>
      <c r="ZF24" s="150">
        <v>814.14</v>
      </c>
      <c r="ZG24" s="150">
        <v>928.37</v>
      </c>
      <c r="ZH24" s="150">
        <v>928.37</v>
      </c>
      <c r="ZI24" s="150">
        <v>928.37</v>
      </c>
      <c r="ZJ24" s="150">
        <v>928.37</v>
      </c>
      <c r="ZK24" s="150"/>
      <c r="ZL24" s="150"/>
      <c r="ZM24" s="88">
        <f t="shared" si="159"/>
        <v>11612.960789525847</v>
      </c>
      <c r="ZN24" s="291"/>
      <c r="ZO24" s="290">
        <v>1375.1425260430049</v>
      </c>
      <c r="ZP24" s="290">
        <v>7538.6798721293972</v>
      </c>
      <c r="ZQ24" s="290">
        <v>2699.1383913534451</v>
      </c>
      <c r="ZR24" s="290"/>
      <c r="ZS24" s="290"/>
      <c r="ZT24" s="290"/>
      <c r="ZU24" s="290"/>
      <c r="ZV24" s="290"/>
      <c r="ZW24" s="290"/>
      <c r="ZX24" s="290"/>
      <c r="ZY24" s="290"/>
      <c r="ZZ24" s="88">
        <f t="shared" si="65"/>
        <v>3014.6407895258471</v>
      </c>
      <c r="AAA24" s="88">
        <f t="shared" si="66"/>
        <v>0</v>
      </c>
      <c r="AAB24" s="88">
        <f t="shared" si="67"/>
        <v>3014.6407895258471</v>
      </c>
      <c r="AAC24" s="291">
        <f t="shared" si="160"/>
        <v>1076.78</v>
      </c>
      <c r="AAD24" s="291">
        <v>106.71</v>
      </c>
      <c r="AAE24" s="150">
        <v>106.71</v>
      </c>
      <c r="AAF24" s="150">
        <v>106.71</v>
      </c>
      <c r="AAG24" s="150">
        <v>106.71</v>
      </c>
      <c r="AAH24" s="150">
        <v>106.71</v>
      </c>
      <c r="AAI24" s="150">
        <v>106.71</v>
      </c>
      <c r="AAJ24" s="150">
        <v>109.13</v>
      </c>
      <c r="AAK24" s="150">
        <v>109.13</v>
      </c>
      <c r="AAL24" s="150">
        <v>109.13</v>
      </c>
      <c r="AAM24" s="150">
        <v>109.13</v>
      </c>
      <c r="AAN24" s="150"/>
      <c r="AAO24" s="150"/>
      <c r="AAP24" s="88">
        <f t="shared" si="161"/>
        <v>1452.5550819032003</v>
      </c>
      <c r="AAQ24" s="290">
        <v>150.29461711000002</v>
      </c>
      <c r="AAR24" s="290">
        <v>146.94761953740002</v>
      </c>
      <c r="AAS24" s="290">
        <v>146.60256908000002</v>
      </c>
      <c r="AAT24" s="290">
        <v>145.85911010000001</v>
      </c>
      <c r="AAU24" s="290">
        <v>146.5313444958</v>
      </c>
      <c r="AAV24" s="290">
        <v>146.53489972000003</v>
      </c>
      <c r="AAW24" s="290">
        <v>143.11746790000001</v>
      </c>
      <c r="AAX24" s="290">
        <v>141.99937378000001</v>
      </c>
      <c r="AAY24" s="290">
        <v>140.97206508000002</v>
      </c>
      <c r="AAZ24" s="290">
        <f>VLOOKUP(C24,'[2]Фін.рез.(витрати)'!$C$8:$AO$94,39,0)</f>
        <v>143.69601510000001</v>
      </c>
      <c r="ABA24" s="290"/>
      <c r="ABB24" s="290"/>
      <c r="ABC24" s="88">
        <f t="shared" si="68"/>
        <v>375.77508190320032</v>
      </c>
      <c r="ABD24" s="88">
        <f t="shared" si="69"/>
        <v>0</v>
      </c>
      <c r="ABE24" s="88">
        <f t="shared" si="70"/>
        <v>375.77508190320032</v>
      </c>
      <c r="ABF24" s="291">
        <f t="shared" si="162"/>
        <v>238.6</v>
      </c>
      <c r="ABG24" s="291">
        <v>23.66</v>
      </c>
      <c r="ABH24" s="150">
        <v>23.66</v>
      </c>
      <c r="ABI24" s="150">
        <v>23.66</v>
      </c>
      <c r="ABJ24" s="150">
        <v>23.66</v>
      </c>
      <c r="ABK24" s="150">
        <v>23.66</v>
      </c>
      <c r="ABL24" s="150">
        <v>23.66</v>
      </c>
      <c r="ABM24" s="150">
        <v>24.16</v>
      </c>
      <c r="ABN24" s="150">
        <v>24.16</v>
      </c>
      <c r="ABO24" s="150">
        <v>24.16</v>
      </c>
      <c r="ABP24" s="150">
        <v>24.16</v>
      </c>
      <c r="ABQ24" s="150"/>
      <c r="ABR24" s="150"/>
      <c r="ABS24" s="88">
        <f t="shared" si="163"/>
        <v>0</v>
      </c>
      <c r="ABT24" s="290">
        <v>0</v>
      </c>
      <c r="ABU24" s="290"/>
      <c r="ABV24" s="290"/>
      <c r="ABW24" s="290"/>
      <c r="ABX24" s="290"/>
      <c r="ABY24" s="290"/>
      <c r="ABZ24" s="290"/>
      <c r="ACA24" s="290">
        <v>0</v>
      </c>
      <c r="ACB24" s="290">
        <v>0</v>
      </c>
      <c r="ACC24" s="290">
        <f>VLOOKUP(C24,'[2]Фін.рез.(витрати)'!$C$8:$AP$94,40,0)</f>
        <v>0</v>
      </c>
      <c r="ACD24" s="290"/>
      <c r="ACE24" s="290"/>
      <c r="ACF24" s="88">
        <f t="shared" si="71"/>
        <v>-238.6</v>
      </c>
      <c r="ACG24" s="88">
        <f t="shared" si="72"/>
        <v>-238.6</v>
      </c>
      <c r="ACH24" s="88">
        <f t="shared" si="73"/>
        <v>0</v>
      </c>
      <c r="ACI24" s="86">
        <f t="shared" si="74"/>
        <v>4190.26</v>
      </c>
      <c r="ACJ24" s="88">
        <f t="shared" si="75"/>
        <v>6702.5598597719991</v>
      </c>
      <c r="ACK24" s="288">
        <f t="shared" si="76"/>
        <v>2512.2998597719989</v>
      </c>
      <c r="ACL24" s="88">
        <f t="shared" si="77"/>
        <v>0</v>
      </c>
      <c r="ACM24" s="88">
        <f t="shared" si="78"/>
        <v>2512.2998597719989</v>
      </c>
      <c r="ACN24" s="290">
        <f t="shared" si="164"/>
        <v>4190.26</v>
      </c>
      <c r="ACO24" s="290">
        <v>431.39</v>
      </c>
      <c r="ACP24" s="143">
        <v>431.39</v>
      </c>
      <c r="ACQ24" s="143">
        <v>431.39</v>
      </c>
      <c r="ACR24" s="143">
        <v>431.39</v>
      </c>
      <c r="ACS24" s="143">
        <v>431.39</v>
      </c>
      <c r="ACT24" s="143">
        <v>431.39</v>
      </c>
      <c r="ACU24" s="143">
        <v>400.48</v>
      </c>
      <c r="ACV24" s="143">
        <v>400.48</v>
      </c>
      <c r="ACW24" s="143">
        <v>400.48</v>
      </c>
      <c r="ACX24" s="143">
        <v>400.48</v>
      </c>
      <c r="ACY24" s="143"/>
      <c r="ACZ24" s="143"/>
      <c r="ADA24" s="8">
        <f t="shared" si="165"/>
        <v>6702.5598597719991</v>
      </c>
      <c r="ADB24" s="290">
        <v>741.58068780000008</v>
      </c>
      <c r="ADC24" s="290">
        <v>417.83464375199998</v>
      </c>
      <c r="ADD24" s="290">
        <v>837.79383600000006</v>
      </c>
      <c r="ADE24" s="290">
        <v>528.58961999999997</v>
      </c>
      <c r="ADF24" s="290">
        <v>755.69053301999998</v>
      </c>
      <c r="ADG24" s="290">
        <v>1217.303478</v>
      </c>
      <c r="ADH24" s="290">
        <v>514.66433400000005</v>
      </c>
      <c r="ADI24" s="290">
        <v>550.22833080000009</v>
      </c>
      <c r="ADJ24" s="290">
        <v>558.03716639999993</v>
      </c>
      <c r="ADK24" s="290">
        <f>VLOOKUP(C24,'[2]Фін.рез.(витрати)'!$C$8:$AR$94,42,0)</f>
        <v>580.83722999999998</v>
      </c>
      <c r="ADL24" s="290"/>
      <c r="ADM24" s="290"/>
      <c r="ADN24" s="8">
        <f t="shared" si="79"/>
        <v>2512.2998597719989</v>
      </c>
      <c r="ADO24" s="8">
        <f t="shared" si="80"/>
        <v>0</v>
      </c>
      <c r="ADP24" s="8">
        <f t="shared" si="81"/>
        <v>2512.2998597719989</v>
      </c>
      <c r="ADQ24" s="290">
        <f t="shared" si="166"/>
        <v>0</v>
      </c>
      <c r="ADR24" s="290">
        <v>0</v>
      </c>
      <c r="ADS24" s="143">
        <v>0</v>
      </c>
      <c r="ADT24" s="143">
        <v>0</v>
      </c>
      <c r="ADU24" s="143">
        <v>0</v>
      </c>
      <c r="ADV24" s="143">
        <v>0</v>
      </c>
      <c r="ADW24" s="143">
        <v>0</v>
      </c>
      <c r="ADX24" s="143">
        <v>0</v>
      </c>
      <c r="ADY24" s="143">
        <v>0</v>
      </c>
      <c r="ADZ24" s="143">
        <v>0</v>
      </c>
      <c r="AEA24" s="143">
        <v>0</v>
      </c>
      <c r="AEB24" s="143"/>
      <c r="AEC24" s="143"/>
      <c r="AED24" s="8">
        <f t="shared" si="167"/>
        <v>0</v>
      </c>
      <c r="AEE24" s="290">
        <v>0</v>
      </c>
      <c r="AEF24" s="290">
        <v>0</v>
      </c>
      <c r="AEG24" s="290">
        <v>0</v>
      </c>
      <c r="AEH24" s="290">
        <v>0</v>
      </c>
      <c r="AEI24" s="290">
        <v>0</v>
      </c>
      <c r="AEJ24" s="290">
        <v>0</v>
      </c>
      <c r="AEK24" s="290">
        <v>0</v>
      </c>
      <c r="AEL24" s="290">
        <v>0</v>
      </c>
      <c r="AEM24" s="290">
        <v>0</v>
      </c>
      <c r="AEN24" s="290">
        <f>VLOOKUP(C24,'[2]Фін.рез.(витрати)'!$C$8:$AS$94,43,0)</f>
        <v>0</v>
      </c>
      <c r="AEO24" s="290"/>
      <c r="AEP24" s="290"/>
      <c r="AEQ24" s="8">
        <f t="shared" si="82"/>
        <v>0</v>
      </c>
      <c r="AER24" s="8">
        <f t="shared" si="83"/>
        <v>0</v>
      </c>
      <c r="AES24" s="8">
        <f t="shared" si="84"/>
        <v>0</v>
      </c>
      <c r="AET24" s="290">
        <f t="shared" si="168"/>
        <v>0</v>
      </c>
      <c r="AEU24" s="290"/>
      <c r="AEV24" s="143"/>
      <c r="AEW24" s="143"/>
      <c r="AEX24" s="143"/>
      <c r="AEY24" s="143"/>
      <c r="AEZ24" s="143"/>
      <c r="AFA24" s="143"/>
      <c r="AFB24" s="143"/>
      <c r="AFC24" s="143"/>
      <c r="AFD24" s="143"/>
      <c r="AFE24" s="143"/>
      <c r="AFF24" s="143"/>
      <c r="AFG24" s="8">
        <f t="shared" si="169"/>
        <v>0</v>
      </c>
      <c r="AFH24" s="290"/>
      <c r="AFI24" s="290"/>
      <c r="AFJ24" s="290"/>
      <c r="AFK24" s="290"/>
      <c r="AFL24" s="290"/>
      <c r="AFM24" s="290"/>
      <c r="AFN24" s="290"/>
      <c r="AFO24" s="290"/>
      <c r="AFP24" s="290"/>
      <c r="AFQ24" s="290"/>
      <c r="AFR24" s="290"/>
      <c r="AFS24" s="290"/>
      <c r="AFT24" s="8">
        <f t="shared" si="85"/>
        <v>0</v>
      </c>
      <c r="AFU24" s="8">
        <f t="shared" si="86"/>
        <v>0</v>
      </c>
      <c r="AFV24" s="94">
        <f t="shared" si="87"/>
        <v>0</v>
      </c>
      <c r="AFW24" s="293">
        <f t="shared" si="88"/>
        <v>174668.88</v>
      </c>
      <c r="AFX24" s="294">
        <f t="shared" si="89"/>
        <v>210229.17321031148</v>
      </c>
      <c r="AFY24" s="295">
        <f t="shared" si="90"/>
        <v>35560.293210311473</v>
      </c>
      <c r="AFZ24" s="8">
        <f t="shared" si="170"/>
        <v>0</v>
      </c>
      <c r="AGA24" s="95">
        <f t="shared" si="171"/>
        <v>35560.293210311473</v>
      </c>
      <c r="AGB24" s="296">
        <f t="shared" si="91"/>
        <v>209602.65599999999</v>
      </c>
      <c r="AGC24" s="295">
        <f t="shared" si="91"/>
        <v>252275.00785237376</v>
      </c>
      <c r="AGD24" s="295">
        <f t="shared" si="92"/>
        <v>42672.351852373773</v>
      </c>
      <c r="AGE24" s="8">
        <f t="shared" si="93"/>
        <v>0</v>
      </c>
      <c r="AGF24" s="94">
        <f t="shared" si="94"/>
        <v>42672.351852373773</v>
      </c>
      <c r="AGG24" s="107">
        <f t="shared" si="172"/>
        <v>10480.132799999999</v>
      </c>
      <c r="AGH24" s="140">
        <f t="shared" si="173"/>
        <v>12613.750392618689</v>
      </c>
      <c r="AGI24" s="295">
        <f t="shared" si="95"/>
        <v>2133.6175926186897</v>
      </c>
      <c r="AGJ24" s="8">
        <f t="shared" si="96"/>
        <v>0</v>
      </c>
      <c r="AGK24" s="95">
        <f t="shared" si="97"/>
        <v>2133.6175926186897</v>
      </c>
      <c r="AGL24" s="108">
        <f t="shared" si="174"/>
        <v>220082.78879999998</v>
      </c>
      <c r="AGM24" s="108">
        <f t="shared" si="174"/>
        <v>264888.75824499247</v>
      </c>
      <c r="AGN24" s="297">
        <f t="shared" si="99"/>
        <v>44805.969444992486</v>
      </c>
      <c r="AGO24" s="108">
        <f t="shared" si="100"/>
        <v>0</v>
      </c>
      <c r="AGP24" s="109">
        <f t="shared" si="101"/>
        <v>44805.969444992486</v>
      </c>
      <c r="AGQ24" s="139">
        <f t="shared" si="175"/>
        <v>4.7619047619047623E-2</v>
      </c>
      <c r="AGR24" s="298"/>
      <c r="AGS24" s="298">
        <v>0.05</v>
      </c>
      <c r="AGT24" s="299"/>
      <c r="AGU24" s="177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</row>
    <row r="25" spans="1:892" s="141" customFormat="1" ht="12.75" outlineLevel="1" x14ac:dyDescent="0.25">
      <c r="A25" s="9">
        <v>455</v>
      </c>
      <c r="B25" s="285">
        <v>3</v>
      </c>
      <c r="C25" s="300" t="s">
        <v>2536</v>
      </c>
      <c r="D25" s="301">
        <v>5</v>
      </c>
      <c r="E25" s="149">
        <v>2806.4</v>
      </c>
      <c r="F25" s="288">
        <f t="shared" si="0"/>
        <v>40147.22</v>
      </c>
      <c r="G25" s="289">
        <f t="shared" si="1"/>
        <v>46174.649203361929</v>
      </c>
      <c r="H25" s="288">
        <f t="shared" si="2"/>
        <v>6027.4292033619276</v>
      </c>
      <c r="I25" s="88">
        <f t="shared" si="3"/>
        <v>0</v>
      </c>
      <c r="J25" s="88">
        <f t="shared" si="4"/>
        <v>6027.4292033619276</v>
      </c>
      <c r="K25" s="290">
        <f t="shared" si="102"/>
        <v>13472.939999999997</v>
      </c>
      <c r="L25" s="143">
        <v>1188.79</v>
      </c>
      <c r="M25" s="143">
        <v>1188.79</v>
      </c>
      <c r="N25" s="143">
        <v>1188.79</v>
      </c>
      <c r="O25" s="143">
        <v>1188.79</v>
      </c>
      <c r="P25" s="143">
        <v>1188.79</v>
      </c>
      <c r="Q25" s="143">
        <v>1188.79</v>
      </c>
      <c r="R25" s="143">
        <v>1585.05</v>
      </c>
      <c r="S25" s="143">
        <v>1585.05</v>
      </c>
      <c r="T25" s="143">
        <v>1585.05</v>
      </c>
      <c r="U25" s="143">
        <v>1585.05</v>
      </c>
      <c r="V25" s="143"/>
      <c r="W25" s="143"/>
      <c r="X25" s="143">
        <f t="shared" si="103"/>
        <v>15686.711803329013</v>
      </c>
      <c r="Y25" s="290">
        <v>8313.4142310886564</v>
      </c>
      <c r="Z25" s="290">
        <v>0</v>
      </c>
      <c r="AA25" s="290">
        <v>0</v>
      </c>
      <c r="AB25" s="290">
        <v>0</v>
      </c>
      <c r="AC25" s="290">
        <v>0</v>
      </c>
      <c r="AD25" s="290">
        <v>7373.2975722403571</v>
      </c>
      <c r="AE25" s="290">
        <v>0</v>
      </c>
      <c r="AF25" s="290">
        <v>0</v>
      </c>
      <c r="AG25" s="290">
        <v>0</v>
      </c>
      <c r="AH25" s="290">
        <v>0</v>
      </c>
      <c r="AI25" s="290"/>
      <c r="AJ25" s="290"/>
      <c r="AK25" s="143"/>
      <c r="AL25" s="143">
        <f t="shared" si="104"/>
        <v>0</v>
      </c>
      <c r="AM25" s="143">
        <f t="shared" si="5"/>
        <v>0</v>
      </c>
      <c r="AN25" s="290">
        <f t="shared" si="105"/>
        <v>2606</v>
      </c>
      <c r="AO25" s="143">
        <v>229.28</v>
      </c>
      <c r="AP25" s="143">
        <v>229.28</v>
      </c>
      <c r="AQ25" s="143">
        <v>229.28</v>
      </c>
      <c r="AR25" s="143">
        <v>229.28</v>
      </c>
      <c r="AS25" s="143">
        <v>229.28</v>
      </c>
      <c r="AT25" s="143">
        <v>229.28</v>
      </c>
      <c r="AU25" s="143">
        <v>307.58</v>
      </c>
      <c r="AV25" s="143">
        <v>307.58</v>
      </c>
      <c r="AW25" s="143">
        <v>307.58</v>
      </c>
      <c r="AX25" s="143">
        <v>307.58</v>
      </c>
      <c r="AY25" s="143"/>
      <c r="AZ25" s="143"/>
      <c r="BA25" s="8">
        <f t="shared" si="106"/>
        <v>3124.6985576909447</v>
      </c>
      <c r="BB25" s="290">
        <v>1650.2610353090859</v>
      </c>
      <c r="BC25" s="290">
        <v>0</v>
      </c>
      <c r="BD25" s="290">
        <v>0</v>
      </c>
      <c r="BE25" s="290">
        <v>0</v>
      </c>
      <c r="BF25" s="290">
        <v>0</v>
      </c>
      <c r="BG25" s="290">
        <v>1474.4375223818588</v>
      </c>
      <c r="BH25" s="290">
        <v>0</v>
      </c>
      <c r="BI25" s="290">
        <v>0</v>
      </c>
      <c r="BJ25" s="290">
        <v>0</v>
      </c>
      <c r="BK25" s="290">
        <v>0</v>
      </c>
      <c r="BL25" s="290"/>
      <c r="BM25" s="290"/>
      <c r="BN25" s="143"/>
      <c r="BO25" s="8">
        <f t="shared" si="6"/>
        <v>0</v>
      </c>
      <c r="BP25" s="8">
        <f t="shared" si="7"/>
        <v>0</v>
      </c>
      <c r="BQ25" s="290">
        <f t="shared" si="107"/>
        <v>1599.66</v>
      </c>
      <c r="BR25" s="143">
        <v>152.11000000000001</v>
      </c>
      <c r="BS25" s="263">
        <v>152.11000000000001</v>
      </c>
      <c r="BT25" s="143">
        <v>152.11000000000001</v>
      </c>
      <c r="BU25" s="143">
        <v>152.11000000000001</v>
      </c>
      <c r="BV25" s="143">
        <v>152.11000000000001</v>
      </c>
      <c r="BW25" s="143">
        <v>152.11000000000001</v>
      </c>
      <c r="BX25" s="143">
        <v>171.75</v>
      </c>
      <c r="BY25" s="143">
        <v>171.75</v>
      </c>
      <c r="BZ25" s="143">
        <v>171.75</v>
      </c>
      <c r="CA25" s="143">
        <v>171.75</v>
      </c>
      <c r="CB25" s="143"/>
      <c r="CC25" s="143"/>
      <c r="CD25" s="290">
        <f t="shared" si="108"/>
        <v>1712.1567658235999</v>
      </c>
      <c r="CE25" s="290">
        <v>177.15538652999999</v>
      </c>
      <c r="CF25" s="290">
        <v>173.2102109802</v>
      </c>
      <c r="CG25" s="290">
        <v>172.80349283999999</v>
      </c>
      <c r="CH25" s="290">
        <v>171.92716229999999</v>
      </c>
      <c r="CI25" s="290">
        <v>172.71953894339998</v>
      </c>
      <c r="CJ25" s="290">
        <v>172.72365345</v>
      </c>
      <c r="CK25" s="290">
        <v>168.6955317</v>
      </c>
      <c r="CL25" s="290">
        <v>167.37761094000001</v>
      </c>
      <c r="CM25" s="290">
        <v>166.16670084</v>
      </c>
      <c r="CN25" s="290">
        <v>169.37747730000001</v>
      </c>
      <c r="CO25" s="290"/>
      <c r="CP25" s="290"/>
      <c r="CQ25" s="143"/>
      <c r="CR25" s="8">
        <f t="shared" si="8"/>
        <v>0</v>
      </c>
      <c r="CS25" s="8">
        <f t="shared" si="9"/>
        <v>0</v>
      </c>
      <c r="CT25" s="290">
        <f t="shared" si="109"/>
        <v>332.82</v>
      </c>
      <c r="CU25" s="290">
        <v>31.71</v>
      </c>
      <c r="CV25" s="143">
        <v>31.71</v>
      </c>
      <c r="CW25" s="143">
        <v>31.71</v>
      </c>
      <c r="CX25" s="143">
        <v>31.71</v>
      </c>
      <c r="CY25" s="143">
        <v>31.71</v>
      </c>
      <c r="CZ25" s="143">
        <v>31.71</v>
      </c>
      <c r="DA25" s="143">
        <v>35.64</v>
      </c>
      <c r="DB25" s="143">
        <v>35.64</v>
      </c>
      <c r="DC25" s="143">
        <v>35.64</v>
      </c>
      <c r="DD25" s="143">
        <v>35.64</v>
      </c>
      <c r="DE25" s="143"/>
      <c r="DF25" s="143"/>
      <c r="DG25" s="290">
        <f t="shared" si="110"/>
        <v>356.10881097080005</v>
      </c>
      <c r="DH25" s="290">
        <v>36.846272089999999</v>
      </c>
      <c r="DI25" s="290">
        <v>36.025721190600002</v>
      </c>
      <c r="DJ25" s="290">
        <v>35.941128519999999</v>
      </c>
      <c r="DK25" s="290">
        <v>35.758861899999999</v>
      </c>
      <c r="DL25" s="290">
        <v>35.923667080199998</v>
      </c>
      <c r="DM25" s="290">
        <v>35.924522850000002</v>
      </c>
      <c r="DN25" s="290">
        <v>35.086720100000001</v>
      </c>
      <c r="DO25" s="290">
        <v>34.812607819999997</v>
      </c>
      <c r="DP25" s="290">
        <v>34.560752520000001</v>
      </c>
      <c r="DQ25" s="290">
        <v>35.228556900000001</v>
      </c>
      <c r="DR25" s="290"/>
      <c r="DS25" s="290"/>
      <c r="DT25" s="143">
        <f t="shared" si="111"/>
        <v>23.288810970800057</v>
      </c>
      <c r="DU25" s="8">
        <f t="shared" si="10"/>
        <v>0</v>
      </c>
      <c r="DV25" s="8">
        <f t="shared" si="112"/>
        <v>23.288810970800057</v>
      </c>
      <c r="DW25" s="290">
        <f t="shared" si="11"/>
        <v>776.28</v>
      </c>
      <c r="DX25" s="290">
        <v>68.2</v>
      </c>
      <c r="DY25" s="143">
        <v>68.2</v>
      </c>
      <c r="DZ25" s="143">
        <v>68.2</v>
      </c>
      <c r="EA25" s="143">
        <v>68.2</v>
      </c>
      <c r="EB25" s="143">
        <v>68.2</v>
      </c>
      <c r="EC25" s="143">
        <v>68.2</v>
      </c>
      <c r="ED25" s="143">
        <v>91.77</v>
      </c>
      <c r="EE25" s="143">
        <v>91.77</v>
      </c>
      <c r="EF25" s="143">
        <v>91.77</v>
      </c>
      <c r="EG25" s="143">
        <v>91.77</v>
      </c>
      <c r="EH25" s="143"/>
      <c r="EI25" s="143"/>
      <c r="EJ25" s="143"/>
      <c r="EK25" s="290">
        <f t="shared" si="113"/>
        <v>928.26999453155941</v>
      </c>
      <c r="EL25" s="290">
        <v>490.26999606538635</v>
      </c>
      <c r="EM25" s="290">
        <v>0</v>
      </c>
      <c r="EN25" s="290">
        <v>0</v>
      </c>
      <c r="EO25" s="290">
        <v>0</v>
      </c>
      <c r="EP25" s="290">
        <v>0</v>
      </c>
      <c r="EQ25" s="290">
        <v>437.999998466173</v>
      </c>
      <c r="ER25" s="290">
        <v>0</v>
      </c>
      <c r="ES25" s="290">
        <v>0</v>
      </c>
      <c r="ET25" s="290">
        <v>0</v>
      </c>
      <c r="EU25" s="290">
        <v>0</v>
      </c>
      <c r="EV25" s="290"/>
      <c r="EW25" s="290"/>
      <c r="EX25" s="8">
        <f t="shared" si="12"/>
        <v>151.98999453155943</v>
      </c>
      <c r="EY25" s="8">
        <f t="shared" si="114"/>
        <v>0</v>
      </c>
      <c r="EZ25" s="8">
        <f t="shared" si="115"/>
        <v>151.98999453155943</v>
      </c>
      <c r="FA25" s="290">
        <f t="shared" si="116"/>
        <v>7722.66</v>
      </c>
      <c r="FB25" s="290">
        <v>679.43</v>
      </c>
      <c r="FC25" s="143">
        <v>679.43</v>
      </c>
      <c r="FD25" s="143">
        <v>679.43</v>
      </c>
      <c r="FE25" s="143">
        <v>679.43</v>
      </c>
      <c r="FF25" s="143">
        <v>679.43</v>
      </c>
      <c r="FG25" s="143">
        <v>679.43</v>
      </c>
      <c r="FH25" s="143">
        <v>911.52</v>
      </c>
      <c r="FI25" s="143">
        <v>911.52</v>
      </c>
      <c r="FJ25" s="143">
        <v>911.52</v>
      </c>
      <c r="FK25" s="143">
        <v>911.52</v>
      </c>
      <c r="FL25" s="143"/>
      <c r="FM25" s="143"/>
      <c r="FN25" s="8">
        <f t="shared" si="117"/>
        <v>10347.216265610985</v>
      </c>
      <c r="FO25" s="290">
        <v>4904.2855387613672</v>
      </c>
      <c r="FP25" s="290">
        <v>0</v>
      </c>
      <c r="FQ25" s="290">
        <v>0</v>
      </c>
      <c r="FR25" s="290">
        <v>0</v>
      </c>
      <c r="FS25" s="290">
        <v>0</v>
      </c>
      <c r="FT25" s="290">
        <v>0</v>
      </c>
      <c r="FU25" s="290">
        <v>5442.9307268496177</v>
      </c>
      <c r="FV25" s="290">
        <v>0</v>
      </c>
      <c r="FW25" s="290">
        <v>0</v>
      </c>
      <c r="FX25" s="290">
        <v>0</v>
      </c>
      <c r="FY25" s="290"/>
      <c r="FZ25" s="290"/>
      <c r="GA25" s="143">
        <f t="shared" si="118"/>
        <v>2624.5562656109851</v>
      </c>
      <c r="GB25" s="8">
        <f t="shared" si="119"/>
        <v>0</v>
      </c>
      <c r="GC25" s="8">
        <f t="shared" si="120"/>
        <v>2624.5562656109851</v>
      </c>
      <c r="GD25" s="290">
        <f t="shared" si="121"/>
        <v>0</v>
      </c>
      <c r="GE25" s="143"/>
      <c r="GF25" s="143"/>
      <c r="GG25" s="143"/>
      <c r="GH25" s="143"/>
      <c r="GI25" s="143"/>
      <c r="GJ25" s="143"/>
      <c r="GK25" s="143"/>
      <c r="GL25" s="143"/>
      <c r="GM25" s="143"/>
      <c r="GN25" s="143"/>
      <c r="GO25" s="143"/>
      <c r="GP25" s="143"/>
      <c r="GQ25" s="8">
        <f t="shared" si="122"/>
        <v>0</v>
      </c>
      <c r="GR25" s="290">
        <v>0</v>
      </c>
      <c r="GS25" s="290">
        <f>VLOOKUP(C25,'[2]Фін.рез.(витрати)'!$C$8:$V$94,20,0)</f>
        <v>0</v>
      </c>
      <c r="GT25" s="290"/>
      <c r="GU25" s="290"/>
      <c r="GV25" s="143">
        <f t="shared" si="123"/>
        <v>0</v>
      </c>
      <c r="GW25" s="8">
        <f t="shared" si="13"/>
        <v>0</v>
      </c>
      <c r="GX25" s="8">
        <f t="shared" si="14"/>
        <v>0</v>
      </c>
      <c r="GY25" s="290">
        <f t="shared" si="124"/>
        <v>13636.86</v>
      </c>
      <c r="GZ25" s="290">
        <v>1206.75</v>
      </c>
      <c r="HA25" s="143">
        <v>1206.75</v>
      </c>
      <c r="HB25" s="143">
        <v>1206.75</v>
      </c>
      <c r="HC25" s="143">
        <v>1206.75</v>
      </c>
      <c r="HD25" s="143">
        <v>1206.75</v>
      </c>
      <c r="HE25" s="143">
        <v>1206.75</v>
      </c>
      <c r="HF25" s="143">
        <v>1599.09</v>
      </c>
      <c r="HG25" s="143">
        <v>1599.09</v>
      </c>
      <c r="HH25" s="143">
        <v>1599.09</v>
      </c>
      <c r="HI25" s="143">
        <v>1599.09</v>
      </c>
      <c r="HJ25" s="143"/>
      <c r="HK25" s="143"/>
      <c r="HL25" s="8">
        <f t="shared" si="125"/>
        <v>14019.487005405026</v>
      </c>
      <c r="HM25" s="290">
        <v>1750.8222238138985</v>
      </c>
      <c r="HN25" s="290">
        <v>1293.5191501041659</v>
      </c>
      <c r="HO25" s="290">
        <v>1519.5812940775891</v>
      </c>
      <c r="HP25" s="290">
        <v>1835.6652831761967</v>
      </c>
      <c r="HQ25" s="290">
        <v>1300.1958000334903</v>
      </c>
      <c r="HR25" s="290">
        <v>1297.1018087722478</v>
      </c>
      <c r="HS25" s="290">
        <v>1195.2044145608015</v>
      </c>
      <c r="HT25" s="290">
        <v>1188.2013593823283</v>
      </c>
      <c r="HU25" s="290">
        <v>1335.6745613968349</v>
      </c>
      <c r="HV25" s="290">
        <v>1303.5211100874722</v>
      </c>
      <c r="HW25" s="290"/>
      <c r="HX25" s="290"/>
      <c r="HY25" s="8">
        <f t="shared" si="15"/>
        <v>382.62700540502556</v>
      </c>
      <c r="HZ25" s="8">
        <f t="shared" si="16"/>
        <v>0</v>
      </c>
      <c r="IA25" s="8">
        <f t="shared" si="17"/>
        <v>382.62700540502556</v>
      </c>
      <c r="IB25" s="291">
        <f t="shared" si="126"/>
        <v>0</v>
      </c>
      <c r="IC25" s="291">
        <v>0</v>
      </c>
      <c r="ID25" s="150">
        <v>0</v>
      </c>
      <c r="IE25" s="150">
        <v>0</v>
      </c>
      <c r="IF25" s="291">
        <v>0</v>
      </c>
      <c r="IG25" s="291">
        <v>0</v>
      </c>
      <c r="IH25" s="291">
        <v>0</v>
      </c>
      <c r="II25" s="291">
        <v>0</v>
      </c>
      <c r="IJ25" s="291"/>
      <c r="IK25" s="291"/>
      <c r="IL25" s="291"/>
      <c r="IM25" s="291"/>
      <c r="IN25" s="291"/>
      <c r="IO25" s="88">
        <f t="shared" si="127"/>
        <v>0</v>
      </c>
      <c r="IP25" s="290">
        <v>0</v>
      </c>
      <c r="IQ25" s="290">
        <v>0</v>
      </c>
      <c r="IR25" s="290">
        <v>0</v>
      </c>
      <c r="IS25" s="290">
        <v>0</v>
      </c>
      <c r="IT25" s="290">
        <v>0</v>
      </c>
      <c r="IU25" s="290">
        <v>0</v>
      </c>
      <c r="IV25" s="290">
        <v>0</v>
      </c>
      <c r="IW25" s="290">
        <v>0</v>
      </c>
      <c r="IX25" s="290">
        <v>0</v>
      </c>
      <c r="IY25" s="290">
        <v>0</v>
      </c>
      <c r="IZ25" s="290"/>
      <c r="JA25" s="290"/>
      <c r="JB25" s="150">
        <f t="shared" si="18"/>
        <v>0</v>
      </c>
      <c r="JC25" s="88">
        <f t="shared" si="19"/>
        <v>0</v>
      </c>
      <c r="JD25" s="88">
        <f t="shared" si="20"/>
        <v>0</v>
      </c>
      <c r="JE25" s="291">
        <f t="shared" si="128"/>
        <v>0</v>
      </c>
      <c r="JF25" s="291">
        <v>0</v>
      </c>
      <c r="JG25" s="150">
        <v>0</v>
      </c>
      <c r="JH25" s="150">
        <v>0</v>
      </c>
      <c r="JI25" s="150">
        <v>0</v>
      </c>
      <c r="JJ25" s="150">
        <v>0</v>
      </c>
      <c r="JK25" s="150">
        <v>0</v>
      </c>
      <c r="JL25" s="150">
        <v>0</v>
      </c>
      <c r="JM25" s="150">
        <v>0</v>
      </c>
      <c r="JN25" s="150">
        <v>0</v>
      </c>
      <c r="JO25" s="150">
        <v>0</v>
      </c>
      <c r="JP25" s="150"/>
      <c r="JQ25" s="150"/>
      <c r="JR25" s="291">
        <f t="shared" si="129"/>
        <v>0</v>
      </c>
      <c r="JS25" s="290">
        <v>0</v>
      </c>
      <c r="JT25" s="290">
        <v>0</v>
      </c>
      <c r="JU25" s="290">
        <v>0</v>
      </c>
      <c r="JV25" s="290">
        <v>0</v>
      </c>
      <c r="JW25" s="290">
        <v>0</v>
      </c>
      <c r="JX25" s="290">
        <v>0</v>
      </c>
      <c r="JY25" s="290">
        <v>0</v>
      </c>
      <c r="JZ25" s="290">
        <v>0</v>
      </c>
      <c r="KA25" s="290">
        <v>0</v>
      </c>
      <c r="KB25" s="290">
        <v>0</v>
      </c>
      <c r="KC25" s="290"/>
      <c r="KD25" s="290"/>
      <c r="KE25" s="150">
        <f t="shared" si="21"/>
        <v>0</v>
      </c>
      <c r="KF25" s="88">
        <f t="shared" si="22"/>
        <v>0</v>
      </c>
      <c r="KG25" s="88">
        <f t="shared" si="23"/>
        <v>0</v>
      </c>
      <c r="KH25" s="291">
        <f t="shared" si="130"/>
        <v>3285.7200000000003</v>
      </c>
      <c r="KI25" s="291">
        <v>289.06</v>
      </c>
      <c r="KJ25" s="150">
        <v>289.06</v>
      </c>
      <c r="KK25" s="150">
        <v>289.06</v>
      </c>
      <c r="KL25" s="150">
        <v>289.06</v>
      </c>
      <c r="KM25" s="150">
        <v>289.06</v>
      </c>
      <c r="KN25" s="150">
        <v>289.06</v>
      </c>
      <c r="KO25" s="150">
        <v>387.84</v>
      </c>
      <c r="KP25" s="150">
        <v>387.84</v>
      </c>
      <c r="KQ25" s="150">
        <v>387.84</v>
      </c>
      <c r="KR25" s="150">
        <v>387.84</v>
      </c>
      <c r="KS25" s="150"/>
      <c r="KT25" s="150"/>
      <c r="KU25" s="88">
        <f t="shared" si="131"/>
        <v>4582.8378524660675</v>
      </c>
      <c r="KV25" s="290">
        <v>393.84947907379018</v>
      </c>
      <c r="KW25" s="290">
        <v>421.11119684832477</v>
      </c>
      <c r="KX25" s="290">
        <v>418.45328033592995</v>
      </c>
      <c r="KY25" s="290">
        <v>397.96540054299419</v>
      </c>
      <c r="KZ25" s="290">
        <v>415.1762118583448</v>
      </c>
      <c r="LA25" s="290">
        <v>534.33962201549082</v>
      </c>
      <c r="LB25" s="290">
        <v>495.91316437607748</v>
      </c>
      <c r="LC25" s="290">
        <v>492.43172377943182</v>
      </c>
      <c r="LD25" s="290">
        <v>507.84206765363905</v>
      </c>
      <c r="LE25" s="290">
        <v>505.75570598204422</v>
      </c>
      <c r="LF25" s="290"/>
      <c r="LG25" s="290"/>
      <c r="LH25" s="150">
        <f t="shared" si="132"/>
        <v>1297.1178524660672</v>
      </c>
      <c r="LI25" s="88">
        <f t="shared" si="24"/>
        <v>0</v>
      </c>
      <c r="LJ25" s="88">
        <f t="shared" si="25"/>
        <v>1297.1178524660672</v>
      </c>
      <c r="LK25" s="88">
        <f t="shared" si="133"/>
        <v>0</v>
      </c>
      <c r="LL25" s="150"/>
      <c r="LM25" s="150"/>
      <c r="LN25" s="150"/>
      <c r="LO25" s="150"/>
      <c r="LP25" s="150"/>
      <c r="LQ25" s="150"/>
      <c r="LR25" s="150"/>
      <c r="LS25" s="150"/>
      <c r="LT25" s="150"/>
      <c r="LU25" s="150"/>
      <c r="LV25" s="150"/>
      <c r="LW25" s="150"/>
      <c r="LX25" s="88">
        <f t="shared" si="26"/>
        <v>0</v>
      </c>
      <c r="LY25" s="150"/>
      <c r="LZ25" s="150"/>
      <c r="MA25" s="150"/>
      <c r="MB25" s="150"/>
      <c r="MC25" s="150"/>
      <c r="MD25" s="150"/>
      <c r="ME25" s="150"/>
      <c r="MF25" s="150"/>
      <c r="MG25" s="150"/>
      <c r="MH25" s="150"/>
      <c r="MI25" s="150"/>
      <c r="MJ25" s="291">
        <v>0</v>
      </c>
      <c r="MK25" s="150"/>
      <c r="ML25" s="88">
        <f t="shared" si="27"/>
        <v>0</v>
      </c>
      <c r="MM25" s="88">
        <f t="shared" si="28"/>
        <v>0</v>
      </c>
      <c r="MN25" s="88">
        <f t="shared" si="134"/>
        <v>36625.240000000005</v>
      </c>
      <c r="MO25" s="88">
        <v>3532.98</v>
      </c>
      <c r="MP25" s="150">
        <v>3532.98</v>
      </c>
      <c r="MQ25" s="150">
        <v>3532.98</v>
      </c>
      <c r="MR25" s="150">
        <v>3532.98</v>
      </c>
      <c r="MS25" s="150">
        <v>3532.98</v>
      </c>
      <c r="MT25" s="150">
        <v>3532.98</v>
      </c>
      <c r="MU25" s="150">
        <v>3856.84</v>
      </c>
      <c r="MV25" s="150">
        <v>3856.84</v>
      </c>
      <c r="MW25" s="150">
        <v>3856.84</v>
      </c>
      <c r="MX25" s="150">
        <v>3856.84</v>
      </c>
      <c r="MY25" s="150"/>
      <c r="MZ25" s="150"/>
      <c r="NA25" s="88">
        <f t="shared" si="135"/>
        <v>36428.054863454796</v>
      </c>
      <c r="NB25" s="8">
        <v>5133.5963339309046</v>
      </c>
      <c r="NC25" s="8">
        <v>1629.5776991934179</v>
      </c>
      <c r="ND25" s="8">
        <v>0</v>
      </c>
      <c r="NE25" s="8">
        <v>0</v>
      </c>
      <c r="NF25" s="8">
        <v>0</v>
      </c>
      <c r="NG25" s="8">
        <v>0</v>
      </c>
      <c r="NH25" s="8">
        <v>2493.5113830825867</v>
      </c>
      <c r="NI25" s="8">
        <v>20337.830728174169</v>
      </c>
      <c r="NJ25" s="8">
        <v>0</v>
      </c>
      <c r="NK25" s="8">
        <v>6833.5387190737192</v>
      </c>
      <c r="NL25" s="8"/>
      <c r="NM25" s="8"/>
      <c r="NN25" s="150">
        <f t="shared" si="136"/>
        <v>-197.18513654520939</v>
      </c>
      <c r="NO25" s="88">
        <f t="shared" si="29"/>
        <v>-197.18513654520939</v>
      </c>
      <c r="NP25" s="88">
        <f t="shared" si="30"/>
        <v>0</v>
      </c>
      <c r="NQ25" s="86">
        <f t="shared" si="31"/>
        <v>20516.420000000002</v>
      </c>
      <c r="NR25" s="289">
        <f t="shared" si="32"/>
        <v>15657.079999999998</v>
      </c>
      <c r="NS25" s="288">
        <f t="shared" si="33"/>
        <v>-4859.3400000000038</v>
      </c>
      <c r="NT25" s="88">
        <f t="shared" si="34"/>
        <v>-4859.3400000000038</v>
      </c>
      <c r="NU25" s="88">
        <f t="shared" si="35"/>
        <v>0</v>
      </c>
      <c r="NV25" s="290">
        <f t="shared" si="137"/>
        <v>4197.82</v>
      </c>
      <c r="NW25" s="290">
        <v>381.39</v>
      </c>
      <c r="NX25" s="143">
        <v>381.39</v>
      </c>
      <c r="NY25" s="143">
        <v>381.39</v>
      </c>
      <c r="NZ25" s="290">
        <v>381.39</v>
      </c>
      <c r="OA25" s="290">
        <v>381.39</v>
      </c>
      <c r="OB25" s="290">
        <v>381.39</v>
      </c>
      <c r="OC25" s="290">
        <v>477.37</v>
      </c>
      <c r="OD25" s="290">
        <v>477.37</v>
      </c>
      <c r="OE25" s="290">
        <v>477.37</v>
      </c>
      <c r="OF25" s="290">
        <v>477.37</v>
      </c>
      <c r="OG25" s="290"/>
      <c r="OH25" s="290"/>
      <c r="OI25" s="8">
        <f t="shared" si="138"/>
        <v>0</v>
      </c>
      <c r="OJ25" s="8">
        <v>0</v>
      </c>
      <c r="OK25" s="8">
        <v>0</v>
      </c>
      <c r="OL25" s="8">
        <v>0</v>
      </c>
      <c r="OM25" s="8"/>
      <c r="ON25" s="8">
        <v>0</v>
      </c>
      <c r="OO25" s="8">
        <v>0</v>
      </c>
      <c r="OP25" s="8">
        <v>0</v>
      </c>
      <c r="OQ25" s="8">
        <v>0</v>
      </c>
      <c r="OR25" s="8">
        <v>0</v>
      </c>
      <c r="OS25" s="8">
        <v>0</v>
      </c>
      <c r="OT25" s="8"/>
      <c r="OU25" s="8"/>
      <c r="OV25" s="143">
        <f t="shared" si="139"/>
        <v>-4197.82</v>
      </c>
      <c r="OW25" s="8">
        <f t="shared" si="36"/>
        <v>-4197.82</v>
      </c>
      <c r="OX25" s="8">
        <f t="shared" si="37"/>
        <v>0</v>
      </c>
      <c r="OY25" s="290">
        <f t="shared" si="140"/>
        <v>6218.9800000000014</v>
      </c>
      <c r="OZ25" s="290">
        <v>592.71</v>
      </c>
      <c r="PA25" s="143">
        <v>592.71</v>
      </c>
      <c r="PB25" s="143">
        <v>592.71</v>
      </c>
      <c r="PC25" s="143">
        <v>592.71</v>
      </c>
      <c r="PD25" s="143">
        <v>592.71</v>
      </c>
      <c r="PE25" s="143">
        <v>592.71</v>
      </c>
      <c r="PF25" s="143">
        <v>665.68</v>
      </c>
      <c r="PG25" s="143">
        <v>665.68</v>
      </c>
      <c r="PH25" s="143">
        <v>665.68</v>
      </c>
      <c r="PI25" s="143">
        <v>665.68</v>
      </c>
      <c r="PJ25" s="143"/>
      <c r="PK25" s="143"/>
      <c r="PL25" s="8">
        <f t="shared" si="141"/>
        <v>10747.21</v>
      </c>
      <c r="PM25" s="290">
        <v>0</v>
      </c>
      <c r="PN25" s="290">
        <v>0</v>
      </c>
      <c r="PO25" s="290">
        <v>0</v>
      </c>
      <c r="PP25" s="290">
        <v>0</v>
      </c>
      <c r="PQ25" s="290">
        <v>10747.21</v>
      </c>
      <c r="PR25" s="290">
        <v>0</v>
      </c>
      <c r="PS25" s="290">
        <v>0</v>
      </c>
      <c r="PT25" s="290">
        <v>0</v>
      </c>
      <c r="PU25" s="290">
        <v>0</v>
      </c>
      <c r="PV25" s="290">
        <v>0</v>
      </c>
      <c r="PW25" s="290"/>
      <c r="PX25" s="290"/>
      <c r="PY25" s="143">
        <f t="shared" si="142"/>
        <v>4528.2299999999977</v>
      </c>
      <c r="PZ25" s="8">
        <f t="shared" si="38"/>
        <v>0</v>
      </c>
      <c r="QA25" s="8">
        <f t="shared" si="39"/>
        <v>4528.2299999999977</v>
      </c>
      <c r="QB25" s="290">
        <f t="shared" si="143"/>
        <v>1002.9999999999998</v>
      </c>
      <c r="QC25" s="290">
        <v>88.96</v>
      </c>
      <c r="QD25" s="143">
        <v>88.96</v>
      </c>
      <c r="QE25" s="143">
        <v>88.96</v>
      </c>
      <c r="QF25" s="143">
        <v>88.96</v>
      </c>
      <c r="QG25" s="143">
        <v>88.96</v>
      </c>
      <c r="QH25" s="143">
        <v>88.96</v>
      </c>
      <c r="QI25" s="143">
        <v>117.31</v>
      </c>
      <c r="QJ25" s="143">
        <v>117.31</v>
      </c>
      <c r="QK25" s="143">
        <v>117.31</v>
      </c>
      <c r="QL25" s="143">
        <v>117.31</v>
      </c>
      <c r="QM25" s="143"/>
      <c r="QN25" s="143"/>
      <c r="QO25" s="8">
        <f t="shared" si="144"/>
        <v>4909.87</v>
      </c>
      <c r="QP25" s="290">
        <v>0</v>
      </c>
      <c r="QQ25" s="290">
        <v>0</v>
      </c>
      <c r="QR25" s="290">
        <v>4909.87</v>
      </c>
      <c r="QS25" s="290"/>
      <c r="QT25" s="290">
        <v>0</v>
      </c>
      <c r="QU25" s="290"/>
      <c r="QV25" s="290"/>
      <c r="QW25" s="290">
        <v>0</v>
      </c>
      <c r="QX25" s="290"/>
      <c r="QY25" s="290">
        <v>0</v>
      </c>
      <c r="QZ25" s="290"/>
      <c r="RA25" s="290"/>
      <c r="RB25" s="143">
        <f t="shared" si="145"/>
        <v>3906.87</v>
      </c>
      <c r="RC25" s="8">
        <f t="shared" si="40"/>
        <v>0</v>
      </c>
      <c r="RD25" s="8">
        <f t="shared" si="41"/>
        <v>3906.87</v>
      </c>
      <c r="RE25" s="290">
        <f t="shared" si="146"/>
        <v>4549.1600000000008</v>
      </c>
      <c r="RF25" s="8">
        <v>413.38</v>
      </c>
      <c r="RG25" s="143">
        <v>413.38</v>
      </c>
      <c r="RH25" s="143">
        <v>413.38</v>
      </c>
      <c r="RI25" s="143">
        <v>413.38</v>
      </c>
      <c r="RJ25" s="143">
        <v>413.38</v>
      </c>
      <c r="RK25" s="143">
        <v>413.38</v>
      </c>
      <c r="RL25" s="292">
        <v>517.22</v>
      </c>
      <c r="RM25" s="143">
        <v>517.22</v>
      </c>
      <c r="RN25" s="143">
        <v>517.22</v>
      </c>
      <c r="RO25" s="143">
        <v>517.22</v>
      </c>
      <c r="RP25" s="143"/>
      <c r="RQ25" s="143"/>
      <c r="RR25" s="8">
        <f t="shared" si="147"/>
        <v>0</v>
      </c>
      <c r="RS25" s="290">
        <v>0</v>
      </c>
      <c r="RT25" s="290"/>
      <c r="RU25" s="290">
        <v>0</v>
      </c>
      <c r="RV25" s="290">
        <v>0</v>
      </c>
      <c r="RW25" s="290">
        <v>0</v>
      </c>
      <c r="RX25" s="290">
        <v>0</v>
      </c>
      <c r="RY25" s="290"/>
      <c r="RZ25" s="290">
        <v>0</v>
      </c>
      <c r="SA25" s="290">
        <v>0</v>
      </c>
      <c r="SB25" s="290">
        <v>0</v>
      </c>
      <c r="SC25" s="290"/>
      <c r="SD25" s="290"/>
      <c r="SE25" s="8">
        <f t="shared" si="42"/>
        <v>-4549.1600000000008</v>
      </c>
      <c r="SF25" s="8">
        <f t="shared" si="43"/>
        <v>-4549.1600000000008</v>
      </c>
      <c r="SG25" s="8">
        <f t="shared" si="44"/>
        <v>0</v>
      </c>
      <c r="SH25" s="290">
        <f t="shared" si="148"/>
        <v>2648.6600000000003</v>
      </c>
      <c r="SI25" s="290">
        <v>251.73</v>
      </c>
      <c r="SJ25" s="143">
        <v>251.73</v>
      </c>
      <c r="SK25" s="143">
        <v>251.73</v>
      </c>
      <c r="SL25" s="143">
        <v>251.73</v>
      </c>
      <c r="SM25" s="143">
        <v>251.73</v>
      </c>
      <c r="SN25" s="143">
        <v>251.73</v>
      </c>
      <c r="SO25" s="143">
        <v>284.57</v>
      </c>
      <c r="SP25" s="143">
        <v>284.57</v>
      </c>
      <c r="SQ25" s="143">
        <v>284.57</v>
      </c>
      <c r="SR25" s="143">
        <v>284.57</v>
      </c>
      <c r="SS25" s="143"/>
      <c r="ST25" s="143"/>
      <c r="SU25" s="8">
        <f t="shared" si="149"/>
        <v>0</v>
      </c>
      <c r="SV25" s="290">
        <v>0</v>
      </c>
      <c r="SW25" s="290">
        <v>0</v>
      </c>
      <c r="SX25" s="290">
        <v>0</v>
      </c>
      <c r="SY25" s="290">
        <v>0</v>
      </c>
      <c r="SZ25" s="290">
        <v>0</v>
      </c>
      <c r="TA25" s="290"/>
      <c r="TB25" s="290"/>
      <c r="TC25" s="290">
        <v>0</v>
      </c>
      <c r="TD25" s="290">
        <v>0</v>
      </c>
      <c r="TE25" s="290">
        <f>VLOOKUP(C25,'[2]Фін.рез.(витрати)'!$C$8:$AH$94,32,0)</f>
        <v>0</v>
      </c>
      <c r="TF25" s="290"/>
      <c r="TG25" s="290"/>
      <c r="TH25" s="8">
        <f t="shared" si="45"/>
        <v>-2648.6600000000003</v>
      </c>
      <c r="TI25" s="8">
        <f t="shared" si="46"/>
        <v>-2648.6600000000003</v>
      </c>
      <c r="TJ25" s="8">
        <f t="shared" si="47"/>
        <v>0</v>
      </c>
      <c r="TK25" s="290">
        <f t="shared" si="150"/>
        <v>1851.1000000000001</v>
      </c>
      <c r="TL25" s="290">
        <v>163.33000000000001</v>
      </c>
      <c r="TM25" s="143">
        <v>163.33000000000001</v>
      </c>
      <c r="TN25" s="143">
        <v>163.33000000000001</v>
      </c>
      <c r="TO25" s="143">
        <v>163.33000000000001</v>
      </c>
      <c r="TP25" s="143">
        <v>163.33000000000001</v>
      </c>
      <c r="TQ25" s="143">
        <v>163.33000000000001</v>
      </c>
      <c r="TR25" s="143">
        <v>217.78</v>
      </c>
      <c r="TS25" s="143">
        <v>217.78</v>
      </c>
      <c r="TT25" s="143">
        <v>217.78</v>
      </c>
      <c r="TU25" s="143">
        <v>217.78</v>
      </c>
      <c r="TV25" s="143"/>
      <c r="TW25" s="143"/>
      <c r="TX25" s="8">
        <f t="shared" si="151"/>
        <v>0</v>
      </c>
      <c r="TY25" s="290">
        <v>0</v>
      </c>
      <c r="TZ25" s="290">
        <v>0</v>
      </c>
      <c r="UA25" s="290">
        <v>0</v>
      </c>
      <c r="UB25" s="290">
        <v>0</v>
      </c>
      <c r="UC25" s="290">
        <v>0</v>
      </c>
      <c r="UD25" s="290">
        <v>0</v>
      </c>
      <c r="UE25" s="290">
        <v>0</v>
      </c>
      <c r="UF25" s="290">
        <v>0</v>
      </c>
      <c r="UG25" s="290">
        <v>0</v>
      </c>
      <c r="UH25" s="290">
        <f>VLOOKUP(C25,'[2]Фін.рез.(витрати)'!$C$8:$AI$94,33,0)</f>
        <v>0</v>
      </c>
      <c r="UI25" s="290"/>
      <c r="UJ25" s="290"/>
      <c r="UK25" s="8">
        <f t="shared" si="48"/>
        <v>-1851.1000000000001</v>
      </c>
      <c r="UL25" s="8">
        <f t="shared" si="49"/>
        <v>-1851.1000000000001</v>
      </c>
      <c r="UM25" s="8">
        <f t="shared" si="50"/>
        <v>0</v>
      </c>
      <c r="UN25" s="290">
        <f t="shared" si="152"/>
        <v>47.7</v>
      </c>
      <c r="UO25" s="290">
        <v>4.21</v>
      </c>
      <c r="UP25" s="143">
        <v>4.21</v>
      </c>
      <c r="UQ25" s="143">
        <v>4.21</v>
      </c>
      <c r="UR25" s="143">
        <v>4.21</v>
      </c>
      <c r="US25" s="143">
        <v>4.21</v>
      </c>
      <c r="UT25" s="143">
        <v>4.21</v>
      </c>
      <c r="UU25" s="143">
        <v>5.61</v>
      </c>
      <c r="UV25" s="143">
        <v>5.61</v>
      </c>
      <c r="UW25" s="143">
        <v>5.61</v>
      </c>
      <c r="UX25" s="143">
        <v>5.61</v>
      </c>
      <c r="UY25" s="143"/>
      <c r="UZ25" s="143"/>
      <c r="VA25" s="8">
        <f t="shared" si="51"/>
        <v>0</v>
      </c>
      <c r="VB25" s="143"/>
      <c r="VC25" s="143"/>
      <c r="VD25" s="143"/>
      <c r="VE25" s="143"/>
      <c r="VF25" s="143"/>
      <c r="VG25" s="143"/>
      <c r="VH25" s="143"/>
      <c r="VI25" s="143"/>
      <c r="VJ25" s="143"/>
      <c r="VK25" s="143"/>
      <c r="VL25" s="143"/>
      <c r="VM25" s="143"/>
      <c r="VN25" s="8">
        <f t="shared" si="52"/>
        <v>-47.7</v>
      </c>
      <c r="VO25" s="8">
        <f t="shared" si="53"/>
        <v>-47.7</v>
      </c>
      <c r="VP25" s="8">
        <f t="shared" si="54"/>
        <v>0</v>
      </c>
      <c r="VQ25" s="88">
        <f t="shared" si="55"/>
        <v>0</v>
      </c>
      <c r="VR25" s="150"/>
      <c r="VS25" s="150"/>
      <c r="VT25" s="150"/>
      <c r="VU25" s="150"/>
      <c r="VV25" s="150"/>
      <c r="VW25" s="150"/>
      <c r="VX25" s="150"/>
      <c r="VY25" s="150"/>
      <c r="VZ25" s="150"/>
      <c r="WA25" s="150"/>
      <c r="WB25" s="150"/>
      <c r="WC25" s="150"/>
      <c r="WD25" s="88">
        <f t="shared" si="56"/>
        <v>0</v>
      </c>
      <c r="WE25" s="143"/>
      <c r="WF25" s="143"/>
      <c r="WG25" s="143"/>
      <c r="WH25" s="143"/>
      <c r="WI25" s="143"/>
      <c r="WJ25" s="143"/>
      <c r="WK25" s="143"/>
      <c r="WL25" s="143"/>
      <c r="WM25" s="143"/>
      <c r="WN25" s="143"/>
      <c r="WO25" s="143"/>
      <c r="WP25" s="143"/>
      <c r="WQ25" s="88">
        <f t="shared" si="57"/>
        <v>0</v>
      </c>
      <c r="WR25" s="88">
        <f t="shared" si="58"/>
        <v>0</v>
      </c>
      <c r="WS25" s="88">
        <f t="shared" si="59"/>
        <v>0</v>
      </c>
      <c r="WT25" s="291">
        <f t="shared" si="153"/>
        <v>50571.360000000001</v>
      </c>
      <c r="WU25" s="291">
        <v>4426.82</v>
      </c>
      <c r="WV25" s="150">
        <v>4426.82</v>
      </c>
      <c r="WW25" s="150">
        <v>4426.82</v>
      </c>
      <c r="WX25" s="150">
        <v>4426.82</v>
      </c>
      <c r="WY25" s="150">
        <v>4426.82</v>
      </c>
      <c r="WZ25" s="150">
        <v>4426.82</v>
      </c>
      <c r="XA25" s="150">
        <v>6002.61</v>
      </c>
      <c r="XB25" s="150">
        <v>6002.61</v>
      </c>
      <c r="XC25" s="150">
        <v>6002.61</v>
      </c>
      <c r="XD25" s="150">
        <v>6002.61</v>
      </c>
      <c r="XE25" s="150"/>
      <c r="XF25" s="150"/>
      <c r="XG25" s="291">
        <f t="shared" si="154"/>
        <v>53085.42080591718</v>
      </c>
      <c r="XH25" s="290">
        <v>5608.4484119270455</v>
      </c>
      <c r="XI25" s="290">
        <v>5802.9255444994778</v>
      </c>
      <c r="XJ25" s="290"/>
      <c r="XK25" s="290">
        <v>4296.7560264670892</v>
      </c>
      <c r="XL25" s="290">
        <v>5069.9767540442135</v>
      </c>
      <c r="XM25" s="290">
        <v>6677.1452630011818</v>
      </c>
      <c r="XN25" s="290">
        <v>7024.8431774347328</v>
      </c>
      <c r="XO25" s="290">
        <v>6668.1887568888169</v>
      </c>
      <c r="XP25" s="290">
        <v>5910.0550221125168</v>
      </c>
      <c r="XQ25" s="290">
        <f>VLOOKUP(C25,'[2]Фін.рез.(витрати)'!$C$8:$AL$94,36,0)</f>
        <v>6027.0818495421036</v>
      </c>
      <c r="XR25" s="290"/>
      <c r="XS25" s="290"/>
      <c r="XT25" s="88">
        <f t="shared" si="60"/>
        <v>2514.0608059171791</v>
      </c>
      <c r="XU25" s="88">
        <f t="shared" si="61"/>
        <v>0</v>
      </c>
      <c r="XV25" s="88">
        <f t="shared" si="62"/>
        <v>2514.0608059171791</v>
      </c>
      <c r="XW25" s="291">
        <f t="shared" si="155"/>
        <v>24570.019999999997</v>
      </c>
      <c r="XX25" s="291">
        <v>2181.41</v>
      </c>
      <c r="XY25" s="150">
        <v>2181.41</v>
      </c>
      <c r="XZ25" s="150">
        <v>2181.41</v>
      </c>
      <c r="YA25" s="150">
        <v>2181.41</v>
      </c>
      <c r="YB25" s="150">
        <v>2181.41</v>
      </c>
      <c r="YC25" s="150">
        <v>2181.41</v>
      </c>
      <c r="YD25" s="150">
        <v>2870.39</v>
      </c>
      <c r="YE25" s="150">
        <v>2870.39</v>
      </c>
      <c r="YF25" s="150">
        <v>2870.39</v>
      </c>
      <c r="YG25" s="150">
        <v>2870.39</v>
      </c>
      <c r="YH25" s="150"/>
      <c r="YI25" s="150"/>
      <c r="YJ25" s="88">
        <f t="shared" si="156"/>
        <v>22627.72236366407</v>
      </c>
      <c r="YK25" s="290">
        <v>3328.8702890612253</v>
      </c>
      <c r="YL25" s="290">
        <v>2029.6850737717257</v>
      </c>
      <c r="YM25" s="290">
        <v>2077.2755096031146</v>
      </c>
      <c r="YN25" s="290">
        <v>2020.0463657573493</v>
      </c>
      <c r="YO25" s="290">
        <v>1992.3836178961246</v>
      </c>
      <c r="YP25" s="290">
        <v>2599.175264293126</v>
      </c>
      <c r="YQ25" s="290">
        <v>1907.786666754773</v>
      </c>
      <c r="YR25" s="290">
        <v>2466.0021221127531</v>
      </c>
      <c r="YS25" s="290">
        <v>2386.2877442806457</v>
      </c>
      <c r="YT25" s="290">
        <f>VLOOKUP(C25,'[2]Фін.рез.(витрати)'!$C$8:$AM$94,37,0)</f>
        <v>1820.2097101332326</v>
      </c>
      <c r="YU25" s="290"/>
      <c r="YV25" s="290"/>
      <c r="YW25" s="143">
        <f t="shared" si="157"/>
        <v>-1942.2976363359267</v>
      </c>
      <c r="YX25" s="88">
        <f t="shared" si="63"/>
        <v>-1942.2976363359267</v>
      </c>
      <c r="YY25" s="88">
        <f t="shared" si="64"/>
        <v>0</v>
      </c>
      <c r="YZ25" s="291">
        <f t="shared" si="158"/>
        <v>8409.6799999999985</v>
      </c>
      <c r="ZA25" s="291">
        <v>796.18</v>
      </c>
      <c r="ZB25" s="150">
        <v>796.18</v>
      </c>
      <c r="ZC25" s="150">
        <v>796.18</v>
      </c>
      <c r="ZD25" s="150">
        <v>796.18</v>
      </c>
      <c r="ZE25" s="150">
        <v>796.18</v>
      </c>
      <c r="ZF25" s="150">
        <v>796.18</v>
      </c>
      <c r="ZG25" s="150">
        <v>908.15</v>
      </c>
      <c r="ZH25" s="150">
        <v>908.15</v>
      </c>
      <c r="ZI25" s="150">
        <v>908.15</v>
      </c>
      <c r="ZJ25" s="150">
        <v>908.15</v>
      </c>
      <c r="ZK25" s="150"/>
      <c r="ZL25" s="150"/>
      <c r="ZM25" s="88">
        <f t="shared" si="159"/>
        <v>12369.0179555671</v>
      </c>
      <c r="ZN25" s="291"/>
      <c r="ZO25" s="290">
        <v>1485.4395578014921</v>
      </c>
      <c r="ZP25" s="290">
        <v>8225.2920871890528</v>
      </c>
      <c r="ZQ25" s="290">
        <v>2658.286310576555</v>
      </c>
      <c r="ZR25" s="290"/>
      <c r="ZS25" s="290"/>
      <c r="ZT25" s="290"/>
      <c r="ZU25" s="290"/>
      <c r="ZV25" s="290"/>
      <c r="ZW25" s="290"/>
      <c r="ZX25" s="290"/>
      <c r="ZY25" s="290"/>
      <c r="ZZ25" s="88">
        <f t="shared" si="65"/>
        <v>3959.3379555671017</v>
      </c>
      <c r="AAA25" s="88">
        <f t="shared" si="66"/>
        <v>0</v>
      </c>
      <c r="AAB25" s="88">
        <f t="shared" si="67"/>
        <v>3959.3379555671017</v>
      </c>
      <c r="AAC25" s="291">
        <f t="shared" si="160"/>
        <v>1522.1599999999999</v>
      </c>
      <c r="AAD25" s="291">
        <v>150.97999999999999</v>
      </c>
      <c r="AAE25" s="150">
        <v>150.97999999999999</v>
      </c>
      <c r="AAF25" s="150">
        <v>150.97999999999999</v>
      </c>
      <c r="AAG25" s="150">
        <v>150.97999999999999</v>
      </c>
      <c r="AAH25" s="150">
        <v>150.97999999999999</v>
      </c>
      <c r="AAI25" s="150">
        <v>150.97999999999999</v>
      </c>
      <c r="AAJ25" s="150">
        <v>154.07</v>
      </c>
      <c r="AAK25" s="150">
        <v>154.07</v>
      </c>
      <c r="AAL25" s="150">
        <v>154.07</v>
      </c>
      <c r="AAM25" s="150">
        <v>154.07</v>
      </c>
      <c r="AAN25" s="150"/>
      <c r="AAO25" s="150"/>
      <c r="AAP25" s="88">
        <f t="shared" si="161"/>
        <v>989.81606943999998</v>
      </c>
      <c r="AAQ25" s="290">
        <v>102.415412</v>
      </c>
      <c r="AAR25" s="290">
        <v>100.13466407999999</v>
      </c>
      <c r="AAS25" s="290">
        <v>99.899535999999998</v>
      </c>
      <c r="AAT25" s="290">
        <v>99.392920000000004</v>
      </c>
      <c r="AAU25" s="290">
        <v>99.851001359999998</v>
      </c>
      <c r="AAV25" s="290">
        <v>99.853424000000004</v>
      </c>
      <c r="AAW25" s="290">
        <v>97.524680000000004</v>
      </c>
      <c r="AAX25" s="290">
        <v>96.762776000000002</v>
      </c>
      <c r="AAY25" s="290">
        <v>96.062736000000001</v>
      </c>
      <c r="AAZ25" s="290">
        <f>VLOOKUP(C25,'[2]Фін.рез.(витрати)'!$C$8:$AO$94,39,0)</f>
        <v>97.91892</v>
      </c>
      <c r="ABA25" s="290"/>
      <c r="ABB25" s="290"/>
      <c r="ABC25" s="88">
        <f t="shared" si="68"/>
        <v>-532.34393055999988</v>
      </c>
      <c r="ABD25" s="88">
        <f t="shared" si="69"/>
        <v>-532.34393055999988</v>
      </c>
      <c r="ABE25" s="88">
        <f t="shared" si="70"/>
        <v>0</v>
      </c>
      <c r="ABF25" s="291">
        <f t="shared" si="162"/>
        <v>337.08</v>
      </c>
      <c r="ABG25" s="291">
        <v>33.42</v>
      </c>
      <c r="ABH25" s="150">
        <v>33.42</v>
      </c>
      <c r="ABI25" s="150">
        <v>33.42</v>
      </c>
      <c r="ABJ25" s="150">
        <v>33.42</v>
      </c>
      <c r="ABK25" s="150">
        <v>33.42</v>
      </c>
      <c r="ABL25" s="150">
        <v>33.42</v>
      </c>
      <c r="ABM25" s="150">
        <v>34.14</v>
      </c>
      <c r="ABN25" s="150">
        <v>34.14</v>
      </c>
      <c r="ABO25" s="150">
        <v>34.14</v>
      </c>
      <c r="ABP25" s="150">
        <v>34.14</v>
      </c>
      <c r="ABQ25" s="150"/>
      <c r="ABR25" s="150"/>
      <c r="ABS25" s="88">
        <f t="shared" si="163"/>
        <v>2670.5160000000001</v>
      </c>
      <c r="ABT25" s="290">
        <v>0</v>
      </c>
      <c r="ABU25" s="290"/>
      <c r="ABV25" s="290"/>
      <c r="ABW25" s="290"/>
      <c r="ABX25" s="290"/>
      <c r="ABY25" s="290"/>
      <c r="ABZ25" s="290"/>
      <c r="ACA25" s="290">
        <v>0</v>
      </c>
      <c r="ACB25" s="290">
        <v>0</v>
      </c>
      <c r="ACC25" s="290">
        <f>VLOOKUP(C25,'[2]Фін.рез.(витрати)'!$C$8:$AP$94,40,0)</f>
        <v>2670.5160000000001</v>
      </c>
      <c r="ACD25" s="290"/>
      <c r="ACE25" s="290"/>
      <c r="ACF25" s="88">
        <f t="shared" si="71"/>
        <v>2333.4360000000001</v>
      </c>
      <c r="ACG25" s="88">
        <f t="shared" si="72"/>
        <v>0</v>
      </c>
      <c r="ACH25" s="88">
        <f t="shared" si="73"/>
        <v>2333.4360000000001</v>
      </c>
      <c r="ACI25" s="86">
        <f t="shared" si="74"/>
        <v>9688.7800000000007</v>
      </c>
      <c r="ACJ25" s="88">
        <f t="shared" si="75"/>
        <v>4559.173764012</v>
      </c>
      <c r="ACK25" s="288">
        <f t="shared" si="76"/>
        <v>-5129.6062359880007</v>
      </c>
      <c r="ACL25" s="88">
        <f t="shared" si="77"/>
        <v>-5129.6062359880007</v>
      </c>
      <c r="ACM25" s="88">
        <f t="shared" si="78"/>
        <v>0</v>
      </c>
      <c r="ACN25" s="290">
        <f t="shared" si="164"/>
        <v>9688.7800000000007</v>
      </c>
      <c r="ACO25" s="290">
        <v>997.39</v>
      </c>
      <c r="ACP25" s="143">
        <v>997.39</v>
      </c>
      <c r="ACQ25" s="143">
        <v>997.39</v>
      </c>
      <c r="ACR25" s="143">
        <v>997.39</v>
      </c>
      <c r="ACS25" s="143">
        <v>997.39</v>
      </c>
      <c r="ACT25" s="143">
        <v>997.39</v>
      </c>
      <c r="ACU25" s="143">
        <v>926.11</v>
      </c>
      <c r="ACV25" s="143">
        <v>926.11</v>
      </c>
      <c r="ACW25" s="143">
        <v>926.11</v>
      </c>
      <c r="ACX25" s="143">
        <v>926.11</v>
      </c>
      <c r="ACY25" s="143"/>
      <c r="ACZ25" s="143"/>
      <c r="ADA25" s="8">
        <f t="shared" si="165"/>
        <v>4559.173764012</v>
      </c>
      <c r="ADB25" s="290">
        <v>280.71133380000003</v>
      </c>
      <c r="ADC25" s="290">
        <v>176.14597726800002</v>
      </c>
      <c r="ADD25" s="290">
        <v>478.15550639999998</v>
      </c>
      <c r="ADE25" s="290">
        <v>418.80562200000003</v>
      </c>
      <c r="ADF25" s="290">
        <v>130.714038144</v>
      </c>
      <c r="ADG25" s="290">
        <v>261.434304</v>
      </c>
      <c r="ADH25" s="290">
        <v>319.17167999999998</v>
      </c>
      <c r="ADI25" s="290">
        <v>324.59513040000002</v>
      </c>
      <c r="ADJ25" s="290">
        <v>294.73793999999998</v>
      </c>
      <c r="ADK25" s="290">
        <f>VLOOKUP(C25,'[2]Фін.рез.(витрати)'!$C$8:$AR$94,42,0)</f>
        <v>1874.7022319999999</v>
      </c>
      <c r="ADL25" s="290"/>
      <c r="ADM25" s="290"/>
      <c r="ADN25" s="8">
        <f t="shared" si="79"/>
        <v>-5129.6062359880007</v>
      </c>
      <c r="ADO25" s="8">
        <f t="shared" si="80"/>
        <v>-5129.6062359880007</v>
      </c>
      <c r="ADP25" s="8">
        <f t="shared" si="81"/>
        <v>0</v>
      </c>
      <c r="ADQ25" s="290">
        <f t="shared" si="166"/>
        <v>0</v>
      </c>
      <c r="ADR25" s="290">
        <v>0</v>
      </c>
      <c r="ADS25" s="143">
        <v>0</v>
      </c>
      <c r="ADT25" s="143">
        <v>0</v>
      </c>
      <c r="ADU25" s="143">
        <v>0</v>
      </c>
      <c r="ADV25" s="143">
        <v>0</v>
      </c>
      <c r="ADW25" s="143">
        <v>0</v>
      </c>
      <c r="ADX25" s="143">
        <v>0</v>
      </c>
      <c r="ADY25" s="143">
        <v>0</v>
      </c>
      <c r="ADZ25" s="143">
        <v>0</v>
      </c>
      <c r="AEA25" s="143">
        <v>0</v>
      </c>
      <c r="AEB25" s="143"/>
      <c r="AEC25" s="143"/>
      <c r="AED25" s="8">
        <f t="shared" si="167"/>
        <v>0</v>
      </c>
      <c r="AEE25" s="290">
        <v>0</v>
      </c>
      <c r="AEF25" s="290">
        <v>0</v>
      </c>
      <c r="AEG25" s="290">
        <v>0</v>
      </c>
      <c r="AEH25" s="290">
        <v>0</v>
      </c>
      <c r="AEI25" s="290">
        <v>0</v>
      </c>
      <c r="AEJ25" s="290">
        <v>0</v>
      </c>
      <c r="AEK25" s="290">
        <v>0</v>
      </c>
      <c r="AEL25" s="290">
        <v>0</v>
      </c>
      <c r="AEM25" s="290">
        <v>0</v>
      </c>
      <c r="AEN25" s="290">
        <f>VLOOKUP(C25,'[2]Фін.рез.(витрати)'!$C$8:$AS$94,43,0)</f>
        <v>0</v>
      </c>
      <c r="AEO25" s="290"/>
      <c r="AEP25" s="290"/>
      <c r="AEQ25" s="8">
        <f t="shared" si="82"/>
        <v>0</v>
      </c>
      <c r="AER25" s="8">
        <f t="shared" si="83"/>
        <v>0</v>
      </c>
      <c r="AES25" s="8">
        <f t="shared" si="84"/>
        <v>0</v>
      </c>
      <c r="AET25" s="290">
        <f t="shared" si="168"/>
        <v>0</v>
      </c>
      <c r="AEU25" s="290"/>
      <c r="AEV25" s="143"/>
      <c r="AEW25" s="143"/>
      <c r="AEX25" s="143"/>
      <c r="AEY25" s="143"/>
      <c r="AEZ25" s="143"/>
      <c r="AFA25" s="143"/>
      <c r="AFB25" s="143"/>
      <c r="AFC25" s="143"/>
      <c r="AFD25" s="143"/>
      <c r="AFE25" s="143"/>
      <c r="AFF25" s="143"/>
      <c r="AFG25" s="8">
        <f t="shared" si="169"/>
        <v>0</v>
      </c>
      <c r="AFH25" s="290"/>
      <c r="AFI25" s="290"/>
      <c r="AFJ25" s="290"/>
      <c r="AFK25" s="290"/>
      <c r="AFL25" s="290"/>
      <c r="AFM25" s="290"/>
      <c r="AFN25" s="290"/>
      <c r="AFO25" s="290"/>
      <c r="AFP25" s="290"/>
      <c r="AFQ25" s="290"/>
      <c r="AFR25" s="290"/>
      <c r="AFS25" s="290"/>
      <c r="AFT25" s="8">
        <f t="shared" si="85"/>
        <v>0</v>
      </c>
      <c r="AFU25" s="8">
        <f t="shared" si="86"/>
        <v>0</v>
      </c>
      <c r="AFV25" s="94">
        <f t="shared" si="87"/>
        <v>0</v>
      </c>
      <c r="AFW25" s="293">
        <f t="shared" si="88"/>
        <v>195673.68</v>
      </c>
      <c r="AFX25" s="294">
        <f t="shared" si="89"/>
        <v>199144.28887788314</v>
      </c>
      <c r="AFY25" s="295">
        <f t="shared" si="90"/>
        <v>3470.6088778831472</v>
      </c>
      <c r="AFZ25" s="8">
        <f t="shared" si="170"/>
        <v>0</v>
      </c>
      <c r="AGA25" s="95">
        <f t="shared" si="171"/>
        <v>3470.6088778831472</v>
      </c>
      <c r="AGB25" s="296">
        <f t="shared" si="91"/>
        <v>234808.416</v>
      </c>
      <c r="AGC25" s="295">
        <f t="shared" si="91"/>
        <v>238973.14665345976</v>
      </c>
      <c r="AGD25" s="295">
        <f t="shared" si="92"/>
        <v>4164.7306534597592</v>
      </c>
      <c r="AGE25" s="8">
        <f t="shared" si="93"/>
        <v>0</v>
      </c>
      <c r="AGF25" s="94">
        <f t="shared" si="94"/>
        <v>4164.7306534597592</v>
      </c>
      <c r="AGG25" s="107">
        <f t="shared" si="172"/>
        <v>11740.4208</v>
      </c>
      <c r="AGH25" s="140">
        <f t="shared" si="173"/>
        <v>11948.657332672989</v>
      </c>
      <c r="AGI25" s="295">
        <f t="shared" si="95"/>
        <v>208.23653267298869</v>
      </c>
      <c r="AGJ25" s="8">
        <f t="shared" si="96"/>
        <v>0</v>
      </c>
      <c r="AGK25" s="95">
        <f t="shared" si="97"/>
        <v>208.23653267298869</v>
      </c>
      <c r="AGL25" s="108">
        <f t="shared" si="174"/>
        <v>246548.83679999999</v>
      </c>
      <c r="AGM25" s="108">
        <f t="shared" si="174"/>
        <v>250921.80398613276</v>
      </c>
      <c r="AGN25" s="297">
        <f t="shared" si="99"/>
        <v>4372.9671861327661</v>
      </c>
      <c r="AGO25" s="108">
        <f t="shared" si="100"/>
        <v>0</v>
      </c>
      <c r="AGP25" s="109">
        <f t="shared" si="101"/>
        <v>4372.9671861327661</v>
      </c>
      <c r="AGQ25" s="139">
        <f t="shared" si="175"/>
        <v>4.7619047619047623E-2</v>
      </c>
      <c r="AGR25" s="298"/>
      <c r="AGS25" s="298">
        <v>0.05</v>
      </c>
      <c r="AGT25" s="299"/>
      <c r="AGU25" s="177"/>
      <c r="AGV25" s="9"/>
      <c r="AGW25" s="9"/>
      <c r="AGX25" s="9"/>
      <c r="AGY25" s="9"/>
      <c r="AGZ25" s="9"/>
      <c r="AHA25" s="9"/>
      <c r="AHB25" s="9"/>
      <c r="AHC25" s="9"/>
      <c r="AHD25" s="9"/>
      <c r="AHE25" s="9"/>
      <c r="AHF25" s="9"/>
      <c r="AHG25" s="9"/>
      <c r="AHH25" s="9"/>
    </row>
    <row r="26" spans="1:892" s="141" customFormat="1" ht="12.75" outlineLevel="1" x14ac:dyDescent="0.25">
      <c r="A26" s="154">
        <v>456</v>
      </c>
      <c r="B26" s="285">
        <v>3</v>
      </c>
      <c r="C26" s="303" t="s">
        <v>743</v>
      </c>
      <c r="D26" s="302">
        <v>9</v>
      </c>
      <c r="E26" s="151">
        <v>6016.6</v>
      </c>
      <c r="F26" s="288">
        <f t="shared" si="0"/>
        <v>51558.140000000007</v>
      </c>
      <c r="G26" s="289">
        <f t="shared" si="1"/>
        <v>89390.896847626267</v>
      </c>
      <c r="H26" s="288">
        <f t="shared" si="2"/>
        <v>37832.75684762626</v>
      </c>
      <c r="I26" s="88">
        <f t="shared" si="3"/>
        <v>0</v>
      </c>
      <c r="J26" s="88">
        <f t="shared" si="4"/>
        <v>37832.75684762626</v>
      </c>
      <c r="K26" s="290">
        <f t="shared" si="102"/>
        <v>26964.74</v>
      </c>
      <c r="L26" s="143">
        <v>2376.9899999999998</v>
      </c>
      <c r="M26" s="143">
        <v>2376.9899999999998</v>
      </c>
      <c r="N26" s="143">
        <v>2376.9899999999998</v>
      </c>
      <c r="O26" s="143">
        <v>2376.9899999999998</v>
      </c>
      <c r="P26" s="143">
        <v>2376.9899999999998</v>
      </c>
      <c r="Q26" s="143">
        <v>2376.9899999999998</v>
      </c>
      <c r="R26" s="143">
        <v>3175.7</v>
      </c>
      <c r="S26" s="143">
        <v>3175.7</v>
      </c>
      <c r="T26" s="143">
        <v>3175.7</v>
      </c>
      <c r="U26" s="143">
        <v>3175.7</v>
      </c>
      <c r="V26" s="143"/>
      <c r="W26" s="143"/>
      <c r="X26" s="143">
        <f t="shared" si="103"/>
        <v>33272.177235645097</v>
      </c>
      <c r="Y26" s="290">
        <v>0</v>
      </c>
      <c r="Z26" s="290">
        <v>15352.832274897664</v>
      </c>
      <c r="AA26" s="290">
        <v>0</v>
      </c>
      <c r="AB26" s="290">
        <v>0</v>
      </c>
      <c r="AC26" s="290">
        <v>0</v>
      </c>
      <c r="AD26" s="290">
        <v>0</v>
      </c>
      <c r="AE26" s="290">
        <v>0</v>
      </c>
      <c r="AF26" s="290">
        <v>17919.344960747432</v>
      </c>
      <c r="AG26" s="290">
        <v>0</v>
      </c>
      <c r="AH26" s="290">
        <v>0</v>
      </c>
      <c r="AI26" s="290"/>
      <c r="AJ26" s="290"/>
      <c r="AK26" s="143"/>
      <c r="AL26" s="143">
        <f t="shared" si="104"/>
        <v>0</v>
      </c>
      <c r="AM26" s="143">
        <f t="shared" si="5"/>
        <v>0</v>
      </c>
      <c r="AN26" s="290">
        <f t="shared" si="105"/>
        <v>4303.34</v>
      </c>
      <c r="AO26" s="143">
        <v>378.61</v>
      </c>
      <c r="AP26" s="143">
        <v>378.61</v>
      </c>
      <c r="AQ26" s="143">
        <v>378.61</v>
      </c>
      <c r="AR26" s="143">
        <v>378.61</v>
      </c>
      <c r="AS26" s="143">
        <v>378.61</v>
      </c>
      <c r="AT26" s="143">
        <v>378.61</v>
      </c>
      <c r="AU26" s="143">
        <v>507.92</v>
      </c>
      <c r="AV26" s="143">
        <v>507.92</v>
      </c>
      <c r="AW26" s="143">
        <v>507.92</v>
      </c>
      <c r="AX26" s="143">
        <v>507.92</v>
      </c>
      <c r="AY26" s="143"/>
      <c r="AZ26" s="143"/>
      <c r="BA26" s="8">
        <f t="shared" si="106"/>
        <v>5386.3277676998205</v>
      </c>
      <c r="BB26" s="290">
        <v>0</v>
      </c>
      <c r="BC26" s="290">
        <v>2464.4937614292621</v>
      </c>
      <c r="BD26" s="290">
        <v>0</v>
      </c>
      <c r="BE26" s="290">
        <v>0</v>
      </c>
      <c r="BF26" s="290">
        <v>0</v>
      </c>
      <c r="BG26" s="290">
        <v>0</v>
      </c>
      <c r="BH26" s="290">
        <v>0</v>
      </c>
      <c r="BI26" s="290">
        <v>2921.8340062705588</v>
      </c>
      <c r="BJ26" s="290">
        <v>0</v>
      </c>
      <c r="BK26" s="290">
        <v>0</v>
      </c>
      <c r="BL26" s="290"/>
      <c r="BM26" s="290"/>
      <c r="BN26" s="143"/>
      <c r="BO26" s="8">
        <f t="shared" si="6"/>
        <v>0</v>
      </c>
      <c r="BP26" s="8">
        <f t="shared" si="7"/>
        <v>0</v>
      </c>
      <c r="BQ26" s="290">
        <f t="shared" si="107"/>
        <v>2512.2600000000002</v>
      </c>
      <c r="BR26" s="143">
        <v>238.97</v>
      </c>
      <c r="BS26" s="263">
        <v>238.97</v>
      </c>
      <c r="BT26" s="143">
        <v>238.97</v>
      </c>
      <c r="BU26" s="143">
        <v>238.97</v>
      </c>
      <c r="BV26" s="143">
        <v>238.97</v>
      </c>
      <c r="BW26" s="143">
        <v>238.97</v>
      </c>
      <c r="BX26" s="143">
        <v>269.61</v>
      </c>
      <c r="BY26" s="143">
        <v>269.61</v>
      </c>
      <c r="BZ26" s="143">
        <v>269.61</v>
      </c>
      <c r="CA26" s="143">
        <v>269.61</v>
      </c>
      <c r="CB26" s="143"/>
      <c r="CC26" s="143"/>
      <c r="CD26" s="290">
        <f t="shared" si="108"/>
        <v>2690.0500073208</v>
      </c>
      <c r="CE26" s="290">
        <v>278.33715833999997</v>
      </c>
      <c r="CF26" s="290">
        <v>272.1387075156</v>
      </c>
      <c r="CG26" s="290">
        <v>271.49969351999999</v>
      </c>
      <c r="CH26" s="290">
        <v>270.12284940000001</v>
      </c>
      <c r="CI26" s="290">
        <v>271.36778960520002</v>
      </c>
      <c r="CJ26" s="290">
        <v>271.37425409999997</v>
      </c>
      <c r="CK26" s="290">
        <v>265.04548260000001</v>
      </c>
      <c r="CL26" s="290">
        <v>262.97483532000001</v>
      </c>
      <c r="CM26" s="290">
        <v>261.07231752000001</v>
      </c>
      <c r="CN26" s="290">
        <v>266.11691939999997</v>
      </c>
      <c r="CO26" s="290"/>
      <c r="CP26" s="290"/>
      <c r="CQ26" s="143"/>
      <c r="CR26" s="8">
        <f t="shared" si="8"/>
        <v>0</v>
      </c>
      <c r="CS26" s="8">
        <f t="shared" si="9"/>
        <v>0</v>
      </c>
      <c r="CT26" s="290">
        <f t="shared" si="109"/>
        <v>799.28</v>
      </c>
      <c r="CU26" s="290">
        <v>75.84</v>
      </c>
      <c r="CV26" s="143">
        <v>75.84</v>
      </c>
      <c r="CW26" s="143">
        <v>75.84</v>
      </c>
      <c r="CX26" s="143">
        <v>75.84</v>
      </c>
      <c r="CY26" s="143">
        <v>75.84</v>
      </c>
      <c r="CZ26" s="143">
        <v>75.84</v>
      </c>
      <c r="DA26" s="143">
        <v>86.06</v>
      </c>
      <c r="DB26" s="143">
        <v>86.06</v>
      </c>
      <c r="DC26" s="143">
        <v>86.06</v>
      </c>
      <c r="DD26" s="143">
        <v>86.06</v>
      </c>
      <c r="DE26" s="143"/>
      <c r="DF26" s="143"/>
      <c r="DG26" s="290">
        <f t="shared" si="110"/>
        <v>855.40350834900005</v>
      </c>
      <c r="DH26" s="290">
        <v>88.507864574999999</v>
      </c>
      <c r="DI26" s="290">
        <v>86.536831855499997</v>
      </c>
      <c r="DJ26" s="290">
        <v>86.3336331</v>
      </c>
      <c r="DK26" s="290">
        <v>85.895813250000003</v>
      </c>
      <c r="DL26" s="290">
        <v>86.291689243500002</v>
      </c>
      <c r="DM26" s="290">
        <v>86.293744875000002</v>
      </c>
      <c r="DN26" s="290">
        <v>84.281271750000002</v>
      </c>
      <c r="DO26" s="290">
        <v>83.62283085</v>
      </c>
      <c r="DP26" s="290">
        <v>83.017853099999996</v>
      </c>
      <c r="DQ26" s="290">
        <v>84.62197574999999</v>
      </c>
      <c r="DR26" s="290"/>
      <c r="DS26" s="290"/>
      <c r="DT26" s="143">
        <f t="shared" si="111"/>
        <v>56.123508349000076</v>
      </c>
      <c r="DU26" s="8">
        <f t="shared" si="10"/>
        <v>0</v>
      </c>
      <c r="DV26" s="8">
        <f t="shared" si="112"/>
        <v>56.123508349000076</v>
      </c>
      <c r="DW26" s="290">
        <f t="shared" si="11"/>
        <v>2524.2600000000007</v>
      </c>
      <c r="DX26" s="290">
        <v>222.11</v>
      </c>
      <c r="DY26" s="143">
        <v>222.11</v>
      </c>
      <c r="DZ26" s="143">
        <v>222.11</v>
      </c>
      <c r="EA26" s="143">
        <v>222.11</v>
      </c>
      <c r="EB26" s="143">
        <v>222.11</v>
      </c>
      <c r="EC26" s="143">
        <v>222.11</v>
      </c>
      <c r="ED26" s="143">
        <v>297.89999999999998</v>
      </c>
      <c r="EE26" s="143">
        <v>297.89999999999998</v>
      </c>
      <c r="EF26" s="143">
        <v>297.89999999999998</v>
      </c>
      <c r="EG26" s="143">
        <v>297.89999999999998</v>
      </c>
      <c r="EH26" s="143"/>
      <c r="EI26" s="143"/>
      <c r="EJ26" s="143"/>
      <c r="EK26" s="290">
        <f t="shared" si="113"/>
        <v>3150.5224861290926</v>
      </c>
      <c r="EL26" s="290">
        <v>0</v>
      </c>
      <c r="EM26" s="290">
        <v>1441.5049916691212</v>
      </c>
      <c r="EN26" s="290">
        <v>0</v>
      </c>
      <c r="EO26" s="290">
        <v>0</v>
      </c>
      <c r="EP26" s="290">
        <v>0</v>
      </c>
      <c r="EQ26" s="290">
        <v>0</v>
      </c>
      <c r="ER26" s="290">
        <v>0</v>
      </c>
      <c r="ES26" s="290">
        <v>1709.0174944599712</v>
      </c>
      <c r="ET26" s="290">
        <v>0</v>
      </c>
      <c r="EU26" s="290">
        <v>0</v>
      </c>
      <c r="EV26" s="290"/>
      <c r="EW26" s="290"/>
      <c r="EX26" s="8">
        <f t="shared" si="12"/>
        <v>626.26248612909194</v>
      </c>
      <c r="EY26" s="8">
        <f t="shared" si="114"/>
        <v>0</v>
      </c>
      <c r="EZ26" s="8">
        <f t="shared" si="115"/>
        <v>626.26248612909194</v>
      </c>
      <c r="FA26" s="290">
        <f t="shared" si="116"/>
        <v>12533.14</v>
      </c>
      <c r="FB26" s="290">
        <v>1102.71</v>
      </c>
      <c r="FC26" s="143">
        <v>1102.71</v>
      </c>
      <c r="FD26" s="143">
        <v>1102.71</v>
      </c>
      <c r="FE26" s="143">
        <v>1102.71</v>
      </c>
      <c r="FF26" s="143">
        <v>1102.71</v>
      </c>
      <c r="FG26" s="143">
        <v>1102.71</v>
      </c>
      <c r="FH26" s="143">
        <v>1479.22</v>
      </c>
      <c r="FI26" s="143">
        <v>1479.22</v>
      </c>
      <c r="FJ26" s="143">
        <v>1479.22</v>
      </c>
      <c r="FK26" s="143">
        <v>1479.22</v>
      </c>
      <c r="FL26" s="143"/>
      <c r="FM26" s="143"/>
      <c r="FN26" s="8">
        <f t="shared" si="117"/>
        <v>15102.297803185669</v>
      </c>
      <c r="FO26" s="290">
        <v>0</v>
      </c>
      <c r="FP26" s="290">
        <v>0</v>
      </c>
      <c r="FQ26" s="290">
        <v>6563.9875558489775</v>
      </c>
      <c r="FR26" s="290">
        <v>0</v>
      </c>
      <c r="FS26" s="290">
        <v>0</v>
      </c>
      <c r="FT26" s="290">
        <v>0</v>
      </c>
      <c r="FU26" s="290">
        <v>0</v>
      </c>
      <c r="FV26" s="290">
        <v>8538.3102473366907</v>
      </c>
      <c r="FW26" s="290">
        <v>0</v>
      </c>
      <c r="FX26" s="290">
        <v>0</v>
      </c>
      <c r="FY26" s="290"/>
      <c r="FZ26" s="290"/>
      <c r="GA26" s="143">
        <f t="shared" si="118"/>
        <v>2569.1578031856698</v>
      </c>
      <c r="GB26" s="8">
        <f t="shared" si="119"/>
        <v>0</v>
      </c>
      <c r="GC26" s="8">
        <f t="shared" si="120"/>
        <v>2569.1578031856698</v>
      </c>
      <c r="GD26" s="290">
        <f t="shared" si="121"/>
        <v>0</v>
      </c>
      <c r="GE26" s="143"/>
      <c r="GF26" s="143"/>
      <c r="GG26" s="143"/>
      <c r="GH26" s="143"/>
      <c r="GI26" s="143"/>
      <c r="GJ26" s="143"/>
      <c r="GK26" s="143"/>
      <c r="GL26" s="143"/>
      <c r="GM26" s="143"/>
      <c r="GN26" s="143"/>
      <c r="GO26" s="143"/>
      <c r="GP26" s="143"/>
      <c r="GQ26" s="8">
        <f t="shared" si="122"/>
        <v>0</v>
      </c>
      <c r="GR26" s="290">
        <v>0</v>
      </c>
      <c r="GS26" s="290">
        <f>VLOOKUP(C26,'[2]Фін.рез.(витрати)'!$C$8:$V$94,20,0)</f>
        <v>0</v>
      </c>
      <c r="GT26" s="290"/>
      <c r="GU26" s="290"/>
      <c r="GV26" s="143">
        <f t="shared" si="123"/>
        <v>0</v>
      </c>
      <c r="GW26" s="8">
        <f t="shared" si="13"/>
        <v>0</v>
      </c>
      <c r="GX26" s="8">
        <f t="shared" si="14"/>
        <v>0</v>
      </c>
      <c r="GY26" s="290">
        <f t="shared" si="124"/>
        <v>1921.1199999999997</v>
      </c>
      <c r="GZ26" s="290">
        <v>172.14</v>
      </c>
      <c r="HA26" s="143">
        <v>172.14</v>
      </c>
      <c r="HB26" s="143">
        <v>172.14</v>
      </c>
      <c r="HC26" s="143">
        <v>172.14</v>
      </c>
      <c r="HD26" s="143">
        <v>172.14</v>
      </c>
      <c r="HE26" s="143">
        <v>172.14</v>
      </c>
      <c r="HF26" s="143">
        <v>222.07</v>
      </c>
      <c r="HG26" s="143">
        <v>222.07</v>
      </c>
      <c r="HH26" s="143">
        <v>222.07</v>
      </c>
      <c r="HI26" s="143">
        <v>222.07</v>
      </c>
      <c r="HJ26" s="143"/>
      <c r="HK26" s="143"/>
      <c r="HL26" s="8">
        <f t="shared" si="125"/>
        <v>28934.118039296787</v>
      </c>
      <c r="HM26" s="290">
        <v>3755.1842679520441</v>
      </c>
      <c r="HN26" s="290">
        <v>2774.3552124811131</v>
      </c>
      <c r="HO26" s="290">
        <v>3259.2159796578621</v>
      </c>
      <c r="HP26" s="290">
        <v>2802.1127262837604</v>
      </c>
      <c r="HQ26" s="290">
        <v>2788.6753704253074</v>
      </c>
      <c r="HR26" s="290">
        <v>2782.0393412777626</v>
      </c>
      <c r="HS26" s="290">
        <v>2563.4886018117072</v>
      </c>
      <c r="HT26" s="290">
        <v>2548.468366018426</v>
      </c>
      <c r="HU26" s="290">
        <v>2864.770638526164</v>
      </c>
      <c r="HV26" s="290">
        <v>2795.8075348626398</v>
      </c>
      <c r="HW26" s="290"/>
      <c r="HX26" s="290"/>
      <c r="HY26" s="8">
        <f t="shared" si="15"/>
        <v>27012.998039296788</v>
      </c>
      <c r="HZ26" s="8">
        <f t="shared" si="16"/>
        <v>0</v>
      </c>
      <c r="IA26" s="8">
        <f t="shared" si="17"/>
        <v>27012.998039296788</v>
      </c>
      <c r="IB26" s="291">
        <f t="shared" si="126"/>
        <v>55835.020000000004</v>
      </c>
      <c r="IC26" s="291">
        <v>5374.77</v>
      </c>
      <c r="ID26" s="150">
        <v>5282.25</v>
      </c>
      <c r="IE26" s="150">
        <v>5647.25</v>
      </c>
      <c r="IF26" s="291">
        <v>5647.25</v>
      </c>
      <c r="IG26" s="291">
        <v>5647.25</v>
      </c>
      <c r="IH26" s="291">
        <v>5647.25</v>
      </c>
      <c r="II26" s="291">
        <v>5647.25</v>
      </c>
      <c r="IJ26" s="291">
        <v>5647.25</v>
      </c>
      <c r="IK26" s="291">
        <v>5647.25</v>
      </c>
      <c r="IL26" s="291">
        <v>5647.25</v>
      </c>
      <c r="IM26" s="291"/>
      <c r="IN26" s="291"/>
      <c r="IO26" s="88">
        <f t="shared" si="127"/>
        <v>88552.3002401626</v>
      </c>
      <c r="IP26" s="290">
        <v>6503.2970630325653</v>
      </c>
      <c r="IQ26" s="290">
        <v>8727.3199688084878</v>
      </c>
      <c r="IR26" s="290">
        <v>9599.6383859844318</v>
      </c>
      <c r="IS26" s="290">
        <v>9848.4177421396016</v>
      </c>
      <c r="IT26" s="290">
        <v>8557.176405081691</v>
      </c>
      <c r="IU26" s="290">
        <v>9071.6144547342301</v>
      </c>
      <c r="IV26" s="290">
        <v>9609.3079021783724</v>
      </c>
      <c r="IW26" s="290">
        <v>9739.4254961719616</v>
      </c>
      <c r="IX26" s="290">
        <v>8188.6566081293195</v>
      </c>
      <c r="IY26" s="290">
        <v>8707.4462139019433</v>
      </c>
      <c r="IZ26" s="290"/>
      <c r="JA26" s="290"/>
      <c r="JB26" s="150">
        <f t="shared" si="18"/>
        <v>32717.280240162596</v>
      </c>
      <c r="JC26" s="88">
        <f t="shared" si="19"/>
        <v>0</v>
      </c>
      <c r="JD26" s="88">
        <f t="shared" si="20"/>
        <v>32717.280240162596</v>
      </c>
      <c r="JE26" s="291">
        <f t="shared" si="128"/>
        <v>0</v>
      </c>
      <c r="JF26" s="291">
        <v>0</v>
      </c>
      <c r="JG26" s="150">
        <v>0</v>
      </c>
      <c r="JH26" s="150">
        <v>0</v>
      </c>
      <c r="JI26" s="150">
        <v>0</v>
      </c>
      <c r="JJ26" s="150">
        <v>0</v>
      </c>
      <c r="JK26" s="150">
        <v>0</v>
      </c>
      <c r="JL26" s="150">
        <v>0</v>
      </c>
      <c r="JM26" s="150">
        <v>0</v>
      </c>
      <c r="JN26" s="150">
        <v>0</v>
      </c>
      <c r="JO26" s="150">
        <v>0</v>
      </c>
      <c r="JP26" s="150"/>
      <c r="JQ26" s="150"/>
      <c r="JR26" s="291">
        <f t="shared" si="129"/>
        <v>1070.4977977586195</v>
      </c>
      <c r="JS26" s="290">
        <v>132.01193533001026</v>
      </c>
      <c r="JT26" s="290">
        <v>178.57769920193374</v>
      </c>
      <c r="JU26" s="290">
        <v>192.38984774780539</v>
      </c>
      <c r="JV26" s="290">
        <v>198.20592547995227</v>
      </c>
      <c r="JW26" s="290">
        <v>180.6775230072669</v>
      </c>
      <c r="JX26" s="290">
        <v>188.63486699165099</v>
      </c>
      <c r="JY26" s="290">
        <v>0</v>
      </c>
      <c r="JZ26" s="290">
        <v>0</v>
      </c>
      <c r="KA26" s="290">
        <v>0</v>
      </c>
      <c r="KB26" s="290">
        <v>0</v>
      </c>
      <c r="KC26" s="290"/>
      <c r="KD26" s="290"/>
      <c r="KE26" s="150">
        <f t="shared" si="21"/>
        <v>1070.4977977586195</v>
      </c>
      <c r="KF26" s="88">
        <f t="shared" si="22"/>
        <v>0</v>
      </c>
      <c r="KG26" s="88">
        <f t="shared" si="23"/>
        <v>1070.4977977586195</v>
      </c>
      <c r="KH26" s="291">
        <f t="shared" si="130"/>
        <v>8889.56</v>
      </c>
      <c r="KI26" s="291">
        <v>781.9</v>
      </c>
      <c r="KJ26" s="150">
        <v>781.9</v>
      </c>
      <c r="KK26" s="150">
        <v>781.9</v>
      </c>
      <c r="KL26" s="150">
        <v>781.9</v>
      </c>
      <c r="KM26" s="150">
        <v>781.9</v>
      </c>
      <c r="KN26" s="150">
        <v>781.9</v>
      </c>
      <c r="KO26" s="150">
        <v>1049.54</v>
      </c>
      <c r="KP26" s="150">
        <v>1049.54</v>
      </c>
      <c r="KQ26" s="150">
        <v>1049.54</v>
      </c>
      <c r="KR26" s="150">
        <v>1049.54</v>
      </c>
      <c r="KS26" s="150"/>
      <c r="KT26" s="150"/>
      <c r="KU26" s="88">
        <f t="shared" si="131"/>
        <v>12396.674591942048</v>
      </c>
      <c r="KV26" s="290">
        <v>1065.3712802988196</v>
      </c>
      <c r="KW26" s="290">
        <v>1139.1148110428564</v>
      </c>
      <c r="KX26" s="290">
        <v>1131.9250899230099</v>
      </c>
      <c r="KY26" s="290">
        <v>1076.5049360689563</v>
      </c>
      <c r="KZ26" s="290">
        <v>1123.0605494701388</v>
      </c>
      <c r="LA26" s="290">
        <v>1445.4001273780391</v>
      </c>
      <c r="LB26" s="290">
        <v>1341.4557360615281</v>
      </c>
      <c r="LC26" s="290">
        <v>1332.0383646473138</v>
      </c>
      <c r="LD26" s="290">
        <v>1373.7236750397985</v>
      </c>
      <c r="LE26" s="290">
        <v>1368.0800220115889</v>
      </c>
      <c r="LF26" s="290"/>
      <c r="LG26" s="290"/>
      <c r="LH26" s="150">
        <f t="shared" si="132"/>
        <v>3507.1145919420487</v>
      </c>
      <c r="LI26" s="88">
        <f t="shared" si="24"/>
        <v>0</v>
      </c>
      <c r="LJ26" s="88">
        <f t="shared" si="25"/>
        <v>3507.1145919420487</v>
      </c>
      <c r="LK26" s="88">
        <f t="shared" si="133"/>
        <v>0</v>
      </c>
      <c r="LL26" s="150"/>
      <c r="LM26" s="150"/>
      <c r="LN26" s="150"/>
      <c r="LO26" s="150"/>
      <c r="LP26" s="150"/>
      <c r="LQ26" s="150"/>
      <c r="LR26" s="150"/>
      <c r="LS26" s="150"/>
      <c r="LT26" s="150"/>
      <c r="LU26" s="150"/>
      <c r="LV26" s="150"/>
      <c r="LW26" s="150"/>
      <c r="LX26" s="88">
        <f t="shared" si="26"/>
        <v>0</v>
      </c>
      <c r="LY26" s="150"/>
      <c r="LZ26" s="150"/>
      <c r="MA26" s="150"/>
      <c r="MB26" s="150"/>
      <c r="MC26" s="150"/>
      <c r="MD26" s="150"/>
      <c r="ME26" s="150"/>
      <c r="MF26" s="150"/>
      <c r="MG26" s="150"/>
      <c r="MH26" s="150"/>
      <c r="MI26" s="150"/>
      <c r="MJ26" s="291">
        <v>0</v>
      </c>
      <c r="MK26" s="150"/>
      <c r="ML26" s="88">
        <f t="shared" si="27"/>
        <v>0</v>
      </c>
      <c r="MM26" s="88">
        <f t="shared" si="28"/>
        <v>0</v>
      </c>
      <c r="MN26" s="88">
        <f t="shared" si="134"/>
        <v>126473.08000000003</v>
      </c>
      <c r="MO26" s="88">
        <v>12096.78</v>
      </c>
      <c r="MP26" s="150">
        <v>12096.78</v>
      </c>
      <c r="MQ26" s="150">
        <v>12096.78</v>
      </c>
      <c r="MR26" s="150">
        <v>12096.78</v>
      </c>
      <c r="MS26" s="150">
        <v>12096.78</v>
      </c>
      <c r="MT26" s="150">
        <v>12096.78</v>
      </c>
      <c r="MU26" s="150">
        <v>13473.1</v>
      </c>
      <c r="MV26" s="150">
        <v>13473.1</v>
      </c>
      <c r="MW26" s="150">
        <v>13473.1</v>
      </c>
      <c r="MX26" s="150">
        <v>13473.1</v>
      </c>
      <c r="MY26" s="150"/>
      <c r="MZ26" s="150"/>
      <c r="NA26" s="88">
        <f t="shared" si="135"/>
        <v>388680.0385333444</v>
      </c>
      <c r="NB26" s="8">
        <v>173228.6781167569</v>
      </c>
      <c r="NC26" s="8">
        <v>92204.536878106257</v>
      </c>
      <c r="ND26" s="8">
        <v>23167.188439070058</v>
      </c>
      <c r="NE26" s="8">
        <v>23284.381950876035</v>
      </c>
      <c r="NF26" s="8">
        <v>34791.853680037704</v>
      </c>
      <c r="NG26" s="8">
        <v>24933.673933971091</v>
      </c>
      <c r="NH26" s="8">
        <v>0</v>
      </c>
      <c r="NI26" s="8">
        <v>11069.013959468277</v>
      </c>
      <c r="NJ26" s="8">
        <v>0</v>
      </c>
      <c r="NK26" s="8">
        <v>6000.7115750580697</v>
      </c>
      <c r="NL26" s="8"/>
      <c r="NM26" s="8"/>
      <c r="NN26" s="150">
        <f t="shared" si="136"/>
        <v>262206.95853334438</v>
      </c>
      <c r="NO26" s="88">
        <f t="shared" si="29"/>
        <v>0</v>
      </c>
      <c r="NP26" s="88">
        <f t="shared" si="30"/>
        <v>262206.95853334438</v>
      </c>
      <c r="NQ26" s="86">
        <f t="shared" si="31"/>
        <v>41034.079999999994</v>
      </c>
      <c r="NR26" s="289">
        <f t="shared" si="32"/>
        <v>29428.97</v>
      </c>
      <c r="NS26" s="288">
        <f t="shared" si="33"/>
        <v>-11605.109999999993</v>
      </c>
      <c r="NT26" s="88">
        <f t="shared" si="34"/>
        <v>-11605.109999999993</v>
      </c>
      <c r="NU26" s="88">
        <f t="shared" si="35"/>
        <v>0</v>
      </c>
      <c r="NV26" s="290">
        <f t="shared" si="137"/>
        <v>8266.0399999999991</v>
      </c>
      <c r="NW26" s="290">
        <v>751.8</v>
      </c>
      <c r="NX26" s="143">
        <v>751.8</v>
      </c>
      <c r="NY26" s="143">
        <v>751.8</v>
      </c>
      <c r="NZ26" s="290">
        <v>751.8</v>
      </c>
      <c r="OA26" s="290">
        <v>751.8</v>
      </c>
      <c r="OB26" s="290">
        <v>751.8</v>
      </c>
      <c r="OC26" s="290">
        <v>938.81</v>
      </c>
      <c r="OD26" s="290">
        <v>938.81</v>
      </c>
      <c r="OE26" s="290">
        <v>938.81</v>
      </c>
      <c r="OF26" s="290">
        <v>938.81</v>
      </c>
      <c r="OG26" s="290"/>
      <c r="OH26" s="290"/>
      <c r="OI26" s="8">
        <f t="shared" si="138"/>
        <v>8931.6</v>
      </c>
      <c r="OJ26" s="8">
        <v>4809.96</v>
      </c>
      <c r="OK26" s="8">
        <v>1140.98</v>
      </c>
      <c r="OL26" s="8">
        <v>0</v>
      </c>
      <c r="OM26" s="8"/>
      <c r="ON26" s="8">
        <v>0</v>
      </c>
      <c r="OO26" s="8">
        <v>0</v>
      </c>
      <c r="OP26" s="8">
        <v>0</v>
      </c>
      <c r="OQ26" s="8">
        <v>2980.66</v>
      </c>
      <c r="OR26" s="8">
        <v>0</v>
      </c>
      <c r="OS26" s="8">
        <v>0</v>
      </c>
      <c r="OT26" s="8"/>
      <c r="OU26" s="8"/>
      <c r="OV26" s="143">
        <f t="shared" si="139"/>
        <v>665.56000000000131</v>
      </c>
      <c r="OW26" s="8">
        <f t="shared" si="36"/>
        <v>0</v>
      </c>
      <c r="OX26" s="8">
        <f t="shared" si="37"/>
        <v>665.56000000000131</v>
      </c>
      <c r="OY26" s="290">
        <f t="shared" si="140"/>
        <v>10378.639999999998</v>
      </c>
      <c r="OZ26" s="290">
        <v>989.56</v>
      </c>
      <c r="PA26" s="143">
        <v>989.56</v>
      </c>
      <c r="PB26" s="143">
        <v>989.56</v>
      </c>
      <c r="PC26" s="143">
        <v>989.56</v>
      </c>
      <c r="PD26" s="143">
        <v>989.56</v>
      </c>
      <c r="PE26" s="143">
        <v>989.56</v>
      </c>
      <c r="PF26" s="143">
        <v>1110.32</v>
      </c>
      <c r="PG26" s="143">
        <v>1110.32</v>
      </c>
      <c r="PH26" s="143">
        <v>1110.32</v>
      </c>
      <c r="PI26" s="143">
        <v>1110.32</v>
      </c>
      <c r="PJ26" s="143"/>
      <c r="PK26" s="143"/>
      <c r="PL26" s="8">
        <f t="shared" si="141"/>
        <v>7078.01</v>
      </c>
      <c r="PM26" s="290">
        <v>0</v>
      </c>
      <c r="PN26" s="290">
        <v>0</v>
      </c>
      <c r="PO26" s="290">
        <v>0</v>
      </c>
      <c r="PP26" s="290">
        <v>0</v>
      </c>
      <c r="PQ26" s="290">
        <v>0</v>
      </c>
      <c r="PR26" s="290">
        <v>0</v>
      </c>
      <c r="PS26" s="290">
        <v>0</v>
      </c>
      <c r="PT26" s="290">
        <v>3035.73</v>
      </c>
      <c r="PU26" s="290">
        <v>0</v>
      </c>
      <c r="PV26" s="290">
        <v>4042.28</v>
      </c>
      <c r="PW26" s="290"/>
      <c r="PX26" s="290"/>
      <c r="PY26" s="143">
        <f t="shared" si="142"/>
        <v>-3300.6299999999974</v>
      </c>
      <c r="PZ26" s="8">
        <f t="shared" si="38"/>
        <v>-3300.6299999999974</v>
      </c>
      <c r="QA26" s="8">
        <f t="shared" si="39"/>
        <v>0</v>
      </c>
      <c r="QB26" s="290">
        <f t="shared" si="143"/>
        <v>1870.6200000000001</v>
      </c>
      <c r="QC26" s="290">
        <v>166.13</v>
      </c>
      <c r="QD26" s="143">
        <v>166.13</v>
      </c>
      <c r="QE26" s="143">
        <v>166.13</v>
      </c>
      <c r="QF26" s="143">
        <v>166.13</v>
      </c>
      <c r="QG26" s="143">
        <v>166.13</v>
      </c>
      <c r="QH26" s="143">
        <v>166.13</v>
      </c>
      <c r="QI26" s="143">
        <v>218.46</v>
      </c>
      <c r="QJ26" s="143">
        <v>218.46</v>
      </c>
      <c r="QK26" s="143">
        <v>218.46</v>
      </c>
      <c r="QL26" s="143">
        <v>218.46</v>
      </c>
      <c r="QM26" s="143"/>
      <c r="QN26" s="143"/>
      <c r="QO26" s="8">
        <f t="shared" si="144"/>
        <v>0</v>
      </c>
      <c r="QP26" s="290">
        <v>0</v>
      </c>
      <c r="QQ26" s="290">
        <v>0</v>
      </c>
      <c r="QR26" s="290">
        <v>0</v>
      </c>
      <c r="QS26" s="290"/>
      <c r="QT26" s="290">
        <v>0</v>
      </c>
      <c r="QU26" s="290"/>
      <c r="QV26" s="290"/>
      <c r="QW26" s="290">
        <v>0</v>
      </c>
      <c r="QX26" s="290"/>
      <c r="QY26" s="290">
        <v>0</v>
      </c>
      <c r="QZ26" s="290"/>
      <c r="RA26" s="290"/>
      <c r="RB26" s="143">
        <f t="shared" si="145"/>
        <v>-1870.6200000000001</v>
      </c>
      <c r="RC26" s="8">
        <f t="shared" si="40"/>
        <v>-1870.6200000000001</v>
      </c>
      <c r="RD26" s="8">
        <f t="shared" si="41"/>
        <v>0</v>
      </c>
      <c r="RE26" s="290">
        <f t="shared" si="146"/>
        <v>9463.7199999999975</v>
      </c>
      <c r="RF26" s="8">
        <v>859.54</v>
      </c>
      <c r="RG26" s="143">
        <v>859.54</v>
      </c>
      <c r="RH26" s="143">
        <v>859.54</v>
      </c>
      <c r="RI26" s="143">
        <v>859.54</v>
      </c>
      <c r="RJ26" s="143">
        <v>859.54</v>
      </c>
      <c r="RK26" s="143">
        <v>859.54</v>
      </c>
      <c r="RL26" s="292">
        <v>1076.6199999999999</v>
      </c>
      <c r="RM26" s="143">
        <v>1076.6199999999999</v>
      </c>
      <c r="RN26" s="143">
        <v>1076.6199999999999</v>
      </c>
      <c r="RO26" s="143">
        <v>1076.6199999999999</v>
      </c>
      <c r="RP26" s="143"/>
      <c r="RQ26" s="143"/>
      <c r="RR26" s="8">
        <f t="shared" si="147"/>
        <v>5995.69</v>
      </c>
      <c r="RS26" s="290">
        <v>0</v>
      </c>
      <c r="RT26" s="290"/>
      <c r="RU26" s="290">
        <v>5995.69</v>
      </c>
      <c r="RV26" s="290">
        <v>0</v>
      </c>
      <c r="RW26" s="290">
        <v>0</v>
      </c>
      <c r="RX26" s="290">
        <v>0</v>
      </c>
      <c r="RY26" s="290"/>
      <c r="RZ26" s="290">
        <v>0</v>
      </c>
      <c r="SA26" s="290">
        <v>0</v>
      </c>
      <c r="SB26" s="290">
        <v>0</v>
      </c>
      <c r="SC26" s="290"/>
      <c r="SD26" s="290"/>
      <c r="SE26" s="8">
        <f t="shared" si="42"/>
        <v>-3468.0299999999979</v>
      </c>
      <c r="SF26" s="8">
        <f t="shared" si="43"/>
        <v>-3468.0299999999979</v>
      </c>
      <c r="SG26" s="8">
        <f t="shared" si="44"/>
        <v>0</v>
      </c>
      <c r="SH26" s="290">
        <f t="shared" si="148"/>
        <v>8605.5400000000009</v>
      </c>
      <c r="SI26" s="290">
        <v>818.01</v>
      </c>
      <c r="SJ26" s="143">
        <v>818.01</v>
      </c>
      <c r="SK26" s="143">
        <v>818.01</v>
      </c>
      <c r="SL26" s="143">
        <v>818.01</v>
      </c>
      <c r="SM26" s="143">
        <v>818.01</v>
      </c>
      <c r="SN26" s="143">
        <v>818.01</v>
      </c>
      <c r="SO26" s="143">
        <v>924.37</v>
      </c>
      <c r="SP26" s="143">
        <v>924.37</v>
      </c>
      <c r="SQ26" s="143">
        <v>924.37</v>
      </c>
      <c r="SR26" s="143">
        <v>924.37</v>
      </c>
      <c r="SS26" s="143"/>
      <c r="ST26" s="143"/>
      <c r="SU26" s="8">
        <f t="shared" si="149"/>
        <v>0</v>
      </c>
      <c r="SV26" s="290">
        <v>0</v>
      </c>
      <c r="SW26" s="290">
        <v>0</v>
      </c>
      <c r="SX26" s="290">
        <v>0</v>
      </c>
      <c r="SY26" s="290">
        <v>0</v>
      </c>
      <c r="SZ26" s="290">
        <v>0</v>
      </c>
      <c r="TA26" s="290"/>
      <c r="TB26" s="290"/>
      <c r="TC26" s="290">
        <v>0</v>
      </c>
      <c r="TD26" s="290">
        <v>0</v>
      </c>
      <c r="TE26" s="290">
        <f>VLOOKUP(C26,'[2]Фін.рез.(витрати)'!$C$8:$AH$94,32,0)</f>
        <v>0</v>
      </c>
      <c r="TF26" s="290"/>
      <c r="TG26" s="290"/>
      <c r="TH26" s="8">
        <f t="shared" si="45"/>
        <v>-8605.5400000000009</v>
      </c>
      <c r="TI26" s="8">
        <f t="shared" si="46"/>
        <v>-8605.5400000000009</v>
      </c>
      <c r="TJ26" s="8">
        <f t="shared" si="47"/>
        <v>0</v>
      </c>
      <c r="TK26" s="290">
        <f t="shared" si="150"/>
        <v>2388.1799999999998</v>
      </c>
      <c r="TL26" s="290">
        <v>210.67</v>
      </c>
      <c r="TM26" s="143">
        <v>210.67</v>
      </c>
      <c r="TN26" s="143">
        <v>210.67</v>
      </c>
      <c r="TO26" s="143">
        <v>210.67</v>
      </c>
      <c r="TP26" s="143">
        <v>210.67</v>
      </c>
      <c r="TQ26" s="143">
        <v>210.67</v>
      </c>
      <c r="TR26" s="143">
        <v>281.04000000000002</v>
      </c>
      <c r="TS26" s="143">
        <v>281.04000000000002</v>
      </c>
      <c r="TT26" s="143">
        <v>281.04000000000002</v>
      </c>
      <c r="TU26" s="143">
        <v>281.04000000000002</v>
      </c>
      <c r="TV26" s="143"/>
      <c r="TW26" s="143"/>
      <c r="TX26" s="8">
        <f t="shared" si="151"/>
        <v>7423.67</v>
      </c>
      <c r="TY26" s="290">
        <v>0</v>
      </c>
      <c r="TZ26" s="290">
        <v>541.28</v>
      </c>
      <c r="UA26" s="290">
        <v>6882.39</v>
      </c>
      <c r="UB26" s="290">
        <v>0</v>
      </c>
      <c r="UC26" s="290">
        <v>0</v>
      </c>
      <c r="UD26" s="290">
        <v>0</v>
      </c>
      <c r="UE26" s="290">
        <v>0</v>
      </c>
      <c r="UF26" s="290">
        <v>0</v>
      </c>
      <c r="UG26" s="290">
        <v>0</v>
      </c>
      <c r="UH26" s="290">
        <f>VLOOKUP(C26,'[2]Фін.рез.(витрати)'!$C$8:$AI$94,33,0)</f>
        <v>0</v>
      </c>
      <c r="UI26" s="290"/>
      <c r="UJ26" s="290"/>
      <c r="UK26" s="8">
        <f t="shared" si="48"/>
        <v>5035.49</v>
      </c>
      <c r="UL26" s="8">
        <f t="shared" si="49"/>
        <v>0</v>
      </c>
      <c r="UM26" s="8">
        <f t="shared" si="50"/>
        <v>5035.49</v>
      </c>
      <c r="UN26" s="290">
        <f t="shared" si="152"/>
        <v>61.339999999999996</v>
      </c>
      <c r="UO26" s="290">
        <v>5.41</v>
      </c>
      <c r="UP26" s="143">
        <v>5.41</v>
      </c>
      <c r="UQ26" s="143">
        <v>5.41</v>
      </c>
      <c r="UR26" s="143">
        <v>5.41</v>
      </c>
      <c r="US26" s="143">
        <v>5.41</v>
      </c>
      <c r="UT26" s="143">
        <v>5.41</v>
      </c>
      <c r="UU26" s="143">
        <v>7.22</v>
      </c>
      <c r="UV26" s="143">
        <v>7.22</v>
      </c>
      <c r="UW26" s="143">
        <v>7.22</v>
      </c>
      <c r="UX26" s="143">
        <v>7.22</v>
      </c>
      <c r="UY26" s="143"/>
      <c r="UZ26" s="143"/>
      <c r="VA26" s="8">
        <f t="shared" si="51"/>
        <v>0</v>
      </c>
      <c r="VB26" s="143"/>
      <c r="VC26" s="143"/>
      <c r="VD26" s="143"/>
      <c r="VE26" s="143"/>
      <c r="VF26" s="143"/>
      <c r="VG26" s="143"/>
      <c r="VH26" s="143"/>
      <c r="VI26" s="143"/>
      <c r="VJ26" s="143"/>
      <c r="VK26" s="143"/>
      <c r="VL26" s="143"/>
      <c r="VM26" s="143"/>
      <c r="VN26" s="8">
        <f t="shared" si="52"/>
        <v>-61.339999999999996</v>
      </c>
      <c r="VO26" s="8">
        <f t="shared" si="53"/>
        <v>-61.339999999999996</v>
      </c>
      <c r="VP26" s="8">
        <f t="shared" si="54"/>
        <v>0</v>
      </c>
      <c r="VQ26" s="88">
        <f t="shared" si="55"/>
        <v>0</v>
      </c>
      <c r="VR26" s="150"/>
      <c r="VS26" s="150"/>
      <c r="VT26" s="150"/>
      <c r="VU26" s="150"/>
      <c r="VV26" s="150"/>
      <c r="VW26" s="150"/>
      <c r="VX26" s="150"/>
      <c r="VY26" s="150"/>
      <c r="VZ26" s="150"/>
      <c r="WA26" s="150"/>
      <c r="WB26" s="150"/>
      <c r="WC26" s="150"/>
      <c r="WD26" s="88">
        <f t="shared" si="56"/>
        <v>0</v>
      </c>
      <c r="WE26" s="143"/>
      <c r="WF26" s="143"/>
      <c r="WG26" s="143"/>
      <c r="WH26" s="143"/>
      <c r="WI26" s="143"/>
      <c r="WJ26" s="143"/>
      <c r="WK26" s="143"/>
      <c r="WL26" s="143"/>
      <c r="WM26" s="143"/>
      <c r="WN26" s="143"/>
      <c r="WO26" s="143"/>
      <c r="WP26" s="143"/>
      <c r="WQ26" s="88">
        <f t="shared" si="57"/>
        <v>0</v>
      </c>
      <c r="WR26" s="88">
        <f t="shared" si="58"/>
        <v>0</v>
      </c>
      <c r="WS26" s="88">
        <f t="shared" si="59"/>
        <v>0</v>
      </c>
      <c r="WT26" s="291">
        <f t="shared" si="153"/>
        <v>116866.95999999999</v>
      </c>
      <c r="WU26" s="291">
        <v>9932.8799999999992</v>
      </c>
      <c r="WV26" s="150">
        <v>9932.8799999999992</v>
      </c>
      <c r="WW26" s="150">
        <v>9932.8799999999992</v>
      </c>
      <c r="WX26" s="150">
        <v>9932.8799999999992</v>
      </c>
      <c r="WY26" s="150">
        <v>9932.8799999999992</v>
      </c>
      <c r="WZ26" s="150">
        <v>9932.8799999999992</v>
      </c>
      <c r="XA26" s="150">
        <v>14317.42</v>
      </c>
      <c r="XB26" s="150">
        <v>14317.42</v>
      </c>
      <c r="XC26" s="150">
        <v>14317.42</v>
      </c>
      <c r="XD26" s="150">
        <v>14317.42</v>
      </c>
      <c r="XE26" s="150"/>
      <c r="XF26" s="150"/>
      <c r="XG26" s="291">
        <f t="shared" si="154"/>
        <v>106484.02358974979</v>
      </c>
      <c r="XH26" s="290">
        <v>11300.651568342224</v>
      </c>
      <c r="XI26" s="290">
        <v>12507.299175101809</v>
      </c>
      <c r="XJ26" s="290"/>
      <c r="XK26" s="290">
        <v>9836.9921688756913</v>
      </c>
      <c r="XL26" s="290">
        <v>10072.96296313631</v>
      </c>
      <c r="XM26" s="290">
        <v>13108.151855082075</v>
      </c>
      <c r="XN26" s="290">
        <v>13574.026623948072</v>
      </c>
      <c r="XO26" s="290">
        <v>9936.7425722607004</v>
      </c>
      <c r="XP26" s="290">
        <v>13731.241499128595</v>
      </c>
      <c r="XQ26" s="290">
        <f>VLOOKUP(C26,'[2]Фін.рез.(витрати)'!$C$8:$AL$94,36,0)</f>
        <v>12415.955163874332</v>
      </c>
      <c r="XR26" s="290"/>
      <c r="XS26" s="290"/>
      <c r="XT26" s="88">
        <f t="shared" si="60"/>
        <v>-10382.9364102502</v>
      </c>
      <c r="XU26" s="88">
        <f t="shared" si="61"/>
        <v>-10382.9364102502</v>
      </c>
      <c r="XV26" s="88">
        <f t="shared" si="62"/>
        <v>0</v>
      </c>
      <c r="XW26" s="291">
        <f t="shared" si="155"/>
        <v>58309.179999999993</v>
      </c>
      <c r="XX26" s="291">
        <v>5153.03</v>
      </c>
      <c r="XY26" s="150">
        <v>5153.03</v>
      </c>
      <c r="XZ26" s="150">
        <v>5153.03</v>
      </c>
      <c r="YA26" s="150">
        <v>5153.03</v>
      </c>
      <c r="YB26" s="150">
        <v>5153.03</v>
      </c>
      <c r="YC26" s="150">
        <v>5153.03</v>
      </c>
      <c r="YD26" s="150">
        <v>6847.75</v>
      </c>
      <c r="YE26" s="150">
        <v>6847.75</v>
      </c>
      <c r="YF26" s="150">
        <v>6847.75</v>
      </c>
      <c r="YG26" s="150">
        <v>6847.75</v>
      </c>
      <c r="YH26" s="150"/>
      <c r="YI26" s="150"/>
      <c r="YJ26" s="88">
        <f t="shared" si="156"/>
        <v>63926.304990262732</v>
      </c>
      <c r="YK26" s="290">
        <v>7341.5019031136144</v>
      </c>
      <c r="YL26" s="290">
        <v>6304.2863172018988</v>
      </c>
      <c r="YM26" s="290">
        <v>5657.8875565738163</v>
      </c>
      <c r="YN26" s="290">
        <v>5502.0121999629864</v>
      </c>
      <c r="YO26" s="290">
        <v>5426.6670104678451</v>
      </c>
      <c r="YP26" s="290">
        <v>7110.1741219358337</v>
      </c>
      <c r="YQ26" s="290">
        <v>7766.4173137444077</v>
      </c>
      <c r="YR26" s="290">
        <v>5644.9282998333019</v>
      </c>
      <c r="YS26" s="290">
        <v>6499.5580051273673</v>
      </c>
      <c r="YT26" s="290">
        <f>VLOOKUP(C26,'[2]Фін.рез.(витрати)'!$C$8:$AM$94,37,0)</f>
        <v>6672.8722623016656</v>
      </c>
      <c r="YU26" s="290"/>
      <c r="YV26" s="290"/>
      <c r="YW26" s="143">
        <f t="shared" si="157"/>
        <v>5617.1249902627387</v>
      </c>
      <c r="YX26" s="88">
        <f t="shared" si="63"/>
        <v>0</v>
      </c>
      <c r="YY26" s="88">
        <f t="shared" si="64"/>
        <v>5617.1249902627387</v>
      </c>
      <c r="YZ26" s="291">
        <f t="shared" si="158"/>
        <v>3382.48</v>
      </c>
      <c r="ZA26" s="291">
        <v>320.22000000000003</v>
      </c>
      <c r="ZB26" s="150">
        <v>320.22000000000003</v>
      </c>
      <c r="ZC26" s="150">
        <v>320.22000000000003</v>
      </c>
      <c r="ZD26" s="150">
        <v>320.22000000000003</v>
      </c>
      <c r="ZE26" s="150">
        <v>320.22000000000003</v>
      </c>
      <c r="ZF26" s="150">
        <v>320.22000000000003</v>
      </c>
      <c r="ZG26" s="150">
        <v>365.29</v>
      </c>
      <c r="ZH26" s="150">
        <v>365.29</v>
      </c>
      <c r="ZI26" s="150">
        <v>365.29</v>
      </c>
      <c r="ZJ26" s="150">
        <v>365.29</v>
      </c>
      <c r="ZK26" s="150"/>
      <c r="ZL26" s="150"/>
      <c r="ZM26" s="88">
        <f t="shared" si="159"/>
        <v>15455.674643675582</v>
      </c>
      <c r="ZN26" s="291"/>
      <c r="ZO26" s="290">
        <v>1907.1713147991923</v>
      </c>
      <c r="ZP26" s="290">
        <v>11840.360224833921</v>
      </c>
      <c r="ZQ26" s="290">
        <v>1708.1431040424679</v>
      </c>
      <c r="ZR26" s="290"/>
      <c r="ZS26" s="290"/>
      <c r="ZT26" s="290"/>
      <c r="ZU26" s="290"/>
      <c r="ZV26" s="290"/>
      <c r="ZW26" s="290"/>
      <c r="ZX26" s="290"/>
      <c r="ZY26" s="290"/>
      <c r="ZZ26" s="88">
        <f t="shared" si="65"/>
        <v>12073.194643675582</v>
      </c>
      <c r="AAA26" s="88">
        <f t="shared" si="66"/>
        <v>0</v>
      </c>
      <c r="AAB26" s="88">
        <f t="shared" si="67"/>
        <v>12073.194643675582</v>
      </c>
      <c r="AAC26" s="291">
        <f t="shared" si="160"/>
        <v>1339.7200000000003</v>
      </c>
      <c r="AAD26" s="291">
        <v>133.02000000000001</v>
      </c>
      <c r="AAE26" s="150">
        <v>133.02000000000001</v>
      </c>
      <c r="AAF26" s="150">
        <v>133.02000000000001</v>
      </c>
      <c r="AAG26" s="150">
        <v>133.02000000000001</v>
      </c>
      <c r="AAH26" s="150">
        <v>133.02000000000001</v>
      </c>
      <c r="AAI26" s="150">
        <v>133.02000000000001</v>
      </c>
      <c r="AAJ26" s="150">
        <v>135.4</v>
      </c>
      <c r="AAK26" s="150">
        <v>135.4</v>
      </c>
      <c r="AAL26" s="150">
        <v>135.4</v>
      </c>
      <c r="AAM26" s="150">
        <v>135.4</v>
      </c>
      <c r="AAN26" s="150"/>
      <c r="AAO26" s="150"/>
      <c r="AAP26" s="88">
        <f t="shared" si="161"/>
        <v>1576.2820905832002</v>
      </c>
      <c r="AAQ26" s="290">
        <v>163.09654361000003</v>
      </c>
      <c r="AAR26" s="290">
        <v>159.46445254740001</v>
      </c>
      <c r="AAS26" s="290">
        <v>159.09001108000001</v>
      </c>
      <c r="AAT26" s="290">
        <v>158.28322510000001</v>
      </c>
      <c r="AAU26" s="290">
        <v>159.01271966580001</v>
      </c>
      <c r="AAV26" s="290">
        <v>159.01657772000002</v>
      </c>
      <c r="AAW26" s="290">
        <v>155.30805290000001</v>
      </c>
      <c r="AAX26" s="290">
        <v>154.09472078000002</v>
      </c>
      <c r="AAY26" s="290">
        <v>152.97990708</v>
      </c>
      <c r="AAZ26" s="290">
        <f>VLOOKUP(C26,'[2]Фін.рез.(витрати)'!$C$8:$AO$94,39,0)</f>
        <v>155.93588010000002</v>
      </c>
      <c r="ABA26" s="290"/>
      <c r="ABB26" s="290"/>
      <c r="ABC26" s="88">
        <f t="shared" si="68"/>
        <v>236.56209058319996</v>
      </c>
      <c r="ABD26" s="88">
        <f t="shared" si="69"/>
        <v>0</v>
      </c>
      <c r="ABE26" s="88">
        <f t="shared" si="70"/>
        <v>236.56209058319996</v>
      </c>
      <c r="ABF26" s="291">
        <f t="shared" si="162"/>
        <v>294.58</v>
      </c>
      <c r="ABG26" s="291">
        <v>29.21</v>
      </c>
      <c r="ABH26" s="150">
        <v>29.21</v>
      </c>
      <c r="ABI26" s="150">
        <v>29.21</v>
      </c>
      <c r="ABJ26" s="150">
        <v>29.21</v>
      </c>
      <c r="ABK26" s="150">
        <v>29.21</v>
      </c>
      <c r="ABL26" s="150">
        <v>29.21</v>
      </c>
      <c r="ABM26" s="150">
        <v>29.83</v>
      </c>
      <c r="ABN26" s="150">
        <v>29.83</v>
      </c>
      <c r="ABO26" s="150">
        <v>29.83</v>
      </c>
      <c r="ABP26" s="150">
        <v>29.83</v>
      </c>
      <c r="ABQ26" s="150"/>
      <c r="ABR26" s="150"/>
      <c r="ABS26" s="88">
        <f t="shared" si="163"/>
        <v>0</v>
      </c>
      <c r="ABT26" s="290">
        <v>0</v>
      </c>
      <c r="ABU26" s="290"/>
      <c r="ABV26" s="290"/>
      <c r="ABW26" s="290"/>
      <c r="ABX26" s="290"/>
      <c r="ABY26" s="290"/>
      <c r="ABZ26" s="290"/>
      <c r="ACA26" s="290">
        <v>0</v>
      </c>
      <c r="ACB26" s="290">
        <v>0</v>
      </c>
      <c r="ACC26" s="290">
        <f>VLOOKUP(C26,'[2]Фін.рез.(витрати)'!$C$8:$AP$94,40,0)</f>
        <v>0</v>
      </c>
      <c r="ACD26" s="290"/>
      <c r="ACE26" s="290"/>
      <c r="ACF26" s="88">
        <f t="shared" si="71"/>
        <v>-294.58</v>
      </c>
      <c r="ACG26" s="88">
        <f t="shared" si="72"/>
        <v>-294.58</v>
      </c>
      <c r="ACH26" s="88">
        <f t="shared" si="73"/>
        <v>0</v>
      </c>
      <c r="ACI26" s="86">
        <f t="shared" si="74"/>
        <v>48069.34</v>
      </c>
      <c r="ACJ26" s="88">
        <f t="shared" si="75"/>
        <v>30649.525181568002</v>
      </c>
      <c r="ACK26" s="288">
        <f t="shared" si="76"/>
        <v>-17419.814818431994</v>
      </c>
      <c r="ACL26" s="88">
        <f t="shared" si="77"/>
        <v>-17419.814818431994</v>
      </c>
      <c r="ACM26" s="88">
        <f t="shared" si="78"/>
        <v>0</v>
      </c>
      <c r="ACN26" s="290">
        <f t="shared" si="164"/>
        <v>12902.960000000001</v>
      </c>
      <c r="ACO26" s="290">
        <v>1328.44</v>
      </c>
      <c r="ACP26" s="143">
        <v>1328.44</v>
      </c>
      <c r="ACQ26" s="143">
        <v>1328.44</v>
      </c>
      <c r="ACR26" s="143">
        <v>1328.44</v>
      </c>
      <c r="ACS26" s="143">
        <v>1328.44</v>
      </c>
      <c r="ACT26" s="143">
        <v>1328.44</v>
      </c>
      <c r="ACU26" s="143">
        <v>1233.08</v>
      </c>
      <c r="ACV26" s="143">
        <v>1233.08</v>
      </c>
      <c r="ACW26" s="143">
        <v>1233.08</v>
      </c>
      <c r="ACX26" s="143">
        <v>1233.08</v>
      </c>
      <c r="ACY26" s="143"/>
      <c r="ACZ26" s="143"/>
      <c r="ADA26" s="8">
        <f t="shared" si="165"/>
        <v>17965.195138332001</v>
      </c>
      <c r="ADB26" s="290">
        <v>1110.276171</v>
      </c>
      <c r="ADC26" s="290">
        <v>2486.5257721320004</v>
      </c>
      <c r="ADD26" s="290">
        <v>7315.3705680000003</v>
      </c>
      <c r="ADE26" s="290">
        <v>0</v>
      </c>
      <c r="ADF26" s="290">
        <v>0</v>
      </c>
      <c r="ADG26" s="290">
        <v>808.81237800000008</v>
      </c>
      <c r="ADH26" s="290">
        <v>1651.713444</v>
      </c>
      <c r="ADI26" s="290">
        <v>1345.8822479999999</v>
      </c>
      <c r="ADJ26" s="290">
        <v>1143.5832072000001</v>
      </c>
      <c r="ADK26" s="290">
        <f>VLOOKUP(C26,'[2]Фін.рез.(витрати)'!$C$8:$AR$94,42,0)</f>
        <v>2103.0313500000002</v>
      </c>
      <c r="ADL26" s="290"/>
      <c r="ADM26" s="290"/>
      <c r="ADN26" s="8">
        <f t="shared" si="79"/>
        <v>5062.2351383320001</v>
      </c>
      <c r="ADO26" s="8">
        <f t="shared" si="80"/>
        <v>0</v>
      </c>
      <c r="ADP26" s="8">
        <f t="shared" si="81"/>
        <v>5062.2351383320001</v>
      </c>
      <c r="ADQ26" s="290">
        <f t="shared" si="166"/>
        <v>35166.379999999997</v>
      </c>
      <c r="ADR26" s="290">
        <v>3620.21</v>
      </c>
      <c r="ADS26" s="143">
        <v>3620.21</v>
      </c>
      <c r="ADT26" s="143">
        <v>3620.21</v>
      </c>
      <c r="ADU26" s="143">
        <v>3620.21</v>
      </c>
      <c r="ADV26" s="143">
        <v>3620.21</v>
      </c>
      <c r="ADW26" s="143">
        <v>3620.21</v>
      </c>
      <c r="ADX26" s="143">
        <v>3361.28</v>
      </c>
      <c r="ADY26" s="143">
        <v>3361.28</v>
      </c>
      <c r="ADZ26" s="143">
        <v>3361.28</v>
      </c>
      <c r="AEA26" s="143">
        <v>3361.28</v>
      </c>
      <c r="AEB26" s="143"/>
      <c r="AEC26" s="143"/>
      <c r="AED26" s="8">
        <f t="shared" si="167"/>
        <v>12684.330043236001</v>
      </c>
      <c r="AEE26" s="290">
        <v>1106.0864495999999</v>
      </c>
      <c r="AEF26" s="290">
        <v>1380.492891612</v>
      </c>
      <c r="AEG26" s="290">
        <v>1503.9421055999999</v>
      </c>
      <c r="AEH26" s="290">
        <v>939.26309400000002</v>
      </c>
      <c r="AEI26" s="290">
        <v>1315.3100088240001</v>
      </c>
      <c r="AEJ26" s="290">
        <v>1290.8318760000002</v>
      </c>
      <c r="AEK26" s="290">
        <v>291.24415800000003</v>
      </c>
      <c r="AEL26" s="290">
        <v>1710.0621504000001</v>
      </c>
      <c r="AEM26" s="290">
        <v>1733.0590872000002</v>
      </c>
      <c r="AEN26" s="290">
        <f>VLOOKUP(C26,'[2]Фін.рез.(витрати)'!$C$8:$AS$94,43,0)</f>
        <v>1414.0382219999999</v>
      </c>
      <c r="AEO26" s="290"/>
      <c r="AEP26" s="290"/>
      <c r="AEQ26" s="8">
        <f t="shared" si="82"/>
        <v>-22482.049956763996</v>
      </c>
      <c r="AER26" s="8">
        <f t="shared" si="83"/>
        <v>-22482.049956763996</v>
      </c>
      <c r="AES26" s="8">
        <f t="shared" si="84"/>
        <v>0</v>
      </c>
      <c r="AET26" s="290">
        <f t="shared" si="168"/>
        <v>0</v>
      </c>
      <c r="AEU26" s="290"/>
      <c r="AEV26" s="143"/>
      <c r="AEW26" s="143"/>
      <c r="AEX26" s="143"/>
      <c r="AEY26" s="143"/>
      <c r="AEZ26" s="143"/>
      <c r="AFA26" s="143"/>
      <c r="AFB26" s="143"/>
      <c r="AFC26" s="143"/>
      <c r="AFD26" s="143"/>
      <c r="AFE26" s="143"/>
      <c r="AFF26" s="143"/>
      <c r="AFG26" s="8">
        <f t="shared" si="169"/>
        <v>0</v>
      </c>
      <c r="AFH26" s="290"/>
      <c r="AFI26" s="290"/>
      <c r="AFJ26" s="290"/>
      <c r="AFK26" s="290"/>
      <c r="AFL26" s="290"/>
      <c r="AFM26" s="290"/>
      <c r="AFN26" s="290"/>
      <c r="AFO26" s="290"/>
      <c r="AFP26" s="290"/>
      <c r="AFQ26" s="290"/>
      <c r="AFR26" s="290"/>
      <c r="AFS26" s="290"/>
      <c r="AFT26" s="8">
        <f t="shared" si="85"/>
        <v>0</v>
      </c>
      <c r="AFU26" s="8">
        <f t="shared" si="86"/>
        <v>0</v>
      </c>
      <c r="AFV26" s="94">
        <f t="shared" si="87"/>
        <v>0</v>
      </c>
      <c r="AFW26" s="293">
        <f t="shared" si="88"/>
        <v>512052.14</v>
      </c>
      <c r="AFX26" s="294">
        <f t="shared" si="89"/>
        <v>827611.18850667321</v>
      </c>
      <c r="AFY26" s="295">
        <f t="shared" si="90"/>
        <v>315559.04850667319</v>
      </c>
      <c r="AFZ26" s="8">
        <f t="shared" si="170"/>
        <v>0</v>
      </c>
      <c r="AGA26" s="95">
        <f t="shared" si="171"/>
        <v>315559.04850667319</v>
      </c>
      <c r="AGB26" s="296">
        <f t="shared" si="91"/>
        <v>614462.56799999997</v>
      </c>
      <c r="AGC26" s="295">
        <f t="shared" si="91"/>
        <v>993133.42620800785</v>
      </c>
      <c r="AGD26" s="295">
        <f t="shared" si="92"/>
        <v>378670.85820800788</v>
      </c>
      <c r="AGE26" s="8">
        <f t="shared" si="93"/>
        <v>0</v>
      </c>
      <c r="AGF26" s="94">
        <f t="shared" si="94"/>
        <v>378670.85820800788</v>
      </c>
      <c r="AGG26" s="107">
        <f t="shared" si="172"/>
        <v>30723.128400000001</v>
      </c>
      <c r="AGH26" s="140">
        <f t="shared" si="173"/>
        <v>49656.671310400394</v>
      </c>
      <c r="AGI26" s="295">
        <f t="shared" si="95"/>
        <v>18933.542910400392</v>
      </c>
      <c r="AGJ26" s="8">
        <f t="shared" si="96"/>
        <v>0</v>
      </c>
      <c r="AGK26" s="95">
        <f t="shared" si="97"/>
        <v>18933.542910400392</v>
      </c>
      <c r="AGL26" s="108">
        <f t="shared" si="174"/>
        <v>645185.69640000002</v>
      </c>
      <c r="AGM26" s="108">
        <f t="shared" si="174"/>
        <v>1042790.0975184082</v>
      </c>
      <c r="AGN26" s="297">
        <f t="shared" si="99"/>
        <v>397604.40111840819</v>
      </c>
      <c r="AGO26" s="108">
        <f t="shared" si="100"/>
        <v>0</v>
      </c>
      <c r="AGP26" s="109">
        <f t="shared" si="101"/>
        <v>397604.40111840819</v>
      </c>
      <c r="AGQ26" s="139">
        <f t="shared" si="175"/>
        <v>4.7619047619047623E-2</v>
      </c>
      <c r="AGR26" s="298"/>
      <c r="AGS26" s="298">
        <v>0.05</v>
      </c>
      <c r="AGT26" s="299"/>
      <c r="AGU26" s="177"/>
      <c r="AGV26" s="9"/>
      <c r="AGW26" s="9"/>
      <c r="AGX26" s="9"/>
      <c r="AGY26" s="9"/>
      <c r="AGZ26" s="9"/>
      <c r="AHA26" s="9"/>
      <c r="AHB26" s="9"/>
      <c r="AHC26" s="9"/>
      <c r="AHD26" s="9"/>
      <c r="AHE26" s="9"/>
      <c r="AHF26" s="9"/>
      <c r="AHG26" s="9"/>
      <c r="AHH26" s="9"/>
    </row>
    <row r="27" spans="1:892" s="141" customFormat="1" ht="12.75" outlineLevel="1" x14ac:dyDescent="0.25">
      <c r="A27" s="154">
        <v>457</v>
      </c>
      <c r="B27" s="285">
        <v>3</v>
      </c>
      <c r="C27" s="303" t="s">
        <v>744</v>
      </c>
      <c r="D27" s="301">
        <v>9</v>
      </c>
      <c r="E27" s="151">
        <v>8731.4700000000012</v>
      </c>
      <c r="F27" s="288">
        <f t="shared" si="0"/>
        <v>77659.92</v>
      </c>
      <c r="G27" s="289">
        <f t="shared" si="1"/>
        <v>140705.33521199715</v>
      </c>
      <c r="H27" s="288">
        <f t="shared" si="2"/>
        <v>63045.415211997155</v>
      </c>
      <c r="I27" s="88">
        <f t="shared" si="3"/>
        <v>0</v>
      </c>
      <c r="J27" s="88">
        <f t="shared" si="4"/>
        <v>63045.415211997155</v>
      </c>
      <c r="K27" s="290">
        <f t="shared" si="102"/>
        <v>41178.9</v>
      </c>
      <c r="L27" s="143">
        <v>3629.63</v>
      </c>
      <c r="M27" s="143">
        <v>3629.63</v>
      </c>
      <c r="N27" s="143">
        <v>3629.63</v>
      </c>
      <c r="O27" s="143">
        <v>3629.63</v>
      </c>
      <c r="P27" s="143">
        <v>3629.63</v>
      </c>
      <c r="Q27" s="143">
        <v>3629.63</v>
      </c>
      <c r="R27" s="143">
        <v>4850.28</v>
      </c>
      <c r="S27" s="143">
        <v>4850.28</v>
      </c>
      <c r="T27" s="143">
        <v>4850.28</v>
      </c>
      <c r="U27" s="143">
        <v>4850.28</v>
      </c>
      <c r="V27" s="143"/>
      <c r="W27" s="143"/>
      <c r="X27" s="143">
        <f t="shared" si="103"/>
        <v>50692.168332746107</v>
      </c>
      <c r="Y27" s="290">
        <v>0</v>
      </c>
      <c r="Z27" s="290">
        <v>0</v>
      </c>
      <c r="AA27" s="290">
        <v>23216.309238726502</v>
      </c>
      <c r="AB27" s="290">
        <v>0</v>
      </c>
      <c r="AC27" s="290">
        <v>0</v>
      </c>
      <c r="AD27" s="290">
        <v>0</v>
      </c>
      <c r="AE27" s="290">
        <v>0</v>
      </c>
      <c r="AF27" s="290">
        <v>0</v>
      </c>
      <c r="AG27" s="290">
        <v>27475.859094019605</v>
      </c>
      <c r="AH27" s="290">
        <v>0</v>
      </c>
      <c r="AI27" s="290"/>
      <c r="AJ27" s="290"/>
      <c r="AK27" s="143"/>
      <c r="AL27" s="143">
        <f t="shared" si="104"/>
        <v>0</v>
      </c>
      <c r="AM27" s="143">
        <f t="shared" si="5"/>
        <v>0</v>
      </c>
      <c r="AN27" s="290">
        <f t="shared" si="105"/>
        <v>7040.28</v>
      </c>
      <c r="AO27" s="143">
        <v>619.29999999999995</v>
      </c>
      <c r="AP27" s="143">
        <v>619.29999999999995</v>
      </c>
      <c r="AQ27" s="143">
        <v>619.29999999999995</v>
      </c>
      <c r="AR27" s="143">
        <v>619.29999999999995</v>
      </c>
      <c r="AS27" s="143">
        <v>619.29999999999995</v>
      </c>
      <c r="AT27" s="143">
        <v>619.29999999999995</v>
      </c>
      <c r="AU27" s="143">
        <v>831.12</v>
      </c>
      <c r="AV27" s="143">
        <v>831.12</v>
      </c>
      <c r="AW27" s="143">
        <v>831.12</v>
      </c>
      <c r="AX27" s="143">
        <v>831.12</v>
      </c>
      <c r="AY27" s="143"/>
      <c r="AZ27" s="143"/>
      <c r="BA27" s="8">
        <f t="shared" si="106"/>
        <v>8764.9115767947842</v>
      </c>
      <c r="BB27" s="290">
        <v>0</v>
      </c>
      <c r="BC27" s="290">
        <v>0</v>
      </c>
      <c r="BD27" s="290">
        <v>4014.2147416863781</v>
      </c>
      <c r="BE27" s="290">
        <v>0</v>
      </c>
      <c r="BF27" s="290">
        <v>0</v>
      </c>
      <c r="BG27" s="290">
        <v>0</v>
      </c>
      <c r="BH27" s="290">
        <v>0</v>
      </c>
      <c r="BI27" s="290">
        <v>0</v>
      </c>
      <c r="BJ27" s="290">
        <v>4750.696835108407</v>
      </c>
      <c r="BK27" s="290">
        <v>0</v>
      </c>
      <c r="BL27" s="290"/>
      <c r="BM27" s="290"/>
      <c r="BN27" s="143"/>
      <c r="BO27" s="8">
        <f t="shared" si="6"/>
        <v>0</v>
      </c>
      <c r="BP27" s="8">
        <f t="shared" si="7"/>
        <v>0</v>
      </c>
      <c r="BQ27" s="290">
        <f t="shared" si="107"/>
        <v>3821.6800000000003</v>
      </c>
      <c r="BR27" s="143">
        <v>363.5</v>
      </c>
      <c r="BS27" s="263">
        <v>363.5</v>
      </c>
      <c r="BT27" s="143">
        <v>363.5</v>
      </c>
      <c r="BU27" s="143">
        <v>363.5</v>
      </c>
      <c r="BV27" s="143">
        <v>363.5</v>
      </c>
      <c r="BW27" s="143">
        <v>363.5</v>
      </c>
      <c r="BX27" s="143">
        <v>410.17</v>
      </c>
      <c r="BY27" s="143">
        <v>410.17</v>
      </c>
      <c r="BZ27" s="143">
        <v>410.17</v>
      </c>
      <c r="CA27" s="143">
        <v>410.17</v>
      </c>
      <c r="CB27" s="143"/>
      <c r="CC27" s="143"/>
      <c r="CD27" s="290">
        <f t="shared" si="108"/>
        <v>4085.0157286284007</v>
      </c>
      <c r="CE27" s="290">
        <v>422.67306057000002</v>
      </c>
      <c r="CF27" s="290">
        <v>413.2603102338</v>
      </c>
      <c r="CG27" s="290">
        <v>412.28992596000001</v>
      </c>
      <c r="CH27" s="290">
        <v>410.19909870000004</v>
      </c>
      <c r="CI27" s="290">
        <v>412.08962129460002</v>
      </c>
      <c r="CJ27" s="290">
        <v>412.09943805</v>
      </c>
      <c r="CK27" s="290">
        <v>402.48878730000001</v>
      </c>
      <c r="CL27" s="290">
        <v>399.34437486000002</v>
      </c>
      <c r="CM27" s="290">
        <v>396.45527795999999</v>
      </c>
      <c r="CN27" s="290">
        <v>404.1158337</v>
      </c>
      <c r="CO27" s="290"/>
      <c r="CP27" s="290"/>
      <c r="CQ27" s="143"/>
      <c r="CR27" s="8">
        <f t="shared" si="8"/>
        <v>0</v>
      </c>
      <c r="CS27" s="8">
        <f t="shared" si="9"/>
        <v>0</v>
      </c>
      <c r="CT27" s="290">
        <f t="shared" si="109"/>
        <v>1112.8</v>
      </c>
      <c r="CU27" s="290">
        <v>105.9</v>
      </c>
      <c r="CV27" s="143">
        <v>105.9</v>
      </c>
      <c r="CW27" s="143">
        <v>105.9</v>
      </c>
      <c r="CX27" s="143">
        <v>105.9</v>
      </c>
      <c r="CY27" s="143">
        <v>105.9</v>
      </c>
      <c r="CZ27" s="143">
        <v>105.9</v>
      </c>
      <c r="DA27" s="143">
        <v>119.35</v>
      </c>
      <c r="DB27" s="143">
        <v>119.35</v>
      </c>
      <c r="DC27" s="143">
        <v>119.35</v>
      </c>
      <c r="DD27" s="143">
        <v>119.35</v>
      </c>
      <c r="DE27" s="143"/>
      <c r="DF27" s="143"/>
      <c r="DG27" s="290">
        <f t="shared" si="110"/>
        <v>1191.9409569985999</v>
      </c>
      <c r="DH27" s="290">
        <v>123.32910465499999</v>
      </c>
      <c r="DI27" s="290">
        <v>120.5826176427</v>
      </c>
      <c r="DJ27" s="290">
        <v>120.29947534</v>
      </c>
      <c r="DK27" s="290">
        <v>119.68940605</v>
      </c>
      <c r="DL27" s="290">
        <v>120.24102970589999</v>
      </c>
      <c r="DM27" s="290">
        <v>120.243894075</v>
      </c>
      <c r="DN27" s="290">
        <v>117.43966295</v>
      </c>
      <c r="DO27" s="290">
        <v>116.52217469</v>
      </c>
      <c r="DP27" s="290">
        <v>115.67918333999999</v>
      </c>
      <c r="DQ27" s="290">
        <v>117.91440854999999</v>
      </c>
      <c r="DR27" s="290"/>
      <c r="DS27" s="290"/>
      <c r="DT27" s="143">
        <f t="shared" si="111"/>
        <v>79.140956998599904</v>
      </c>
      <c r="DU27" s="8">
        <f t="shared" si="10"/>
        <v>0</v>
      </c>
      <c r="DV27" s="8">
        <f t="shared" si="112"/>
        <v>79.140956998599904</v>
      </c>
      <c r="DW27" s="290">
        <f t="shared" si="11"/>
        <v>1707.1000000000001</v>
      </c>
      <c r="DX27" s="290">
        <v>149.88999999999999</v>
      </c>
      <c r="DY27" s="143">
        <v>149.88999999999999</v>
      </c>
      <c r="DZ27" s="143">
        <v>149.88999999999999</v>
      </c>
      <c r="EA27" s="143">
        <v>149.88999999999999</v>
      </c>
      <c r="EB27" s="143">
        <v>149.88999999999999</v>
      </c>
      <c r="EC27" s="143">
        <v>149.88999999999999</v>
      </c>
      <c r="ED27" s="143">
        <v>201.94</v>
      </c>
      <c r="EE27" s="143">
        <v>201.94</v>
      </c>
      <c r="EF27" s="143">
        <v>201.94</v>
      </c>
      <c r="EG27" s="143">
        <v>201.94</v>
      </c>
      <c r="EH27" s="143"/>
      <c r="EI27" s="143"/>
      <c r="EJ27" s="143"/>
      <c r="EK27" s="290">
        <f t="shared" si="113"/>
        <v>2119.9023750012893</v>
      </c>
      <c r="EL27" s="290">
        <v>0</v>
      </c>
      <c r="EM27" s="290">
        <v>0</v>
      </c>
      <c r="EN27" s="290">
        <v>970.88759804665358</v>
      </c>
      <c r="EO27" s="290">
        <v>0</v>
      </c>
      <c r="EP27" s="290">
        <v>0</v>
      </c>
      <c r="EQ27" s="290">
        <v>0</v>
      </c>
      <c r="ER27" s="290">
        <v>0</v>
      </c>
      <c r="ES27" s="290">
        <v>0</v>
      </c>
      <c r="ET27" s="290">
        <v>1149.0147769546356</v>
      </c>
      <c r="EU27" s="290">
        <v>0</v>
      </c>
      <c r="EV27" s="290"/>
      <c r="EW27" s="290"/>
      <c r="EX27" s="8">
        <f t="shared" si="12"/>
        <v>412.80237500128919</v>
      </c>
      <c r="EY27" s="8">
        <f t="shared" si="114"/>
        <v>0</v>
      </c>
      <c r="EZ27" s="8">
        <f t="shared" si="115"/>
        <v>412.80237500128919</v>
      </c>
      <c r="FA27" s="290">
        <f t="shared" si="116"/>
        <v>20314.82</v>
      </c>
      <c r="FB27" s="290">
        <v>1786.99</v>
      </c>
      <c r="FC27" s="143">
        <v>1786.99</v>
      </c>
      <c r="FD27" s="143">
        <v>1786.99</v>
      </c>
      <c r="FE27" s="143">
        <v>1786.99</v>
      </c>
      <c r="FF27" s="143">
        <v>1786.99</v>
      </c>
      <c r="FG27" s="143">
        <v>1786.99</v>
      </c>
      <c r="FH27" s="143">
        <v>2398.2199999999998</v>
      </c>
      <c r="FI27" s="143">
        <v>2398.2199999999998</v>
      </c>
      <c r="FJ27" s="143">
        <v>2398.2199999999998</v>
      </c>
      <c r="FK27" s="143">
        <v>2398.2199999999998</v>
      </c>
      <c r="FL27" s="143"/>
      <c r="FM27" s="143"/>
      <c r="FN27" s="8">
        <f t="shared" si="117"/>
        <v>25465.235528480043</v>
      </c>
      <c r="FO27" s="290">
        <v>0</v>
      </c>
      <c r="FP27" s="290">
        <v>0</v>
      </c>
      <c r="FQ27" s="290">
        <v>0</v>
      </c>
      <c r="FR27" s="290">
        <v>11834.265855876305</v>
      </c>
      <c r="FS27" s="290">
        <v>0</v>
      </c>
      <c r="FT27" s="290">
        <v>0</v>
      </c>
      <c r="FU27" s="290">
        <v>0</v>
      </c>
      <c r="FV27" s="290">
        <v>0</v>
      </c>
      <c r="FW27" s="290">
        <v>13630.969672603736</v>
      </c>
      <c r="FX27" s="290">
        <v>0</v>
      </c>
      <c r="FY27" s="290"/>
      <c r="FZ27" s="290"/>
      <c r="GA27" s="143">
        <f t="shared" si="118"/>
        <v>5150.4155284800436</v>
      </c>
      <c r="GB27" s="8">
        <f t="shared" si="119"/>
        <v>0</v>
      </c>
      <c r="GC27" s="8">
        <f t="shared" si="120"/>
        <v>5150.4155284800436</v>
      </c>
      <c r="GD27" s="290">
        <f t="shared" si="121"/>
        <v>0</v>
      </c>
      <c r="GE27" s="143"/>
      <c r="GF27" s="143"/>
      <c r="GG27" s="143"/>
      <c r="GH27" s="143"/>
      <c r="GI27" s="143"/>
      <c r="GJ27" s="143"/>
      <c r="GK27" s="143"/>
      <c r="GL27" s="143"/>
      <c r="GM27" s="143"/>
      <c r="GN27" s="143"/>
      <c r="GO27" s="143"/>
      <c r="GP27" s="143"/>
      <c r="GQ27" s="8">
        <f t="shared" si="122"/>
        <v>0</v>
      </c>
      <c r="GR27" s="290">
        <v>0</v>
      </c>
      <c r="GS27" s="290">
        <f>VLOOKUP(C27,'[2]Фін.рез.(витрати)'!$C$8:$V$94,20,0)</f>
        <v>0</v>
      </c>
      <c r="GT27" s="290"/>
      <c r="GU27" s="290"/>
      <c r="GV27" s="143">
        <f t="shared" si="123"/>
        <v>0</v>
      </c>
      <c r="GW27" s="8">
        <f t="shared" si="13"/>
        <v>0</v>
      </c>
      <c r="GX27" s="8">
        <f t="shared" si="14"/>
        <v>0</v>
      </c>
      <c r="GY27" s="290">
        <f t="shared" si="124"/>
        <v>2484.34</v>
      </c>
      <c r="GZ27" s="290">
        <v>220.79</v>
      </c>
      <c r="HA27" s="143">
        <v>220.79</v>
      </c>
      <c r="HB27" s="143">
        <v>220.79</v>
      </c>
      <c r="HC27" s="143">
        <v>220.79</v>
      </c>
      <c r="HD27" s="143">
        <v>220.79</v>
      </c>
      <c r="HE27" s="143">
        <v>220.79</v>
      </c>
      <c r="HF27" s="143">
        <v>289.89999999999998</v>
      </c>
      <c r="HG27" s="143">
        <v>289.89999999999998</v>
      </c>
      <c r="HH27" s="143">
        <v>289.89999999999998</v>
      </c>
      <c r="HI27" s="143">
        <v>289.89999999999998</v>
      </c>
      <c r="HJ27" s="143"/>
      <c r="HK27" s="143"/>
      <c r="HL27" s="8">
        <f t="shared" si="125"/>
        <v>48386.160713347927</v>
      </c>
      <c r="HM27" s="290">
        <v>5599.4306750670166</v>
      </c>
      <c r="HN27" s="290">
        <v>4136.8967730499671</v>
      </c>
      <c r="HO27" s="290">
        <v>4859.8824001565317</v>
      </c>
      <c r="HP27" s="290">
        <v>9420.2027976529025</v>
      </c>
      <c r="HQ27" s="290">
        <v>4158.2498481437378</v>
      </c>
      <c r="HR27" s="290">
        <v>4148.3547318144228</v>
      </c>
      <c r="HS27" s="290">
        <v>3822.4693351725664</v>
      </c>
      <c r="HT27" s="290">
        <v>3800.0723599387761</v>
      </c>
      <c r="HU27" s="290">
        <v>4271.717030584764</v>
      </c>
      <c r="HV27" s="290">
        <v>4168.8847617672436</v>
      </c>
      <c r="HW27" s="290"/>
      <c r="HX27" s="290"/>
      <c r="HY27" s="8">
        <f t="shared" si="15"/>
        <v>45901.82071334793</v>
      </c>
      <c r="HZ27" s="8">
        <f t="shared" si="16"/>
        <v>0</v>
      </c>
      <c r="IA27" s="8">
        <f t="shared" si="17"/>
        <v>45901.82071334793</v>
      </c>
      <c r="IB27" s="291">
        <f t="shared" si="126"/>
        <v>111874.03000000001</v>
      </c>
      <c r="IC27" s="291">
        <v>11294.49</v>
      </c>
      <c r="ID27" s="150">
        <v>11294.49</v>
      </c>
      <c r="IE27" s="150">
        <v>11294.49</v>
      </c>
      <c r="IF27" s="291">
        <v>11294.49</v>
      </c>
      <c r="IG27" s="291">
        <v>11294.49</v>
      </c>
      <c r="IH27" s="291">
        <v>11294.49</v>
      </c>
      <c r="II27" s="291">
        <v>11294.49</v>
      </c>
      <c r="IJ27" s="291">
        <v>10750.67</v>
      </c>
      <c r="IK27" s="291">
        <v>11294.49</v>
      </c>
      <c r="IL27" s="291">
        <v>10767.44</v>
      </c>
      <c r="IM27" s="291"/>
      <c r="IN27" s="291"/>
      <c r="IO27" s="88">
        <f t="shared" si="127"/>
        <v>175353.71543541501</v>
      </c>
      <c r="IP27" s="290">
        <v>13006.559578530241</v>
      </c>
      <c r="IQ27" s="290">
        <v>17454.593575381296</v>
      </c>
      <c r="IR27" s="290">
        <v>19199.225775706684</v>
      </c>
      <c r="IS27" s="290">
        <v>19696.783166423775</v>
      </c>
      <c r="IT27" s="290">
        <v>17114.307351783187</v>
      </c>
      <c r="IU27" s="290">
        <v>18143.180718233481</v>
      </c>
      <c r="IV27" s="290">
        <v>19218.598788450061</v>
      </c>
      <c r="IW27" s="290">
        <v>18540.944618873084</v>
      </c>
      <c r="IX27" s="290">
        <v>16377.298716003454</v>
      </c>
      <c r="IY27" s="290">
        <v>16602.223146029719</v>
      </c>
      <c r="IZ27" s="290"/>
      <c r="JA27" s="290"/>
      <c r="JB27" s="150">
        <f t="shared" si="18"/>
        <v>63479.685435414998</v>
      </c>
      <c r="JC27" s="88">
        <f t="shared" si="19"/>
        <v>0</v>
      </c>
      <c r="JD27" s="88">
        <f t="shared" si="20"/>
        <v>63479.685435414998</v>
      </c>
      <c r="JE27" s="291">
        <f t="shared" si="128"/>
        <v>0</v>
      </c>
      <c r="JF27" s="291">
        <v>0</v>
      </c>
      <c r="JG27" s="150">
        <v>0</v>
      </c>
      <c r="JH27" s="150">
        <v>0</v>
      </c>
      <c r="JI27" s="150">
        <v>0</v>
      </c>
      <c r="JJ27" s="150">
        <v>0</v>
      </c>
      <c r="JK27" s="150">
        <v>0</v>
      </c>
      <c r="JL27" s="150">
        <v>0</v>
      </c>
      <c r="JM27" s="150">
        <v>0</v>
      </c>
      <c r="JN27" s="150">
        <v>0</v>
      </c>
      <c r="JO27" s="150">
        <v>0</v>
      </c>
      <c r="JP27" s="150"/>
      <c r="JQ27" s="150"/>
      <c r="JR27" s="291">
        <f t="shared" si="129"/>
        <v>0</v>
      </c>
      <c r="JS27" s="290">
        <v>0</v>
      </c>
      <c r="JT27" s="290">
        <v>0</v>
      </c>
      <c r="JU27" s="290">
        <v>0</v>
      </c>
      <c r="JV27" s="290">
        <v>0</v>
      </c>
      <c r="JW27" s="290">
        <v>0</v>
      </c>
      <c r="JX27" s="290">
        <v>0</v>
      </c>
      <c r="JY27" s="290">
        <v>0</v>
      </c>
      <c r="JZ27" s="290">
        <v>0</v>
      </c>
      <c r="KA27" s="290">
        <v>0</v>
      </c>
      <c r="KB27" s="290">
        <v>0</v>
      </c>
      <c r="KC27" s="290"/>
      <c r="KD27" s="290"/>
      <c r="KE27" s="150">
        <f t="shared" si="21"/>
        <v>0</v>
      </c>
      <c r="KF27" s="88">
        <f t="shared" si="22"/>
        <v>0</v>
      </c>
      <c r="KG27" s="88">
        <f t="shared" si="23"/>
        <v>0</v>
      </c>
      <c r="KH27" s="291">
        <f t="shared" si="130"/>
        <v>9858.5600000000013</v>
      </c>
      <c r="KI27" s="291">
        <v>867.02</v>
      </c>
      <c r="KJ27" s="150">
        <v>867.02</v>
      </c>
      <c r="KK27" s="150">
        <v>867.02</v>
      </c>
      <c r="KL27" s="150">
        <v>867.02</v>
      </c>
      <c r="KM27" s="150">
        <v>867.02</v>
      </c>
      <c r="KN27" s="150">
        <v>867.02</v>
      </c>
      <c r="KO27" s="150">
        <v>1164.1099999999999</v>
      </c>
      <c r="KP27" s="150">
        <v>1164.1099999999999</v>
      </c>
      <c r="KQ27" s="150">
        <v>1164.1099999999999</v>
      </c>
      <c r="KR27" s="150">
        <v>1164.1099999999999</v>
      </c>
      <c r="KS27" s="150"/>
      <c r="KT27" s="150"/>
      <c r="KU27" s="88">
        <f t="shared" si="131"/>
        <v>13750.366406857433</v>
      </c>
      <c r="KV27" s="290">
        <v>1181.7076712632052</v>
      </c>
      <c r="KW27" s="290">
        <v>1263.5038465475814</v>
      </c>
      <c r="KX27" s="290">
        <v>1255.5290224100443</v>
      </c>
      <c r="KY27" s="290">
        <v>1194.0570997451557</v>
      </c>
      <c r="KZ27" s="290">
        <v>1245.6964920527003</v>
      </c>
      <c r="LA27" s="290">
        <v>1603.2349005018839</v>
      </c>
      <c r="LB27" s="290">
        <v>1487.9399916987729</v>
      </c>
      <c r="LC27" s="290">
        <v>1477.4942623562379</v>
      </c>
      <c r="LD27" s="290">
        <v>1523.7315244081774</v>
      </c>
      <c r="LE27" s="290">
        <v>1517.4715958736742</v>
      </c>
      <c r="LF27" s="290"/>
      <c r="LG27" s="290"/>
      <c r="LH27" s="150">
        <f t="shared" si="132"/>
        <v>3891.8064068574313</v>
      </c>
      <c r="LI27" s="88">
        <f t="shared" si="24"/>
        <v>0</v>
      </c>
      <c r="LJ27" s="88">
        <f t="shared" si="25"/>
        <v>3891.8064068574313</v>
      </c>
      <c r="LK27" s="88">
        <f t="shared" si="133"/>
        <v>0</v>
      </c>
      <c r="LL27" s="150"/>
      <c r="LM27" s="150"/>
      <c r="LN27" s="150"/>
      <c r="LO27" s="150"/>
      <c r="LP27" s="150"/>
      <c r="LQ27" s="150"/>
      <c r="LR27" s="150"/>
      <c r="LS27" s="150"/>
      <c r="LT27" s="150"/>
      <c r="LU27" s="150"/>
      <c r="LV27" s="150"/>
      <c r="LW27" s="150"/>
      <c r="LX27" s="88">
        <f t="shared" si="26"/>
        <v>0</v>
      </c>
      <c r="LY27" s="150"/>
      <c r="LZ27" s="150"/>
      <c r="MA27" s="150"/>
      <c r="MB27" s="150"/>
      <c r="MC27" s="150"/>
      <c r="MD27" s="150"/>
      <c r="ME27" s="150"/>
      <c r="MF27" s="150"/>
      <c r="MG27" s="150"/>
      <c r="MH27" s="150"/>
      <c r="MI27" s="150"/>
      <c r="MJ27" s="291">
        <v>0</v>
      </c>
      <c r="MK27" s="150"/>
      <c r="ML27" s="88">
        <f t="shared" si="27"/>
        <v>0</v>
      </c>
      <c r="MM27" s="88">
        <f t="shared" si="28"/>
        <v>0</v>
      </c>
      <c r="MN27" s="88">
        <f t="shared" si="134"/>
        <v>137913.44000000003</v>
      </c>
      <c r="MO27" s="88">
        <v>13568.04</v>
      </c>
      <c r="MP27" s="150">
        <v>13568.04</v>
      </c>
      <c r="MQ27" s="150">
        <v>13568.04</v>
      </c>
      <c r="MR27" s="150">
        <v>13568.04</v>
      </c>
      <c r="MS27" s="150">
        <v>13568.04</v>
      </c>
      <c r="MT27" s="150">
        <v>13568.04</v>
      </c>
      <c r="MU27" s="150">
        <v>14126.3</v>
      </c>
      <c r="MV27" s="150">
        <v>14126.3</v>
      </c>
      <c r="MW27" s="150">
        <v>14126.3</v>
      </c>
      <c r="MX27" s="150">
        <v>14126.3</v>
      </c>
      <c r="MY27" s="150"/>
      <c r="MZ27" s="150"/>
      <c r="NA27" s="88">
        <f t="shared" si="135"/>
        <v>423642.25272882381</v>
      </c>
      <c r="NB27" s="8">
        <v>62957.312112270018</v>
      </c>
      <c r="NC27" s="8">
        <v>116035.20523751772</v>
      </c>
      <c r="ND27" s="8">
        <v>65475.28219446462</v>
      </c>
      <c r="NE27" s="8">
        <v>81912.58427269198</v>
      </c>
      <c r="NF27" s="8">
        <v>25777.185044996535</v>
      </c>
      <c r="NG27" s="8">
        <v>53075.493272583728</v>
      </c>
      <c r="NH27" s="8">
        <v>8235.5096581083271</v>
      </c>
      <c r="NI27" s="8">
        <v>608.99456913417373</v>
      </c>
      <c r="NJ27" s="8">
        <v>2391.5339794243419</v>
      </c>
      <c r="NK27" s="8">
        <v>7173.1523876323636</v>
      </c>
      <c r="NL27" s="8"/>
      <c r="NM27" s="8"/>
      <c r="NN27" s="150">
        <f t="shared" si="136"/>
        <v>285728.81272882374</v>
      </c>
      <c r="NO27" s="88">
        <f t="shared" si="29"/>
        <v>0</v>
      </c>
      <c r="NP27" s="88">
        <f t="shared" si="30"/>
        <v>285728.81272882374</v>
      </c>
      <c r="NQ27" s="86">
        <f t="shared" si="31"/>
        <v>55733.340000000004</v>
      </c>
      <c r="NR27" s="289">
        <f t="shared" si="32"/>
        <v>66038.94</v>
      </c>
      <c r="NS27" s="288">
        <f t="shared" si="33"/>
        <v>10305.599999999999</v>
      </c>
      <c r="NT27" s="88">
        <f t="shared" si="34"/>
        <v>0</v>
      </c>
      <c r="NU27" s="88">
        <f t="shared" si="35"/>
        <v>10305.599999999999</v>
      </c>
      <c r="NV27" s="290">
        <f t="shared" si="137"/>
        <v>11418.42</v>
      </c>
      <c r="NW27" s="290">
        <v>1038.45</v>
      </c>
      <c r="NX27" s="143">
        <v>1038.45</v>
      </c>
      <c r="NY27" s="143">
        <v>1038.45</v>
      </c>
      <c r="NZ27" s="290">
        <v>1038.45</v>
      </c>
      <c r="OA27" s="290">
        <v>1038.45</v>
      </c>
      <c r="OB27" s="290">
        <v>1038.45</v>
      </c>
      <c r="OC27" s="290">
        <v>1296.93</v>
      </c>
      <c r="OD27" s="290">
        <v>1296.93</v>
      </c>
      <c r="OE27" s="290">
        <v>1296.93</v>
      </c>
      <c r="OF27" s="290">
        <v>1296.93</v>
      </c>
      <c r="OG27" s="290"/>
      <c r="OH27" s="290"/>
      <c r="OI27" s="8">
        <f t="shared" si="138"/>
        <v>21963.050000000003</v>
      </c>
      <c r="OJ27" s="8">
        <v>5779.93</v>
      </c>
      <c r="OK27" s="8">
        <v>0</v>
      </c>
      <c r="OL27" s="8">
        <v>0</v>
      </c>
      <c r="OM27" s="8"/>
      <c r="ON27" s="8">
        <v>16183.12</v>
      </c>
      <c r="OO27" s="8">
        <v>0</v>
      </c>
      <c r="OP27" s="8">
        <v>0</v>
      </c>
      <c r="OQ27" s="8">
        <v>0</v>
      </c>
      <c r="OR27" s="8">
        <v>0</v>
      </c>
      <c r="OS27" s="8">
        <v>0</v>
      </c>
      <c r="OT27" s="8"/>
      <c r="OU27" s="8"/>
      <c r="OV27" s="143">
        <f t="shared" si="139"/>
        <v>10544.630000000003</v>
      </c>
      <c r="OW27" s="8">
        <f t="shared" si="36"/>
        <v>0</v>
      </c>
      <c r="OX27" s="8">
        <f t="shared" si="37"/>
        <v>10544.630000000003</v>
      </c>
      <c r="OY27" s="290">
        <f t="shared" si="140"/>
        <v>17044.14</v>
      </c>
      <c r="OZ27" s="290">
        <v>1625.43</v>
      </c>
      <c r="PA27" s="143">
        <v>1625.43</v>
      </c>
      <c r="PB27" s="143">
        <v>1625.43</v>
      </c>
      <c r="PC27" s="143">
        <v>1625.43</v>
      </c>
      <c r="PD27" s="143">
        <v>1625.43</v>
      </c>
      <c r="PE27" s="143">
        <v>1625.43</v>
      </c>
      <c r="PF27" s="143">
        <v>1822.89</v>
      </c>
      <c r="PG27" s="143">
        <v>1822.89</v>
      </c>
      <c r="PH27" s="143">
        <v>1822.89</v>
      </c>
      <c r="PI27" s="143">
        <v>1822.89</v>
      </c>
      <c r="PJ27" s="143"/>
      <c r="PK27" s="143"/>
      <c r="PL27" s="8">
        <f t="shared" si="141"/>
        <v>7231.83</v>
      </c>
      <c r="PM27" s="290">
        <v>0</v>
      </c>
      <c r="PN27" s="290">
        <v>7231.83</v>
      </c>
      <c r="PO27" s="290">
        <v>0</v>
      </c>
      <c r="PP27" s="290">
        <v>0</v>
      </c>
      <c r="PQ27" s="290">
        <v>0</v>
      </c>
      <c r="PR27" s="290">
        <v>0</v>
      </c>
      <c r="PS27" s="290">
        <v>0</v>
      </c>
      <c r="PT27" s="290">
        <v>0</v>
      </c>
      <c r="PU27" s="290">
        <v>0</v>
      </c>
      <c r="PV27" s="290">
        <v>0</v>
      </c>
      <c r="PW27" s="290"/>
      <c r="PX27" s="290"/>
      <c r="PY27" s="143">
        <f t="shared" si="142"/>
        <v>-9812.31</v>
      </c>
      <c r="PZ27" s="8">
        <f t="shared" si="38"/>
        <v>-9812.31</v>
      </c>
      <c r="QA27" s="8">
        <f t="shared" si="39"/>
        <v>0</v>
      </c>
      <c r="QB27" s="290">
        <f t="shared" si="143"/>
        <v>3315.4600000000005</v>
      </c>
      <c r="QC27" s="290">
        <v>293.49</v>
      </c>
      <c r="QD27" s="143">
        <v>293.49</v>
      </c>
      <c r="QE27" s="143">
        <v>293.49</v>
      </c>
      <c r="QF27" s="143">
        <v>293.49</v>
      </c>
      <c r="QG27" s="143">
        <v>293.49</v>
      </c>
      <c r="QH27" s="143">
        <v>293.49</v>
      </c>
      <c r="QI27" s="143">
        <v>388.63</v>
      </c>
      <c r="QJ27" s="143">
        <v>388.63</v>
      </c>
      <c r="QK27" s="143">
        <v>388.63</v>
      </c>
      <c r="QL27" s="143">
        <v>388.63</v>
      </c>
      <c r="QM27" s="143"/>
      <c r="QN27" s="143"/>
      <c r="QO27" s="8">
        <f t="shared" si="144"/>
        <v>0</v>
      </c>
      <c r="QP27" s="290">
        <v>0</v>
      </c>
      <c r="QQ27" s="290">
        <v>0</v>
      </c>
      <c r="QR27" s="290">
        <v>0</v>
      </c>
      <c r="QS27" s="290"/>
      <c r="QT27" s="290">
        <v>0</v>
      </c>
      <c r="QU27" s="290"/>
      <c r="QV27" s="290"/>
      <c r="QW27" s="290">
        <v>0</v>
      </c>
      <c r="QX27" s="290"/>
      <c r="QY27" s="290">
        <v>0</v>
      </c>
      <c r="QZ27" s="290"/>
      <c r="RA27" s="290"/>
      <c r="RB27" s="143">
        <f t="shared" si="145"/>
        <v>-3315.4600000000005</v>
      </c>
      <c r="RC27" s="8">
        <f t="shared" si="40"/>
        <v>-3315.4600000000005</v>
      </c>
      <c r="RD27" s="8">
        <f t="shared" si="41"/>
        <v>0</v>
      </c>
      <c r="RE27" s="290">
        <f t="shared" si="146"/>
        <v>14064.399999999998</v>
      </c>
      <c r="RF27" s="8">
        <v>1277.2</v>
      </c>
      <c r="RG27" s="143">
        <v>1277.2</v>
      </c>
      <c r="RH27" s="143">
        <v>1277.2</v>
      </c>
      <c r="RI27" s="143">
        <v>1277.2</v>
      </c>
      <c r="RJ27" s="143">
        <v>1277.2</v>
      </c>
      <c r="RK27" s="143">
        <v>1277.2</v>
      </c>
      <c r="RL27" s="292">
        <v>1600.3</v>
      </c>
      <c r="RM27" s="143">
        <v>1600.3</v>
      </c>
      <c r="RN27" s="143">
        <v>1600.3</v>
      </c>
      <c r="RO27" s="143">
        <v>1600.3</v>
      </c>
      <c r="RP27" s="143"/>
      <c r="RQ27" s="143"/>
      <c r="RR27" s="8">
        <f t="shared" si="147"/>
        <v>10586.47</v>
      </c>
      <c r="RS27" s="290">
        <v>0</v>
      </c>
      <c r="RT27" s="290"/>
      <c r="RU27" s="290">
        <v>0</v>
      </c>
      <c r="RV27" s="290">
        <v>10586.47</v>
      </c>
      <c r="RW27" s="290">
        <v>0</v>
      </c>
      <c r="RX27" s="290">
        <v>0</v>
      </c>
      <c r="RY27" s="290"/>
      <c r="RZ27" s="290">
        <v>0</v>
      </c>
      <c r="SA27" s="290">
        <v>0</v>
      </c>
      <c r="SB27" s="290">
        <v>0</v>
      </c>
      <c r="SC27" s="290"/>
      <c r="SD27" s="290"/>
      <c r="SE27" s="8">
        <f t="shared" si="42"/>
        <v>-3477.9299999999985</v>
      </c>
      <c r="SF27" s="8">
        <f t="shared" si="43"/>
        <v>-3477.9299999999985</v>
      </c>
      <c r="SG27" s="8">
        <f t="shared" si="44"/>
        <v>0</v>
      </c>
      <c r="SH27" s="290">
        <f t="shared" si="148"/>
        <v>5825.04</v>
      </c>
      <c r="SI27" s="290">
        <v>553.78</v>
      </c>
      <c r="SJ27" s="143">
        <v>553.78</v>
      </c>
      <c r="SK27" s="143">
        <v>553.78</v>
      </c>
      <c r="SL27" s="143">
        <v>553.78</v>
      </c>
      <c r="SM27" s="143">
        <v>553.78</v>
      </c>
      <c r="SN27" s="143">
        <v>553.78</v>
      </c>
      <c r="SO27" s="143">
        <v>625.59</v>
      </c>
      <c r="SP27" s="143">
        <v>625.59</v>
      </c>
      <c r="SQ27" s="143">
        <v>625.59</v>
      </c>
      <c r="SR27" s="143">
        <v>625.59</v>
      </c>
      <c r="SS27" s="143"/>
      <c r="ST27" s="143"/>
      <c r="SU27" s="8">
        <f t="shared" si="149"/>
        <v>0</v>
      </c>
      <c r="SV27" s="290">
        <v>0</v>
      </c>
      <c r="SW27" s="290">
        <v>0</v>
      </c>
      <c r="SX27" s="290">
        <v>0</v>
      </c>
      <c r="SY27" s="290">
        <v>0</v>
      </c>
      <c r="SZ27" s="290">
        <v>0</v>
      </c>
      <c r="TA27" s="290"/>
      <c r="TB27" s="290"/>
      <c r="TC27" s="290">
        <v>0</v>
      </c>
      <c r="TD27" s="290">
        <v>0</v>
      </c>
      <c r="TE27" s="290">
        <f>VLOOKUP(C27,'[2]Фін.рез.(витрати)'!$C$8:$AH$94,32,0)</f>
        <v>0</v>
      </c>
      <c r="TF27" s="290"/>
      <c r="TG27" s="290"/>
      <c r="TH27" s="8">
        <f t="shared" si="45"/>
        <v>-5825.04</v>
      </c>
      <c r="TI27" s="8">
        <f t="shared" si="46"/>
        <v>-5825.04</v>
      </c>
      <c r="TJ27" s="8">
        <f t="shared" si="47"/>
        <v>0</v>
      </c>
      <c r="TK27" s="290">
        <f t="shared" si="150"/>
        <v>3909.7200000000003</v>
      </c>
      <c r="TL27" s="290">
        <v>344.66</v>
      </c>
      <c r="TM27" s="143">
        <v>344.66</v>
      </c>
      <c r="TN27" s="143">
        <v>344.66</v>
      </c>
      <c r="TO27" s="143">
        <v>344.66</v>
      </c>
      <c r="TP27" s="143">
        <v>344.66</v>
      </c>
      <c r="TQ27" s="143">
        <v>344.66</v>
      </c>
      <c r="TR27" s="143">
        <v>460.44</v>
      </c>
      <c r="TS27" s="143">
        <v>460.44</v>
      </c>
      <c r="TT27" s="143">
        <v>460.44</v>
      </c>
      <c r="TU27" s="143">
        <v>460.44</v>
      </c>
      <c r="TV27" s="143"/>
      <c r="TW27" s="143"/>
      <c r="TX27" s="8">
        <f t="shared" si="151"/>
        <v>26257.59</v>
      </c>
      <c r="TY27" s="290">
        <v>0</v>
      </c>
      <c r="TZ27" s="290">
        <v>2788.44</v>
      </c>
      <c r="UA27" s="290">
        <v>0</v>
      </c>
      <c r="UB27" s="290">
        <v>23469.15</v>
      </c>
      <c r="UC27" s="290">
        <v>0</v>
      </c>
      <c r="UD27" s="290">
        <v>0</v>
      </c>
      <c r="UE27" s="290">
        <v>0</v>
      </c>
      <c r="UF27" s="290">
        <v>0</v>
      </c>
      <c r="UG27" s="290">
        <v>0</v>
      </c>
      <c r="UH27" s="290">
        <f>VLOOKUP(C27,'[2]Фін.рез.(витрати)'!$C$8:$AI$94,33,0)</f>
        <v>0</v>
      </c>
      <c r="UI27" s="290"/>
      <c r="UJ27" s="290"/>
      <c r="UK27" s="8">
        <f t="shared" si="48"/>
        <v>22347.87</v>
      </c>
      <c r="UL27" s="8">
        <f t="shared" si="49"/>
        <v>0</v>
      </c>
      <c r="UM27" s="8">
        <f t="shared" si="50"/>
        <v>22347.87</v>
      </c>
      <c r="UN27" s="290">
        <f t="shared" si="152"/>
        <v>156.16</v>
      </c>
      <c r="UO27" s="290">
        <v>13.46</v>
      </c>
      <c r="UP27" s="143">
        <v>13.46</v>
      </c>
      <c r="UQ27" s="143">
        <v>13.46</v>
      </c>
      <c r="UR27" s="143">
        <v>13.46</v>
      </c>
      <c r="US27" s="143">
        <v>13.46</v>
      </c>
      <c r="UT27" s="143">
        <v>13.46</v>
      </c>
      <c r="UU27" s="143">
        <v>18.850000000000001</v>
      </c>
      <c r="UV27" s="143">
        <v>18.850000000000001</v>
      </c>
      <c r="UW27" s="143">
        <v>18.850000000000001</v>
      </c>
      <c r="UX27" s="143">
        <v>18.850000000000001</v>
      </c>
      <c r="UY27" s="143"/>
      <c r="UZ27" s="143"/>
      <c r="VA27" s="8">
        <f t="shared" si="51"/>
        <v>0</v>
      </c>
      <c r="VB27" s="143"/>
      <c r="VC27" s="143"/>
      <c r="VD27" s="143"/>
      <c r="VE27" s="143"/>
      <c r="VF27" s="143"/>
      <c r="VG27" s="143"/>
      <c r="VH27" s="143"/>
      <c r="VI27" s="143"/>
      <c r="VJ27" s="143"/>
      <c r="VK27" s="143"/>
      <c r="VL27" s="143"/>
      <c r="VM27" s="143"/>
      <c r="VN27" s="8">
        <f t="shared" si="52"/>
        <v>-156.16</v>
      </c>
      <c r="VO27" s="8">
        <f t="shared" si="53"/>
        <v>-156.16</v>
      </c>
      <c r="VP27" s="8">
        <f t="shared" si="54"/>
        <v>0</v>
      </c>
      <c r="VQ27" s="88">
        <f t="shared" si="55"/>
        <v>0</v>
      </c>
      <c r="VR27" s="150"/>
      <c r="VS27" s="150"/>
      <c r="VT27" s="150"/>
      <c r="VU27" s="150"/>
      <c r="VV27" s="150"/>
      <c r="VW27" s="150"/>
      <c r="VX27" s="150"/>
      <c r="VY27" s="150"/>
      <c r="VZ27" s="150"/>
      <c r="WA27" s="150"/>
      <c r="WB27" s="150"/>
      <c r="WC27" s="150"/>
      <c r="WD27" s="88">
        <f t="shared" si="56"/>
        <v>0</v>
      </c>
      <c r="WE27" s="143"/>
      <c r="WF27" s="143"/>
      <c r="WG27" s="143"/>
      <c r="WH27" s="143"/>
      <c r="WI27" s="143"/>
      <c r="WJ27" s="143"/>
      <c r="WK27" s="143"/>
      <c r="WL27" s="143"/>
      <c r="WM27" s="143"/>
      <c r="WN27" s="143"/>
      <c r="WO27" s="143"/>
      <c r="WP27" s="143"/>
      <c r="WQ27" s="88">
        <f t="shared" si="57"/>
        <v>0</v>
      </c>
      <c r="WR27" s="88">
        <f t="shared" si="58"/>
        <v>0</v>
      </c>
      <c r="WS27" s="88">
        <f t="shared" si="59"/>
        <v>0</v>
      </c>
      <c r="WT27" s="291">
        <f t="shared" si="153"/>
        <v>130887.51999999997</v>
      </c>
      <c r="WU27" s="291">
        <v>11150.08</v>
      </c>
      <c r="WV27" s="150">
        <v>11150.08</v>
      </c>
      <c r="WW27" s="150">
        <v>11150.08</v>
      </c>
      <c r="WX27" s="150">
        <v>11150.08</v>
      </c>
      <c r="WY27" s="150">
        <v>11150.08</v>
      </c>
      <c r="WZ27" s="150">
        <v>11150.08</v>
      </c>
      <c r="XA27" s="150">
        <v>15996.76</v>
      </c>
      <c r="XB27" s="150">
        <v>15996.76</v>
      </c>
      <c r="XC27" s="150">
        <v>15996.76</v>
      </c>
      <c r="XD27" s="150">
        <v>15996.76</v>
      </c>
      <c r="XE27" s="150"/>
      <c r="XF27" s="150"/>
      <c r="XG27" s="291">
        <f t="shared" si="154"/>
        <v>147883.08839807071</v>
      </c>
      <c r="XH27" s="290">
        <v>15832.768993897887</v>
      </c>
      <c r="XI27" s="290">
        <v>17362.437864550044</v>
      </c>
      <c r="XJ27" s="290"/>
      <c r="XK27" s="290">
        <v>13784.751761125466</v>
      </c>
      <c r="XL27" s="290">
        <v>14109.005098965728</v>
      </c>
      <c r="XM27" s="290">
        <v>17616.24301355852</v>
      </c>
      <c r="XN27" s="290">
        <v>18596.069644881813</v>
      </c>
      <c r="XO27" s="290">
        <v>14597.564337983062</v>
      </c>
      <c r="XP27" s="290">
        <v>18589.078729397777</v>
      </c>
      <c r="XQ27" s="290">
        <f>VLOOKUP(C27,'[2]Фін.рез.(витрати)'!$C$8:$AL$94,36,0)</f>
        <v>17395.168953710421</v>
      </c>
      <c r="XR27" s="290"/>
      <c r="XS27" s="290"/>
      <c r="XT27" s="88">
        <f t="shared" si="60"/>
        <v>16995.56839807074</v>
      </c>
      <c r="XU27" s="88">
        <f t="shared" si="61"/>
        <v>0</v>
      </c>
      <c r="XV27" s="88">
        <f t="shared" si="62"/>
        <v>16995.56839807074</v>
      </c>
      <c r="XW27" s="291">
        <f t="shared" si="155"/>
        <v>102022.50000000001</v>
      </c>
      <c r="XX27" s="291">
        <v>9057.33</v>
      </c>
      <c r="XY27" s="150">
        <v>9057.33</v>
      </c>
      <c r="XZ27" s="150">
        <v>9057.33</v>
      </c>
      <c r="YA27" s="150">
        <v>9057.33</v>
      </c>
      <c r="YB27" s="150">
        <v>9057.33</v>
      </c>
      <c r="YC27" s="150">
        <v>9057.33</v>
      </c>
      <c r="YD27" s="150">
        <v>11919.63</v>
      </c>
      <c r="YE27" s="150">
        <v>11919.63</v>
      </c>
      <c r="YF27" s="150">
        <v>11919.63</v>
      </c>
      <c r="YG27" s="150">
        <v>11919.63</v>
      </c>
      <c r="YH27" s="150"/>
      <c r="YI27" s="150"/>
      <c r="YJ27" s="88">
        <f t="shared" si="156"/>
        <v>75865.812943576268</v>
      </c>
      <c r="YK27" s="290">
        <v>8845.2147159948345</v>
      </c>
      <c r="YL27" s="290">
        <v>6660.3602635308052</v>
      </c>
      <c r="YM27" s="290">
        <v>6816.7577388176724</v>
      </c>
      <c r="YN27" s="290">
        <v>6628.9553951261187</v>
      </c>
      <c r="YO27" s="290">
        <v>6538.1777155702684</v>
      </c>
      <c r="YP27" s="290">
        <v>8224.7782760780228</v>
      </c>
      <c r="YQ27" s="290">
        <v>9157.1953860667782</v>
      </c>
      <c r="YR27" s="290">
        <v>7123.9277708843301</v>
      </c>
      <c r="YS27" s="290">
        <v>7830.8163474767452</v>
      </c>
      <c r="YT27" s="290">
        <f>VLOOKUP(C27,'[2]Фін.рез.(витрати)'!$C$8:$AM$94,37,0)</f>
        <v>8039.6293340306938</v>
      </c>
      <c r="YU27" s="290"/>
      <c r="YV27" s="290"/>
      <c r="YW27" s="143">
        <f t="shared" si="157"/>
        <v>-26156.687056423747</v>
      </c>
      <c r="YX27" s="88">
        <f t="shared" si="63"/>
        <v>-26156.687056423747</v>
      </c>
      <c r="YY27" s="88">
        <f t="shared" si="64"/>
        <v>0</v>
      </c>
      <c r="YZ27" s="291">
        <f t="shared" si="158"/>
        <v>775.42000000000019</v>
      </c>
      <c r="ZA27" s="291">
        <v>73.59</v>
      </c>
      <c r="ZB27" s="150">
        <v>73.59</v>
      </c>
      <c r="ZC27" s="150">
        <v>73.59</v>
      </c>
      <c r="ZD27" s="150">
        <v>73.59</v>
      </c>
      <c r="ZE27" s="150">
        <v>73.59</v>
      </c>
      <c r="ZF27" s="150">
        <v>73.59</v>
      </c>
      <c r="ZG27" s="150">
        <v>83.47</v>
      </c>
      <c r="ZH27" s="150">
        <v>83.47</v>
      </c>
      <c r="ZI27" s="150">
        <v>83.47</v>
      </c>
      <c r="ZJ27" s="150">
        <v>83.47</v>
      </c>
      <c r="ZK27" s="150"/>
      <c r="ZL27" s="150"/>
      <c r="ZM27" s="88">
        <f t="shared" si="159"/>
        <v>22172.015818139207</v>
      </c>
      <c r="ZN27" s="291"/>
      <c r="ZO27" s="290">
        <v>2537.6143138552825</v>
      </c>
      <c r="ZP27" s="290">
        <v>17247.318715941412</v>
      </c>
      <c r="ZQ27" s="290">
        <v>2387.0827883425131</v>
      </c>
      <c r="ZR27" s="290"/>
      <c r="ZS27" s="290"/>
      <c r="ZT27" s="290"/>
      <c r="ZU27" s="290"/>
      <c r="ZV27" s="290"/>
      <c r="ZW27" s="290"/>
      <c r="ZX27" s="290"/>
      <c r="ZY27" s="290"/>
      <c r="ZZ27" s="88">
        <f t="shared" si="65"/>
        <v>21396.595818139205</v>
      </c>
      <c r="AAA27" s="88">
        <f t="shared" si="66"/>
        <v>0</v>
      </c>
      <c r="AAB27" s="88">
        <f t="shared" si="67"/>
        <v>21396.595818139205</v>
      </c>
      <c r="AAC27" s="291">
        <f t="shared" si="160"/>
        <v>2216.9200000000005</v>
      </c>
      <c r="AAD27" s="291">
        <v>219.9</v>
      </c>
      <c r="AAE27" s="150">
        <v>219.9</v>
      </c>
      <c r="AAF27" s="150">
        <v>219.9</v>
      </c>
      <c r="AAG27" s="150">
        <v>219.9</v>
      </c>
      <c r="AAH27" s="150">
        <v>219.9</v>
      </c>
      <c r="AAI27" s="150">
        <v>219.9</v>
      </c>
      <c r="AAJ27" s="150">
        <v>224.38</v>
      </c>
      <c r="AAK27" s="150">
        <v>224.38</v>
      </c>
      <c r="AAL27" s="150">
        <v>224.38</v>
      </c>
      <c r="AAM27" s="150">
        <v>224.38</v>
      </c>
      <c r="AAN27" s="150"/>
      <c r="AAO27" s="150"/>
      <c r="AAP27" s="88">
        <f t="shared" si="161"/>
        <v>2600.7417224536002</v>
      </c>
      <c r="AAQ27" s="290">
        <v>269.09649503000003</v>
      </c>
      <c r="AAR27" s="290">
        <v>263.1038298702</v>
      </c>
      <c r="AAS27" s="290">
        <v>262.48603084000001</v>
      </c>
      <c r="AAT27" s="290">
        <v>261.15489730000002</v>
      </c>
      <c r="AAU27" s="290">
        <v>262.35850607340001</v>
      </c>
      <c r="AAV27" s="290">
        <v>262.36487155999998</v>
      </c>
      <c r="AAW27" s="290">
        <v>256.24609670000001</v>
      </c>
      <c r="AAX27" s="290">
        <v>254.24419394</v>
      </c>
      <c r="AAY27" s="290">
        <v>252.40483884</v>
      </c>
      <c r="AAZ27" s="290">
        <f>VLOOKUP(C27,'[2]Фін.рез.(витрати)'!$C$8:$AO$94,39,0)</f>
        <v>257.28196229999998</v>
      </c>
      <c r="ABA27" s="290"/>
      <c r="ABB27" s="290"/>
      <c r="ABC27" s="88">
        <f t="shared" si="68"/>
        <v>383.8217224535997</v>
      </c>
      <c r="ABD27" s="88">
        <f t="shared" si="69"/>
        <v>0</v>
      </c>
      <c r="ABE27" s="88">
        <f t="shared" si="70"/>
        <v>383.8217224535997</v>
      </c>
      <c r="ABF27" s="291">
        <f t="shared" si="162"/>
        <v>485.9799999999999</v>
      </c>
      <c r="ABG27" s="291">
        <v>48.19</v>
      </c>
      <c r="ABH27" s="150">
        <v>48.19</v>
      </c>
      <c r="ABI27" s="150">
        <v>48.19</v>
      </c>
      <c r="ABJ27" s="150">
        <v>48.19</v>
      </c>
      <c r="ABK27" s="150">
        <v>48.19</v>
      </c>
      <c r="ABL27" s="150">
        <v>48.19</v>
      </c>
      <c r="ABM27" s="150">
        <v>49.21</v>
      </c>
      <c r="ABN27" s="150">
        <v>49.21</v>
      </c>
      <c r="ABO27" s="150">
        <v>49.21</v>
      </c>
      <c r="ABP27" s="150">
        <v>49.21</v>
      </c>
      <c r="ABQ27" s="150"/>
      <c r="ABR27" s="150"/>
      <c r="ABS27" s="88">
        <f t="shared" si="163"/>
        <v>0</v>
      </c>
      <c r="ABT27" s="290">
        <v>0</v>
      </c>
      <c r="ABU27" s="290"/>
      <c r="ABV27" s="290"/>
      <c r="ABW27" s="290"/>
      <c r="ABX27" s="290"/>
      <c r="ABY27" s="290"/>
      <c r="ABZ27" s="290"/>
      <c r="ACA27" s="290">
        <v>0</v>
      </c>
      <c r="ACB27" s="290">
        <v>0</v>
      </c>
      <c r="ACC27" s="290">
        <f>VLOOKUP(C27,'[2]Фін.рез.(витрати)'!$C$8:$AP$94,40,0)</f>
        <v>0</v>
      </c>
      <c r="ACD27" s="290"/>
      <c r="ACE27" s="290"/>
      <c r="ACF27" s="88">
        <f t="shared" si="71"/>
        <v>-485.9799999999999</v>
      </c>
      <c r="ACG27" s="88">
        <f t="shared" si="72"/>
        <v>-485.9799999999999</v>
      </c>
      <c r="ACH27" s="88">
        <f t="shared" si="73"/>
        <v>0</v>
      </c>
      <c r="ACI27" s="86">
        <f t="shared" si="74"/>
        <v>96398.68</v>
      </c>
      <c r="ACJ27" s="88">
        <f t="shared" si="75"/>
        <v>68518.82762928</v>
      </c>
      <c r="ACK27" s="288">
        <f t="shared" si="76"/>
        <v>-27879.852370719993</v>
      </c>
      <c r="ACL27" s="88">
        <f t="shared" si="77"/>
        <v>-27879.852370719993</v>
      </c>
      <c r="ACM27" s="88">
        <f t="shared" si="78"/>
        <v>0</v>
      </c>
      <c r="ACN27" s="290">
        <f t="shared" si="164"/>
        <v>58687.14</v>
      </c>
      <c r="ACO27" s="290">
        <v>6063.93</v>
      </c>
      <c r="ACP27" s="143">
        <v>6063.93</v>
      </c>
      <c r="ACQ27" s="143">
        <v>6063.93</v>
      </c>
      <c r="ACR27" s="143">
        <v>6063.93</v>
      </c>
      <c r="ACS27" s="143">
        <v>6063.93</v>
      </c>
      <c r="ACT27" s="143">
        <v>6063.93</v>
      </c>
      <c r="ACU27" s="143">
        <v>5575.89</v>
      </c>
      <c r="ACV27" s="143">
        <v>5575.89</v>
      </c>
      <c r="ACW27" s="143">
        <v>5575.89</v>
      </c>
      <c r="ACX27" s="143">
        <v>5575.89</v>
      </c>
      <c r="ACY27" s="143"/>
      <c r="ACZ27" s="143"/>
      <c r="ADA27" s="8">
        <f t="shared" si="165"/>
        <v>42051.918894624003</v>
      </c>
      <c r="ADB27" s="290">
        <v>3611.5398468000003</v>
      </c>
      <c r="ADC27" s="290">
        <v>4399.5530136240004</v>
      </c>
      <c r="ADD27" s="290">
        <v>5271.9709679999996</v>
      </c>
      <c r="ADE27" s="290">
        <v>3862.7703000000001</v>
      </c>
      <c r="ADF27" s="290">
        <v>3676.3323227999999</v>
      </c>
      <c r="ADG27" s="290">
        <v>4726.2420270000002</v>
      </c>
      <c r="ADH27" s="290">
        <v>3750.2672400000001</v>
      </c>
      <c r="ADI27" s="290">
        <v>3958.4771999999998</v>
      </c>
      <c r="ADJ27" s="290">
        <v>3623.3117424000002</v>
      </c>
      <c r="ADK27" s="290">
        <f>VLOOKUP(C27,'[2]Фін.рез.(витрати)'!$C$8:$AR$94,42,0)</f>
        <v>5171.4542340000007</v>
      </c>
      <c r="ADL27" s="290"/>
      <c r="ADM27" s="290"/>
      <c r="ADN27" s="8">
        <f t="shared" si="79"/>
        <v>-16635.221105375997</v>
      </c>
      <c r="ADO27" s="8">
        <f t="shared" si="80"/>
        <v>-16635.221105375997</v>
      </c>
      <c r="ADP27" s="8">
        <f t="shared" si="81"/>
        <v>0</v>
      </c>
      <c r="ADQ27" s="290">
        <f t="shared" si="166"/>
        <v>37711.54</v>
      </c>
      <c r="ADR27" s="290">
        <v>3882.21</v>
      </c>
      <c r="ADS27" s="143">
        <v>3882.21</v>
      </c>
      <c r="ADT27" s="143">
        <v>3882.21</v>
      </c>
      <c r="ADU27" s="143">
        <v>3882.21</v>
      </c>
      <c r="ADV27" s="143">
        <v>3882.21</v>
      </c>
      <c r="ADW27" s="143">
        <v>3882.21</v>
      </c>
      <c r="ADX27" s="143">
        <v>3604.57</v>
      </c>
      <c r="ADY27" s="143">
        <v>3604.57</v>
      </c>
      <c r="ADZ27" s="143">
        <v>3604.57</v>
      </c>
      <c r="AEA27" s="143">
        <v>3604.57</v>
      </c>
      <c r="AEB27" s="143"/>
      <c r="AEC27" s="143"/>
      <c r="AED27" s="8">
        <f t="shared" si="167"/>
        <v>26466.908734656001</v>
      </c>
      <c r="AEE27" s="290">
        <v>2367.192591</v>
      </c>
      <c r="AEF27" s="290">
        <v>3019.0601220120002</v>
      </c>
      <c r="AEG27" s="290">
        <v>3052.8390024000005</v>
      </c>
      <c r="AEH27" s="290">
        <v>2252.604996</v>
      </c>
      <c r="AEI27" s="290">
        <v>2479.4819110440003</v>
      </c>
      <c r="AEJ27" s="290">
        <v>2953.3906530000004</v>
      </c>
      <c r="AEK27" s="290">
        <v>2026.740168</v>
      </c>
      <c r="AEL27" s="290">
        <v>2953.0239911999997</v>
      </c>
      <c r="AEM27" s="290">
        <v>1925.621208</v>
      </c>
      <c r="AEN27" s="290">
        <f>VLOOKUP(C27,'[2]Фін.рез.(витрати)'!$C$8:$AS$94,43,0)</f>
        <v>3436.9540919999999</v>
      </c>
      <c r="AEO27" s="290"/>
      <c r="AEP27" s="290"/>
      <c r="AEQ27" s="8">
        <f t="shared" si="82"/>
        <v>-11244.631265344</v>
      </c>
      <c r="AER27" s="8">
        <f t="shared" si="83"/>
        <v>-11244.631265344</v>
      </c>
      <c r="AES27" s="8">
        <f t="shared" si="84"/>
        <v>0</v>
      </c>
      <c r="AET27" s="290">
        <f t="shared" si="168"/>
        <v>0</v>
      </c>
      <c r="AEU27" s="290"/>
      <c r="AEV27" s="143"/>
      <c r="AEW27" s="143"/>
      <c r="AEX27" s="143"/>
      <c r="AEY27" s="143"/>
      <c r="AEZ27" s="143"/>
      <c r="AFA27" s="143"/>
      <c r="AFB27" s="143"/>
      <c r="AFC27" s="143"/>
      <c r="AFD27" s="143"/>
      <c r="AFE27" s="143"/>
      <c r="AFF27" s="143"/>
      <c r="AFG27" s="8">
        <f t="shared" si="169"/>
        <v>0</v>
      </c>
      <c r="AFH27" s="290"/>
      <c r="AFI27" s="290"/>
      <c r="AFJ27" s="290"/>
      <c r="AFK27" s="290"/>
      <c r="AFL27" s="290"/>
      <c r="AFM27" s="290"/>
      <c r="AFN27" s="290"/>
      <c r="AFO27" s="290"/>
      <c r="AFP27" s="290"/>
      <c r="AFQ27" s="290"/>
      <c r="AFR27" s="290"/>
      <c r="AFS27" s="290"/>
      <c r="AFT27" s="8">
        <f t="shared" si="85"/>
        <v>0</v>
      </c>
      <c r="AFU27" s="8">
        <f t="shared" si="86"/>
        <v>0</v>
      </c>
      <c r="AFV27" s="94">
        <f t="shared" si="87"/>
        <v>0</v>
      </c>
      <c r="AFW27" s="293">
        <f t="shared" si="88"/>
        <v>725826.31</v>
      </c>
      <c r="AFX27" s="294">
        <f t="shared" si="89"/>
        <v>1136531.0962946133</v>
      </c>
      <c r="AFY27" s="295">
        <f t="shared" si="90"/>
        <v>410704.78629461327</v>
      </c>
      <c r="AFZ27" s="8">
        <f t="shared" si="170"/>
        <v>0</v>
      </c>
      <c r="AGA27" s="95">
        <f t="shared" si="171"/>
        <v>410704.78629461327</v>
      </c>
      <c r="AGB27" s="296">
        <f t="shared" si="91"/>
        <v>870991.57200000004</v>
      </c>
      <c r="AGC27" s="295">
        <f t="shared" si="91"/>
        <v>1363837.3155535359</v>
      </c>
      <c r="AGD27" s="295">
        <f t="shared" si="92"/>
        <v>492845.7435535359</v>
      </c>
      <c r="AGE27" s="8">
        <f t="shared" si="93"/>
        <v>0</v>
      </c>
      <c r="AGF27" s="94">
        <f t="shared" si="94"/>
        <v>492845.7435535359</v>
      </c>
      <c r="AGG27" s="107">
        <f t="shared" si="172"/>
        <v>43549.578600000008</v>
      </c>
      <c r="AGH27" s="140">
        <f t="shared" si="173"/>
        <v>68191.865777676794</v>
      </c>
      <c r="AGI27" s="295">
        <f t="shared" si="95"/>
        <v>24642.287177676786</v>
      </c>
      <c r="AGJ27" s="8">
        <f t="shared" si="96"/>
        <v>0</v>
      </c>
      <c r="AGK27" s="95">
        <f t="shared" si="97"/>
        <v>24642.287177676786</v>
      </c>
      <c r="AGL27" s="108">
        <f t="shared" si="174"/>
        <v>914541.15060000005</v>
      </c>
      <c r="AGM27" s="108">
        <f t="shared" si="174"/>
        <v>1432029.1813312126</v>
      </c>
      <c r="AGN27" s="297">
        <f t="shared" si="99"/>
        <v>517488.03073121258</v>
      </c>
      <c r="AGO27" s="108">
        <f t="shared" si="100"/>
        <v>0</v>
      </c>
      <c r="AGP27" s="109">
        <f t="shared" si="101"/>
        <v>517488.03073121258</v>
      </c>
      <c r="AGQ27" s="139">
        <f t="shared" si="175"/>
        <v>4.7619047619047623E-2</v>
      </c>
      <c r="AGR27" s="298"/>
      <c r="AGS27" s="298">
        <v>0.05</v>
      </c>
      <c r="AGT27" s="299"/>
      <c r="AGU27" s="177"/>
      <c r="AGV27" s="9"/>
      <c r="AGW27" s="9"/>
      <c r="AGX27" s="9"/>
      <c r="AGY27" s="9"/>
      <c r="AGZ27" s="9"/>
      <c r="AHA27" s="9"/>
      <c r="AHB27" s="9"/>
      <c r="AHC27" s="9"/>
      <c r="AHD27" s="9"/>
      <c r="AHE27" s="9"/>
      <c r="AHF27" s="9"/>
      <c r="AHG27" s="9"/>
      <c r="AHH27" s="9"/>
    </row>
    <row r="28" spans="1:892" s="141" customFormat="1" ht="12.75" outlineLevel="1" x14ac:dyDescent="0.25">
      <c r="A28" s="9">
        <v>458</v>
      </c>
      <c r="B28" s="285">
        <v>3</v>
      </c>
      <c r="C28" s="303" t="s">
        <v>745</v>
      </c>
      <c r="D28" s="302">
        <v>9</v>
      </c>
      <c r="E28" s="151">
        <v>6535.2</v>
      </c>
      <c r="F28" s="288">
        <f t="shared" si="0"/>
        <v>60358.420000000006</v>
      </c>
      <c r="G28" s="289">
        <f t="shared" si="1"/>
        <v>103734.40267543962</v>
      </c>
      <c r="H28" s="288">
        <f t="shared" si="2"/>
        <v>43375.982675439613</v>
      </c>
      <c r="I28" s="88">
        <f t="shared" si="3"/>
        <v>0</v>
      </c>
      <c r="J28" s="88">
        <f t="shared" si="4"/>
        <v>43375.982675439613</v>
      </c>
      <c r="K28" s="290">
        <f t="shared" si="102"/>
        <v>33875.620000000003</v>
      </c>
      <c r="L28" s="143">
        <v>2986.03</v>
      </c>
      <c r="M28" s="143">
        <v>2986.03</v>
      </c>
      <c r="N28" s="143">
        <v>2986.03</v>
      </c>
      <c r="O28" s="143">
        <v>2986.03</v>
      </c>
      <c r="P28" s="143">
        <v>2986.03</v>
      </c>
      <c r="Q28" s="143">
        <v>2986.03</v>
      </c>
      <c r="R28" s="143">
        <v>3989.86</v>
      </c>
      <c r="S28" s="143">
        <v>3989.86</v>
      </c>
      <c r="T28" s="143">
        <v>3989.86</v>
      </c>
      <c r="U28" s="143">
        <v>3989.86</v>
      </c>
      <c r="V28" s="143"/>
      <c r="W28" s="143"/>
      <c r="X28" s="143">
        <f t="shared" si="103"/>
        <v>42663.633828117454</v>
      </c>
      <c r="Y28" s="290">
        <v>0</v>
      </c>
      <c r="Z28" s="290">
        <v>0</v>
      </c>
      <c r="AA28" s="290">
        <v>0</v>
      </c>
      <c r="AB28" s="290">
        <v>19219.677848235508</v>
      </c>
      <c r="AC28" s="290">
        <v>0</v>
      </c>
      <c r="AD28" s="290">
        <v>0</v>
      </c>
      <c r="AE28" s="290">
        <v>0</v>
      </c>
      <c r="AF28" s="290">
        <v>0</v>
      </c>
      <c r="AG28" s="290">
        <v>0</v>
      </c>
      <c r="AH28" s="290">
        <v>23443.95597988195</v>
      </c>
      <c r="AI28" s="290"/>
      <c r="AJ28" s="290"/>
      <c r="AK28" s="143"/>
      <c r="AL28" s="143">
        <f t="shared" si="104"/>
        <v>0</v>
      </c>
      <c r="AM28" s="143">
        <f t="shared" si="5"/>
        <v>0</v>
      </c>
      <c r="AN28" s="290">
        <f t="shared" si="105"/>
        <v>5295.04</v>
      </c>
      <c r="AO28" s="143">
        <v>465.98</v>
      </c>
      <c r="AP28" s="143">
        <v>465.98</v>
      </c>
      <c r="AQ28" s="143">
        <v>465.98</v>
      </c>
      <c r="AR28" s="143">
        <v>465.98</v>
      </c>
      <c r="AS28" s="143">
        <v>465.98</v>
      </c>
      <c r="AT28" s="143">
        <v>465.98</v>
      </c>
      <c r="AU28" s="143">
        <v>624.79</v>
      </c>
      <c r="AV28" s="143">
        <v>624.79</v>
      </c>
      <c r="AW28" s="143">
        <v>624.79</v>
      </c>
      <c r="AX28" s="143">
        <v>624.79</v>
      </c>
      <c r="AY28" s="143"/>
      <c r="AZ28" s="143"/>
      <c r="BA28" s="8">
        <f t="shared" si="106"/>
        <v>6795.5115086018868</v>
      </c>
      <c r="BB28" s="290">
        <v>0</v>
      </c>
      <c r="BC28" s="290">
        <v>0</v>
      </c>
      <c r="BD28" s="290">
        <v>0</v>
      </c>
      <c r="BE28" s="290">
        <v>3061.3350602049222</v>
      </c>
      <c r="BF28" s="290">
        <v>0</v>
      </c>
      <c r="BG28" s="290">
        <v>0</v>
      </c>
      <c r="BH28" s="290">
        <v>0</v>
      </c>
      <c r="BI28" s="290">
        <v>0</v>
      </c>
      <c r="BJ28" s="290">
        <v>0</v>
      </c>
      <c r="BK28" s="290">
        <v>3734.176448396965</v>
      </c>
      <c r="BL28" s="290"/>
      <c r="BM28" s="290"/>
      <c r="BN28" s="143"/>
      <c r="BO28" s="8">
        <f t="shared" si="6"/>
        <v>0</v>
      </c>
      <c r="BP28" s="8">
        <f t="shared" si="7"/>
        <v>0</v>
      </c>
      <c r="BQ28" s="290">
        <f t="shared" si="107"/>
        <v>2791.92</v>
      </c>
      <c r="BR28" s="143">
        <v>265.33999999999997</v>
      </c>
      <c r="BS28" s="263">
        <v>265.33999999999997</v>
      </c>
      <c r="BT28" s="143">
        <v>265.33999999999997</v>
      </c>
      <c r="BU28" s="143">
        <v>265.33999999999997</v>
      </c>
      <c r="BV28" s="143">
        <v>265.33999999999997</v>
      </c>
      <c r="BW28" s="143">
        <v>265.33999999999997</v>
      </c>
      <c r="BX28" s="143">
        <v>299.97000000000003</v>
      </c>
      <c r="BY28" s="143">
        <v>299.97000000000003</v>
      </c>
      <c r="BZ28" s="143">
        <v>299.97000000000003</v>
      </c>
      <c r="CA28" s="143">
        <v>299.97000000000003</v>
      </c>
      <c r="CB28" s="143"/>
      <c r="CC28" s="143"/>
      <c r="CD28" s="290">
        <f t="shared" si="108"/>
        <v>2986.7698567652005</v>
      </c>
      <c r="CE28" s="290">
        <v>309.03850571000004</v>
      </c>
      <c r="CF28" s="290">
        <v>302.15634886140003</v>
      </c>
      <c r="CG28" s="290">
        <v>301.44684988</v>
      </c>
      <c r="CH28" s="290">
        <v>299.91813610000003</v>
      </c>
      <c r="CI28" s="290">
        <v>301.30039660380004</v>
      </c>
      <c r="CJ28" s="290">
        <v>301.30757415000005</v>
      </c>
      <c r="CK28" s="290">
        <v>294.2807219</v>
      </c>
      <c r="CL28" s="290">
        <v>291.98167658</v>
      </c>
      <c r="CM28" s="290">
        <v>289.86930588000001</v>
      </c>
      <c r="CN28" s="290">
        <v>295.47034110000004</v>
      </c>
      <c r="CO28" s="290"/>
      <c r="CP28" s="290"/>
      <c r="CQ28" s="143"/>
      <c r="CR28" s="8">
        <f t="shared" si="8"/>
        <v>0</v>
      </c>
      <c r="CS28" s="8">
        <f t="shared" si="9"/>
        <v>0</v>
      </c>
      <c r="CT28" s="290">
        <f t="shared" si="109"/>
        <v>785.54</v>
      </c>
      <c r="CU28" s="290">
        <v>74.83</v>
      </c>
      <c r="CV28" s="143">
        <v>74.83</v>
      </c>
      <c r="CW28" s="143">
        <v>74.83</v>
      </c>
      <c r="CX28" s="143">
        <v>74.83</v>
      </c>
      <c r="CY28" s="143">
        <v>74.83</v>
      </c>
      <c r="CZ28" s="143">
        <v>74.83</v>
      </c>
      <c r="DA28" s="143">
        <v>84.14</v>
      </c>
      <c r="DB28" s="143">
        <v>84.14</v>
      </c>
      <c r="DC28" s="143">
        <v>84.14</v>
      </c>
      <c r="DD28" s="143">
        <v>84.14</v>
      </c>
      <c r="DE28" s="143"/>
      <c r="DF28" s="143"/>
      <c r="DG28" s="290">
        <f t="shared" si="110"/>
        <v>844.26807806279999</v>
      </c>
      <c r="DH28" s="290">
        <v>87.355691190000002</v>
      </c>
      <c r="DI28" s="290">
        <v>85.410316884600007</v>
      </c>
      <c r="DJ28" s="290">
        <v>85.209763320000008</v>
      </c>
      <c r="DK28" s="290">
        <v>84.777642900000004</v>
      </c>
      <c r="DL28" s="290">
        <v>85.168365478200002</v>
      </c>
      <c r="DM28" s="290">
        <v>85.170394350000009</v>
      </c>
      <c r="DN28" s="290">
        <v>83.184119100000004</v>
      </c>
      <c r="DO28" s="290">
        <v>82.534249619999997</v>
      </c>
      <c r="DP28" s="290">
        <v>81.937147320000008</v>
      </c>
      <c r="DQ28" s="290">
        <v>83.520387900000003</v>
      </c>
      <c r="DR28" s="290"/>
      <c r="DS28" s="290"/>
      <c r="DT28" s="143">
        <f t="shared" si="111"/>
        <v>58.728078062800023</v>
      </c>
      <c r="DU28" s="8">
        <f t="shared" si="10"/>
        <v>0</v>
      </c>
      <c r="DV28" s="8">
        <f t="shared" si="112"/>
        <v>58.728078062800023</v>
      </c>
      <c r="DW28" s="290">
        <f t="shared" si="11"/>
        <v>1278.28</v>
      </c>
      <c r="DX28" s="290">
        <v>112.4</v>
      </c>
      <c r="DY28" s="143">
        <v>112.4</v>
      </c>
      <c r="DZ28" s="143">
        <v>112.4</v>
      </c>
      <c r="EA28" s="143">
        <v>112.4</v>
      </c>
      <c r="EB28" s="143">
        <v>112.4</v>
      </c>
      <c r="EC28" s="143">
        <v>112.4</v>
      </c>
      <c r="ED28" s="143">
        <v>150.97</v>
      </c>
      <c r="EE28" s="143">
        <v>150.97</v>
      </c>
      <c r="EF28" s="143">
        <v>150.97</v>
      </c>
      <c r="EG28" s="143">
        <v>150.97</v>
      </c>
      <c r="EH28" s="143"/>
      <c r="EI28" s="143"/>
      <c r="EJ28" s="143"/>
      <c r="EK28" s="290">
        <f t="shared" si="113"/>
        <v>1635.013241086742</v>
      </c>
      <c r="EL28" s="290">
        <v>0</v>
      </c>
      <c r="EM28" s="290">
        <v>0</v>
      </c>
      <c r="EN28" s="290">
        <v>0</v>
      </c>
      <c r="EO28" s="290">
        <v>736.5558577329831</v>
      </c>
      <c r="EP28" s="290">
        <v>0</v>
      </c>
      <c r="EQ28" s="290">
        <v>0</v>
      </c>
      <c r="ER28" s="290">
        <v>0</v>
      </c>
      <c r="ES28" s="290">
        <v>0</v>
      </c>
      <c r="ET28" s="290">
        <v>0</v>
      </c>
      <c r="EU28" s="290">
        <v>898.45738335375893</v>
      </c>
      <c r="EV28" s="290"/>
      <c r="EW28" s="290"/>
      <c r="EX28" s="8">
        <f t="shared" si="12"/>
        <v>356.73324108674205</v>
      </c>
      <c r="EY28" s="8">
        <f t="shared" si="114"/>
        <v>0</v>
      </c>
      <c r="EZ28" s="8">
        <f t="shared" si="115"/>
        <v>356.73324108674205</v>
      </c>
      <c r="FA28" s="290">
        <f t="shared" si="116"/>
        <v>13675.98</v>
      </c>
      <c r="FB28" s="290">
        <v>1203.17</v>
      </c>
      <c r="FC28" s="143">
        <v>1203.17</v>
      </c>
      <c r="FD28" s="143">
        <v>1203.17</v>
      </c>
      <c r="FE28" s="143">
        <v>1203.17</v>
      </c>
      <c r="FF28" s="143">
        <v>1203.17</v>
      </c>
      <c r="FG28" s="143">
        <v>1203.17</v>
      </c>
      <c r="FH28" s="143">
        <v>1614.24</v>
      </c>
      <c r="FI28" s="143">
        <v>1614.24</v>
      </c>
      <c r="FJ28" s="143">
        <v>1614.24</v>
      </c>
      <c r="FK28" s="143">
        <v>1614.24</v>
      </c>
      <c r="FL28" s="143"/>
      <c r="FM28" s="143"/>
      <c r="FN28" s="8">
        <f t="shared" si="117"/>
        <v>17423.319896517849</v>
      </c>
      <c r="FO28" s="290">
        <v>0</v>
      </c>
      <c r="FP28" s="290">
        <v>0</v>
      </c>
      <c r="FQ28" s="290">
        <v>0</v>
      </c>
      <c r="FR28" s="290">
        <v>7945.1317125173391</v>
      </c>
      <c r="FS28" s="290">
        <v>0</v>
      </c>
      <c r="FT28" s="290">
        <v>0</v>
      </c>
      <c r="FU28" s="290">
        <v>0</v>
      </c>
      <c r="FV28" s="290">
        <v>0</v>
      </c>
      <c r="FW28" s="290">
        <v>0</v>
      </c>
      <c r="FX28" s="290">
        <v>9478.1881840005099</v>
      </c>
      <c r="FY28" s="290"/>
      <c r="FZ28" s="290"/>
      <c r="GA28" s="143">
        <f t="shared" si="118"/>
        <v>3747.3398965178494</v>
      </c>
      <c r="GB28" s="8">
        <f t="shared" si="119"/>
        <v>0</v>
      </c>
      <c r="GC28" s="8">
        <f t="shared" si="120"/>
        <v>3747.3398965178494</v>
      </c>
      <c r="GD28" s="290">
        <f t="shared" si="121"/>
        <v>0</v>
      </c>
      <c r="GE28" s="143"/>
      <c r="GF28" s="143"/>
      <c r="GG28" s="143"/>
      <c r="GH28" s="143"/>
      <c r="GI28" s="143"/>
      <c r="GJ28" s="143"/>
      <c r="GK28" s="143"/>
      <c r="GL28" s="143"/>
      <c r="GM28" s="143"/>
      <c r="GN28" s="143"/>
      <c r="GO28" s="143"/>
      <c r="GP28" s="143"/>
      <c r="GQ28" s="8">
        <f t="shared" si="122"/>
        <v>0</v>
      </c>
      <c r="GR28" s="290">
        <v>0</v>
      </c>
      <c r="GS28" s="290">
        <f>VLOOKUP(C28,'[2]Фін.рез.(витрати)'!$C$8:$V$94,20,0)</f>
        <v>0</v>
      </c>
      <c r="GT28" s="290"/>
      <c r="GU28" s="290"/>
      <c r="GV28" s="143">
        <f t="shared" si="123"/>
        <v>0</v>
      </c>
      <c r="GW28" s="8">
        <f t="shared" si="13"/>
        <v>0</v>
      </c>
      <c r="GX28" s="8">
        <f t="shared" si="14"/>
        <v>0</v>
      </c>
      <c r="GY28" s="290">
        <f t="shared" si="124"/>
        <v>2656.04</v>
      </c>
      <c r="GZ28" s="290">
        <v>249.66</v>
      </c>
      <c r="HA28" s="143">
        <v>249.66</v>
      </c>
      <c r="HB28" s="143">
        <v>249.66</v>
      </c>
      <c r="HC28" s="143">
        <v>249.66</v>
      </c>
      <c r="HD28" s="143">
        <v>249.66</v>
      </c>
      <c r="HE28" s="143">
        <v>249.66</v>
      </c>
      <c r="HF28" s="143">
        <v>289.52</v>
      </c>
      <c r="HG28" s="143">
        <v>289.52</v>
      </c>
      <c r="HH28" s="143">
        <v>289.52</v>
      </c>
      <c r="HI28" s="143">
        <v>289.52</v>
      </c>
      <c r="HJ28" s="143"/>
      <c r="HK28" s="143"/>
      <c r="HL28" s="8">
        <f t="shared" si="125"/>
        <v>31385.886266287682</v>
      </c>
      <c r="HM28" s="290">
        <v>4077.2247582359437</v>
      </c>
      <c r="HN28" s="290">
        <v>3012.2808771346804</v>
      </c>
      <c r="HO28" s="290">
        <v>3538.7227727033483</v>
      </c>
      <c r="HP28" s="290">
        <v>3012.8287964137216</v>
      </c>
      <c r="HQ28" s="290">
        <v>3027.829116141274</v>
      </c>
      <c r="HR28" s="290">
        <v>3020.6239884015636</v>
      </c>
      <c r="HS28" s="290">
        <v>2783.3305768673972</v>
      </c>
      <c r="HT28" s="290">
        <v>2767.0222221020772</v>
      </c>
      <c r="HU28" s="290">
        <v>3110.4502310978032</v>
      </c>
      <c r="HV28" s="290">
        <v>3035.5729271898754</v>
      </c>
      <c r="HW28" s="290"/>
      <c r="HX28" s="290"/>
      <c r="HY28" s="8">
        <f t="shared" si="15"/>
        <v>28729.846266287681</v>
      </c>
      <c r="HZ28" s="8">
        <f t="shared" si="16"/>
        <v>0</v>
      </c>
      <c r="IA28" s="8">
        <f t="shared" si="17"/>
        <v>28729.846266287681</v>
      </c>
      <c r="IB28" s="291">
        <f t="shared" si="126"/>
        <v>75685.599999999991</v>
      </c>
      <c r="IC28" s="291">
        <v>7568.56</v>
      </c>
      <c r="ID28" s="150">
        <v>7568.56</v>
      </c>
      <c r="IE28" s="150">
        <v>7568.56</v>
      </c>
      <c r="IF28" s="291">
        <v>7568.56</v>
      </c>
      <c r="IG28" s="291">
        <v>7568.56</v>
      </c>
      <c r="IH28" s="291">
        <v>7568.56</v>
      </c>
      <c r="II28" s="291">
        <v>7568.56</v>
      </c>
      <c r="IJ28" s="291">
        <v>7568.56</v>
      </c>
      <c r="IK28" s="291">
        <v>7568.56</v>
      </c>
      <c r="IL28" s="291">
        <v>7568.56</v>
      </c>
      <c r="IM28" s="291"/>
      <c r="IN28" s="291"/>
      <c r="IO28" s="88">
        <f t="shared" si="127"/>
        <v>118679.48053859684</v>
      </c>
      <c r="IP28" s="290">
        <v>8715.8363559293812</v>
      </c>
      <c r="IQ28" s="290">
        <v>11696.512082518808</v>
      </c>
      <c r="IR28" s="290">
        <v>12865.609003769323</v>
      </c>
      <c r="IS28" s="290">
        <v>13199.027596825385</v>
      </c>
      <c r="IT28" s="290">
        <v>11468.482600844496</v>
      </c>
      <c r="IU28" s="290">
        <v>12157.941780177167</v>
      </c>
      <c r="IV28" s="290">
        <v>12878.591069301192</v>
      </c>
      <c r="IW28" s="290">
        <v>13052.977331144764</v>
      </c>
      <c r="IX28" s="290">
        <v>10974.605136663551</v>
      </c>
      <c r="IY28" s="290">
        <v>11669.897581422762</v>
      </c>
      <c r="IZ28" s="290"/>
      <c r="JA28" s="290"/>
      <c r="JB28" s="150">
        <f t="shared" si="18"/>
        <v>42993.880538596844</v>
      </c>
      <c r="JC28" s="88">
        <f t="shared" si="19"/>
        <v>0</v>
      </c>
      <c r="JD28" s="88">
        <f t="shared" si="20"/>
        <v>42993.880538596844</v>
      </c>
      <c r="JE28" s="291">
        <f t="shared" si="128"/>
        <v>1443.4999999999998</v>
      </c>
      <c r="JF28" s="291">
        <v>144.35</v>
      </c>
      <c r="JG28" s="150">
        <v>144.35</v>
      </c>
      <c r="JH28" s="150">
        <v>144.35</v>
      </c>
      <c r="JI28" s="150">
        <v>144.35</v>
      </c>
      <c r="JJ28" s="150">
        <v>144.35</v>
      </c>
      <c r="JK28" s="150">
        <v>144.35</v>
      </c>
      <c r="JL28" s="150">
        <v>144.35</v>
      </c>
      <c r="JM28" s="150">
        <v>144.35</v>
      </c>
      <c r="JN28" s="150">
        <v>144.35</v>
      </c>
      <c r="JO28" s="150">
        <v>144.35</v>
      </c>
      <c r="JP28" s="150"/>
      <c r="JQ28" s="150"/>
      <c r="JR28" s="291">
        <f t="shared" si="129"/>
        <v>2018.8937379612789</v>
      </c>
      <c r="JS28" s="290">
        <v>132.01193533001026</v>
      </c>
      <c r="JT28" s="290">
        <v>178.57769920193374</v>
      </c>
      <c r="JU28" s="290">
        <v>192.38984774780539</v>
      </c>
      <c r="JV28" s="290">
        <v>198.20592547995227</v>
      </c>
      <c r="JW28" s="290">
        <v>180.6775230072669</v>
      </c>
      <c r="JX28" s="290">
        <v>188.63486699165099</v>
      </c>
      <c r="JY28" s="290">
        <v>252.81879124828825</v>
      </c>
      <c r="JZ28" s="290">
        <v>253.2615058236195</v>
      </c>
      <c r="KA28" s="290">
        <v>214.61565218886449</v>
      </c>
      <c r="KB28" s="290">
        <v>227.69999094188702</v>
      </c>
      <c r="KC28" s="290"/>
      <c r="KD28" s="290"/>
      <c r="KE28" s="150">
        <f t="shared" si="21"/>
        <v>575.39373796127916</v>
      </c>
      <c r="KF28" s="88">
        <f t="shared" si="22"/>
        <v>0</v>
      </c>
      <c r="KG28" s="88">
        <f t="shared" si="23"/>
        <v>575.39373796127916</v>
      </c>
      <c r="KH28" s="291">
        <f t="shared" si="130"/>
        <v>7124.8400000000011</v>
      </c>
      <c r="KI28" s="291">
        <v>626.74</v>
      </c>
      <c r="KJ28" s="150">
        <v>626.74</v>
      </c>
      <c r="KK28" s="150">
        <v>626.74</v>
      </c>
      <c r="KL28" s="150">
        <v>626.74</v>
      </c>
      <c r="KM28" s="150">
        <v>626.74</v>
      </c>
      <c r="KN28" s="150">
        <v>626.74</v>
      </c>
      <c r="KO28" s="150">
        <v>841.1</v>
      </c>
      <c r="KP28" s="150">
        <v>841.1</v>
      </c>
      <c r="KQ28" s="150">
        <v>841.1</v>
      </c>
      <c r="KR28" s="150">
        <v>841.1</v>
      </c>
      <c r="KS28" s="150"/>
      <c r="KT28" s="150"/>
      <c r="KU28" s="88">
        <f t="shared" si="131"/>
        <v>9937.9433595403079</v>
      </c>
      <c r="KV28" s="290">
        <v>854.06770678425687</v>
      </c>
      <c r="KW28" s="290">
        <v>913.18509558327582</v>
      </c>
      <c r="KX28" s="290">
        <v>907.42136913147647</v>
      </c>
      <c r="KY28" s="290">
        <v>862.99313590701195</v>
      </c>
      <c r="KZ28" s="290">
        <v>900.31500360775385</v>
      </c>
      <c r="LA28" s="290">
        <v>1158.7224050466102</v>
      </c>
      <c r="LB28" s="290">
        <v>1075.3941329536383</v>
      </c>
      <c r="LC28" s="290">
        <v>1067.8445838373739</v>
      </c>
      <c r="LD28" s="290">
        <v>1101.2621145253734</v>
      </c>
      <c r="LE28" s="290">
        <v>1096.7378121635368</v>
      </c>
      <c r="LF28" s="290"/>
      <c r="LG28" s="290"/>
      <c r="LH28" s="150">
        <f t="shared" si="132"/>
        <v>2813.1033595403069</v>
      </c>
      <c r="LI28" s="88">
        <f t="shared" si="24"/>
        <v>0</v>
      </c>
      <c r="LJ28" s="88">
        <f t="shared" si="25"/>
        <v>2813.1033595403069</v>
      </c>
      <c r="LK28" s="88">
        <f t="shared" si="133"/>
        <v>0</v>
      </c>
      <c r="LL28" s="150"/>
      <c r="LM28" s="150"/>
      <c r="LN28" s="150"/>
      <c r="LO28" s="150"/>
      <c r="LP28" s="150"/>
      <c r="LQ28" s="150"/>
      <c r="LR28" s="150"/>
      <c r="LS28" s="150"/>
      <c r="LT28" s="150"/>
      <c r="LU28" s="150"/>
      <c r="LV28" s="150"/>
      <c r="LW28" s="150"/>
      <c r="LX28" s="88">
        <f t="shared" si="26"/>
        <v>0</v>
      </c>
      <c r="LY28" s="150"/>
      <c r="LZ28" s="150"/>
      <c r="MA28" s="150"/>
      <c r="MB28" s="150"/>
      <c r="MC28" s="150"/>
      <c r="MD28" s="150"/>
      <c r="ME28" s="150"/>
      <c r="MF28" s="150"/>
      <c r="MG28" s="150"/>
      <c r="MH28" s="150"/>
      <c r="MI28" s="150"/>
      <c r="MJ28" s="291">
        <v>0</v>
      </c>
      <c r="MK28" s="150"/>
      <c r="ML28" s="88">
        <f t="shared" si="27"/>
        <v>0</v>
      </c>
      <c r="MM28" s="88">
        <f t="shared" si="28"/>
        <v>0</v>
      </c>
      <c r="MN28" s="88">
        <f t="shared" si="134"/>
        <v>102801.81999999998</v>
      </c>
      <c r="MO28" s="88">
        <v>9882.83</v>
      </c>
      <c r="MP28" s="150">
        <v>9882.83</v>
      </c>
      <c r="MQ28" s="150">
        <v>9882.83</v>
      </c>
      <c r="MR28" s="150">
        <v>9882.83</v>
      </c>
      <c r="MS28" s="150">
        <v>9882.83</v>
      </c>
      <c r="MT28" s="150">
        <v>9882.83</v>
      </c>
      <c r="MU28" s="150">
        <v>10876.21</v>
      </c>
      <c r="MV28" s="150">
        <v>10876.21</v>
      </c>
      <c r="MW28" s="150">
        <v>10876.21</v>
      </c>
      <c r="MX28" s="150">
        <v>10876.21</v>
      </c>
      <c r="MY28" s="150"/>
      <c r="MZ28" s="150"/>
      <c r="NA28" s="88">
        <f t="shared" si="135"/>
        <v>16238.124221361209</v>
      </c>
      <c r="NB28" s="8">
        <v>2717.2099447013356</v>
      </c>
      <c r="NC28" s="8">
        <v>0</v>
      </c>
      <c r="ND28" s="8">
        <v>0</v>
      </c>
      <c r="NE28" s="8">
        <v>3178.6234252738423</v>
      </c>
      <c r="NF28" s="8">
        <v>0</v>
      </c>
      <c r="NG28" s="8">
        <v>0</v>
      </c>
      <c r="NH28" s="8">
        <v>5315.0452513860309</v>
      </c>
      <c r="NI28" s="8">
        <v>0</v>
      </c>
      <c r="NJ28" s="8">
        <v>0</v>
      </c>
      <c r="NK28" s="8">
        <v>5027.2456000000002</v>
      </c>
      <c r="NL28" s="8"/>
      <c r="NM28" s="8"/>
      <c r="NN28" s="150">
        <f t="shared" si="136"/>
        <v>-86563.695778638765</v>
      </c>
      <c r="NO28" s="88">
        <f t="shared" si="29"/>
        <v>-86563.695778638765</v>
      </c>
      <c r="NP28" s="88">
        <f t="shared" si="30"/>
        <v>0</v>
      </c>
      <c r="NQ28" s="86">
        <f t="shared" si="31"/>
        <v>42413.279999999999</v>
      </c>
      <c r="NR28" s="289">
        <f t="shared" si="32"/>
        <v>25767.43</v>
      </c>
      <c r="NS28" s="288">
        <f t="shared" si="33"/>
        <v>-16645.849999999999</v>
      </c>
      <c r="NT28" s="88">
        <f t="shared" si="34"/>
        <v>-16645.849999999999</v>
      </c>
      <c r="NU28" s="88">
        <f t="shared" si="35"/>
        <v>0</v>
      </c>
      <c r="NV28" s="290">
        <f t="shared" si="137"/>
        <v>10257.94</v>
      </c>
      <c r="NW28" s="290">
        <v>933.25</v>
      </c>
      <c r="NX28" s="143">
        <v>933.25</v>
      </c>
      <c r="NY28" s="143">
        <v>933.25</v>
      </c>
      <c r="NZ28" s="290">
        <v>933.25</v>
      </c>
      <c r="OA28" s="290">
        <v>933.25</v>
      </c>
      <c r="OB28" s="290">
        <v>933.25</v>
      </c>
      <c r="OC28" s="290">
        <v>1164.6099999999999</v>
      </c>
      <c r="OD28" s="290">
        <v>1164.6099999999999</v>
      </c>
      <c r="OE28" s="290">
        <v>1164.6099999999999</v>
      </c>
      <c r="OF28" s="290">
        <v>1164.6099999999999</v>
      </c>
      <c r="OG28" s="290"/>
      <c r="OH28" s="290"/>
      <c r="OI28" s="8">
        <f t="shared" si="138"/>
        <v>9142.6299999999992</v>
      </c>
      <c r="OJ28" s="8">
        <v>0</v>
      </c>
      <c r="OK28" s="8">
        <v>0</v>
      </c>
      <c r="OL28" s="8">
        <v>0</v>
      </c>
      <c r="OM28" s="8"/>
      <c r="ON28" s="8">
        <v>7228.86</v>
      </c>
      <c r="OO28" s="8">
        <v>0</v>
      </c>
      <c r="OP28" s="8">
        <v>0</v>
      </c>
      <c r="OQ28" s="8">
        <v>0</v>
      </c>
      <c r="OR28" s="8">
        <v>1913.77</v>
      </c>
      <c r="OS28" s="8">
        <v>0</v>
      </c>
      <c r="OT28" s="8"/>
      <c r="OU28" s="8"/>
      <c r="OV28" s="143">
        <f t="shared" si="139"/>
        <v>-1115.3100000000013</v>
      </c>
      <c r="OW28" s="8">
        <f t="shared" si="36"/>
        <v>-1115.3100000000013</v>
      </c>
      <c r="OX28" s="8">
        <f t="shared" si="37"/>
        <v>0</v>
      </c>
      <c r="OY28" s="290">
        <f t="shared" si="140"/>
        <v>12808.1</v>
      </c>
      <c r="OZ28" s="290">
        <v>1221.47</v>
      </c>
      <c r="PA28" s="143">
        <v>1221.47</v>
      </c>
      <c r="PB28" s="143">
        <v>1221.47</v>
      </c>
      <c r="PC28" s="143">
        <v>1221.47</v>
      </c>
      <c r="PD28" s="143">
        <v>1221.47</v>
      </c>
      <c r="PE28" s="143">
        <v>1221.47</v>
      </c>
      <c r="PF28" s="143">
        <v>1369.82</v>
      </c>
      <c r="PG28" s="143">
        <v>1369.82</v>
      </c>
      <c r="PH28" s="143">
        <v>1369.82</v>
      </c>
      <c r="PI28" s="143">
        <v>1369.82</v>
      </c>
      <c r="PJ28" s="143"/>
      <c r="PK28" s="143"/>
      <c r="PL28" s="8">
        <f t="shared" si="141"/>
        <v>10204.73</v>
      </c>
      <c r="PM28" s="290">
        <v>0</v>
      </c>
      <c r="PN28" s="290">
        <v>2095.5700000000002</v>
      </c>
      <c r="PO28" s="290">
        <v>0</v>
      </c>
      <c r="PP28" s="290">
        <v>0</v>
      </c>
      <c r="PQ28" s="290">
        <v>0</v>
      </c>
      <c r="PR28" s="290">
        <v>8109.16</v>
      </c>
      <c r="PS28" s="290">
        <v>0</v>
      </c>
      <c r="PT28" s="290">
        <v>0</v>
      </c>
      <c r="PU28" s="290">
        <v>0</v>
      </c>
      <c r="PV28" s="290">
        <v>0</v>
      </c>
      <c r="PW28" s="290"/>
      <c r="PX28" s="290"/>
      <c r="PY28" s="143">
        <f t="shared" si="142"/>
        <v>-2603.3700000000008</v>
      </c>
      <c r="PZ28" s="8">
        <f t="shared" si="38"/>
        <v>-2603.3700000000008</v>
      </c>
      <c r="QA28" s="8">
        <f t="shared" si="39"/>
        <v>0</v>
      </c>
      <c r="QB28" s="290">
        <f t="shared" si="143"/>
        <v>2074.2800000000002</v>
      </c>
      <c r="QC28" s="290">
        <v>183.64</v>
      </c>
      <c r="QD28" s="143">
        <v>183.64</v>
      </c>
      <c r="QE28" s="143">
        <v>183.64</v>
      </c>
      <c r="QF28" s="143">
        <v>183.64</v>
      </c>
      <c r="QG28" s="143">
        <v>183.64</v>
      </c>
      <c r="QH28" s="143">
        <v>183.64</v>
      </c>
      <c r="QI28" s="143">
        <v>243.11</v>
      </c>
      <c r="QJ28" s="143">
        <v>243.11</v>
      </c>
      <c r="QK28" s="143">
        <v>243.11</v>
      </c>
      <c r="QL28" s="143">
        <v>243.11</v>
      </c>
      <c r="QM28" s="143"/>
      <c r="QN28" s="143"/>
      <c r="QO28" s="8">
        <f t="shared" si="144"/>
        <v>0</v>
      </c>
      <c r="QP28" s="290">
        <v>0</v>
      </c>
      <c r="QQ28" s="290">
        <v>0</v>
      </c>
      <c r="QR28" s="290">
        <v>0</v>
      </c>
      <c r="QS28" s="290"/>
      <c r="QT28" s="290">
        <v>0</v>
      </c>
      <c r="QU28" s="290"/>
      <c r="QV28" s="290"/>
      <c r="QW28" s="290">
        <v>0</v>
      </c>
      <c r="QX28" s="290"/>
      <c r="QY28" s="290">
        <v>0</v>
      </c>
      <c r="QZ28" s="290"/>
      <c r="RA28" s="290"/>
      <c r="RB28" s="143">
        <f t="shared" si="145"/>
        <v>-2074.2800000000002</v>
      </c>
      <c r="RC28" s="8">
        <f t="shared" si="40"/>
        <v>-2074.2800000000002</v>
      </c>
      <c r="RD28" s="8">
        <f t="shared" si="41"/>
        <v>0</v>
      </c>
      <c r="RE28" s="290">
        <f t="shared" si="146"/>
        <v>10339</v>
      </c>
      <c r="RF28" s="8">
        <v>938.48</v>
      </c>
      <c r="RG28" s="143">
        <v>938.48</v>
      </c>
      <c r="RH28" s="143">
        <v>938.48</v>
      </c>
      <c r="RI28" s="143">
        <v>938.48</v>
      </c>
      <c r="RJ28" s="143">
        <v>938.48</v>
      </c>
      <c r="RK28" s="143">
        <v>938.48</v>
      </c>
      <c r="RL28" s="292">
        <v>1177.03</v>
      </c>
      <c r="RM28" s="143">
        <v>1177.03</v>
      </c>
      <c r="RN28" s="143">
        <v>1177.03</v>
      </c>
      <c r="RO28" s="143">
        <v>1177.03</v>
      </c>
      <c r="RP28" s="143"/>
      <c r="RQ28" s="143"/>
      <c r="RR28" s="8">
        <f t="shared" si="147"/>
        <v>0</v>
      </c>
      <c r="RS28" s="290">
        <v>0</v>
      </c>
      <c r="RT28" s="290"/>
      <c r="RU28" s="290">
        <v>0</v>
      </c>
      <c r="RV28" s="290">
        <v>0</v>
      </c>
      <c r="RW28" s="290">
        <v>0</v>
      </c>
      <c r="RX28" s="290">
        <v>0</v>
      </c>
      <c r="RY28" s="290"/>
      <c r="RZ28" s="290">
        <v>0</v>
      </c>
      <c r="SA28" s="290">
        <v>0</v>
      </c>
      <c r="SB28" s="290">
        <v>0</v>
      </c>
      <c r="SC28" s="290"/>
      <c r="SD28" s="290"/>
      <c r="SE28" s="8">
        <f t="shared" si="42"/>
        <v>-10339</v>
      </c>
      <c r="SF28" s="8">
        <f t="shared" si="43"/>
        <v>-10339</v>
      </c>
      <c r="SG28" s="8">
        <f t="shared" si="44"/>
        <v>0</v>
      </c>
      <c r="SH28" s="290">
        <f t="shared" si="148"/>
        <v>4366.8599999999997</v>
      </c>
      <c r="SI28" s="290">
        <v>414.99</v>
      </c>
      <c r="SJ28" s="143">
        <v>414.99</v>
      </c>
      <c r="SK28" s="143">
        <v>414.99</v>
      </c>
      <c r="SL28" s="143">
        <v>414.99</v>
      </c>
      <c r="SM28" s="143">
        <v>414.99</v>
      </c>
      <c r="SN28" s="143">
        <v>414.99</v>
      </c>
      <c r="SO28" s="143">
        <v>469.23</v>
      </c>
      <c r="SP28" s="143">
        <v>469.23</v>
      </c>
      <c r="SQ28" s="143">
        <v>469.23</v>
      </c>
      <c r="SR28" s="143">
        <v>469.23</v>
      </c>
      <c r="SS28" s="143"/>
      <c r="ST28" s="143"/>
      <c r="SU28" s="8">
        <f t="shared" si="149"/>
        <v>0</v>
      </c>
      <c r="SV28" s="290">
        <v>0</v>
      </c>
      <c r="SW28" s="290">
        <v>0</v>
      </c>
      <c r="SX28" s="290">
        <v>0</v>
      </c>
      <c r="SY28" s="290">
        <v>0</v>
      </c>
      <c r="SZ28" s="290">
        <v>0</v>
      </c>
      <c r="TA28" s="290"/>
      <c r="TB28" s="290"/>
      <c r="TC28" s="290">
        <v>0</v>
      </c>
      <c r="TD28" s="290">
        <v>0</v>
      </c>
      <c r="TE28" s="290">
        <f>VLOOKUP(C28,'[2]Фін.рез.(витрати)'!$C$8:$AH$94,32,0)</f>
        <v>0</v>
      </c>
      <c r="TF28" s="290"/>
      <c r="TG28" s="290"/>
      <c r="TH28" s="8">
        <f t="shared" si="45"/>
        <v>-4366.8599999999997</v>
      </c>
      <c r="TI28" s="8">
        <f t="shared" si="46"/>
        <v>-4366.8599999999997</v>
      </c>
      <c r="TJ28" s="8">
        <f t="shared" si="47"/>
        <v>0</v>
      </c>
      <c r="TK28" s="290">
        <f t="shared" si="150"/>
        <v>2478.2000000000003</v>
      </c>
      <c r="TL28" s="290">
        <v>218.28</v>
      </c>
      <c r="TM28" s="143">
        <v>218.28</v>
      </c>
      <c r="TN28" s="143">
        <v>218.28</v>
      </c>
      <c r="TO28" s="143">
        <v>218.28</v>
      </c>
      <c r="TP28" s="143">
        <v>218.28</v>
      </c>
      <c r="TQ28" s="143">
        <v>218.28</v>
      </c>
      <c r="TR28" s="143">
        <v>292.13</v>
      </c>
      <c r="TS28" s="143">
        <v>292.13</v>
      </c>
      <c r="TT28" s="143">
        <v>292.13</v>
      </c>
      <c r="TU28" s="143">
        <v>292.13</v>
      </c>
      <c r="TV28" s="143"/>
      <c r="TW28" s="143"/>
      <c r="TX28" s="8">
        <f t="shared" si="151"/>
        <v>6420.07</v>
      </c>
      <c r="TY28" s="290">
        <v>0</v>
      </c>
      <c r="TZ28" s="290">
        <v>0</v>
      </c>
      <c r="UA28" s="290">
        <v>6420.07</v>
      </c>
      <c r="UB28" s="290">
        <v>0</v>
      </c>
      <c r="UC28" s="290">
        <v>0</v>
      </c>
      <c r="UD28" s="290">
        <v>0</v>
      </c>
      <c r="UE28" s="290">
        <v>0</v>
      </c>
      <c r="UF28" s="290">
        <v>0</v>
      </c>
      <c r="UG28" s="290">
        <v>0</v>
      </c>
      <c r="UH28" s="290">
        <f>VLOOKUP(C28,'[2]Фін.рез.(витрати)'!$C$8:$AI$94,33,0)</f>
        <v>0</v>
      </c>
      <c r="UI28" s="290"/>
      <c r="UJ28" s="290"/>
      <c r="UK28" s="8">
        <f t="shared" si="48"/>
        <v>3941.8699999999994</v>
      </c>
      <c r="UL28" s="8">
        <f t="shared" si="49"/>
        <v>0</v>
      </c>
      <c r="UM28" s="8">
        <f t="shared" si="50"/>
        <v>3941.8699999999994</v>
      </c>
      <c r="UN28" s="290">
        <f t="shared" si="152"/>
        <v>88.9</v>
      </c>
      <c r="UO28" s="290">
        <v>7.85</v>
      </c>
      <c r="UP28" s="143">
        <v>7.85</v>
      </c>
      <c r="UQ28" s="143">
        <v>7.85</v>
      </c>
      <c r="UR28" s="143">
        <v>7.85</v>
      </c>
      <c r="US28" s="143">
        <v>7.85</v>
      </c>
      <c r="UT28" s="143">
        <v>7.85</v>
      </c>
      <c r="UU28" s="143">
        <v>10.45</v>
      </c>
      <c r="UV28" s="143">
        <v>10.45</v>
      </c>
      <c r="UW28" s="143">
        <v>10.45</v>
      </c>
      <c r="UX28" s="143">
        <v>10.45</v>
      </c>
      <c r="UY28" s="143"/>
      <c r="UZ28" s="143"/>
      <c r="VA28" s="8">
        <f t="shared" si="51"/>
        <v>0</v>
      </c>
      <c r="VB28" s="143"/>
      <c r="VC28" s="143"/>
      <c r="VD28" s="143"/>
      <c r="VE28" s="143"/>
      <c r="VF28" s="143"/>
      <c r="VG28" s="143"/>
      <c r="VH28" s="143"/>
      <c r="VI28" s="143"/>
      <c r="VJ28" s="143"/>
      <c r="VK28" s="143"/>
      <c r="VL28" s="143"/>
      <c r="VM28" s="143"/>
      <c r="VN28" s="8">
        <f t="shared" si="52"/>
        <v>-88.9</v>
      </c>
      <c r="VO28" s="8">
        <f t="shared" si="53"/>
        <v>-88.9</v>
      </c>
      <c r="VP28" s="8">
        <f t="shared" si="54"/>
        <v>0</v>
      </c>
      <c r="VQ28" s="88">
        <f t="shared" si="55"/>
        <v>0</v>
      </c>
      <c r="VR28" s="150"/>
      <c r="VS28" s="150"/>
      <c r="VT28" s="150"/>
      <c r="VU28" s="150"/>
      <c r="VV28" s="150"/>
      <c r="VW28" s="150"/>
      <c r="VX28" s="150"/>
      <c r="VY28" s="150"/>
      <c r="VZ28" s="150"/>
      <c r="WA28" s="150"/>
      <c r="WB28" s="150"/>
      <c r="WC28" s="150"/>
      <c r="WD28" s="88">
        <f t="shared" si="56"/>
        <v>0</v>
      </c>
      <c r="WE28" s="143"/>
      <c r="WF28" s="143"/>
      <c r="WG28" s="143"/>
      <c r="WH28" s="143"/>
      <c r="WI28" s="143"/>
      <c r="WJ28" s="143"/>
      <c r="WK28" s="143"/>
      <c r="WL28" s="143"/>
      <c r="WM28" s="143"/>
      <c r="WN28" s="143"/>
      <c r="WO28" s="143"/>
      <c r="WP28" s="143"/>
      <c r="WQ28" s="88">
        <f t="shared" si="57"/>
        <v>0</v>
      </c>
      <c r="WR28" s="88">
        <f t="shared" si="58"/>
        <v>0</v>
      </c>
      <c r="WS28" s="88">
        <f t="shared" si="59"/>
        <v>0</v>
      </c>
      <c r="WT28" s="291">
        <f t="shared" si="153"/>
        <v>104955.9</v>
      </c>
      <c r="WU28" s="291">
        <v>8922.1299999999992</v>
      </c>
      <c r="WV28" s="150">
        <v>8922.1299999999992</v>
      </c>
      <c r="WW28" s="150">
        <v>8922.1299999999992</v>
      </c>
      <c r="WX28" s="150">
        <v>8922.1299999999992</v>
      </c>
      <c r="WY28" s="150">
        <v>8922.1299999999992</v>
      </c>
      <c r="WZ28" s="150">
        <v>8922.1299999999992</v>
      </c>
      <c r="XA28" s="150">
        <v>12855.78</v>
      </c>
      <c r="XB28" s="150">
        <v>12855.78</v>
      </c>
      <c r="XC28" s="150">
        <v>12855.78</v>
      </c>
      <c r="XD28" s="150">
        <v>12855.78</v>
      </c>
      <c r="XE28" s="150"/>
      <c r="XF28" s="150"/>
      <c r="XG28" s="291">
        <f t="shared" si="154"/>
        <v>91506.663933633929</v>
      </c>
      <c r="XH28" s="290">
        <v>9572.5638183255705</v>
      </c>
      <c r="XI28" s="290">
        <v>10611.837947609174</v>
      </c>
      <c r="XJ28" s="290"/>
      <c r="XK28" s="290">
        <v>8314.416137303393</v>
      </c>
      <c r="XL28" s="290">
        <v>8558.1557211112522</v>
      </c>
      <c r="XM28" s="290">
        <v>11101.405632256434</v>
      </c>
      <c r="XN28" s="290">
        <v>11980.172568048212</v>
      </c>
      <c r="XO28" s="290">
        <v>10022.861967665127</v>
      </c>
      <c r="XP28" s="290">
        <v>12373.881160870897</v>
      </c>
      <c r="XQ28" s="290">
        <f>VLOOKUP(C28,'[2]Фін.рез.(витрати)'!$C$8:$AL$94,36,0)</f>
        <v>8971.3689804438727</v>
      </c>
      <c r="XR28" s="290"/>
      <c r="XS28" s="290"/>
      <c r="XT28" s="88">
        <f t="shared" si="60"/>
        <v>-13449.236066366066</v>
      </c>
      <c r="XU28" s="88">
        <f t="shared" si="61"/>
        <v>-13449.236066366066</v>
      </c>
      <c r="XV28" s="88">
        <f t="shared" si="62"/>
        <v>0</v>
      </c>
      <c r="XW28" s="291">
        <f t="shared" si="155"/>
        <v>51656.419999999991</v>
      </c>
      <c r="XX28" s="291">
        <v>4570.2700000000004</v>
      </c>
      <c r="XY28" s="150">
        <v>4570.2700000000004</v>
      </c>
      <c r="XZ28" s="150">
        <v>4570.2700000000004</v>
      </c>
      <c r="YA28" s="150">
        <v>4570.2700000000004</v>
      </c>
      <c r="YB28" s="150">
        <v>4570.2700000000004</v>
      </c>
      <c r="YC28" s="150">
        <v>4570.2700000000004</v>
      </c>
      <c r="YD28" s="150">
        <v>6058.7</v>
      </c>
      <c r="YE28" s="150">
        <v>6058.7</v>
      </c>
      <c r="YF28" s="150">
        <v>6058.7</v>
      </c>
      <c r="YG28" s="150">
        <v>6058.7</v>
      </c>
      <c r="YH28" s="150"/>
      <c r="YI28" s="150"/>
      <c r="YJ28" s="88">
        <f t="shared" si="156"/>
        <v>55110.024045596685</v>
      </c>
      <c r="YK28" s="290">
        <v>6382.6992370671505</v>
      </c>
      <c r="YL28" s="290">
        <v>4806.0998666788237</v>
      </c>
      <c r="YM28" s="290">
        <v>4918.9877889094814</v>
      </c>
      <c r="YN28" s="290">
        <v>4783.4691933040049</v>
      </c>
      <c r="YO28" s="290">
        <v>4717.9638145961781</v>
      </c>
      <c r="YP28" s="290">
        <v>6181.5861779345896</v>
      </c>
      <c r="YQ28" s="290">
        <v>6879.6245901753373</v>
      </c>
      <c r="YR28" s="290">
        <v>5839.4796726763179</v>
      </c>
      <c r="YS28" s="290">
        <v>5650.7164575936713</v>
      </c>
      <c r="YT28" s="290">
        <f>VLOOKUP(C28,'[2]Фін.рез.(витрати)'!$C$8:$AM$94,37,0)</f>
        <v>4949.3972466611303</v>
      </c>
      <c r="YU28" s="290"/>
      <c r="YV28" s="290"/>
      <c r="YW28" s="143">
        <f t="shared" si="157"/>
        <v>3453.604045596694</v>
      </c>
      <c r="YX28" s="88">
        <f t="shared" si="63"/>
        <v>0</v>
      </c>
      <c r="YY28" s="88">
        <f t="shared" si="64"/>
        <v>3453.604045596694</v>
      </c>
      <c r="YZ28" s="291">
        <f t="shared" si="158"/>
        <v>3266.3599999999992</v>
      </c>
      <c r="ZA28" s="291">
        <v>309.12</v>
      </c>
      <c r="ZB28" s="150">
        <v>309.12</v>
      </c>
      <c r="ZC28" s="150">
        <v>309.12</v>
      </c>
      <c r="ZD28" s="150">
        <v>309.12</v>
      </c>
      <c r="ZE28" s="150">
        <v>309.12</v>
      </c>
      <c r="ZF28" s="150">
        <v>309.12</v>
      </c>
      <c r="ZG28" s="150">
        <v>352.91</v>
      </c>
      <c r="ZH28" s="150">
        <v>352.91</v>
      </c>
      <c r="ZI28" s="150">
        <v>352.91</v>
      </c>
      <c r="ZJ28" s="150">
        <v>352.91</v>
      </c>
      <c r="ZK28" s="150"/>
      <c r="ZL28" s="150"/>
      <c r="ZM28" s="88">
        <f t="shared" si="159"/>
        <v>12480.317150146991</v>
      </c>
      <c r="ZN28" s="291"/>
      <c r="ZO28" s="290">
        <v>1628.5902524585565</v>
      </c>
      <c r="ZP28" s="290">
        <v>9836.3669940794662</v>
      </c>
      <c r="ZQ28" s="290">
        <v>1015.3599036089696</v>
      </c>
      <c r="ZR28" s="290"/>
      <c r="ZS28" s="290"/>
      <c r="ZT28" s="290"/>
      <c r="ZU28" s="290"/>
      <c r="ZV28" s="290"/>
      <c r="ZW28" s="290"/>
      <c r="ZX28" s="290"/>
      <c r="ZY28" s="290"/>
      <c r="ZZ28" s="88">
        <f t="shared" si="65"/>
        <v>9213.9571501469927</v>
      </c>
      <c r="AAA28" s="88">
        <f t="shared" si="66"/>
        <v>0</v>
      </c>
      <c r="AAB28" s="88">
        <f t="shared" si="67"/>
        <v>9213.9571501469927</v>
      </c>
      <c r="AAC28" s="291">
        <f t="shared" si="160"/>
        <v>1594.6200000000001</v>
      </c>
      <c r="AAD28" s="291">
        <v>158.15</v>
      </c>
      <c r="AAE28" s="150">
        <v>158.15</v>
      </c>
      <c r="AAF28" s="150">
        <v>158.15</v>
      </c>
      <c r="AAG28" s="150">
        <v>158.15</v>
      </c>
      <c r="AAH28" s="150">
        <v>158.15</v>
      </c>
      <c r="AAI28" s="150">
        <v>158.15</v>
      </c>
      <c r="AAJ28" s="150">
        <v>161.43</v>
      </c>
      <c r="AAK28" s="150">
        <v>161.43</v>
      </c>
      <c r="AAL28" s="150">
        <v>161.43</v>
      </c>
      <c r="AAM28" s="150">
        <v>161.43</v>
      </c>
      <c r="AAN28" s="150"/>
      <c r="AAO28" s="150"/>
      <c r="AAP28" s="88">
        <f t="shared" si="161"/>
        <v>1863.3287507207997</v>
      </c>
      <c r="AAQ28" s="290">
        <v>192.79701309000001</v>
      </c>
      <c r="AAR28" s="290">
        <v>188.50350513059999</v>
      </c>
      <c r="AAS28" s="290">
        <v>188.06087651999999</v>
      </c>
      <c r="AAT28" s="290">
        <v>187.1071719</v>
      </c>
      <c r="AAU28" s="290">
        <v>187.96951006019998</v>
      </c>
      <c r="AAV28" s="290">
        <v>187.97407068000001</v>
      </c>
      <c r="AAW28" s="290">
        <v>183.59021010000001</v>
      </c>
      <c r="AAX28" s="290">
        <v>182.15592581999999</v>
      </c>
      <c r="AAY28" s="290">
        <v>180.83810051999998</v>
      </c>
      <c r="AAZ28" s="290">
        <f>VLOOKUP(C28,'[2]Фін.рез.(витрати)'!$C$8:$AO$94,39,0)</f>
        <v>184.33236690000001</v>
      </c>
      <c r="ABA28" s="290"/>
      <c r="ABB28" s="290"/>
      <c r="ABC28" s="88">
        <f t="shared" si="68"/>
        <v>268.70875072079957</v>
      </c>
      <c r="ABD28" s="88">
        <f t="shared" si="69"/>
        <v>0</v>
      </c>
      <c r="ABE28" s="88">
        <f t="shared" si="70"/>
        <v>268.70875072079957</v>
      </c>
      <c r="ABF28" s="291">
        <f t="shared" si="162"/>
        <v>348.21999999999997</v>
      </c>
      <c r="ABG28" s="291">
        <v>34.53</v>
      </c>
      <c r="ABH28" s="150">
        <v>34.53</v>
      </c>
      <c r="ABI28" s="150">
        <v>34.53</v>
      </c>
      <c r="ABJ28" s="150">
        <v>34.53</v>
      </c>
      <c r="ABK28" s="150">
        <v>34.53</v>
      </c>
      <c r="ABL28" s="150">
        <v>34.53</v>
      </c>
      <c r="ABM28" s="150">
        <v>35.26</v>
      </c>
      <c r="ABN28" s="150">
        <v>35.26</v>
      </c>
      <c r="ABO28" s="150">
        <v>35.26</v>
      </c>
      <c r="ABP28" s="150">
        <v>35.26</v>
      </c>
      <c r="ABQ28" s="150"/>
      <c r="ABR28" s="150"/>
      <c r="ABS28" s="88">
        <f t="shared" si="163"/>
        <v>0</v>
      </c>
      <c r="ABT28" s="290">
        <v>0</v>
      </c>
      <c r="ABU28" s="290"/>
      <c r="ABV28" s="290"/>
      <c r="ABW28" s="290"/>
      <c r="ABX28" s="290"/>
      <c r="ABY28" s="290"/>
      <c r="ABZ28" s="290"/>
      <c r="ACA28" s="290">
        <v>0</v>
      </c>
      <c r="ACB28" s="290">
        <v>0</v>
      </c>
      <c r="ACC28" s="290">
        <f>VLOOKUP(C28,'[2]Фін.рез.(витрати)'!$C$8:$AP$94,40,0)</f>
        <v>0</v>
      </c>
      <c r="ACD28" s="290"/>
      <c r="ACE28" s="290"/>
      <c r="ACF28" s="88">
        <f t="shared" si="71"/>
        <v>-348.21999999999997</v>
      </c>
      <c r="ACG28" s="88">
        <f t="shared" si="72"/>
        <v>-348.21999999999997</v>
      </c>
      <c r="ACH28" s="88">
        <f t="shared" si="73"/>
        <v>0</v>
      </c>
      <c r="ACI28" s="86">
        <f t="shared" si="74"/>
        <v>55574.7</v>
      </c>
      <c r="ACJ28" s="88">
        <f t="shared" si="75"/>
        <v>31536.600531155997</v>
      </c>
      <c r="ACK28" s="288">
        <f t="shared" si="76"/>
        <v>-24038.099468844001</v>
      </c>
      <c r="ACL28" s="88">
        <f t="shared" si="77"/>
        <v>-24038.099468844001</v>
      </c>
      <c r="ACM28" s="88">
        <f t="shared" si="78"/>
        <v>0</v>
      </c>
      <c r="ACN28" s="290">
        <f t="shared" si="164"/>
        <v>16226.98</v>
      </c>
      <c r="ACO28" s="290">
        <v>1670.39</v>
      </c>
      <c r="ACP28" s="143">
        <v>1670.39</v>
      </c>
      <c r="ACQ28" s="143">
        <v>1670.39</v>
      </c>
      <c r="ACR28" s="143">
        <v>1670.39</v>
      </c>
      <c r="ACS28" s="143">
        <v>1670.39</v>
      </c>
      <c r="ACT28" s="143">
        <v>1670.39</v>
      </c>
      <c r="ACU28" s="143">
        <v>1551.16</v>
      </c>
      <c r="ACV28" s="143">
        <v>1551.16</v>
      </c>
      <c r="ACW28" s="143">
        <v>1551.16</v>
      </c>
      <c r="ACX28" s="143">
        <v>1551.16</v>
      </c>
      <c r="ACY28" s="143"/>
      <c r="ACZ28" s="143"/>
      <c r="ADA28" s="8">
        <f t="shared" si="165"/>
        <v>12652.056958715999</v>
      </c>
      <c r="ADB28" s="290">
        <v>1118.6556138000001</v>
      </c>
      <c r="ADC28" s="290">
        <v>1544.3496146520001</v>
      </c>
      <c r="ADD28" s="290">
        <v>1597.9384872000001</v>
      </c>
      <c r="ADE28" s="290">
        <v>1419.0598260000002</v>
      </c>
      <c r="ADF28" s="290">
        <v>1601.246967264</v>
      </c>
      <c r="ADG28" s="290">
        <v>1335.765897</v>
      </c>
      <c r="ADH28" s="290">
        <v>1312.5935340000001</v>
      </c>
      <c r="ADI28" s="290">
        <v>918.3667104000001</v>
      </c>
      <c r="ADJ28" s="290">
        <v>1167.1622424</v>
      </c>
      <c r="ADK28" s="290">
        <f>VLOOKUP(C28,'[2]Фін.рез.(витрати)'!$C$8:$AR$94,42,0)</f>
        <v>636.91806599999995</v>
      </c>
      <c r="ADL28" s="290"/>
      <c r="ADM28" s="290"/>
      <c r="ADN28" s="8">
        <f t="shared" si="79"/>
        <v>-3574.9230412840006</v>
      </c>
      <c r="ADO28" s="8">
        <f t="shared" si="80"/>
        <v>-3574.9230412840006</v>
      </c>
      <c r="ADP28" s="8">
        <f t="shared" si="81"/>
        <v>0</v>
      </c>
      <c r="ADQ28" s="290">
        <f t="shared" si="166"/>
        <v>39347.72</v>
      </c>
      <c r="ADR28" s="290">
        <v>4050.7</v>
      </c>
      <c r="ADS28" s="143">
        <v>4050.7</v>
      </c>
      <c r="ADT28" s="143">
        <v>4050.7</v>
      </c>
      <c r="ADU28" s="143">
        <v>4050.7</v>
      </c>
      <c r="ADV28" s="143">
        <v>4050.7</v>
      </c>
      <c r="ADW28" s="143">
        <v>4050.7</v>
      </c>
      <c r="ADX28" s="143">
        <v>3760.88</v>
      </c>
      <c r="ADY28" s="143">
        <v>3760.88</v>
      </c>
      <c r="ADZ28" s="143">
        <v>3760.88</v>
      </c>
      <c r="AEA28" s="143">
        <v>3760.88</v>
      </c>
      <c r="AEB28" s="143"/>
      <c r="AEC28" s="143"/>
      <c r="AED28" s="8">
        <f t="shared" si="167"/>
        <v>18884.543572439998</v>
      </c>
      <c r="AEE28" s="290">
        <v>1680.0782814000002</v>
      </c>
      <c r="AEF28" s="290">
        <v>2101.4624729880002</v>
      </c>
      <c r="AEG28" s="290">
        <v>2121.0487848000002</v>
      </c>
      <c r="AEH28" s="290">
        <v>2049.3012960000001</v>
      </c>
      <c r="AEI28" s="290">
        <v>1352.0733320520001</v>
      </c>
      <c r="AEJ28" s="290">
        <v>1960.75728</v>
      </c>
      <c r="AEK28" s="290">
        <v>1743.4753020000001</v>
      </c>
      <c r="AEL28" s="290">
        <v>2002.9894632</v>
      </c>
      <c r="AEM28" s="290">
        <v>1670.18166</v>
      </c>
      <c r="AEN28" s="290">
        <f>VLOOKUP(C28,'[2]Фін.рез.(витрати)'!$C$8:$AS$94,43,0)</f>
        <v>2203.1756999999998</v>
      </c>
      <c r="AEO28" s="290"/>
      <c r="AEP28" s="290"/>
      <c r="AEQ28" s="8">
        <f t="shared" si="82"/>
        <v>-20463.176427560004</v>
      </c>
      <c r="AER28" s="8">
        <f t="shared" si="83"/>
        <v>-20463.176427560004</v>
      </c>
      <c r="AES28" s="8">
        <f t="shared" si="84"/>
        <v>0</v>
      </c>
      <c r="AET28" s="290">
        <f t="shared" si="168"/>
        <v>0</v>
      </c>
      <c r="AEU28" s="290"/>
      <c r="AEV28" s="143"/>
      <c r="AEW28" s="143"/>
      <c r="AEX28" s="143"/>
      <c r="AEY28" s="143"/>
      <c r="AEZ28" s="143"/>
      <c r="AFA28" s="143"/>
      <c r="AFB28" s="143"/>
      <c r="AFC28" s="143"/>
      <c r="AFD28" s="143"/>
      <c r="AFE28" s="143"/>
      <c r="AFF28" s="143"/>
      <c r="AFG28" s="8">
        <f t="shared" si="169"/>
        <v>0</v>
      </c>
      <c r="AFH28" s="290"/>
      <c r="AFI28" s="290"/>
      <c r="AFJ28" s="290"/>
      <c r="AFK28" s="290"/>
      <c r="AFL28" s="290"/>
      <c r="AFM28" s="290"/>
      <c r="AFN28" s="290"/>
      <c r="AFO28" s="290"/>
      <c r="AFP28" s="290"/>
      <c r="AFQ28" s="290"/>
      <c r="AFR28" s="290"/>
      <c r="AFS28" s="290"/>
      <c r="AFT28" s="8">
        <f t="shared" si="85"/>
        <v>0</v>
      </c>
      <c r="AFU28" s="8">
        <f t="shared" si="86"/>
        <v>0</v>
      </c>
      <c r="AFV28" s="94">
        <f t="shared" si="87"/>
        <v>0</v>
      </c>
      <c r="AFW28" s="293">
        <f t="shared" si="88"/>
        <v>507223.67999999993</v>
      </c>
      <c r="AFX28" s="294">
        <f t="shared" si="89"/>
        <v>468873.20894415368</v>
      </c>
      <c r="AFY28" s="295">
        <f t="shared" si="90"/>
        <v>-38350.471055846254</v>
      </c>
      <c r="AFZ28" s="8">
        <f t="shared" si="170"/>
        <v>-38350.471055846254</v>
      </c>
      <c r="AGA28" s="95">
        <f t="shared" si="171"/>
        <v>0</v>
      </c>
      <c r="AGB28" s="296">
        <f t="shared" si="91"/>
        <v>608668.41599999985</v>
      </c>
      <c r="AGC28" s="295">
        <f t="shared" si="91"/>
        <v>562647.85073298437</v>
      </c>
      <c r="AGD28" s="295">
        <f t="shared" si="92"/>
        <v>-46020.565267015481</v>
      </c>
      <c r="AGE28" s="8">
        <f t="shared" si="93"/>
        <v>-46020.565267015481</v>
      </c>
      <c r="AGF28" s="94">
        <f t="shared" si="94"/>
        <v>0</v>
      </c>
      <c r="AGG28" s="107">
        <f t="shared" si="172"/>
        <v>30433.420799999993</v>
      </c>
      <c r="AGH28" s="140">
        <f t="shared" si="173"/>
        <v>28132.392536649219</v>
      </c>
      <c r="AGI28" s="295">
        <f t="shared" si="95"/>
        <v>-2301.0282633507741</v>
      </c>
      <c r="AGJ28" s="8">
        <f t="shared" si="96"/>
        <v>-2301.0282633507741</v>
      </c>
      <c r="AGK28" s="95">
        <f t="shared" si="97"/>
        <v>0</v>
      </c>
      <c r="AGL28" s="108">
        <f t="shared" si="174"/>
        <v>639101.83679999982</v>
      </c>
      <c r="AGM28" s="108">
        <f t="shared" si="174"/>
        <v>590780.24326963362</v>
      </c>
      <c r="AGN28" s="297">
        <f t="shared" si="99"/>
        <v>-48321.593530366197</v>
      </c>
      <c r="AGO28" s="108">
        <f t="shared" si="100"/>
        <v>-48321.593530366197</v>
      </c>
      <c r="AGP28" s="109">
        <f t="shared" si="101"/>
        <v>0</v>
      </c>
      <c r="AGQ28" s="139">
        <f t="shared" si="175"/>
        <v>4.7619047619047623E-2</v>
      </c>
      <c r="AGR28" s="298"/>
      <c r="AGS28" s="298">
        <v>0.05</v>
      </c>
      <c r="AGT28" s="299"/>
      <c r="AGU28" s="177"/>
      <c r="AGV28" s="9"/>
      <c r="AGW28" s="9"/>
      <c r="AGX28" s="9"/>
      <c r="AGY28" s="9"/>
      <c r="AGZ28" s="9"/>
      <c r="AHA28" s="9"/>
      <c r="AHB28" s="9"/>
      <c r="AHC28" s="9"/>
      <c r="AHD28" s="9"/>
      <c r="AHE28" s="9"/>
      <c r="AHF28" s="9"/>
      <c r="AHG28" s="9"/>
      <c r="AHH28" s="9"/>
    </row>
    <row r="29" spans="1:892" s="141" customFormat="1" ht="12.75" outlineLevel="1" x14ac:dyDescent="0.25">
      <c r="A29" s="154">
        <v>459</v>
      </c>
      <c r="B29" s="285">
        <v>3</v>
      </c>
      <c r="C29" s="303" t="s">
        <v>1724</v>
      </c>
      <c r="D29" s="301">
        <v>10</v>
      </c>
      <c r="E29" s="149">
        <v>4173.88</v>
      </c>
      <c r="F29" s="288">
        <f t="shared" si="0"/>
        <v>58874.119999999995</v>
      </c>
      <c r="G29" s="289">
        <f t="shared" si="1"/>
        <v>42892.071050003637</v>
      </c>
      <c r="H29" s="288">
        <f t="shared" si="2"/>
        <v>-15982.048949996359</v>
      </c>
      <c r="I29" s="88">
        <f t="shared" si="3"/>
        <v>-15982.048949996359</v>
      </c>
      <c r="J29" s="88">
        <f t="shared" si="4"/>
        <v>0</v>
      </c>
      <c r="K29" s="290">
        <f t="shared" si="102"/>
        <v>20716.62</v>
      </c>
      <c r="L29" s="143">
        <v>1826.07</v>
      </c>
      <c r="M29" s="143">
        <v>1826.07</v>
      </c>
      <c r="N29" s="143">
        <v>1826.07</v>
      </c>
      <c r="O29" s="143">
        <v>1826.07</v>
      </c>
      <c r="P29" s="143">
        <v>1826.07</v>
      </c>
      <c r="Q29" s="143">
        <v>1826.07</v>
      </c>
      <c r="R29" s="143">
        <v>2440.0500000000002</v>
      </c>
      <c r="S29" s="143">
        <v>2440.0500000000002</v>
      </c>
      <c r="T29" s="143">
        <v>2440.0500000000002</v>
      </c>
      <c r="U29" s="143">
        <v>2440.0500000000002</v>
      </c>
      <c r="V29" s="143"/>
      <c r="W29" s="143"/>
      <c r="X29" s="143">
        <f t="shared" si="103"/>
        <v>11218.063319323155</v>
      </c>
      <c r="Y29" s="290">
        <v>0</v>
      </c>
      <c r="Z29" s="290">
        <v>0</v>
      </c>
      <c r="AA29" s="290">
        <v>0</v>
      </c>
      <c r="AB29" s="290">
        <v>0</v>
      </c>
      <c r="AC29" s="290">
        <v>11218.063319323155</v>
      </c>
      <c r="AD29" s="290">
        <v>0</v>
      </c>
      <c r="AE29" s="290">
        <v>0</v>
      </c>
      <c r="AF29" s="290">
        <v>0</v>
      </c>
      <c r="AG29" s="290">
        <v>0</v>
      </c>
      <c r="AH29" s="290">
        <v>0</v>
      </c>
      <c r="AI29" s="290"/>
      <c r="AJ29" s="290"/>
      <c r="AK29" s="143"/>
      <c r="AL29" s="143">
        <f t="shared" si="104"/>
        <v>0</v>
      </c>
      <c r="AM29" s="143">
        <f t="shared" si="5"/>
        <v>0</v>
      </c>
      <c r="AN29" s="290">
        <f t="shared" si="105"/>
        <v>2984.2999999999993</v>
      </c>
      <c r="AO29" s="143">
        <v>262.52999999999997</v>
      </c>
      <c r="AP29" s="143">
        <v>262.52999999999997</v>
      </c>
      <c r="AQ29" s="143">
        <v>262.52999999999997</v>
      </c>
      <c r="AR29" s="143">
        <v>262.52999999999997</v>
      </c>
      <c r="AS29" s="143">
        <v>262.52999999999997</v>
      </c>
      <c r="AT29" s="143">
        <v>262.52999999999997</v>
      </c>
      <c r="AU29" s="143">
        <v>352.28</v>
      </c>
      <c r="AV29" s="143">
        <v>352.28</v>
      </c>
      <c r="AW29" s="143">
        <v>352.28</v>
      </c>
      <c r="AX29" s="143">
        <v>352.28</v>
      </c>
      <c r="AY29" s="143"/>
      <c r="AZ29" s="143"/>
      <c r="BA29" s="8">
        <f t="shared" si="106"/>
        <v>1632.5841130040167</v>
      </c>
      <c r="BB29" s="290">
        <v>0</v>
      </c>
      <c r="BC29" s="290">
        <v>0</v>
      </c>
      <c r="BD29" s="290">
        <v>0</v>
      </c>
      <c r="BE29" s="290">
        <v>0</v>
      </c>
      <c r="BF29" s="290">
        <v>1632.5841130040167</v>
      </c>
      <c r="BG29" s="290">
        <v>0</v>
      </c>
      <c r="BH29" s="290">
        <v>0</v>
      </c>
      <c r="BI29" s="290">
        <v>0</v>
      </c>
      <c r="BJ29" s="290">
        <v>0</v>
      </c>
      <c r="BK29" s="290">
        <v>0</v>
      </c>
      <c r="BL29" s="290"/>
      <c r="BM29" s="290"/>
      <c r="BN29" s="143"/>
      <c r="BO29" s="8">
        <f t="shared" si="6"/>
        <v>0</v>
      </c>
      <c r="BP29" s="8">
        <f t="shared" si="7"/>
        <v>0</v>
      </c>
      <c r="BQ29" s="290">
        <f t="shared" si="107"/>
        <v>2401.62</v>
      </c>
      <c r="BR29" s="143">
        <v>228.31</v>
      </c>
      <c r="BS29" s="263">
        <v>228.31</v>
      </c>
      <c r="BT29" s="143">
        <v>228.31</v>
      </c>
      <c r="BU29" s="143">
        <v>228.31</v>
      </c>
      <c r="BV29" s="143">
        <v>228.31</v>
      </c>
      <c r="BW29" s="143">
        <v>228.31</v>
      </c>
      <c r="BX29" s="143">
        <v>257.94</v>
      </c>
      <c r="BY29" s="143">
        <v>257.94</v>
      </c>
      <c r="BZ29" s="143">
        <v>257.94</v>
      </c>
      <c r="CA29" s="143">
        <v>257.94</v>
      </c>
      <c r="CB29" s="143"/>
      <c r="CC29" s="143"/>
      <c r="CD29" s="290">
        <f t="shared" si="108"/>
        <v>2569.0225023920002</v>
      </c>
      <c r="CE29" s="290">
        <v>265.81454660000003</v>
      </c>
      <c r="CF29" s="290">
        <v>259.89496904399999</v>
      </c>
      <c r="CG29" s="290">
        <v>259.28470479999999</v>
      </c>
      <c r="CH29" s="290">
        <v>257.96980600000001</v>
      </c>
      <c r="CI29" s="290">
        <v>259.15873534799999</v>
      </c>
      <c r="CJ29" s="290">
        <v>259.16490900000002</v>
      </c>
      <c r="CK29" s="290">
        <v>253.12087400000001</v>
      </c>
      <c r="CL29" s="290">
        <v>251.1433868</v>
      </c>
      <c r="CM29" s="290">
        <v>249.3264648</v>
      </c>
      <c r="CN29" s="290">
        <v>254.14410599999999</v>
      </c>
      <c r="CO29" s="290"/>
      <c r="CP29" s="290"/>
      <c r="CQ29" s="143"/>
      <c r="CR29" s="8">
        <f t="shared" si="8"/>
        <v>0</v>
      </c>
      <c r="CS29" s="8">
        <f t="shared" si="9"/>
        <v>0</v>
      </c>
      <c r="CT29" s="290">
        <f t="shared" si="109"/>
        <v>556.78</v>
      </c>
      <c r="CU29" s="290">
        <v>53.01</v>
      </c>
      <c r="CV29" s="143">
        <v>53.01</v>
      </c>
      <c r="CW29" s="143">
        <v>53.01</v>
      </c>
      <c r="CX29" s="143">
        <v>53.01</v>
      </c>
      <c r="CY29" s="143">
        <v>53.01</v>
      </c>
      <c r="CZ29" s="143">
        <v>53.01</v>
      </c>
      <c r="DA29" s="143">
        <v>59.68</v>
      </c>
      <c r="DB29" s="143">
        <v>59.68</v>
      </c>
      <c r="DC29" s="143">
        <v>59.68</v>
      </c>
      <c r="DD29" s="143">
        <v>59.68</v>
      </c>
      <c r="DE29" s="143"/>
      <c r="DF29" s="143"/>
      <c r="DG29" s="290">
        <f t="shared" si="110"/>
        <v>596.81407170280011</v>
      </c>
      <c r="DH29" s="290">
        <v>61.751838190000001</v>
      </c>
      <c r="DI29" s="290">
        <v>60.376650864600002</v>
      </c>
      <c r="DJ29" s="290">
        <v>60.234879320000005</v>
      </c>
      <c r="DK29" s="290">
        <v>59.929412900000003</v>
      </c>
      <c r="DL29" s="290">
        <v>60.205615138200002</v>
      </c>
      <c r="DM29" s="290">
        <v>60.207049350000005</v>
      </c>
      <c r="DN29" s="290">
        <v>58.802949099999999</v>
      </c>
      <c r="DO29" s="290">
        <v>58.343555620000004</v>
      </c>
      <c r="DP29" s="290">
        <v>57.921463320000001</v>
      </c>
      <c r="DQ29" s="290">
        <v>59.040657899999999</v>
      </c>
      <c r="DR29" s="290"/>
      <c r="DS29" s="290"/>
      <c r="DT29" s="143">
        <f t="shared" si="111"/>
        <v>40.034071702800134</v>
      </c>
      <c r="DU29" s="8">
        <f t="shared" si="10"/>
        <v>0</v>
      </c>
      <c r="DV29" s="8">
        <f t="shared" si="112"/>
        <v>40.034071702800134</v>
      </c>
      <c r="DW29" s="290">
        <f t="shared" si="11"/>
        <v>1825.6600000000003</v>
      </c>
      <c r="DX29" s="290">
        <v>160.69</v>
      </c>
      <c r="DY29" s="143">
        <v>160.69</v>
      </c>
      <c r="DZ29" s="143">
        <v>160.69</v>
      </c>
      <c r="EA29" s="143">
        <v>160.69</v>
      </c>
      <c r="EB29" s="143">
        <v>160.69</v>
      </c>
      <c r="EC29" s="143">
        <v>160.69</v>
      </c>
      <c r="ED29" s="143">
        <v>215.38</v>
      </c>
      <c r="EE29" s="143">
        <v>215.38</v>
      </c>
      <c r="EF29" s="143">
        <v>215.38</v>
      </c>
      <c r="EG29" s="143">
        <v>215.38</v>
      </c>
      <c r="EH29" s="143"/>
      <c r="EI29" s="143"/>
      <c r="EJ29" s="143"/>
      <c r="EK29" s="290">
        <f t="shared" si="113"/>
        <v>995.58032101130664</v>
      </c>
      <c r="EL29" s="290">
        <v>0</v>
      </c>
      <c r="EM29" s="290">
        <v>0</v>
      </c>
      <c r="EN29" s="290">
        <v>0</v>
      </c>
      <c r="EO29" s="290">
        <v>0</v>
      </c>
      <c r="EP29" s="290">
        <v>995.58032101130664</v>
      </c>
      <c r="EQ29" s="290">
        <v>0</v>
      </c>
      <c r="ER29" s="290">
        <v>0</v>
      </c>
      <c r="ES29" s="290">
        <v>0</v>
      </c>
      <c r="ET29" s="290">
        <v>0</v>
      </c>
      <c r="EU29" s="290">
        <v>0</v>
      </c>
      <c r="EV29" s="290"/>
      <c r="EW29" s="290"/>
      <c r="EX29" s="8">
        <f t="shared" si="12"/>
        <v>-830.07967898869367</v>
      </c>
      <c r="EY29" s="8">
        <f t="shared" si="114"/>
        <v>-830.07967898869367</v>
      </c>
      <c r="EZ29" s="8">
        <f t="shared" si="115"/>
        <v>0</v>
      </c>
      <c r="FA29" s="290">
        <f t="shared" si="116"/>
        <v>10107.459999999999</v>
      </c>
      <c r="FB29" s="290">
        <v>889.03</v>
      </c>
      <c r="FC29" s="143">
        <v>889.03</v>
      </c>
      <c r="FD29" s="143">
        <v>889.03</v>
      </c>
      <c r="FE29" s="143">
        <v>889.03</v>
      </c>
      <c r="FF29" s="143">
        <v>889.03</v>
      </c>
      <c r="FG29" s="143">
        <v>889.03</v>
      </c>
      <c r="FH29" s="143">
        <v>1193.32</v>
      </c>
      <c r="FI29" s="143">
        <v>1193.32</v>
      </c>
      <c r="FJ29" s="143">
        <v>1193.32</v>
      </c>
      <c r="FK29" s="143">
        <v>1193.32</v>
      </c>
      <c r="FL29" s="143"/>
      <c r="FM29" s="143"/>
      <c r="FN29" s="8">
        <f t="shared" si="117"/>
        <v>5710.5088782190014</v>
      </c>
      <c r="FO29" s="290">
        <v>0</v>
      </c>
      <c r="FP29" s="290">
        <v>0</v>
      </c>
      <c r="FQ29" s="290">
        <v>0</v>
      </c>
      <c r="FR29" s="290">
        <v>0</v>
      </c>
      <c r="FS29" s="290">
        <v>5710.5088782190014</v>
      </c>
      <c r="FT29" s="290">
        <v>0</v>
      </c>
      <c r="FU29" s="290">
        <v>0</v>
      </c>
      <c r="FV29" s="290">
        <v>0</v>
      </c>
      <c r="FW29" s="290">
        <v>0</v>
      </c>
      <c r="FX29" s="290">
        <v>0</v>
      </c>
      <c r="FY29" s="290"/>
      <c r="FZ29" s="290"/>
      <c r="GA29" s="143">
        <f t="shared" si="118"/>
        <v>-4396.9511217809977</v>
      </c>
      <c r="GB29" s="8">
        <f t="shared" si="119"/>
        <v>-4396.9511217809977</v>
      </c>
      <c r="GC29" s="8">
        <f t="shared" si="120"/>
        <v>0</v>
      </c>
      <c r="GD29" s="290">
        <f t="shared" si="121"/>
        <v>0</v>
      </c>
      <c r="GE29" s="143"/>
      <c r="GF29" s="143"/>
      <c r="GG29" s="143"/>
      <c r="GH29" s="143"/>
      <c r="GI29" s="143"/>
      <c r="GJ29" s="143"/>
      <c r="GK29" s="143"/>
      <c r="GL29" s="143"/>
      <c r="GM29" s="143"/>
      <c r="GN29" s="143"/>
      <c r="GO29" s="143"/>
      <c r="GP29" s="143"/>
      <c r="GQ29" s="8">
        <f t="shared" si="122"/>
        <v>0</v>
      </c>
      <c r="GR29" s="290">
        <v>0</v>
      </c>
      <c r="GS29" s="290">
        <f>VLOOKUP(C29,'[2]Фін.рез.(витрати)'!$C$8:$V$94,20,0)</f>
        <v>0</v>
      </c>
      <c r="GT29" s="290"/>
      <c r="GU29" s="290"/>
      <c r="GV29" s="143">
        <f t="shared" si="123"/>
        <v>0</v>
      </c>
      <c r="GW29" s="8">
        <f t="shared" si="13"/>
        <v>0</v>
      </c>
      <c r="GX29" s="8">
        <f t="shared" si="14"/>
        <v>0</v>
      </c>
      <c r="GY29" s="290">
        <f t="shared" si="124"/>
        <v>20281.68</v>
      </c>
      <c r="GZ29" s="290">
        <v>1794.76</v>
      </c>
      <c r="HA29" s="143">
        <v>1794.76</v>
      </c>
      <c r="HB29" s="143">
        <v>1794.76</v>
      </c>
      <c r="HC29" s="143">
        <v>1794.76</v>
      </c>
      <c r="HD29" s="143">
        <v>1794.76</v>
      </c>
      <c r="HE29" s="143">
        <v>1794.76</v>
      </c>
      <c r="HF29" s="143">
        <v>2378.2800000000002</v>
      </c>
      <c r="HG29" s="143">
        <v>2378.2800000000002</v>
      </c>
      <c r="HH29" s="143">
        <v>2378.2800000000002</v>
      </c>
      <c r="HI29" s="143">
        <v>2378.2800000000002</v>
      </c>
      <c r="HJ29" s="143"/>
      <c r="HK29" s="143"/>
      <c r="HL29" s="8">
        <f t="shared" si="125"/>
        <v>20169.497844351354</v>
      </c>
      <c r="HM29" s="290">
        <v>2603.9487826155769</v>
      </c>
      <c r="HN29" s="290">
        <v>1923.8147485165252</v>
      </c>
      <c r="HO29" s="290">
        <v>2260.0306341663941</v>
      </c>
      <c r="HP29" s="290">
        <v>2048.8415551636135</v>
      </c>
      <c r="HQ29" s="290">
        <v>1933.7447426752365</v>
      </c>
      <c r="HR29" s="290">
        <v>1929.1431362593748</v>
      </c>
      <c r="HS29" s="290">
        <v>1777.5940000880269</v>
      </c>
      <c r="HT29" s="290">
        <v>1767.1785525579792</v>
      </c>
      <c r="HU29" s="290">
        <v>1986.5113092656145</v>
      </c>
      <c r="HV29" s="290">
        <v>1938.6903830430081</v>
      </c>
      <c r="HW29" s="290"/>
      <c r="HX29" s="290"/>
      <c r="HY29" s="8">
        <f t="shared" si="15"/>
        <v>-112.18215564864659</v>
      </c>
      <c r="HZ29" s="8">
        <f t="shared" si="16"/>
        <v>-112.18215564864659</v>
      </c>
      <c r="IA29" s="8">
        <f t="shared" si="17"/>
        <v>0</v>
      </c>
      <c r="IB29" s="291">
        <f t="shared" si="126"/>
        <v>57612.700000000012</v>
      </c>
      <c r="IC29" s="291">
        <v>5761.27</v>
      </c>
      <c r="ID29" s="150">
        <v>5761.27</v>
      </c>
      <c r="IE29" s="150">
        <v>5761.27</v>
      </c>
      <c r="IF29" s="291">
        <v>5761.27</v>
      </c>
      <c r="IG29" s="291">
        <v>5761.27</v>
      </c>
      <c r="IH29" s="291">
        <v>5761.27</v>
      </c>
      <c r="II29" s="291">
        <v>5761.27</v>
      </c>
      <c r="IJ29" s="291">
        <v>5761.27</v>
      </c>
      <c r="IK29" s="291">
        <v>5761.27</v>
      </c>
      <c r="IL29" s="291">
        <v>5761.27</v>
      </c>
      <c r="IM29" s="291"/>
      <c r="IN29" s="291"/>
      <c r="IO29" s="88">
        <f t="shared" si="127"/>
        <v>90340.108401413454</v>
      </c>
      <c r="IP29" s="290">
        <v>6634.5892114649641</v>
      </c>
      <c r="IQ29" s="290">
        <v>8903.5119184697141</v>
      </c>
      <c r="IR29" s="290">
        <v>9793.4411810365618</v>
      </c>
      <c r="IS29" s="290">
        <v>10047.243032064513</v>
      </c>
      <c r="IT29" s="290">
        <v>8729.9334026244578</v>
      </c>
      <c r="IU29" s="290">
        <v>9254.7572113957358</v>
      </c>
      <c r="IV29" s="290">
        <v>9803.3232701904817</v>
      </c>
      <c r="IW29" s="290">
        <v>9936.0679850069755</v>
      </c>
      <c r="IX29" s="290">
        <v>8353.9885177240612</v>
      </c>
      <c r="IY29" s="290">
        <v>8883.252671435981</v>
      </c>
      <c r="IZ29" s="290"/>
      <c r="JA29" s="290"/>
      <c r="JB29" s="150">
        <f t="shared" si="18"/>
        <v>32727.408401413442</v>
      </c>
      <c r="JC29" s="88">
        <f>IF(JB29&lt;0,JB29,0)</f>
        <v>0</v>
      </c>
      <c r="JD29" s="88">
        <f t="shared" si="20"/>
        <v>32727.408401413442</v>
      </c>
      <c r="JE29" s="291">
        <f t="shared" si="128"/>
        <v>0</v>
      </c>
      <c r="JF29" s="291">
        <v>0</v>
      </c>
      <c r="JG29" s="150">
        <v>0</v>
      </c>
      <c r="JH29" s="150">
        <v>0</v>
      </c>
      <c r="JI29" s="150">
        <v>0</v>
      </c>
      <c r="JJ29" s="150">
        <v>0</v>
      </c>
      <c r="JK29" s="150">
        <v>0</v>
      </c>
      <c r="JL29" s="150">
        <v>0</v>
      </c>
      <c r="JM29" s="150">
        <v>0</v>
      </c>
      <c r="JN29" s="150">
        <v>0</v>
      </c>
      <c r="JO29" s="150">
        <v>0</v>
      </c>
      <c r="JP29" s="150"/>
      <c r="JQ29" s="150"/>
      <c r="JR29" s="291">
        <f t="shared" si="129"/>
        <v>0</v>
      </c>
      <c r="JS29" s="290">
        <v>0</v>
      </c>
      <c r="JT29" s="290">
        <v>0</v>
      </c>
      <c r="JU29" s="290">
        <v>0</v>
      </c>
      <c r="JV29" s="290">
        <v>0</v>
      </c>
      <c r="JW29" s="290">
        <v>0</v>
      </c>
      <c r="JX29" s="290">
        <v>0</v>
      </c>
      <c r="JY29" s="290">
        <v>0</v>
      </c>
      <c r="JZ29" s="290">
        <v>0</v>
      </c>
      <c r="KA29" s="290">
        <v>0</v>
      </c>
      <c r="KB29" s="290">
        <v>0</v>
      </c>
      <c r="KC29" s="290"/>
      <c r="KD29" s="290"/>
      <c r="KE29" s="150">
        <f t="shared" si="21"/>
        <v>0</v>
      </c>
      <c r="KF29" s="88">
        <f t="shared" si="22"/>
        <v>0</v>
      </c>
      <c r="KG29" s="88">
        <f t="shared" si="23"/>
        <v>0</v>
      </c>
      <c r="KH29" s="291">
        <f t="shared" si="130"/>
        <v>5314.1800000000012</v>
      </c>
      <c r="KI29" s="291">
        <v>467.47</v>
      </c>
      <c r="KJ29" s="150">
        <v>467.47</v>
      </c>
      <c r="KK29" s="150">
        <v>467.47</v>
      </c>
      <c r="KL29" s="150">
        <v>467.47</v>
      </c>
      <c r="KM29" s="150">
        <v>467.47</v>
      </c>
      <c r="KN29" s="150">
        <v>467.47</v>
      </c>
      <c r="KO29" s="150">
        <v>627.34</v>
      </c>
      <c r="KP29" s="150">
        <v>627.34</v>
      </c>
      <c r="KQ29" s="150">
        <v>627.34</v>
      </c>
      <c r="KR29" s="150">
        <v>627.34</v>
      </c>
      <c r="KS29" s="150"/>
      <c r="KT29" s="150"/>
      <c r="KU29" s="88">
        <f t="shared" si="131"/>
        <v>7411.3978369306478</v>
      </c>
      <c r="KV29" s="290">
        <v>636.9361673385464</v>
      </c>
      <c r="KW29" s="290">
        <v>681.02401042827637</v>
      </c>
      <c r="KX29" s="290">
        <v>676.72560901743327</v>
      </c>
      <c r="KY29" s="290">
        <v>643.59246469312541</v>
      </c>
      <c r="KZ29" s="290">
        <v>671.42591066280386</v>
      </c>
      <c r="LA29" s="290">
        <v>864.1378216471104</v>
      </c>
      <c r="LB29" s="290">
        <v>801.99428216394824</v>
      </c>
      <c r="LC29" s="290">
        <v>796.36407177073147</v>
      </c>
      <c r="LD29" s="290">
        <v>821.28578904122105</v>
      </c>
      <c r="LE29" s="290">
        <v>817.9117101674525</v>
      </c>
      <c r="LF29" s="290"/>
      <c r="LG29" s="290"/>
      <c r="LH29" s="150">
        <f t="shared" si="132"/>
        <v>2097.2178369306466</v>
      </c>
      <c r="LI29" s="88">
        <f t="shared" si="24"/>
        <v>0</v>
      </c>
      <c r="LJ29" s="88">
        <f t="shared" si="25"/>
        <v>2097.2178369306466</v>
      </c>
      <c r="LK29" s="88">
        <f t="shared" si="133"/>
        <v>0</v>
      </c>
      <c r="LL29" s="150"/>
      <c r="LM29" s="150"/>
      <c r="LN29" s="150"/>
      <c r="LO29" s="150"/>
      <c r="LP29" s="150"/>
      <c r="LQ29" s="150"/>
      <c r="LR29" s="150"/>
      <c r="LS29" s="150"/>
      <c r="LT29" s="150"/>
      <c r="LU29" s="150"/>
      <c r="LV29" s="150"/>
      <c r="LW29" s="150"/>
      <c r="LX29" s="88">
        <f t="shared" si="26"/>
        <v>0</v>
      </c>
      <c r="LY29" s="150"/>
      <c r="LZ29" s="150"/>
      <c r="MA29" s="150"/>
      <c r="MB29" s="150"/>
      <c r="MC29" s="150"/>
      <c r="MD29" s="150"/>
      <c r="ME29" s="150"/>
      <c r="MF29" s="150"/>
      <c r="MG29" s="150"/>
      <c r="MH29" s="150"/>
      <c r="MI29" s="150"/>
      <c r="MJ29" s="291">
        <v>0</v>
      </c>
      <c r="MK29" s="150"/>
      <c r="ML29" s="88">
        <f t="shared" si="27"/>
        <v>0</v>
      </c>
      <c r="MM29" s="88">
        <f t="shared" si="28"/>
        <v>0</v>
      </c>
      <c r="MN29" s="88">
        <f t="shared" si="134"/>
        <v>69756.400000000009</v>
      </c>
      <c r="MO29" s="88">
        <v>6906.52</v>
      </c>
      <c r="MP29" s="150">
        <v>6906.52</v>
      </c>
      <c r="MQ29" s="150">
        <v>6906.52</v>
      </c>
      <c r="MR29" s="150">
        <v>6906.52</v>
      </c>
      <c r="MS29" s="150">
        <v>6906.52</v>
      </c>
      <c r="MT29" s="150">
        <v>6906.52</v>
      </c>
      <c r="MU29" s="150">
        <v>7079.32</v>
      </c>
      <c r="MV29" s="150">
        <v>7079.32</v>
      </c>
      <c r="MW29" s="150">
        <v>7079.32</v>
      </c>
      <c r="MX29" s="150">
        <v>7079.32</v>
      </c>
      <c r="MY29" s="150"/>
      <c r="MZ29" s="150"/>
      <c r="NA29" s="88">
        <f t="shared" si="135"/>
        <v>17474.074686346958</v>
      </c>
      <c r="NB29" s="8">
        <v>0</v>
      </c>
      <c r="NC29" s="8">
        <v>0</v>
      </c>
      <c r="ND29" s="8">
        <v>0</v>
      </c>
      <c r="NE29" s="8">
        <v>0</v>
      </c>
      <c r="NF29" s="8">
        <v>0</v>
      </c>
      <c r="NG29" s="8">
        <v>0</v>
      </c>
      <c r="NH29" s="8">
        <v>2022.889825997396</v>
      </c>
      <c r="NI29" s="8">
        <v>2003.9383532486668</v>
      </c>
      <c r="NJ29" s="8">
        <v>0</v>
      </c>
      <c r="NK29" s="8">
        <v>13447.246507100896</v>
      </c>
      <c r="NL29" s="8"/>
      <c r="NM29" s="8"/>
      <c r="NN29" s="150">
        <f t="shared" si="136"/>
        <v>-52282.325313653055</v>
      </c>
      <c r="NO29" s="88">
        <f t="shared" si="29"/>
        <v>-52282.325313653055</v>
      </c>
      <c r="NP29" s="88">
        <f t="shared" si="30"/>
        <v>0</v>
      </c>
      <c r="NQ29" s="86">
        <f t="shared" si="31"/>
        <v>28848.239999999998</v>
      </c>
      <c r="NR29" s="289">
        <f t="shared" si="32"/>
        <v>27207.870000000003</v>
      </c>
      <c r="NS29" s="288">
        <f t="shared" si="33"/>
        <v>-1640.3699999999953</v>
      </c>
      <c r="NT29" s="88">
        <f t="shared" si="34"/>
        <v>-1640.3699999999953</v>
      </c>
      <c r="NU29" s="88">
        <f t="shared" si="35"/>
        <v>0</v>
      </c>
      <c r="NV29" s="290">
        <f t="shared" si="137"/>
        <v>5695.6799999999994</v>
      </c>
      <c r="NW29" s="290">
        <v>517.98</v>
      </c>
      <c r="NX29" s="143">
        <v>517.98</v>
      </c>
      <c r="NY29" s="143">
        <v>517.98</v>
      </c>
      <c r="NZ29" s="290">
        <v>517.98</v>
      </c>
      <c r="OA29" s="290">
        <v>517.98</v>
      </c>
      <c r="OB29" s="290">
        <v>517.98</v>
      </c>
      <c r="OC29" s="290">
        <v>646.95000000000005</v>
      </c>
      <c r="OD29" s="290">
        <v>646.95000000000005</v>
      </c>
      <c r="OE29" s="290">
        <v>646.95000000000005</v>
      </c>
      <c r="OF29" s="290">
        <v>646.95000000000005</v>
      </c>
      <c r="OG29" s="290"/>
      <c r="OH29" s="290"/>
      <c r="OI29" s="8">
        <f t="shared" si="138"/>
        <v>5392.43</v>
      </c>
      <c r="OJ29" s="8">
        <v>0</v>
      </c>
      <c r="OK29" s="8">
        <v>0</v>
      </c>
      <c r="OL29" s="8">
        <v>0</v>
      </c>
      <c r="OM29" s="8"/>
      <c r="ON29" s="8">
        <v>4119.91</v>
      </c>
      <c r="OO29" s="8">
        <v>0</v>
      </c>
      <c r="OP29" s="8">
        <v>1272.52</v>
      </c>
      <c r="OQ29" s="8">
        <v>0</v>
      </c>
      <c r="OR29" s="8">
        <v>0</v>
      </c>
      <c r="OS29" s="8">
        <v>0</v>
      </c>
      <c r="OT29" s="8"/>
      <c r="OU29" s="8"/>
      <c r="OV29" s="143">
        <f t="shared" si="139"/>
        <v>-303.24999999999909</v>
      </c>
      <c r="OW29" s="8">
        <f t="shared" si="36"/>
        <v>-303.24999999999909</v>
      </c>
      <c r="OX29" s="8">
        <f t="shared" si="37"/>
        <v>0</v>
      </c>
      <c r="OY29" s="290">
        <f t="shared" si="140"/>
        <v>7239.2000000000007</v>
      </c>
      <c r="OZ29" s="290">
        <v>690.36</v>
      </c>
      <c r="PA29" s="143">
        <v>690.36</v>
      </c>
      <c r="PB29" s="143">
        <v>690.36</v>
      </c>
      <c r="PC29" s="143">
        <v>690.36</v>
      </c>
      <c r="PD29" s="143">
        <v>690.36</v>
      </c>
      <c r="PE29" s="143">
        <v>690.36</v>
      </c>
      <c r="PF29" s="143">
        <v>774.26</v>
      </c>
      <c r="PG29" s="143">
        <v>774.26</v>
      </c>
      <c r="PH29" s="143">
        <v>774.26</v>
      </c>
      <c r="PI29" s="143">
        <v>774.26</v>
      </c>
      <c r="PJ29" s="143"/>
      <c r="PK29" s="143"/>
      <c r="PL29" s="8">
        <f t="shared" si="141"/>
        <v>13796.43</v>
      </c>
      <c r="PM29" s="290">
        <v>0</v>
      </c>
      <c r="PN29" s="290">
        <v>0</v>
      </c>
      <c r="PO29" s="290">
        <v>9570.06</v>
      </c>
      <c r="PP29" s="290">
        <v>0</v>
      </c>
      <c r="PQ29" s="290">
        <v>0</v>
      </c>
      <c r="PR29" s="290">
        <v>4226.37</v>
      </c>
      <c r="PS29" s="290">
        <v>0</v>
      </c>
      <c r="PT29" s="290">
        <v>0</v>
      </c>
      <c r="PU29" s="290">
        <v>0</v>
      </c>
      <c r="PV29" s="290">
        <v>0</v>
      </c>
      <c r="PW29" s="290"/>
      <c r="PX29" s="290"/>
      <c r="PY29" s="143">
        <f t="shared" si="142"/>
        <v>6557.23</v>
      </c>
      <c r="PZ29" s="8">
        <f t="shared" si="38"/>
        <v>0</v>
      </c>
      <c r="QA29" s="8">
        <f t="shared" si="39"/>
        <v>6557.23</v>
      </c>
      <c r="QB29" s="290">
        <f t="shared" si="143"/>
        <v>1442.48</v>
      </c>
      <c r="QC29" s="290">
        <v>127.72</v>
      </c>
      <c r="QD29" s="143">
        <v>127.72</v>
      </c>
      <c r="QE29" s="143">
        <v>127.72</v>
      </c>
      <c r="QF29" s="143">
        <v>127.72</v>
      </c>
      <c r="QG29" s="143">
        <v>127.72</v>
      </c>
      <c r="QH29" s="143">
        <v>127.72</v>
      </c>
      <c r="QI29" s="143">
        <v>169.04</v>
      </c>
      <c r="QJ29" s="143">
        <v>169.04</v>
      </c>
      <c r="QK29" s="143">
        <v>169.04</v>
      </c>
      <c r="QL29" s="143">
        <v>169.04</v>
      </c>
      <c r="QM29" s="143"/>
      <c r="QN29" s="143"/>
      <c r="QO29" s="8">
        <f t="shared" si="144"/>
        <v>0</v>
      </c>
      <c r="QP29" s="290">
        <v>0</v>
      </c>
      <c r="QQ29" s="290">
        <v>0</v>
      </c>
      <c r="QR29" s="290">
        <v>0</v>
      </c>
      <c r="QS29" s="290"/>
      <c r="QT29" s="290">
        <v>0</v>
      </c>
      <c r="QU29" s="290"/>
      <c r="QV29" s="290"/>
      <c r="QW29" s="290">
        <v>0</v>
      </c>
      <c r="QX29" s="290"/>
      <c r="QY29" s="290">
        <v>0</v>
      </c>
      <c r="QZ29" s="290"/>
      <c r="RA29" s="290"/>
      <c r="RB29" s="143">
        <f t="shared" si="145"/>
        <v>-1442.48</v>
      </c>
      <c r="RC29" s="8">
        <f t="shared" si="40"/>
        <v>-1442.48</v>
      </c>
      <c r="RD29" s="8">
        <f t="shared" si="41"/>
        <v>0</v>
      </c>
      <c r="RE29" s="290">
        <f t="shared" si="146"/>
        <v>6672.3799999999992</v>
      </c>
      <c r="RF29" s="8">
        <v>605.63</v>
      </c>
      <c r="RG29" s="143">
        <v>605.63</v>
      </c>
      <c r="RH29" s="143">
        <v>605.63</v>
      </c>
      <c r="RI29" s="143">
        <v>605.63</v>
      </c>
      <c r="RJ29" s="143">
        <v>605.63</v>
      </c>
      <c r="RK29" s="143">
        <v>605.63</v>
      </c>
      <c r="RL29" s="292">
        <v>759.65</v>
      </c>
      <c r="RM29" s="143">
        <v>759.65</v>
      </c>
      <c r="RN29" s="143">
        <v>759.65</v>
      </c>
      <c r="RO29" s="143">
        <v>759.65</v>
      </c>
      <c r="RP29" s="143"/>
      <c r="RQ29" s="143"/>
      <c r="RR29" s="8">
        <f t="shared" si="147"/>
        <v>0</v>
      </c>
      <c r="RS29" s="290">
        <v>0</v>
      </c>
      <c r="RT29" s="290"/>
      <c r="RU29" s="290">
        <v>0</v>
      </c>
      <c r="RV29" s="290">
        <v>0</v>
      </c>
      <c r="RW29" s="290">
        <v>0</v>
      </c>
      <c r="RX29" s="290">
        <v>0</v>
      </c>
      <c r="RY29" s="290"/>
      <c r="RZ29" s="290">
        <v>0</v>
      </c>
      <c r="SA29" s="290">
        <v>0</v>
      </c>
      <c r="SB29" s="290">
        <v>0</v>
      </c>
      <c r="SC29" s="290"/>
      <c r="SD29" s="290"/>
      <c r="SE29" s="8">
        <f t="shared" si="42"/>
        <v>-6672.3799999999992</v>
      </c>
      <c r="SF29" s="8">
        <f t="shared" si="43"/>
        <v>-6672.3799999999992</v>
      </c>
      <c r="SG29" s="8">
        <f t="shared" si="44"/>
        <v>0</v>
      </c>
      <c r="SH29" s="290">
        <f t="shared" si="148"/>
        <v>6223.28</v>
      </c>
      <c r="SI29" s="290">
        <v>591.44000000000005</v>
      </c>
      <c r="SJ29" s="143">
        <v>591.44000000000005</v>
      </c>
      <c r="SK29" s="143">
        <v>591.44000000000005</v>
      </c>
      <c r="SL29" s="143">
        <v>591.44000000000005</v>
      </c>
      <c r="SM29" s="143">
        <v>591.44000000000005</v>
      </c>
      <c r="SN29" s="143">
        <v>591.44000000000005</v>
      </c>
      <c r="SO29" s="143">
        <v>668.66</v>
      </c>
      <c r="SP29" s="143">
        <v>668.66</v>
      </c>
      <c r="SQ29" s="143">
        <v>668.66</v>
      </c>
      <c r="SR29" s="143">
        <v>668.66</v>
      </c>
      <c r="SS29" s="143"/>
      <c r="ST29" s="143"/>
      <c r="SU29" s="8">
        <f t="shared" si="149"/>
        <v>6796.52</v>
      </c>
      <c r="SV29" s="290">
        <v>0</v>
      </c>
      <c r="SW29" s="290">
        <v>6796.52</v>
      </c>
      <c r="SX29" s="290">
        <v>0</v>
      </c>
      <c r="SY29" s="290">
        <v>0</v>
      </c>
      <c r="SZ29" s="290">
        <v>0</v>
      </c>
      <c r="TA29" s="290"/>
      <c r="TB29" s="290"/>
      <c r="TC29" s="290">
        <v>0</v>
      </c>
      <c r="TD29" s="290">
        <v>0</v>
      </c>
      <c r="TE29" s="290">
        <f>VLOOKUP(C29,'[2]Фін.рез.(витрати)'!$C$8:$AH$94,32,0)</f>
        <v>0</v>
      </c>
      <c r="TF29" s="290"/>
      <c r="TG29" s="290"/>
      <c r="TH29" s="8">
        <f t="shared" si="45"/>
        <v>573.24000000000069</v>
      </c>
      <c r="TI29" s="8">
        <f t="shared" si="46"/>
        <v>0</v>
      </c>
      <c r="TJ29" s="8">
        <f t="shared" si="47"/>
        <v>573.24000000000069</v>
      </c>
      <c r="TK29" s="290">
        <f t="shared" si="150"/>
        <v>1524.32</v>
      </c>
      <c r="TL29" s="290">
        <v>134.4</v>
      </c>
      <c r="TM29" s="143">
        <v>134.4</v>
      </c>
      <c r="TN29" s="143">
        <v>134.4</v>
      </c>
      <c r="TO29" s="143">
        <v>134.4</v>
      </c>
      <c r="TP29" s="143">
        <v>134.4</v>
      </c>
      <c r="TQ29" s="143">
        <v>134.4</v>
      </c>
      <c r="TR29" s="143">
        <v>179.48</v>
      </c>
      <c r="TS29" s="143">
        <v>179.48</v>
      </c>
      <c r="TT29" s="143">
        <v>179.48</v>
      </c>
      <c r="TU29" s="143">
        <v>179.48</v>
      </c>
      <c r="TV29" s="143"/>
      <c r="TW29" s="143"/>
      <c r="TX29" s="8">
        <f t="shared" si="151"/>
        <v>1222.49</v>
      </c>
      <c r="TY29" s="290">
        <v>0</v>
      </c>
      <c r="TZ29" s="290">
        <v>0</v>
      </c>
      <c r="UA29" s="290">
        <v>0</v>
      </c>
      <c r="UB29" s="290">
        <v>0</v>
      </c>
      <c r="UC29" s="290">
        <v>0</v>
      </c>
      <c r="UD29" s="290">
        <v>0</v>
      </c>
      <c r="UE29" s="290">
        <v>0</v>
      </c>
      <c r="UF29" s="290">
        <v>0</v>
      </c>
      <c r="UG29" s="290">
        <v>1222.49</v>
      </c>
      <c r="UH29" s="290">
        <f>VLOOKUP(C29,'[2]Фін.рез.(витрати)'!$C$8:$AI$94,33,0)</f>
        <v>0</v>
      </c>
      <c r="UI29" s="290"/>
      <c r="UJ29" s="290"/>
      <c r="UK29" s="8">
        <f t="shared" si="48"/>
        <v>-301.82999999999993</v>
      </c>
      <c r="UL29" s="8">
        <f t="shared" si="49"/>
        <v>-301.82999999999993</v>
      </c>
      <c r="UM29" s="8">
        <f t="shared" si="50"/>
        <v>0</v>
      </c>
      <c r="UN29" s="290">
        <f t="shared" si="152"/>
        <v>50.900000000000006</v>
      </c>
      <c r="UO29" s="290">
        <v>4.59</v>
      </c>
      <c r="UP29" s="143">
        <v>4.59</v>
      </c>
      <c r="UQ29" s="143">
        <v>4.59</v>
      </c>
      <c r="UR29" s="143">
        <v>4.59</v>
      </c>
      <c r="US29" s="143">
        <v>4.59</v>
      </c>
      <c r="UT29" s="143">
        <v>4.59</v>
      </c>
      <c r="UU29" s="143">
        <v>5.84</v>
      </c>
      <c r="UV29" s="143">
        <v>5.84</v>
      </c>
      <c r="UW29" s="143">
        <v>5.84</v>
      </c>
      <c r="UX29" s="143">
        <v>5.84</v>
      </c>
      <c r="UY29" s="143"/>
      <c r="UZ29" s="143"/>
      <c r="VA29" s="8">
        <f t="shared" si="51"/>
        <v>0</v>
      </c>
      <c r="VB29" s="143"/>
      <c r="VC29" s="143"/>
      <c r="VD29" s="143"/>
      <c r="VE29" s="143"/>
      <c r="VF29" s="143"/>
      <c r="VG29" s="143"/>
      <c r="VH29" s="143"/>
      <c r="VI29" s="143"/>
      <c r="VJ29" s="143"/>
      <c r="VK29" s="143"/>
      <c r="VL29" s="143"/>
      <c r="VM29" s="143"/>
      <c r="VN29" s="8">
        <f t="shared" si="52"/>
        <v>-50.900000000000006</v>
      </c>
      <c r="VO29" s="8">
        <f t="shared" si="53"/>
        <v>-50.900000000000006</v>
      </c>
      <c r="VP29" s="8">
        <f t="shared" si="54"/>
        <v>0</v>
      </c>
      <c r="VQ29" s="88">
        <f t="shared" si="55"/>
        <v>0</v>
      </c>
      <c r="VR29" s="150"/>
      <c r="VS29" s="150"/>
      <c r="VT29" s="150"/>
      <c r="VU29" s="150"/>
      <c r="VV29" s="150"/>
      <c r="VW29" s="150"/>
      <c r="VX29" s="150"/>
      <c r="VY29" s="150"/>
      <c r="VZ29" s="150"/>
      <c r="WA29" s="150"/>
      <c r="WB29" s="150"/>
      <c r="WC29" s="150"/>
      <c r="WD29" s="88">
        <f t="shared" si="56"/>
        <v>0</v>
      </c>
      <c r="WE29" s="143"/>
      <c r="WF29" s="143"/>
      <c r="WG29" s="143"/>
      <c r="WH29" s="143"/>
      <c r="WI29" s="143"/>
      <c r="WJ29" s="143"/>
      <c r="WK29" s="143"/>
      <c r="WL29" s="143"/>
      <c r="WM29" s="143"/>
      <c r="WN29" s="143"/>
      <c r="WO29" s="143"/>
      <c r="WP29" s="143"/>
      <c r="WQ29" s="88">
        <f t="shared" si="57"/>
        <v>0</v>
      </c>
      <c r="WR29" s="88">
        <f t="shared" si="58"/>
        <v>0</v>
      </c>
      <c r="WS29" s="88">
        <f t="shared" si="59"/>
        <v>0</v>
      </c>
      <c r="WT29" s="291">
        <f t="shared" si="153"/>
        <v>58850.84</v>
      </c>
      <c r="WU29" s="291">
        <v>4998.22</v>
      </c>
      <c r="WV29" s="150">
        <v>4998.22</v>
      </c>
      <c r="WW29" s="150">
        <v>4998.22</v>
      </c>
      <c r="WX29" s="150">
        <v>4998.22</v>
      </c>
      <c r="WY29" s="150">
        <v>4998.22</v>
      </c>
      <c r="WZ29" s="150">
        <v>4998.22</v>
      </c>
      <c r="XA29" s="150">
        <v>7215.38</v>
      </c>
      <c r="XB29" s="150">
        <v>7215.38</v>
      </c>
      <c r="XC29" s="150">
        <v>7215.38</v>
      </c>
      <c r="XD29" s="150">
        <v>7215.38</v>
      </c>
      <c r="XE29" s="150"/>
      <c r="XF29" s="150"/>
      <c r="XG29" s="291">
        <f t="shared" si="154"/>
        <v>58105.062631434746</v>
      </c>
      <c r="XH29" s="290">
        <v>6203.1512069243108</v>
      </c>
      <c r="XI29" s="290">
        <v>7078.3949346058525</v>
      </c>
      <c r="XJ29" s="290"/>
      <c r="XK29" s="290">
        <v>5386.1614294633509</v>
      </c>
      <c r="XL29" s="290">
        <v>5548.2295592423852</v>
      </c>
      <c r="XM29" s="290">
        <v>7193.6827514140195</v>
      </c>
      <c r="XN29" s="290">
        <v>7041.9739586365822</v>
      </c>
      <c r="XO29" s="290">
        <v>6494.9911568957414</v>
      </c>
      <c r="XP29" s="290">
        <v>6342.1898071349524</v>
      </c>
      <c r="XQ29" s="290">
        <f>VLOOKUP(C29,'[2]Фін.рез.(витрати)'!$C$8:$AL$94,36,0)</f>
        <v>6816.2878271175559</v>
      </c>
      <c r="XR29" s="290"/>
      <c r="XS29" s="290"/>
      <c r="XT29" s="88">
        <f t="shared" si="60"/>
        <v>-745.77736856525007</v>
      </c>
      <c r="XU29" s="88">
        <f t="shared" si="61"/>
        <v>-745.77736856525007</v>
      </c>
      <c r="XV29" s="88">
        <f t="shared" si="62"/>
        <v>0</v>
      </c>
      <c r="XW29" s="291">
        <f t="shared" si="155"/>
        <v>47396.05999999999</v>
      </c>
      <c r="XX29" s="291">
        <v>4188.49</v>
      </c>
      <c r="XY29" s="150">
        <v>4188.49</v>
      </c>
      <c r="XZ29" s="150">
        <v>4188.49</v>
      </c>
      <c r="YA29" s="150">
        <v>4188.49</v>
      </c>
      <c r="YB29" s="150">
        <v>4188.49</v>
      </c>
      <c r="YC29" s="150">
        <v>4188.49</v>
      </c>
      <c r="YD29" s="150">
        <v>5566.28</v>
      </c>
      <c r="YE29" s="150">
        <v>5566.28</v>
      </c>
      <c r="YF29" s="150">
        <v>5566.28</v>
      </c>
      <c r="YG29" s="150">
        <v>5566.28</v>
      </c>
      <c r="YH29" s="150"/>
      <c r="YI29" s="150"/>
      <c r="YJ29" s="88">
        <f t="shared" si="156"/>
        <v>51471.40409902743</v>
      </c>
      <c r="YK29" s="290">
        <v>5941.5387862278212</v>
      </c>
      <c r="YL29" s="290">
        <v>4473.9097717301047</v>
      </c>
      <c r="YM29" s="290">
        <v>4579.0007063208013</v>
      </c>
      <c r="YN29" s="290">
        <v>4452.8487881566271</v>
      </c>
      <c r="YO29" s="290">
        <v>4391.8709634002353</v>
      </c>
      <c r="YP29" s="290">
        <v>5754.3585798476697</v>
      </c>
      <c r="YQ29" s="290">
        <v>6227.5592344393535</v>
      </c>
      <c r="YR29" s="290">
        <v>5435.89606115277</v>
      </c>
      <c r="YS29" s="290">
        <v>4813.976845026822</v>
      </c>
      <c r="YT29" s="290">
        <f>VLOOKUP(C29,'[2]Фін.рез.(витрати)'!$C$8:$AM$94,37,0)</f>
        <v>5400.4443627252213</v>
      </c>
      <c r="YU29" s="290"/>
      <c r="YV29" s="290"/>
      <c r="YW29" s="143">
        <f t="shared" si="157"/>
        <v>4075.3440990274394</v>
      </c>
      <c r="YX29" s="88">
        <f t="shared" si="63"/>
        <v>0</v>
      </c>
      <c r="YY29" s="88">
        <f t="shared" si="64"/>
        <v>4075.3440990274394</v>
      </c>
      <c r="YZ29" s="291">
        <f t="shared" si="158"/>
        <v>917.4799999999999</v>
      </c>
      <c r="ZA29" s="291">
        <v>87.24</v>
      </c>
      <c r="ZB29" s="150">
        <v>87.24</v>
      </c>
      <c r="ZC29" s="150">
        <v>87.24</v>
      </c>
      <c r="ZD29" s="150">
        <v>87.24</v>
      </c>
      <c r="ZE29" s="150">
        <v>87.24</v>
      </c>
      <c r="ZF29" s="150">
        <v>87.24</v>
      </c>
      <c r="ZG29" s="150">
        <v>98.51</v>
      </c>
      <c r="ZH29" s="150">
        <v>98.51</v>
      </c>
      <c r="ZI29" s="150">
        <v>98.51</v>
      </c>
      <c r="ZJ29" s="150">
        <v>98.51</v>
      </c>
      <c r="ZK29" s="150"/>
      <c r="ZL29" s="150"/>
      <c r="ZM29" s="88">
        <f t="shared" si="159"/>
        <v>9072.1047104940062</v>
      </c>
      <c r="ZN29" s="291"/>
      <c r="ZO29" s="290">
        <v>1224.0018329612196</v>
      </c>
      <c r="ZP29" s="290">
        <v>7194.3194181626341</v>
      </c>
      <c r="ZQ29" s="290">
        <v>653.78345937015229</v>
      </c>
      <c r="ZR29" s="290"/>
      <c r="ZS29" s="290"/>
      <c r="ZT29" s="290"/>
      <c r="ZU29" s="290"/>
      <c r="ZV29" s="290"/>
      <c r="ZW29" s="290"/>
      <c r="ZX29" s="290"/>
      <c r="ZY29" s="290"/>
      <c r="ZZ29" s="88">
        <f t="shared" si="65"/>
        <v>8154.6247104940066</v>
      </c>
      <c r="AAA29" s="88">
        <f t="shared" si="66"/>
        <v>0</v>
      </c>
      <c r="AAB29" s="88">
        <f t="shared" si="67"/>
        <v>8154.6247104940066</v>
      </c>
      <c r="AAC29" s="291">
        <f t="shared" si="160"/>
        <v>912.38</v>
      </c>
      <c r="AAD29" s="291">
        <v>90.57</v>
      </c>
      <c r="AAE29" s="150">
        <v>90.57</v>
      </c>
      <c r="AAF29" s="150">
        <v>90.57</v>
      </c>
      <c r="AAG29" s="150">
        <v>90.57</v>
      </c>
      <c r="AAH29" s="150">
        <v>90.57</v>
      </c>
      <c r="AAI29" s="150">
        <v>90.57</v>
      </c>
      <c r="AAJ29" s="150">
        <v>92.24</v>
      </c>
      <c r="AAK29" s="150">
        <v>92.24</v>
      </c>
      <c r="AAL29" s="150">
        <v>92.24</v>
      </c>
      <c r="AAM29" s="150">
        <v>92.24</v>
      </c>
      <c r="AAN29" s="150"/>
      <c r="AAO29" s="150"/>
      <c r="AAP29" s="88">
        <f t="shared" si="161"/>
        <v>1012.0869310024</v>
      </c>
      <c r="AAQ29" s="290">
        <v>104.71975877</v>
      </c>
      <c r="AAR29" s="290">
        <v>102.3876940218</v>
      </c>
      <c r="AAS29" s="290">
        <v>102.14727556000001</v>
      </c>
      <c r="AAT29" s="290">
        <v>101.6292607</v>
      </c>
      <c r="AAU29" s="290">
        <v>102.0976488906</v>
      </c>
      <c r="AAV29" s="290">
        <v>102.10012604000001</v>
      </c>
      <c r="AAW29" s="290">
        <v>99.7189853</v>
      </c>
      <c r="AAX29" s="290">
        <v>98.939938460000008</v>
      </c>
      <c r="AAY29" s="290">
        <v>98.224147560000006</v>
      </c>
      <c r="AAZ29" s="290">
        <f>VLOOKUP(C29,'[2]Фін.рез.(витрати)'!$C$8:$AO$94,39,0)</f>
        <v>100.1220957</v>
      </c>
      <c r="ABA29" s="290"/>
      <c r="ABB29" s="290"/>
      <c r="ABC29" s="88">
        <f t="shared" si="68"/>
        <v>99.706931002399983</v>
      </c>
      <c r="ABD29" s="88">
        <f t="shared" si="69"/>
        <v>0</v>
      </c>
      <c r="ABE29" s="88">
        <f t="shared" si="70"/>
        <v>99.706931002399983</v>
      </c>
      <c r="ABF29" s="291">
        <f t="shared" si="162"/>
        <v>189.10000000000002</v>
      </c>
      <c r="ABG29" s="291">
        <v>18.75</v>
      </c>
      <c r="ABH29" s="150">
        <v>18.75</v>
      </c>
      <c r="ABI29" s="150">
        <v>18.75</v>
      </c>
      <c r="ABJ29" s="150">
        <v>18.75</v>
      </c>
      <c r="ABK29" s="150">
        <v>18.75</v>
      </c>
      <c r="ABL29" s="150">
        <v>18.75</v>
      </c>
      <c r="ABM29" s="150">
        <v>19.149999999999999</v>
      </c>
      <c r="ABN29" s="150">
        <v>19.149999999999999</v>
      </c>
      <c r="ABO29" s="150">
        <v>19.149999999999999</v>
      </c>
      <c r="ABP29" s="150">
        <v>19.149999999999999</v>
      </c>
      <c r="ABQ29" s="150"/>
      <c r="ABR29" s="150"/>
      <c r="ABS29" s="88">
        <f t="shared" si="163"/>
        <v>0</v>
      </c>
      <c r="ABT29" s="290">
        <v>0</v>
      </c>
      <c r="ABU29" s="290"/>
      <c r="ABV29" s="290"/>
      <c r="ABW29" s="290"/>
      <c r="ABX29" s="290"/>
      <c r="ABY29" s="290"/>
      <c r="ABZ29" s="290"/>
      <c r="ACA29" s="290">
        <v>0</v>
      </c>
      <c r="ACB29" s="290">
        <v>0</v>
      </c>
      <c r="ACC29" s="290">
        <f>VLOOKUP(C29,'[2]Фін.рез.(витрати)'!$C$8:$AP$94,40,0)</f>
        <v>0</v>
      </c>
      <c r="ACD29" s="290"/>
      <c r="ACE29" s="290"/>
      <c r="ACF29" s="88">
        <f t="shared" si="71"/>
        <v>-189.10000000000002</v>
      </c>
      <c r="ACG29" s="88">
        <f t="shared" si="72"/>
        <v>-189.10000000000002</v>
      </c>
      <c r="ACH29" s="88">
        <f t="shared" si="73"/>
        <v>0</v>
      </c>
      <c r="ACI29" s="86">
        <f t="shared" si="74"/>
        <v>27684.480000000003</v>
      </c>
      <c r="ACJ29" s="88">
        <f t="shared" si="75"/>
        <v>26967.547096091999</v>
      </c>
      <c r="ACK29" s="288">
        <f t="shared" si="76"/>
        <v>-716.93290390800394</v>
      </c>
      <c r="ACL29" s="88">
        <f t="shared" si="77"/>
        <v>-716.93290390800394</v>
      </c>
      <c r="ACM29" s="88">
        <f t="shared" si="78"/>
        <v>0</v>
      </c>
      <c r="ACN29" s="290">
        <f t="shared" si="164"/>
        <v>9953.06</v>
      </c>
      <c r="ACO29" s="290">
        <v>1024.69</v>
      </c>
      <c r="ACP29" s="143">
        <v>1024.69</v>
      </c>
      <c r="ACQ29" s="143">
        <v>1024.69</v>
      </c>
      <c r="ACR29" s="143">
        <v>1024.69</v>
      </c>
      <c r="ACS29" s="143">
        <v>1024.69</v>
      </c>
      <c r="ACT29" s="143">
        <v>1024.69</v>
      </c>
      <c r="ACU29" s="143">
        <v>951.23</v>
      </c>
      <c r="ACV29" s="143">
        <v>951.23</v>
      </c>
      <c r="ACW29" s="143">
        <v>951.23</v>
      </c>
      <c r="ACX29" s="143">
        <v>951.23</v>
      </c>
      <c r="ACY29" s="143"/>
      <c r="ACZ29" s="143"/>
      <c r="ADA29" s="8">
        <f t="shared" si="165"/>
        <v>14232.001711788002</v>
      </c>
      <c r="ADB29" s="290">
        <v>1219.2089274000002</v>
      </c>
      <c r="ADC29" s="290">
        <v>1687.724247312</v>
      </c>
      <c r="ADD29" s="290">
        <v>1712.3688648000002</v>
      </c>
      <c r="ADE29" s="290">
        <v>1293.011532</v>
      </c>
      <c r="ADF29" s="290">
        <v>2054.661287076</v>
      </c>
      <c r="ADG29" s="290">
        <v>1356.1904520000001</v>
      </c>
      <c r="ADH29" s="290">
        <v>1244.769552</v>
      </c>
      <c r="ADI29" s="290">
        <v>1080.6642756000001</v>
      </c>
      <c r="ADJ29" s="290">
        <v>1053.1969056</v>
      </c>
      <c r="ADK29" s="290">
        <f>VLOOKUP(C29,'[2]Фін.рез.(витрати)'!$C$8:$AR$94,42,0)</f>
        <v>1530.2056680000001</v>
      </c>
      <c r="ADL29" s="290"/>
      <c r="ADM29" s="290"/>
      <c r="ADN29" s="8">
        <f t="shared" si="79"/>
        <v>4278.9417117880021</v>
      </c>
      <c r="ADO29" s="8">
        <f t="shared" si="80"/>
        <v>0</v>
      </c>
      <c r="ADP29" s="8">
        <f t="shared" si="81"/>
        <v>4278.9417117880021</v>
      </c>
      <c r="ADQ29" s="290">
        <f t="shared" si="166"/>
        <v>17731.420000000002</v>
      </c>
      <c r="ADR29" s="290">
        <v>1825.39</v>
      </c>
      <c r="ADS29" s="143">
        <v>1825.39</v>
      </c>
      <c r="ADT29" s="143">
        <v>1825.39</v>
      </c>
      <c r="ADU29" s="143">
        <v>1825.39</v>
      </c>
      <c r="ADV29" s="143">
        <v>1825.39</v>
      </c>
      <c r="ADW29" s="143">
        <v>1825.39</v>
      </c>
      <c r="ADX29" s="143">
        <v>1694.77</v>
      </c>
      <c r="ADY29" s="143">
        <v>1694.77</v>
      </c>
      <c r="ADZ29" s="143">
        <v>1694.77</v>
      </c>
      <c r="AEA29" s="143">
        <v>1694.77</v>
      </c>
      <c r="AEB29" s="143"/>
      <c r="AEC29" s="143"/>
      <c r="AED29" s="8">
        <f t="shared" si="167"/>
        <v>12735.545384304</v>
      </c>
      <c r="AEE29" s="290">
        <v>1118.6556138000001</v>
      </c>
      <c r="AEF29" s="290">
        <v>1425.553490448</v>
      </c>
      <c r="AEG29" s="290">
        <v>1430.3797199999999</v>
      </c>
      <c r="AEH29" s="290">
        <v>1032.782796</v>
      </c>
      <c r="AEI29" s="290">
        <v>1298.9707540559998</v>
      </c>
      <c r="AEJ29" s="290">
        <v>1315.3413420000002</v>
      </c>
      <c r="AEK29" s="290">
        <v>1352.489994</v>
      </c>
      <c r="AEL29" s="290">
        <v>1045.0379808</v>
      </c>
      <c r="AEM29" s="290">
        <v>1222.1799912000001</v>
      </c>
      <c r="AEN29" s="290">
        <f>VLOOKUP(C29,'[2]Фін.рез.(витрати)'!$C$8:$AS$94,43,0)</f>
        <v>1494.1537020000001</v>
      </c>
      <c r="AEO29" s="290"/>
      <c r="AEP29" s="290"/>
      <c r="AEQ29" s="8">
        <f t="shared" si="82"/>
        <v>-4995.8746156960024</v>
      </c>
      <c r="AER29" s="8">
        <f t="shared" si="83"/>
        <v>-4995.8746156960024</v>
      </c>
      <c r="AES29" s="8">
        <f t="shared" si="84"/>
        <v>0</v>
      </c>
      <c r="AET29" s="290">
        <f t="shared" si="168"/>
        <v>0</v>
      </c>
      <c r="AEU29" s="290"/>
      <c r="AEV29" s="143"/>
      <c r="AEW29" s="143"/>
      <c r="AEX29" s="143"/>
      <c r="AEY29" s="143"/>
      <c r="AEZ29" s="143"/>
      <c r="AFA29" s="143"/>
      <c r="AFB29" s="143"/>
      <c r="AFC29" s="143"/>
      <c r="AFD29" s="143"/>
      <c r="AFE29" s="143"/>
      <c r="AFF29" s="143"/>
      <c r="AFG29" s="8">
        <f t="shared" si="169"/>
        <v>0</v>
      </c>
      <c r="AFH29" s="290"/>
      <c r="AFI29" s="290"/>
      <c r="AFJ29" s="290"/>
      <c r="AFK29" s="290"/>
      <c r="AFL29" s="290"/>
      <c r="AFM29" s="290"/>
      <c r="AFN29" s="290"/>
      <c r="AFO29" s="290"/>
      <c r="AFP29" s="290"/>
      <c r="AFQ29" s="290"/>
      <c r="AFR29" s="290"/>
      <c r="AFS29" s="290"/>
      <c r="AFT29" s="8">
        <f t="shared" si="85"/>
        <v>0</v>
      </c>
      <c r="AFU29" s="8">
        <f t="shared" si="86"/>
        <v>0</v>
      </c>
      <c r="AFV29" s="94">
        <f t="shared" si="87"/>
        <v>0</v>
      </c>
      <c r="AFW29" s="293">
        <f t="shared" si="88"/>
        <v>356355.97999999992</v>
      </c>
      <c r="AFX29" s="294">
        <f t="shared" si="89"/>
        <v>331953.72744274529</v>
      </c>
      <c r="AFY29" s="295">
        <f t="shared" si="90"/>
        <v>-24402.252557254629</v>
      </c>
      <c r="AFZ29" s="8">
        <f t="shared" si="170"/>
        <v>-24402.252557254629</v>
      </c>
      <c r="AGA29" s="95">
        <f t="shared" si="171"/>
        <v>0</v>
      </c>
      <c r="AGB29" s="296">
        <f t="shared" si="91"/>
        <v>427627.17599999992</v>
      </c>
      <c r="AGC29" s="295">
        <f t="shared" si="91"/>
        <v>398344.47293129435</v>
      </c>
      <c r="AGD29" s="295">
        <f t="shared" si="92"/>
        <v>-29282.703068705567</v>
      </c>
      <c r="AGE29" s="8">
        <f t="shared" si="93"/>
        <v>-29282.703068705567</v>
      </c>
      <c r="AGF29" s="94">
        <f t="shared" si="94"/>
        <v>0</v>
      </c>
      <c r="AGG29" s="107">
        <f t="shared" si="172"/>
        <v>21381.358799999998</v>
      </c>
      <c r="AGH29" s="140">
        <f t="shared" si="173"/>
        <v>19917.223646564718</v>
      </c>
      <c r="AGI29" s="295">
        <f t="shared" si="95"/>
        <v>-1464.1351534352798</v>
      </c>
      <c r="AGJ29" s="8">
        <f t="shared" si="96"/>
        <v>-1464.1351534352798</v>
      </c>
      <c r="AGK29" s="95">
        <f t="shared" si="97"/>
        <v>0</v>
      </c>
      <c r="AGL29" s="108">
        <f t="shared" si="174"/>
        <v>449008.53479999991</v>
      </c>
      <c r="AGM29" s="108">
        <f t="shared" si="174"/>
        <v>418261.69657785905</v>
      </c>
      <c r="AGN29" s="297">
        <f t="shared" si="99"/>
        <v>-30746.838222140854</v>
      </c>
      <c r="AGO29" s="108">
        <f t="shared" si="100"/>
        <v>-30746.838222140854</v>
      </c>
      <c r="AGP29" s="109">
        <f t="shared" si="101"/>
        <v>0</v>
      </c>
      <c r="AGQ29" s="139">
        <f t="shared" si="175"/>
        <v>4.7619047619047623E-2</v>
      </c>
      <c r="AGR29" s="298"/>
      <c r="AGS29" s="298">
        <v>0.05</v>
      </c>
      <c r="AGT29" s="299"/>
      <c r="AGU29" s="177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</row>
    <row r="30" spans="1:892" s="141" customFormat="1" ht="12.75" outlineLevel="1" x14ac:dyDescent="0.25">
      <c r="A30" s="154">
        <v>460</v>
      </c>
      <c r="B30" s="285">
        <v>3</v>
      </c>
      <c r="C30" s="303" t="s">
        <v>1725</v>
      </c>
      <c r="D30" s="301">
        <v>10</v>
      </c>
      <c r="E30" s="149">
        <v>4434.3999999999996</v>
      </c>
      <c r="F30" s="288">
        <f t="shared" si="0"/>
        <v>61672.14</v>
      </c>
      <c r="G30" s="289">
        <f t="shared" si="1"/>
        <v>71119.62636313618</v>
      </c>
      <c r="H30" s="288">
        <f t="shared" si="2"/>
        <v>9447.4863631361804</v>
      </c>
      <c r="I30" s="88">
        <f t="shared" si="3"/>
        <v>0</v>
      </c>
      <c r="J30" s="88">
        <f t="shared" si="4"/>
        <v>9447.4863631361804</v>
      </c>
      <c r="K30" s="290">
        <f t="shared" si="102"/>
        <v>22377.439999999999</v>
      </c>
      <c r="L30" s="143">
        <v>1972.86</v>
      </c>
      <c r="M30" s="143">
        <v>1972.86</v>
      </c>
      <c r="N30" s="143">
        <v>1972.86</v>
      </c>
      <c r="O30" s="143">
        <v>1972.86</v>
      </c>
      <c r="P30" s="143">
        <v>1972.86</v>
      </c>
      <c r="Q30" s="143">
        <v>1972.86</v>
      </c>
      <c r="R30" s="143">
        <v>2635.07</v>
      </c>
      <c r="S30" s="143">
        <v>2635.07</v>
      </c>
      <c r="T30" s="143">
        <v>2635.07</v>
      </c>
      <c r="U30" s="143">
        <v>2635.07</v>
      </c>
      <c r="V30" s="143"/>
      <c r="W30" s="143"/>
      <c r="X30" s="143">
        <f t="shared" si="103"/>
        <v>27772.071264208913</v>
      </c>
      <c r="Y30" s="290">
        <v>13215.028810242182</v>
      </c>
      <c r="Z30" s="290">
        <v>0</v>
      </c>
      <c r="AA30" s="290">
        <v>0</v>
      </c>
      <c r="AB30" s="290">
        <v>0</v>
      </c>
      <c r="AC30" s="290">
        <v>0</v>
      </c>
      <c r="AD30" s="290">
        <v>14557.042453966729</v>
      </c>
      <c r="AE30" s="290">
        <v>0</v>
      </c>
      <c r="AF30" s="290">
        <v>0</v>
      </c>
      <c r="AG30" s="290">
        <v>0</v>
      </c>
      <c r="AH30" s="290">
        <v>0</v>
      </c>
      <c r="AI30" s="290"/>
      <c r="AJ30" s="290"/>
      <c r="AK30" s="143"/>
      <c r="AL30" s="143">
        <f t="shared" si="104"/>
        <v>0</v>
      </c>
      <c r="AM30" s="143">
        <f t="shared" si="5"/>
        <v>0</v>
      </c>
      <c r="AN30" s="290">
        <f t="shared" si="105"/>
        <v>3018.3599999999997</v>
      </c>
      <c r="AO30" s="143">
        <v>265.62</v>
      </c>
      <c r="AP30" s="143">
        <v>265.62</v>
      </c>
      <c r="AQ30" s="143">
        <v>265.62</v>
      </c>
      <c r="AR30" s="143">
        <v>265.62</v>
      </c>
      <c r="AS30" s="143">
        <v>265.62</v>
      </c>
      <c r="AT30" s="143">
        <v>265.62</v>
      </c>
      <c r="AU30" s="143">
        <v>356.16</v>
      </c>
      <c r="AV30" s="143">
        <v>356.16</v>
      </c>
      <c r="AW30" s="143">
        <v>356.16</v>
      </c>
      <c r="AX30" s="143">
        <v>356.16</v>
      </c>
      <c r="AY30" s="143"/>
      <c r="AZ30" s="143"/>
      <c r="BA30" s="8">
        <f t="shared" si="106"/>
        <v>3438.7892426533945</v>
      </c>
      <c r="BB30" s="290">
        <v>1816.1478865022959</v>
      </c>
      <c r="BC30" s="290">
        <v>0</v>
      </c>
      <c r="BD30" s="290">
        <v>0</v>
      </c>
      <c r="BE30" s="290">
        <v>0</v>
      </c>
      <c r="BF30" s="290">
        <v>0</v>
      </c>
      <c r="BG30" s="290">
        <v>1622.6413561510988</v>
      </c>
      <c r="BH30" s="290">
        <v>0</v>
      </c>
      <c r="BI30" s="290">
        <v>0</v>
      </c>
      <c r="BJ30" s="290">
        <v>0</v>
      </c>
      <c r="BK30" s="290">
        <v>0</v>
      </c>
      <c r="BL30" s="290"/>
      <c r="BM30" s="290"/>
      <c r="BN30" s="143"/>
      <c r="BO30" s="8">
        <f t="shared" si="6"/>
        <v>0</v>
      </c>
      <c r="BP30" s="8">
        <f t="shared" si="7"/>
        <v>0</v>
      </c>
      <c r="BQ30" s="290">
        <f t="shared" si="107"/>
        <v>1977.9600000000003</v>
      </c>
      <c r="BR30" s="143">
        <v>188.02</v>
      </c>
      <c r="BS30" s="263">
        <v>188.02</v>
      </c>
      <c r="BT30" s="143">
        <v>188.02</v>
      </c>
      <c r="BU30" s="143">
        <v>188.02</v>
      </c>
      <c r="BV30" s="143">
        <v>188.02</v>
      </c>
      <c r="BW30" s="143">
        <v>188.02</v>
      </c>
      <c r="BX30" s="143">
        <v>212.46</v>
      </c>
      <c r="BY30" s="143">
        <v>212.46</v>
      </c>
      <c r="BZ30" s="143">
        <v>212.46</v>
      </c>
      <c r="CA30" s="143">
        <v>212.46</v>
      </c>
      <c r="CB30" s="143"/>
      <c r="CC30" s="143"/>
      <c r="CD30" s="290">
        <f t="shared" si="108"/>
        <v>2115.8442334718002</v>
      </c>
      <c r="CE30" s="290">
        <v>218.92458126500003</v>
      </c>
      <c r="CF30" s="290">
        <v>214.04922341010001</v>
      </c>
      <c r="CG30" s="290">
        <v>213.54661042000001</v>
      </c>
      <c r="CH30" s="290">
        <v>212.46366115000001</v>
      </c>
      <c r="CI30" s="290">
        <v>213.44286211170001</v>
      </c>
      <c r="CJ30" s="290">
        <v>213.44794672500001</v>
      </c>
      <c r="CK30" s="290">
        <v>208.47008585</v>
      </c>
      <c r="CL30" s="290">
        <v>206.84142947000001</v>
      </c>
      <c r="CM30" s="290">
        <v>205.34501442000001</v>
      </c>
      <c r="CN30" s="290">
        <v>209.31281865000003</v>
      </c>
      <c r="CO30" s="290"/>
      <c r="CP30" s="290"/>
      <c r="CQ30" s="143"/>
      <c r="CR30" s="8">
        <f t="shared" si="8"/>
        <v>0</v>
      </c>
      <c r="CS30" s="8">
        <f t="shared" si="9"/>
        <v>0</v>
      </c>
      <c r="CT30" s="290">
        <f t="shared" si="109"/>
        <v>611.1</v>
      </c>
      <c r="CU30" s="290">
        <v>58.09</v>
      </c>
      <c r="CV30" s="143">
        <v>58.09</v>
      </c>
      <c r="CW30" s="143">
        <v>58.09</v>
      </c>
      <c r="CX30" s="143">
        <v>58.09</v>
      </c>
      <c r="CY30" s="143">
        <v>58.09</v>
      </c>
      <c r="CZ30" s="143">
        <v>58.09</v>
      </c>
      <c r="DA30" s="143">
        <v>65.64</v>
      </c>
      <c r="DB30" s="143">
        <v>65.64</v>
      </c>
      <c r="DC30" s="143">
        <v>65.64</v>
      </c>
      <c r="DD30" s="143">
        <v>65.64</v>
      </c>
      <c r="DE30" s="143"/>
      <c r="DF30" s="143"/>
      <c r="DG30" s="290">
        <f t="shared" si="110"/>
        <v>653.05361860280004</v>
      </c>
      <c r="DH30" s="290">
        <v>67.57089569</v>
      </c>
      <c r="DI30" s="290">
        <v>66.066120414600007</v>
      </c>
      <c r="DJ30" s="290">
        <v>65.910989319999999</v>
      </c>
      <c r="DK30" s="290">
        <v>65.576737899999998</v>
      </c>
      <c r="DL30" s="290">
        <v>65.878967488200004</v>
      </c>
      <c r="DM30" s="290">
        <v>65.880536849999999</v>
      </c>
      <c r="DN30" s="290">
        <v>64.344124100000002</v>
      </c>
      <c r="DO30" s="290">
        <v>63.84144062</v>
      </c>
      <c r="DP30" s="290">
        <v>63.379573320000006</v>
      </c>
      <c r="DQ30" s="290">
        <v>64.6042329</v>
      </c>
      <c r="DR30" s="290"/>
      <c r="DS30" s="290"/>
      <c r="DT30" s="143">
        <f t="shared" si="111"/>
        <v>41.95361860280002</v>
      </c>
      <c r="DU30" s="8">
        <f t="shared" si="10"/>
        <v>0</v>
      </c>
      <c r="DV30" s="8">
        <f t="shared" si="112"/>
        <v>41.95361860280002</v>
      </c>
      <c r="DW30" s="290">
        <f t="shared" si="11"/>
        <v>1825.4199999999998</v>
      </c>
      <c r="DX30" s="290">
        <v>160.53</v>
      </c>
      <c r="DY30" s="143">
        <v>160.53</v>
      </c>
      <c r="DZ30" s="143">
        <v>160.53</v>
      </c>
      <c r="EA30" s="143">
        <v>160.53</v>
      </c>
      <c r="EB30" s="143">
        <v>160.53</v>
      </c>
      <c r="EC30" s="143">
        <v>160.53</v>
      </c>
      <c r="ED30" s="143">
        <v>215.56</v>
      </c>
      <c r="EE30" s="143">
        <v>215.56</v>
      </c>
      <c r="EF30" s="143">
        <v>215.56</v>
      </c>
      <c r="EG30" s="143">
        <v>215.56</v>
      </c>
      <c r="EH30" s="143"/>
      <c r="EI30" s="143"/>
      <c r="EJ30" s="143"/>
      <c r="EK30" s="290">
        <f t="shared" si="113"/>
        <v>2074.1545512715302</v>
      </c>
      <c r="EL30" s="290">
        <v>1095.4349645710868</v>
      </c>
      <c r="EM30" s="290">
        <v>0</v>
      </c>
      <c r="EN30" s="290">
        <v>0</v>
      </c>
      <c r="EO30" s="290">
        <v>0</v>
      </c>
      <c r="EP30" s="290">
        <v>0</v>
      </c>
      <c r="EQ30" s="290">
        <v>978.71958670044341</v>
      </c>
      <c r="ER30" s="290">
        <v>0</v>
      </c>
      <c r="ES30" s="290">
        <v>0</v>
      </c>
      <c r="ET30" s="290">
        <v>0</v>
      </c>
      <c r="EU30" s="290">
        <v>0</v>
      </c>
      <c r="EV30" s="290"/>
      <c r="EW30" s="290"/>
      <c r="EX30" s="8">
        <f t="shared" si="12"/>
        <v>248.73455127153034</v>
      </c>
      <c r="EY30" s="8">
        <f t="shared" si="114"/>
        <v>0</v>
      </c>
      <c r="EZ30" s="8">
        <f t="shared" si="115"/>
        <v>248.73455127153034</v>
      </c>
      <c r="FA30" s="290">
        <f t="shared" si="116"/>
        <v>10318.16</v>
      </c>
      <c r="FB30" s="290">
        <v>907.72</v>
      </c>
      <c r="FC30" s="143">
        <v>907.72</v>
      </c>
      <c r="FD30" s="143">
        <v>907.72</v>
      </c>
      <c r="FE30" s="143">
        <v>907.72</v>
      </c>
      <c r="FF30" s="143">
        <v>907.72</v>
      </c>
      <c r="FG30" s="143">
        <v>907.72</v>
      </c>
      <c r="FH30" s="143">
        <v>1217.96</v>
      </c>
      <c r="FI30" s="143">
        <v>1217.96</v>
      </c>
      <c r="FJ30" s="143">
        <v>1217.96</v>
      </c>
      <c r="FK30" s="143">
        <v>1217.96</v>
      </c>
      <c r="FL30" s="143"/>
      <c r="FM30" s="143"/>
      <c r="FN30" s="8">
        <f t="shared" si="117"/>
        <v>5590.2619207069702</v>
      </c>
      <c r="FO30" s="290">
        <v>0</v>
      </c>
      <c r="FP30" s="290">
        <v>0</v>
      </c>
      <c r="FQ30" s="290">
        <v>0</v>
      </c>
      <c r="FR30" s="290">
        <v>0</v>
      </c>
      <c r="FS30" s="290">
        <v>0</v>
      </c>
      <c r="FT30" s="290">
        <v>5590.2619207069702</v>
      </c>
      <c r="FU30" s="290">
        <v>0</v>
      </c>
      <c r="FV30" s="290">
        <v>0</v>
      </c>
      <c r="FW30" s="290">
        <v>0</v>
      </c>
      <c r="FX30" s="290">
        <v>0</v>
      </c>
      <c r="FY30" s="290"/>
      <c r="FZ30" s="290"/>
      <c r="GA30" s="143">
        <f t="shared" si="118"/>
        <v>-4727.8980792930297</v>
      </c>
      <c r="GB30" s="8">
        <f t="shared" si="119"/>
        <v>-4727.8980792930297</v>
      </c>
      <c r="GC30" s="8">
        <f t="shared" si="120"/>
        <v>0</v>
      </c>
      <c r="GD30" s="290">
        <f t="shared" si="121"/>
        <v>0</v>
      </c>
      <c r="GE30" s="143"/>
      <c r="GF30" s="143"/>
      <c r="GG30" s="143"/>
      <c r="GH30" s="143"/>
      <c r="GI30" s="143"/>
      <c r="GJ30" s="143"/>
      <c r="GK30" s="143"/>
      <c r="GL30" s="143"/>
      <c r="GM30" s="143"/>
      <c r="GN30" s="143"/>
      <c r="GO30" s="143"/>
      <c r="GP30" s="143"/>
      <c r="GQ30" s="8">
        <f t="shared" si="122"/>
        <v>0</v>
      </c>
      <c r="GR30" s="290">
        <v>0</v>
      </c>
      <c r="GS30" s="290">
        <f>VLOOKUP(C30,'[2]Фін.рез.(витрати)'!$C$8:$V$94,20,0)</f>
        <v>0</v>
      </c>
      <c r="GT30" s="290"/>
      <c r="GU30" s="290"/>
      <c r="GV30" s="143">
        <f t="shared" si="123"/>
        <v>0</v>
      </c>
      <c r="GW30" s="8">
        <f t="shared" si="13"/>
        <v>0</v>
      </c>
      <c r="GX30" s="8">
        <f t="shared" si="14"/>
        <v>0</v>
      </c>
      <c r="GY30" s="290">
        <f t="shared" si="124"/>
        <v>21543.700000000004</v>
      </c>
      <c r="GZ30" s="290">
        <v>1906.35</v>
      </c>
      <c r="HA30" s="143">
        <v>1906.35</v>
      </c>
      <c r="HB30" s="143">
        <v>1906.35</v>
      </c>
      <c r="HC30" s="143">
        <v>1906.35</v>
      </c>
      <c r="HD30" s="143">
        <v>1906.35</v>
      </c>
      <c r="HE30" s="143">
        <v>1906.35</v>
      </c>
      <c r="HF30" s="143">
        <v>2526.4</v>
      </c>
      <c r="HG30" s="143">
        <v>2526.4</v>
      </c>
      <c r="HH30" s="143">
        <v>2526.4</v>
      </c>
      <c r="HI30" s="143">
        <v>2526.4</v>
      </c>
      <c r="HJ30" s="143"/>
      <c r="HK30" s="143"/>
      <c r="HL30" s="8">
        <f t="shared" si="125"/>
        <v>29475.45153222077</v>
      </c>
      <c r="HM30" s="290">
        <v>7041.1467888993784</v>
      </c>
      <c r="HN30" s="290">
        <v>2043.893001433122</v>
      </c>
      <c r="HO30" s="290">
        <v>3790.9807392508997</v>
      </c>
      <c r="HP30" s="290">
        <v>4559.2085232717836</v>
      </c>
      <c r="HQ30" s="290">
        <v>2054.4427934964751</v>
      </c>
      <c r="HR30" s="290">
        <v>2049.5539697903559</v>
      </c>
      <c r="HS30" s="290">
        <v>1888.5456299630907</v>
      </c>
      <c r="HT30" s="290">
        <v>1877.4800841095339</v>
      </c>
      <c r="HU30" s="290">
        <v>2110.5028773724785</v>
      </c>
      <c r="HV30" s="290">
        <v>2059.6971246336539</v>
      </c>
      <c r="HW30" s="290"/>
      <c r="HX30" s="290"/>
      <c r="HY30" s="8">
        <f t="shared" si="15"/>
        <v>7931.7515322207655</v>
      </c>
      <c r="HZ30" s="8">
        <f t="shared" si="16"/>
        <v>0</v>
      </c>
      <c r="IA30" s="8">
        <f t="shared" si="17"/>
        <v>7931.7515322207655</v>
      </c>
      <c r="IB30" s="291">
        <f t="shared" si="126"/>
        <v>57122.22</v>
      </c>
      <c r="IC30" s="291">
        <v>5761.14</v>
      </c>
      <c r="ID30" s="150">
        <v>5761.14</v>
      </c>
      <c r="IE30" s="150">
        <v>5271.96</v>
      </c>
      <c r="IF30" s="291">
        <v>5761.14</v>
      </c>
      <c r="IG30" s="291">
        <v>5761.14</v>
      </c>
      <c r="IH30" s="291">
        <v>5761.14</v>
      </c>
      <c r="II30" s="291">
        <v>5761.14</v>
      </c>
      <c r="IJ30" s="291">
        <v>5761.14</v>
      </c>
      <c r="IK30" s="291">
        <v>5761.14</v>
      </c>
      <c r="IL30" s="291">
        <v>5761.14</v>
      </c>
      <c r="IM30" s="291"/>
      <c r="IN30" s="291"/>
      <c r="IO30" s="88">
        <f t="shared" si="127"/>
        <v>89506.524873644114</v>
      </c>
      <c r="IP30" s="290">
        <v>6634.4395054804345</v>
      </c>
      <c r="IQ30" s="290">
        <v>8903.3110154484348</v>
      </c>
      <c r="IR30" s="290">
        <v>8961.6751460663199</v>
      </c>
      <c r="IS30" s="290">
        <v>10047.016321357642</v>
      </c>
      <c r="IT30" s="290">
        <v>8729.7364163102702</v>
      </c>
      <c r="IU30" s="290">
        <v>9254.548382710831</v>
      </c>
      <c r="IV30" s="290">
        <v>9803.1020634035885</v>
      </c>
      <c r="IW30" s="290">
        <v>9935.8437829060404</v>
      </c>
      <c r="IX30" s="290">
        <v>8353.8000144066846</v>
      </c>
      <c r="IY30" s="290">
        <v>8883.0522255538599</v>
      </c>
      <c r="IZ30" s="290"/>
      <c r="JA30" s="290"/>
      <c r="JB30" s="150">
        <f t="shared" si="18"/>
        <v>32384.304873644112</v>
      </c>
      <c r="JC30" s="88">
        <f t="shared" si="19"/>
        <v>0</v>
      </c>
      <c r="JD30" s="88">
        <f t="shared" si="20"/>
        <v>32384.304873644112</v>
      </c>
      <c r="JE30" s="291">
        <f t="shared" si="128"/>
        <v>0</v>
      </c>
      <c r="JF30" s="291">
        <v>0</v>
      </c>
      <c r="JG30" s="150">
        <v>0</v>
      </c>
      <c r="JH30" s="150">
        <v>0</v>
      </c>
      <c r="JI30" s="150">
        <v>0</v>
      </c>
      <c r="JJ30" s="150">
        <v>0</v>
      </c>
      <c r="JK30" s="150">
        <v>0</v>
      </c>
      <c r="JL30" s="150">
        <v>0</v>
      </c>
      <c r="JM30" s="150">
        <v>0</v>
      </c>
      <c r="JN30" s="150">
        <v>0</v>
      </c>
      <c r="JO30" s="150">
        <v>0</v>
      </c>
      <c r="JP30" s="150"/>
      <c r="JQ30" s="150"/>
      <c r="JR30" s="291">
        <f t="shared" si="129"/>
        <v>0</v>
      </c>
      <c r="JS30" s="290">
        <v>0</v>
      </c>
      <c r="JT30" s="290">
        <v>0</v>
      </c>
      <c r="JU30" s="290">
        <v>0</v>
      </c>
      <c r="JV30" s="290">
        <v>0</v>
      </c>
      <c r="JW30" s="290">
        <v>0</v>
      </c>
      <c r="JX30" s="290">
        <v>0</v>
      </c>
      <c r="JY30" s="290">
        <v>0</v>
      </c>
      <c r="JZ30" s="290">
        <v>0</v>
      </c>
      <c r="KA30" s="290">
        <v>0</v>
      </c>
      <c r="KB30" s="290">
        <v>0</v>
      </c>
      <c r="KC30" s="290"/>
      <c r="KD30" s="290"/>
      <c r="KE30" s="150">
        <f t="shared" si="21"/>
        <v>0</v>
      </c>
      <c r="KF30" s="88">
        <f t="shared" si="22"/>
        <v>0</v>
      </c>
      <c r="KG30" s="88">
        <f t="shared" si="23"/>
        <v>0</v>
      </c>
      <c r="KH30" s="291">
        <f t="shared" si="130"/>
        <v>5237.54</v>
      </c>
      <c r="KI30" s="291">
        <v>460.73</v>
      </c>
      <c r="KJ30" s="150">
        <v>460.73</v>
      </c>
      <c r="KK30" s="150">
        <v>460.73</v>
      </c>
      <c r="KL30" s="150">
        <v>460.73</v>
      </c>
      <c r="KM30" s="150">
        <v>460.73</v>
      </c>
      <c r="KN30" s="150">
        <v>460.73</v>
      </c>
      <c r="KO30" s="150">
        <v>618.29</v>
      </c>
      <c r="KP30" s="150">
        <v>618.29</v>
      </c>
      <c r="KQ30" s="150">
        <v>618.29</v>
      </c>
      <c r="KR30" s="150">
        <v>618.29</v>
      </c>
      <c r="KS30" s="150"/>
      <c r="KT30" s="150"/>
      <c r="KU30" s="88">
        <f t="shared" si="131"/>
        <v>7303.9325682951549</v>
      </c>
      <c r="KV30" s="290">
        <v>627.70059291213761</v>
      </c>
      <c r="KW30" s="290">
        <v>671.14916227706647</v>
      </c>
      <c r="KX30" s="290">
        <v>666.91308768668068</v>
      </c>
      <c r="KY30" s="290">
        <v>634.26037395507524</v>
      </c>
      <c r="KZ30" s="290">
        <v>661.69023495819329</v>
      </c>
      <c r="LA30" s="290">
        <v>851.60782323322724</v>
      </c>
      <c r="LB30" s="290">
        <v>790.36536507257097</v>
      </c>
      <c r="LC30" s="290">
        <v>784.81679273005579</v>
      </c>
      <c r="LD30" s="290">
        <v>809.37714510012347</v>
      </c>
      <c r="LE30" s="290">
        <v>806.05199037002433</v>
      </c>
      <c r="LF30" s="290"/>
      <c r="LG30" s="290"/>
      <c r="LH30" s="150">
        <f t="shared" si="132"/>
        <v>2066.3925682951549</v>
      </c>
      <c r="LI30" s="88">
        <f t="shared" si="24"/>
        <v>0</v>
      </c>
      <c r="LJ30" s="88">
        <f t="shared" si="25"/>
        <v>2066.3925682951549</v>
      </c>
      <c r="LK30" s="88">
        <f t="shared" si="133"/>
        <v>0</v>
      </c>
      <c r="LL30" s="150"/>
      <c r="LM30" s="150"/>
      <c r="LN30" s="150"/>
      <c r="LO30" s="150"/>
      <c r="LP30" s="150"/>
      <c r="LQ30" s="150"/>
      <c r="LR30" s="150"/>
      <c r="LS30" s="150"/>
      <c r="LT30" s="150"/>
      <c r="LU30" s="150"/>
      <c r="LV30" s="150"/>
      <c r="LW30" s="150"/>
      <c r="LX30" s="88">
        <f t="shared" si="26"/>
        <v>0</v>
      </c>
      <c r="LY30" s="150"/>
      <c r="LZ30" s="150"/>
      <c r="MA30" s="150"/>
      <c r="MB30" s="150"/>
      <c r="MC30" s="150"/>
      <c r="MD30" s="150"/>
      <c r="ME30" s="150"/>
      <c r="MF30" s="150"/>
      <c r="MG30" s="150"/>
      <c r="MH30" s="150"/>
      <c r="MI30" s="150"/>
      <c r="MJ30" s="291">
        <v>0</v>
      </c>
      <c r="MK30" s="150"/>
      <c r="ML30" s="88">
        <f t="shared" si="27"/>
        <v>0</v>
      </c>
      <c r="MM30" s="88">
        <f t="shared" si="28"/>
        <v>0</v>
      </c>
      <c r="MN30" s="88">
        <f t="shared" si="134"/>
        <v>36921.64</v>
      </c>
      <c r="MO30" s="88">
        <v>3598.52</v>
      </c>
      <c r="MP30" s="150">
        <v>3598.52</v>
      </c>
      <c r="MQ30" s="150">
        <v>3598.52</v>
      </c>
      <c r="MR30" s="150">
        <v>3598.52</v>
      </c>
      <c r="MS30" s="150">
        <v>3598.52</v>
      </c>
      <c r="MT30" s="150">
        <v>3598.52</v>
      </c>
      <c r="MU30" s="150">
        <v>3832.63</v>
      </c>
      <c r="MV30" s="150">
        <v>3832.63</v>
      </c>
      <c r="MW30" s="150">
        <v>3832.63</v>
      </c>
      <c r="MX30" s="150">
        <v>3832.63</v>
      </c>
      <c r="MY30" s="150"/>
      <c r="MZ30" s="150"/>
      <c r="NA30" s="88">
        <f t="shared" si="135"/>
        <v>127218.59641563088</v>
      </c>
      <c r="NB30" s="8">
        <v>0</v>
      </c>
      <c r="NC30" s="8">
        <v>0</v>
      </c>
      <c r="ND30" s="8">
        <v>1486.1831341351244</v>
      </c>
      <c r="NE30" s="8">
        <v>112750.26076450152</v>
      </c>
      <c r="NF30" s="8">
        <v>0</v>
      </c>
      <c r="NG30" s="8">
        <v>0</v>
      </c>
      <c r="NH30" s="8">
        <v>10702.37388048003</v>
      </c>
      <c r="NI30" s="8">
        <v>0</v>
      </c>
      <c r="NJ30" s="8">
        <v>2279.778636514191</v>
      </c>
      <c r="NK30" s="8">
        <v>0</v>
      </c>
      <c r="NL30" s="8"/>
      <c r="NM30" s="8"/>
      <c r="NN30" s="150">
        <f t="shared" si="136"/>
        <v>90296.956415630877</v>
      </c>
      <c r="NO30" s="88">
        <f t="shared" si="29"/>
        <v>0</v>
      </c>
      <c r="NP30" s="88">
        <f t="shared" si="30"/>
        <v>90296.956415630877</v>
      </c>
      <c r="NQ30" s="86">
        <f t="shared" si="31"/>
        <v>27511.940000000002</v>
      </c>
      <c r="NR30" s="289">
        <f t="shared" si="32"/>
        <v>15089.609999999999</v>
      </c>
      <c r="NS30" s="288">
        <f t="shared" si="33"/>
        <v>-12422.330000000004</v>
      </c>
      <c r="NT30" s="88">
        <f t="shared" si="34"/>
        <v>-12422.330000000004</v>
      </c>
      <c r="NU30" s="88">
        <f t="shared" si="35"/>
        <v>0</v>
      </c>
      <c r="NV30" s="290">
        <f t="shared" si="137"/>
        <v>6975.9999999999991</v>
      </c>
      <c r="NW30" s="290">
        <v>634.55999999999995</v>
      </c>
      <c r="NX30" s="143">
        <v>634.55999999999995</v>
      </c>
      <c r="NY30" s="143">
        <v>634.55999999999995</v>
      </c>
      <c r="NZ30" s="290">
        <v>634.55999999999995</v>
      </c>
      <c r="OA30" s="290">
        <v>634.55999999999995</v>
      </c>
      <c r="OB30" s="290">
        <v>634.55999999999995</v>
      </c>
      <c r="OC30" s="290">
        <v>792.16</v>
      </c>
      <c r="OD30" s="290">
        <v>792.16</v>
      </c>
      <c r="OE30" s="290">
        <v>792.16</v>
      </c>
      <c r="OF30" s="290">
        <v>792.16</v>
      </c>
      <c r="OG30" s="290"/>
      <c r="OH30" s="290"/>
      <c r="OI30" s="8">
        <f t="shared" si="138"/>
        <v>10209.869999999999</v>
      </c>
      <c r="OJ30" s="8">
        <v>0</v>
      </c>
      <c r="OK30" s="8">
        <v>0</v>
      </c>
      <c r="OL30" s="8">
        <v>1310.1300000000001</v>
      </c>
      <c r="OM30" s="8"/>
      <c r="ON30" s="8">
        <v>3706.87</v>
      </c>
      <c r="OO30" s="8">
        <v>5192.87</v>
      </c>
      <c r="OP30" s="8">
        <v>0</v>
      </c>
      <c r="OQ30" s="8">
        <v>0</v>
      </c>
      <c r="OR30" s="8">
        <v>0</v>
      </c>
      <c r="OS30" s="8">
        <v>0</v>
      </c>
      <c r="OT30" s="8"/>
      <c r="OU30" s="8"/>
      <c r="OV30" s="143">
        <f t="shared" si="139"/>
        <v>3233.87</v>
      </c>
      <c r="OW30" s="8">
        <f t="shared" si="36"/>
        <v>0</v>
      </c>
      <c r="OX30" s="8">
        <f t="shared" si="37"/>
        <v>3233.87</v>
      </c>
      <c r="OY30" s="290">
        <f t="shared" si="140"/>
        <v>5097.3600000000006</v>
      </c>
      <c r="OZ30" s="290">
        <v>477.58</v>
      </c>
      <c r="PA30" s="143">
        <v>477.58</v>
      </c>
      <c r="PB30" s="143">
        <v>477.58</v>
      </c>
      <c r="PC30" s="143">
        <v>477.58</v>
      </c>
      <c r="PD30" s="143">
        <v>477.58</v>
      </c>
      <c r="PE30" s="143">
        <v>477.58</v>
      </c>
      <c r="PF30" s="143">
        <v>557.97</v>
      </c>
      <c r="PG30" s="143">
        <v>557.97</v>
      </c>
      <c r="PH30" s="143">
        <v>557.97</v>
      </c>
      <c r="PI30" s="143">
        <v>557.97</v>
      </c>
      <c r="PJ30" s="143"/>
      <c r="PK30" s="143"/>
      <c r="PL30" s="8">
        <f t="shared" si="141"/>
        <v>0</v>
      </c>
      <c r="PM30" s="290">
        <v>0</v>
      </c>
      <c r="PN30" s="290">
        <v>0</v>
      </c>
      <c r="PO30" s="290">
        <v>0</v>
      </c>
      <c r="PP30" s="290">
        <v>0</v>
      </c>
      <c r="PQ30" s="290">
        <v>0</v>
      </c>
      <c r="PR30" s="290">
        <v>0</v>
      </c>
      <c r="PS30" s="290">
        <v>0</v>
      </c>
      <c r="PT30" s="290">
        <v>0</v>
      </c>
      <c r="PU30" s="290">
        <v>0</v>
      </c>
      <c r="PV30" s="290">
        <v>0</v>
      </c>
      <c r="PW30" s="290"/>
      <c r="PX30" s="290"/>
      <c r="PY30" s="143">
        <f t="shared" si="142"/>
        <v>-5097.3600000000006</v>
      </c>
      <c r="PZ30" s="8">
        <f t="shared" si="38"/>
        <v>-5097.3600000000006</v>
      </c>
      <c r="QA30" s="8">
        <f t="shared" si="39"/>
        <v>0</v>
      </c>
      <c r="QB30" s="290">
        <f t="shared" si="143"/>
        <v>1648.8600000000001</v>
      </c>
      <c r="QC30" s="290">
        <v>145.88999999999999</v>
      </c>
      <c r="QD30" s="143">
        <v>145.88999999999999</v>
      </c>
      <c r="QE30" s="143">
        <v>145.88999999999999</v>
      </c>
      <c r="QF30" s="143">
        <v>145.88999999999999</v>
      </c>
      <c r="QG30" s="143">
        <v>145.88999999999999</v>
      </c>
      <c r="QH30" s="143">
        <v>145.88999999999999</v>
      </c>
      <c r="QI30" s="143">
        <v>193.38</v>
      </c>
      <c r="QJ30" s="143">
        <v>193.38</v>
      </c>
      <c r="QK30" s="143">
        <v>193.38</v>
      </c>
      <c r="QL30" s="143">
        <v>193.38</v>
      </c>
      <c r="QM30" s="143"/>
      <c r="QN30" s="143"/>
      <c r="QO30" s="8">
        <f t="shared" si="144"/>
        <v>4879.74</v>
      </c>
      <c r="QP30" s="290">
        <v>0</v>
      </c>
      <c r="QQ30" s="290">
        <v>0</v>
      </c>
      <c r="QR30" s="290">
        <v>0</v>
      </c>
      <c r="QS30" s="290"/>
      <c r="QT30" s="290">
        <v>0</v>
      </c>
      <c r="QU30" s="290"/>
      <c r="QV30" s="290"/>
      <c r="QW30" s="290">
        <v>0</v>
      </c>
      <c r="QX30" s="290"/>
      <c r="QY30" s="290">
        <v>4879.74</v>
      </c>
      <c r="QZ30" s="290"/>
      <c r="RA30" s="290"/>
      <c r="RB30" s="143">
        <f t="shared" si="145"/>
        <v>3230.8799999999997</v>
      </c>
      <c r="RC30" s="8">
        <f t="shared" si="40"/>
        <v>0</v>
      </c>
      <c r="RD30" s="8">
        <f t="shared" si="41"/>
        <v>3230.8799999999997</v>
      </c>
      <c r="RE30" s="290">
        <f t="shared" si="146"/>
        <v>7291.7999999999984</v>
      </c>
      <c r="RF30" s="8">
        <v>662.06</v>
      </c>
      <c r="RG30" s="143">
        <v>662.06</v>
      </c>
      <c r="RH30" s="143">
        <v>662.06</v>
      </c>
      <c r="RI30" s="143">
        <v>662.06</v>
      </c>
      <c r="RJ30" s="143">
        <v>662.06</v>
      </c>
      <c r="RK30" s="143">
        <v>662.06</v>
      </c>
      <c r="RL30" s="292">
        <v>829.86</v>
      </c>
      <c r="RM30" s="143">
        <v>829.86</v>
      </c>
      <c r="RN30" s="143">
        <v>829.86</v>
      </c>
      <c r="RO30" s="143">
        <v>829.86</v>
      </c>
      <c r="RP30" s="143"/>
      <c r="RQ30" s="143"/>
      <c r="RR30" s="8">
        <f t="shared" si="147"/>
        <v>0</v>
      </c>
      <c r="RS30" s="290">
        <v>0</v>
      </c>
      <c r="RT30" s="290"/>
      <c r="RU30" s="290">
        <v>0</v>
      </c>
      <c r="RV30" s="290">
        <v>0</v>
      </c>
      <c r="RW30" s="290">
        <v>0</v>
      </c>
      <c r="RX30" s="290">
        <v>0</v>
      </c>
      <c r="RY30" s="290"/>
      <c r="RZ30" s="290">
        <v>0</v>
      </c>
      <c r="SA30" s="290">
        <v>0</v>
      </c>
      <c r="SB30" s="290">
        <v>0</v>
      </c>
      <c r="SC30" s="290"/>
      <c r="SD30" s="290"/>
      <c r="SE30" s="8">
        <f t="shared" si="42"/>
        <v>-7291.7999999999984</v>
      </c>
      <c r="SF30" s="8">
        <f t="shared" si="43"/>
        <v>-7291.7999999999984</v>
      </c>
      <c r="SG30" s="8">
        <f t="shared" si="44"/>
        <v>0</v>
      </c>
      <c r="SH30" s="290">
        <f t="shared" si="148"/>
        <v>4890.72</v>
      </c>
      <c r="SI30" s="290">
        <v>459.4</v>
      </c>
      <c r="SJ30" s="143">
        <v>459.4</v>
      </c>
      <c r="SK30" s="143">
        <v>459.4</v>
      </c>
      <c r="SL30" s="143">
        <v>459.4</v>
      </c>
      <c r="SM30" s="143">
        <v>459.4</v>
      </c>
      <c r="SN30" s="143">
        <v>459.4</v>
      </c>
      <c r="SO30" s="143">
        <v>533.58000000000004</v>
      </c>
      <c r="SP30" s="143">
        <v>533.58000000000004</v>
      </c>
      <c r="SQ30" s="143">
        <v>533.58000000000004</v>
      </c>
      <c r="SR30" s="143">
        <v>533.58000000000004</v>
      </c>
      <c r="SS30" s="143"/>
      <c r="ST30" s="143"/>
      <c r="SU30" s="8">
        <f t="shared" si="149"/>
        <v>0</v>
      </c>
      <c r="SV30" s="290">
        <v>0</v>
      </c>
      <c r="SW30" s="290">
        <v>0</v>
      </c>
      <c r="SX30" s="290">
        <v>0</v>
      </c>
      <c r="SY30" s="290">
        <v>0</v>
      </c>
      <c r="SZ30" s="290">
        <v>0</v>
      </c>
      <c r="TA30" s="290"/>
      <c r="TB30" s="290"/>
      <c r="TC30" s="290">
        <v>0</v>
      </c>
      <c r="TD30" s="290">
        <v>0</v>
      </c>
      <c r="TE30" s="290">
        <f>VLOOKUP(C30,'[2]Фін.рез.(витрати)'!$C$8:$AH$94,32,0)</f>
        <v>0</v>
      </c>
      <c r="TF30" s="290"/>
      <c r="TG30" s="290"/>
      <c r="TH30" s="8">
        <f t="shared" si="45"/>
        <v>-4890.72</v>
      </c>
      <c r="TI30" s="8">
        <f t="shared" si="46"/>
        <v>-4890.72</v>
      </c>
      <c r="TJ30" s="8">
        <f t="shared" si="47"/>
        <v>0</v>
      </c>
      <c r="TK30" s="290">
        <f t="shared" si="150"/>
        <v>1568.1399999999999</v>
      </c>
      <c r="TL30" s="290">
        <v>138.35</v>
      </c>
      <c r="TM30" s="143">
        <v>138.35</v>
      </c>
      <c r="TN30" s="143">
        <v>138.35</v>
      </c>
      <c r="TO30" s="143">
        <v>138.35</v>
      </c>
      <c r="TP30" s="143">
        <v>138.35</v>
      </c>
      <c r="TQ30" s="143">
        <v>138.35</v>
      </c>
      <c r="TR30" s="143">
        <v>184.51</v>
      </c>
      <c r="TS30" s="143">
        <v>184.51</v>
      </c>
      <c r="TT30" s="143">
        <v>184.51</v>
      </c>
      <c r="TU30" s="143">
        <v>184.51</v>
      </c>
      <c r="TV30" s="143"/>
      <c r="TW30" s="143"/>
      <c r="TX30" s="8">
        <f t="shared" si="151"/>
        <v>0</v>
      </c>
      <c r="TY30" s="290">
        <v>0</v>
      </c>
      <c r="TZ30" s="290">
        <v>0</v>
      </c>
      <c r="UA30" s="290">
        <v>0</v>
      </c>
      <c r="UB30" s="290">
        <v>0</v>
      </c>
      <c r="UC30" s="290">
        <v>0</v>
      </c>
      <c r="UD30" s="290">
        <v>0</v>
      </c>
      <c r="UE30" s="290">
        <v>0</v>
      </c>
      <c r="UF30" s="290">
        <v>0</v>
      </c>
      <c r="UG30" s="290">
        <v>0</v>
      </c>
      <c r="UH30" s="290">
        <f>VLOOKUP(C30,'[2]Фін.рез.(витрати)'!$C$8:$AI$94,33,0)</f>
        <v>0</v>
      </c>
      <c r="UI30" s="290"/>
      <c r="UJ30" s="290"/>
      <c r="UK30" s="8">
        <f t="shared" si="48"/>
        <v>-1568.1399999999999</v>
      </c>
      <c r="UL30" s="8">
        <f t="shared" si="49"/>
        <v>-1568.1399999999999</v>
      </c>
      <c r="UM30" s="8">
        <f t="shared" si="50"/>
        <v>0</v>
      </c>
      <c r="UN30" s="290">
        <f t="shared" si="152"/>
        <v>39.06</v>
      </c>
      <c r="UO30" s="290">
        <v>3.55</v>
      </c>
      <c r="UP30" s="143">
        <v>3.55</v>
      </c>
      <c r="UQ30" s="143">
        <v>3.55</v>
      </c>
      <c r="UR30" s="143">
        <v>3.55</v>
      </c>
      <c r="US30" s="143">
        <v>3.55</v>
      </c>
      <c r="UT30" s="143">
        <v>3.55</v>
      </c>
      <c r="UU30" s="143">
        <v>4.4400000000000004</v>
      </c>
      <c r="UV30" s="143">
        <v>4.4400000000000004</v>
      </c>
      <c r="UW30" s="143">
        <v>4.4400000000000004</v>
      </c>
      <c r="UX30" s="143">
        <v>4.4400000000000004</v>
      </c>
      <c r="UY30" s="143"/>
      <c r="UZ30" s="143"/>
      <c r="VA30" s="8">
        <f t="shared" si="51"/>
        <v>0</v>
      </c>
      <c r="VB30" s="143"/>
      <c r="VC30" s="143"/>
      <c r="VD30" s="143"/>
      <c r="VE30" s="143"/>
      <c r="VF30" s="143"/>
      <c r="VG30" s="143"/>
      <c r="VH30" s="143"/>
      <c r="VI30" s="143"/>
      <c r="VJ30" s="143"/>
      <c r="VK30" s="143"/>
      <c r="VL30" s="143"/>
      <c r="VM30" s="143"/>
      <c r="VN30" s="8">
        <f t="shared" si="52"/>
        <v>-39.06</v>
      </c>
      <c r="VO30" s="8">
        <f t="shared" si="53"/>
        <v>-39.06</v>
      </c>
      <c r="VP30" s="8">
        <f t="shared" si="54"/>
        <v>0</v>
      </c>
      <c r="VQ30" s="88">
        <f t="shared" si="55"/>
        <v>0</v>
      </c>
      <c r="VR30" s="150"/>
      <c r="VS30" s="150"/>
      <c r="VT30" s="150"/>
      <c r="VU30" s="150"/>
      <c r="VV30" s="150"/>
      <c r="VW30" s="150"/>
      <c r="VX30" s="150"/>
      <c r="VY30" s="150"/>
      <c r="VZ30" s="150"/>
      <c r="WA30" s="150"/>
      <c r="WB30" s="150"/>
      <c r="WC30" s="150"/>
      <c r="WD30" s="88">
        <f t="shared" si="56"/>
        <v>0</v>
      </c>
      <c r="WE30" s="143"/>
      <c r="WF30" s="143"/>
      <c r="WG30" s="143"/>
      <c r="WH30" s="143"/>
      <c r="WI30" s="143"/>
      <c r="WJ30" s="143"/>
      <c r="WK30" s="143"/>
      <c r="WL30" s="143"/>
      <c r="WM30" s="143"/>
      <c r="WN30" s="143"/>
      <c r="WO30" s="143"/>
      <c r="WP30" s="143"/>
      <c r="WQ30" s="88">
        <f t="shared" si="57"/>
        <v>0</v>
      </c>
      <c r="WR30" s="88">
        <f t="shared" si="58"/>
        <v>0</v>
      </c>
      <c r="WS30" s="88">
        <f t="shared" si="59"/>
        <v>0</v>
      </c>
      <c r="WT30" s="291">
        <f t="shared" si="153"/>
        <v>72841.900000000009</v>
      </c>
      <c r="WU30" s="291">
        <v>6380.21</v>
      </c>
      <c r="WV30" s="150">
        <v>6380.21</v>
      </c>
      <c r="WW30" s="150">
        <v>6380.21</v>
      </c>
      <c r="WX30" s="150">
        <v>6380.21</v>
      </c>
      <c r="WY30" s="150">
        <v>6380.21</v>
      </c>
      <c r="WZ30" s="150">
        <v>6380.21</v>
      </c>
      <c r="XA30" s="150">
        <v>8640.16</v>
      </c>
      <c r="XB30" s="150">
        <v>8640.16</v>
      </c>
      <c r="XC30" s="150">
        <v>8640.16</v>
      </c>
      <c r="XD30" s="150">
        <v>8640.16</v>
      </c>
      <c r="XE30" s="150"/>
      <c r="XF30" s="150"/>
      <c r="XG30" s="291">
        <f t="shared" si="154"/>
        <v>65362.913847367323</v>
      </c>
      <c r="XH30" s="290">
        <v>6980.0625215376867</v>
      </c>
      <c r="XI30" s="290">
        <v>7772.7740760430743</v>
      </c>
      <c r="XJ30" s="290"/>
      <c r="XK30" s="290">
        <v>6518.7421708769243</v>
      </c>
      <c r="XL30" s="290">
        <v>6226.474767249023</v>
      </c>
      <c r="XM30" s="290">
        <v>8096.0866886602607</v>
      </c>
      <c r="XN30" s="290">
        <v>7818.6330027352187</v>
      </c>
      <c r="XO30" s="290">
        <v>7308.3513497511158</v>
      </c>
      <c r="XP30" s="290">
        <v>6972.6114662446234</v>
      </c>
      <c r="XQ30" s="290">
        <f>VLOOKUP(C30,'[2]Фін.рез.(витрати)'!$C$8:$AL$94,36,0)</f>
        <v>7669.1778042693895</v>
      </c>
      <c r="XR30" s="290"/>
      <c r="XS30" s="290"/>
      <c r="XT30" s="88">
        <f t="shared" si="60"/>
        <v>-7478.9861526326858</v>
      </c>
      <c r="XU30" s="88">
        <f t="shared" si="61"/>
        <v>-7478.9861526326858</v>
      </c>
      <c r="XV30" s="88">
        <f t="shared" si="62"/>
        <v>0</v>
      </c>
      <c r="XW30" s="291">
        <f t="shared" si="155"/>
        <v>52323.580000000009</v>
      </c>
      <c r="XX30" s="291">
        <v>4742.59</v>
      </c>
      <c r="XY30" s="150">
        <v>4742.59</v>
      </c>
      <c r="XZ30" s="150">
        <v>4742.59</v>
      </c>
      <c r="YA30" s="150">
        <v>4742.59</v>
      </c>
      <c r="YB30" s="150">
        <v>4742.59</v>
      </c>
      <c r="YC30" s="150">
        <v>4742.59</v>
      </c>
      <c r="YD30" s="150">
        <v>5967.01</v>
      </c>
      <c r="YE30" s="150">
        <v>5967.01</v>
      </c>
      <c r="YF30" s="150">
        <v>5967.01</v>
      </c>
      <c r="YG30" s="150">
        <v>5967.01</v>
      </c>
      <c r="YH30" s="150"/>
      <c r="YI30" s="150"/>
      <c r="YJ30" s="88">
        <f t="shared" si="156"/>
        <v>43093.132326363484</v>
      </c>
      <c r="YK30" s="290">
        <v>4960.4314304947293</v>
      </c>
      <c r="YL30" s="290">
        <v>3735.1689797346316</v>
      </c>
      <c r="YM30" s="290">
        <v>3822.9046509931636</v>
      </c>
      <c r="YN30" s="290">
        <v>3717.5832532445647</v>
      </c>
      <c r="YO30" s="290">
        <v>3666.6742395056349</v>
      </c>
      <c r="YP30" s="290">
        <v>4804.1703588695236</v>
      </c>
      <c r="YQ30" s="290">
        <v>5320.1384501960774</v>
      </c>
      <c r="YR30" s="290">
        <v>4538.2939503184471</v>
      </c>
      <c r="YS30" s="290">
        <v>4019.0708008886077</v>
      </c>
      <c r="YT30" s="290">
        <f>VLOOKUP(C30,'[2]Фін.рез.(витрати)'!$C$8:$AM$94,37,0)</f>
        <v>4508.6962121181077</v>
      </c>
      <c r="YU30" s="290"/>
      <c r="YV30" s="290"/>
      <c r="YW30" s="143">
        <f t="shared" si="157"/>
        <v>-9230.447673636525</v>
      </c>
      <c r="YX30" s="88">
        <f t="shared" si="63"/>
        <v>-9230.447673636525</v>
      </c>
      <c r="YY30" s="88">
        <f t="shared" si="64"/>
        <v>0</v>
      </c>
      <c r="YZ30" s="291">
        <f t="shared" si="158"/>
        <v>4354.1399999999994</v>
      </c>
      <c r="ZA30" s="291">
        <v>411.07</v>
      </c>
      <c r="ZB30" s="150">
        <v>411.07</v>
      </c>
      <c r="ZC30" s="150">
        <v>411.07</v>
      </c>
      <c r="ZD30" s="150">
        <v>411.07</v>
      </c>
      <c r="ZE30" s="150">
        <v>411.07</v>
      </c>
      <c r="ZF30" s="150">
        <v>411.07</v>
      </c>
      <c r="ZG30" s="150">
        <v>471.93</v>
      </c>
      <c r="ZH30" s="150">
        <v>471.93</v>
      </c>
      <c r="ZI30" s="150">
        <v>471.93</v>
      </c>
      <c r="ZJ30" s="150">
        <v>471.93</v>
      </c>
      <c r="ZK30" s="150"/>
      <c r="ZL30" s="150"/>
      <c r="ZM30" s="88">
        <f t="shared" si="159"/>
        <v>9073.3465989906672</v>
      </c>
      <c r="ZN30" s="291"/>
      <c r="ZO30" s="290">
        <v>1217.3940970604599</v>
      </c>
      <c r="ZP30" s="290">
        <v>7138.4939299608477</v>
      </c>
      <c r="ZQ30" s="290">
        <v>717.45857196935901</v>
      </c>
      <c r="ZR30" s="290"/>
      <c r="ZS30" s="290"/>
      <c r="ZT30" s="290"/>
      <c r="ZU30" s="290"/>
      <c r="ZV30" s="290"/>
      <c r="ZW30" s="290"/>
      <c r="ZX30" s="290"/>
      <c r="ZY30" s="290"/>
      <c r="ZZ30" s="88">
        <f t="shared" si="65"/>
        <v>4719.2065989906678</v>
      </c>
      <c r="AAA30" s="88">
        <f t="shared" si="66"/>
        <v>0</v>
      </c>
      <c r="AAB30" s="88">
        <f t="shared" si="67"/>
        <v>4719.2065989906678</v>
      </c>
      <c r="AAC30" s="291">
        <f t="shared" si="160"/>
        <v>1126.46</v>
      </c>
      <c r="AAD30" s="291">
        <v>111.75</v>
      </c>
      <c r="AAE30" s="150">
        <v>111.75</v>
      </c>
      <c r="AAF30" s="150">
        <v>111.75</v>
      </c>
      <c r="AAG30" s="150">
        <v>111.75</v>
      </c>
      <c r="AAH30" s="150">
        <v>111.75</v>
      </c>
      <c r="AAI30" s="150">
        <v>111.75</v>
      </c>
      <c r="AAJ30" s="150">
        <v>113.99</v>
      </c>
      <c r="AAK30" s="150">
        <v>113.99</v>
      </c>
      <c r="AAL30" s="150">
        <v>113.99</v>
      </c>
      <c r="AAM30" s="150">
        <v>113.99</v>
      </c>
      <c r="AAN30" s="150"/>
      <c r="AAO30" s="150"/>
      <c r="AAP30" s="88">
        <f t="shared" si="161"/>
        <v>1690.1109385688001</v>
      </c>
      <c r="AAQ30" s="290">
        <v>174.87431598999999</v>
      </c>
      <c r="AAR30" s="290">
        <v>170.97993891659999</v>
      </c>
      <c r="AAS30" s="290">
        <v>170.57845771999999</v>
      </c>
      <c r="AAT30" s="290">
        <v>169.71341089999999</v>
      </c>
      <c r="AAU30" s="290">
        <v>170.49558482219999</v>
      </c>
      <c r="AAV30" s="290">
        <v>170.49972148000001</v>
      </c>
      <c r="AAW30" s="290">
        <v>166.5233911</v>
      </c>
      <c r="AAX30" s="290">
        <v>165.22244001999999</v>
      </c>
      <c r="AAY30" s="290">
        <v>164.02712172</v>
      </c>
      <c r="AAZ30" s="290">
        <f>VLOOKUP(C30,'[2]Фін.рез.(витрати)'!$C$8:$AO$94,39,0)</f>
        <v>167.19655589999999</v>
      </c>
      <c r="ABA30" s="290"/>
      <c r="ABB30" s="290"/>
      <c r="ABC30" s="88">
        <f t="shared" si="68"/>
        <v>563.65093856880003</v>
      </c>
      <c r="ABD30" s="88">
        <f t="shared" si="69"/>
        <v>0</v>
      </c>
      <c r="ABE30" s="88">
        <f t="shared" si="70"/>
        <v>563.65093856880003</v>
      </c>
      <c r="ABF30" s="291">
        <f t="shared" si="162"/>
        <v>236.73999999999995</v>
      </c>
      <c r="ABG30" s="291">
        <v>23.47</v>
      </c>
      <c r="ABH30" s="150">
        <v>23.47</v>
      </c>
      <c r="ABI30" s="150">
        <v>23.47</v>
      </c>
      <c r="ABJ30" s="150">
        <v>23.47</v>
      </c>
      <c r="ABK30" s="150">
        <v>23.47</v>
      </c>
      <c r="ABL30" s="150">
        <v>23.47</v>
      </c>
      <c r="ABM30" s="150">
        <v>23.98</v>
      </c>
      <c r="ABN30" s="150">
        <v>23.98</v>
      </c>
      <c r="ABO30" s="150">
        <v>23.98</v>
      </c>
      <c r="ABP30" s="150">
        <v>23.98</v>
      </c>
      <c r="ABQ30" s="150"/>
      <c r="ABR30" s="150"/>
      <c r="ABS30" s="88">
        <f t="shared" si="163"/>
        <v>0</v>
      </c>
      <c r="ABT30" s="290">
        <v>0</v>
      </c>
      <c r="ABU30" s="290"/>
      <c r="ABV30" s="290"/>
      <c r="ABW30" s="290"/>
      <c r="ABX30" s="290"/>
      <c r="ABY30" s="290"/>
      <c r="ABZ30" s="290"/>
      <c r="ACA30" s="290">
        <v>0</v>
      </c>
      <c r="ACB30" s="290">
        <v>0</v>
      </c>
      <c r="ACC30" s="290">
        <f>VLOOKUP(C30,'[2]Фін.рез.(витрати)'!$C$8:$AP$94,40,0)</f>
        <v>0</v>
      </c>
      <c r="ACD30" s="290"/>
      <c r="ACE30" s="290"/>
      <c r="ACF30" s="88">
        <f t="shared" si="71"/>
        <v>-236.73999999999995</v>
      </c>
      <c r="ACG30" s="88">
        <f t="shared" si="72"/>
        <v>-236.73999999999995</v>
      </c>
      <c r="ACH30" s="88">
        <f t="shared" si="73"/>
        <v>0</v>
      </c>
      <c r="ACI30" s="86">
        <f t="shared" si="74"/>
        <v>57100.899999999994</v>
      </c>
      <c r="ACJ30" s="88">
        <f t="shared" si="75"/>
        <v>21992.405140656003</v>
      </c>
      <c r="ACK30" s="288">
        <f t="shared" si="76"/>
        <v>-35108.494859343991</v>
      </c>
      <c r="ACL30" s="88">
        <f t="shared" si="77"/>
        <v>-35108.494859343991</v>
      </c>
      <c r="ACM30" s="88">
        <f t="shared" si="78"/>
        <v>0</v>
      </c>
      <c r="ACN30" s="290">
        <f t="shared" si="164"/>
        <v>9730.7800000000007</v>
      </c>
      <c r="ACO30" s="290">
        <v>1001.73</v>
      </c>
      <c r="ACP30" s="143">
        <v>1001.73</v>
      </c>
      <c r="ACQ30" s="143">
        <v>1001.73</v>
      </c>
      <c r="ACR30" s="143">
        <v>1001.73</v>
      </c>
      <c r="ACS30" s="143">
        <v>1001.73</v>
      </c>
      <c r="ACT30" s="143">
        <v>1001.73</v>
      </c>
      <c r="ACU30" s="143">
        <v>930.1</v>
      </c>
      <c r="ACV30" s="143">
        <v>930.1</v>
      </c>
      <c r="ACW30" s="143">
        <v>930.1</v>
      </c>
      <c r="ACX30" s="143">
        <v>930.1</v>
      </c>
      <c r="ACY30" s="143"/>
      <c r="ACZ30" s="143"/>
      <c r="ADA30" s="8">
        <f t="shared" si="165"/>
        <v>7364.9131164360006</v>
      </c>
      <c r="ADB30" s="290">
        <v>607.50960299999997</v>
      </c>
      <c r="ADC30" s="290">
        <v>733.25883560399996</v>
      </c>
      <c r="ADD30" s="290">
        <v>956.31101279999996</v>
      </c>
      <c r="ADE30" s="290">
        <v>540.78784199999996</v>
      </c>
      <c r="ADF30" s="290">
        <v>596.38279903199998</v>
      </c>
      <c r="ADG30" s="290">
        <v>972.20881800000006</v>
      </c>
      <c r="ADH30" s="290">
        <v>853.78424399999994</v>
      </c>
      <c r="ADI30" s="290">
        <v>577.93767120000007</v>
      </c>
      <c r="ADJ30" s="290">
        <v>801.68719679999992</v>
      </c>
      <c r="ADK30" s="290">
        <f>VLOOKUP(C30,'[2]Фін.рез.(витрати)'!$C$8:$AR$94,42,0)</f>
        <v>725.04509400000006</v>
      </c>
      <c r="ADL30" s="290"/>
      <c r="ADM30" s="290"/>
      <c r="ADN30" s="8">
        <f t="shared" si="79"/>
        <v>-2365.8668835640001</v>
      </c>
      <c r="ADO30" s="8">
        <f t="shared" si="80"/>
        <v>-2365.8668835640001</v>
      </c>
      <c r="ADP30" s="8">
        <f t="shared" si="81"/>
        <v>0</v>
      </c>
      <c r="ADQ30" s="290">
        <f t="shared" si="166"/>
        <v>47370.119999999995</v>
      </c>
      <c r="ADR30" s="290">
        <v>4876.62</v>
      </c>
      <c r="ADS30" s="143">
        <v>4876.62</v>
      </c>
      <c r="ADT30" s="143">
        <v>4876.62</v>
      </c>
      <c r="ADU30" s="143">
        <v>4876.62</v>
      </c>
      <c r="ADV30" s="143">
        <v>4876.62</v>
      </c>
      <c r="ADW30" s="143">
        <v>4876.62</v>
      </c>
      <c r="ADX30" s="143">
        <v>4527.6000000000004</v>
      </c>
      <c r="ADY30" s="143">
        <v>4527.6000000000004</v>
      </c>
      <c r="ADZ30" s="143">
        <v>4527.6000000000004</v>
      </c>
      <c r="AEA30" s="143">
        <v>4527.6000000000004</v>
      </c>
      <c r="AEB30" s="143"/>
      <c r="AEC30" s="143"/>
      <c r="AED30" s="8">
        <f t="shared" si="167"/>
        <v>14627.492024220002</v>
      </c>
      <c r="AEE30" s="290">
        <v>1508.299704</v>
      </c>
      <c r="AEF30" s="290">
        <v>1913.027241492</v>
      </c>
      <c r="AEG30" s="290">
        <v>1916.7088248</v>
      </c>
      <c r="AEH30" s="290">
        <v>1240.15257</v>
      </c>
      <c r="AEI30" s="290">
        <v>1364.327773128</v>
      </c>
      <c r="AEJ30" s="290">
        <v>1364.3602740000001</v>
      </c>
      <c r="AEK30" s="290">
        <v>1216.84203</v>
      </c>
      <c r="AEL30" s="290">
        <v>1345.8822479999999</v>
      </c>
      <c r="AEM30" s="290">
        <v>1351.8646848000001</v>
      </c>
      <c r="AEN30" s="290">
        <f>VLOOKUP(C30,'[2]Фін.рез.(витрати)'!$C$8:$AS$94,43,0)</f>
        <v>1406.0266740000002</v>
      </c>
      <c r="AEO30" s="290"/>
      <c r="AEP30" s="290"/>
      <c r="AEQ30" s="8">
        <f t="shared" si="82"/>
        <v>-32742.627975779993</v>
      </c>
      <c r="AER30" s="8">
        <f t="shared" si="83"/>
        <v>-32742.627975779993</v>
      </c>
      <c r="AES30" s="8">
        <f t="shared" si="84"/>
        <v>0</v>
      </c>
      <c r="AET30" s="290">
        <f t="shared" si="168"/>
        <v>0</v>
      </c>
      <c r="AEU30" s="290"/>
      <c r="AEV30" s="143"/>
      <c r="AEW30" s="143"/>
      <c r="AEX30" s="143"/>
      <c r="AEY30" s="143"/>
      <c r="AEZ30" s="143"/>
      <c r="AFA30" s="143"/>
      <c r="AFB30" s="143"/>
      <c r="AFC30" s="143"/>
      <c r="AFD30" s="143"/>
      <c r="AFE30" s="143"/>
      <c r="AFF30" s="143"/>
      <c r="AFG30" s="8">
        <f t="shared" si="169"/>
        <v>0</v>
      </c>
      <c r="AFH30" s="290"/>
      <c r="AFI30" s="290"/>
      <c r="AFJ30" s="290"/>
      <c r="AFK30" s="290"/>
      <c r="AFL30" s="290"/>
      <c r="AFM30" s="290"/>
      <c r="AFN30" s="290"/>
      <c r="AFO30" s="290"/>
      <c r="AFP30" s="290"/>
      <c r="AFQ30" s="290"/>
      <c r="AFR30" s="290"/>
      <c r="AFS30" s="290"/>
      <c r="AFT30" s="8">
        <f t="shared" si="85"/>
        <v>0</v>
      </c>
      <c r="AFU30" s="8">
        <f t="shared" si="86"/>
        <v>0</v>
      </c>
      <c r="AFV30" s="94">
        <f t="shared" si="87"/>
        <v>0</v>
      </c>
      <c r="AFW30" s="293">
        <f t="shared" si="88"/>
        <v>376449.20000000007</v>
      </c>
      <c r="AFX30" s="294">
        <f t="shared" si="89"/>
        <v>451450.19907265255</v>
      </c>
      <c r="AFY30" s="295">
        <f t="shared" si="90"/>
        <v>75000.999072652485</v>
      </c>
      <c r="AFZ30" s="8">
        <f t="shared" si="170"/>
        <v>0</v>
      </c>
      <c r="AGA30" s="95">
        <f t="shared" si="171"/>
        <v>75000.999072652485</v>
      </c>
      <c r="AGB30" s="296">
        <f t="shared" si="91"/>
        <v>451739.0400000001</v>
      </c>
      <c r="AGC30" s="295">
        <f t="shared" si="91"/>
        <v>541740.23888718302</v>
      </c>
      <c r="AGD30" s="295">
        <f t="shared" si="92"/>
        <v>90001.198887182923</v>
      </c>
      <c r="AGE30" s="8">
        <f t="shared" si="93"/>
        <v>0</v>
      </c>
      <c r="AGF30" s="94">
        <f t="shared" si="94"/>
        <v>90001.198887182923</v>
      </c>
      <c r="AGG30" s="107">
        <f t="shared" si="172"/>
        <v>22586.952000000005</v>
      </c>
      <c r="AGH30" s="140">
        <f t="shared" si="173"/>
        <v>27087.011944359154</v>
      </c>
      <c r="AGI30" s="295">
        <f t="shared" si="95"/>
        <v>4500.0599443591491</v>
      </c>
      <c r="AGJ30" s="8">
        <f t="shared" si="96"/>
        <v>0</v>
      </c>
      <c r="AGK30" s="95">
        <f t="shared" si="97"/>
        <v>4500.0599443591491</v>
      </c>
      <c r="AGL30" s="108">
        <f t="shared" si="174"/>
        <v>474325.99200000009</v>
      </c>
      <c r="AGM30" s="108">
        <f t="shared" si="174"/>
        <v>568827.25083154219</v>
      </c>
      <c r="AGN30" s="297">
        <f t="shared" si="99"/>
        <v>94501.258831542102</v>
      </c>
      <c r="AGO30" s="108">
        <f t="shared" si="100"/>
        <v>0</v>
      </c>
      <c r="AGP30" s="109">
        <f t="shared" si="101"/>
        <v>94501.258831542102</v>
      </c>
      <c r="AGQ30" s="139">
        <f t="shared" si="175"/>
        <v>4.7619047619047623E-2</v>
      </c>
      <c r="AGR30" s="298"/>
      <c r="AGS30" s="298">
        <v>0.05</v>
      </c>
      <c r="AGT30" s="299"/>
      <c r="AGU30" s="177"/>
      <c r="AGV30" s="9"/>
      <c r="AGW30" s="9"/>
      <c r="AGX30" s="9"/>
      <c r="AGY30" s="9"/>
      <c r="AGZ30" s="9"/>
      <c r="AHA30" s="9"/>
      <c r="AHB30" s="9"/>
      <c r="AHC30" s="9"/>
      <c r="AHD30" s="9"/>
      <c r="AHE30" s="9"/>
      <c r="AHF30" s="9"/>
      <c r="AHG30" s="9"/>
      <c r="AHH30" s="9"/>
    </row>
    <row r="31" spans="1:892" s="141" customFormat="1" ht="12.75" outlineLevel="1" x14ac:dyDescent="0.25">
      <c r="A31" s="9">
        <v>461</v>
      </c>
      <c r="B31" s="285">
        <v>3</v>
      </c>
      <c r="C31" s="303" t="s">
        <v>1726</v>
      </c>
      <c r="D31" s="301">
        <v>2</v>
      </c>
      <c r="E31" s="149">
        <v>341.1</v>
      </c>
      <c r="F31" s="288">
        <f t="shared" si="0"/>
        <v>3473.0599999999995</v>
      </c>
      <c r="G31" s="289">
        <f t="shared" si="1"/>
        <v>1690.6627907723323</v>
      </c>
      <c r="H31" s="288">
        <f t="shared" si="2"/>
        <v>-1782.3972092276672</v>
      </c>
      <c r="I31" s="88">
        <f t="shared" si="3"/>
        <v>-1782.3972092276672</v>
      </c>
      <c r="J31" s="88">
        <f t="shared" si="4"/>
        <v>0</v>
      </c>
      <c r="K31" s="290">
        <f t="shared" si="102"/>
        <v>1347.7799999999997</v>
      </c>
      <c r="L31" s="143">
        <v>118.91</v>
      </c>
      <c r="M31" s="143">
        <v>118.91</v>
      </c>
      <c r="N31" s="143">
        <v>118.91</v>
      </c>
      <c r="O31" s="143">
        <v>118.91</v>
      </c>
      <c r="P31" s="143">
        <v>118.91</v>
      </c>
      <c r="Q31" s="143">
        <v>118.91</v>
      </c>
      <c r="R31" s="143">
        <v>158.58000000000001</v>
      </c>
      <c r="S31" s="143">
        <v>158.58000000000001</v>
      </c>
      <c r="T31" s="143">
        <v>158.58000000000001</v>
      </c>
      <c r="U31" s="143">
        <v>158.58000000000001</v>
      </c>
      <c r="V31" s="143"/>
      <c r="W31" s="143"/>
      <c r="X31" s="143">
        <f t="shared" si="103"/>
        <v>0</v>
      </c>
      <c r="Y31" s="290">
        <v>0</v>
      </c>
      <c r="Z31" s="290">
        <v>0</v>
      </c>
      <c r="AA31" s="290">
        <v>0</v>
      </c>
      <c r="AB31" s="290">
        <v>0</v>
      </c>
      <c r="AC31" s="290">
        <v>0</v>
      </c>
      <c r="AD31" s="290">
        <v>0</v>
      </c>
      <c r="AE31" s="290">
        <v>0</v>
      </c>
      <c r="AF31" s="290">
        <v>0</v>
      </c>
      <c r="AG31" s="290">
        <v>0</v>
      </c>
      <c r="AH31" s="290">
        <v>0</v>
      </c>
      <c r="AI31" s="290"/>
      <c r="AJ31" s="290"/>
      <c r="AK31" s="143"/>
      <c r="AL31" s="143">
        <f t="shared" si="104"/>
        <v>0</v>
      </c>
      <c r="AM31" s="143">
        <f t="shared" si="5"/>
        <v>0</v>
      </c>
      <c r="AN31" s="290">
        <f t="shared" si="105"/>
        <v>384.76000000000005</v>
      </c>
      <c r="AO31" s="143">
        <v>33.840000000000003</v>
      </c>
      <c r="AP31" s="143">
        <v>33.840000000000003</v>
      </c>
      <c r="AQ31" s="143">
        <v>33.840000000000003</v>
      </c>
      <c r="AR31" s="143">
        <v>33.840000000000003</v>
      </c>
      <c r="AS31" s="143">
        <v>33.840000000000003</v>
      </c>
      <c r="AT31" s="143">
        <v>33.840000000000003</v>
      </c>
      <c r="AU31" s="143">
        <v>45.43</v>
      </c>
      <c r="AV31" s="143">
        <v>45.43</v>
      </c>
      <c r="AW31" s="143">
        <v>45.43</v>
      </c>
      <c r="AX31" s="143">
        <v>45.43</v>
      </c>
      <c r="AY31" s="143"/>
      <c r="AZ31" s="143"/>
      <c r="BA31" s="8">
        <f t="shared" si="106"/>
        <v>0</v>
      </c>
      <c r="BB31" s="290">
        <v>0</v>
      </c>
      <c r="BC31" s="290">
        <v>0</v>
      </c>
      <c r="BD31" s="290">
        <v>0</v>
      </c>
      <c r="BE31" s="290">
        <v>0</v>
      </c>
      <c r="BF31" s="290">
        <v>0</v>
      </c>
      <c r="BG31" s="290">
        <v>0</v>
      </c>
      <c r="BH31" s="290">
        <v>0</v>
      </c>
      <c r="BI31" s="290">
        <v>0</v>
      </c>
      <c r="BJ31" s="290">
        <v>0</v>
      </c>
      <c r="BK31" s="290">
        <v>0</v>
      </c>
      <c r="BL31" s="290"/>
      <c r="BM31" s="290"/>
      <c r="BN31" s="143"/>
      <c r="BO31" s="8">
        <f t="shared" si="6"/>
        <v>0</v>
      </c>
      <c r="BP31" s="8">
        <f t="shared" si="7"/>
        <v>0</v>
      </c>
      <c r="BQ31" s="290">
        <f t="shared" si="107"/>
        <v>0</v>
      </c>
      <c r="BR31" s="143">
        <v>0</v>
      </c>
      <c r="BS31" s="263">
        <v>0</v>
      </c>
      <c r="BT31" s="143">
        <v>0</v>
      </c>
      <c r="BU31" s="143">
        <v>0</v>
      </c>
      <c r="BV31" s="143">
        <v>0</v>
      </c>
      <c r="BW31" s="143">
        <v>0</v>
      </c>
      <c r="BX31" s="143">
        <v>0</v>
      </c>
      <c r="BY31" s="143">
        <v>0</v>
      </c>
      <c r="BZ31" s="143">
        <v>0</v>
      </c>
      <c r="CA31" s="143">
        <v>0</v>
      </c>
      <c r="CB31" s="143"/>
      <c r="CC31" s="143"/>
      <c r="CD31" s="290">
        <f t="shared" si="108"/>
        <v>0</v>
      </c>
      <c r="CE31" s="290">
        <v>0</v>
      </c>
      <c r="CF31" s="290">
        <v>0</v>
      </c>
      <c r="CG31" s="290">
        <v>0</v>
      </c>
      <c r="CH31" s="290">
        <v>0</v>
      </c>
      <c r="CI31" s="290">
        <v>0</v>
      </c>
      <c r="CJ31" s="290">
        <v>0</v>
      </c>
      <c r="CK31" s="290">
        <v>0</v>
      </c>
      <c r="CL31" s="290">
        <v>0</v>
      </c>
      <c r="CM31" s="290">
        <v>0</v>
      </c>
      <c r="CN31" s="290">
        <v>0</v>
      </c>
      <c r="CO31" s="290"/>
      <c r="CP31" s="290"/>
      <c r="CQ31" s="143"/>
      <c r="CR31" s="8">
        <f t="shared" si="8"/>
        <v>0</v>
      </c>
      <c r="CS31" s="8">
        <f t="shared" si="9"/>
        <v>0</v>
      </c>
      <c r="CT31" s="290">
        <f t="shared" si="109"/>
        <v>0</v>
      </c>
      <c r="CU31" s="290">
        <v>0</v>
      </c>
      <c r="CV31" s="143">
        <v>0</v>
      </c>
      <c r="CW31" s="143">
        <v>0</v>
      </c>
      <c r="CX31" s="143">
        <v>0</v>
      </c>
      <c r="CY31" s="143">
        <v>0</v>
      </c>
      <c r="CZ31" s="143">
        <v>0</v>
      </c>
      <c r="DA31" s="143">
        <v>0</v>
      </c>
      <c r="DB31" s="143">
        <v>0</v>
      </c>
      <c r="DC31" s="143">
        <v>0</v>
      </c>
      <c r="DD31" s="143">
        <v>0</v>
      </c>
      <c r="DE31" s="143"/>
      <c r="DF31" s="143"/>
      <c r="DG31" s="290">
        <f t="shared" si="110"/>
        <v>0</v>
      </c>
      <c r="DH31" s="290">
        <v>0</v>
      </c>
      <c r="DI31" s="290">
        <v>0</v>
      </c>
      <c r="DJ31" s="290">
        <v>0</v>
      </c>
      <c r="DK31" s="290">
        <v>0</v>
      </c>
      <c r="DL31" s="290">
        <v>0</v>
      </c>
      <c r="DM31" s="290">
        <v>0</v>
      </c>
      <c r="DN31" s="290">
        <v>0</v>
      </c>
      <c r="DO31" s="290">
        <v>0</v>
      </c>
      <c r="DP31" s="290">
        <v>0</v>
      </c>
      <c r="DQ31" s="290">
        <v>0</v>
      </c>
      <c r="DR31" s="290"/>
      <c r="DS31" s="290"/>
      <c r="DT31" s="143">
        <f t="shared" si="111"/>
        <v>0</v>
      </c>
      <c r="DU31" s="8">
        <f t="shared" si="10"/>
        <v>0</v>
      </c>
      <c r="DV31" s="8">
        <f t="shared" si="112"/>
        <v>0</v>
      </c>
      <c r="DW31" s="290">
        <f t="shared" si="11"/>
        <v>0</v>
      </c>
      <c r="DX31" s="290">
        <v>0</v>
      </c>
      <c r="DY31" s="143">
        <v>0</v>
      </c>
      <c r="DZ31" s="143">
        <v>0</v>
      </c>
      <c r="EA31" s="143">
        <v>0</v>
      </c>
      <c r="EB31" s="143">
        <v>0</v>
      </c>
      <c r="EC31" s="143">
        <v>0</v>
      </c>
      <c r="ED31" s="143">
        <v>0</v>
      </c>
      <c r="EE31" s="143">
        <v>0</v>
      </c>
      <c r="EF31" s="143">
        <v>0</v>
      </c>
      <c r="EG31" s="143">
        <v>0</v>
      </c>
      <c r="EH31" s="143"/>
      <c r="EI31" s="143"/>
      <c r="EJ31" s="143"/>
      <c r="EK31" s="290">
        <f t="shared" si="113"/>
        <v>0</v>
      </c>
      <c r="EL31" s="290">
        <v>0</v>
      </c>
      <c r="EM31" s="290">
        <v>0</v>
      </c>
      <c r="EN31" s="290">
        <v>0</v>
      </c>
      <c r="EO31" s="290">
        <v>0</v>
      </c>
      <c r="EP31" s="290">
        <v>0</v>
      </c>
      <c r="EQ31" s="290">
        <v>0</v>
      </c>
      <c r="ER31" s="290">
        <v>0</v>
      </c>
      <c r="ES31" s="290">
        <v>0</v>
      </c>
      <c r="ET31" s="290">
        <v>0</v>
      </c>
      <c r="EU31" s="290">
        <v>0</v>
      </c>
      <c r="EV31" s="290"/>
      <c r="EW31" s="290"/>
      <c r="EX31" s="8">
        <f t="shared" si="12"/>
        <v>0</v>
      </c>
      <c r="EY31" s="8">
        <f t="shared" si="114"/>
        <v>0</v>
      </c>
      <c r="EZ31" s="8">
        <f t="shared" si="115"/>
        <v>0</v>
      </c>
      <c r="FA31" s="290">
        <f t="shared" si="116"/>
        <v>323.67999999999995</v>
      </c>
      <c r="FB31" s="290">
        <v>28.48</v>
      </c>
      <c r="FC31" s="143">
        <v>28.48</v>
      </c>
      <c r="FD31" s="143">
        <v>28.48</v>
      </c>
      <c r="FE31" s="143">
        <v>28.48</v>
      </c>
      <c r="FF31" s="143">
        <v>28.48</v>
      </c>
      <c r="FG31" s="143">
        <v>28.48</v>
      </c>
      <c r="FH31" s="143">
        <v>38.200000000000003</v>
      </c>
      <c r="FI31" s="143">
        <v>38.200000000000003</v>
      </c>
      <c r="FJ31" s="143">
        <v>38.200000000000003</v>
      </c>
      <c r="FK31" s="143">
        <v>38.200000000000003</v>
      </c>
      <c r="FL31" s="143"/>
      <c r="FM31" s="143"/>
      <c r="FN31" s="8">
        <f t="shared" si="117"/>
        <v>70.557904630151029</v>
      </c>
      <c r="FO31" s="290">
        <v>0</v>
      </c>
      <c r="FP31" s="290">
        <v>0</v>
      </c>
      <c r="FQ31" s="290">
        <v>30.658732231919732</v>
      </c>
      <c r="FR31" s="290">
        <v>0</v>
      </c>
      <c r="FS31" s="290">
        <v>0</v>
      </c>
      <c r="FT31" s="290">
        <v>0</v>
      </c>
      <c r="FU31" s="290">
        <v>0</v>
      </c>
      <c r="FV31" s="290">
        <v>39.8991723982313</v>
      </c>
      <c r="FW31" s="290">
        <v>0</v>
      </c>
      <c r="FX31" s="290">
        <v>0</v>
      </c>
      <c r="FY31" s="290"/>
      <c r="FZ31" s="290"/>
      <c r="GA31" s="143">
        <f t="shared" si="118"/>
        <v>-253.12209536984892</v>
      </c>
      <c r="GB31" s="8">
        <f t="shared" si="119"/>
        <v>-253.12209536984892</v>
      </c>
      <c r="GC31" s="8">
        <f t="shared" si="120"/>
        <v>0</v>
      </c>
      <c r="GD31" s="290">
        <f t="shared" si="121"/>
        <v>0</v>
      </c>
      <c r="GE31" s="143"/>
      <c r="GF31" s="143"/>
      <c r="GG31" s="143"/>
      <c r="GH31" s="143"/>
      <c r="GI31" s="143"/>
      <c r="GJ31" s="143"/>
      <c r="GK31" s="143"/>
      <c r="GL31" s="143"/>
      <c r="GM31" s="143"/>
      <c r="GN31" s="143"/>
      <c r="GO31" s="143"/>
      <c r="GP31" s="143"/>
      <c r="GQ31" s="8">
        <f t="shared" si="122"/>
        <v>0</v>
      </c>
      <c r="GR31" s="290">
        <v>0</v>
      </c>
      <c r="GS31" s="290">
        <f>VLOOKUP(C31,'[2]Фін.рез.(витрати)'!$C$8:$V$94,20,0)</f>
        <v>0</v>
      </c>
      <c r="GT31" s="290"/>
      <c r="GU31" s="290"/>
      <c r="GV31" s="143">
        <f t="shared" si="123"/>
        <v>0</v>
      </c>
      <c r="GW31" s="8">
        <f t="shared" si="13"/>
        <v>0</v>
      </c>
      <c r="GX31" s="8">
        <f t="shared" si="14"/>
        <v>0</v>
      </c>
      <c r="GY31" s="290">
        <f t="shared" si="124"/>
        <v>1416.84</v>
      </c>
      <c r="GZ31" s="290">
        <v>125.76</v>
      </c>
      <c r="HA31" s="143">
        <v>125.76</v>
      </c>
      <c r="HB31" s="143">
        <v>125.76</v>
      </c>
      <c r="HC31" s="143">
        <v>125.76</v>
      </c>
      <c r="HD31" s="143">
        <v>125.76</v>
      </c>
      <c r="HE31" s="143">
        <v>125.76</v>
      </c>
      <c r="HF31" s="143">
        <v>165.57</v>
      </c>
      <c r="HG31" s="143">
        <v>165.57</v>
      </c>
      <c r="HH31" s="143">
        <v>165.57</v>
      </c>
      <c r="HI31" s="143">
        <v>165.57</v>
      </c>
      <c r="HJ31" s="143"/>
      <c r="HK31" s="143"/>
      <c r="HL31" s="8">
        <f t="shared" si="125"/>
        <v>1620.1048861421814</v>
      </c>
      <c r="HM31" s="290">
        <v>212.80126159596665</v>
      </c>
      <c r="HN31" s="290">
        <v>157.21899305178559</v>
      </c>
      <c r="HO31" s="290">
        <v>184.69540315345841</v>
      </c>
      <c r="HP31" s="290">
        <v>139.23915443884107</v>
      </c>
      <c r="HQ31" s="290">
        <v>158.03049721758251</v>
      </c>
      <c r="HR31" s="290">
        <v>157.65444233616509</v>
      </c>
      <c r="HS31" s="290">
        <v>145.26946472587281</v>
      </c>
      <c r="HT31" s="290">
        <v>144.41828808627147</v>
      </c>
      <c r="HU31" s="290">
        <v>162.34271411504432</v>
      </c>
      <c r="HV31" s="290">
        <v>158.43466742119324</v>
      </c>
      <c r="HW31" s="290"/>
      <c r="HX31" s="290"/>
      <c r="HY31" s="8">
        <f t="shared" si="15"/>
        <v>203.26488614218147</v>
      </c>
      <c r="HZ31" s="8">
        <f t="shared" si="16"/>
        <v>0</v>
      </c>
      <c r="IA31" s="8">
        <f t="shared" si="17"/>
        <v>203.26488614218147</v>
      </c>
      <c r="IB31" s="291">
        <f t="shared" si="126"/>
        <v>0</v>
      </c>
      <c r="IC31" s="291">
        <v>0</v>
      </c>
      <c r="ID31" s="150">
        <v>0</v>
      </c>
      <c r="IE31" s="150">
        <v>0</v>
      </c>
      <c r="IF31" s="291">
        <v>0</v>
      </c>
      <c r="IG31" s="291">
        <v>0</v>
      </c>
      <c r="IH31" s="291">
        <v>0</v>
      </c>
      <c r="II31" s="291">
        <v>0</v>
      </c>
      <c r="IJ31" s="291"/>
      <c r="IK31" s="291"/>
      <c r="IL31" s="291"/>
      <c r="IM31" s="291"/>
      <c r="IN31" s="291"/>
      <c r="IO31" s="88">
        <f t="shared" si="127"/>
        <v>0</v>
      </c>
      <c r="IP31" s="290">
        <v>0</v>
      </c>
      <c r="IQ31" s="290">
        <v>0</v>
      </c>
      <c r="IR31" s="290">
        <v>0</v>
      </c>
      <c r="IS31" s="290">
        <v>0</v>
      </c>
      <c r="IT31" s="290">
        <v>0</v>
      </c>
      <c r="IU31" s="290">
        <v>0</v>
      </c>
      <c r="IV31" s="290">
        <v>0</v>
      </c>
      <c r="IW31" s="290">
        <v>0</v>
      </c>
      <c r="IX31" s="290">
        <v>0</v>
      </c>
      <c r="IY31" s="290">
        <v>0</v>
      </c>
      <c r="IZ31" s="290"/>
      <c r="JA31" s="290"/>
      <c r="JB31" s="150">
        <f t="shared" si="18"/>
        <v>0</v>
      </c>
      <c r="JC31" s="88">
        <f t="shared" si="19"/>
        <v>0</v>
      </c>
      <c r="JD31" s="88">
        <f t="shared" si="20"/>
        <v>0</v>
      </c>
      <c r="JE31" s="291">
        <f t="shared" si="128"/>
        <v>0</v>
      </c>
      <c r="JF31" s="291">
        <v>0</v>
      </c>
      <c r="JG31" s="150">
        <v>0</v>
      </c>
      <c r="JH31" s="150">
        <v>0</v>
      </c>
      <c r="JI31" s="150">
        <v>0</v>
      </c>
      <c r="JJ31" s="150">
        <v>0</v>
      </c>
      <c r="JK31" s="150">
        <v>0</v>
      </c>
      <c r="JL31" s="150">
        <v>0</v>
      </c>
      <c r="JM31" s="150">
        <v>0</v>
      </c>
      <c r="JN31" s="150">
        <v>0</v>
      </c>
      <c r="JO31" s="150">
        <v>0</v>
      </c>
      <c r="JP31" s="150"/>
      <c r="JQ31" s="150"/>
      <c r="JR31" s="291">
        <f t="shared" si="129"/>
        <v>0</v>
      </c>
      <c r="JS31" s="290">
        <v>0</v>
      </c>
      <c r="JT31" s="290">
        <v>0</v>
      </c>
      <c r="JU31" s="290">
        <v>0</v>
      </c>
      <c r="JV31" s="290">
        <v>0</v>
      </c>
      <c r="JW31" s="290">
        <v>0</v>
      </c>
      <c r="JX31" s="290">
        <v>0</v>
      </c>
      <c r="JY31" s="290">
        <v>0</v>
      </c>
      <c r="JZ31" s="290">
        <v>0</v>
      </c>
      <c r="KA31" s="290">
        <v>0</v>
      </c>
      <c r="KB31" s="290">
        <v>0</v>
      </c>
      <c r="KC31" s="290"/>
      <c r="KD31" s="290"/>
      <c r="KE31" s="150">
        <f t="shared" si="21"/>
        <v>0</v>
      </c>
      <c r="KF31" s="88">
        <f t="shared" si="22"/>
        <v>0</v>
      </c>
      <c r="KG31" s="88">
        <f t="shared" si="23"/>
        <v>0</v>
      </c>
      <c r="KH31" s="291">
        <f t="shared" si="130"/>
        <v>2227.02</v>
      </c>
      <c r="KI31" s="291">
        <v>195.89</v>
      </c>
      <c r="KJ31" s="150">
        <v>195.89</v>
      </c>
      <c r="KK31" s="150">
        <v>195.89</v>
      </c>
      <c r="KL31" s="150">
        <v>195.89</v>
      </c>
      <c r="KM31" s="150">
        <v>195.89</v>
      </c>
      <c r="KN31" s="150">
        <v>195.89</v>
      </c>
      <c r="KO31" s="150">
        <v>262.92</v>
      </c>
      <c r="KP31" s="150">
        <v>262.92</v>
      </c>
      <c r="KQ31" s="150">
        <v>262.92</v>
      </c>
      <c r="KR31" s="150">
        <v>262.92</v>
      </c>
      <c r="KS31" s="150"/>
      <c r="KT31" s="150"/>
      <c r="KU31" s="88">
        <f t="shared" si="131"/>
        <v>3108.340252808714</v>
      </c>
      <c r="KV31" s="290">
        <v>267.13102858178638</v>
      </c>
      <c r="KW31" s="290">
        <v>285.62146997361913</v>
      </c>
      <c r="KX31" s="290">
        <v>283.81872042191156</v>
      </c>
      <c r="KY31" s="290">
        <v>269.92267969229681</v>
      </c>
      <c r="KZ31" s="290">
        <v>281.59602693197996</v>
      </c>
      <c r="LA31" s="290">
        <v>362.41940239879807</v>
      </c>
      <c r="LB31" s="290">
        <v>336.35640193955987</v>
      </c>
      <c r="LC31" s="290">
        <v>333.99509170064471</v>
      </c>
      <c r="LD31" s="290">
        <v>344.44725992388811</v>
      </c>
      <c r="LE31" s="290">
        <v>343.03217124422952</v>
      </c>
      <c r="LF31" s="290"/>
      <c r="LG31" s="290"/>
      <c r="LH31" s="150">
        <f t="shared" si="132"/>
        <v>881.32025280871403</v>
      </c>
      <c r="LI31" s="88">
        <f t="shared" si="24"/>
        <v>0</v>
      </c>
      <c r="LJ31" s="88">
        <f t="shared" si="25"/>
        <v>881.32025280871403</v>
      </c>
      <c r="LK31" s="88">
        <f t="shared" si="133"/>
        <v>0</v>
      </c>
      <c r="LL31" s="150"/>
      <c r="LM31" s="150"/>
      <c r="LN31" s="150"/>
      <c r="LO31" s="150"/>
      <c r="LP31" s="150"/>
      <c r="LQ31" s="150"/>
      <c r="LR31" s="150"/>
      <c r="LS31" s="150"/>
      <c r="LT31" s="150"/>
      <c r="LU31" s="150"/>
      <c r="LV31" s="150"/>
      <c r="LW31" s="150"/>
      <c r="LX31" s="88">
        <f t="shared" si="26"/>
        <v>0</v>
      </c>
      <c r="LY31" s="150"/>
      <c r="LZ31" s="150"/>
      <c r="MA31" s="150"/>
      <c r="MB31" s="150"/>
      <c r="MC31" s="150"/>
      <c r="MD31" s="150"/>
      <c r="ME31" s="150"/>
      <c r="MF31" s="150"/>
      <c r="MG31" s="150"/>
      <c r="MH31" s="150"/>
      <c r="MI31" s="150"/>
      <c r="MJ31" s="291">
        <v>0</v>
      </c>
      <c r="MK31" s="150"/>
      <c r="ML31" s="88">
        <f t="shared" si="27"/>
        <v>0</v>
      </c>
      <c r="MM31" s="88">
        <f t="shared" si="28"/>
        <v>0</v>
      </c>
      <c r="MN31" s="88">
        <f t="shared" si="134"/>
        <v>3400.84</v>
      </c>
      <c r="MO31" s="88">
        <v>319.92</v>
      </c>
      <c r="MP31" s="150">
        <v>319.92</v>
      </c>
      <c r="MQ31" s="150">
        <v>319.92</v>
      </c>
      <c r="MR31" s="150">
        <v>319.92</v>
      </c>
      <c r="MS31" s="150">
        <v>319.92</v>
      </c>
      <c r="MT31" s="150">
        <v>319.92</v>
      </c>
      <c r="MU31" s="150">
        <v>370.33</v>
      </c>
      <c r="MV31" s="150">
        <v>370.33</v>
      </c>
      <c r="MW31" s="150">
        <v>370.33</v>
      </c>
      <c r="MX31" s="150">
        <v>370.33</v>
      </c>
      <c r="MY31" s="150"/>
      <c r="MZ31" s="150"/>
      <c r="NA31" s="88">
        <f t="shared" si="135"/>
        <v>0</v>
      </c>
      <c r="NB31" s="8">
        <v>0</v>
      </c>
      <c r="NC31" s="8">
        <v>0</v>
      </c>
      <c r="ND31" s="8">
        <v>0</v>
      </c>
      <c r="NE31" s="8">
        <v>0</v>
      </c>
      <c r="NF31" s="8">
        <v>0</v>
      </c>
      <c r="NG31" s="8">
        <v>0</v>
      </c>
      <c r="NH31" s="8">
        <v>0</v>
      </c>
      <c r="NI31" s="8">
        <v>0</v>
      </c>
      <c r="NJ31" s="8">
        <v>0</v>
      </c>
      <c r="NK31" s="8">
        <v>0</v>
      </c>
      <c r="NL31" s="8"/>
      <c r="NM31" s="8"/>
      <c r="NN31" s="150">
        <f t="shared" si="136"/>
        <v>-3400.84</v>
      </c>
      <c r="NO31" s="88">
        <f t="shared" si="29"/>
        <v>-3400.84</v>
      </c>
      <c r="NP31" s="88">
        <f t="shared" si="30"/>
        <v>0</v>
      </c>
      <c r="NQ31" s="86">
        <f t="shared" si="31"/>
        <v>1559.2400000000002</v>
      </c>
      <c r="NR31" s="289">
        <f t="shared" si="32"/>
        <v>0</v>
      </c>
      <c r="NS31" s="288">
        <f t="shared" si="33"/>
        <v>-1559.2400000000002</v>
      </c>
      <c r="NT31" s="88">
        <f t="shared" si="34"/>
        <v>-1559.2400000000002</v>
      </c>
      <c r="NU31" s="88">
        <f t="shared" si="35"/>
        <v>0</v>
      </c>
      <c r="NV31" s="290">
        <f t="shared" si="137"/>
        <v>630.79999999999995</v>
      </c>
      <c r="NW31" s="290">
        <v>57.2</v>
      </c>
      <c r="NX31" s="143">
        <v>57.2</v>
      </c>
      <c r="NY31" s="143">
        <v>57.2</v>
      </c>
      <c r="NZ31" s="290">
        <v>57.2</v>
      </c>
      <c r="OA31" s="290">
        <v>57.2</v>
      </c>
      <c r="OB31" s="290">
        <v>57.2</v>
      </c>
      <c r="OC31" s="290">
        <v>71.900000000000006</v>
      </c>
      <c r="OD31" s="290">
        <v>71.900000000000006</v>
      </c>
      <c r="OE31" s="290">
        <v>71.900000000000006</v>
      </c>
      <c r="OF31" s="290">
        <v>71.900000000000006</v>
      </c>
      <c r="OG31" s="290"/>
      <c r="OH31" s="290"/>
      <c r="OI31" s="8">
        <f t="shared" si="138"/>
        <v>0</v>
      </c>
      <c r="OJ31" s="8">
        <v>0</v>
      </c>
      <c r="OK31" s="8">
        <v>0</v>
      </c>
      <c r="OL31" s="8">
        <v>0</v>
      </c>
      <c r="OM31" s="8"/>
      <c r="ON31" s="8">
        <v>0</v>
      </c>
      <c r="OO31" s="8">
        <v>0</v>
      </c>
      <c r="OP31" s="8">
        <v>0</v>
      </c>
      <c r="OQ31" s="8">
        <v>0</v>
      </c>
      <c r="OR31" s="8">
        <v>0</v>
      </c>
      <c r="OS31" s="8">
        <v>0</v>
      </c>
      <c r="OT31" s="8"/>
      <c r="OU31" s="8"/>
      <c r="OV31" s="143">
        <f t="shared" si="139"/>
        <v>-630.79999999999995</v>
      </c>
      <c r="OW31" s="8">
        <f t="shared" si="36"/>
        <v>-630.79999999999995</v>
      </c>
      <c r="OX31" s="8">
        <f t="shared" si="37"/>
        <v>0</v>
      </c>
      <c r="OY31" s="290">
        <f t="shared" si="140"/>
        <v>913.80000000000018</v>
      </c>
      <c r="OZ31" s="290">
        <v>87.08</v>
      </c>
      <c r="PA31" s="143">
        <v>87.08</v>
      </c>
      <c r="PB31" s="143">
        <v>87.08</v>
      </c>
      <c r="PC31" s="143">
        <v>87.08</v>
      </c>
      <c r="PD31" s="143">
        <v>87.08</v>
      </c>
      <c r="PE31" s="143">
        <v>87.08</v>
      </c>
      <c r="PF31" s="143">
        <v>97.83</v>
      </c>
      <c r="PG31" s="143">
        <v>97.83</v>
      </c>
      <c r="PH31" s="143">
        <v>97.83</v>
      </c>
      <c r="PI31" s="143">
        <v>97.83</v>
      </c>
      <c r="PJ31" s="143"/>
      <c r="PK31" s="143"/>
      <c r="PL31" s="8">
        <f t="shared" si="141"/>
        <v>0</v>
      </c>
      <c r="PM31" s="290">
        <v>0</v>
      </c>
      <c r="PN31" s="290">
        <v>0</v>
      </c>
      <c r="PO31" s="290">
        <v>0</v>
      </c>
      <c r="PP31" s="290">
        <v>0</v>
      </c>
      <c r="PQ31" s="290">
        <v>0</v>
      </c>
      <c r="PR31" s="290">
        <v>0</v>
      </c>
      <c r="PS31" s="290">
        <v>0</v>
      </c>
      <c r="PT31" s="290">
        <v>0</v>
      </c>
      <c r="PU31" s="290">
        <v>0</v>
      </c>
      <c r="PV31" s="290">
        <v>0</v>
      </c>
      <c r="PW31" s="290"/>
      <c r="PX31" s="290"/>
      <c r="PY31" s="143">
        <f t="shared" si="142"/>
        <v>-913.80000000000018</v>
      </c>
      <c r="PZ31" s="8">
        <f t="shared" si="38"/>
        <v>-913.80000000000018</v>
      </c>
      <c r="QA31" s="8">
        <f t="shared" si="39"/>
        <v>0</v>
      </c>
      <c r="QB31" s="290">
        <f t="shared" si="143"/>
        <v>0</v>
      </c>
      <c r="QC31" s="290">
        <v>0</v>
      </c>
      <c r="QD31" s="143">
        <v>0</v>
      </c>
      <c r="QE31" s="143">
        <v>0</v>
      </c>
      <c r="QF31" s="143">
        <v>0</v>
      </c>
      <c r="QG31" s="143">
        <v>0</v>
      </c>
      <c r="QH31" s="143">
        <v>0</v>
      </c>
      <c r="QI31" s="143">
        <v>0</v>
      </c>
      <c r="QJ31" s="143">
        <v>0</v>
      </c>
      <c r="QK31" s="143">
        <v>0</v>
      </c>
      <c r="QL31" s="143">
        <v>0</v>
      </c>
      <c r="QM31" s="143"/>
      <c r="QN31" s="143"/>
      <c r="QO31" s="8">
        <f t="shared" si="144"/>
        <v>0</v>
      </c>
      <c r="QP31" s="290">
        <v>0</v>
      </c>
      <c r="QQ31" s="290">
        <v>0</v>
      </c>
      <c r="QR31" s="290">
        <v>0</v>
      </c>
      <c r="QS31" s="290"/>
      <c r="QT31" s="290">
        <v>0</v>
      </c>
      <c r="QU31" s="290"/>
      <c r="QV31" s="290"/>
      <c r="QW31" s="290">
        <v>0</v>
      </c>
      <c r="QX31" s="290"/>
      <c r="QY31" s="290">
        <v>0</v>
      </c>
      <c r="QZ31" s="290"/>
      <c r="RA31" s="290"/>
      <c r="RB31" s="143">
        <f t="shared" si="145"/>
        <v>0</v>
      </c>
      <c r="RC31" s="8">
        <f t="shared" si="40"/>
        <v>0</v>
      </c>
      <c r="RD31" s="8">
        <f t="shared" si="41"/>
        <v>0</v>
      </c>
      <c r="RE31" s="290">
        <f t="shared" si="146"/>
        <v>0</v>
      </c>
      <c r="RF31" s="8">
        <v>0</v>
      </c>
      <c r="RG31" s="143">
        <v>0</v>
      </c>
      <c r="RH31" s="143">
        <v>0</v>
      </c>
      <c r="RI31" s="143">
        <v>0</v>
      </c>
      <c r="RJ31" s="143">
        <v>0</v>
      </c>
      <c r="RK31" s="143">
        <v>0</v>
      </c>
      <c r="RL31" s="292">
        <v>0</v>
      </c>
      <c r="RM31" s="143">
        <v>0</v>
      </c>
      <c r="RN31" s="143">
        <v>0</v>
      </c>
      <c r="RO31" s="143">
        <v>0</v>
      </c>
      <c r="RP31" s="143"/>
      <c r="RQ31" s="143"/>
      <c r="RR31" s="8">
        <f t="shared" si="147"/>
        <v>0</v>
      </c>
      <c r="RS31" s="290">
        <v>0</v>
      </c>
      <c r="RT31" s="290"/>
      <c r="RU31" s="290">
        <v>0</v>
      </c>
      <c r="RV31" s="290">
        <v>0</v>
      </c>
      <c r="RW31" s="290">
        <v>0</v>
      </c>
      <c r="RX31" s="290">
        <v>0</v>
      </c>
      <c r="RY31" s="290"/>
      <c r="RZ31" s="290">
        <v>0</v>
      </c>
      <c r="SA31" s="290">
        <v>0</v>
      </c>
      <c r="SB31" s="290">
        <v>0</v>
      </c>
      <c r="SC31" s="290"/>
      <c r="SD31" s="290"/>
      <c r="SE31" s="8">
        <f t="shared" si="42"/>
        <v>0</v>
      </c>
      <c r="SF31" s="8">
        <f t="shared" si="43"/>
        <v>0</v>
      </c>
      <c r="SG31" s="8">
        <f t="shared" si="44"/>
        <v>0</v>
      </c>
      <c r="SH31" s="290">
        <f t="shared" si="148"/>
        <v>0</v>
      </c>
      <c r="SI31" s="290">
        <v>0</v>
      </c>
      <c r="SJ31" s="143">
        <v>0</v>
      </c>
      <c r="SK31" s="143">
        <v>0</v>
      </c>
      <c r="SL31" s="143">
        <v>0</v>
      </c>
      <c r="SM31" s="143">
        <v>0</v>
      </c>
      <c r="SN31" s="143">
        <v>0</v>
      </c>
      <c r="SO31" s="143">
        <v>0</v>
      </c>
      <c r="SP31" s="143">
        <v>0</v>
      </c>
      <c r="SQ31" s="143">
        <v>0</v>
      </c>
      <c r="SR31" s="143">
        <v>0</v>
      </c>
      <c r="SS31" s="143"/>
      <c r="ST31" s="143"/>
      <c r="SU31" s="8">
        <f t="shared" si="149"/>
        <v>0</v>
      </c>
      <c r="SV31" s="290">
        <v>0</v>
      </c>
      <c r="SW31" s="290">
        <v>0</v>
      </c>
      <c r="SX31" s="290">
        <v>0</v>
      </c>
      <c r="SY31" s="290">
        <v>0</v>
      </c>
      <c r="SZ31" s="290">
        <v>0</v>
      </c>
      <c r="TA31" s="290"/>
      <c r="TB31" s="290"/>
      <c r="TC31" s="290">
        <v>0</v>
      </c>
      <c r="TD31" s="290">
        <v>0</v>
      </c>
      <c r="TE31" s="290">
        <f>VLOOKUP(C31,'[2]Фін.рез.(витрати)'!$C$8:$AH$94,32,0)</f>
        <v>0</v>
      </c>
      <c r="TF31" s="290"/>
      <c r="TG31" s="290"/>
      <c r="TH31" s="8">
        <f t="shared" si="45"/>
        <v>0</v>
      </c>
      <c r="TI31" s="8">
        <f t="shared" si="46"/>
        <v>0</v>
      </c>
      <c r="TJ31" s="8">
        <f t="shared" si="47"/>
        <v>0</v>
      </c>
      <c r="TK31" s="290">
        <f t="shared" si="150"/>
        <v>0</v>
      </c>
      <c r="TL31" s="290">
        <v>0</v>
      </c>
      <c r="TM31" s="143">
        <v>0</v>
      </c>
      <c r="TN31" s="143">
        <v>0</v>
      </c>
      <c r="TO31" s="143">
        <v>0</v>
      </c>
      <c r="TP31" s="143">
        <v>0</v>
      </c>
      <c r="TQ31" s="143">
        <v>0</v>
      </c>
      <c r="TR31" s="143">
        <v>0</v>
      </c>
      <c r="TS31" s="143">
        <v>0</v>
      </c>
      <c r="TT31" s="143">
        <v>0</v>
      </c>
      <c r="TU31" s="143">
        <v>0</v>
      </c>
      <c r="TV31" s="143"/>
      <c r="TW31" s="143"/>
      <c r="TX31" s="8">
        <f t="shared" si="151"/>
        <v>0</v>
      </c>
      <c r="TY31" s="290">
        <v>0</v>
      </c>
      <c r="TZ31" s="290">
        <v>0</v>
      </c>
      <c r="UA31" s="290">
        <v>0</v>
      </c>
      <c r="UB31" s="290">
        <v>0</v>
      </c>
      <c r="UC31" s="290">
        <v>0</v>
      </c>
      <c r="UD31" s="290">
        <v>0</v>
      </c>
      <c r="UE31" s="290">
        <v>0</v>
      </c>
      <c r="UF31" s="290">
        <v>0</v>
      </c>
      <c r="UG31" s="290">
        <v>0</v>
      </c>
      <c r="UH31" s="290">
        <f>VLOOKUP(C31,'[2]Фін.рез.(витрати)'!$C$8:$AI$94,33,0)</f>
        <v>0</v>
      </c>
      <c r="UI31" s="290"/>
      <c r="UJ31" s="290"/>
      <c r="UK31" s="8">
        <f t="shared" si="48"/>
        <v>0</v>
      </c>
      <c r="UL31" s="8">
        <f t="shared" si="49"/>
        <v>0</v>
      </c>
      <c r="UM31" s="8">
        <f t="shared" si="50"/>
        <v>0</v>
      </c>
      <c r="UN31" s="290">
        <f t="shared" si="152"/>
        <v>14.64</v>
      </c>
      <c r="UO31" s="290">
        <v>1.3</v>
      </c>
      <c r="UP31" s="143">
        <v>1.3</v>
      </c>
      <c r="UQ31" s="143">
        <v>1.3</v>
      </c>
      <c r="UR31" s="143">
        <v>1.3</v>
      </c>
      <c r="US31" s="143">
        <v>1.3</v>
      </c>
      <c r="UT31" s="143">
        <v>1.3</v>
      </c>
      <c r="UU31" s="143">
        <v>1.71</v>
      </c>
      <c r="UV31" s="143">
        <v>1.71</v>
      </c>
      <c r="UW31" s="143">
        <v>1.71</v>
      </c>
      <c r="UX31" s="143">
        <v>1.71</v>
      </c>
      <c r="UY31" s="143"/>
      <c r="UZ31" s="143"/>
      <c r="VA31" s="8">
        <f t="shared" si="51"/>
        <v>0</v>
      </c>
      <c r="VB31" s="143"/>
      <c r="VC31" s="143"/>
      <c r="VD31" s="143"/>
      <c r="VE31" s="143"/>
      <c r="VF31" s="143"/>
      <c r="VG31" s="143"/>
      <c r="VH31" s="143"/>
      <c r="VI31" s="143"/>
      <c r="VJ31" s="143"/>
      <c r="VK31" s="143"/>
      <c r="VL31" s="143"/>
      <c r="VM31" s="143"/>
      <c r="VN31" s="8">
        <f t="shared" si="52"/>
        <v>-14.64</v>
      </c>
      <c r="VO31" s="8">
        <f t="shared" si="53"/>
        <v>-14.64</v>
      </c>
      <c r="VP31" s="8">
        <f t="shared" si="54"/>
        <v>0</v>
      </c>
      <c r="VQ31" s="88">
        <f t="shared" si="55"/>
        <v>0</v>
      </c>
      <c r="VR31" s="150"/>
      <c r="VS31" s="150"/>
      <c r="VT31" s="150"/>
      <c r="VU31" s="150"/>
      <c r="VV31" s="150"/>
      <c r="VW31" s="150"/>
      <c r="VX31" s="150"/>
      <c r="VY31" s="150"/>
      <c r="VZ31" s="150"/>
      <c r="WA31" s="150"/>
      <c r="WB31" s="150"/>
      <c r="WC31" s="150"/>
      <c r="WD31" s="88">
        <f t="shared" si="56"/>
        <v>0</v>
      </c>
      <c r="WE31" s="143"/>
      <c r="WF31" s="143"/>
      <c r="WG31" s="143"/>
      <c r="WH31" s="143"/>
      <c r="WI31" s="143"/>
      <c r="WJ31" s="143"/>
      <c r="WK31" s="143"/>
      <c r="WL31" s="143"/>
      <c r="WM31" s="143"/>
      <c r="WN31" s="143"/>
      <c r="WO31" s="143"/>
      <c r="WP31" s="143"/>
      <c r="WQ31" s="88">
        <f t="shared" si="57"/>
        <v>0</v>
      </c>
      <c r="WR31" s="88">
        <f t="shared" si="58"/>
        <v>0</v>
      </c>
      <c r="WS31" s="88">
        <f t="shared" si="59"/>
        <v>0</v>
      </c>
      <c r="WT31" s="291">
        <f t="shared" si="153"/>
        <v>0</v>
      </c>
      <c r="WU31" s="291">
        <v>0</v>
      </c>
      <c r="WV31" s="150">
        <v>0</v>
      </c>
      <c r="WW31" s="150">
        <v>0</v>
      </c>
      <c r="WX31" s="150">
        <v>0</v>
      </c>
      <c r="WY31" s="150">
        <v>0</v>
      </c>
      <c r="WZ31" s="150">
        <v>0</v>
      </c>
      <c r="XA31" s="150">
        <v>0</v>
      </c>
      <c r="XB31" s="150">
        <v>0</v>
      </c>
      <c r="XC31" s="150">
        <v>0</v>
      </c>
      <c r="XD31" s="150">
        <v>0</v>
      </c>
      <c r="XE31" s="150"/>
      <c r="XF31" s="150"/>
      <c r="XG31" s="291">
        <f t="shared" si="154"/>
        <v>149.5954494805836</v>
      </c>
      <c r="XH31" s="290">
        <v>15.853680785120037</v>
      </c>
      <c r="XI31" s="290">
        <v>15.500626017591431</v>
      </c>
      <c r="XJ31" s="290"/>
      <c r="XK31" s="290">
        <v>0</v>
      </c>
      <c r="XL31" s="290">
        <v>33.40557479859666</v>
      </c>
      <c r="XM31" s="290">
        <v>16.703185291334247</v>
      </c>
      <c r="XN31" s="290">
        <v>16.671506015235416</v>
      </c>
      <c r="XO31" s="290">
        <v>16.697901321599822</v>
      </c>
      <c r="XP31" s="290">
        <v>16.422132887762544</v>
      </c>
      <c r="XQ31" s="290">
        <f>VLOOKUP(C31,'[2]Фін.рез.(витрати)'!$C$8:$AL$94,36,0)</f>
        <v>18.340842363343391</v>
      </c>
      <c r="XR31" s="290"/>
      <c r="XS31" s="290"/>
      <c r="XT31" s="88">
        <f t="shared" si="60"/>
        <v>149.5954494805836</v>
      </c>
      <c r="XU31" s="88">
        <f t="shared" si="61"/>
        <v>0</v>
      </c>
      <c r="XV31" s="88">
        <f t="shared" si="62"/>
        <v>149.5954494805836</v>
      </c>
      <c r="XW31" s="291">
        <f t="shared" si="155"/>
        <v>0</v>
      </c>
      <c r="XX31" s="291">
        <v>0</v>
      </c>
      <c r="XY31" s="150">
        <v>0</v>
      </c>
      <c r="XZ31" s="150">
        <v>0</v>
      </c>
      <c r="YA31" s="150">
        <v>0</v>
      </c>
      <c r="YB31" s="150">
        <v>0</v>
      </c>
      <c r="YC31" s="150">
        <v>0</v>
      </c>
      <c r="YD31" s="150">
        <v>0</v>
      </c>
      <c r="YE31" s="150">
        <v>0</v>
      </c>
      <c r="YF31" s="150">
        <v>0</v>
      </c>
      <c r="YG31" s="150">
        <v>0</v>
      </c>
      <c r="YH31" s="150"/>
      <c r="YI31" s="150"/>
      <c r="YJ31" s="88">
        <f t="shared" si="156"/>
        <v>0</v>
      </c>
      <c r="YK31" s="290">
        <v>0</v>
      </c>
      <c r="YL31" s="290">
        <v>0</v>
      </c>
      <c r="YM31" s="290">
        <v>0</v>
      </c>
      <c r="YN31" s="290">
        <v>0</v>
      </c>
      <c r="YO31" s="290">
        <v>0</v>
      </c>
      <c r="YP31" s="290">
        <v>0</v>
      </c>
      <c r="YQ31" s="290">
        <v>0</v>
      </c>
      <c r="YR31" s="290">
        <v>0</v>
      </c>
      <c r="YS31" s="290">
        <v>0</v>
      </c>
      <c r="YT31" s="290">
        <f>VLOOKUP(C31,'[2]Фін.рез.(витрати)'!$C$8:$AM$94,37,0)</f>
        <v>0</v>
      </c>
      <c r="YU31" s="290"/>
      <c r="YV31" s="290"/>
      <c r="YW31" s="143">
        <f t="shared" si="157"/>
        <v>0</v>
      </c>
      <c r="YX31" s="88">
        <f t="shared" si="63"/>
        <v>0</v>
      </c>
      <c r="YY31" s="88">
        <f t="shared" si="64"/>
        <v>0</v>
      </c>
      <c r="YZ31" s="291">
        <f t="shared" si="158"/>
        <v>0</v>
      </c>
      <c r="ZA31" s="291">
        <v>0</v>
      </c>
      <c r="ZB31" s="150">
        <v>0</v>
      </c>
      <c r="ZC31" s="150">
        <v>0</v>
      </c>
      <c r="ZD31" s="150">
        <v>0</v>
      </c>
      <c r="ZE31" s="150">
        <v>0</v>
      </c>
      <c r="ZF31" s="150">
        <v>0</v>
      </c>
      <c r="ZG31" s="150">
        <v>0</v>
      </c>
      <c r="ZH31" s="150">
        <v>0</v>
      </c>
      <c r="ZI31" s="150">
        <v>0</v>
      </c>
      <c r="ZJ31" s="150">
        <v>0</v>
      </c>
      <c r="ZK31" s="150"/>
      <c r="ZL31" s="150"/>
      <c r="ZM31" s="88">
        <f t="shared" si="159"/>
        <v>0</v>
      </c>
      <c r="ZN31" s="291"/>
      <c r="ZO31" s="290">
        <v>0</v>
      </c>
      <c r="ZP31" s="290">
        <v>0</v>
      </c>
      <c r="ZQ31" s="290">
        <v>0</v>
      </c>
      <c r="ZR31" s="290"/>
      <c r="ZS31" s="290"/>
      <c r="ZT31" s="290"/>
      <c r="ZU31" s="290"/>
      <c r="ZV31" s="290"/>
      <c r="ZW31" s="290"/>
      <c r="ZX31" s="290"/>
      <c r="ZY31" s="290"/>
      <c r="ZZ31" s="88">
        <f t="shared" si="65"/>
        <v>0</v>
      </c>
      <c r="AAA31" s="88">
        <f t="shared" si="66"/>
        <v>0</v>
      </c>
      <c r="AAB31" s="88">
        <f t="shared" si="67"/>
        <v>0</v>
      </c>
      <c r="AAC31" s="291">
        <f t="shared" si="160"/>
        <v>0</v>
      </c>
      <c r="AAD31" s="291">
        <v>0</v>
      </c>
      <c r="AAE31" s="150">
        <v>0</v>
      </c>
      <c r="AAF31" s="150">
        <v>0</v>
      </c>
      <c r="AAG31" s="150">
        <v>0</v>
      </c>
      <c r="AAH31" s="150">
        <v>0</v>
      </c>
      <c r="AAI31" s="150">
        <v>0</v>
      </c>
      <c r="AAJ31" s="150">
        <v>0</v>
      </c>
      <c r="AAK31" s="150">
        <v>0</v>
      </c>
      <c r="AAL31" s="150">
        <v>0</v>
      </c>
      <c r="AAM31" s="150">
        <v>0</v>
      </c>
      <c r="AAN31" s="150"/>
      <c r="AAO31" s="150"/>
      <c r="AAP31" s="88">
        <f t="shared" si="161"/>
        <v>0</v>
      </c>
      <c r="AAQ31" s="290">
        <v>0</v>
      </c>
      <c r="AAR31" s="290">
        <v>0</v>
      </c>
      <c r="AAS31" s="290">
        <v>0</v>
      </c>
      <c r="AAT31" s="290">
        <v>0</v>
      </c>
      <c r="AAU31" s="290">
        <v>0</v>
      </c>
      <c r="AAV31" s="290">
        <v>0</v>
      </c>
      <c r="AAW31" s="290">
        <v>0</v>
      </c>
      <c r="AAX31" s="290">
        <v>0</v>
      </c>
      <c r="AAY31" s="290">
        <v>0</v>
      </c>
      <c r="AAZ31" s="290">
        <f>VLOOKUP(C31,'[2]Фін.рез.(витрати)'!$C$8:$AO$94,39,0)</f>
        <v>0</v>
      </c>
      <c r="ABA31" s="290"/>
      <c r="ABB31" s="290"/>
      <c r="ABC31" s="88">
        <f t="shared" si="68"/>
        <v>0</v>
      </c>
      <c r="ABD31" s="88">
        <f t="shared" si="69"/>
        <v>0</v>
      </c>
      <c r="ABE31" s="88">
        <f t="shared" si="70"/>
        <v>0</v>
      </c>
      <c r="ABF31" s="291">
        <f t="shared" si="162"/>
        <v>0</v>
      </c>
      <c r="ABG31" s="291">
        <v>0</v>
      </c>
      <c r="ABH31" s="150">
        <v>0</v>
      </c>
      <c r="ABI31" s="150">
        <v>0</v>
      </c>
      <c r="ABJ31" s="150">
        <v>0</v>
      </c>
      <c r="ABK31" s="150">
        <v>0</v>
      </c>
      <c r="ABL31" s="150">
        <v>0</v>
      </c>
      <c r="ABM31" s="150">
        <v>0</v>
      </c>
      <c r="ABN31" s="150">
        <v>0</v>
      </c>
      <c r="ABO31" s="150">
        <v>0</v>
      </c>
      <c r="ABP31" s="150">
        <v>0</v>
      </c>
      <c r="ABQ31" s="150"/>
      <c r="ABR31" s="150"/>
      <c r="ABS31" s="88">
        <f t="shared" si="163"/>
        <v>0</v>
      </c>
      <c r="ABT31" s="290">
        <v>0</v>
      </c>
      <c r="ABU31" s="290"/>
      <c r="ABV31" s="290"/>
      <c r="ABW31" s="290"/>
      <c r="ABX31" s="290"/>
      <c r="ABY31" s="290"/>
      <c r="ABZ31" s="290"/>
      <c r="ACA31" s="290">
        <v>0</v>
      </c>
      <c r="ACB31" s="290">
        <v>0</v>
      </c>
      <c r="ACC31" s="290">
        <f>VLOOKUP(C31,'[2]Фін.рез.(витрати)'!$C$8:$AP$94,40,0)</f>
        <v>0</v>
      </c>
      <c r="ACD31" s="290"/>
      <c r="ACE31" s="290"/>
      <c r="ACF31" s="88">
        <f t="shared" si="71"/>
        <v>0</v>
      </c>
      <c r="ACG31" s="88">
        <f t="shared" si="72"/>
        <v>0</v>
      </c>
      <c r="ACH31" s="88">
        <f t="shared" si="73"/>
        <v>0</v>
      </c>
      <c r="ACI31" s="86">
        <f t="shared" si="74"/>
        <v>0</v>
      </c>
      <c r="ACJ31" s="88">
        <f t="shared" si="75"/>
        <v>0</v>
      </c>
      <c r="ACK31" s="288">
        <f t="shared" si="76"/>
        <v>0</v>
      </c>
      <c r="ACL31" s="88">
        <f t="shared" si="77"/>
        <v>0</v>
      </c>
      <c r="ACM31" s="88">
        <f t="shared" si="78"/>
        <v>0</v>
      </c>
      <c r="ACN31" s="290">
        <f t="shared" si="164"/>
        <v>0</v>
      </c>
      <c r="ACO31" s="290">
        <v>0</v>
      </c>
      <c r="ACP31" s="143">
        <v>0</v>
      </c>
      <c r="ACQ31" s="143">
        <v>0</v>
      </c>
      <c r="ACR31" s="143">
        <v>0</v>
      </c>
      <c r="ACS31" s="143">
        <v>0</v>
      </c>
      <c r="ACT31" s="143">
        <v>0</v>
      </c>
      <c r="ACU31" s="143">
        <v>0</v>
      </c>
      <c r="ACV31" s="143">
        <v>0</v>
      </c>
      <c r="ACW31" s="143">
        <v>0</v>
      </c>
      <c r="ACX31" s="143">
        <v>0</v>
      </c>
      <c r="ACY31" s="143"/>
      <c r="ACZ31" s="143"/>
      <c r="ADA31" s="8">
        <f t="shared" si="165"/>
        <v>0</v>
      </c>
      <c r="ADB31" s="290">
        <v>0</v>
      </c>
      <c r="ADC31" s="290">
        <v>0</v>
      </c>
      <c r="ADD31" s="290">
        <v>0</v>
      </c>
      <c r="ADE31" s="290">
        <v>0</v>
      </c>
      <c r="ADF31" s="290">
        <v>0</v>
      </c>
      <c r="ADG31" s="290">
        <v>0</v>
      </c>
      <c r="ADH31" s="290">
        <v>0</v>
      </c>
      <c r="ADI31" s="290">
        <v>0</v>
      </c>
      <c r="ADJ31" s="290">
        <v>0</v>
      </c>
      <c r="ADK31" s="290">
        <f>VLOOKUP(C31,'[2]Фін.рез.(витрати)'!$C$8:$AR$94,42,0)</f>
        <v>0</v>
      </c>
      <c r="ADL31" s="290"/>
      <c r="ADM31" s="290"/>
      <c r="ADN31" s="8">
        <f t="shared" si="79"/>
        <v>0</v>
      </c>
      <c r="ADO31" s="8">
        <f t="shared" si="80"/>
        <v>0</v>
      </c>
      <c r="ADP31" s="8">
        <f t="shared" si="81"/>
        <v>0</v>
      </c>
      <c r="ADQ31" s="290">
        <f t="shared" si="166"/>
        <v>0</v>
      </c>
      <c r="ADR31" s="290">
        <v>0</v>
      </c>
      <c r="ADS31" s="143">
        <v>0</v>
      </c>
      <c r="ADT31" s="143">
        <v>0</v>
      </c>
      <c r="ADU31" s="143">
        <v>0</v>
      </c>
      <c r="ADV31" s="143">
        <v>0</v>
      </c>
      <c r="ADW31" s="143">
        <v>0</v>
      </c>
      <c r="ADX31" s="143">
        <v>0</v>
      </c>
      <c r="ADY31" s="143">
        <v>0</v>
      </c>
      <c r="ADZ31" s="143">
        <v>0</v>
      </c>
      <c r="AEA31" s="143">
        <v>0</v>
      </c>
      <c r="AEB31" s="143"/>
      <c r="AEC31" s="143"/>
      <c r="AED31" s="8">
        <f t="shared" si="167"/>
        <v>0</v>
      </c>
      <c r="AEE31" s="290">
        <v>0</v>
      </c>
      <c r="AEF31" s="290">
        <v>0</v>
      </c>
      <c r="AEG31" s="290">
        <v>0</v>
      </c>
      <c r="AEH31" s="290">
        <v>0</v>
      </c>
      <c r="AEI31" s="290">
        <v>0</v>
      </c>
      <c r="AEJ31" s="290">
        <v>0</v>
      </c>
      <c r="AEK31" s="290">
        <v>0</v>
      </c>
      <c r="AEL31" s="290">
        <v>0</v>
      </c>
      <c r="AEM31" s="290">
        <v>0</v>
      </c>
      <c r="AEN31" s="290">
        <f>VLOOKUP(C31,'[2]Фін.рез.(витрати)'!$C$8:$AS$94,43,0)</f>
        <v>0</v>
      </c>
      <c r="AEO31" s="290"/>
      <c r="AEP31" s="290"/>
      <c r="AEQ31" s="8">
        <f t="shared" si="82"/>
        <v>0</v>
      </c>
      <c r="AER31" s="8">
        <f t="shared" si="83"/>
        <v>0</v>
      </c>
      <c r="AES31" s="8">
        <f t="shared" si="84"/>
        <v>0</v>
      </c>
      <c r="AET31" s="290">
        <f t="shared" si="168"/>
        <v>0</v>
      </c>
      <c r="AEU31" s="290"/>
      <c r="AEV31" s="143"/>
      <c r="AEW31" s="143"/>
      <c r="AEX31" s="143"/>
      <c r="AEY31" s="143"/>
      <c r="AEZ31" s="143"/>
      <c r="AFA31" s="143"/>
      <c r="AFB31" s="143"/>
      <c r="AFC31" s="143"/>
      <c r="AFD31" s="143"/>
      <c r="AFE31" s="143"/>
      <c r="AFF31" s="143"/>
      <c r="AFG31" s="8">
        <f t="shared" si="169"/>
        <v>0</v>
      </c>
      <c r="AFH31" s="290"/>
      <c r="AFI31" s="290"/>
      <c r="AFJ31" s="290"/>
      <c r="AFK31" s="290"/>
      <c r="AFL31" s="290"/>
      <c r="AFM31" s="290"/>
      <c r="AFN31" s="290"/>
      <c r="AFO31" s="290"/>
      <c r="AFP31" s="290"/>
      <c r="AFQ31" s="290"/>
      <c r="AFR31" s="290"/>
      <c r="AFS31" s="290"/>
      <c r="AFT31" s="8">
        <f t="shared" si="85"/>
        <v>0</v>
      </c>
      <c r="AFU31" s="8">
        <f t="shared" si="86"/>
        <v>0</v>
      </c>
      <c r="AFV31" s="94">
        <f t="shared" si="87"/>
        <v>0</v>
      </c>
      <c r="AFW31" s="293">
        <f t="shared" si="88"/>
        <v>10660.16</v>
      </c>
      <c r="AFX31" s="294">
        <f t="shared" si="89"/>
        <v>4948.5984930616296</v>
      </c>
      <c r="AFY31" s="295">
        <f t="shared" si="90"/>
        <v>-5711.5615069383703</v>
      </c>
      <c r="AFZ31" s="8">
        <f t="shared" si="170"/>
        <v>-5711.5615069383703</v>
      </c>
      <c r="AGA31" s="95">
        <f t="shared" si="171"/>
        <v>0</v>
      </c>
      <c r="AGB31" s="296">
        <f t="shared" si="91"/>
        <v>12792.191999999999</v>
      </c>
      <c r="AGC31" s="295">
        <f t="shared" si="91"/>
        <v>5938.318191673955</v>
      </c>
      <c r="AGD31" s="295">
        <f t="shared" si="92"/>
        <v>-6853.8738083260441</v>
      </c>
      <c r="AGE31" s="8">
        <f t="shared" si="93"/>
        <v>-6853.8738083260441</v>
      </c>
      <c r="AGF31" s="94">
        <f t="shared" si="94"/>
        <v>0</v>
      </c>
      <c r="AGG31" s="107">
        <f t="shared" si="172"/>
        <v>639.6096</v>
      </c>
      <c r="AGH31" s="140">
        <f t="shared" si="173"/>
        <v>296.91590958369778</v>
      </c>
      <c r="AGI31" s="295">
        <f t="shared" si="95"/>
        <v>-342.69369041630222</v>
      </c>
      <c r="AGJ31" s="8">
        <f t="shared" si="96"/>
        <v>-342.69369041630222</v>
      </c>
      <c r="AGK31" s="95">
        <f t="shared" si="97"/>
        <v>0</v>
      </c>
      <c r="AGL31" s="108">
        <f t="shared" si="174"/>
        <v>13431.801599999999</v>
      </c>
      <c r="AGM31" s="108">
        <f t="shared" si="174"/>
        <v>6235.2341012576526</v>
      </c>
      <c r="AGN31" s="297">
        <f t="shared" si="99"/>
        <v>-7196.5674987423463</v>
      </c>
      <c r="AGO31" s="108">
        <f t="shared" si="100"/>
        <v>-7196.5674987423463</v>
      </c>
      <c r="AGP31" s="109">
        <f t="shared" si="101"/>
        <v>0</v>
      </c>
      <c r="AGQ31" s="139">
        <f t="shared" si="175"/>
        <v>4.7619047619047623E-2</v>
      </c>
      <c r="AGR31" s="298"/>
      <c r="AGS31" s="298">
        <v>0.05</v>
      </c>
      <c r="AGT31" s="299"/>
      <c r="AGU31" s="177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</row>
    <row r="32" spans="1:892" s="141" customFormat="1" ht="12.75" outlineLevel="1" x14ac:dyDescent="0.25">
      <c r="A32" s="154">
        <v>462</v>
      </c>
      <c r="B32" s="285">
        <v>3</v>
      </c>
      <c r="C32" s="303" t="s">
        <v>1727</v>
      </c>
      <c r="D32" s="301">
        <v>1</v>
      </c>
      <c r="E32" s="149">
        <v>169.5</v>
      </c>
      <c r="F32" s="288">
        <f t="shared" si="0"/>
        <v>846.0200000000001</v>
      </c>
      <c r="G32" s="289">
        <f t="shared" si="1"/>
        <v>805.06531281471621</v>
      </c>
      <c r="H32" s="288">
        <f t="shared" si="2"/>
        <v>-40.954687185283888</v>
      </c>
      <c r="I32" s="88">
        <f t="shared" si="3"/>
        <v>-40.954687185283888</v>
      </c>
      <c r="J32" s="88">
        <f t="shared" si="4"/>
        <v>0</v>
      </c>
      <c r="K32" s="290">
        <f t="shared" si="102"/>
        <v>0</v>
      </c>
      <c r="L32" s="143">
        <v>0</v>
      </c>
      <c r="M32" s="143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0</v>
      </c>
      <c r="U32" s="143">
        <v>0</v>
      </c>
      <c r="V32" s="143"/>
      <c r="W32" s="143"/>
      <c r="X32" s="143">
        <f t="shared" si="103"/>
        <v>0</v>
      </c>
      <c r="Y32" s="290">
        <v>0</v>
      </c>
      <c r="Z32" s="290">
        <v>0</v>
      </c>
      <c r="AA32" s="290">
        <v>0</v>
      </c>
      <c r="AB32" s="290">
        <v>0</v>
      </c>
      <c r="AC32" s="290">
        <v>0</v>
      </c>
      <c r="AD32" s="290">
        <v>0</v>
      </c>
      <c r="AE32" s="290">
        <v>0</v>
      </c>
      <c r="AF32" s="290">
        <v>0</v>
      </c>
      <c r="AG32" s="290">
        <v>0</v>
      </c>
      <c r="AH32" s="290">
        <v>0</v>
      </c>
      <c r="AI32" s="290"/>
      <c r="AJ32" s="290"/>
      <c r="AK32" s="143"/>
      <c r="AL32" s="143">
        <f t="shared" si="104"/>
        <v>0</v>
      </c>
      <c r="AM32" s="143">
        <f t="shared" si="5"/>
        <v>0</v>
      </c>
      <c r="AN32" s="290">
        <f t="shared" si="105"/>
        <v>0</v>
      </c>
      <c r="AO32" s="143">
        <v>0</v>
      </c>
      <c r="AP32" s="143">
        <v>0</v>
      </c>
      <c r="AQ32" s="143">
        <v>0</v>
      </c>
      <c r="AR32" s="143">
        <v>0</v>
      </c>
      <c r="AS32" s="143">
        <v>0</v>
      </c>
      <c r="AT32" s="143">
        <v>0</v>
      </c>
      <c r="AU32" s="143">
        <v>0</v>
      </c>
      <c r="AV32" s="143">
        <v>0</v>
      </c>
      <c r="AW32" s="143">
        <v>0</v>
      </c>
      <c r="AX32" s="143">
        <v>0</v>
      </c>
      <c r="AY32" s="143"/>
      <c r="AZ32" s="143"/>
      <c r="BA32" s="8">
        <f t="shared" si="106"/>
        <v>0</v>
      </c>
      <c r="BB32" s="290">
        <v>0</v>
      </c>
      <c r="BC32" s="290">
        <v>0</v>
      </c>
      <c r="BD32" s="290">
        <v>0</v>
      </c>
      <c r="BE32" s="290">
        <v>0</v>
      </c>
      <c r="BF32" s="290">
        <v>0</v>
      </c>
      <c r="BG32" s="290">
        <v>0</v>
      </c>
      <c r="BH32" s="290">
        <v>0</v>
      </c>
      <c r="BI32" s="290">
        <v>0</v>
      </c>
      <c r="BJ32" s="290">
        <v>0</v>
      </c>
      <c r="BK32" s="290">
        <v>0</v>
      </c>
      <c r="BL32" s="290"/>
      <c r="BM32" s="290"/>
      <c r="BN32" s="143"/>
      <c r="BO32" s="8">
        <f t="shared" si="6"/>
        <v>0</v>
      </c>
      <c r="BP32" s="8">
        <f t="shared" si="7"/>
        <v>0</v>
      </c>
      <c r="BQ32" s="290">
        <f t="shared" si="107"/>
        <v>0</v>
      </c>
      <c r="BR32" s="143">
        <v>0</v>
      </c>
      <c r="BS32" s="263">
        <v>0</v>
      </c>
      <c r="BT32" s="143">
        <v>0</v>
      </c>
      <c r="BU32" s="143">
        <v>0</v>
      </c>
      <c r="BV32" s="143">
        <v>0</v>
      </c>
      <c r="BW32" s="143">
        <v>0</v>
      </c>
      <c r="BX32" s="143">
        <v>0</v>
      </c>
      <c r="BY32" s="143">
        <v>0</v>
      </c>
      <c r="BZ32" s="143">
        <v>0</v>
      </c>
      <c r="CA32" s="143">
        <v>0</v>
      </c>
      <c r="CB32" s="143"/>
      <c r="CC32" s="143"/>
      <c r="CD32" s="290">
        <f t="shared" si="108"/>
        <v>0</v>
      </c>
      <c r="CE32" s="290">
        <v>0</v>
      </c>
      <c r="CF32" s="290">
        <v>0</v>
      </c>
      <c r="CG32" s="290">
        <v>0</v>
      </c>
      <c r="CH32" s="290">
        <v>0</v>
      </c>
      <c r="CI32" s="290">
        <v>0</v>
      </c>
      <c r="CJ32" s="290">
        <v>0</v>
      </c>
      <c r="CK32" s="290">
        <v>0</v>
      </c>
      <c r="CL32" s="290">
        <v>0</v>
      </c>
      <c r="CM32" s="290">
        <v>0</v>
      </c>
      <c r="CN32" s="290">
        <v>0</v>
      </c>
      <c r="CO32" s="290"/>
      <c r="CP32" s="290"/>
      <c r="CQ32" s="143"/>
      <c r="CR32" s="8">
        <f t="shared" si="8"/>
        <v>0</v>
      </c>
      <c r="CS32" s="8">
        <f t="shared" si="9"/>
        <v>0</v>
      </c>
      <c r="CT32" s="290">
        <f t="shared" si="109"/>
        <v>0</v>
      </c>
      <c r="CU32" s="290">
        <v>0</v>
      </c>
      <c r="CV32" s="143">
        <v>0</v>
      </c>
      <c r="CW32" s="143">
        <v>0</v>
      </c>
      <c r="CX32" s="143">
        <v>0</v>
      </c>
      <c r="CY32" s="143">
        <v>0</v>
      </c>
      <c r="CZ32" s="143">
        <v>0</v>
      </c>
      <c r="DA32" s="143">
        <v>0</v>
      </c>
      <c r="DB32" s="143">
        <v>0</v>
      </c>
      <c r="DC32" s="143">
        <v>0</v>
      </c>
      <c r="DD32" s="143">
        <v>0</v>
      </c>
      <c r="DE32" s="143"/>
      <c r="DF32" s="143"/>
      <c r="DG32" s="290">
        <f t="shared" si="110"/>
        <v>0</v>
      </c>
      <c r="DH32" s="290">
        <v>0</v>
      </c>
      <c r="DI32" s="290">
        <v>0</v>
      </c>
      <c r="DJ32" s="290">
        <v>0</v>
      </c>
      <c r="DK32" s="290">
        <v>0</v>
      </c>
      <c r="DL32" s="290">
        <v>0</v>
      </c>
      <c r="DM32" s="290">
        <v>0</v>
      </c>
      <c r="DN32" s="290">
        <v>0</v>
      </c>
      <c r="DO32" s="290">
        <v>0</v>
      </c>
      <c r="DP32" s="290">
        <v>0</v>
      </c>
      <c r="DQ32" s="290">
        <v>0</v>
      </c>
      <c r="DR32" s="290"/>
      <c r="DS32" s="290"/>
      <c r="DT32" s="143">
        <f t="shared" si="111"/>
        <v>0</v>
      </c>
      <c r="DU32" s="8">
        <f t="shared" si="10"/>
        <v>0</v>
      </c>
      <c r="DV32" s="8">
        <f t="shared" si="112"/>
        <v>0</v>
      </c>
      <c r="DW32" s="290">
        <f t="shared" si="11"/>
        <v>0</v>
      </c>
      <c r="DX32" s="290">
        <v>0</v>
      </c>
      <c r="DY32" s="143">
        <v>0</v>
      </c>
      <c r="DZ32" s="143">
        <v>0</v>
      </c>
      <c r="EA32" s="143">
        <v>0</v>
      </c>
      <c r="EB32" s="143">
        <v>0</v>
      </c>
      <c r="EC32" s="143">
        <v>0</v>
      </c>
      <c r="ED32" s="143">
        <v>0</v>
      </c>
      <c r="EE32" s="143">
        <v>0</v>
      </c>
      <c r="EF32" s="143">
        <v>0</v>
      </c>
      <c r="EG32" s="143">
        <v>0</v>
      </c>
      <c r="EH32" s="143"/>
      <c r="EI32" s="143"/>
      <c r="EJ32" s="143"/>
      <c r="EK32" s="290">
        <f t="shared" si="113"/>
        <v>0</v>
      </c>
      <c r="EL32" s="290">
        <v>0</v>
      </c>
      <c r="EM32" s="290">
        <v>0</v>
      </c>
      <c r="EN32" s="290">
        <v>0</v>
      </c>
      <c r="EO32" s="290">
        <v>0</v>
      </c>
      <c r="EP32" s="290">
        <v>0</v>
      </c>
      <c r="EQ32" s="290">
        <v>0</v>
      </c>
      <c r="ER32" s="290">
        <v>0</v>
      </c>
      <c r="ES32" s="290">
        <v>0</v>
      </c>
      <c r="ET32" s="290">
        <v>0</v>
      </c>
      <c r="EU32" s="290">
        <v>0</v>
      </c>
      <c r="EV32" s="290"/>
      <c r="EW32" s="290"/>
      <c r="EX32" s="8">
        <f t="shared" si="12"/>
        <v>0</v>
      </c>
      <c r="EY32" s="8">
        <f t="shared" si="114"/>
        <v>0</v>
      </c>
      <c r="EZ32" s="8">
        <f t="shared" si="115"/>
        <v>0</v>
      </c>
      <c r="FA32" s="290">
        <f t="shared" si="116"/>
        <v>0</v>
      </c>
      <c r="FB32" s="290">
        <v>0</v>
      </c>
      <c r="FC32" s="143">
        <v>0</v>
      </c>
      <c r="FD32" s="143">
        <v>0</v>
      </c>
      <c r="FE32" s="143">
        <v>0</v>
      </c>
      <c r="FF32" s="143">
        <v>0</v>
      </c>
      <c r="FG32" s="143">
        <v>0</v>
      </c>
      <c r="FH32" s="143">
        <v>0</v>
      </c>
      <c r="FI32" s="143">
        <v>0</v>
      </c>
      <c r="FJ32" s="143">
        <v>0</v>
      </c>
      <c r="FK32" s="143">
        <v>0</v>
      </c>
      <c r="FL32" s="143"/>
      <c r="FM32" s="143"/>
      <c r="FN32" s="8">
        <f t="shared" si="117"/>
        <v>0</v>
      </c>
      <c r="FO32" s="290">
        <v>0</v>
      </c>
      <c r="FP32" s="290">
        <v>0</v>
      </c>
      <c r="FQ32" s="290">
        <v>0</v>
      </c>
      <c r="FR32" s="290">
        <v>0</v>
      </c>
      <c r="FS32" s="290">
        <v>0</v>
      </c>
      <c r="FT32" s="290">
        <v>0</v>
      </c>
      <c r="FU32" s="290">
        <v>0</v>
      </c>
      <c r="FV32" s="290">
        <v>0</v>
      </c>
      <c r="FW32" s="290">
        <v>0</v>
      </c>
      <c r="FX32" s="290">
        <v>0</v>
      </c>
      <c r="FY32" s="290"/>
      <c r="FZ32" s="290"/>
      <c r="GA32" s="143">
        <f t="shared" si="118"/>
        <v>0</v>
      </c>
      <c r="GB32" s="8">
        <f t="shared" si="119"/>
        <v>0</v>
      </c>
      <c r="GC32" s="8">
        <f t="shared" si="120"/>
        <v>0</v>
      </c>
      <c r="GD32" s="290">
        <f t="shared" si="121"/>
        <v>0</v>
      </c>
      <c r="GE32" s="143"/>
      <c r="GF32" s="143"/>
      <c r="GG32" s="143"/>
      <c r="GH32" s="143"/>
      <c r="GI32" s="143"/>
      <c r="GJ32" s="143"/>
      <c r="GK32" s="143"/>
      <c r="GL32" s="143"/>
      <c r="GM32" s="143"/>
      <c r="GN32" s="143"/>
      <c r="GO32" s="143"/>
      <c r="GP32" s="143"/>
      <c r="GQ32" s="8">
        <f t="shared" si="122"/>
        <v>0</v>
      </c>
      <c r="GR32" s="290">
        <v>0</v>
      </c>
      <c r="GS32" s="290">
        <f>VLOOKUP(C32,'[2]Фін.рез.(витрати)'!$C$8:$V$94,20,0)</f>
        <v>0</v>
      </c>
      <c r="GT32" s="290"/>
      <c r="GU32" s="290"/>
      <c r="GV32" s="143">
        <f t="shared" si="123"/>
        <v>0</v>
      </c>
      <c r="GW32" s="8">
        <f t="shared" si="13"/>
        <v>0</v>
      </c>
      <c r="GX32" s="8">
        <f t="shared" si="14"/>
        <v>0</v>
      </c>
      <c r="GY32" s="290">
        <f t="shared" si="124"/>
        <v>846.0200000000001</v>
      </c>
      <c r="GZ32" s="290">
        <v>75.11</v>
      </c>
      <c r="HA32" s="143">
        <v>75.11</v>
      </c>
      <c r="HB32" s="143">
        <v>75.11</v>
      </c>
      <c r="HC32" s="143">
        <v>75.11</v>
      </c>
      <c r="HD32" s="143">
        <v>75.11</v>
      </c>
      <c r="HE32" s="143">
        <v>75.11</v>
      </c>
      <c r="HF32" s="143">
        <v>98.84</v>
      </c>
      <c r="HG32" s="143">
        <v>98.84</v>
      </c>
      <c r="HH32" s="143">
        <v>98.84</v>
      </c>
      <c r="HI32" s="143">
        <v>98.84</v>
      </c>
      <c r="HJ32" s="143"/>
      <c r="HK32" s="143"/>
      <c r="HL32" s="8">
        <f t="shared" si="125"/>
        <v>805.06531281471621</v>
      </c>
      <c r="HM32" s="290">
        <v>105.7455697464566</v>
      </c>
      <c r="HN32" s="290">
        <v>78.125533046841568</v>
      </c>
      <c r="HO32" s="290">
        <v>91.779158119352672</v>
      </c>
      <c r="HP32" s="290">
        <v>69.190960649028312</v>
      </c>
      <c r="HQ32" s="290">
        <v>78.528787095808354</v>
      </c>
      <c r="HR32" s="290">
        <v>78.341917255877988</v>
      </c>
      <c r="HS32" s="290">
        <v>72.187552832117973</v>
      </c>
      <c r="HT32" s="290">
        <v>71.764584669079483</v>
      </c>
      <c r="HU32" s="290">
        <v>80.671621350044006</v>
      </c>
      <c r="HV32" s="290">
        <v>78.729628050109227</v>
      </c>
      <c r="HW32" s="290"/>
      <c r="HX32" s="290"/>
      <c r="HY32" s="8">
        <f t="shared" si="15"/>
        <v>-40.954687185283888</v>
      </c>
      <c r="HZ32" s="8">
        <f t="shared" si="16"/>
        <v>-40.954687185283888</v>
      </c>
      <c r="IA32" s="8">
        <f t="shared" si="17"/>
        <v>0</v>
      </c>
      <c r="IB32" s="291">
        <f t="shared" si="126"/>
        <v>0</v>
      </c>
      <c r="IC32" s="291">
        <v>0</v>
      </c>
      <c r="ID32" s="150">
        <v>0</v>
      </c>
      <c r="IE32" s="150">
        <v>0</v>
      </c>
      <c r="IF32" s="291">
        <v>0</v>
      </c>
      <c r="IG32" s="291">
        <v>0</v>
      </c>
      <c r="IH32" s="291">
        <v>0</v>
      </c>
      <c r="II32" s="291">
        <v>0</v>
      </c>
      <c r="IJ32" s="291"/>
      <c r="IK32" s="291"/>
      <c r="IL32" s="291"/>
      <c r="IM32" s="291"/>
      <c r="IN32" s="291"/>
      <c r="IO32" s="88">
        <f t="shared" si="127"/>
        <v>0</v>
      </c>
      <c r="IP32" s="290">
        <v>0</v>
      </c>
      <c r="IQ32" s="290">
        <v>0</v>
      </c>
      <c r="IR32" s="290">
        <v>0</v>
      </c>
      <c r="IS32" s="290">
        <v>0</v>
      </c>
      <c r="IT32" s="290">
        <v>0</v>
      </c>
      <c r="IU32" s="290">
        <v>0</v>
      </c>
      <c r="IV32" s="290">
        <v>0</v>
      </c>
      <c r="IW32" s="290">
        <v>0</v>
      </c>
      <c r="IX32" s="290">
        <v>0</v>
      </c>
      <c r="IY32" s="290">
        <v>0</v>
      </c>
      <c r="IZ32" s="290"/>
      <c r="JA32" s="290"/>
      <c r="JB32" s="150">
        <f t="shared" si="18"/>
        <v>0</v>
      </c>
      <c r="JC32" s="88">
        <f t="shared" si="19"/>
        <v>0</v>
      </c>
      <c r="JD32" s="88">
        <f t="shared" si="20"/>
        <v>0</v>
      </c>
      <c r="JE32" s="291">
        <f t="shared" si="128"/>
        <v>0</v>
      </c>
      <c r="JF32" s="291">
        <v>0</v>
      </c>
      <c r="JG32" s="150">
        <v>0</v>
      </c>
      <c r="JH32" s="150">
        <v>0</v>
      </c>
      <c r="JI32" s="150">
        <v>0</v>
      </c>
      <c r="JJ32" s="150">
        <v>0</v>
      </c>
      <c r="JK32" s="150">
        <v>0</v>
      </c>
      <c r="JL32" s="150">
        <v>0</v>
      </c>
      <c r="JM32" s="150">
        <v>0</v>
      </c>
      <c r="JN32" s="150">
        <v>0</v>
      </c>
      <c r="JO32" s="150">
        <v>0</v>
      </c>
      <c r="JP32" s="150"/>
      <c r="JQ32" s="150"/>
      <c r="JR32" s="291">
        <f t="shared" si="129"/>
        <v>0</v>
      </c>
      <c r="JS32" s="290">
        <v>0</v>
      </c>
      <c r="JT32" s="290">
        <v>0</v>
      </c>
      <c r="JU32" s="290">
        <v>0</v>
      </c>
      <c r="JV32" s="290">
        <v>0</v>
      </c>
      <c r="JW32" s="290">
        <v>0</v>
      </c>
      <c r="JX32" s="290">
        <v>0</v>
      </c>
      <c r="JY32" s="290">
        <v>0</v>
      </c>
      <c r="JZ32" s="290">
        <v>0</v>
      </c>
      <c r="KA32" s="290">
        <v>0</v>
      </c>
      <c r="KB32" s="290">
        <v>0</v>
      </c>
      <c r="KC32" s="290"/>
      <c r="KD32" s="290"/>
      <c r="KE32" s="150">
        <f t="shared" si="21"/>
        <v>0</v>
      </c>
      <c r="KF32" s="88">
        <f t="shared" si="22"/>
        <v>0</v>
      </c>
      <c r="KG32" s="88">
        <f t="shared" si="23"/>
        <v>0</v>
      </c>
      <c r="KH32" s="291">
        <f t="shared" si="130"/>
        <v>1053.68</v>
      </c>
      <c r="KI32" s="291">
        <v>92.68</v>
      </c>
      <c r="KJ32" s="150">
        <v>92.68</v>
      </c>
      <c r="KK32" s="150">
        <v>92.68</v>
      </c>
      <c r="KL32" s="150">
        <v>92.68</v>
      </c>
      <c r="KM32" s="150">
        <v>92.68</v>
      </c>
      <c r="KN32" s="150">
        <v>92.68</v>
      </c>
      <c r="KO32" s="150">
        <v>124.4</v>
      </c>
      <c r="KP32" s="150">
        <v>124.4</v>
      </c>
      <c r="KQ32" s="150">
        <v>124.4</v>
      </c>
      <c r="KR32" s="150">
        <v>124.4</v>
      </c>
      <c r="KS32" s="150"/>
      <c r="KT32" s="150"/>
      <c r="KU32" s="88">
        <f t="shared" si="131"/>
        <v>1470.0507609551942</v>
      </c>
      <c r="KV32" s="290">
        <v>126.33628879160069</v>
      </c>
      <c r="KW32" s="290">
        <v>135.08111246844862</v>
      </c>
      <c r="KX32" s="290">
        <v>134.22852454860791</v>
      </c>
      <c r="KY32" s="290">
        <v>127.65656537188146</v>
      </c>
      <c r="KZ32" s="290">
        <v>133.17732937996718</v>
      </c>
      <c r="LA32" s="290">
        <v>171.40173692370433</v>
      </c>
      <c r="LB32" s="290">
        <v>159.07556586721913</v>
      </c>
      <c r="LC32" s="290">
        <v>157.95881363572457</v>
      </c>
      <c r="LD32" s="290">
        <v>162.9020362563262</v>
      </c>
      <c r="LE32" s="290">
        <v>162.2327877117142</v>
      </c>
      <c r="LF32" s="290"/>
      <c r="LG32" s="290"/>
      <c r="LH32" s="150">
        <f t="shared" si="132"/>
        <v>416.3707609551941</v>
      </c>
      <c r="LI32" s="88">
        <f t="shared" si="24"/>
        <v>0</v>
      </c>
      <c r="LJ32" s="88">
        <f t="shared" si="25"/>
        <v>416.3707609551941</v>
      </c>
      <c r="LK32" s="88">
        <f t="shared" si="133"/>
        <v>0</v>
      </c>
      <c r="LL32" s="150"/>
      <c r="LM32" s="150"/>
      <c r="LN32" s="150"/>
      <c r="LO32" s="150"/>
      <c r="LP32" s="150"/>
      <c r="LQ32" s="150"/>
      <c r="LR32" s="150"/>
      <c r="LS32" s="150"/>
      <c r="LT32" s="150"/>
      <c r="LU32" s="150"/>
      <c r="LV32" s="150"/>
      <c r="LW32" s="150"/>
      <c r="LX32" s="88">
        <f t="shared" si="26"/>
        <v>0</v>
      </c>
      <c r="LY32" s="150"/>
      <c r="LZ32" s="150"/>
      <c r="MA32" s="150"/>
      <c r="MB32" s="150"/>
      <c r="MC32" s="150"/>
      <c r="MD32" s="150"/>
      <c r="ME32" s="150"/>
      <c r="MF32" s="150"/>
      <c r="MG32" s="150"/>
      <c r="MH32" s="150"/>
      <c r="MI32" s="150"/>
      <c r="MJ32" s="291">
        <v>0</v>
      </c>
      <c r="MK32" s="150"/>
      <c r="ML32" s="88">
        <f t="shared" si="27"/>
        <v>0</v>
      </c>
      <c r="MM32" s="88">
        <f t="shared" si="28"/>
        <v>0</v>
      </c>
      <c r="MN32" s="88">
        <f t="shared" si="134"/>
        <v>2115.6400000000003</v>
      </c>
      <c r="MO32" s="88">
        <v>197.5</v>
      </c>
      <c r="MP32" s="150">
        <v>197.5</v>
      </c>
      <c r="MQ32" s="150">
        <v>197.5</v>
      </c>
      <c r="MR32" s="150">
        <v>197.5</v>
      </c>
      <c r="MS32" s="150">
        <v>197.5</v>
      </c>
      <c r="MT32" s="150">
        <v>197.5</v>
      </c>
      <c r="MU32" s="150">
        <v>232.66</v>
      </c>
      <c r="MV32" s="150">
        <v>232.66</v>
      </c>
      <c r="MW32" s="150">
        <v>232.66</v>
      </c>
      <c r="MX32" s="150">
        <v>232.66</v>
      </c>
      <c r="MY32" s="150"/>
      <c r="MZ32" s="150"/>
      <c r="NA32" s="88">
        <f t="shared" si="135"/>
        <v>0</v>
      </c>
      <c r="NB32" s="8">
        <v>0</v>
      </c>
      <c r="NC32" s="8">
        <v>0</v>
      </c>
      <c r="ND32" s="8">
        <v>0</v>
      </c>
      <c r="NE32" s="8">
        <v>0</v>
      </c>
      <c r="NF32" s="8">
        <v>0</v>
      </c>
      <c r="NG32" s="8">
        <v>0</v>
      </c>
      <c r="NH32" s="8">
        <v>0</v>
      </c>
      <c r="NI32" s="8">
        <v>0</v>
      </c>
      <c r="NJ32" s="8">
        <v>0</v>
      </c>
      <c r="NK32" s="8">
        <v>0</v>
      </c>
      <c r="NL32" s="8"/>
      <c r="NM32" s="8"/>
      <c r="NN32" s="150">
        <f t="shared" si="136"/>
        <v>-2115.6400000000003</v>
      </c>
      <c r="NO32" s="88">
        <f t="shared" si="29"/>
        <v>-2115.6400000000003</v>
      </c>
      <c r="NP32" s="88">
        <f t="shared" si="30"/>
        <v>0</v>
      </c>
      <c r="NQ32" s="86">
        <f t="shared" si="31"/>
        <v>11.600000000000001</v>
      </c>
      <c r="NR32" s="289">
        <f t="shared" si="32"/>
        <v>0</v>
      </c>
      <c r="NS32" s="288">
        <f t="shared" si="33"/>
        <v>-11.600000000000001</v>
      </c>
      <c r="NT32" s="88">
        <f t="shared" si="34"/>
        <v>-11.600000000000001</v>
      </c>
      <c r="NU32" s="88">
        <f t="shared" si="35"/>
        <v>0</v>
      </c>
      <c r="NV32" s="290">
        <f t="shared" si="137"/>
        <v>0</v>
      </c>
      <c r="NW32" s="290">
        <v>0</v>
      </c>
      <c r="NX32" s="143">
        <v>0</v>
      </c>
      <c r="NY32" s="143">
        <v>0</v>
      </c>
      <c r="NZ32" s="290">
        <v>0</v>
      </c>
      <c r="OA32" s="290">
        <v>0</v>
      </c>
      <c r="OB32" s="290">
        <v>0</v>
      </c>
      <c r="OC32" s="290">
        <v>0</v>
      </c>
      <c r="OD32" s="290">
        <v>0</v>
      </c>
      <c r="OE32" s="290">
        <v>0</v>
      </c>
      <c r="OF32" s="290">
        <v>0</v>
      </c>
      <c r="OG32" s="290"/>
      <c r="OH32" s="290"/>
      <c r="OI32" s="8">
        <f t="shared" si="138"/>
        <v>0</v>
      </c>
      <c r="OJ32" s="8">
        <v>0</v>
      </c>
      <c r="OK32" s="8">
        <v>0</v>
      </c>
      <c r="OL32" s="8">
        <v>0</v>
      </c>
      <c r="OM32" s="8"/>
      <c r="ON32" s="8">
        <v>0</v>
      </c>
      <c r="OO32" s="8">
        <v>0</v>
      </c>
      <c r="OP32" s="8">
        <v>0</v>
      </c>
      <c r="OQ32" s="8">
        <v>0</v>
      </c>
      <c r="OR32" s="8">
        <v>0</v>
      </c>
      <c r="OS32" s="8">
        <v>0</v>
      </c>
      <c r="OT32" s="8"/>
      <c r="OU32" s="8"/>
      <c r="OV32" s="143">
        <f t="shared" si="139"/>
        <v>0</v>
      </c>
      <c r="OW32" s="8">
        <f t="shared" si="36"/>
        <v>0</v>
      </c>
      <c r="OX32" s="8">
        <f t="shared" si="37"/>
        <v>0</v>
      </c>
      <c r="OY32" s="290">
        <f t="shared" si="140"/>
        <v>0</v>
      </c>
      <c r="OZ32" s="290">
        <v>0</v>
      </c>
      <c r="PA32" s="143">
        <v>0</v>
      </c>
      <c r="PB32" s="143">
        <v>0</v>
      </c>
      <c r="PC32" s="143">
        <v>0</v>
      </c>
      <c r="PD32" s="143">
        <v>0</v>
      </c>
      <c r="PE32" s="143">
        <v>0</v>
      </c>
      <c r="PF32" s="143">
        <v>0</v>
      </c>
      <c r="PG32" s="143">
        <v>0</v>
      </c>
      <c r="PH32" s="143">
        <v>0</v>
      </c>
      <c r="PI32" s="143">
        <v>0</v>
      </c>
      <c r="PJ32" s="143"/>
      <c r="PK32" s="143"/>
      <c r="PL32" s="8">
        <f t="shared" si="141"/>
        <v>0</v>
      </c>
      <c r="PM32" s="290">
        <v>0</v>
      </c>
      <c r="PN32" s="290">
        <v>0</v>
      </c>
      <c r="PO32" s="290">
        <v>0</v>
      </c>
      <c r="PP32" s="290">
        <v>0</v>
      </c>
      <c r="PQ32" s="290">
        <v>0</v>
      </c>
      <c r="PR32" s="290">
        <v>0</v>
      </c>
      <c r="PS32" s="290">
        <v>0</v>
      </c>
      <c r="PT32" s="290">
        <v>0</v>
      </c>
      <c r="PU32" s="290">
        <v>0</v>
      </c>
      <c r="PV32" s="290">
        <v>0</v>
      </c>
      <c r="PW32" s="290"/>
      <c r="PX32" s="290"/>
      <c r="PY32" s="143">
        <f t="shared" si="142"/>
        <v>0</v>
      </c>
      <c r="PZ32" s="8">
        <f t="shared" si="38"/>
        <v>0</v>
      </c>
      <c r="QA32" s="8">
        <f t="shared" si="39"/>
        <v>0</v>
      </c>
      <c r="QB32" s="290">
        <f t="shared" si="143"/>
        <v>0</v>
      </c>
      <c r="QC32" s="290">
        <v>0</v>
      </c>
      <c r="QD32" s="143">
        <v>0</v>
      </c>
      <c r="QE32" s="143">
        <v>0</v>
      </c>
      <c r="QF32" s="143">
        <v>0</v>
      </c>
      <c r="QG32" s="143">
        <v>0</v>
      </c>
      <c r="QH32" s="143">
        <v>0</v>
      </c>
      <c r="QI32" s="143">
        <v>0</v>
      </c>
      <c r="QJ32" s="143">
        <v>0</v>
      </c>
      <c r="QK32" s="143">
        <v>0</v>
      </c>
      <c r="QL32" s="143">
        <v>0</v>
      </c>
      <c r="QM32" s="143"/>
      <c r="QN32" s="143"/>
      <c r="QO32" s="8">
        <f t="shared" si="144"/>
        <v>0</v>
      </c>
      <c r="QP32" s="290">
        <v>0</v>
      </c>
      <c r="QQ32" s="290">
        <v>0</v>
      </c>
      <c r="QR32" s="290">
        <v>0</v>
      </c>
      <c r="QS32" s="290"/>
      <c r="QT32" s="290">
        <v>0</v>
      </c>
      <c r="QU32" s="290"/>
      <c r="QV32" s="290"/>
      <c r="QW32" s="290">
        <v>0</v>
      </c>
      <c r="QX32" s="290"/>
      <c r="QY32" s="290">
        <v>0</v>
      </c>
      <c r="QZ32" s="290"/>
      <c r="RA32" s="290"/>
      <c r="RB32" s="143">
        <f t="shared" si="145"/>
        <v>0</v>
      </c>
      <c r="RC32" s="8">
        <f t="shared" si="40"/>
        <v>0</v>
      </c>
      <c r="RD32" s="8">
        <f t="shared" si="41"/>
        <v>0</v>
      </c>
      <c r="RE32" s="290">
        <f t="shared" si="146"/>
        <v>0</v>
      </c>
      <c r="RF32" s="8">
        <v>0</v>
      </c>
      <c r="RG32" s="143">
        <v>0</v>
      </c>
      <c r="RH32" s="143">
        <v>0</v>
      </c>
      <c r="RI32" s="143">
        <v>0</v>
      </c>
      <c r="RJ32" s="143">
        <v>0</v>
      </c>
      <c r="RK32" s="143">
        <v>0</v>
      </c>
      <c r="RL32" s="292">
        <v>0</v>
      </c>
      <c r="RM32" s="143">
        <v>0</v>
      </c>
      <c r="RN32" s="143">
        <v>0</v>
      </c>
      <c r="RO32" s="143">
        <v>0</v>
      </c>
      <c r="RP32" s="143"/>
      <c r="RQ32" s="143"/>
      <c r="RR32" s="8">
        <f t="shared" si="147"/>
        <v>0</v>
      </c>
      <c r="RS32" s="290">
        <v>0</v>
      </c>
      <c r="RT32" s="290"/>
      <c r="RU32" s="290">
        <v>0</v>
      </c>
      <c r="RV32" s="290">
        <v>0</v>
      </c>
      <c r="RW32" s="290">
        <v>0</v>
      </c>
      <c r="RX32" s="290">
        <v>0</v>
      </c>
      <c r="RY32" s="290"/>
      <c r="RZ32" s="290">
        <v>0</v>
      </c>
      <c r="SA32" s="290">
        <v>0</v>
      </c>
      <c r="SB32" s="290">
        <v>0</v>
      </c>
      <c r="SC32" s="290"/>
      <c r="SD32" s="290"/>
      <c r="SE32" s="8">
        <f t="shared" si="42"/>
        <v>0</v>
      </c>
      <c r="SF32" s="8">
        <f t="shared" si="43"/>
        <v>0</v>
      </c>
      <c r="SG32" s="8">
        <f t="shared" si="44"/>
        <v>0</v>
      </c>
      <c r="SH32" s="290">
        <f t="shared" si="148"/>
        <v>0</v>
      </c>
      <c r="SI32" s="290">
        <v>0</v>
      </c>
      <c r="SJ32" s="143">
        <v>0</v>
      </c>
      <c r="SK32" s="143">
        <v>0</v>
      </c>
      <c r="SL32" s="143">
        <v>0</v>
      </c>
      <c r="SM32" s="143">
        <v>0</v>
      </c>
      <c r="SN32" s="143">
        <v>0</v>
      </c>
      <c r="SO32" s="143">
        <v>0</v>
      </c>
      <c r="SP32" s="143">
        <v>0</v>
      </c>
      <c r="SQ32" s="143">
        <v>0</v>
      </c>
      <c r="SR32" s="143">
        <v>0</v>
      </c>
      <c r="SS32" s="143"/>
      <c r="ST32" s="143"/>
      <c r="SU32" s="8">
        <f t="shared" si="149"/>
        <v>0</v>
      </c>
      <c r="SV32" s="290">
        <v>0</v>
      </c>
      <c r="SW32" s="290">
        <v>0</v>
      </c>
      <c r="SX32" s="290">
        <v>0</v>
      </c>
      <c r="SY32" s="290">
        <v>0</v>
      </c>
      <c r="SZ32" s="290">
        <v>0</v>
      </c>
      <c r="TA32" s="290"/>
      <c r="TB32" s="290"/>
      <c r="TC32" s="290">
        <v>0</v>
      </c>
      <c r="TD32" s="290">
        <v>0</v>
      </c>
      <c r="TE32" s="290">
        <f>VLOOKUP(C32,'[2]Фін.рез.(витрати)'!$C$8:$AH$94,32,0)</f>
        <v>0</v>
      </c>
      <c r="TF32" s="290"/>
      <c r="TG32" s="290"/>
      <c r="TH32" s="8">
        <f t="shared" si="45"/>
        <v>0</v>
      </c>
      <c r="TI32" s="8">
        <f t="shared" si="46"/>
        <v>0</v>
      </c>
      <c r="TJ32" s="8">
        <f t="shared" si="47"/>
        <v>0</v>
      </c>
      <c r="TK32" s="290">
        <f t="shared" si="150"/>
        <v>0</v>
      </c>
      <c r="TL32" s="290">
        <v>0</v>
      </c>
      <c r="TM32" s="143">
        <v>0</v>
      </c>
      <c r="TN32" s="143">
        <v>0</v>
      </c>
      <c r="TO32" s="143">
        <v>0</v>
      </c>
      <c r="TP32" s="143">
        <v>0</v>
      </c>
      <c r="TQ32" s="143">
        <v>0</v>
      </c>
      <c r="TR32" s="143">
        <v>0</v>
      </c>
      <c r="TS32" s="143">
        <v>0</v>
      </c>
      <c r="TT32" s="143">
        <v>0</v>
      </c>
      <c r="TU32" s="143">
        <v>0</v>
      </c>
      <c r="TV32" s="143"/>
      <c r="TW32" s="143"/>
      <c r="TX32" s="8">
        <f t="shared" si="151"/>
        <v>0</v>
      </c>
      <c r="TY32" s="290">
        <v>0</v>
      </c>
      <c r="TZ32" s="290">
        <v>0</v>
      </c>
      <c r="UA32" s="290">
        <v>0</v>
      </c>
      <c r="UB32" s="290">
        <v>0</v>
      </c>
      <c r="UC32" s="290">
        <v>0</v>
      </c>
      <c r="UD32" s="290">
        <v>0</v>
      </c>
      <c r="UE32" s="290">
        <v>0</v>
      </c>
      <c r="UF32" s="290">
        <v>0</v>
      </c>
      <c r="UG32" s="290">
        <v>0</v>
      </c>
      <c r="UH32" s="290">
        <f>VLOOKUP(C32,'[2]Фін.рез.(витрати)'!$C$8:$AI$94,33,0)</f>
        <v>0</v>
      </c>
      <c r="UI32" s="290"/>
      <c r="UJ32" s="290"/>
      <c r="UK32" s="8">
        <f t="shared" si="48"/>
        <v>0</v>
      </c>
      <c r="UL32" s="8">
        <f t="shared" si="49"/>
        <v>0</v>
      </c>
      <c r="UM32" s="8">
        <f t="shared" si="50"/>
        <v>0</v>
      </c>
      <c r="UN32" s="290">
        <f t="shared" si="152"/>
        <v>11.600000000000001</v>
      </c>
      <c r="UO32" s="290">
        <v>1.02</v>
      </c>
      <c r="UP32" s="143">
        <v>1.02</v>
      </c>
      <c r="UQ32" s="143">
        <v>1.02</v>
      </c>
      <c r="UR32" s="143">
        <v>1.02</v>
      </c>
      <c r="US32" s="143">
        <v>1.02</v>
      </c>
      <c r="UT32" s="143">
        <v>1.02</v>
      </c>
      <c r="UU32" s="143">
        <v>1.37</v>
      </c>
      <c r="UV32" s="143">
        <v>1.37</v>
      </c>
      <c r="UW32" s="143">
        <v>1.37</v>
      </c>
      <c r="UX32" s="143">
        <v>1.37</v>
      </c>
      <c r="UY32" s="143"/>
      <c r="UZ32" s="143"/>
      <c r="VA32" s="8">
        <f t="shared" si="51"/>
        <v>0</v>
      </c>
      <c r="VB32" s="143"/>
      <c r="VC32" s="143"/>
      <c r="VD32" s="143"/>
      <c r="VE32" s="143"/>
      <c r="VF32" s="143"/>
      <c r="VG32" s="143"/>
      <c r="VH32" s="143"/>
      <c r="VI32" s="143"/>
      <c r="VJ32" s="143"/>
      <c r="VK32" s="143"/>
      <c r="VL32" s="143"/>
      <c r="VM32" s="143"/>
      <c r="VN32" s="8">
        <f t="shared" si="52"/>
        <v>-11.600000000000001</v>
      </c>
      <c r="VO32" s="8">
        <f t="shared" si="53"/>
        <v>-11.600000000000001</v>
      </c>
      <c r="VP32" s="8">
        <f t="shared" si="54"/>
        <v>0</v>
      </c>
      <c r="VQ32" s="88">
        <f t="shared" si="55"/>
        <v>0</v>
      </c>
      <c r="VR32" s="150"/>
      <c r="VS32" s="150"/>
      <c r="VT32" s="150"/>
      <c r="VU32" s="150"/>
      <c r="VV32" s="150"/>
      <c r="VW32" s="150"/>
      <c r="VX32" s="150"/>
      <c r="VY32" s="150"/>
      <c r="VZ32" s="150"/>
      <c r="WA32" s="150"/>
      <c r="WB32" s="150"/>
      <c r="WC32" s="150"/>
      <c r="WD32" s="88">
        <f t="shared" si="56"/>
        <v>0</v>
      </c>
      <c r="WE32" s="143"/>
      <c r="WF32" s="143"/>
      <c r="WG32" s="143"/>
      <c r="WH32" s="143"/>
      <c r="WI32" s="143"/>
      <c r="WJ32" s="143"/>
      <c r="WK32" s="143"/>
      <c r="WL32" s="143"/>
      <c r="WM32" s="143"/>
      <c r="WN32" s="143"/>
      <c r="WO32" s="143"/>
      <c r="WP32" s="143"/>
      <c r="WQ32" s="88">
        <f t="shared" si="57"/>
        <v>0</v>
      </c>
      <c r="WR32" s="88">
        <f t="shared" si="58"/>
        <v>0</v>
      </c>
      <c r="WS32" s="88">
        <f t="shared" si="59"/>
        <v>0</v>
      </c>
      <c r="WT32" s="291">
        <f t="shared" si="153"/>
        <v>0</v>
      </c>
      <c r="WU32" s="291">
        <v>0</v>
      </c>
      <c r="WV32" s="150">
        <v>0</v>
      </c>
      <c r="WW32" s="150">
        <v>0</v>
      </c>
      <c r="WX32" s="150">
        <v>0</v>
      </c>
      <c r="WY32" s="150">
        <v>0</v>
      </c>
      <c r="WZ32" s="150">
        <v>0</v>
      </c>
      <c r="XA32" s="150">
        <v>0</v>
      </c>
      <c r="XB32" s="150">
        <v>0</v>
      </c>
      <c r="XC32" s="150">
        <v>0</v>
      </c>
      <c r="XD32" s="150">
        <v>0</v>
      </c>
      <c r="XE32" s="150"/>
      <c r="XF32" s="150"/>
      <c r="XG32" s="291">
        <f t="shared" si="154"/>
        <v>0</v>
      </c>
      <c r="XH32" s="290">
        <v>0</v>
      </c>
      <c r="XI32" s="290">
        <v>0</v>
      </c>
      <c r="XJ32" s="290"/>
      <c r="XK32" s="290">
        <v>0</v>
      </c>
      <c r="XL32" s="290">
        <v>0</v>
      </c>
      <c r="XM32" s="290">
        <v>0</v>
      </c>
      <c r="XN32" s="290">
        <v>0</v>
      </c>
      <c r="XO32" s="290">
        <v>0</v>
      </c>
      <c r="XP32" s="290">
        <v>0</v>
      </c>
      <c r="XQ32" s="290">
        <f>VLOOKUP(C32,'[2]Фін.рез.(витрати)'!$C$8:$AL$94,36,0)</f>
        <v>0</v>
      </c>
      <c r="XR32" s="290"/>
      <c r="XS32" s="290"/>
      <c r="XT32" s="88">
        <f t="shared" si="60"/>
        <v>0</v>
      </c>
      <c r="XU32" s="88">
        <f t="shared" si="61"/>
        <v>0</v>
      </c>
      <c r="XV32" s="88">
        <f t="shared" si="62"/>
        <v>0</v>
      </c>
      <c r="XW32" s="291">
        <f t="shared" si="155"/>
        <v>0</v>
      </c>
      <c r="XX32" s="291">
        <v>0</v>
      </c>
      <c r="XY32" s="150">
        <v>0</v>
      </c>
      <c r="XZ32" s="150">
        <v>0</v>
      </c>
      <c r="YA32" s="150">
        <v>0</v>
      </c>
      <c r="YB32" s="150">
        <v>0</v>
      </c>
      <c r="YC32" s="150">
        <v>0</v>
      </c>
      <c r="YD32" s="150">
        <v>0</v>
      </c>
      <c r="YE32" s="150">
        <v>0</v>
      </c>
      <c r="YF32" s="150">
        <v>0</v>
      </c>
      <c r="YG32" s="150">
        <v>0</v>
      </c>
      <c r="YH32" s="150"/>
      <c r="YI32" s="150"/>
      <c r="YJ32" s="88">
        <f t="shared" si="156"/>
        <v>0</v>
      </c>
      <c r="YK32" s="290">
        <v>0</v>
      </c>
      <c r="YL32" s="290">
        <v>0</v>
      </c>
      <c r="YM32" s="290">
        <v>0</v>
      </c>
      <c r="YN32" s="290">
        <v>0</v>
      </c>
      <c r="YO32" s="290">
        <v>0</v>
      </c>
      <c r="YP32" s="290">
        <v>0</v>
      </c>
      <c r="YQ32" s="290">
        <v>0</v>
      </c>
      <c r="YR32" s="290">
        <v>0</v>
      </c>
      <c r="YS32" s="290">
        <v>0</v>
      </c>
      <c r="YT32" s="290">
        <f>VLOOKUP(C32,'[2]Фін.рез.(витрати)'!$C$8:$AM$94,37,0)</f>
        <v>0</v>
      </c>
      <c r="YU32" s="290"/>
      <c r="YV32" s="290"/>
      <c r="YW32" s="143">
        <f t="shared" si="157"/>
        <v>0</v>
      </c>
      <c r="YX32" s="88">
        <f t="shared" si="63"/>
        <v>0</v>
      </c>
      <c r="YY32" s="88">
        <f t="shared" si="64"/>
        <v>0</v>
      </c>
      <c r="YZ32" s="291">
        <f t="shared" si="158"/>
        <v>0</v>
      </c>
      <c r="ZA32" s="291">
        <v>0</v>
      </c>
      <c r="ZB32" s="150">
        <v>0</v>
      </c>
      <c r="ZC32" s="150">
        <v>0</v>
      </c>
      <c r="ZD32" s="150">
        <v>0</v>
      </c>
      <c r="ZE32" s="150">
        <v>0</v>
      </c>
      <c r="ZF32" s="150">
        <v>0</v>
      </c>
      <c r="ZG32" s="150">
        <v>0</v>
      </c>
      <c r="ZH32" s="150">
        <v>0</v>
      </c>
      <c r="ZI32" s="150">
        <v>0</v>
      </c>
      <c r="ZJ32" s="150">
        <v>0</v>
      </c>
      <c r="ZK32" s="150"/>
      <c r="ZL32" s="150"/>
      <c r="ZM32" s="88">
        <f t="shared" si="159"/>
        <v>0</v>
      </c>
      <c r="ZN32" s="291"/>
      <c r="ZO32" s="290">
        <v>0</v>
      </c>
      <c r="ZP32" s="290">
        <v>0</v>
      </c>
      <c r="ZQ32" s="290">
        <v>0</v>
      </c>
      <c r="ZR32" s="290"/>
      <c r="ZS32" s="290"/>
      <c r="ZT32" s="290"/>
      <c r="ZU32" s="290"/>
      <c r="ZV32" s="290"/>
      <c r="ZW32" s="290"/>
      <c r="ZX32" s="290"/>
      <c r="ZY32" s="290"/>
      <c r="ZZ32" s="88">
        <f t="shared" si="65"/>
        <v>0</v>
      </c>
      <c r="AAA32" s="88">
        <f t="shared" si="66"/>
        <v>0</v>
      </c>
      <c r="AAB32" s="88">
        <f t="shared" si="67"/>
        <v>0</v>
      </c>
      <c r="AAC32" s="291">
        <f t="shared" si="160"/>
        <v>0</v>
      </c>
      <c r="AAD32" s="291">
        <v>0</v>
      </c>
      <c r="AAE32" s="150">
        <v>0</v>
      </c>
      <c r="AAF32" s="150">
        <v>0</v>
      </c>
      <c r="AAG32" s="150">
        <v>0</v>
      </c>
      <c r="AAH32" s="150">
        <v>0</v>
      </c>
      <c r="AAI32" s="150">
        <v>0</v>
      </c>
      <c r="AAJ32" s="150">
        <v>0</v>
      </c>
      <c r="AAK32" s="150">
        <v>0</v>
      </c>
      <c r="AAL32" s="150">
        <v>0</v>
      </c>
      <c r="AAM32" s="150">
        <v>0</v>
      </c>
      <c r="AAN32" s="150"/>
      <c r="AAO32" s="150"/>
      <c r="AAP32" s="88">
        <f t="shared" si="161"/>
        <v>0</v>
      </c>
      <c r="AAQ32" s="290">
        <v>0</v>
      </c>
      <c r="AAR32" s="290">
        <v>0</v>
      </c>
      <c r="AAS32" s="290">
        <v>0</v>
      </c>
      <c r="AAT32" s="290">
        <v>0</v>
      </c>
      <c r="AAU32" s="290">
        <v>0</v>
      </c>
      <c r="AAV32" s="290">
        <v>0</v>
      </c>
      <c r="AAW32" s="290">
        <v>0</v>
      </c>
      <c r="AAX32" s="290">
        <v>0</v>
      </c>
      <c r="AAY32" s="290">
        <v>0</v>
      </c>
      <c r="AAZ32" s="290">
        <f>VLOOKUP(C32,'[2]Фін.рез.(витрати)'!$C$8:$AO$94,39,0)</f>
        <v>0</v>
      </c>
      <c r="ABA32" s="290"/>
      <c r="ABB32" s="290"/>
      <c r="ABC32" s="88">
        <f t="shared" si="68"/>
        <v>0</v>
      </c>
      <c r="ABD32" s="88">
        <f t="shared" si="69"/>
        <v>0</v>
      </c>
      <c r="ABE32" s="88">
        <f t="shared" si="70"/>
        <v>0</v>
      </c>
      <c r="ABF32" s="291">
        <f t="shared" si="162"/>
        <v>0</v>
      </c>
      <c r="ABG32" s="291">
        <v>0</v>
      </c>
      <c r="ABH32" s="150">
        <v>0</v>
      </c>
      <c r="ABI32" s="150">
        <v>0</v>
      </c>
      <c r="ABJ32" s="150">
        <v>0</v>
      </c>
      <c r="ABK32" s="150">
        <v>0</v>
      </c>
      <c r="ABL32" s="150">
        <v>0</v>
      </c>
      <c r="ABM32" s="150">
        <v>0</v>
      </c>
      <c r="ABN32" s="150">
        <v>0</v>
      </c>
      <c r="ABO32" s="150">
        <v>0</v>
      </c>
      <c r="ABP32" s="150">
        <v>0</v>
      </c>
      <c r="ABQ32" s="150"/>
      <c r="ABR32" s="150"/>
      <c r="ABS32" s="88">
        <f t="shared" si="163"/>
        <v>0</v>
      </c>
      <c r="ABT32" s="290">
        <v>0</v>
      </c>
      <c r="ABU32" s="290"/>
      <c r="ABV32" s="290"/>
      <c r="ABW32" s="290"/>
      <c r="ABX32" s="290"/>
      <c r="ABY32" s="290"/>
      <c r="ABZ32" s="290"/>
      <c r="ACA32" s="290">
        <v>0</v>
      </c>
      <c r="ACB32" s="290">
        <v>0</v>
      </c>
      <c r="ACC32" s="290">
        <f>VLOOKUP(C32,'[2]Фін.рез.(витрати)'!$C$8:$AP$94,40,0)</f>
        <v>0</v>
      </c>
      <c r="ACD32" s="290"/>
      <c r="ACE32" s="290"/>
      <c r="ACF32" s="88">
        <f t="shared" si="71"/>
        <v>0</v>
      </c>
      <c r="ACG32" s="88">
        <f t="shared" si="72"/>
        <v>0</v>
      </c>
      <c r="ACH32" s="88">
        <f t="shared" si="73"/>
        <v>0</v>
      </c>
      <c r="ACI32" s="86">
        <f t="shared" si="74"/>
        <v>0</v>
      </c>
      <c r="ACJ32" s="88">
        <f t="shared" si="75"/>
        <v>0</v>
      </c>
      <c r="ACK32" s="288">
        <f t="shared" si="76"/>
        <v>0</v>
      </c>
      <c r="ACL32" s="88">
        <f t="shared" si="77"/>
        <v>0</v>
      </c>
      <c r="ACM32" s="88">
        <f t="shared" si="78"/>
        <v>0</v>
      </c>
      <c r="ACN32" s="290">
        <f t="shared" si="164"/>
        <v>0</v>
      </c>
      <c r="ACO32" s="290">
        <v>0</v>
      </c>
      <c r="ACP32" s="143">
        <v>0</v>
      </c>
      <c r="ACQ32" s="143">
        <v>0</v>
      </c>
      <c r="ACR32" s="143">
        <v>0</v>
      </c>
      <c r="ACS32" s="143">
        <v>0</v>
      </c>
      <c r="ACT32" s="143">
        <v>0</v>
      </c>
      <c r="ACU32" s="143">
        <v>0</v>
      </c>
      <c r="ACV32" s="143">
        <v>0</v>
      </c>
      <c r="ACW32" s="143">
        <v>0</v>
      </c>
      <c r="ACX32" s="143">
        <v>0</v>
      </c>
      <c r="ACY32" s="143"/>
      <c r="ACZ32" s="143"/>
      <c r="ADA32" s="8">
        <f t="shared" si="165"/>
        <v>0</v>
      </c>
      <c r="ADB32" s="290">
        <v>0</v>
      </c>
      <c r="ADC32" s="290">
        <v>0</v>
      </c>
      <c r="ADD32" s="290">
        <v>0</v>
      </c>
      <c r="ADE32" s="290">
        <v>0</v>
      </c>
      <c r="ADF32" s="290">
        <v>0</v>
      </c>
      <c r="ADG32" s="290">
        <v>0</v>
      </c>
      <c r="ADH32" s="290">
        <v>0</v>
      </c>
      <c r="ADI32" s="290">
        <v>0</v>
      </c>
      <c r="ADJ32" s="290">
        <v>0</v>
      </c>
      <c r="ADK32" s="290">
        <f>VLOOKUP(C32,'[2]Фін.рез.(витрати)'!$C$8:$AR$94,42,0)</f>
        <v>0</v>
      </c>
      <c r="ADL32" s="290"/>
      <c r="ADM32" s="290"/>
      <c r="ADN32" s="8">
        <f t="shared" si="79"/>
        <v>0</v>
      </c>
      <c r="ADO32" s="8">
        <f t="shared" si="80"/>
        <v>0</v>
      </c>
      <c r="ADP32" s="8">
        <f t="shared" si="81"/>
        <v>0</v>
      </c>
      <c r="ADQ32" s="290">
        <f t="shared" si="166"/>
        <v>0</v>
      </c>
      <c r="ADR32" s="290">
        <v>0</v>
      </c>
      <c r="ADS32" s="143">
        <v>0</v>
      </c>
      <c r="ADT32" s="143">
        <v>0</v>
      </c>
      <c r="ADU32" s="143">
        <v>0</v>
      </c>
      <c r="ADV32" s="143">
        <v>0</v>
      </c>
      <c r="ADW32" s="143">
        <v>0</v>
      </c>
      <c r="ADX32" s="143">
        <v>0</v>
      </c>
      <c r="ADY32" s="143">
        <v>0</v>
      </c>
      <c r="ADZ32" s="143">
        <v>0</v>
      </c>
      <c r="AEA32" s="143">
        <v>0</v>
      </c>
      <c r="AEB32" s="143"/>
      <c r="AEC32" s="143"/>
      <c r="AED32" s="8">
        <f t="shared" si="167"/>
        <v>0</v>
      </c>
      <c r="AEE32" s="290">
        <v>0</v>
      </c>
      <c r="AEF32" s="290">
        <v>0</v>
      </c>
      <c r="AEG32" s="290">
        <v>0</v>
      </c>
      <c r="AEH32" s="290">
        <v>0</v>
      </c>
      <c r="AEI32" s="290">
        <v>0</v>
      </c>
      <c r="AEJ32" s="290">
        <v>0</v>
      </c>
      <c r="AEK32" s="290">
        <v>0</v>
      </c>
      <c r="AEL32" s="290">
        <v>0</v>
      </c>
      <c r="AEM32" s="290">
        <v>0</v>
      </c>
      <c r="AEN32" s="290">
        <f>VLOOKUP(C32,'[2]Фін.рез.(витрати)'!$C$8:$AS$94,43,0)</f>
        <v>0</v>
      </c>
      <c r="AEO32" s="290"/>
      <c r="AEP32" s="290"/>
      <c r="AEQ32" s="8">
        <f t="shared" si="82"/>
        <v>0</v>
      </c>
      <c r="AER32" s="8">
        <f t="shared" si="83"/>
        <v>0</v>
      </c>
      <c r="AES32" s="8">
        <f t="shared" si="84"/>
        <v>0</v>
      </c>
      <c r="AET32" s="290">
        <f t="shared" si="168"/>
        <v>0</v>
      </c>
      <c r="AEU32" s="290"/>
      <c r="AEV32" s="143"/>
      <c r="AEW32" s="143"/>
      <c r="AEX32" s="143"/>
      <c r="AEY32" s="143"/>
      <c r="AEZ32" s="143"/>
      <c r="AFA32" s="143"/>
      <c r="AFB32" s="143"/>
      <c r="AFC32" s="143"/>
      <c r="AFD32" s="143"/>
      <c r="AFE32" s="143"/>
      <c r="AFF32" s="143"/>
      <c r="AFG32" s="8">
        <f t="shared" si="169"/>
        <v>0</v>
      </c>
      <c r="AFH32" s="290"/>
      <c r="AFI32" s="290"/>
      <c r="AFJ32" s="290"/>
      <c r="AFK32" s="290"/>
      <c r="AFL32" s="290"/>
      <c r="AFM32" s="290"/>
      <c r="AFN32" s="290"/>
      <c r="AFO32" s="290"/>
      <c r="AFP32" s="290"/>
      <c r="AFQ32" s="290"/>
      <c r="AFR32" s="290"/>
      <c r="AFS32" s="290"/>
      <c r="AFT32" s="8">
        <f t="shared" si="85"/>
        <v>0</v>
      </c>
      <c r="AFU32" s="8">
        <f t="shared" si="86"/>
        <v>0</v>
      </c>
      <c r="AFV32" s="94">
        <f t="shared" si="87"/>
        <v>0</v>
      </c>
      <c r="AFW32" s="293">
        <f t="shared" si="88"/>
        <v>4026.9400000000005</v>
      </c>
      <c r="AFX32" s="294">
        <f t="shared" si="89"/>
        <v>2275.1160737699101</v>
      </c>
      <c r="AFY32" s="295">
        <f t="shared" si="90"/>
        <v>-1751.8239262300904</v>
      </c>
      <c r="AFZ32" s="8">
        <f t="shared" si="170"/>
        <v>-1751.8239262300904</v>
      </c>
      <c r="AGA32" s="95">
        <f t="shared" si="171"/>
        <v>0</v>
      </c>
      <c r="AGB32" s="296">
        <f t="shared" si="91"/>
        <v>4832.3280000000004</v>
      </c>
      <c r="AGC32" s="295">
        <f t="shared" si="91"/>
        <v>2730.139288523892</v>
      </c>
      <c r="AGD32" s="295">
        <f t="shared" si="92"/>
        <v>-2102.1887114761084</v>
      </c>
      <c r="AGE32" s="8">
        <f t="shared" si="93"/>
        <v>-2102.1887114761084</v>
      </c>
      <c r="AGF32" s="94">
        <f t="shared" si="94"/>
        <v>0</v>
      </c>
      <c r="AGG32" s="107">
        <f t="shared" si="172"/>
        <v>241.61640000000003</v>
      </c>
      <c r="AGH32" s="140">
        <f t="shared" si="173"/>
        <v>136.5069644261946</v>
      </c>
      <c r="AGI32" s="295">
        <f t="shared" si="95"/>
        <v>-105.10943557380543</v>
      </c>
      <c r="AGJ32" s="8">
        <f t="shared" si="96"/>
        <v>-105.10943557380543</v>
      </c>
      <c r="AGK32" s="95">
        <f t="shared" si="97"/>
        <v>0</v>
      </c>
      <c r="AGL32" s="108">
        <f t="shared" si="174"/>
        <v>5073.9444000000003</v>
      </c>
      <c r="AGM32" s="108">
        <f t="shared" si="174"/>
        <v>2866.6462529500868</v>
      </c>
      <c r="AGN32" s="297">
        <f t="shared" si="99"/>
        <v>-2207.2981470499135</v>
      </c>
      <c r="AGO32" s="108">
        <f t="shared" si="100"/>
        <v>-2207.2981470499135</v>
      </c>
      <c r="AGP32" s="109">
        <f t="shared" si="101"/>
        <v>0</v>
      </c>
      <c r="AGQ32" s="139">
        <f t="shared" si="175"/>
        <v>4.7619047619047623E-2</v>
      </c>
      <c r="AGR32" s="298"/>
      <c r="AGS32" s="298">
        <v>0.05</v>
      </c>
      <c r="AGT32" s="299"/>
      <c r="AGU32" s="177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</row>
    <row r="33" spans="1:892" s="141" customFormat="1" ht="12.75" outlineLevel="1" x14ac:dyDescent="0.25">
      <c r="A33" s="154">
        <v>463</v>
      </c>
      <c r="B33" s="285">
        <v>3</v>
      </c>
      <c r="C33" s="303" t="s">
        <v>1728</v>
      </c>
      <c r="D33" s="301">
        <v>1</v>
      </c>
      <c r="E33" s="149">
        <v>286.98</v>
      </c>
      <c r="F33" s="288">
        <f t="shared" si="0"/>
        <v>1133.54</v>
      </c>
      <c r="G33" s="289">
        <f t="shared" si="1"/>
        <v>1375.9729859729985</v>
      </c>
      <c r="H33" s="288">
        <f t="shared" si="2"/>
        <v>242.43298597299849</v>
      </c>
      <c r="I33" s="88">
        <f t="shared" si="3"/>
        <v>0</v>
      </c>
      <c r="J33" s="88">
        <f t="shared" si="4"/>
        <v>242.43298597299849</v>
      </c>
      <c r="K33" s="290">
        <f t="shared" si="102"/>
        <v>0</v>
      </c>
      <c r="L33" s="143">
        <v>0</v>
      </c>
      <c r="M33" s="143">
        <v>0</v>
      </c>
      <c r="N33" s="143">
        <v>0</v>
      </c>
      <c r="O33" s="143">
        <v>0</v>
      </c>
      <c r="P33" s="143">
        <v>0</v>
      </c>
      <c r="Q33" s="143">
        <v>0</v>
      </c>
      <c r="R33" s="143">
        <v>0</v>
      </c>
      <c r="S33" s="143">
        <v>0</v>
      </c>
      <c r="T33" s="143">
        <v>0</v>
      </c>
      <c r="U33" s="143">
        <v>0</v>
      </c>
      <c r="V33" s="143"/>
      <c r="W33" s="143"/>
      <c r="X33" s="143">
        <f t="shared" si="103"/>
        <v>0</v>
      </c>
      <c r="Y33" s="290">
        <v>0</v>
      </c>
      <c r="Z33" s="290">
        <v>0</v>
      </c>
      <c r="AA33" s="290">
        <v>0</v>
      </c>
      <c r="AB33" s="290">
        <v>0</v>
      </c>
      <c r="AC33" s="290">
        <v>0</v>
      </c>
      <c r="AD33" s="290">
        <v>0</v>
      </c>
      <c r="AE33" s="290">
        <v>0</v>
      </c>
      <c r="AF33" s="290">
        <v>0</v>
      </c>
      <c r="AG33" s="290">
        <v>0</v>
      </c>
      <c r="AH33" s="290">
        <v>0</v>
      </c>
      <c r="AI33" s="290"/>
      <c r="AJ33" s="290"/>
      <c r="AK33" s="143"/>
      <c r="AL33" s="143">
        <f t="shared" si="104"/>
        <v>0</v>
      </c>
      <c r="AM33" s="143">
        <f t="shared" si="5"/>
        <v>0</v>
      </c>
      <c r="AN33" s="290">
        <f t="shared" si="105"/>
        <v>0</v>
      </c>
      <c r="AO33" s="143">
        <v>0</v>
      </c>
      <c r="AP33" s="143">
        <v>0</v>
      </c>
      <c r="AQ33" s="143">
        <v>0</v>
      </c>
      <c r="AR33" s="143">
        <v>0</v>
      </c>
      <c r="AS33" s="143">
        <v>0</v>
      </c>
      <c r="AT33" s="143">
        <v>0</v>
      </c>
      <c r="AU33" s="143">
        <v>0</v>
      </c>
      <c r="AV33" s="143">
        <v>0</v>
      </c>
      <c r="AW33" s="143">
        <v>0</v>
      </c>
      <c r="AX33" s="143">
        <v>0</v>
      </c>
      <c r="AY33" s="143"/>
      <c r="AZ33" s="143"/>
      <c r="BA33" s="8">
        <f t="shared" si="106"/>
        <v>0</v>
      </c>
      <c r="BB33" s="290">
        <v>0</v>
      </c>
      <c r="BC33" s="290">
        <v>0</v>
      </c>
      <c r="BD33" s="290">
        <v>0</v>
      </c>
      <c r="BE33" s="290">
        <v>0</v>
      </c>
      <c r="BF33" s="290">
        <v>0</v>
      </c>
      <c r="BG33" s="290">
        <v>0</v>
      </c>
      <c r="BH33" s="290">
        <v>0</v>
      </c>
      <c r="BI33" s="290">
        <v>0</v>
      </c>
      <c r="BJ33" s="290">
        <v>0</v>
      </c>
      <c r="BK33" s="290">
        <v>0</v>
      </c>
      <c r="BL33" s="290"/>
      <c r="BM33" s="290"/>
      <c r="BN33" s="143"/>
      <c r="BO33" s="8">
        <f t="shared" si="6"/>
        <v>0</v>
      </c>
      <c r="BP33" s="8">
        <f t="shared" si="7"/>
        <v>0</v>
      </c>
      <c r="BQ33" s="290">
        <f t="shared" si="107"/>
        <v>0</v>
      </c>
      <c r="BR33" s="143">
        <v>0</v>
      </c>
      <c r="BS33" s="263">
        <v>0</v>
      </c>
      <c r="BT33" s="143">
        <v>0</v>
      </c>
      <c r="BU33" s="143">
        <v>0</v>
      </c>
      <c r="BV33" s="143">
        <v>0</v>
      </c>
      <c r="BW33" s="143">
        <v>0</v>
      </c>
      <c r="BX33" s="143">
        <v>0</v>
      </c>
      <c r="BY33" s="143">
        <v>0</v>
      </c>
      <c r="BZ33" s="143">
        <v>0</v>
      </c>
      <c r="CA33" s="143">
        <v>0</v>
      </c>
      <c r="CB33" s="143"/>
      <c r="CC33" s="143"/>
      <c r="CD33" s="290">
        <f t="shared" si="108"/>
        <v>0</v>
      </c>
      <c r="CE33" s="290">
        <v>0</v>
      </c>
      <c r="CF33" s="290">
        <v>0</v>
      </c>
      <c r="CG33" s="290">
        <v>0</v>
      </c>
      <c r="CH33" s="290">
        <v>0</v>
      </c>
      <c r="CI33" s="290">
        <v>0</v>
      </c>
      <c r="CJ33" s="290">
        <v>0</v>
      </c>
      <c r="CK33" s="290">
        <v>0</v>
      </c>
      <c r="CL33" s="290">
        <v>0</v>
      </c>
      <c r="CM33" s="290">
        <v>0</v>
      </c>
      <c r="CN33" s="290">
        <v>0</v>
      </c>
      <c r="CO33" s="290"/>
      <c r="CP33" s="290"/>
      <c r="CQ33" s="143"/>
      <c r="CR33" s="8">
        <f t="shared" si="8"/>
        <v>0</v>
      </c>
      <c r="CS33" s="8">
        <f t="shared" si="9"/>
        <v>0</v>
      </c>
      <c r="CT33" s="290">
        <f t="shared" si="109"/>
        <v>0</v>
      </c>
      <c r="CU33" s="290">
        <v>0</v>
      </c>
      <c r="CV33" s="143">
        <v>0</v>
      </c>
      <c r="CW33" s="143">
        <v>0</v>
      </c>
      <c r="CX33" s="143">
        <v>0</v>
      </c>
      <c r="CY33" s="143">
        <v>0</v>
      </c>
      <c r="CZ33" s="143">
        <v>0</v>
      </c>
      <c r="DA33" s="143">
        <v>0</v>
      </c>
      <c r="DB33" s="143">
        <v>0</v>
      </c>
      <c r="DC33" s="143">
        <v>0</v>
      </c>
      <c r="DD33" s="143">
        <v>0</v>
      </c>
      <c r="DE33" s="143"/>
      <c r="DF33" s="143"/>
      <c r="DG33" s="290">
        <f t="shared" si="110"/>
        <v>0</v>
      </c>
      <c r="DH33" s="290">
        <v>0</v>
      </c>
      <c r="DI33" s="290">
        <v>0</v>
      </c>
      <c r="DJ33" s="290">
        <v>0</v>
      </c>
      <c r="DK33" s="290">
        <v>0</v>
      </c>
      <c r="DL33" s="290">
        <v>0</v>
      </c>
      <c r="DM33" s="290">
        <v>0</v>
      </c>
      <c r="DN33" s="290">
        <v>0</v>
      </c>
      <c r="DO33" s="290">
        <v>0</v>
      </c>
      <c r="DP33" s="290">
        <v>0</v>
      </c>
      <c r="DQ33" s="290">
        <v>0</v>
      </c>
      <c r="DR33" s="290"/>
      <c r="DS33" s="290"/>
      <c r="DT33" s="143">
        <f t="shared" si="111"/>
        <v>0</v>
      </c>
      <c r="DU33" s="8">
        <f t="shared" si="10"/>
        <v>0</v>
      </c>
      <c r="DV33" s="8">
        <f t="shared" si="112"/>
        <v>0</v>
      </c>
      <c r="DW33" s="290">
        <f t="shared" si="11"/>
        <v>0</v>
      </c>
      <c r="DX33" s="290">
        <v>0</v>
      </c>
      <c r="DY33" s="143">
        <v>0</v>
      </c>
      <c r="DZ33" s="143">
        <v>0</v>
      </c>
      <c r="EA33" s="143">
        <v>0</v>
      </c>
      <c r="EB33" s="143">
        <v>0</v>
      </c>
      <c r="EC33" s="143">
        <v>0</v>
      </c>
      <c r="ED33" s="143">
        <v>0</v>
      </c>
      <c r="EE33" s="143">
        <v>0</v>
      </c>
      <c r="EF33" s="143">
        <v>0</v>
      </c>
      <c r="EG33" s="143">
        <v>0</v>
      </c>
      <c r="EH33" s="143"/>
      <c r="EI33" s="143"/>
      <c r="EJ33" s="143"/>
      <c r="EK33" s="290">
        <f t="shared" si="113"/>
        <v>0</v>
      </c>
      <c r="EL33" s="290">
        <v>0</v>
      </c>
      <c r="EM33" s="290">
        <v>0</v>
      </c>
      <c r="EN33" s="290">
        <v>0</v>
      </c>
      <c r="EO33" s="290">
        <v>0</v>
      </c>
      <c r="EP33" s="290">
        <v>0</v>
      </c>
      <c r="EQ33" s="290">
        <v>0</v>
      </c>
      <c r="ER33" s="290">
        <v>0</v>
      </c>
      <c r="ES33" s="290">
        <v>0</v>
      </c>
      <c r="ET33" s="290">
        <v>0</v>
      </c>
      <c r="EU33" s="290">
        <v>0</v>
      </c>
      <c r="EV33" s="290"/>
      <c r="EW33" s="290"/>
      <c r="EX33" s="8">
        <f t="shared" si="12"/>
        <v>0</v>
      </c>
      <c r="EY33" s="8">
        <f t="shared" si="114"/>
        <v>0</v>
      </c>
      <c r="EZ33" s="8">
        <f t="shared" si="115"/>
        <v>0</v>
      </c>
      <c r="FA33" s="290">
        <f t="shared" si="116"/>
        <v>0</v>
      </c>
      <c r="FB33" s="290">
        <v>0</v>
      </c>
      <c r="FC33" s="143">
        <v>0</v>
      </c>
      <c r="FD33" s="143">
        <v>0</v>
      </c>
      <c r="FE33" s="143">
        <v>0</v>
      </c>
      <c r="FF33" s="143">
        <v>0</v>
      </c>
      <c r="FG33" s="143">
        <v>0</v>
      </c>
      <c r="FH33" s="143">
        <v>0</v>
      </c>
      <c r="FI33" s="143">
        <v>0</v>
      </c>
      <c r="FJ33" s="143">
        <v>0</v>
      </c>
      <c r="FK33" s="143">
        <v>0</v>
      </c>
      <c r="FL33" s="143"/>
      <c r="FM33" s="143"/>
      <c r="FN33" s="8">
        <f t="shared" si="117"/>
        <v>0</v>
      </c>
      <c r="FO33" s="290">
        <v>0</v>
      </c>
      <c r="FP33" s="290">
        <v>0</v>
      </c>
      <c r="FQ33" s="290">
        <v>0</v>
      </c>
      <c r="FR33" s="290">
        <v>0</v>
      </c>
      <c r="FS33" s="290">
        <v>0</v>
      </c>
      <c r="FT33" s="290">
        <v>0</v>
      </c>
      <c r="FU33" s="290">
        <v>0</v>
      </c>
      <c r="FV33" s="290">
        <v>0</v>
      </c>
      <c r="FW33" s="290">
        <v>0</v>
      </c>
      <c r="FX33" s="290">
        <v>0</v>
      </c>
      <c r="FY33" s="290"/>
      <c r="FZ33" s="290"/>
      <c r="GA33" s="143">
        <f t="shared" si="118"/>
        <v>0</v>
      </c>
      <c r="GB33" s="8">
        <f t="shared" si="119"/>
        <v>0</v>
      </c>
      <c r="GC33" s="8">
        <f t="shared" si="120"/>
        <v>0</v>
      </c>
      <c r="GD33" s="290">
        <f t="shared" si="121"/>
        <v>0</v>
      </c>
      <c r="GE33" s="143"/>
      <c r="GF33" s="143"/>
      <c r="GG33" s="143"/>
      <c r="GH33" s="143"/>
      <c r="GI33" s="143"/>
      <c r="GJ33" s="143"/>
      <c r="GK33" s="143"/>
      <c r="GL33" s="143"/>
      <c r="GM33" s="143"/>
      <c r="GN33" s="143"/>
      <c r="GO33" s="143"/>
      <c r="GP33" s="143"/>
      <c r="GQ33" s="8">
        <f t="shared" si="122"/>
        <v>0</v>
      </c>
      <c r="GR33" s="290">
        <v>0</v>
      </c>
      <c r="GS33" s="290">
        <f>VLOOKUP(C33,'[2]Фін.рез.(витрати)'!$C$8:$V$94,20,0)</f>
        <v>0</v>
      </c>
      <c r="GT33" s="290"/>
      <c r="GU33" s="290"/>
      <c r="GV33" s="143">
        <f t="shared" si="123"/>
        <v>0</v>
      </c>
      <c r="GW33" s="8">
        <f t="shared" si="13"/>
        <v>0</v>
      </c>
      <c r="GX33" s="8">
        <f t="shared" si="14"/>
        <v>0</v>
      </c>
      <c r="GY33" s="290">
        <f t="shared" si="124"/>
        <v>1133.54</v>
      </c>
      <c r="GZ33" s="290">
        <v>100.27</v>
      </c>
      <c r="HA33" s="143">
        <v>100.27</v>
      </c>
      <c r="HB33" s="143">
        <v>100.27</v>
      </c>
      <c r="HC33" s="143">
        <v>100.27</v>
      </c>
      <c r="HD33" s="143">
        <v>100.27</v>
      </c>
      <c r="HE33" s="143">
        <v>100.27</v>
      </c>
      <c r="HF33" s="143">
        <v>132.97999999999999</v>
      </c>
      <c r="HG33" s="143">
        <v>132.97999999999999</v>
      </c>
      <c r="HH33" s="143">
        <v>132.97999999999999</v>
      </c>
      <c r="HI33" s="143">
        <v>132.97999999999999</v>
      </c>
      <c r="HJ33" s="143"/>
      <c r="HK33" s="143"/>
      <c r="HL33" s="8">
        <f t="shared" si="125"/>
        <v>1375.9729859729985</v>
      </c>
      <c r="HM33" s="290">
        <v>180.73446345456327</v>
      </c>
      <c r="HN33" s="290">
        <v>133.52782845823009</v>
      </c>
      <c r="HO33" s="290">
        <v>156.86384723997918</v>
      </c>
      <c r="HP33" s="290">
        <v>118.25735280249853</v>
      </c>
      <c r="HQ33" s="290">
        <v>134.21704791537275</v>
      </c>
      <c r="HR33" s="290">
        <v>133.89766034824692</v>
      </c>
      <c r="HS33" s="290">
        <v>123.37896197914202</v>
      </c>
      <c r="HT33" s="290">
        <v>122.65604825151813</v>
      </c>
      <c r="HU33" s="290">
        <v>137.87946138706636</v>
      </c>
      <c r="HV33" s="290">
        <v>134.56031413638138</v>
      </c>
      <c r="HW33" s="290"/>
      <c r="HX33" s="290"/>
      <c r="HY33" s="8">
        <f t="shared" si="15"/>
        <v>242.43298597299849</v>
      </c>
      <c r="HZ33" s="8">
        <f t="shared" si="16"/>
        <v>0</v>
      </c>
      <c r="IA33" s="8">
        <f t="shared" si="17"/>
        <v>242.43298597299849</v>
      </c>
      <c r="IB33" s="291">
        <f t="shared" si="126"/>
        <v>0</v>
      </c>
      <c r="IC33" s="291">
        <v>0</v>
      </c>
      <c r="ID33" s="150">
        <v>0</v>
      </c>
      <c r="IE33" s="150">
        <v>0</v>
      </c>
      <c r="IF33" s="291">
        <v>0</v>
      </c>
      <c r="IG33" s="291">
        <v>0</v>
      </c>
      <c r="IH33" s="291">
        <v>0</v>
      </c>
      <c r="II33" s="291">
        <v>0</v>
      </c>
      <c r="IJ33" s="291"/>
      <c r="IK33" s="291"/>
      <c r="IL33" s="291"/>
      <c r="IM33" s="291"/>
      <c r="IN33" s="291"/>
      <c r="IO33" s="88">
        <f t="shared" si="127"/>
        <v>0</v>
      </c>
      <c r="IP33" s="290">
        <v>0</v>
      </c>
      <c r="IQ33" s="290">
        <v>0</v>
      </c>
      <c r="IR33" s="290">
        <v>0</v>
      </c>
      <c r="IS33" s="290">
        <v>0</v>
      </c>
      <c r="IT33" s="290">
        <v>0</v>
      </c>
      <c r="IU33" s="290">
        <v>0</v>
      </c>
      <c r="IV33" s="290">
        <v>0</v>
      </c>
      <c r="IW33" s="290">
        <v>0</v>
      </c>
      <c r="IX33" s="290">
        <v>0</v>
      </c>
      <c r="IY33" s="290">
        <v>0</v>
      </c>
      <c r="IZ33" s="290"/>
      <c r="JA33" s="290"/>
      <c r="JB33" s="150">
        <f t="shared" si="18"/>
        <v>0</v>
      </c>
      <c r="JC33" s="88">
        <f t="shared" si="19"/>
        <v>0</v>
      </c>
      <c r="JD33" s="88">
        <f t="shared" si="20"/>
        <v>0</v>
      </c>
      <c r="JE33" s="291">
        <f t="shared" si="128"/>
        <v>0</v>
      </c>
      <c r="JF33" s="291">
        <v>0</v>
      </c>
      <c r="JG33" s="150">
        <v>0</v>
      </c>
      <c r="JH33" s="150">
        <v>0</v>
      </c>
      <c r="JI33" s="150">
        <v>0</v>
      </c>
      <c r="JJ33" s="150">
        <v>0</v>
      </c>
      <c r="JK33" s="150">
        <v>0</v>
      </c>
      <c r="JL33" s="150">
        <v>0</v>
      </c>
      <c r="JM33" s="150">
        <v>0</v>
      </c>
      <c r="JN33" s="150">
        <v>0</v>
      </c>
      <c r="JO33" s="150">
        <v>0</v>
      </c>
      <c r="JP33" s="150"/>
      <c r="JQ33" s="150"/>
      <c r="JR33" s="291">
        <f t="shared" si="129"/>
        <v>0</v>
      </c>
      <c r="JS33" s="290">
        <v>0</v>
      </c>
      <c r="JT33" s="290">
        <v>0</v>
      </c>
      <c r="JU33" s="290">
        <v>0</v>
      </c>
      <c r="JV33" s="290">
        <v>0</v>
      </c>
      <c r="JW33" s="290">
        <v>0</v>
      </c>
      <c r="JX33" s="290">
        <v>0</v>
      </c>
      <c r="JY33" s="290">
        <v>0</v>
      </c>
      <c r="JZ33" s="290">
        <v>0</v>
      </c>
      <c r="KA33" s="290">
        <v>0</v>
      </c>
      <c r="KB33" s="290">
        <v>0</v>
      </c>
      <c r="KC33" s="290"/>
      <c r="KD33" s="290"/>
      <c r="KE33" s="150">
        <f t="shared" si="21"/>
        <v>0</v>
      </c>
      <c r="KF33" s="88">
        <f t="shared" si="22"/>
        <v>0</v>
      </c>
      <c r="KG33" s="88">
        <f t="shared" si="23"/>
        <v>0</v>
      </c>
      <c r="KH33" s="291">
        <f t="shared" si="130"/>
        <v>1404.7199999999998</v>
      </c>
      <c r="KI33" s="291">
        <v>123.56</v>
      </c>
      <c r="KJ33" s="150">
        <v>123.56</v>
      </c>
      <c r="KK33" s="150">
        <v>123.56</v>
      </c>
      <c r="KL33" s="150">
        <v>123.56</v>
      </c>
      <c r="KM33" s="150">
        <v>123.56</v>
      </c>
      <c r="KN33" s="150">
        <v>123.56</v>
      </c>
      <c r="KO33" s="150">
        <v>165.84</v>
      </c>
      <c r="KP33" s="150">
        <v>165.84</v>
      </c>
      <c r="KQ33" s="150">
        <v>165.84</v>
      </c>
      <c r="KR33" s="150">
        <v>165.84</v>
      </c>
      <c r="KS33" s="150"/>
      <c r="KT33" s="150"/>
      <c r="KU33" s="88">
        <f t="shared" si="131"/>
        <v>1959.9441579763102</v>
      </c>
      <c r="KV33" s="290">
        <v>168.43776945267859</v>
      </c>
      <c r="KW33" s="290">
        <v>180.09679955775769</v>
      </c>
      <c r="KX33" s="290">
        <v>178.96008730466028</v>
      </c>
      <c r="KY33" s="290">
        <v>170.19802728809702</v>
      </c>
      <c r="KZ33" s="290">
        <v>177.55858207477851</v>
      </c>
      <c r="LA33" s="290">
        <v>228.52124693457833</v>
      </c>
      <c r="LB33" s="290">
        <v>212.08738791825613</v>
      </c>
      <c r="LC33" s="290">
        <v>210.59847877976992</v>
      </c>
      <c r="LD33" s="290">
        <v>217.18902691195092</v>
      </c>
      <c r="LE33" s="290">
        <v>216.29675175378276</v>
      </c>
      <c r="LF33" s="290"/>
      <c r="LG33" s="290"/>
      <c r="LH33" s="150">
        <f t="shared" si="132"/>
        <v>555.22415797631038</v>
      </c>
      <c r="LI33" s="88">
        <f t="shared" si="24"/>
        <v>0</v>
      </c>
      <c r="LJ33" s="88">
        <f t="shared" si="25"/>
        <v>555.22415797631038</v>
      </c>
      <c r="LK33" s="88">
        <f t="shared" si="133"/>
        <v>0</v>
      </c>
      <c r="LL33" s="150"/>
      <c r="LM33" s="150"/>
      <c r="LN33" s="150"/>
      <c r="LO33" s="150"/>
      <c r="LP33" s="150"/>
      <c r="LQ33" s="150"/>
      <c r="LR33" s="150"/>
      <c r="LS33" s="150"/>
      <c r="LT33" s="150"/>
      <c r="LU33" s="150"/>
      <c r="LV33" s="150"/>
      <c r="LW33" s="150"/>
      <c r="LX33" s="88">
        <f t="shared" si="26"/>
        <v>0</v>
      </c>
      <c r="LY33" s="150"/>
      <c r="LZ33" s="150"/>
      <c r="MA33" s="150"/>
      <c r="MB33" s="150"/>
      <c r="MC33" s="150"/>
      <c r="MD33" s="150"/>
      <c r="ME33" s="150"/>
      <c r="MF33" s="150"/>
      <c r="MG33" s="150"/>
      <c r="MH33" s="150"/>
      <c r="MI33" s="150"/>
      <c r="MJ33" s="291">
        <v>0</v>
      </c>
      <c r="MK33" s="150"/>
      <c r="ML33" s="88">
        <f t="shared" si="27"/>
        <v>0</v>
      </c>
      <c r="MM33" s="88">
        <f t="shared" si="28"/>
        <v>0</v>
      </c>
      <c r="MN33" s="88">
        <f t="shared" si="134"/>
        <v>4200.5599999999995</v>
      </c>
      <c r="MO33" s="88">
        <v>386.58</v>
      </c>
      <c r="MP33" s="150">
        <v>386.58</v>
      </c>
      <c r="MQ33" s="150">
        <v>386.58</v>
      </c>
      <c r="MR33" s="150">
        <v>386.58</v>
      </c>
      <c r="MS33" s="150">
        <v>386.58</v>
      </c>
      <c r="MT33" s="150">
        <v>386.58</v>
      </c>
      <c r="MU33" s="150">
        <v>470.27</v>
      </c>
      <c r="MV33" s="150">
        <v>470.27</v>
      </c>
      <c r="MW33" s="150">
        <v>470.27</v>
      </c>
      <c r="MX33" s="150">
        <v>470.27</v>
      </c>
      <c r="MY33" s="150"/>
      <c r="MZ33" s="150"/>
      <c r="NA33" s="88">
        <f t="shared" si="135"/>
        <v>0</v>
      </c>
      <c r="NB33" s="8">
        <v>0</v>
      </c>
      <c r="NC33" s="8">
        <v>0</v>
      </c>
      <c r="ND33" s="8">
        <v>0</v>
      </c>
      <c r="NE33" s="8">
        <v>0</v>
      </c>
      <c r="NF33" s="8">
        <v>0</v>
      </c>
      <c r="NG33" s="8">
        <v>0</v>
      </c>
      <c r="NH33" s="8">
        <v>0</v>
      </c>
      <c r="NI33" s="8">
        <v>0</v>
      </c>
      <c r="NJ33" s="8">
        <v>0</v>
      </c>
      <c r="NK33" s="8">
        <v>0</v>
      </c>
      <c r="NL33" s="8"/>
      <c r="NM33" s="8"/>
      <c r="NN33" s="150">
        <f t="shared" si="136"/>
        <v>-4200.5599999999995</v>
      </c>
      <c r="NO33" s="88">
        <f t="shared" si="29"/>
        <v>-4200.5599999999995</v>
      </c>
      <c r="NP33" s="88">
        <f t="shared" si="30"/>
        <v>0</v>
      </c>
      <c r="NQ33" s="86">
        <f t="shared" si="31"/>
        <v>60.88</v>
      </c>
      <c r="NR33" s="289">
        <f t="shared" si="32"/>
        <v>0</v>
      </c>
      <c r="NS33" s="288">
        <f t="shared" si="33"/>
        <v>-60.88</v>
      </c>
      <c r="NT33" s="88">
        <f t="shared" si="34"/>
        <v>-60.88</v>
      </c>
      <c r="NU33" s="88">
        <f t="shared" si="35"/>
        <v>0</v>
      </c>
      <c r="NV33" s="290">
        <f t="shared" si="137"/>
        <v>0</v>
      </c>
      <c r="NW33" s="290">
        <v>0</v>
      </c>
      <c r="NX33" s="143">
        <v>0</v>
      </c>
      <c r="NY33" s="143">
        <v>0</v>
      </c>
      <c r="NZ33" s="290">
        <v>0</v>
      </c>
      <c r="OA33" s="290">
        <v>0</v>
      </c>
      <c r="OB33" s="290">
        <v>0</v>
      </c>
      <c r="OC33" s="290">
        <v>0</v>
      </c>
      <c r="OD33" s="290">
        <v>0</v>
      </c>
      <c r="OE33" s="290">
        <v>0</v>
      </c>
      <c r="OF33" s="290">
        <v>0</v>
      </c>
      <c r="OG33" s="290"/>
      <c r="OH33" s="290"/>
      <c r="OI33" s="8">
        <f t="shared" si="138"/>
        <v>0</v>
      </c>
      <c r="OJ33" s="8">
        <v>0</v>
      </c>
      <c r="OK33" s="8">
        <v>0</v>
      </c>
      <c r="OL33" s="8">
        <v>0</v>
      </c>
      <c r="OM33" s="8"/>
      <c r="ON33" s="8">
        <v>0</v>
      </c>
      <c r="OO33" s="8">
        <v>0</v>
      </c>
      <c r="OP33" s="8">
        <v>0</v>
      </c>
      <c r="OQ33" s="8">
        <v>0</v>
      </c>
      <c r="OR33" s="8">
        <v>0</v>
      </c>
      <c r="OS33" s="8">
        <v>0</v>
      </c>
      <c r="OT33" s="8"/>
      <c r="OU33" s="8"/>
      <c r="OV33" s="143">
        <f t="shared" si="139"/>
        <v>0</v>
      </c>
      <c r="OW33" s="8">
        <f t="shared" si="36"/>
        <v>0</v>
      </c>
      <c r="OX33" s="8">
        <f t="shared" si="37"/>
        <v>0</v>
      </c>
      <c r="OY33" s="290">
        <f t="shared" si="140"/>
        <v>0</v>
      </c>
      <c r="OZ33" s="290">
        <v>0</v>
      </c>
      <c r="PA33" s="143">
        <v>0</v>
      </c>
      <c r="PB33" s="143">
        <v>0</v>
      </c>
      <c r="PC33" s="143">
        <v>0</v>
      </c>
      <c r="PD33" s="143">
        <v>0</v>
      </c>
      <c r="PE33" s="143">
        <v>0</v>
      </c>
      <c r="PF33" s="143">
        <v>0</v>
      </c>
      <c r="PG33" s="143">
        <v>0</v>
      </c>
      <c r="PH33" s="143">
        <v>0</v>
      </c>
      <c r="PI33" s="143">
        <v>0</v>
      </c>
      <c r="PJ33" s="143"/>
      <c r="PK33" s="143"/>
      <c r="PL33" s="8">
        <f t="shared" si="141"/>
        <v>0</v>
      </c>
      <c r="PM33" s="290">
        <v>0</v>
      </c>
      <c r="PN33" s="290">
        <v>0</v>
      </c>
      <c r="PO33" s="290">
        <v>0</v>
      </c>
      <c r="PP33" s="290">
        <v>0</v>
      </c>
      <c r="PQ33" s="290">
        <v>0</v>
      </c>
      <c r="PR33" s="290">
        <v>0</v>
      </c>
      <c r="PS33" s="290">
        <v>0</v>
      </c>
      <c r="PT33" s="290">
        <v>0</v>
      </c>
      <c r="PU33" s="290">
        <v>0</v>
      </c>
      <c r="PV33" s="290">
        <v>0</v>
      </c>
      <c r="PW33" s="290"/>
      <c r="PX33" s="290"/>
      <c r="PY33" s="143">
        <f t="shared" si="142"/>
        <v>0</v>
      </c>
      <c r="PZ33" s="8">
        <f t="shared" si="38"/>
        <v>0</v>
      </c>
      <c r="QA33" s="8">
        <f t="shared" si="39"/>
        <v>0</v>
      </c>
      <c r="QB33" s="290">
        <f t="shared" si="143"/>
        <v>0</v>
      </c>
      <c r="QC33" s="290">
        <v>0</v>
      </c>
      <c r="QD33" s="143">
        <v>0</v>
      </c>
      <c r="QE33" s="143">
        <v>0</v>
      </c>
      <c r="QF33" s="143">
        <v>0</v>
      </c>
      <c r="QG33" s="143">
        <v>0</v>
      </c>
      <c r="QH33" s="143">
        <v>0</v>
      </c>
      <c r="QI33" s="143">
        <v>0</v>
      </c>
      <c r="QJ33" s="143">
        <v>0</v>
      </c>
      <c r="QK33" s="143">
        <v>0</v>
      </c>
      <c r="QL33" s="143">
        <v>0</v>
      </c>
      <c r="QM33" s="143"/>
      <c r="QN33" s="143"/>
      <c r="QO33" s="8">
        <f t="shared" si="144"/>
        <v>0</v>
      </c>
      <c r="QP33" s="290">
        <v>0</v>
      </c>
      <c r="QQ33" s="290">
        <v>0</v>
      </c>
      <c r="QR33" s="290">
        <v>0</v>
      </c>
      <c r="QS33" s="290"/>
      <c r="QT33" s="290">
        <v>0</v>
      </c>
      <c r="QU33" s="290"/>
      <c r="QV33" s="290"/>
      <c r="QW33" s="290">
        <v>0</v>
      </c>
      <c r="QX33" s="290"/>
      <c r="QY33" s="290">
        <v>0</v>
      </c>
      <c r="QZ33" s="290"/>
      <c r="RA33" s="290"/>
      <c r="RB33" s="143">
        <f t="shared" si="145"/>
        <v>0</v>
      </c>
      <c r="RC33" s="8">
        <f t="shared" si="40"/>
        <v>0</v>
      </c>
      <c r="RD33" s="8">
        <f t="shared" si="41"/>
        <v>0</v>
      </c>
      <c r="RE33" s="290">
        <f t="shared" si="146"/>
        <v>0</v>
      </c>
      <c r="RF33" s="8">
        <v>0</v>
      </c>
      <c r="RG33" s="143">
        <v>0</v>
      </c>
      <c r="RH33" s="143">
        <v>0</v>
      </c>
      <c r="RI33" s="143">
        <v>0</v>
      </c>
      <c r="RJ33" s="143">
        <v>0</v>
      </c>
      <c r="RK33" s="143">
        <v>0</v>
      </c>
      <c r="RL33" s="292">
        <v>0</v>
      </c>
      <c r="RM33" s="143">
        <v>0</v>
      </c>
      <c r="RN33" s="143">
        <v>0</v>
      </c>
      <c r="RO33" s="143">
        <v>0</v>
      </c>
      <c r="RP33" s="143"/>
      <c r="RQ33" s="143"/>
      <c r="RR33" s="8">
        <f t="shared" si="147"/>
        <v>0</v>
      </c>
      <c r="RS33" s="290">
        <v>0</v>
      </c>
      <c r="RT33" s="290"/>
      <c r="RU33" s="290">
        <v>0</v>
      </c>
      <c r="RV33" s="290">
        <v>0</v>
      </c>
      <c r="RW33" s="290">
        <v>0</v>
      </c>
      <c r="RX33" s="290">
        <v>0</v>
      </c>
      <c r="RY33" s="290"/>
      <c r="RZ33" s="290">
        <v>0</v>
      </c>
      <c r="SA33" s="290">
        <v>0</v>
      </c>
      <c r="SB33" s="290">
        <v>0</v>
      </c>
      <c r="SC33" s="290"/>
      <c r="SD33" s="290"/>
      <c r="SE33" s="8">
        <f t="shared" si="42"/>
        <v>0</v>
      </c>
      <c r="SF33" s="8">
        <f t="shared" si="43"/>
        <v>0</v>
      </c>
      <c r="SG33" s="8">
        <f t="shared" si="44"/>
        <v>0</v>
      </c>
      <c r="SH33" s="290">
        <f t="shared" si="148"/>
        <v>0</v>
      </c>
      <c r="SI33" s="290">
        <v>0</v>
      </c>
      <c r="SJ33" s="143">
        <v>0</v>
      </c>
      <c r="SK33" s="143">
        <v>0</v>
      </c>
      <c r="SL33" s="143">
        <v>0</v>
      </c>
      <c r="SM33" s="143">
        <v>0</v>
      </c>
      <c r="SN33" s="143">
        <v>0</v>
      </c>
      <c r="SO33" s="143">
        <v>0</v>
      </c>
      <c r="SP33" s="143">
        <v>0</v>
      </c>
      <c r="SQ33" s="143">
        <v>0</v>
      </c>
      <c r="SR33" s="143">
        <v>0</v>
      </c>
      <c r="SS33" s="143"/>
      <c r="ST33" s="143"/>
      <c r="SU33" s="8">
        <f t="shared" si="149"/>
        <v>0</v>
      </c>
      <c r="SV33" s="290">
        <v>0</v>
      </c>
      <c r="SW33" s="290">
        <v>0</v>
      </c>
      <c r="SX33" s="290">
        <v>0</v>
      </c>
      <c r="SY33" s="290">
        <v>0</v>
      </c>
      <c r="SZ33" s="290">
        <v>0</v>
      </c>
      <c r="TA33" s="290"/>
      <c r="TB33" s="290"/>
      <c r="TC33" s="290">
        <v>0</v>
      </c>
      <c r="TD33" s="290">
        <v>0</v>
      </c>
      <c r="TE33" s="290">
        <f>VLOOKUP(C33,'[2]Фін.рез.(витрати)'!$C$8:$AH$94,32,0)</f>
        <v>0</v>
      </c>
      <c r="TF33" s="290"/>
      <c r="TG33" s="290"/>
      <c r="TH33" s="8">
        <f t="shared" si="45"/>
        <v>0</v>
      </c>
      <c r="TI33" s="8">
        <f t="shared" si="46"/>
        <v>0</v>
      </c>
      <c r="TJ33" s="8">
        <f t="shared" si="47"/>
        <v>0</v>
      </c>
      <c r="TK33" s="290">
        <f t="shared" si="150"/>
        <v>0</v>
      </c>
      <c r="TL33" s="290">
        <v>0</v>
      </c>
      <c r="TM33" s="143">
        <v>0</v>
      </c>
      <c r="TN33" s="143">
        <v>0</v>
      </c>
      <c r="TO33" s="143">
        <v>0</v>
      </c>
      <c r="TP33" s="143">
        <v>0</v>
      </c>
      <c r="TQ33" s="143">
        <v>0</v>
      </c>
      <c r="TR33" s="143">
        <v>0</v>
      </c>
      <c r="TS33" s="143">
        <v>0</v>
      </c>
      <c r="TT33" s="143">
        <v>0</v>
      </c>
      <c r="TU33" s="143">
        <v>0</v>
      </c>
      <c r="TV33" s="143"/>
      <c r="TW33" s="143"/>
      <c r="TX33" s="8">
        <f t="shared" si="151"/>
        <v>0</v>
      </c>
      <c r="TY33" s="290">
        <v>0</v>
      </c>
      <c r="TZ33" s="290">
        <v>0</v>
      </c>
      <c r="UA33" s="290">
        <v>0</v>
      </c>
      <c r="UB33" s="290">
        <v>0</v>
      </c>
      <c r="UC33" s="290">
        <v>0</v>
      </c>
      <c r="UD33" s="290">
        <v>0</v>
      </c>
      <c r="UE33" s="290">
        <v>0</v>
      </c>
      <c r="UF33" s="290">
        <v>0</v>
      </c>
      <c r="UG33" s="290">
        <v>0</v>
      </c>
      <c r="UH33" s="290">
        <f>VLOOKUP(C33,'[2]Фін.рез.(витрати)'!$C$8:$AI$94,33,0)</f>
        <v>0</v>
      </c>
      <c r="UI33" s="290"/>
      <c r="UJ33" s="290"/>
      <c r="UK33" s="8">
        <f t="shared" si="48"/>
        <v>0</v>
      </c>
      <c r="UL33" s="8">
        <f t="shared" si="49"/>
        <v>0</v>
      </c>
      <c r="UM33" s="8">
        <f t="shared" si="50"/>
        <v>0</v>
      </c>
      <c r="UN33" s="290">
        <f t="shared" si="152"/>
        <v>60.88</v>
      </c>
      <c r="UO33" s="290">
        <v>5.36</v>
      </c>
      <c r="UP33" s="143">
        <v>5.36</v>
      </c>
      <c r="UQ33" s="143">
        <v>5.36</v>
      </c>
      <c r="UR33" s="143">
        <v>5.36</v>
      </c>
      <c r="US33" s="143">
        <v>5.36</v>
      </c>
      <c r="UT33" s="143">
        <v>5.36</v>
      </c>
      <c r="UU33" s="143">
        <v>7.18</v>
      </c>
      <c r="UV33" s="143">
        <v>7.18</v>
      </c>
      <c r="UW33" s="143">
        <v>7.18</v>
      </c>
      <c r="UX33" s="143">
        <v>7.18</v>
      </c>
      <c r="UY33" s="143"/>
      <c r="UZ33" s="143"/>
      <c r="VA33" s="8">
        <f t="shared" si="51"/>
        <v>0</v>
      </c>
      <c r="VB33" s="143"/>
      <c r="VC33" s="143"/>
      <c r="VD33" s="143"/>
      <c r="VE33" s="143"/>
      <c r="VF33" s="143"/>
      <c r="VG33" s="143"/>
      <c r="VH33" s="143"/>
      <c r="VI33" s="143"/>
      <c r="VJ33" s="143"/>
      <c r="VK33" s="143"/>
      <c r="VL33" s="143"/>
      <c r="VM33" s="143"/>
      <c r="VN33" s="8">
        <f t="shared" si="52"/>
        <v>-60.88</v>
      </c>
      <c r="VO33" s="8">
        <f t="shared" si="53"/>
        <v>-60.88</v>
      </c>
      <c r="VP33" s="8">
        <f t="shared" si="54"/>
        <v>0</v>
      </c>
      <c r="VQ33" s="88">
        <f t="shared" si="55"/>
        <v>0</v>
      </c>
      <c r="VR33" s="150"/>
      <c r="VS33" s="150"/>
      <c r="VT33" s="150"/>
      <c r="VU33" s="150"/>
      <c r="VV33" s="150"/>
      <c r="VW33" s="150"/>
      <c r="VX33" s="150"/>
      <c r="VY33" s="150"/>
      <c r="VZ33" s="150"/>
      <c r="WA33" s="150"/>
      <c r="WB33" s="150"/>
      <c r="WC33" s="150"/>
      <c r="WD33" s="88">
        <f t="shared" si="56"/>
        <v>0</v>
      </c>
      <c r="WE33" s="143"/>
      <c r="WF33" s="143"/>
      <c r="WG33" s="143"/>
      <c r="WH33" s="143"/>
      <c r="WI33" s="143"/>
      <c r="WJ33" s="143"/>
      <c r="WK33" s="143"/>
      <c r="WL33" s="143"/>
      <c r="WM33" s="143"/>
      <c r="WN33" s="143"/>
      <c r="WO33" s="143"/>
      <c r="WP33" s="143"/>
      <c r="WQ33" s="88">
        <f t="shared" si="57"/>
        <v>0</v>
      </c>
      <c r="WR33" s="88">
        <f t="shared" si="58"/>
        <v>0</v>
      </c>
      <c r="WS33" s="88">
        <f t="shared" si="59"/>
        <v>0</v>
      </c>
      <c r="WT33" s="291">
        <f t="shared" si="153"/>
        <v>0</v>
      </c>
      <c r="WU33" s="291">
        <v>0</v>
      </c>
      <c r="WV33" s="150">
        <v>0</v>
      </c>
      <c r="WW33" s="150">
        <v>0</v>
      </c>
      <c r="WX33" s="150">
        <v>0</v>
      </c>
      <c r="WY33" s="150">
        <v>0</v>
      </c>
      <c r="WZ33" s="150">
        <v>0</v>
      </c>
      <c r="XA33" s="150">
        <v>0</v>
      </c>
      <c r="XB33" s="150">
        <v>0</v>
      </c>
      <c r="XC33" s="150">
        <v>0</v>
      </c>
      <c r="XD33" s="150">
        <v>0</v>
      </c>
      <c r="XE33" s="150"/>
      <c r="XF33" s="150"/>
      <c r="XG33" s="291">
        <f t="shared" si="154"/>
        <v>0</v>
      </c>
      <c r="XH33" s="290">
        <v>0</v>
      </c>
      <c r="XI33" s="290">
        <v>0</v>
      </c>
      <c r="XJ33" s="290"/>
      <c r="XK33" s="290">
        <v>0</v>
      </c>
      <c r="XL33" s="290">
        <v>0</v>
      </c>
      <c r="XM33" s="290">
        <v>0</v>
      </c>
      <c r="XN33" s="290">
        <v>0</v>
      </c>
      <c r="XO33" s="290">
        <v>0</v>
      </c>
      <c r="XP33" s="290">
        <v>0</v>
      </c>
      <c r="XQ33" s="290">
        <f>VLOOKUP(C33,'[2]Фін.рез.(витрати)'!$C$8:$AL$94,36,0)</f>
        <v>0</v>
      </c>
      <c r="XR33" s="290"/>
      <c r="XS33" s="290"/>
      <c r="XT33" s="88">
        <f t="shared" si="60"/>
        <v>0</v>
      </c>
      <c r="XU33" s="88">
        <f t="shared" si="61"/>
        <v>0</v>
      </c>
      <c r="XV33" s="88">
        <f t="shared" si="62"/>
        <v>0</v>
      </c>
      <c r="XW33" s="291">
        <f t="shared" si="155"/>
        <v>0</v>
      </c>
      <c r="XX33" s="291">
        <v>0</v>
      </c>
      <c r="XY33" s="150">
        <v>0</v>
      </c>
      <c r="XZ33" s="150">
        <v>0</v>
      </c>
      <c r="YA33" s="150">
        <v>0</v>
      </c>
      <c r="YB33" s="150">
        <v>0</v>
      </c>
      <c r="YC33" s="150">
        <v>0</v>
      </c>
      <c r="YD33" s="150">
        <v>0</v>
      </c>
      <c r="YE33" s="150">
        <v>0</v>
      </c>
      <c r="YF33" s="150">
        <v>0</v>
      </c>
      <c r="YG33" s="150">
        <v>0</v>
      </c>
      <c r="YH33" s="150"/>
      <c r="YI33" s="150"/>
      <c r="YJ33" s="88">
        <f t="shared" si="156"/>
        <v>0</v>
      </c>
      <c r="YK33" s="290">
        <v>0</v>
      </c>
      <c r="YL33" s="290">
        <v>0</v>
      </c>
      <c r="YM33" s="290">
        <v>0</v>
      </c>
      <c r="YN33" s="290">
        <v>0</v>
      </c>
      <c r="YO33" s="290">
        <v>0</v>
      </c>
      <c r="YP33" s="290">
        <v>0</v>
      </c>
      <c r="YQ33" s="290">
        <v>0</v>
      </c>
      <c r="YR33" s="290">
        <v>0</v>
      </c>
      <c r="YS33" s="290">
        <v>0</v>
      </c>
      <c r="YT33" s="290">
        <f>VLOOKUP(C33,'[2]Фін.рез.(витрати)'!$C$8:$AM$94,37,0)</f>
        <v>0</v>
      </c>
      <c r="YU33" s="290"/>
      <c r="YV33" s="290"/>
      <c r="YW33" s="143">
        <f t="shared" si="157"/>
        <v>0</v>
      </c>
      <c r="YX33" s="88">
        <f t="shared" si="63"/>
        <v>0</v>
      </c>
      <c r="YY33" s="88">
        <f t="shared" si="64"/>
        <v>0</v>
      </c>
      <c r="YZ33" s="291">
        <f t="shared" si="158"/>
        <v>0</v>
      </c>
      <c r="ZA33" s="291">
        <v>0</v>
      </c>
      <c r="ZB33" s="150">
        <v>0</v>
      </c>
      <c r="ZC33" s="150">
        <v>0</v>
      </c>
      <c r="ZD33" s="150">
        <v>0</v>
      </c>
      <c r="ZE33" s="150">
        <v>0</v>
      </c>
      <c r="ZF33" s="150">
        <v>0</v>
      </c>
      <c r="ZG33" s="150">
        <v>0</v>
      </c>
      <c r="ZH33" s="150">
        <v>0</v>
      </c>
      <c r="ZI33" s="150">
        <v>0</v>
      </c>
      <c r="ZJ33" s="150">
        <v>0</v>
      </c>
      <c r="ZK33" s="150"/>
      <c r="ZL33" s="150"/>
      <c r="ZM33" s="88">
        <f t="shared" si="159"/>
        <v>0</v>
      </c>
      <c r="ZN33" s="291"/>
      <c r="ZO33" s="290">
        <v>0</v>
      </c>
      <c r="ZP33" s="290">
        <v>0</v>
      </c>
      <c r="ZQ33" s="290">
        <v>0</v>
      </c>
      <c r="ZR33" s="290"/>
      <c r="ZS33" s="290"/>
      <c r="ZT33" s="290"/>
      <c r="ZU33" s="290"/>
      <c r="ZV33" s="290"/>
      <c r="ZW33" s="290"/>
      <c r="ZX33" s="290"/>
      <c r="ZY33" s="290"/>
      <c r="ZZ33" s="88">
        <f t="shared" si="65"/>
        <v>0</v>
      </c>
      <c r="AAA33" s="88">
        <f t="shared" si="66"/>
        <v>0</v>
      </c>
      <c r="AAB33" s="88">
        <f t="shared" si="67"/>
        <v>0</v>
      </c>
      <c r="AAC33" s="291">
        <f t="shared" si="160"/>
        <v>0</v>
      </c>
      <c r="AAD33" s="291">
        <v>0</v>
      </c>
      <c r="AAE33" s="150">
        <v>0</v>
      </c>
      <c r="AAF33" s="150">
        <v>0</v>
      </c>
      <c r="AAG33" s="150">
        <v>0</v>
      </c>
      <c r="AAH33" s="150">
        <v>0</v>
      </c>
      <c r="AAI33" s="150">
        <v>0</v>
      </c>
      <c r="AAJ33" s="150">
        <v>0</v>
      </c>
      <c r="AAK33" s="150">
        <v>0</v>
      </c>
      <c r="AAL33" s="150">
        <v>0</v>
      </c>
      <c r="AAM33" s="150">
        <v>0</v>
      </c>
      <c r="AAN33" s="150"/>
      <c r="AAO33" s="150"/>
      <c r="AAP33" s="88">
        <f t="shared" si="161"/>
        <v>0</v>
      </c>
      <c r="AAQ33" s="290">
        <v>0</v>
      </c>
      <c r="AAR33" s="290">
        <v>0</v>
      </c>
      <c r="AAS33" s="290">
        <v>0</v>
      </c>
      <c r="AAT33" s="290">
        <v>0</v>
      </c>
      <c r="AAU33" s="290">
        <v>0</v>
      </c>
      <c r="AAV33" s="290">
        <v>0</v>
      </c>
      <c r="AAW33" s="290">
        <v>0</v>
      </c>
      <c r="AAX33" s="290">
        <v>0</v>
      </c>
      <c r="AAY33" s="290">
        <v>0</v>
      </c>
      <c r="AAZ33" s="290">
        <f>VLOOKUP(C33,'[2]Фін.рез.(витрати)'!$C$8:$AO$94,39,0)</f>
        <v>0</v>
      </c>
      <c r="ABA33" s="290"/>
      <c r="ABB33" s="290"/>
      <c r="ABC33" s="88">
        <f t="shared" si="68"/>
        <v>0</v>
      </c>
      <c r="ABD33" s="88">
        <f t="shared" si="69"/>
        <v>0</v>
      </c>
      <c r="ABE33" s="88">
        <f t="shared" si="70"/>
        <v>0</v>
      </c>
      <c r="ABF33" s="291">
        <f t="shared" si="162"/>
        <v>0</v>
      </c>
      <c r="ABG33" s="291">
        <v>0</v>
      </c>
      <c r="ABH33" s="150">
        <v>0</v>
      </c>
      <c r="ABI33" s="150">
        <v>0</v>
      </c>
      <c r="ABJ33" s="150">
        <v>0</v>
      </c>
      <c r="ABK33" s="150">
        <v>0</v>
      </c>
      <c r="ABL33" s="150">
        <v>0</v>
      </c>
      <c r="ABM33" s="150">
        <v>0</v>
      </c>
      <c r="ABN33" s="150">
        <v>0</v>
      </c>
      <c r="ABO33" s="150">
        <v>0</v>
      </c>
      <c r="ABP33" s="150">
        <v>0</v>
      </c>
      <c r="ABQ33" s="150"/>
      <c r="ABR33" s="150"/>
      <c r="ABS33" s="88">
        <f t="shared" si="163"/>
        <v>0</v>
      </c>
      <c r="ABT33" s="290">
        <v>0</v>
      </c>
      <c r="ABU33" s="290"/>
      <c r="ABV33" s="290"/>
      <c r="ABW33" s="290"/>
      <c r="ABX33" s="290"/>
      <c r="ABY33" s="290"/>
      <c r="ABZ33" s="290"/>
      <c r="ACA33" s="290">
        <v>0</v>
      </c>
      <c r="ACB33" s="290">
        <v>0</v>
      </c>
      <c r="ACC33" s="290">
        <f>VLOOKUP(C33,'[2]Фін.рез.(витрати)'!$C$8:$AP$94,40,0)</f>
        <v>0</v>
      </c>
      <c r="ACD33" s="290"/>
      <c r="ACE33" s="290"/>
      <c r="ACF33" s="88">
        <f t="shared" si="71"/>
        <v>0</v>
      </c>
      <c r="ACG33" s="88">
        <f t="shared" si="72"/>
        <v>0</v>
      </c>
      <c r="ACH33" s="88">
        <f t="shared" si="73"/>
        <v>0</v>
      </c>
      <c r="ACI33" s="86">
        <f t="shared" si="74"/>
        <v>0</v>
      </c>
      <c r="ACJ33" s="88">
        <f t="shared" si="75"/>
        <v>0</v>
      </c>
      <c r="ACK33" s="288">
        <f t="shared" si="76"/>
        <v>0</v>
      </c>
      <c r="ACL33" s="88">
        <f t="shared" si="77"/>
        <v>0</v>
      </c>
      <c r="ACM33" s="88">
        <f t="shared" si="78"/>
        <v>0</v>
      </c>
      <c r="ACN33" s="290">
        <f t="shared" si="164"/>
        <v>0</v>
      </c>
      <c r="ACO33" s="290">
        <v>0</v>
      </c>
      <c r="ACP33" s="143">
        <v>0</v>
      </c>
      <c r="ACQ33" s="143">
        <v>0</v>
      </c>
      <c r="ACR33" s="143">
        <v>0</v>
      </c>
      <c r="ACS33" s="143">
        <v>0</v>
      </c>
      <c r="ACT33" s="143">
        <v>0</v>
      </c>
      <c r="ACU33" s="143">
        <v>0</v>
      </c>
      <c r="ACV33" s="143">
        <v>0</v>
      </c>
      <c r="ACW33" s="143">
        <v>0</v>
      </c>
      <c r="ACX33" s="143">
        <v>0</v>
      </c>
      <c r="ACY33" s="143"/>
      <c r="ACZ33" s="143"/>
      <c r="ADA33" s="8">
        <f t="shared" si="165"/>
        <v>0</v>
      </c>
      <c r="ADB33" s="290">
        <v>0</v>
      </c>
      <c r="ADC33" s="290">
        <v>0</v>
      </c>
      <c r="ADD33" s="290">
        <v>0</v>
      </c>
      <c r="ADE33" s="290">
        <v>0</v>
      </c>
      <c r="ADF33" s="290">
        <v>0</v>
      </c>
      <c r="ADG33" s="290">
        <v>0</v>
      </c>
      <c r="ADH33" s="290">
        <v>0</v>
      </c>
      <c r="ADI33" s="290">
        <v>0</v>
      </c>
      <c r="ADJ33" s="290">
        <v>0</v>
      </c>
      <c r="ADK33" s="290">
        <f>VLOOKUP(C33,'[2]Фін.рез.(витрати)'!$C$8:$AR$94,42,0)</f>
        <v>0</v>
      </c>
      <c r="ADL33" s="290"/>
      <c r="ADM33" s="290"/>
      <c r="ADN33" s="8">
        <f t="shared" si="79"/>
        <v>0</v>
      </c>
      <c r="ADO33" s="8">
        <f t="shared" si="80"/>
        <v>0</v>
      </c>
      <c r="ADP33" s="8">
        <f t="shared" si="81"/>
        <v>0</v>
      </c>
      <c r="ADQ33" s="290">
        <f t="shared" si="166"/>
        <v>0</v>
      </c>
      <c r="ADR33" s="290">
        <v>0</v>
      </c>
      <c r="ADS33" s="143">
        <v>0</v>
      </c>
      <c r="ADT33" s="143">
        <v>0</v>
      </c>
      <c r="ADU33" s="143">
        <v>0</v>
      </c>
      <c r="ADV33" s="143">
        <v>0</v>
      </c>
      <c r="ADW33" s="143">
        <v>0</v>
      </c>
      <c r="ADX33" s="143">
        <v>0</v>
      </c>
      <c r="ADY33" s="143">
        <v>0</v>
      </c>
      <c r="ADZ33" s="143">
        <v>0</v>
      </c>
      <c r="AEA33" s="143">
        <v>0</v>
      </c>
      <c r="AEB33" s="143"/>
      <c r="AEC33" s="143"/>
      <c r="AED33" s="8">
        <f t="shared" si="167"/>
        <v>0</v>
      </c>
      <c r="AEE33" s="290">
        <v>0</v>
      </c>
      <c r="AEF33" s="290">
        <v>0</v>
      </c>
      <c r="AEG33" s="290">
        <v>0</v>
      </c>
      <c r="AEH33" s="290">
        <v>0</v>
      </c>
      <c r="AEI33" s="290">
        <v>0</v>
      </c>
      <c r="AEJ33" s="290">
        <v>0</v>
      </c>
      <c r="AEK33" s="290">
        <v>0</v>
      </c>
      <c r="AEL33" s="290">
        <v>0</v>
      </c>
      <c r="AEM33" s="290">
        <v>0</v>
      </c>
      <c r="AEN33" s="290">
        <f>VLOOKUP(C33,'[2]Фін.рез.(витрати)'!$C$8:$AS$94,43,0)</f>
        <v>0</v>
      </c>
      <c r="AEO33" s="290"/>
      <c r="AEP33" s="290"/>
      <c r="AEQ33" s="8">
        <f t="shared" si="82"/>
        <v>0</v>
      </c>
      <c r="AER33" s="8">
        <f t="shared" si="83"/>
        <v>0</v>
      </c>
      <c r="AES33" s="8">
        <f t="shared" si="84"/>
        <v>0</v>
      </c>
      <c r="AET33" s="290">
        <f t="shared" si="168"/>
        <v>0</v>
      </c>
      <c r="AEU33" s="290"/>
      <c r="AEV33" s="143"/>
      <c r="AEW33" s="143"/>
      <c r="AEX33" s="143"/>
      <c r="AEY33" s="143"/>
      <c r="AEZ33" s="143"/>
      <c r="AFA33" s="143"/>
      <c r="AFB33" s="143"/>
      <c r="AFC33" s="143"/>
      <c r="AFD33" s="143"/>
      <c r="AFE33" s="143"/>
      <c r="AFF33" s="143"/>
      <c r="AFG33" s="8">
        <f t="shared" si="169"/>
        <v>0</v>
      </c>
      <c r="AFH33" s="290"/>
      <c r="AFI33" s="290"/>
      <c r="AFJ33" s="290"/>
      <c r="AFK33" s="290"/>
      <c r="AFL33" s="290"/>
      <c r="AFM33" s="290"/>
      <c r="AFN33" s="290"/>
      <c r="AFO33" s="290"/>
      <c r="AFP33" s="290"/>
      <c r="AFQ33" s="290"/>
      <c r="AFR33" s="290"/>
      <c r="AFS33" s="290"/>
      <c r="AFT33" s="8">
        <f t="shared" si="85"/>
        <v>0</v>
      </c>
      <c r="AFU33" s="8">
        <f t="shared" si="86"/>
        <v>0</v>
      </c>
      <c r="AFV33" s="94">
        <f t="shared" si="87"/>
        <v>0</v>
      </c>
      <c r="AFW33" s="293">
        <f t="shared" si="88"/>
        <v>6799.7</v>
      </c>
      <c r="AFX33" s="294">
        <f t="shared" si="89"/>
        <v>3335.9171439493084</v>
      </c>
      <c r="AFY33" s="295">
        <f t="shared" si="90"/>
        <v>-3463.7828560506914</v>
      </c>
      <c r="AFZ33" s="8">
        <f t="shared" si="170"/>
        <v>-3463.7828560506914</v>
      </c>
      <c r="AGA33" s="95">
        <f t="shared" si="171"/>
        <v>0</v>
      </c>
      <c r="AGB33" s="296">
        <f t="shared" si="91"/>
        <v>8159.6399999999994</v>
      </c>
      <c r="AGC33" s="295">
        <f t="shared" si="91"/>
        <v>4003.1005727391698</v>
      </c>
      <c r="AGD33" s="295">
        <f t="shared" si="92"/>
        <v>-4156.5394272608301</v>
      </c>
      <c r="AGE33" s="8">
        <f t="shared" si="93"/>
        <v>-4156.5394272608301</v>
      </c>
      <c r="AGF33" s="94">
        <f t="shared" si="94"/>
        <v>0</v>
      </c>
      <c r="AGG33" s="107">
        <f t="shared" si="172"/>
        <v>407.98199999999997</v>
      </c>
      <c r="AGH33" s="140">
        <f t="shared" si="173"/>
        <v>200.15502863695849</v>
      </c>
      <c r="AGI33" s="295">
        <f t="shared" si="95"/>
        <v>-207.82697136304148</v>
      </c>
      <c r="AGJ33" s="8">
        <f t="shared" si="96"/>
        <v>-207.82697136304148</v>
      </c>
      <c r="AGK33" s="95">
        <f t="shared" si="97"/>
        <v>0</v>
      </c>
      <c r="AGL33" s="108">
        <f t="shared" si="174"/>
        <v>8567.6219999999994</v>
      </c>
      <c r="AGM33" s="108">
        <f t="shared" si="174"/>
        <v>4203.2556013761287</v>
      </c>
      <c r="AGN33" s="297">
        <f t="shared" si="99"/>
        <v>-4364.3663986238707</v>
      </c>
      <c r="AGO33" s="108">
        <f t="shared" si="100"/>
        <v>-4364.3663986238707</v>
      </c>
      <c r="AGP33" s="109">
        <f t="shared" si="101"/>
        <v>0</v>
      </c>
      <c r="AGQ33" s="139">
        <f t="shared" si="175"/>
        <v>4.7619047619047623E-2</v>
      </c>
      <c r="AGR33" s="298"/>
      <c r="AGS33" s="298">
        <v>0.05</v>
      </c>
      <c r="AGT33" s="299"/>
      <c r="AGU33" s="177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</row>
    <row r="34" spans="1:892" s="141" customFormat="1" ht="12.75" outlineLevel="1" x14ac:dyDescent="0.25">
      <c r="A34" s="9">
        <v>464</v>
      </c>
      <c r="B34" s="285">
        <v>3</v>
      </c>
      <c r="C34" s="300" t="s">
        <v>1729</v>
      </c>
      <c r="D34" s="301">
        <v>1</v>
      </c>
      <c r="E34" s="149">
        <v>214.9</v>
      </c>
      <c r="F34" s="288">
        <f t="shared" si="0"/>
        <v>1066.3200000000002</v>
      </c>
      <c r="G34" s="289">
        <f t="shared" si="1"/>
        <v>1020.6993258046167</v>
      </c>
      <c r="H34" s="288">
        <f t="shared" si="2"/>
        <v>-45.620674195383458</v>
      </c>
      <c r="I34" s="88">
        <f t="shared" si="3"/>
        <v>-45.620674195383458</v>
      </c>
      <c r="J34" s="88">
        <f t="shared" si="4"/>
        <v>0</v>
      </c>
      <c r="K34" s="290">
        <f t="shared" si="102"/>
        <v>0</v>
      </c>
      <c r="L34" s="143">
        <v>0</v>
      </c>
      <c r="M34" s="143">
        <v>0</v>
      </c>
      <c r="N34" s="143">
        <v>0</v>
      </c>
      <c r="O34" s="143">
        <v>0</v>
      </c>
      <c r="P34" s="143">
        <v>0</v>
      </c>
      <c r="Q34" s="143">
        <v>0</v>
      </c>
      <c r="R34" s="143">
        <v>0</v>
      </c>
      <c r="S34" s="143">
        <v>0</v>
      </c>
      <c r="T34" s="143">
        <v>0</v>
      </c>
      <c r="U34" s="143">
        <v>0</v>
      </c>
      <c r="V34" s="143"/>
      <c r="W34" s="143"/>
      <c r="X34" s="143">
        <f t="shared" si="103"/>
        <v>0</v>
      </c>
      <c r="Y34" s="290">
        <v>0</v>
      </c>
      <c r="Z34" s="290">
        <v>0</v>
      </c>
      <c r="AA34" s="290">
        <v>0</v>
      </c>
      <c r="AB34" s="290">
        <v>0</v>
      </c>
      <c r="AC34" s="290">
        <v>0</v>
      </c>
      <c r="AD34" s="290">
        <v>0</v>
      </c>
      <c r="AE34" s="290">
        <v>0</v>
      </c>
      <c r="AF34" s="290">
        <v>0</v>
      </c>
      <c r="AG34" s="290">
        <v>0</v>
      </c>
      <c r="AH34" s="290">
        <v>0</v>
      </c>
      <c r="AI34" s="290"/>
      <c r="AJ34" s="290"/>
      <c r="AK34" s="143"/>
      <c r="AL34" s="143">
        <f t="shared" si="104"/>
        <v>0</v>
      </c>
      <c r="AM34" s="143">
        <f t="shared" si="5"/>
        <v>0</v>
      </c>
      <c r="AN34" s="290">
        <f t="shared" si="105"/>
        <v>0</v>
      </c>
      <c r="AO34" s="143">
        <v>0</v>
      </c>
      <c r="AP34" s="143">
        <v>0</v>
      </c>
      <c r="AQ34" s="143">
        <v>0</v>
      </c>
      <c r="AR34" s="143">
        <v>0</v>
      </c>
      <c r="AS34" s="143">
        <v>0</v>
      </c>
      <c r="AT34" s="143">
        <v>0</v>
      </c>
      <c r="AU34" s="143">
        <v>0</v>
      </c>
      <c r="AV34" s="143">
        <v>0</v>
      </c>
      <c r="AW34" s="143">
        <v>0</v>
      </c>
      <c r="AX34" s="143">
        <v>0</v>
      </c>
      <c r="AY34" s="143"/>
      <c r="AZ34" s="143"/>
      <c r="BA34" s="8">
        <f t="shared" si="106"/>
        <v>0</v>
      </c>
      <c r="BB34" s="290">
        <v>0</v>
      </c>
      <c r="BC34" s="290">
        <v>0</v>
      </c>
      <c r="BD34" s="290">
        <v>0</v>
      </c>
      <c r="BE34" s="290">
        <v>0</v>
      </c>
      <c r="BF34" s="290">
        <v>0</v>
      </c>
      <c r="BG34" s="290">
        <v>0</v>
      </c>
      <c r="BH34" s="290">
        <v>0</v>
      </c>
      <c r="BI34" s="290">
        <v>0</v>
      </c>
      <c r="BJ34" s="290">
        <v>0</v>
      </c>
      <c r="BK34" s="290">
        <v>0</v>
      </c>
      <c r="BL34" s="290"/>
      <c r="BM34" s="290"/>
      <c r="BN34" s="143"/>
      <c r="BO34" s="8">
        <f t="shared" si="6"/>
        <v>0</v>
      </c>
      <c r="BP34" s="8">
        <f t="shared" si="7"/>
        <v>0</v>
      </c>
      <c r="BQ34" s="290">
        <f t="shared" si="107"/>
        <v>0</v>
      </c>
      <c r="BR34" s="143">
        <v>0</v>
      </c>
      <c r="BS34" s="263">
        <v>0</v>
      </c>
      <c r="BT34" s="143">
        <v>0</v>
      </c>
      <c r="BU34" s="143">
        <v>0</v>
      </c>
      <c r="BV34" s="143">
        <v>0</v>
      </c>
      <c r="BW34" s="143">
        <v>0</v>
      </c>
      <c r="BX34" s="143">
        <v>0</v>
      </c>
      <c r="BY34" s="143">
        <v>0</v>
      </c>
      <c r="BZ34" s="143">
        <v>0</v>
      </c>
      <c r="CA34" s="143">
        <v>0</v>
      </c>
      <c r="CB34" s="143"/>
      <c r="CC34" s="143"/>
      <c r="CD34" s="290">
        <f t="shared" si="108"/>
        <v>0</v>
      </c>
      <c r="CE34" s="290">
        <v>0</v>
      </c>
      <c r="CF34" s="290">
        <v>0</v>
      </c>
      <c r="CG34" s="290">
        <v>0</v>
      </c>
      <c r="CH34" s="290">
        <v>0</v>
      </c>
      <c r="CI34" s="290">
        <v>0</v>
      </c>
      <c r="CJ34" s="290">
        <v>0</v>
      </c>
      <c r="CK34" s="290">
        <v>0</v>
      </c>
      <c r="CL34" s="290">
        <v>0</v>
      </c>
      <c r="CM34" s="290">
        <v>0</v>
      </c>
      <c r="CN34" s="290">
        <v>0</v>
      </c>
      <c r="CO34" s="290"/>
      <c r="CP34" s="290"/>
      <c r="CQ34" s="143"/>
      <c r="CR34" s="8">
        <f t="shared" si="8"/>
        <v>0</v>
      </c>
      <c r="CS34" s="8">
        <f t="shared" si="9"/>
        <v>0</v>
      </c>
      <c r="CT34" s="290">
        <f t="shared" si="109"/>
        <v>0</v>
      </c>
      <c r="CU34" s="290">
        <v>0</v>
      </c>
      <c r="CV34" s="143">
        <v>0</v>
      </c>
      <c r="CW34" s="143">
        <v>0</v>
      </c>
      <c r="CX34" s="143">
        <v>0</v>
      </c>
      <c r="CY34" s="143">
        <v>0</v>
      </c>
      <c r="CZ34" s="143">
        <v>0</v>
      </c>
      <c r="DA34" s="143">
        <v>0</v>
      </c>
      <c r="DB34" s="143">
        <v>0</v>
      </c>
      <c r="DC34" s="143">
        <v>0</v>
      </c>
      <c r="DD34" s="143">
        <v>0</v>
      </c>
      <c r="DE34" s="143"/>
      <c r="DF34" s="143"/>
      <c r="DG34" s="290">
        <f t="shared" si="110"/>
        <v>0</v>
      </c>
      <c r="DH34" s="290">
        <v>0</v>
      </c>
      <c r="DI34" s="290">
        <v>0</v>
      </c>
      <c r="DJ34" s="290">
        <v>0</v>
      </c>
      <c r="DK34" s="290">
        <v>0</v>
      </c>
      <c r="DL34" s="290">
        <v>0</v>
      </c>
      <c r="DM34" s="290">
        <v>0</v>
      </c>
      <c r="DN34" s="290">
        <v>0</v>
      </c>
      <c r="DO34" s="290">
        <v>0</v>
      </c>
      <c r="DP34" s="290">
        <v>0</v>
      </c>
      <c r="DQ34" s="290">
        <v>0</v>
      </c>
      <c r="DR34" s="290"/>
      <c r="DS34" s="290"/>
      <c r="DT34" s="143">
        <f t="shared" si="111"/>
        <v>0</v>
      </c>
      <c r="DU34" s="8">
        <f t="shared" si="10"/>
        <v>0</v>
      </c>
      <c r="DV34" s="8">
        <f t="shared" si="112"/>
        <v>0</v>
      </c>
      <c r="DW34" s="290">
        <f t="shared" si="11"/>
        <v>0</v>
      </c>
      <c r="DX34" s="290">
        <v>0</v>
      </c>
      <c r="DY34" s="143">
        <v>0</v>
      </c>
      <c r="DZ34" s="143">
        <v>0</v>
      </c>
      <c r="EA34" s="143">
        <v>0</v>
      </c>
      <c r="EB34" s="143">
        <v>0</v>
      </c>
      <c r="EC34" s="143">
        <v>0</v>
      </c>
      <c r="ED34" s="143">
        <v>0</v>
      </c>
      <c r="EE34" s="143">
        <v>0</v>
      </c>
      <c r="EF34" s="143">
        <v>0</v>
      </c>
      <c r="EG34" s="143">
        <v>0</v>
      </c>
      <c r="EH34" s="143"/>
      <c r="EI34" s="143"/>
      <c r="EJ34" s="143"/>
      <c r="EK34" s="290">
        <f t="shared" si="113"/>
        <v>0</v>
      </c>
      <c r="EL34" s="290">
        <v>0</v>
      </c>
      <c r="EM34" s="290">
        <v>0</v>
      </c>
      <c r="EN34" s="290">
        <v>0</v>
      </c>
      <c r="EO34" s="290">
        <v>0</v>
      </c>
      <c r="EP34" s="290">
        <v>0</v>
      </c>
      <c r="EQ34" s="290">
        <v>0</v>
      </c>
      <c r="ER34" s="290">
        <v>0</v>
      </c>
      <c r="ES34" s="290">
        <v>0</v>
      </c>
      <c r="ET34" s="290">
        <v>0</v>
      </c>
      <c r="EU34" s="290">
        <v>0</v>
      </c>
      <c r="EV34" s="290"/>
      <c r="EW34" s="290"/>
      <c r="EX34" s="8">
        <f t="shared" si="12"/>
        <v>0</v>
      </c>
      <c r="EY34" s="8">
        <f t="shared" si="114"/>
        <v>0</v>
      </c>
      <c r="EZ34" s="8">
        <f t="shared" si="115"/>
        <v>0</v>
      </c>
      <c r="FA34" s="290">
        <f t="shared" si="116"/>
        <v>0</v>
      </c>
      <c r="FB34" s="290">
        <v>0</v>
      </c>
      <c r="FC34" s="143">
        <v>0</v>
      </c>
      <c r="FD34" s="143">
        <v>0</v>
      </c>
      <c r="FE34" s="143">
        <v>0</v>
      </c>
      <c r="FF34" s="143">
        <v>0</v>
      </c>
      <c r="FG34" s="143">
        <v>0</v>
      </c>
      <c r="FH34" s="143">
        <v>0</v>
      </c>
      <c r="FI34" s="143">
        <v>0</v>
      </c>
      <c r="FJ34" s="143">
        <v>0</v>
      </c>
      <c r="FK34" s="143">
        <v>0</v>
      </c>
      <c r="FL34" s="143"/>
      <c r="FM34" s="143"/>
      <c r="FN34" s="8">
        <f t="shared" si="117"/>
        <v>0</v>
      </c>
      <c r="FO34" s="290">
        <v>0</v>
      </c>
      <c r="FP34" s="290">
        <v>0</v>
      </c>
      <c r="FQ34" s="290">
        <v>0</v>
      </c>
      <c r="FR34" s="290">
        <v>0</v>
      </c>
      <c r="FS34" s="290">
        <v>0</v>
      </c>
      <c r="FT34" s="290">
        <v>0</v>
      </c>
      <c r="FU34" s="290">
        <v>0</v>
      </c>
      <c r="FV34" s="290">
        <v>0</v>
      </c>
      <c r="FW34" s="290">
        <v>0</v>
      </c>
      <c r="FX34" s="290">
        <v>0</v>
      </c>
      <c r="FY34" s="290"/>
      <c r="FZ34" s="290"/>
      <c r="GA34" s="143">
        <f t="shared" si="118"/>
        <v>0</v>
      </c>
      <c r="GB34" s="8">
        <f t="shared" si="119"/>
        <v>0</v>
      </c>
      <c r="GC34" s="8">
        <f t="shared" si="120"/>
        <v>0</v>
      </c>
      <c r="GD34" s="290">
        <f t="shared" si="121"/>
        <v>0</v>
      </c>
      <c r="GE34" s="143"/>
      <c r="GF34" s="143"/>
      <c r="GG34" s="143"/>
      <c r="GH34" s="143"/>
      <c r="GI34" s="143"/>
      <c r="GJ34" s="143"/>
      <c r="GK34" s="143"/>
      <c r="GL34" s="143"/>
      <c r="GM34" s="143"/>
      <c r="GN34" s="143"/>
      <c r="GO34" s="143"/>
      <c r="GP34" s="143"/>
      <c r="GQ34" s="8">
        <f t="shared" si="122"/>
        <v>0</v>
      </c>
      <c r="GR34" s="290">
        <v>0</v>
      </c>
      <c r="GS34" s="290">
        <f>VLOOKUP(C34,'[2]Фін.рез.(витрати)'!$C$8:$V$94,20,0)</f>
        <v>0</v>
      </c>
      <c r="GT34" s="290"/>
      <c r="GU34" s="290"/>
      <c r="GV34" s="143">
        <f t="shared" si="123"/>
        <v>0</v>
      </c>
      <c r="GW34" s="8">
        <f t="shared" si="13"/>
        <v>0</v>
      </c>
      <c r="GX34" s="8">
        <f t="shared" si="14"/>
        <v>0</v>
      </c>
      <c r="GY34" s="290">
        <f t="shared" si="124"/>
        <v>1066.3200000000002</v>
      </c>
      <c r="GZ34" s="290">
        <v>94.6</v>
      </c>
      <c r="HA34" s="143">
        <v>94.6</v>
      </c>
      <c r="HB34" s="143">
        <v>94.6</v>
      </c>
      <c r="HC34" s="143">
        <v>94.6</v>
      </c>
      <c r="HD34" s="143">
        <v>94.6</v>
      </c>
      <c r="HE34" s="143">
        <v>94.6</v>
      </c>
      <c r="HF34" s="143">
        <v>124.68</v>
      </c>
      <c r="HG34" s="143">
        <v>124.68</v>
      </c>
      <c r="HH34" s="143">
        <v>124.68</v>
      </c>
      <c r="HI34" s="143">
        <v>124.68</v>
      </c>
      <c r="HJ34" s="143"/>
      <c r="HK34" s="143"/>
      <c r="HL34" s="8">
        <f t="shared" si="125"/>
        <v>1020.6993258046167</v>
      </c>
      <c r="HM34" s="290">
        <v>134.06916187913583</v>
      </c>
      <c r="HN34" s="290">
        <v>99.051192045818581</v>
      </c>
      <c r="HO34" s="290">
        <v>116.36189427639465</v>
      </c>
      <c r="HP34" s="290">
        <v>87.723524740272481</v>
      </c>
      <c r="HQ34" s="290">
        <v>99.56245632383019</v>
      </c>
      <c r="HR34" s="290">
        <v>99.325534031198714</v>
      </c>
      <c r="HS34" s="290">
        <v>91.522743974171988</v>
      </c>
      <c r="HT34" s="290">
        <v>90.986485223511394</v>
      </c>
      <c r="HU34" s="290">
        <v>102.2792414638611</v>
      </c>
      <c r="HV34" s="290">
        <v>99.817091846421661</v>
      </c>
      <c r="HW34" s="290"/>
      <c r="HX34" s="290"/>
      <c r="HY34" s="8">
        <f t="shared" si="15"/>
        <v>-45.620674195383458</v>
      </c>
      <c r="HZ34" s="8">
        <f t="shared" si="16"/>
        <v>-45.620674195383458</v>
      </c>
      <c r="IA34" s="8">
        <f t="shared" si="17"/>
        <v>0</v>
      </c>
      <c r="IB34" s="291">
        <f t="shared" si="126"/>
        <v>0</v>
      </c>
      <c r="IC34" s="291">
        <v>0</v>
      </c>
      <c r="ID34" s="150">
        <v>0</v>
      </c>
      <c r="IE34" s="150">
        <v>0</v>
      </c>
      <c r="IF34" s="291">
        <v>0</v>
      </c>
      <c r="IG34" s="291">
        <v>0</v>
      </c>
      <c r="IH34" s="291">
        <v>0</v>
      </c>
      <c r="II34" s="291">
        <v>0</v>
      </c>
      <c r="IJ34" s="291"/>
      <c r="IK34" s="291"/>
      <c r="IL34" s="291"/>
      <c r="IM34" s="291"/>
      <c r="IN34" s="291"/>
      <c r="IO34" s="88">
        <f t="shared" si="127"/>
        <v>0</v>
      </c>
      <c r="IP34" s="290">
        <v>0</v>
      </c>
      <c r="IQ34" s="290">
        <v>0</v>
      </c>
      <c r="IR34" s="290">
        <v>0</v>
      </c>
      <c r="IS34" s="290">
        <v>0</v>
      </c>
      <c r="IT34" s="290">
        <v>0</v>
      </c>
      <c r="IU34" s="290">
        <v>0</v>
      </c>
      <c r="IV34" s="290">
        <v>0</v>
      </c>
      <c r="IW34" s="290">
        <v>0</v>
      </c>
      <c r="IX34" s="290">
        <v>0</v>
      </c>
      <c r="IY34" s="290">
        <v>0</v>
      </c>
      <c r="IZ34" s="290"/>
      <c r="JA34" s="290"/>
      <c r="JB34" s="150">
        <f t="shared" si="18"/>
        <v>0</v>
      </c>
      <c r="JC34" s="88">
        <f t="shared" si="19"/>
        <v>0</v>
      </c>
      <c r="JD34" s="88">
        <f t="shared" si="20"/>
        <v>0</v>
      </c>
      <c r="JE34" s="291">
        <f t="shared" si="128"/>
        <v>0</v>
      </c>
      <c r="JF34" s="291">
        <v>0</v>
      </c>
      <c r="JG34" s="150">
        <v>0</v>
      </c>
      <c r="JH34" s="150">
        <v>0</v>
      </c>
      <c r="JI34" s="150">
        <v>0</v>
      </c>
      <c r="JJ34" s="150">
        <v>0</v>
      </c>
      <c r="JK34" s="150">
        <v>0</v>
      </c>
      <c r="JL34" s="150">
        <v>0</v>
      </c>
      <c r="JM34" s="150">
        <v>0</v>
      </c>
      <c r="JN34" s="150">
        <v>0</v>
      </c>
      <c r="JO34" s="150">
        <v>0</v>
      </c>
      <c r="JP34" s="150"/>
      <c r="JQ34" s="150"/>
      <c r="JR34" s="291">
        <f t="shared" si="129"/>
        <v>0</v>
      </c>
      <c r="JS34" s="290">
        <v>0</v>
      </c>
      <c r="JT34" s="290">
        <v>0</v>
      </c>
      <c r="JU34" s="290">
        <v>0</v>
      </c>
      <c r="JV34" s="290">
        <v>0</v>
      </c>
      <c r="JW34" s="290">
        <v>0</v>
      </c>
      <c r="JX34" s="290">
        <v>0</v>
      </c>
      <c r="JY34" s="290">
        <v>0</v>
      </c>
      <c r="JZ34" s="290">
        <v>0</v>
      </c>
      <c r="KA34" s="290">
        <v>0</v>
      </c>
      <c r="KB34" s="290">
        <v>0</v>
      </c>
      <c r="KC34" s="290"/>
      <c r="KD34" s="290"/>
      <c r="KE34" s="150">
        <f t="shared" si="21"/>
        <v>0</v>
      </c>
      <c r="KF34" s="88">
        <f t="shared" si="22"/>
        <v>0</v>
      </c>
      <c r="KG34" s="88">
        <f t="shared" si="23"/>
        <v>0</v>
      </c>
      <c r="KH34" s="291">
        <f t="shared" si="130"/>
        <v>1405.7</v>
      </c>
      <c r="KI34" s="291">
        <v>123.65</v>
      </c>
      <c r="KJ34" s="150">
        <v>123.65</v>
      </c>
      <c r="KK34" s="150">
        <v>123.65</v>
      </c>
      <c r="KL34" s="150">
        <v>123.65</v>
      </c>
      <c r="KM34" s="150">
        <v>123.65</v>
      </c>
      <c r="KN34" s="150">
        <v>123.65</v>
      </c>
      <c r="KO34" s="150">
        <v>165.95</v>
      </c>
      <c r="KP34" s="150">
        <v>165.95</v>
      </c>
      <c r="KQ34" s="150">
        <v>165.95</v>
      </c>
      <c r="KR34" s="150">
        <v>165.95</v>
      </c>
      <c r="KS34" s="150"/>
      <c r="KT34" s="150"/>
      <c r="KU34" s="88">
        <f t="shared" si="131"/>
        <v>1961.0558676518497</v>
      </c>
      <c r="KV34" s="290">
        <v>168.53330987777937</v>
      </c>
      <c r="KW34" s="290">
        <v>180.19895315932195</v>
      </c>
      <c r="KX34" s="290">
        <v>179.06159614601287</v>
      </c>
      <c r="KY34" s="290">
        <v>170.29456615780103</v>
      </c>
      <c r="KZ34" s="290">
        <v>177.65929596137789</v>
      </c>
      <c r="LA34" s="290">
        <v>228.65086760782546</v>
      </c>
      <c r="LB34" s="290">
        <v>212.2076870605807</v>
      </c>
      <c r="LC34" s="290">
        <v>210.71793339053553</v>
      </c>
      <c r="LD34" s="290">
        <v>217.31221978030712</v>
      </c>
      <c r="LE34" s="290">
        <v>216.41943851030788</v>
      </c>
      <c r="LF34" s="290"/>
      <c r="LG34" s="290"/>
      <c r="LH34" s="150">
        <f t="shared" si="132"/>
        <v>555.35586765184962</v>
      </c>
      <c r="LI34" s="88">
        <f t="shared" si="24"/>
        <v>0</v>
      </c>
      <c r="LJ34" s="88">
        <f t="shared" si="25"/>
        <v>555.35586765184962</v>
      </c>
      <c r="LK34" s="88">
        <f t="shared" si="133"/>
        <v>0</v>
      </c>
      <c r="LL34" s="150"/>
      <c r="LM34" s="150"/>
      <c r="LN34" s="150"/>
      <c r="LO34" s="150"/>
      <c r="LP34" s="150"/>
      <c r="LQ34" s="150"/>
      <c r="LR34" s="150"/>
      <c r="LS34" s="150"/>
      <c r="LT34" s="150"/>
      <c r="LU34" s="150"/>
      <c r="LV34" s="150"/>
      <c r="LW34" s="150"/>
      <c r="LX34" s="88">
        <f t="shared" si="26"/>
        <v>0</v>
      </c>
      <c r="LY34" s="150"/>
      <c r="LZ34" s="150"/>
      <c r="MA34" s="150"/>
      <c r="MB34" s="150"/>
      <c r="MC34" s="150"/>
      <c r="MD34" s="150"/>
      <c r="ME34" s="150"/>
      <c r="MF34" s="150"/>
      <c r="MG34" s="150"/>
      <c r="MH34" s="150"/>
      <c r="MI34" s="150"/>
      <c r="MJ34" s="291">
        <v>0</v>
      </c>
      <c r="MK34" s="150"/>
      <c r="ML34" s="88">
        <f t="shared" si="27"/>
        <v>0</v>
      </c>
      <c r="MM34" s="88">
        <f t="shared" si="28"/>
        <v>0</v>
      </c>
      <c r="MN34" s="88">
        <f t="shared" si="134"/>
        <v>3398.8199999999997</v>
      </c>
      <c r="MO34" s="88">
        <v>315.75</v>
      </c>
      <c r="MP34" s="150">
        <v>315.75</v>
      </c>
      <c r="MQ34" s="150">
        <v>315.75</v>
      </c>
      <c r="MR34" s="150">
        <v>315.75</v>
      </c>
      <c r="MS34" s="150">
        <v>315.75</v>
      </c>
      <c r="MT34" s="150">
        <v>315.75</v>
      </c>
      <c r="MU34" s="150">
        <v>376.08</v>
      </c>
      <c r="MV34" s="150">
        <v>376.08</v>
      </c>
      <c r="MW34" s="150">
        <v>376.08</v>
      </c>
      <c r="MX34" s="150">
        <v>376.08</v>
      </c>
      <c r="MY34" s="150"/>
      <c r="MZ34" s="150"/>
      <c r="NA34" s="88">
        <f t="shared" si="135"/>
        <v>0</v>
      </c>
      <c r="NB34" s="8">
        <v>0</v>
      </c>
      <c r="NC34" s="8">
        <v>0</v>
      </c>
      <c r="ND34" s="8">
        <v>0</v>
      </c>
      <c r="NE34" s="8">
        <v>0</v>
      </c>
      <c r="NF34" s="8">
        <v>0</v>
      </c>
      <c r="NG34" s="8">
        <v>0</v>
      </c>
      <c r="NH34" s="8">
        <v>0</v>
      </c>
      <c r="NI34" s="8">
        <v>0</v>
      </c>
      <c r="NJ34" s="8">
        <v>0</v>
      </c>
      <c r="NK34" s="8">
        <v>0</v>
      </c>
      <c r="NL34" s="8"/>
      <c r="NM34" s="8"/>
      <c r="NN34" s="150">
        <f t="shared" si="136"/>
        <v>-3398.8199999999997</v>
      </c>
      <c r="NO34" s="88">
        <f t="shared" si="29"/>
        <v>-3398.8199999999997</v>
      </c>
      <c r="NP34" s="88">
        <f t="shared" si="30"/>
        <v>0</v>
      </c>
      <c r="NQ34" s="86">
        <f t="shared" si="31"/>
        <v>17.540000000000003</v>
      </c>
      <c r="NR34" s="289">
        <f t="shared" si="32"/>
        <v>0</v>
      </c>
      <c r="NS34" s="288">
        <f t="shared" si="33"/>
        <v>-17.540000000000003</v>
      </c>
      <c r="NT34" s="88">
        <f t="shared" si="34"/>
        <v>-17.540000000000003</v>
      </c>
      <c r="NU34" s="88">
        <f t="shared" si="35"/>
        <v>0</v>
      </c>
      <c r="NV34" s="290">
        <f t="shared" si="137"/>
        <v>0</v>
      </c>
      <c r="NW34" s="290">
        <v>0</v>
      </c>
      <c r="NX34" s="143">
        <v>0</v>
      </c>
      <c r="NY34" s="143">
        <v>0</v>
      </c>
      <c r="NZ34" s="290">
        <v>0</v>
      </c>
      <c r="OA34" s="290">
        <v>0</v>
      </c>
      <c r="OB34" s="290">
        <v>0</v>
      </c>
      <c r="OC34" s="290">
        <v>0</v>
      </c>
      <c r="OD34" s="290">
        <v>0</v>
      </c>
      <c r="OE34" s="290">
        <v>0</v>
      </c>
      <c r="OF34" s="290">
        <v>0</v>
      </c>
      <c r="OG34" s="290"/>
      <c r="OH34" s="290"/>
      <c r="OI34" s="8">
        <f t="shared" si="138"/>
        <v>0</v>
      </c>
      <c r="OJ34" s="8">
        <v>0</v>
      </c>
      <c r="OK34" s="8">
        <v>0</v>
      </c>
      <c r="OL34" s="8">
        <v>0</v>
      </c>
      <c r="OM34" s="8"/>
      <c r="ON34" s="8">
        <v>0</v>
      </c>
      <c r="OO34" s="8">
        <v>0</v>
      </c>
      <c r="OP34" s="8">
        <v>0</v>
      </c>
      <c r="OQ34" s="8">
        <v>0</v>
      </c>
      <c r="OR34" s="8">
        <v>0</v>
      </c>
      <c r="OS34" s="8">
        <v>0</v>
      </c>
      <c r="OT34" s="8"/>
      <c r="OU34" s="8"/>
      <c r="OV34" s="143">
        <f t="shared" si="139"/>
        <v>0</v>
      </c>
      <c r="OW34" s="8">
        <f t="shared" si="36"/>
        <v>0</v>
      </c>
      <c r="OX34" s="8">
        <f t="shared" si="37"/>
        <v>0</v>
      </c>
      <c r="OY34" s="290">
        <f t="shared" si="140"/>
        <v>0</v>
      </c>
      <c r="OZ34" s="290">
        <v>0</v>
      </c>
      <c r="PA34" s="143">
        <v>0</v>
      </c>
      <c r="PB34" s="143">
        <v>0</v>
      </c>
      <c r="PC34" s="143">
        <v>0</v>
      </c>
      <c r="PD34" s="143">
        <v>0</v>
      </c>
      <c r="PE34" s="143">
        <v>0</v>
      </c>
      <c r="PF34" s="143">
        <v>0</v>
      </c>
      <c r="PG34" s="143">
        <v>0</v>
      </c>
      <c r="PH34" s="143">
        <v>0</v>
      </c>
      <c r="PI34" s="143">
        <v>0</v>
      </c>
      <c r="PJ34" s="143"/>
      <c r="PK34" s="143"/>
      <c r="PL34" s="8">
        <f t="shared" si="141"/>
        <v>0</v>
      </c>
      <c r="PM34" s="290">
        <v>0</v>
      </c>
      <c r="PN34" s="290">
        <v>0</v>
      </c>
      <c r="PO34" s="290">
        <v>0</v>
      </c>
      <c r="PP34" s="290">
        <v>0</v>
      </c>
      <c r="PQ34" s="290">
        <v>0</v>
      </c>
      <c r="PR34" s="290">
        <v>0</v>
      </c>
      <c r="PS34" s="290">
        <v>0</v>
      </c>
      <c r="PT34" s="290">
        <v>0</v>
      </c>
      <c r="PU34" s="290">
        <v>0</v>
      </c>
      <c r="PV34" s="290">
        <v>0</v>
      </c>
      <c r="PW34" s="290"/>
      <c r="PX34" s="290"/>
      <c r="PY34" s="143">
        <f t="shared" si="142"/>
        <v>0</v>
      </c>
      <c r="PZ34" s="8">
        <f t="shared" si="38"/>
        <v>0</v>
      </c>
      <c r="QA34" s="8">
        <f t="shared" si="39"/>
        <v>0</v>
      </c>
      <c r="QB34" s="290">
        <f t="shared" si="143"/>
        <v>0</v>
      </c>
      <c r="QC34" s="290">
        <v>0</v>
      </c>
      <c r="QD34" s="143">
        <v>0</v>
      </c>
      <c r="QE34" s="143">
        <v>0</v>
      </c>
      <c r="QF34" s="143">
        <v>0</v>
      </c>
      <c r="QG34" s="143">
        <v>0</v>
      </c>
      <c r="QH34" s="143">
        <v>0</v>
      </c>
      <c r="QI34" s="143">
        <v>0</v>
      </c>
      <c r="QJ34" s="143">
        <v>0</v>
      </c>
      <c r="QK34" s="143">
        <v>0</v>
      </c>
      <c r="QL34" s="143">
        <v>0</v>
      </c>
      <c r="QM34" s="143"/>
      <c r="QN34" s="143"/>
      <c r="QO34" s="8">
        <f t="shared" si="144"/>
        <v>0</v>
      </c>
      <c r="QP34" s="290">
        <v>0</v>
      </c>
      <c r="QQ34" s="290">
        <v>0</v>
      </c>
      <c r="QR34" s="290">
        <v>0</v>
      </c>
      <c r="QS34" s="290"/>
      <c r="QT34" s="290">
        <v>0</v>
      </c>
      <c r="QU34" s="290"/>
      <c r="QV34" s="290"/>
      <c r="QW34" s="290">
        <v>0</v>
      </c>
      <c r="QX34" s="290"/>
      <c r="QY34" s="290">
        <v>0</v>
      </c>
      <c r="QZ34" s="290"/>
      <c r="RA34" s="290"/>
      <c r="RB34" s="143">
        <f t="shared" si="145"/>
        <v>0</v>
      </c>
      <c r="RC34" s="8">
        <f t="shared" si="40"/>
        <v>0</v>
      </c>
      <c r="RD34" s="8">
        <f t="shared" si="41"/>
        <v>0</v>
      </c>
      <c r="RE34" s="290">
        <f t="shared" si="146"/>
        <v>0</v>
      </c>
      <c r="RF34" s="8">
        <v>0</v>
      </c>
      <c r="RG34" s="143">
        <v>0</v>
      </c>
      <c r="RH34" s="143">
        <v>0</v>
      </c>
      <c r="RI34" s="143">
        <v>0</v>
      </c>
      <c r="RJ34" s="143">
        <v>0</v>
      </c>
      <c r="RK34" s="143">
        <v>0</v>
      </c>
      <c r="RL34" s="292">
        <v>0</v>
      </c>
      <c r="RM34" s="143">
        <v>0</v>
      </c>
      <c r="RN34" s="143">
        <v>0</v>
      </c>
      <c r="RO34" s="143">
        <v>0</v>
      </c>
      <c r="RP34" s="143"/>
      <c r="RQ34" s="143"/>
      <c r="RR34" s="8">
        <f t="shared" si="147"/>
        <v>0</v>
      </c>
      <c r="RS34" s="290">
        <v>0</v>
      </c>
      <c r="RT34" s="290"/>
      <c r="RU34" s="290">
        <v>0</v>
      </c>
      <c r="RV34" s="290">
        <v>0</v>
      </c>
      <c r="RW34" s="290">
        <v>0</v>
      </c>
      <c r="RX34" s="290">
        <v>0</v>
      </c>
      <c r="RY34" s="290"/>
      <c r="RZ34" s="290">
        <v>0</v>
      </c>
      <c r="SA34" s="290">
        <v>0</v>
      </c>
      <c r="SB34" s="290">
        <v>0</v>
      </c>
      <c r="SC34" s="290"/>
      <c r="SD34" s="290"/>
      <c r="SE34" s="8">
        <f t="shared" si="42"/>
        <v>0</v>
      </c>
      <c r="SF34" s="8">
        <f t="shared" si="43"/>
        <v>0</v>
      </c>
      <c r="SG34" s="8">
        <f t="shared" si="44"/>
        <v>0</v>
      </c>
      <c r="SH34" s="290">
        <f t="shared" si="148"/>
        <v>0</v>
      </c>
      <c r="SI34" s="290">
        <v>0</v>
      </c>
      <c r="SJ34" s="143">
        <v>0</v>
      </c>
      <c r="SK34" s="143">
        <v>0</v>
      </c>
      <c r="SL34" s="143">
        <v>0</v>
      </c>
      <c r="SM34" s="143">
        <v>0</v>
      </c>
      <c r="SN34" s="143">
        <v>0</v>
      </c>
      <c r="SO34" s="143">
        <v>0</v>
      </c>
      <c r="SP34" s="143">
        <v>0</v>
      </c>
      <c r="SQ34" s="143">
        <v>0</v>
      </c>
      <c r="SR34" s="143">
        <v>0</v>
      </c>
      <c r="SS34" s="143"/>
      <c r="ST34" s="143"/>
      <c r="SU34" s="8">
        <f t="shared" si="149"/>
        <v>0</v>
      </c>
      <c r="SV34" s="290">
        <v>0</v>
      </c>
      <c r="SW34" s="290">
        <v>0</v>
      </c>
      <c r="SX34" s="290">
        <v>0</v>
      </c>
      <c r="SY34" s="290">
        <v>0</v>
      </c>
      <c r="SZ34" s="290">
        <v>0</v>
      </c>
      <c r="TA34" s="290"/>
      <c r="TB34" s="290"/>
      <c r="TC34" s="290">
        <v>0</v>
      </c>
      <c r="TD34" s="290">
        <v>0</v>
      </c>
      <c r="TE34" s="290">
        <f>VLOOKUP(C34,'[2]Фін.рез.(витрати)'!$C$8:$AH$94,32,0)</f>
        <v>0</v>
      </c>
      <c r="TF34" s="290"/>
      <c r="TG34" s="290"/>
      <c r="TH34" s="8">
        <f t="shared" si="45"/>
        <v>0</v>
      </c>
      <c r="TI34" s="8">
        <f t="shared" si="46"/>
        <v>0</v>
      </c>
      <c r="TJ34" s="8">
        <f t="shared" si="47"/>
        <v>0</v>
      </c>
      <c r="TK34" s="290">
        <f t="shared" si="150"/>
        <v>0</v>
      </c>
      <c r="TL34" s="290">
        <v>0</v>
      </c>
      <c r="TM34" s="143">
        <v>0</v>
      </c>
      <c r="TN34" s="143">
        <v>0</v>
      </c>
      <c r="TO34" s="143">
        <v>0</v>
      </c>
      <c r="TP34" s="143">
        <v>0</v>
      </c>
      <c r="TQ34" s="143">
        <v>0</v>
      </c>
      <c r="TR34" s="143">
        <v>0</v>
      </c>
      <c r="TS34" s="143">
        <v>0</v>
      </c>
      <c r="TT34" s="143">
        <v>0</v>
      </c>
      <c r="TU34" s="143">
        <v>0</v>
      </c>
      <c r="TV34" s="143"/>
      <c r="TW34" s="143"/>
      <c r="TX34" s="8">
        <f t="shared" si="151"/>
        <v>0</v>
      </c>
      <c r="TY34" s="290">
        <v>0</v>
      </c>
      <c r="TZ34" s="290">
        <v>0</v>
      </c>
      <c r="UA34" s="290">
        <v>0</v>
      </c>
      <c r="UB34" s="290">
        <v>0</v>
      </c>
      <c r="UC34" s="290">
        <v>0</v>
      </c>
      <c r="UD34" s="290">
        <v>0</v>
      </c>
      <c r="UE34" s="290">
        <v>0</v>
      </c>
      <c r="UF34" s="290">
        <v>0</v>
      </c>
      <c r="UG34" s="290">
        <v>0</v>
      </c>
      <c r="UH34" s="290">
        <f>VLOOKUP(C34,'[2]Фін.рез.(витрати)'!$C$8:$AI$94,33,0)</f>
        <v>0</v>
      </c>
      <c r="UI34" s="290"/>
      <c r="UJ34" s="290"/>
      <c r="UK34" s="8">
        <f t="shared" si="48"/>
        <v>0</v>
      </c>
      <c r="UL34" s="8">
        <f t="shared" si="49"/>
        <v>0</v>
      </c>
      <c r="UM34" s="8">
        <f t="shared" si="50"/>
        <v>0</v>
      </c>
      <c r="UN34" s="290">
        <f t="shared" si="152"/>
        <v>17.540000000000003</v>
      </c>
      <c r="UO34" s="290">
        <v>1.55</v>
      </c>
      <c r="UP34" s="143">
        <v>1.55</v>
      </c>
      <c r="UQ34" s="143">
        <v>1.55</v>
      </c>
      <c r="UR34" s="143">
        <v>1.55</v>
      </c>
      <c r="US34" s="143">
        <v>1.55</v>
      </c>
      <c r="UT34" s="143">
        <v>1.55</v>
      </c>
      <c r="UU34" s="143">
        <v>2.06</v>
      </c>
      <c r="UV34" s="143">
        <v>2.06</v>
      </c>
      <c r="UW34" s="143">
        <v>2.06</v>
      </c>
      <c r="UX34" s="143">
        <v>2.06</v>
      </c>
      <c r="UY34" s="143"/>
      <c r="UZ34" s="143"/>
      <c r="VA34" s="8">
        <f t="shared" si="51"/>
        <v>0</v>
      </c>
      <c r="VB34" s="143"/>
      <c r="VC34" s="143"/>
      <c r="VD34" s="143"/>
      <c r="VE34" s="143"/>
      <c r="VF34" s="143"/>
      <c r="VG34" s="143"/>
      <c r="VH34" s="143"/>
      <c r="VI34" s="143"/>
      <c r="VJ34" s="143"/>
      <c r="VK34" s="143"/>
      <c r="VL34" s="143"/>
      <c r="VM34" s="143"/>
      <c r="VN34" s="8">
        <f t="shared" si="52"/>
        <v>-17.540000000000003</v>
      </c>
      <c r="VO34" s="8">
        <f t="shared" si="53"/>
        <v>-17.540000000000003</v>
      </c>
      <c r="VP34" s="8">
        <f t="shared" si="54"/>
        <v>0</v>
      </c>
      <c r="VQ34" s="88">
        <f t="shared" si="55"/>
        <v>0</v>
      </c>
      <c r="VR34" s="150"/>
      <c r="VS34" s="150"/>
      <c r="VT34" s="150"/>
      <c r="VU34" s="150"/>
      <c r="VV34" s="150"/>
      <c r="VW34" s="150"/>
      <c r="VX34" s="150"/>
      <c r="VY34" s="150"/>
      <c r="VZ34" s="150"/>
      <c r="WA34" s="150"/>
      <c r="WB34" s="150"/>
      <c r="WC34" s="150"/>
      <c r="WD34" s="88">
        <f t="shared" si="56"/>
        <v>0</v>
      </c>
      <c r="WE34" s="143"/>
      <c r="WF34" s="143"/>
      <c r="WG34" s="143"/>
      <c r="WH34" s="143"/>
      <c r="WI34" s="143"/>
      <c r="WJ34" s="143"/>
      <c r="WK34" s="143"/>
      <c r="WL34" s="143"/>
      <c r="WM34" s="143"/>
      <c r="WN34" s="143"/>
      <c r="WO34" s="143"/>
      <c r="WP34" s="143"/>
      <c r="WQ34" s="88">
        <f t="shared" si="57"/>
        <v>0</v>
      </c>
      <c r="WR34" s="88">
        <f t="shared" si="58"/>
        <v>0</v>
      </c>
      <c r="WS34" s="88">
        <f t="shared" si="59"/>
        <v>0</v>
      </c>
      <c r="WT34" s="291">
        <f t="shared" si="153"/>
        <v>0</v>
      </c>
      <c r="WU34" s="291">
        <v>0</v>
      </c>
      <c r="WV34" s="150">
        <v>0</v>
      </c>
      <c r="WW34" s="150">
        <v>0</v>
      </c>
      <c r="WX34" s="150">
        <v>0</v>
      </c>
      <c r="WY34" s="150">
        <v>0</v>
      </c>
      <c r="WZ34" s="150">
        <v>0</v>
      </c>
      <c r="XA34" s="150">
        <v>0</v>
      </c>
      <c r="XB34" s="150">
        <v>0</v>
      </c>
      <c r="XC34" s="150">
        <v>0</v>
      </c>
      <c r="XD34" s="150">
        <v>0</v>
      </c>
      <c r="XE34" s="150"/>
      <c r="XF34" s="150"/>
      <c r="XG34" s="291">
        <f t="shared" si="154"/>
        <v>0</v>
      </c>
      <c r="XH34" s="290">
        <v>0</v>
      </c>
      <c r="XI34" s="290">
        <v>0</v>
      </c>
      <c r="XJ34" s="290"/>
      <c r="XK34" s="290">
        <v>0</v>
      </c>
      <c r="XL34" s="290">
        <v>0</v>
      </c>
      <c r="XM34" s="290">
        <v>0</v>
      </c>
      <c r="XN34" s="290">
        <v>0</v>
      </c>
      <c r="XO34" s="290">
        <v>0</v>
      </c>
      <c r="XP34" s="290">
        <v>0</v>
      </c>
      <c r="XQ34" s="290">
        <f>VLOOKUP(C34,'[2]Фін.рез.(витрати)'!$C$8:$AL$94,36,0)</f>
        <v>0</v>
      </c>
      <c r="XR34" s="290"/>
      <c r="XS34" s="290"/>
      <c r="XT34" s="88">
        <f t="shared" si="60"/>
        <v>0</v>
      </c>
      <c r="XU34" s="88">
        <f t="shared" si="61"/>
        <v>0</v>
      </c>
      <c r="XV34" s="88">
        <f t="shared" si="62"/>
        <v>0</v>
      </c>
      <c r="XW34" s="291">
        <f t="shared" si="155"/>
        <v>0</v>
      </c>
      <c r="XX34" s="291">
        <v>0</v>
      </c>
      <c r="XY34" s="150">
        <v>0</v>
      </c>
      <c r="XZ34" s="150">
        <v>0</v>
      </c>
      <c r="YA34" s="150">
        <v>0</v>
      </c>
      <c r="YB34" s="150">
        <v>0</v>
      </c>
      <c r="YC34" s="150">
        <v>0</v>
      </c>
      <c r="YD34" s="150">
        <v>0</v>
      </c>
      <c r="YE34" s="150">
        <v>0</v>
      </c>
      <c r="YF34" s="150">
        <v>0</v>
      </c>
      <c r="YG34" s="150">
        <v>0</v>
      </c>
      <c r="YH34" s="150"/>
      <c r="YI34" s="150"/>
      <c r="YJ34" s="88">
        <f t="shared" si="156"/>
        <v>0</v>
      </c>
      <c r="YK34" s="290">
        <v>0</v>
      </c>
      <c r="YL34" s="290">
        <v>0</v>
      </c>
      <c r="YM34" s="290">
        <v>0</v>
      </c>
      <c r="YN34" s="290">
        <v>0</v>
      </c>
      <c r="YO34" s="290">
        <v>0</v>
      </c>
      <c r="YP34" s="290">
        <v>0</v>
      </c>
      <c r="YQ34" s="290">
        <v>0</v>
      </c>
      <c r="YR34" s="290">
        <v>0</v>
      </c>
      <c r="YS34" s="290">
        <v>0</v>
      </c>
      <c r="YT34" s="290">
        <f>VLOOKUP(C34,'[2]Фін.рез.(витрати)'!$C$8:$AM$94,37,0)</f>
        <v>0</v>
      </c>
      <c r="YU34" s="290"/>
      <c r="YV34" s="290"/>
      <c r="YW34" s="143">
        <f t="shared" si="157"/>
        <v>0</v>
      </c>
      <c r="YX34" s="88">
        <f t="shared" si="63"/>
        <v>0</v>
      </c>
      <c r="YY34" s="88">
        <f t="shared" si="64"/>
        <v>0</v>
      </c>
      <c r="YZ34" s="291">
        <f t="shared" si="158"/>
        <v>0</v>
      </c>
      <c r="ZA34" s="291">
        <v>0</v>
      </c>
      <c r="ZB34" s="150">
        <v>0</v>
      </c>
      <c r="ZC34" s="150">
        <v>0</v>
      </c>
      <c r="ZD34" s="150">
        <v>0</v>
      </c>
      <c r="ZE34" s="150">
        <v>0</v>
      </c>
      <c r="ZF34" s="150">
        <v>0</v>
      </c>
      <c r="ZG34" s="150">
        <v>0</v>
      </c>
      <c r="ZH34" s="150">
        <v>0</v>
      </c>
      <c r="ZI34" s="150">
        <v>0</v>
      </c>
      <c r="ZJ34" s="150">
        <v>0</v>
      </c>
      <c r="ZK34" s="150"/>
      <c r="ZL34" s="150"/>
      <c r="ZM34" s="88">
        <f t="shared" si="159"/>
        <v>0</v>
      </c>
      <c r="ZN34" s="291"/>
      <c r="ZO34" s="290">
        <v>0</v>
      </c>
      <c r="ZP34" s="290">
        <v>0</v>
      </c>
      <c r="ZQ34" s="290">
        <v>0</v>
      </c>
      <c r="ZR34" s="290"/>
      <c r="ZS34" s="290"/>
      <c r="ZT34" s="290"/>
      <c r="ZU34" s="290"/>
      <c r="ZV34" s="290"/>
      <c r="ZW34" s="290"/>
      <c r="ZX34" s="290"/>
      <c r="ZY34" s="290"/>
      <c r="ZZ34" s="88">
        <f t="shared" si="65"/>
        <v>0</v>
      </c>
      <c r="AAA34" s="88">
        <f t="shared" si="66"/>
        <v>0</v>
      </c>
      <c r="AAB34" s="88">
        <f t="shared" si="67"/>
        <v>0</v>
      </c>
      <c r="AAC34" s="291">
        <f t="shared" si="160"/>
        <v>0</v>
      </c>
      <c r="AAD34" s="291">
        <v>0</v>
      </c>
      <c r="AAE34" s="150">
        <v>0</v>
      </c>
      <c r="AAF34" s="150">
        <v>0</v>
      </c>
      <c r="AAG34" s="150">
        <v>0</v>
      </c>
      <c r="AAH34" s="150">
        <v>0</v>
      </c>
      <c r="AAI34" s="150">
        <v>0</v>
      </c>
      <c r="AAJ34" s="150">
        <v>0</v>
      </c>
      <c r="AAK34" s="150">
        <v>0</v>
      </c>
      <c r="AAL34" s="150">
        <v>0</v>
      </c>
      <c r="AAM34" s="150">
        <v>0</v>
      </c>
      <c r="AAN34" s="150"/>
      <c r="AAO34" s="150"/>
      <c r="AAP34" s="88">
        <f t="shared" si="161"/>
        <v>0</v>
      </c>
      <c r="AAQ34" s="290">
        <v>0</v>
      </c>
      <c r="AAR34" s="290">
        <v>0</v>
      </c>
      <c r="AAS34" s="290">
        <v>0</v>
      </c>
      <c r="AAT34" s="290">
        <v>0</v>
      </c>
      <c r="AAU34" s="290">
        <v>0</v>
      </c>
      <c r="AAV34" s="290">
        <v>0</v>
      </c>
      <c r="AAW34" s="290">
        <v>0</v>
      </c>
      <c r="AAX34" s="290">
        <v>0</v>
      </c>
      <c r="AAY34" s="290">
        <v>0</v>
      </c>
      <c r="AAZ34" s="290">
        <f>VLOOKUP(C34,'[2]Фін.рез.(витрати)'!$C$8:$AO$94,39,0)</f>
        <v>0</v>
      </c>
      <c r="ABA34" s="290"/>
      <c r="ABB34" s="290"/>
      <c r="ABC34" s="88">
        <f t="shared" si="68"/>
        <v>0</v>
      </c>
      <c r="ABD34" s="88">
        <f t="shared" si="69"/>
        <v>0</v>
      </c>
      <c r="ABE34" s="88">
        <f t="shared" si="70"/>
        <v>0</v>
      </c>
      <c r="ABF34" s="291">
        <f t="shared" si="162"/>
        <v>0</v>
      </c>
      <c r="ABG34" s="291">
        <v>0</v>
      </c>
      <c r="ABH34" s="150">
        <v>0</v>
      </c>
      <c r="ABI34" s="150">
        <v>0</v>
      </c>
      <c r="ABJ34" s="150">
        <v>0</v>
      </c>
      <c r="ABK34" s="150">
        <v>0</v>
      </c>
      <c r="ABL34" s="150">
        <v>0</v>
      </c>
      <c r="ABM34" s="150">
        <v>0</v>
      </c>
      <c r="ABN34" s="150">
        <v>0</v>
      </c>
      <c r="ABO34" s="150">
        <v>0</v>
      </c>
      <c r="ABP34" s="150">
        <v>0</v>
      </c>
      <c r="ABQ34" s="150"/>
      <c r="ABR34" s="150"/>
      <c r="ABS34" s="88">
        <f t="shared" si="163"/>
        <v>0</v>
      </c>
      <c r="ABT34" s="290">
        <v>0</v>
      </c>
      <c r="ABU34" s="290"/>
      <c r="ABV34" s="290"/>
      <c r="ABW34" s="290"/>
      <c r="ABX34" s="290"/>
      <c r="ABY34" s="290"/>
      <c r="ABZ34" s="290"/>
      <c r="ACA34" s="290">
        <v>0</v>
      </c>
      <c r="ACB34" s="290">
        <v>0</v>
      </c>
      <c r="ACC34" s="290">
        <f>VLOOKUP(C34,'[2]Фін.рез.(витрати)'!$C$8:$AP$94,40,0)</f>
        <v>0</v>
      </c>
      <c r="ACD34" s="290"/>
      <c r="ACE34" s="290"/>
      <c r="ACF34" s="88">
        <f t="shared" si="71"/>
        <v>0</v>
      </c>
      <c r="ACG34" s="88">
        <f t="shared" si="72"/>
        <v>0</v>
      </c>
      <c r="ACH34" s="88">
        <f t="shared" si="73"/>
        <v>0</v>
      </c>
      <c r="ACI34" s="86">
        <f t="shared" si="74"/>
        <v>0</v>
      </c>
      <c r="ACJ34" s="88">
        <f t="shared" si="75"/>
        <v>0</v>
      </c>
      <c r="ACK34" s="288">
        <f t="shared" si="76"/>
        <v>0</v>
      </c>
      <c r="ACL34" s="88">
        <f t="shared" si="77"/>
        <v>0</v>
      </c>
      <c r="ACM34" s="88">
        <f t="shared" si="78"/>
        <v>0</v>
      </c>
      <c r="ACN34" s="290">
        <f t="shared" si="164"/>
        <v>0</v>
      </c>
      <c r="ACO34" s="290">
        <v>0</v>
      </c>
      <c r="ACP34" s="143">
        <v>0</v>
      </c>
      <c r="ACQ34" s="143">
        <v>0</v>
      </c>
      <c r="ACR34" s="143">
        <v>0</v>
      </c>
      <c r="ACS34" s="143">
        <v>0</v>
      </c>
      <c r="ACT34" s="143">
        <v>0</v>
      </c>
      <c r="ACU34" s="143">
        <v>0</v>
      </c>
      <c r="ACV34" s="143">
        <v>0</v>
      </c>
      <c r="ACW34" s="143">
        <v>0</v>
      </c>
      <c r="ACX34" s="143">
        <v>0</v>
      </c>
      <c r="ACY34" s="143"/>
      <c r="ACZ34" s="143"/>
      <c r="ADA34" s="8">
        <f t="shared" si="165"/>
        <v>0</v>
      </c>
      <c r="ADB34" s="290">
        <v>0</v>
      </c>
      <c r="ADC34" s="290">
        <v>0</v>
      </c>
      <c r="ADD34" s="290">
        <v>0</v>
      </c>
      <c r="ADE34" s="290">
        <v>0</v>
      </c>
      <c r="ADF34" s="290">
        <v>0</v>
      </c>
      <c r="ADG34" s="290">
        <v>0</v>
      </c>
      <c r="ADH34" s="290">
        <v>0</v>
      </c>
      <c r="ADI34" s="290">
        <v>0</v>
      </c>
      <c r="ADJ34" s="290">
        <v>0</v>
      </c>
      <c r="ADK34" s="290">
        <f>VLOOKUP(C34,'[2]Фін.рез.(витрати)'!$C$8:$AR$94,42,0)</f>
        <v>0</v>
      </c>
      <c r="ADL34" s="290"/>
      <c r="ADM34" s="290"/>
      <c r="ADN34" s="8">
        <f t="shared" si="79"/>
        <v>0</v>
      </c>
      <c r="ADO34" s="8">
        <f t="shared" si="80"/>
        <v>0</v>
      </c>
      <c r="ADP34" s="8">
        <f t="shared" si="81"/>
        <v>0</v>
      </c>
      <c r="ADQ34" s="290">
        <f t="shared" si="166"/>
        <v>0</v>
      </c>
      <c r="ADR34" s="290">
        <v>0</v>
      </c>
      <c r="ADS34" s="143">
        <v>0</v>
      </c>
      <c r="ADT34" s="143">
        <v>0</v>
      </c>
      <c r="ADU34" s="143">
        <v>0</v>
      </c>
      <c r="ADV34" s="143">
        <v>0</v>
      </c>
      <c r="ADW34" s="143">
        <v>0</v>
      </c>
      <c r="ADX34" s="143">
        <v>0</v>
      </c>
      <c r="ADY34" s="143">
        <v>0</v>
      </c>
      <c r="ADZ34" s="143">
        <v>0</v>
      </c>
      <c r="AEA34" s="143">
        <v>0</v>
      </c>
      <c r="AEB34" s="143"/>
      <c r="AEC34" s="143"/>
      <c r="AED34" s="8">
        <f t="shared" si="167"/>
        <v>0</v>
      </c>
      <c r="AEE34" s="290">
        <v>0</v>
      </c>
      <c r="AEF34" s="290">
        <v>0</v>
      </c>
      <c r="AEG34" s="290">
        <v>0</v>
      </c>
      <c r="AEH34" s="290">
        <v>0</v>
      </c>
      <c r="AEI34" s="290">
        <v>0</v>
      </c>
      <c r="AEJ34" s="290">
        <v>0</v>
      </c>
      <c r="AEK34" s="290">
        <v>0</v>
      </c>
      <c r="AEL34" s="290">
        <v>0</v>
      </c>
      <c r="AEM34" s="290">
        <v>0</v>
      </c>
      <c r="AEN34" s="290">
        <f>VLOOKUP(C34,'[2]Фін.рез.(витрати)'!$C$8:$AS$94,43,0)</f>
        <v>0</v>
      </c>
      <c r="AEO34" s="290"/>
      <c r="AEP34" s="290"/>
      <c r="AEQ34" s="8">
        <f t="shared" si="82"/>
        <v>0</v>
      </c>
      <c r="AER34" s="8">
        <f t="shared" si="83"/>
        <v>0</v>
      </c>
      <c r="AES34" s="8">
        <f t="shared" si="84"/>
        <v>0</v>
      </c>
      <c r="AET34" s="290">
        <f t="shared" si="168"/>
        <v>0</v>
      </c>
      <c r="AEU34" s="290"/>
      <c r="AEV34" s="143"/>
      <c r="AEW34" s="143"/>
      <c r="AEX34" s="143"/>
      <c r="AEY34" s="143"/>
      <c r="AEZ34" s="143"/>
      <c r="AFA34" s="143"/>
      <c r="AFB34" s="143"/>
      <c r="AFC34" s="143"/>
      <c r="AFD34" s="143"/>
      <c r="AFE34" s="143"/>
      <c r="AFF34" s="143"/>
      <c r="AFG34" s="8">
        <f t="shared" si="169"/>
        <v>0</v>
      </c>
      <c r="AFH34" s="290"/>
      <c r="AFI34" s="290"/>
      <c r="AFJ34" s="290"/>
      <c r="AFK34" s="290"/>
      <c r="AFL34" s="290"/>
      <c r="AFM34" s="290"/>
      <c r="AFN34" s="290"/>
      <c r="AFO34" s="290"/>
      <c r="AFP34" s="290"/>
      <c r="AFQ34" s="290"/>
      <c r="AFR34" s="290"/>
      <c r="AFS34" s="290"/>
      <c r="AFT34" s="8">
        <f t="shared" si="85"/>
        <v>0</v>
      </c>
      <c r="AFU34" s="8">
        <f t="shared" si="86"/>
        <v>0</v>
      </c>
      <c r="AFV34" s="94">
        <f t="shared" si="87"/>
        <v>0</v>
      </c>
      <c r="AFW34" s="293">
        <f t="shared" si="88"/>
        <v>5888.38</v>
      </c>
      <c r="AFX34" s="294">
        <f t="shared" si="89"/>
        <v>2981.7551934564663</v>
      </c>
      <c r="AFY34" s="295">
        <f t="shared" si="90"/>
        <v>-2906.6248065435339</v>
      </c>
      <c r="AFZ34" s="8">
        <f t="shared" si="170"/>
        <v>-2906.6248065435339</v>
      </c>
      <c r="AGA34" s="95">
        <f t="shared" si="171"/>
        <v>0</v>
      </c>
      <c r="AGB34" s="296">
        <f t="shared" si="91"/>
        <v>7066.0559999999996</v>
      </c>
      <c r="AGC34" s="295">
        <f t="shared" si="91"/>
        <v>3578.1062321477593</v>
      </c>
      <c r="AGD34" s="295">
        <f t="shared" si="92"/>
        <v>-3487.9497678522403</v>
      </c>
      <c r="AGE34" s="8">
        <f t="shared" si="93"/>
        <v>-3487.9497678522403</v>
      </c>
      <c r="AGF34" s="94">
        <f t="shared" si="94"/>
        <v>0</v>
      </c>
      <c r="AGG34" s="107">
        <f t="shared" si="172"/>
        <v>353.30279999999999</v>
      </c>
      <c r="AGH34" s="140">
        <f t="shared" si="173"/>
        <v>178.90531160738797</v>
      </c>
      <c r="AGI34" s="295">
        <f t="shared" si="95"/>
        <v>-174.39748839261202</v>
      </c>
      <c r="AGJ34" s="8">
        <f t="shared" si="96"/>
        <v>-174.39748839261202</v>
      </c>
      <c r="AGK34" s="95">
        <f t="shared" si="97"/>
        <v>0</v>
      </c>
      <c r="AGL34" s="108">
        <f t="shared" si="174"/>
        <v>7419.3588</v>
      </c>
      <c r="AGM34" s="108">
        <f t="shared" si="174"/>
        <v>3757.0115437551472</v>
      </c>
      <c r="AGN34" s="297">
        <f t="shared" si="99"/>
        <v>-3662.3472562448528</v>
      </c>
      <c r="AGO34" s="108">
        <f t="shared" si="100"/>
        <v>-3662.3472562448528</v>
      </c>
      <c r="AGP34" s="109">
        <f t="shared" si="101"/>
        <v>0</v>
      </c>
      <c r="AGQ34" s="139">
        <f t="shared" si="175"/>
        <v>4.7619047619047616E-2</v>
      </c>
      <c r="AGR34" s="298"/>
      <c r="AGS34" s="298">
        <v>0.05</v>
      </c>
      <c r="AGT34" s="299"/>
      <c r="AGU34" s="177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</row>
    <row r="35" spans="1:892" s="141" customFormat="1" ht="12.75" outlineLevel="1" x14ac:dyDescent="0.25">
      <c r="A35" s="154">
        <v>465</v>
      </c>
      <c r="B35" s="285">
        <v>3</v>
      </c>
      <c r="C35" s="300" t="s">
        <v>1730</v>
      </c>
      <c r="D35" s="301">
        <v>1</v>
      </c>
      <c r="E35" s="149">
        <v>242.6</v>
      </c>
      <c r="F35" s="288">
        <f t="shared" si="0"/>
        <v>1201.06</v>
      </c>
      <c r="G35" s="289">
        <f t="shared" si="1"/>
        <v>1152.2645716156348</v>
      </c>
      <c r="H35" s="288">
        <f t="shared" si="2"/>
        <v>-48.795428384365096</v>
      </c>
      <c r="I35" s="88">
        <f t="shared" si="3"/>
        <v>-48.795428384365096</v>
      </c>
      <c r="J35" s="88">
        <f t="shared" si="4"/>
        <v>0</v>
      </c>
      <c r="K35" s="290">
        <f t="shared" si="102"/>
        <v>0</v>
      </c>
      <c r="L35" s="143">
        <v>0</v>
      </c>
      <c r="M35" s="143">
        <v>0</v>
      </c>
      <c r="N35" s="143">
        <v>0</v>
      </c>
      <c r="O35" s="143">
        <v>0</v>
      </c>
      <c r="P35" s="143">
        <v>0</v>
      </c>
      <c r="Q35" s="143">
        <v>0</v>
      </c>
      <c r="R35" s="143">
        <v>0</v>
      </c>
      <c r="S35" s="143">
        <v>0</v>
      </c>
      <c r="T35" s="143">
        <v>0</v>
      </c>
      <c r="U35" s="143">
        <v>0</v>
      </c>
      <c r="V35" s="143"/>
      <c r="W35" s="143"/>
      <c r="X35" s="143">
        <f t="shared" si="103"/>
        <v>0</v>
      </c>
      <c r="Y35" s="290">
        <v>0</v>
      </c>
      <c r="Z35" s="290">
        <v>0</v>
      </c>
      <c r="AA35" s="290">
        <v>0</v>
      </c>
      <c r="AB35" s="290">
        <v>0</v>
      </c>
      <c r="AC35" s="290">
        <v>0</v>
      </c>
      <c r="AD35" s="290">
        <v>0</v>
      </c>
      <c r="AE35" s="290">
        <v>0</v>
      </c>
      <c r="AF35" s="290">
        <v>0</v>
      </c>
      <c r="AG35" s="290">
        <v>0</v>
      </c>
      <c r="AH35" s="290">
        <v>0</v>
      </c>
      <c r="AI35" s="290"/>
      <c r="AJ35" s="290"/>
      <c r="AK35" s="143"/>
      <c r="AL35" s="143">
        <f t="shared" si="104"/>
        <v>0</v>
      </c>
      <c r="AM35" s="143">
        <f t="shared" si="5"/>
        <v>0</v>
      </c>
      <c r="AN35" s="290">
        <f t="shared" si="105"/>
        <v>0</v>
      </c>
      <c r="AO35" s="143">
        <v>0</v>
      </c>
      <c r="AP35" s="143">
        <v>0</v>
      </c>
      <c r="AQ35" s="143">
        <v>0</v>
      </c>
      <c r="AR35" s="143">
        <v>0</v>
      </c>
      <c r="AS35" s="143">
        <v>0</v>
      </c>
      <c r="AT35" s="143">
        <v>0</v>
      </c>
      <c r="AU35" s="143">
        <v>0</v>
      </c>
      <c r="AV35" s="143">
        <v>0</v>
      </c>
      <c r="AW35" s="143">
        <v>0</v>
      </c>
      <c r="AX35" s="143">
        <v>0</v>
      </c>
      <c r="AY35" s="143"/>
      <c r="AZ35" s="143"/>
      <c r="BA35" s="8">
        <f t="shared" si="106"/>
        <v>0</v>
      </c>
      <c r="BB35" s="290">
        <v>0</v>
      </c>
      <c r="BC35" s="290">
        <v>0</v>
      </c>
      <c r="BD35" s="290">
        <v>0</v>
      </c>
      <c r="BE35" s="290">
        <v>0</v>
      </c>
      <c r="BF35" s="290">
        <v>0</v>
      </c>
      <c r="BG35" s="290">
        <v>0</v>
      </c>
      <c r="BH35" s="290">
        <v>0</v>
      </c>
      <c r="BI35" s="290">
        <v>0</v>
      </c>
      <c r="BJ35" s="290">
        <v>0</v>
      </c>
      <c r="BK35" s="290">
        <v>0</v>
      </c>
      <c r="BL35" s="290"/>
      <c r="BM35" s="290"/>
      <c r="BN35" s="143"/>
      <c r="BO35" s="8">
        <f t="shared" si="6"/>
        <v>0</v>
      </c>
      <c r="BP35" s="8">
        <f t="shared" si="7"/>
        <v>0</v>
      </c>
      <c r="BQ35" s="290">
        <f t="shared" si="107"/>
        <v>0</v>
      </c>
      <c r="BR35" s="143">
        <v>0</v>
      </c>
      <c r="BS35" s="263">
        <v>0</v>
      </c>
      <c r="BT35" s="143">
        <v>0</v>
      </c>
      <c r="BU35" s="143">
        <v>0</v>
      </c>
      <c r="BV35" s="143">
        <v>0</v>
      </c>
      <c r="BW35" s="143">
        <v>0</v>
      </c>
      <c r="BX35" s="143">
        <v>0</v>
      </c>
      <c r="BY35" s="143">
        <v>0</v>
      </c>
      <c r="BZ35" s="143">
        <v>0</v>
      </c>
      <c r="CA35" s="143">
        <v>0</v>
      </c>
      <c r="CB35" s="143"/>
      <c r="CC35" s="143"/>
      <c r="CD35" s="290">
        <f t="shared" si="108"/>
        <v>0</v>
      </c>
      <c r="CE35" s="290">
        <v>0</v>
      </c>
      <c r="CF35" s="290">
        <v>0</v>
      </c>
      <c r="CG35" s="290">
        <v>0</v>
      </c>
      <c r="CH35" s="290">
        <v>0</v>
      </c>
      <c r="CI35" s="290">
        <v>0</v>
      </c>
      <c r="CJ35" s="290">
        <v>0</v>
      </c>
      <c r="CK35" s="290">
        <v>0</v>
      </c>
      <c r="CL35" s="290">
        <v>0</v>
      </c>
      <c r="CM35" s="290">
        <v>0</v>
      </c>
      <c r="CN35" s="290">
        <v>0</v>
      </c>
      <c r="CO35" s="290"/>
      <c r="CP35" s="290"/>
      <c r="CQ35" s="143"/>
      <c r="CR35" s="8">
        <f t="shared" si="8"/>
        <v>0</v>
      </c>
      <c r="CS35" s="8">
        <f t="shared" si="9"/>
        <v>0</v>
      </c>
      <c r="CT35" s="290">
        <f t="shared" si="109"/>
        <v>0</v>
      </c>
      <c r="CU35" s="290">
        <v>0</v>
      </c>
      <c r="CV35" s="143">
        <v>0</v>
      </c>
      <c r="CW35" s="143">
        <v>0</v>
      </c>
      <c r="CX35" s="143">
        <v>0</v>
      </c>
      <c r="CY35" s="143">
        <v>0</v>
      </c>
      <c r="CZ35" s="143">
        <v>0</v>
      </c>
      <c r="DA35" s="143">
        <v>0</v>
      </c>
      <c r="DB35" s="143">
        <v>0</v>
      </c>
      <c r="DC35" s="143">
        <v>0</v>
      </c>
      <c r="DD35" s="143">
        <v>0</v>
      </c>
      <c r="DE35" s="143"/>
      <c r="DF35" s="143"/>
      <c r="DG35" s="290">
        <f t="shared" si="110"/>
        <v>0</v>
      </c>
      <c r="DH35" s="290">
        <v>0</v>
      </c>
      <c r="DI35" s="290">
        <v>0</v>
      </c>
      <c r="DJ35" s="290">
        <v>0</v>
      </c>
      <c r="DK35" s="290">
        <v>0</v>
      </c>
      <c r="DL35" s="290">
        <v>0</v>
      </c>
      <c r="DM35" s="290">
        <v>0</v>
      </c>
      <c r="DN35" s="290">
        <v>0</v>
      </c>
      <c r="DO35" s="290">
        <v>0</v>
      </c>
      <c r="DP35" s="290">
        <v>0</v>
      </c>
      <c r="DQ35" s="290">
        <v>0</v>
      </c>
      <c r="DR35" s="290"/>
      <c r="DS35" s="290"/>
      <c r="DT35" s="143">
        <f t="shared" si="111"/>
        <v>0</v>
      </c>
      <c r="DU35" s="8">
        <f t="shared" si="10"/>
        <v>0</v>
      </c>
      <c r="DV35" s="8">
        <f t="shared" si="112"/>
        <v>0</v>
      </c>
      <c r="DW35" s="290">
        <f t="shared" si="11"/>
        <v>0</v>
      </c>
      <c r="DX35" s="290">
        <v>0</v>
      </c>
      <c r="DY35" s="143">
        <v>0</v>
      </c>
      <c r="DZ35" s="143">
        <v>0</v>
      </c>
      <c r="EA35" s="143">
        <v>0</v>
      </c>
      <c r="EB35" s="143">
        <v>0</v>
      </c>
      <c r="EC35" s="143">
        <v>0</v>
      </c>
      <c r="ED35" s="143">
        <v>0</v>
      </c>
      <c r="EE35" s="143">
        <v>0</v>
      </c>
      <c r="EF35" s="143">
        <v>0</v>
      </c>
      <c r="EG35" s="143">
        <v>0</v>
      </c>
      <c r="EH35" s="143"/>
      <c r="EI35" s="143"/>
      <c r="EJ35" s="143"/>
      <c r="EK35" s="290">
        <f t="shared" si="113"/>
        <v>0</v>
      </c>
      <c r="EL35" s="290">
        <v>0</v>
      </c>
      <c r="EM35" s="290">
        <v>0</v>
      </c>
      <c r="EN35" s="290">
        <v>0</v>
      </c>
      <c r="EO35" s="290">
        <v>0</v>
      </c>
      <c r="EP35" s="290">
        <v>0</v>
      </c>
      <c r="EQ35" s="290">
        <v>0</v>
      </c>
      <c r="ER35" s="290">
        <v>0</v>
      </c>
      <c r="ES35" s="290">
        <v>0</v>
      </c>
      <c r="ET35" s="290">
        <v>0</v>
      </c>
      <c r="EU35" s="290">
        <v>0</v>
      </c>
      <c r="EV35" s="290"/>
      <c r="EW35" s="290"/>
      <c r="EX35" s="8">
        <f t="shared" si="12"/>
        <v>0</v>
      </c>
      <c r="EY35" s="8">
        <f t="shared" si="114"/>
        <v>0</v>
      </c>
      <c r="EZ35" s="8">
        <f t="shared" si="115"/>
        <v>0</v>
      </c>
      <c r="FA35" s="290">
        <f t="shared" si="116"/>
        <v>0</v>
      </c>
      <c r="FB35" s="290">
        <v>0</v>
      </c>
      <c r="FC35" s="143">
        <v>0</v>
      </c>
      <c r="FD35" s="143">
        <v>0</v>
      </c>
      <c r="FE35" s="143">
        <v>0</v>
      </c>
      <c r="FF35" s="143">
        <v>0</v>
      </c>
      <c r="FG35" s="143">
        <v>0</v>
      </c>
      <c r="FH35" s="143">
        <v>0</v>
      </c>
      <c r="FI35" s="143">
        <v>0</v>
      </c>
      <c r="FJ35" s="143">
        <v>0</v>
      </c>
      <c r="FK35" s="143">
        <v>0</v>
      </c>
      <c r="FL35" s="143"/>
      <c r="FM35" s="143"/>
      <c r="FN35" s="8">
        <f t="shared" si="117"/>
        <v>0</v>
      </c>
      <c r="FO35" s="290">
        <v>0</v>
      </c>
      <c r="FP35" s="290">
        <v>0</v>
      </c>
      <c r="FQ35" s="290">
        <v>0</v>
      </c>
      <c r="FR35" s="290">
        <v>0</v>
      </c>
      <c r="FS35" s="290">
        <v>0</v>
      </c>
      <c r="FT35" s="290">
        <v>0</v>
      </c>
      <c r="FU35" s="290">
        <v>0</v>
      </c>
      <c r="FV35" s="290">
        <v>0</v>
      </c>
      <c r="FW35" s="290">
        <v>0</v>
      </c>
      <c r="FX35" s="290">
        <v>0</v>
      </c>
      <c r="FY35" s="290"/>
      <c r="FZ35" s="290"/>
      <c r="GA35" s="143">
        <f t="shared" si="118"/>
        <v>0</v>
      </c>
      <c r="GB35" s="8">
        <f t="shared" si="119"/>
        <v>0</v>
      </c>
      <c r="GC35" s="8">
        <f t="shared" si="120"/>
        <v>0</v>
      </c>
      <c r="GD35" s="290">
        <f t="shared" si="121"/>
        <v>0</v>
      </c>
      <c r="GE35" s="143"/>
      <c r="GF35" s="143"/>
      <c r="GG35" s="143"/>
      <c r="GH35" s="143"/>
      <c r="GI35" s="143"/>
      <c r="GJ35" s="143"/>
      <c r="GK35" s="143"/>
      <c r="GL35" s="143"/>
      <c r="GM35" s="143"/>
      <c r="GN35" s="143"/>
      <c r="GO35" s="143"/>
      <c r="GP35" s="143"/>
      <c r="GQ35" s="8">
        <f t="shared" si="122"/>
        <v>0</v>
      </c>
      <c r="GR35" s="290">
        <v>0</v>
      </c>
      <c r="GS35" s="290">
        <f>VLOOKUP(C35,'[2]Фін.рез.(витрати)'!$C$8:$V$94,20,0)</f>
        <v>0</v>
      </c>
      <c r="GT35" s="290"/>
      <c r="GU35" s="290"/>
      <c r="GV35" s="143">
        <f t="shared" si="123"/>
        <v>0</v>
      </c>
      <c r="GW35" s="8">
        <f t="shared" si="13"/>
        <v>0</v>
      </c>
      <c r="GX35" s="8">
        <f t="shared" si="14"/>
        <v>0</v>
      </c>
      <c r="GY35" s="290">
        <f t="shared" si="124"/>
        <v>1201.06</v>
      </c>
      <c r="GZ35" s="290">
        <v>106.53</v>
      </c>
      <c r="HA35" s="143">
        <v>106.53</v>
      </c>
      <c r="HB35" s="143">
        <v>106.53</v>
      </c>
      <c r="HC35" s="143">
        <v>106.53</v>
      </c>
      <c r="HD35" s="143">
        <v>106.53</v>
      </c>
      <c r="HE35" s="143">
        <v>106.53</v>
      </c>
      <c r="HF35" s="143">
        <v>140.47</v>
      </c>
      <c r="HG35" s="143">
        <v>140.47</v>
      </c>
      <c r="HH35" s="143">
        <v>140.47</v>
      </c>
      <c r="HI35" s="143">
        <v>140.47</v>
      </c>
      <c r="HJ35" s="143"/>
      <c r="HK35" s="143"/>
      <c r="HL35" s="8">
        <f t="shared" si="125"/>
        <v>1152.2645716156348</v>
      </c>
      <c r="HM35" s="290">
        <v>151.3502962860789</v>
      </c>
      <c r="HN35" s="290">
        <v>111.81860954078914</v>
      </c>
      <c r="HO35" s="290">
        <v>131.36061215194667</v>
      </c>
      <c r="HP35" s="290">
        <v>99.030838073476517</v>
      </c>
      <c r="HQ35" s="290">
        <v>112.39577433299769</v>
      </c>
      <c r="HR35" s="290">
        <v>112.12831342935694</v>
      </c>
      <c r="HS35" s="290">
        <v>103.31976588242959</v>
      </c>
      <c r="HT35" s="290">
        <v>102.71438490099517</v>
      </c>
      <c r="HU35" s="290">
        <v>115.46274536590369</v>
      </c>
      <c r="HV35" s="290">
        <v>112.68323165166075</v>
      </c>
      <c r="HW35" s="290"/>
      <c r="HX35" s="290"/>
      <c r="HY35" s="8">
        <f t="shared" si="15"/>
        <v>-48.795428384365096</v>
      </c>
      <c r="HZ35" s="8">
        <f t="shared" si="16"/>
        <v>-48.795428384365096</v>
      </c>
      <c r="IA35" s="8">
        <f t="shared" si="17"/>
        <v>0</v>
      </c>
      <c r="IB35" s="291">
        <f t="shared" si="126"/>
        <v>0</v>
      </c>
      <c r="IC35" s="291">
        <v>0</v>
      </c>
      <c r="ID35" s="150">
        <v>0</v>
      </c>
      <c r="IE35" s="150">
        <v>0</v>
      </c>
      <c r="IF35" s="291">
        <v>0</v>
      </c>
      <c r="IG35" s="291">
        <v>0</v>
      </c>
      <c r="IH35" s="291">
        <v>0</v>
      </c>
      <c r="II35" s="291">
        <v>0</v>
      </c>
      <c r="IJ35" s="291"/>
      <c r="IK35" s="291"/>
      <c r="IL35" s="291"/>
      <c r="IM35" s="291"/>
      <c r="IN35" s="291"/>
      <c r="IO35" s="88">
        <f t="shared" si="127"/>
        <v>0</v>
      </c>
      <c r="IP35" s="290">
        <v>0</v>
      </c>
      <c r="IQ35" s="290">
        <v>0</v>
      </c>
      <c r="IR35" s="290">
        <v>0</v>
      </c>
      <c r="IS35" s="290">
        <v>0</v>
      </c>
      <c r="IT35" s="290">
        <v>0</v>
      </c>
      <c r="IU35" s="290">
        <v>0</v>
      </c>
      <c r="IV35" s="290">
        <v>0</v>
      </c>
      <c r="IW35" s="290">
        <v>0</v>
      </c>
      <c r="IX35" s="290">
        <v>0</v>
      </c>
      <c r="IY35" s="290">
        <v>0</v>
      </c>
      <c r="IZ35" s="290"/>
      <c r="JA35" s="290"/>
      <c r="JB35" s="150">
        <f t="shared" si="18"/>
        <v>0</v>
      </c>
      <c r="JC35" s="88">
        <f t="shared" si="19"/>
        <v>0</v>
      </c>
      <c r="JD35" s="88">
        <f t="shared" si="20"/>
        <v>0</v>
      </c>
      <c r="JE35" s="291">
        <f t="shared" si="128"/>
        <v>0</v>
      </c>
      <c r="JF35" s="291">
        <v>0</v>
      </c>
      <c r="JG35" s="150">
        <v>0</v>
      </c>
      <c r="JH35" s="150">
        <v>0</v>
      </c>
      <c r="JI35" s="150">
        <v>0</v>
      </c>
      <c r="JJ35" s="150">
        <v>0</v>
      </c>
      <c r="JK35" s="150">
        <v>0</v>
      </c>
      <c r="JL35" s="150">
        <v>0</v>
      </c>
      <c r="JM35" s="150">
        <v>0</v>
      </c>
      <c r="JN35" s="150">
        <v>0</v>
      </c>
      <c r="JO35" s="150">
        <v>0</v>
      </c>
      <c r="JP35" s="150"/>
      <c r="JQ35" s="150"/>
      <c r="JR35" s="291">
        <f t="shared" si="129"/>
        <v>0</v>
      </c>
      <c r="JS35" s="290">
        <v>0</v>
      </c>
      <c r="JT35" s="290">
        <v>0</v>
      </c>
      <c r="JU35" s="290">
        <v>0</v>
      </c>
      <c r="JV35" s="290">
        <v>0</v>
      </c>
      <c r="JW35" s="290">
        <v>0</v>
      </c>
      <c r="JX35" s="290">
        <v>0</v>
      </c>
      <c r="JY35" s="290">
        <v>0</v>
      </c>
      <c r="JZ35" s="290">
        <v>0</v>
      </c>
      <c r="KA35" s="290">
        <v>0</v>
      </c>
      <c r="KB35" s="290">
        <v>0</v>
      </c>
      <c r="KC35" s="290"/>
      <c r="KD35" s="290"/>
      <c r="KE35" s="150">
        <f t="shared" si="21"/>
        <v>0</v>
      </c>
      <c r="KF35" s="88">
        <f t="shared" si="22"/>
        <v>0</v>
      </c>
      <c r="KG35" s="88">
        <f t="shared" si="23"/>
        <v>0</v>
      </c>
      <c r="KH35" s="291">
        <f t="shared" si="130"/>
        <v>1243.04</v>
      </c>
      <c r="KI35" s="291">
        <v>109.34</v>
      </c>
      <c r="KJ35" s="150">
        <v>109.34</v>
      </c>
      <c r="KK35" s="150">
        <v>109.34</v>
      </c>
      <c r="KL35" s="150">
        <v>109.34</v>
      </c>
      <c r="KM35" s="150">
        <v>109.34</v>
      </c>
      <c r="KN35" s="150">
        <v>109.34</v>
      </c>
      <c r="KO35" s="150">
        <v>146.75</v>
      </c>
      <c r="KP35" s="150">
        <v>146.75</v>
      </c>
      <c r="KQ35" s="150">
        <v>146.75</v>
      </c>
      <c r="KR35" s="150">
        <v>146.75</v>
      </c>
      <c r="KS35" s="150"/>
      <c r="KT35" s="150"/>
      <c r="KU35" s="88">
        <f t="shared" si="131"/>
        <v>1734.2670938417718</v>
      </c>
      <c r="KV35" s="290">
        <v>149.04306315721988</v>
      </c>
      <c r="KW35" s="290">
        <v>159.35961844021665</v>
      </c>
      <c r="KX35" s="290">
        <v>158.35379251007939</v>
      </c>
      <c r="KY35" s="290">
        <v>150.60063673819135</v>
      </c>
      <c r="KZ35" s="290">
        <v>157.11366309509611</v>
      </c>
      <c r="LA35" s="290">
        <v>202.20825026542383</v>
      </c>
      <c r="LB35" s="290">
        <v>187.66666202636392</v>
      </c>
      <c r="LC35" s="290">
        <v>186.34919279435118</v>
      </c>
      <c r="LD35" s="290">
        <v>192.18087463564575</v>
      </c>
      <c r="LE35" s="290">
        <v>191.39134017918386</v>
      </c>
      <c r="LF35" s="290"/>
      <c r="LG35" s="290"/>
      <c r="LH35" s="150">
        <f t="shared" si="132"/>
        <v>491.22709384177188</v>
      </c>
      <c r="LI35" s="88">
        <f t="shared" si="24"/>
        <v>0</v>
      </c>
      <c r="LJ35" s="88">
        <f t="shared" si="25"/>
        <v>491.22709384177188</v>
      </c>
      <c r="LK35" s="88">
        <f t="shared" si="133"/>
        <v>0</v>
      </c>
      <c r="LL35" s="150"/>
      <c r="LM35" s="150"/>
      <c r="LN35" s="150"/>
      <c r="LO35" s="150"/>
      <c r="LP35" s="150"/>
      <c r="LQ35" s="150"/>
      <c r="LR35" s="150"/>
      <c r="LS35" s="150"/>
      <c r="LT35" s="150"/>
      <c r="LU35" s="150"/>
      <c r="LV35" s="150"/>
      <c r="LW35" s="150"/>
      <c r="LX35" s="88">
        <f t="shared" si="26"/>
        <v>0</v>
      </c>
      <c r="LY35" s="150"/>
      <c r="LZ35" s="150"/>
      <c r="MA35" s="150"/>
      <c r="MB35" s="150"/>
      <c r="MC35" s="150"/>
      <c r="MD35" s="150"/>
      <c r="ME35" s="150"/>
      <c r="MF35" s="150"/>
      <c r="MG35" s="150"/>
      <c r="MH35" s="150"/>
      <c r="MI35" s="150"/>
      <c r="MJ35" s="291">
        <v>0</v>
      </c>
      <c r="MK35" s="150"/>
      <c r="ML35" s="88">
        <f t="shared" si="27"/>
        <v>0</v>
      </c>
      <c r="MM35" s="88">
        <f t="shared" si="28"/>
        <v>0</v>
      </c>
      <c r="MN35" s="88">
        <f t="shared" si="134"/>
        <v>3726.38</v>
      </c>
      <c r="MO35" s="88">
        <v>349.27</v>
      </c>
      <c r="MP35" s="150">
        <v>349.27</v>
      </c>
      <c r="MQ35" s="150">
        <v>349.27</v>
      </c>
      <c r="MR35" s="150">
        <v>349.27</v>
      </c>
      <c r="MS35" s="150">
        <v>349.27</v>
      </c>
      <c r="MT35" s="150">
        <v>349.27</v>
      </c>
      <c r="MU35" s="150">
        <v>407.69</v>
      </c>
      <c r="MV35" s="150">
        <v>407.69</v>
      </c>
      <c r="MW35" s="150">
        <v>407.69</v>
      </c>
      <c r="MX35" s="150">
        <v>407.69</v>
      </c>
      <c r="MY35" s="150"/>
      <c r="MZ35" s="150"/>
      <c r="NA35" s="88">
        <f t="shared" si="135"/>
        <v>0</v>
      </c>
      <c r="NB35" s="8">
        <v>0</v>
      </c>
      <c r="NC35" s="8">
        <v>0</v>
      </c>
      <c r="ND35" s="8">
        <v>0</v>
      </c>
      <c r="NE35" s="8">
        <v>0</v>
      </c>
      <c r="NF35" s="8">
        <v>0</v>
      </c>
      <c r="NG35" s="8">
        <v>0</v>
      </c>
      <c r="NH35" s="8">
        <v>0</v>
      </c>
      <c r="NI35" s="8">
        <v>0</v>
      </c>
      <c r="NJ35" s="8">
        <v>0</v>
      </c>
      <c r="NK35" s="8">
        <v>0</v>
      </c>
      <c r="NL35" s="8"/>
      <c r="NM35" s="8"/>
      <c r="NN35" s="150">
        <f t="shared" si="136"/>
        <v>-3726.38</v>
      </c>
      <c r="NO35" s="88">
        <f t="shared" si="29"/>
        <v>-3726.38</v>
      </c>
      <c r="NP35" s="88">
        <f t="shared" si="30"/>
        <v>0</v>
      </c>
      <c r="NQ35" s="86">
        <f t="shared" si="31"/>
        <v>29.1</v>
      </c>
      <c r="NR35" s="289">
        <f t="shared" si="32"/>
        <v>0</v>
      </c>
      <c r="NS35" s="288">
        <f t="shared" si="33"/>
        <v>-29.1</v>
      </c>
      <c r="NT35" s="88">
        <f t="shared" si="34"/>
        <v>-29.1</v>
      </c>
      <c r="NU35" s="88">
        <f t="shared" si="35"/>
        <v>0</v>
      </c>
      <c r="NV35" s="290">
        <f t="shared" si="137"/>
        <v>0</v>
      </c>
      <c r="NW35" s="290">
        <v>0</v>
      </c>
      <c r="NX35" s="143">
        <v>0</v>
      </c>
      <c r="NY35" s="143">
        <v>0</v>
      </c>
      <c r="NZ35" s="290">
        <v>0</v>
      </c>
      <c r="OA35" s="290">
        <v>0</v>
      </c>
      <c r="OB35" s="290">
        <v>0</v>
      </c>
      <c r="OC35" s="290">
        <v>0</v>
      </c>
      <c r="OD35" s="290">
        <v>0</v>
      </c>
      <c r="OE35" s="290">
        <v>0</v>
      </c>
      <c r="OF35" s="290">
        <v>0</v>
      </c>
      <c r="OG35" s="290"/>
      <c r="OH35" s="290"/>
      <c r="OI35" s="8">
        <f t="shared" si="138"/>
        <v>0</v>
      </c>
      <c r="OJ35" s="8">
        <v>0</v>
      </c>
      <c r="OK35" s="8">
        <v>0</v>
      </c>
      <c r="OL35" s="8">
        <v>0</v>
      </c>
      <c r="OM35" s="8"/>
      <c r="ON35" s="8">
        <v>0</v>
      </c>
      <c r="OO35" s="8">
        <v>0</v>
      </c>
      <c r="OP35" s="8">
        <v>0</v>
      </c>
      <c r="OQ35" s="8">
        <v>0</v>
      </c>
      <c r="OR35" s="8">
        <v>0</v>
      </c>
      <c r="OS35" s="8">
        <v>0</v>
      </c>
      <c r="OT35" s="8"/>
      <c r="OU35" s="8"/>
      <c r="OV35" s="143">
        <f t="shared" si="139"/>
        <v>0</v>
      </c>
      <c r="OW35" s="8">
        <f t="shared" si="36"/>
        <v>0</v>
      </c>
      <c r="OX35" s="8">
        <f t="shared" si="37"/>
        <v>0</v>
      </c>
      <c r="OY35" s="290">
        <f t="shared" si="140"/>
        <v>0</v>
      </c>
      <c r="OZ35" s="290">
        <v>0</v>
      </c>
      <c r="PA35" s="143">
        <v>0</v>
      </c>
      <c r="PB35" s="143">
        <v>0</v>
      </c>
      <c r="PC35" s="143">
        <v>0</v>
      </c>
      <c r="PD35" s="143">
        <v>0</v>
      </c>
      <c r="PE35" s="143">
        <v>0</v>
      </c>
      <c r="PF35" s="143">
        <v>0</v>
      </c>
      <c r="PG35" s="143">
        <v>0</v>
      </c>
      <c r="PH35" s="143">
        <v>0</v>
      </c>
      <c r="PI35" s="143">
        <v>0</v>
      </c>
      <c r="PJ35" s="143"/>
      <c r="PK35" s="143"/>
      <c r="PL35" s="8">
        <f t="shared" si="141"/>
        <v>0</v>
      </c>
      <c r="PM35" s="290">
        <v>0</v>
      </c>
      <c r="PN35" s="290">
        <v>0</v>
      </c>
      <c r="PO35" s="290">
        <v>0</v>
      </c>
      <c r="PP35" s="290">
        <v>0</v>
      </c>
      <c r="PQ35" s="290">
        <v>0</v>
      </c>
      <c r="PR35" s="290">
        <v>0</v>
      </c>
      <c r="PS35" s="290">
        <v>0</v>
      </c>
      <c r="PT35" s="290">
        <v>0</v>
      </c>
      <c r="PU35" s="290">
        <v>0</v>
      </c>
      <c r="PV35" s="290">
        <v>0</v>
      </c>
      <c r="PW35" s="290"/>
      <c r="PX35" s="290"/>
      <c r="PY35" s="143">
        <f t="shared" si="142"/>
        <v>0</v>
      </c>
      <c r="PZ35" s="8">
        <f t="shared" si="38"/>
        <v>0</v>
      </c>
      <c r="QA35" s="8">
        <f t="shared" si="39"/>
        <v>0</v>
      </c>
      <c r="QB35" s="290">
        <f t="shared" si="143"/>
        <v>0</v>
      </c>
      <c r="QC35" s="290">
        <v>0</v>
      </c>
      <c r="QD35" s="143">
        <v>0</v>
      </c>
      <c r="QE35" s="143">
        <v>0</v>
      </c>
      <c r="QF35" s="143">
        <v>0</v>
      </c>
      <c r="QG35" s="143">
        <v>0</v>
      </c>
      <c r="QH35" s="143">
        <v>0</v>
      </c>
      <c r="QI35" s="143">
        <v>0</v>
      </c>
      <c r="QJ35" s="143">
        <v>0</v>
      </c>
      <c r="QK35" s="143">
        <v>0</v>
      </c>
      <c r="QL35" s="143">
        <v>0</v>
      </c>
      <c r="QM35" s="143"/>
      <c r="QN35" s="143"/>
      <c r="QO35" s="8">
        <f t="shared" si="144"/>
        <v>0</v>
      </c>
      <c r="QP35" s="290">
        <v>0</v>
      </c>
      <c r="QQ35" s="290">
        <v>0</v>
      </c>
      <c r="QR35" s="290">
        <v>0</v>
      </c>
      <c r="QS35" s="290"/>
      <c r="QT35" s="290">
        <v>0</v>
      </c>
      <c r="QU35" s="290"/>
      <c r="QV35" s="290"/>
      <c r="QW35" s="290">
        <v>0</v>
      </c>
      <c r="QX35" s="290"/>
      <c r="QY35" s="290">
        <v>0</v>
      </c>
      <c r="QZ35" s="290"/>
      <c r="RA35" s="290"/>
      <c r="RB35" s="143">
        <f t="shared" si="145"/>
        <v>0</v>
      </c>
      <c r="RC35" s="8">
        <f t="shared" si="40"/>
        <v>0</v>
      </c>
      <c r="RD35" s="8">
        <f t="shared" si="41"/>
        <v>0</v>
      </c>
      <c r="RE35" s="290">
        <f t="shared" si="146"/>
        <v>0</v>
      </c>
      <c r="RF35" s="8">
        <v>0</v>
      </c>
      <c r="RG35" s="143">
        <v>0</v>
      </c>
      <c r="RH35" s="143">
        <v>0</v>
      </c>
      <c r="RI35" s="143">
        <v>0</v>
      </c>
      <c r="RJ35" s="143">
        <v>0</v>
      </c>
      <c r="RK35" s="143">
        <v>0</v>
      </c>
      <c r="RL35" s="292">
        <v>0</v>
      </c>
      <c r="RM35" s="143">
        <v>0</v>
      </c>
      <c r="RN35" s="143">
        <v>0</v>
      </c>
      <c r="RO35" s="143">
        <v>0</v>
      </c>
      <c r="RP35" s="143"/>
      <c r="RQ35" s="143"/>
      <c r="RR35" s="8">
        <f t="shared" si="147"/>
        <v>0</v>
      </c>
      <c r="RS35" s="290">
        <v>0</v>
      </c>
      <c r="RT35" s="290"/>
      <c r="RU35" s="290">
        <v>0</v>
      </c>
      <c r="RV35" s="290">
        <v>0</v>
      </c>
      <c r="RW35" s="290">
        <v>0</v>
      </c>
      <c r="RX35" s="290">
        <v>0</v>
      </c>
      <c r="RY35" s="290"/>
      <c r="RZ35" s="290">
        <v>0</v>
      </c>
      <c r="SA35" s="290">
        <v>0</v>
      </c>
      <c r="SB35" s="290">
        <v>0</v>
      </c>
      <c r="SC35" s="290"/>
      <c r="SD35" s="290"/>
      <c r="SE35" s="8">
        <f t="shared" si="42"/>
        <v>0</v>
      </c>
      <c r="SF35" s="8">
        <f t="shared" si="43"/>
        <v>0</v>
      </c>
      <c r="SG35" s="8">
        <f t="shared" si="44"/>
        <v>0</v>
      </c>
      <c r="SH35" s="290">
        <f t="shared" si="148"/>
        <v>0</v>
      </c>
      <c r="SI35" s="290">
        <v>0</v>
      </c>
      <c r="SJ35" s="143">
        <v>0</v>
      </c>
      <c r="SK35" s="143">
        <v>0</v>
      </c>
      <c r="SL35" s="143">
        <v>0</v>
      </c>
      <c r="SM35" s="143">
        <v>0</v>
      </c>
      <c r="SN35" s="143">
        <v>0</v>
      </c>
      <c r="SO35" s="143">
        <v>0</v>
      </c>
      <c r="SP35" s="143">
        <v>0</v>
      </c>
      <c r="SQ35" s="143">
        <v>0</v>
      </c>
      <c r="SR35" s="143">
        <v>0</v>
      </c>
      <c r="SS35" s="143"/>
      <c r="ST35" s="143"/>
      <c r="SU35" s="8">
        <f t="shared" si="149"/>
        <v>0</v>
      </c>
      <c r="SV35" s="290">
        <v>0</v>
      </c>
      <c r="SW35" s="290">
        <v>0</v>
      </c>
      <c r="SX35" s="290">
        <v>0</v>
      </c>
      <c r="SY35" s="290">
        <v>0</v>
      </c>
      <c r="SZ35" s="290">
        <v>0</v>
      </c>
      <c r="TA35" s="290"/>
      <c r="TB35" s="290"/>
      <c r="TC35" s="290">
        <v>0</v>
      </c>
      <c r="TD35" s="290">
        <v>0</v>
      </c>
      <c r="TE35" s="290">
        <f>VLOOKUP(C35,'[2]Фін.рез.(витрати)'!$C$8:$AH$94,32,0)</f>
        <v>0</v>
      </c>
      <c r="TF35" s="290"/>
      <c r="TG35" s="290"/>
      <c r="TH35" s="8">
        <f t="shared" si="45"/>
        <v>0</v>
      </c>
      <c r="TI35" s="8">
        <f t="shared" si="46"/>
        <v>0</v>
      </c>
      <c r="TJ35" s="8">
        <f t="shared" si="47"/>
        <v>0</v>
      </c>
      <c r="TK35" s="290">
        <f t="shared" si="150"/>
        <v>0</v>
      </c>
      <c r="TL35" s="290">
        <v>0</v>
      </c>
      <c r="TM35" s="143">
        <v>0</v>
      </c>
      <c r="TN35" s="143">
        <v>0</v>
      </c>
      <c r="TO35" s="143">
        <v>0</v>
      </c>
      <c r="TP35" s="143">
        <v>0</v>
      </c>
      <c r="TQ35" s="143">
        <v>0</v>
      </c>
      <c r="TR35" s="143">
        <v>0</v>
      </c>
      <c r="TS35" s="143">
        <v>0</v>
      </c>
      <c r="TT35" s="143">
        <v>0</v>
      </c>
      <c r="TU35" s="143">
        <v>0</v>
      </c>
      <c r="TV35" s="143"/>
      <c r="TW35" s="143"/>
      <c r="TX35" s="8">
        <f t="shared" si="151"/>
        <v>0</v>
      </c>
      <c r="TY35" s="290">
        <v>0</v>
      </c>
      <c r="TZ35" s="290">
        <v>0</v>
      </c>
      <c r="UA35" s="290">
        <v>0</v>
      </c>
      <c r="UB35" s="290">
        <v>0</v>
      </c>
      <c r="UC35" s="290">
        <v>0</v>
      </c>
      <c r="UD35" s="290">
        <v>0</v>
      </c>
      <c r="UE35" s="290">
        <v>0</v>
      </c>
      <c r="UF35" s="290">
        <v>0</v>
      </c>
      <c r="UG35" s="290">
        <v>0</v>
      </c>
      <c r="UH35" s="290">
        <f>VLOOKUP(C35,'[2]Фін.рез.(витрати)'!$C$8:$AI$94,33,0)</f>
        <v>0</v>
      </c>
      <c r="UI35" s="290"/>
      <c r="UJ35" s="290"/>
      <c r="UK35" s="8">
        <f t="shared" si="48"/>
        <v>0</v>
      </c>
      <c r="UL35" s="8">
        <f t="shared" si="49"/>
        <v>0</v>
      </c>
      <c r="UM35" s="8">
        <f t="shared" si="50"/>
        <v>0</v>
      </c>
      <c r="UN35" s="290">
        <f t="shared" si="152"/>
        <v>29.1</v>
      </c>
      <c r="UO35" s="290">
        <v>2.57</v>
      </c>
      <c r="UP35" s="143">
        <v>2.57</v>
      </c>
      <c r="UQ35" s="143">
        <v>2.57</v>
      </c>
      <c r="UR35" s="143">
        <v>2.57</v>
      </c>
      <c r="US35" s="143">
        <v>2.57</v>
      </c>
      <c r="UT35" s="143">
        <v>2.57</v>
      </c>
      <c r="UU35" s="143">
        <v>3.42</v>
      </c>
      <c r="UV35" s="143">
        <v>3.42</v>
      </c>
      <c r="UW35" s="143">
        <v>3.42</v>
      </c>
      <c r="UX35" s="143">
        <v>3.42</v>
      </c>
      <c r="UY35" s="143"/>
      <c r="UZ35" s="143"/>
      <c r="VA35" s="8">
        <f t="shared" si="51"/>
        <v>0</v>
      </c>
      <c r="VB35" s="143"/>
      <c r="VC35" s="143"/>
      <c r="VD35" s="143"/>
      <c r="VE35" s="143"/>
      <c r="VF35" s="143"/>
      <c r="VG35" s="143"/>
      <c r="VH35" s="143"/>
      <c r="VI35" s="143"/>
      <c r="VJ35" s="143"/>
      <c r="VK35" s="143"/>
      <c r="VL35" s="143"/>
      <c r="VM35" s="143"/>
      <c r="VN35" s="8">
        <f t="shared" si="52"/>
        <v>-29.1</v>
      </c>
      <c r="VO35" s="8">
        <f t="shared" si="53"/>
        <v>-29.1</v>
      </c>
      <c r="VP35" s="8">
        <f t="shared" si="54"/>
        <v>0</v>
      </c>
      <c r="VQ35" s="88">
        <f t="shared" si="55"/>
        <v>0</v>
      </c>
      <c r="VR35" s="150"/>
      <c r="VS35" s="150"/>
      <c r="VT35" s="150"/>
      <c r="VU35" s="150"/>
      <c r="VV35" s="150"/>
      <c r="VW35" s="150"/>
      <c r="VX35" s="150"/>
      <c r="VY35" s="150"/>
      <c r="VZ35" s="150"/>
      <c r="WA35" s="150"/>
      <c r="WB35" s="150"/>
      <c r="WC35" s="150"/>
      <c r="WD35" s="88">
        <f t="shared" si="56"/>
        <v>0</v>
      </c>
      <c r="WE35" s="143"/>
      <c r="WF35" s="143"/>
      <c r="WG35" s="143"/>
      <c r="WH35" s="143"/>
      <c r="WI35" s="143"/>
      <c r="WJ35" s="143"/>
      <c r="WK35" s="143"/>
      <c r="WL35" s="143"/>
      <c r="WM35" s="143"/>
      <c r="WN35" s="143"/>
      <c r="WO35" s="143"/>
      <c r="WP35" s="143"/>
      <c r="WQ35" s="88">
        <f t="shared" si="57"/>
        <v>0</v>
      </c>
      <c r="WR35" s="88">
        <f t="shared" si="58"/>
        <v>0</v>
      </c>
      <c r="WS35" s="88">
        <f t="shared" si="59"/>
        <v>0</v>
      </c>
      <c r="WT35" s="291">
        <f t="shared" si="153"/>
        <v>0</v>
      </c>
      <c r="WU35" s="291">
        <v>0</v>
      </c>
      <c r="WV35" s="150">
        <v>0</v>
      </c>
      <c r="WW35" s="150">
        <v>0</v>
      </c>
      <c r="WX35" s="150">
        <v>0</v>
      </c>
      <c r="WY35" s="150">
        <v>0</v>
      </c>
      <c r="WZ35" s="150">
        <v>0</v>
      </c>
      <c r="XA35" s="150">
        <v>0</v>
      </c>
      <c r="XB35" s="150">
        <v>0</v>
      </c>
      <c r="XC35" s="150">
        <v>0</v>
      </c>
      <c r="XD35" s="150">
        <v>0</v>
      </c>
      <c r="XE35" s="150"/>
      <c r="XF35" s="150"/>
      <c r="XG35" s="291">
        <f t="shared" si="154"/>
        <v>0</v>
      </c>
      <c r="XH35" s="290">
        <v>0</v>
      </c>
      <c r="XI35" s="290">
        <v>0</v>
      </c>
      <c r="XJ35" s="290"/>
      <c r="XK35" s="290">
        <v>0</v>
      </c>
      <c r="XL35" s="290">
        <v>0</v>
      </c>
      <c r="XM35" s="290">
        <v>0</v>
      </c>
      <c r="XN35" s="290">
        <v>0</v>
      </c>
      <c r="XO35" s="290">
        <v>0</v>
      </c>
      <c r="XP35" s="290">
        <v>0</v>
      </c>
      <c r="XQ35" s="290">
        <f>VLOOKUP(C35,'[2]Фін.рез.(витрати)'!$C$8:$AL$94,36,0)</f>
        <v>0</v>
      </c>
      <c r="XR35" s="290"/>
      <c r="XS35" s="290"/>
      <c r="XT35" s="88">
        <f t="shared" si="60"/>
        <v>0</v>
      </c>
      <c r="XU35" s="88">
        <f t="shared" si="61"/>
        <v>0</v>
      </c>
      <c r="XV35" s="88">
        <f t="shared" si="62"/>
        <v>0</v>
      </c>
      <c r="XW35" s="291">
        <f t="shared" si="155"/>
        <v>0</v>
      </c>
      <c r="XX35" s="291">
        <v>0</v>
      </c>
      <c r="XY35" s="150">
        <v>0</v>
      </c>
      <c r="XZ35" s="150">
        <v>0</v>
      </c>
      <c r="YA35" s="150">
        <v>0</v>
      </c>
      <c r="YB35" s="150">
        <v>0</v>
      </c>
      <c r="YC35" s="150">
        <v>0</v>
      </c>
      <c r="YD35" s="150">
        <v>0</v>
      </c>
      <c r="YE35" s="150">
        <v>0</v>
      </c>
      <c r="YF35" s="150">
        <v>0</v>
      </c>
      <c r="YG35" s="150">
        <v>0</v>
      </c>
      <c r="YH35" s="150"/>
      <c r="YI35" s="150"/>
      <c r="YJ35" s="88">
        <f t="shared" si="156"/>
        <v>0</v>
      </c>
      <c r="YK35" s="290">
        <v>0</v>
      </c>
      <c r="YL35" s="290">
        <v>0</v>
      </c>
      <c r="YM35" s="290">
        <v>0</v>
      </c>
      <c r="YN35" s="290">
        <v>0</v>
      </c>
      <c r="YO35" s="290">
        <v>0</v>
      </c>
      <c r="YP35" s="290">
        <v>0</v>
      </c>
      <c r="YQ35" s="290">
        <v>0</v>
      </c>
      <c r="YR35" s="290">
        <v>0</v>
      </c>
      <c r="YS35" s="290">
        <v>0</v>
      </c>
      <c r="YT35" s="290">
        <f>VLOOKUP(C35,'[2]Фін.рез.(витрати)'!$C$8:$AM$94,37,0)</f>
        <v>0</v>
      </c>
      <c r="YU35" s="290"/>
      <c r="YV35" s="290"/>
      <c r="YW35" s="143">
        <f t="shared" si="157"/>
        <v>0</v>
      </c>
      <c r="YX35" s="88">
        <f t="shared" si="63"/>
        <v>0</v>
      </c>
      <c r="YY35" s="88">
        <f t="shared" si="64"/>
        <v>0</v>
      </c>
      <c r="YZ35" s="291">
        <f t="shared" si="158"/>
        <v>0</v>
      </c>
      <c r="ZA35" s="291">
        <v>0</v>
      </c>
      <c r="ZB35" s="150">
        <v>0</v>
      </c>
      <c r="ZC35" s="150">
        <v>0</v>
      </c>
      <c r="ZD35" s="150">
        <v>0</v>
      </c>
      <c r="ZE35" s="150">
        <v>0</v>
      </c>
      <c r="ZF35" s="150">
        <v>0</v>
      </c>
      <c r="ZG35" s="150">
        <v>0</v>
      </c>
      <c r="ZH35" s="150">
        <v>0</v>
      </c>
      <c r="ZI35" s="150">
        <v>0</v>
      </c>
      <c r="ZJ35" s="150">
        <v>0</v>
      </c>
      <c r="ZK35" s="150"/>
      <c r="ZL35" s="150"/>
      <c r="ZM35" s="88">
        <f t="shared" si="159"/>
        <v>0</v>
      </c>
      <c r="ZN35" s="291"/>
      <c r="ZO35" s="290">
        <v>0</v>
      </c>
      <c r="ZP35" s="290">
        <v>0</v>
      </c>
      <c r="ZQ35" s="290">
        <v>0</v>
      </c>
      <c r="ZR35" s="290"/>
      <c r="ZS35" s="290"/>
      <c r="ZT35" s="290"/>
      <c r="ZU35" s="290"/>
      <c r="ZV35" s="290"/>
      <c r="ZW35" s="290"/>
      <c r="ZX35" s="290"/>
      <c r="ZY35" s="290"/>
      <c r="ZZ35" s="88">
        <f t="shared" si="65"/>
        <v>0</v>
      </c>
      <c r="AAA35" s="88">
        <f t="shared" si="66"/>
        <v>0</v>
      </c>
      <c r="AAB35" s="88">
        <f t="shared" si="67"/>
        <v>0</v>
      </c>
      <c r="AAC35" s="291">
        <f t="shared" si="160"/>
        <v>0</v>
      </c>
      <c r="AAD35" s="291">
        <v>0</v>
      </c>
      <c r="AAE35" s="150">
        <v>0</v>
      </c>
      <c r="AAF35" s="150">
        <v>0</v>
      </c>
      <c r="AAG35" s="150">
        <v>0</v>
      </c>
      <c r="AAH35" s="150">
        <v>0</v>
      </c>
      <c r="AAI35" s="150">
        <v>0</v>
      </c>
      <c r="AAJ35" s="150">
        <v>0</v>
      </c>
      <c r="AAK35" s="150">
        <v>0</v>
      </c>
      <c r="AAL35" s="150">
        <v>0</v>
      </c>
      <c r="AAM35" s="150">
        <v>0</v>
      </c>
      <c r="AAN35" s="150"/>
      <c r="AAO35" s="150"/>
      <c r="AAP35" s="88">
        <f t="shared" si="161"/>
        <v>0</v>
      </c>
      <c r="AAQ35" s="290">
        <v>0</v>
      </c>
      <c r="AAR35" s="290">
        <v>0</v>
      </c>
      <c r="AAS35" s="290">
        <v>0</v>
      </c>
      <c r="AAT35" s="290">
        <v>0</v>
      </c>
      <c r="AAU35" s="290">
        <v>0</v>
      </c>
      <c r="AAV35" s="290">
        <v>0</v>
      </c>
      <c r="AAW35" s="290">
        <v>0</v>
      </c>
      <c r="AAX35" s="290">
        <v>0</v>
      </c>
      <c r="AAY35" s="290">
        <v>0</v>
      </c>
      <c r="AAZ35" s="290">
        <f>VLOOKUP(C35,'[2]Фін.рез.(витрати)'!$C$8:$AO$94,39,0)</f>
        <v>0</v>
      </c>
      <c r="ABA35" s="290"/>
      <c r="ABB35" s="290"/>
      <c r="ABC35" s="88">
        <f t="shared" si="68"/>
        <v>0</v>
      </c>
      <c r="ABD35" s="88">
        <f t="shared" si="69"/>
        <v>0</v>
      </c>
      <c r="ABE35" s="88">
        <f t="shared" si="70"/>
        <v>0</v>
      </c>
      <c r="ABF35" s="291">
        <f t="shared" si="162"/>
        <v>0</v>
      </c>
      <c r="ABG35" s="291">
        <v>0</v>
      </c>
      <c r="ABH35" s="150">
        <v>0</v>
      </c>
      <c r="ABI35" s="150">
        <v>0</v>
      </c>
      <c r="ABJ35" s="150">
        <v>0</v>
      </c>
      <c r="ABK35" s="150">
        <v>0</v>
      </c>
      <c r="ABL35" s="150">
        <v>0</v>
      </c>
      <c r="ABM35" s="150">
        <v>0</v>
      </c>
      <c r="ABN35" s="150">
        <v>0</v>
      </c>
      <c r="ABO35" s="150">
        <v>0</v>
      </c>
      <c r="ABP35" s="150">
        <v>0</v>
      </c>
      <c r="ABQ35" s="150"/>
      <c r="ABR35" s="150"/>
      <c r="ABS35" s="88">
        <f t="shared" si="163"/>
        <v>0</v>
      </c>
      <c r="ABT35" s="290">
        <v>0</v>
      </c>
      <c r="ABU35" s="290"/>
      <c r="ABV35" s="290"/>
      <c r="ABW35" s="290"/>
      <c r="ABX35" s="290"/>
      <c r="ABY35" s="290"/>
      <c r="ABZ35" s="290"/>
      <c r="ACA35" s="290">
        <v>0</v>
      </c>
      <c r="ACB35" s="290">
        <v>0</v>
      </c>
      <c r="ACC35" s="290">
        <f>VLOOKUP(C35,'[2]Фін.рез.(витрати)'!$C$8:$AP$94,40,0)</f>
        <v>0</v>
      </c>
      <c r="ACD35" s="290"/>
      <c r="ACE35" s="290"/>
      <c r="ACF35" s="88">
        <f t="shared" si="71"/>
        <v>0</v>
      </c>
      <c r="ACG35" s="88">
        <f t="shared" si="72"/>
        <v>0</v>
      </c>
      <c r="ACH35" s="88">
        <f t="shared" si="73"/>
        <v>0</v>
      </c>
      <c r="ACI35" s="86">
        <f t="shared" si="74"/>
        <v>0</v>
      </c>
      <c r="ACJ35" s="88">
        <f t="shared" si="75"/>
        <v>0</v>
      </c>
      <c r="ACK35" s="288">
        <f t="shared" si="76"/>
        <v>0</v>
      </c>
      <c r="ACL35" s="88">
        <f t="shared" si="77"/>
        <v>0</v>
      </c>
      <c r="ACM35" s="88">
        <f t="shared" si="78"/>
        <v>0</v>
      </c>
      <c r="ACN35" s="290">
        <f t="shared" si="164"/>
        <v>0</v>
      </c>
      <c r="ACO35" s="290">
        <v>0</v>
      </c>
      <c r="ACP35" s="143">
        <v>0</v>
      </c>
      <c r="ACQ35" s="143">
        <v>0</v>
      </c>
      <c r="ACR35" s="143">
        <v>0</v>
      </c>
      <c r="ACS35" s="143">
        <v>0</v>
      </c>
      <c r="ACT35" s="143">
        <v>0</v>
      </c>
      <c r="ACU35" s="143">
        <v>0</v>
      </c>
      <c r="ACV35" s="143">
        <v>0</v>
      </c>
      <c r="ACW35" s="143">
        <v>0</v>
      </c>
      <c r="ACX35" s="143">
        <v>0</v>
      </c>
      <c r="ACY35" s="143"/>
      <c r="ACZ35" s="143"/>
      <c r="ADA35" s="8">
        <f t="shared" si="165"/>
        <v>0</v>
      </c>
      <c r="ADB35" s="290">
        <v>0</v>
      </c>
      <c r="ADC35" s="290">
        <v>0</v>
      </c>
      <c r="ADD35" s="290">
        <v>0</v>
      </c>
      <c r="ADE35" s="290">
        <v>0</v>
      </c>
      <c r="ADF35" s="290">
        <v>0</v>
      </c>
      <c r="ADG35" s="290">
        <v>0</v>
      </c>
      <c r="ADH35" s="290">
        <v>0</v>
      </c>
      <c r="ADI35" s="290">
        <v>0</v>
      </c>
      <c r="ADJ35" s="290">
        <v>0</v>
      </c>
      <c r="ADK35" s="290">
        <f>VLOOKUP(C35,'[2]Фін.рез.(витрати)'!$C$8:$AR$94,42,0)</f>
        <v>0</v>
      </c>
      <c r="ADL35" s="290"/>
      <c r="ADM35" s="290"/>
      <c r="ADN35" s="8">
        <f t="shared" si="79"/>
        <v>0</v>
      </c>
      <c r="ADO35" s="8">
        <f t="shared" si="80"/>
        <v>0</v>
      </c>
      <c r="ADP35" s="8">
        <f t="shared" si="81"/>
        <v>0</v>
      </c>
      <c r="ADQ35" s="290">
        <f t="shared" si="166"/>
        <v>0</v>
      </c>
      <c r="ADR35" s="290">
        <v>0</v>
      </c>
      <c r="ADS35" s="143">
        <v>0</v>
      </c>
      <c r="ADT35" s="143">
        <v>0</v>
      </c>
      <c r="ADU35" s="143">
        <v>0</v>
      </c>
      <c r="ADV35" s="143">
        <v>0</v>
      </c>
      <c r="ADW35" s="143">
        <v>0</v>
      </c>
      <c r="ADX35" s="143">
        <v>0</v>
      </c>
      <c r="ADY35" s="143">
        <v>0</v>
      </c>
      <c r="ADZ35" s="143">
        <v>0</v>
      </c>
      <c r="AEA35" s="143">
        <v>0</v>
      </c>
      <c r="AEB35" s="143"/>
      <c r="AEC35" s="143"/>
      <c r="AED35" s="8">
        <f t="shared" si="167"/>
        <v>0</v>
      </c>
      <c r="AEE35" s="290">
        <v>0</v>
      </c>
      <c r="AEF35" s="290">
        <v>0</v>
      </c>
      <c r="AEG35" s="290">
        <v>0</v>
      </c>
      <c r="AEH35" s="290">
        <v>0</v>
      </c>
      <c r="AEI35" s="290">
        <v>0</v>
      </c>
      <c r="AEJ35" s="290">
        <v>0</v>
      </c>
      <c r="AEK35" s="290">
        <v>0</v>
      </c>
      <c r="AEL35" s="290">
        <v>0</v>
      </c>
      <c r="AEM35" s="290">
        <v>0</v>
      </c>
      <c r="AEN35" s="290">
        <f>VLOOKUP(C35,'[2]Фін.рез.(витрати)'!$C$8:$AS$94,43,0)</f>
        <v>0</v>
      </c>
      <c r="AEO35" s="290"/>
      <c r="AEP35" s="290"/>
      <c r="AEQ35" s="8">
        <f t="shared" si="82"/>
        <v>0</v>
      </c>
      <c r="AER35" s="8">
        <f t="shared" si="83"/>
        <v>0</v>
      </c>
      <c r="AES35" s="8">
        <f t="shared" si="84"/>
        <v>0</v>
      </c>
      <c r="AET35" s="290">
        <f t="shared" si="168"/>
        <v>0</v>
      </c>
      <c r="AEU35" s="290"/>
      <c r="AEV35" s="143"/>
      <c r="AEW35" s="143"/>
      <c r="AEX35" s="143"/>
      <c r="AEY35" s="143"/>
      <c r="AEZ35" s="143"/>
      <c r="AFA35" s="143"/>
      <c r="AFB35" s="143"/>
      <c r="AFC35" s="143"/>
      <c r="AFD35" s="143"/>
      <c r="AFE35" s="143"/>
      <c r="AFF35" s="143"/>
      <c r="AFG35" s="8">
        <f t="shared" si="169"/>
        <v>0</v>
      </c>
      <c r="AFH35" s="290"/>
      <c r="AFI35" s="290"/>
      <c r="AFJ35" s="290"/>
      <c r="AFK35" s="290"/>
      <c r="AFL35" s="290"/>
      <c r="AFM35" s="290"/>
      <c r="AFN35" s="290"/>
      <c r="AFO35" s="290"/>
      <c r="AFP35" s="290"/>
      <c r="AFQ35" s="290"/>
      <c r="AFR35" s="290"/>
      <c r="AFS35" s="290"/>
      <c r="AFT35" s="8">
        <f t="shared" si="85"/>
        <v>0</v>
      </c>
      <c r="AFU35" s="8">
        <f t="shared" si="86"/>
        <v>0</v>
      </c>
      <c r="AFV35" s="94">
        <f t="shared" si="87"/>
        <v>0</v>
      </c>
      <c r="AFW35" s="293">
        <f t="shared" si="88"/>
        <v>6199.58</v>
      </c>
      <c r="AFX35" s="294">
        <f t="shared" si="89"/>
        <v>2886.5316654574067</v>
      </c>
      <c r="AFY35" s="295">
        <f t="shared" si="90"/>
        <v>-3313.0483345425932</v>
      </c>
      <c r="AFZ35" s="8">
        <f t="shared" si="170"/>
        <v>-3313.0483345425932</v>
      </c>
      <c r="AGA35" s="95">
        <f t="shared" si="171"/>
        <v>0</v>
      </c>
      <c r="AGB35" s="296">
        <f t="shared" si="91"/>
        <v>7439.4959999999992</v>
      </c>
      <c r="AGC35" s="295">
        <f t="shared" si="91"/>
        <v>3463.8379985488878</v>
      </c>
      <c r="AGD35" s="295">
        <f t="shared" si="92"/>
        <v>-3975.6580014511114</v>
      </c>
      <c r="AGE35" s="8">
        <f t="shared" si="93"/>
        <v>-3975.6580014511114</v>
      </c>
      <c r="AGF35" s="94">
        <f t="shared" si="94"/>
        <v>0</v>
      </c>
      <c r="AGG35" s="107">
        <f t="shared" si="172"/>
        <v>371.97479999999996</v>
      </c>
      <c r="AGH35" s="140">
        <f t="shared" si="173"/>
        <v>173.19189992744441</v>
      </c>
      <c r="AGI35" s="295">
        <f t="shared" si="95"/>
        <v>-198.78290007255555</v>
      </c>
      <c r="AGJ35" s="8">
        <f t="shared" si="96"/>
        <v>-198.78290007255555</v>
      </c>
      <c r="AGK35" s="95">
        <f t="shared" si="97"/>
        <v>0</v>
      </c>
      <c r="AGL35" s="108">
        <f t="shared" si="174"/>
        <v>7811.4707999999991</v>
      </c>
      <c r="AGM35" s="108">
        <f t="shared" si="174"/>
        <v>3637.0298984763322</v>
      </c>
      <c r="AGN35" s="297">
        <f t="shared" si="99"/>
        <v>-4174.440901523667</v>
      </c>
      <c r="AGO35" s="108">
        <f t="shared" si="100"/>
        <v>-4174.440901523667</v>
      </c>
      <c r="AGP35" s="109">
        <f t="shared" si="101"/>
        <v>0</v>
      </c>
      <c r="AGQ35" s="139">
        <f t="shared" si="175"/>
        <v>4.7619047619047616E-2</v>
      </c>
      <c r="AGR35" s="298"/>
      <c r="AGS35" s="298">
        <v>0.05</v>
      </c>
      <c r="AGT35" s="299"/>
      <c r="AGU35" s="177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</row>
    <row r="36" spans="1:892" s="141" customFormat="1" ht="12.75" outlineLevel="1" x14ac:dyDescent="0.25">
      <c r="A36" s="154">
        <v>466</v>
      </c>
      <c r="B36" s="285">
        <v>3</v>
      </c>
      <c r="C36" s="300" t="s">
        <v>1731</v>
      </c>
      <c r="D36" s="301">
        <v>2</v>
      </c>
      <c r="E36" s="149">
        <v>739.42</v>
      </c>
      <c r="F36" s="288">
        <f t="shared" si="0"/>
        <v>7844.5999999999995</v>
      </c>
      <c r="G36" s="289">
        <f t="shared" si="1"/>
        <v>8896.4194520449437</v>
      </c>
      <c r="H36" s="288">
        <f t="shared" si="2"/>
        <v>1051.8194520449442</v>
      </c>
      <c r="I36" s="88">
        <f t="shared" si="3"/>
        <v>0</v>
      </c>
      <c r="J36" s="88">
        <f t="shared" si="4"/>
        <v>1051.8194520449442</v>
      </c>
      <c r="K36" s="290">
        <f t="shared" si="102"/>
        <v>2015.3200000000002</v>
      </c>
      <c r="L36" s="143">
        <v>178.58</v>
      </c>
      <c r="M36" s="143">
        <v>178.58</v>
      </c>
      <c r="N36" s="143">
        <v>178.58</v>
      </c>
      <c r="O36" s="143">
        <v>178.58</v>
      </c>
      <c r="P36" s="143">
        <v>178.58</v>
      </c>
      <c r="Q36" s="143">
        <v>178.58</v>
      </c>
      <c r="R36" s="143">
        <v>235.96</v>
      </c>
      <c r="S36" s="143">
        <v>235.96</v>
      </c>
      <c r="T36" s="143">
        <v>235.96</v>
      </c>
      <c r="U36" s="143">
        <v>235.96</v>
      </c>
      <c r="V36" s="143"/>
      <c r="W36" s="143"/>
      <c r="X36" s="143">
        <f t="shared" si="103"/>
        <v>2538.0451671560986</v>
      </c>
      <c r="Y36" s="290">
        <v>1233.3207722853033</v>
      </c>
      <c r="Z36" s="290">
        <v>0</v>
      </c>
      <c r="AA36" s="290">
        <v>0</v>
      </c>
      <c r="AB36" s="290">
        <v>0</v>
      </c>
      <c r="AC36" s="290">
        <v>0</v>
      </c>
      <c r="AD36" s="290">
        <v>0</v>
      </c>
      <c r="AE36" s="290">
        <v>1304.7243948707951</v>
      </c>
      <c r="AF36" s="290">
        <v>0</v>
      </c>
      <c r="AG36" s="290">
        <v>0</v>
      </c>
      <c r="AH36" s="290">
        <v>0</v>
      </c>
      <c r="AI36" s="290"/>
      <c r="AJ36" s="290"/>
      <c r="AK36" s="143"/>
      <c r="AL36" s="143">
        <f t="shared" si="104"/>
        <v>0</v>
      </c>
      <c r="AM36" s="143">
        <f t="shared" si="5"/>
        <v>0</v>
      </c>
      <c r="AN36" s="290">
        <f t="shared" si="105"/>
        <v>501.41999999999996</v>
      </c>
      <c r="AO36" s="143">
        <v>44.13</v>
      </c>
      <c r="AP36" s="143">
        <v>44.13</v>
      </c>
      <c r="AQ36" s="143">
        <v>44.13</v>
      </c>
      <c r="AR36" s="143">
        <v>44.13</v>
      </c>
      <c r="AS36" s="143">
        <v>44.13</v>
      </c>
      <c r="AT36" s="143">
        <v>44.13</v>
      </c>
      <c r="AU36" s="143">
        <v>59.16</v>
      </c>
      <c r="AV36" s="143">
        <v>59.16</v>
      </c>
      <c r="AW36" s="143">
        <v>59.16</v>
      </c>
      <c r="AX36" s="143">
        <v>59.16</v>
      </c>
      <c r="AY36" s="143"/>
      <c r="AZ36" s="143"/>
      <c r="BA36" s="8">
        <f t="shared" si="106"/>
        <v>709.64902394831756</v>
      </c>
      <c r="BB36" s="290">
        <v>335.83999306694795</v>
      </c>
      <c r="BC36" s="290">
        <v>0</v>
      </c>
      <c r="BD36" s="290">
        <v>0</v>
      </c>
      <c r="BE36" s="290">
        <v>0</v>
      </c>
      <c r="BF36" s="290">
        <v>0</v>
      </c>
      <c r="BG36" s="290">
        <v>0</v>
      </c>
      <c r="BH36" s="290">
        <v>373.80903088136955</v>
      </c>
      <c r="BI36" s="290">
        <v>0</v>
      </c>
      <c r="BJ36" s="290">
        <v>0</v>
      </c>
      <c r="BK36" s="290">
        <v>0</v>
      </c>
      <c r="BL36" s="290"/>
      <c r="BM36" s="290"/>
      <c r="BN36" s="143"/>
      <c r="BO36" s="8">
        <f t="shared" si="6"/>
        <v>0</v>
      </c>
      <c r="BP36" s="8">
        <f t="shared" si="7"/>
        <v>0</v>
      </c>
      <c r="BQ36" s="290">
        <f t="shared" si="107"/>
        <v>420.24</v>
      </c>
      <c r="BR36" s="143">
        <v>39.979999999999997</v>
      </c>
      <c r="BS36" s="263">
        <v>39.979999999999997</v>
      </c>
      <c r="BT36" s="143">
        <v>39.979999999999997</v>
      </c>
      <c r="BU36" s="143">
        <v>39.979999999999997</v>
      </c>
      <c r="BV36" s="143">
        <v>39.979999999999997</v>
      </c>
      <c r="BW36" s="143">
        <v>39.979999999999997</v>
      </c>
      <c r="BX36" s="143">
        <v>45.09</v>
      </c>
      <c r="BY36" s="143">
        <v>45.09</v>
      </c>
      <c r="BZ36" s="143">
        <v>45.09</v>
      </c>
      <c r="CA36" s="143">
        <v>45.09</v>
      </c>
      <c r="CB36" s="143"/>
      <c r="CC36" s="143"/>
      <c r="CD36" s="290">
        <f t="shared" si="108"/>
        <v>449.46645882479993</v>
      </c>
      <c r="CE36" s="290">
        <v>46.505907540000003</v>
      </c>
      <c r="CF36" s="290">
        <v>45.4702406436</v>
      </c>
      <c r="CG36" s="290">
        <v>45.36347112</v>
      </c>
      <c r="CH36" s="290">
        <v>45.133421400000003</v>
      </c>
      <c r="CI36" s="290">
        <v>45.341431981200003</v>
      </c>
      <c r="CJ36" s="290">
        <v>45.3425121</v>
      </c>
      <c r="CK36" s="290">
        <v>44.285070599999997</v>
      </c>
      <c r="CL36" s="290">
        <v>43.939096919999997</v>
      </c>
      <c r="CM36" s="290">
        <v>43.621215120000002</v>
      </c>
      <c r="CN36" s="290">
        <v>44.464091400000001</v>
      </c>
      <c r="CO36" s="290"/>
      <c r="CP36" s="290"/>
      <c r="CQ36" s="143"/>
      <c r="CR36" s="8">
        <f t="shared" si="8"/>
        <v>0</v>
      </c>
      <c r="CS36" s="8">
        <f t="shared" si="9"/>
        <v>0</v>
      </c>
      <c r="CT36" s="290">
        <f t="shared" si="109"/>
        <v>0</v>
      </c>
      <c r="CU36" s="290">
        <v>0</v>
      </c>
      <c r="CV36" s="143">
        <v>0</v>
      </c>
      <c r="CW36" s="143">
        <v>0</v>
      </c>
      <c r="CX36" s="143">
        <v>0</v>
      </c>
      <c r="CY36" s="143">
        <v>0</v>
      </c>
      <c r="CZ36" s="143">
        <v>0</v>
      </c>
      <c r="DA36" s="143">
        <v>0</v>
      </c>
      <c r="DB36" s="143">
        <v>0</v>
      </c>
      <c r="DC36" s="143">
        <v>0</v>
      </c>
      <c r="DD36" s="143">
        <v>0</v>
      </c>
      <c r="DE36" s="143"/>
      <c r="DF36" s="143"/>
      <c r="DG36" s="290">
        <f t="shared" si="110"/>
        <v>0</v>
      </c>
      <c r="DH36" s="290">
        <v>0</v>
      </c>
      <c r="DI36" s="290">
        <v>0</v>
      </c>
      <c r="DJ36" s="290">
        <v>0</v>
      </c>
      <c r="DK36" s="290">
        <v>0</v>
      </c>
      <c r="DL36" s="290">
        <v>0</v>
      </c>
      <c r="DM36" s="290">
        <v>0</v>
      </c>
      <c r="DN36" s="290">
        <v>0</v>
      </c>
      <c r="DO36" s="290">
        <v>0</v>
      </c>
      <c r="DP36" s="290">
        <v>0</v>
      </c>
      <c r="DQ36" s="290">
        <v>0</v>
      </c>
      <c r="DR36" s="290"/>
      <c r="DS36" s="290"/>
      <c r="DT36" s="143">
        <f t="shared" si="111"/>
        <v>0</v>
      </c>
      <c r="DU36" s="8">
        <f t="shared" si="10"/>
        <v>0</v>
      </c>
      <c r="DV36" s="8">
        <f t="shared" si="112"/>
        <v>0</v>
      </c>
      <c r="DW36" s="290">
        <f t="shared" si="11"/>
        <v>0</v>
      </c>
      <c r="DX36" s="290">
        <v>0</v>
      </c>
      <c r="DY36" s="143">
        <v>0</v>
      </c>
      <c r="DZ36" s="143">
        <v>0</v>
      </c>
      <c r="EA36" s="143">
        <v>0</v>
      </c>
      <c r="EB36" s="143">
        <v>0</v>
      </c>
      <c r="EC36" s="143">
        <v>0</v>
      </c>
      <c r="ED36" s="143">
        <v>0</v>
      </c>
      <c r="EE36" s="143">
        <v>0</v>
      </c>
      <c r="EF36" s="143">
        <v>0</v>
      </c>
      <c r="EG36" s="143">
        <v>0</v>
      </c>
      <c r="EH36" s="143"/>
      <c r="EI36" s="143"/>
      <c r="EJ36" s="143"/>
      <c r="EK36" s="290">
        <f t="shared" si="113"/>
        <v>0</v>
      </c>
      <c r="EL36" s="290">
        <v>0</v>
      </c>
      <c r="EM36" s="290">
        <v>0</v>
      </c>
      <c r="EN36" s="290">
        <v>0</v>
      </c>
      <c r="EO36" s="290">
        <v>0</v>
      </c>
      <c r="EP36" s="290">
        <v>0</v>
      </c>
      <c r="EQ36" s="290">
        <v>0</v>
      </c>
      <c r="ER36" s="290">
        <v>0</v>
      </c>
      <c r="ES36" s="290">
        <v>0</v>
      </c>
      <c r="ET36" s="290">
        <v>0</v>
      </c>
      <c r="EU36" s="290">
        <v>0</v>
      </c>
      <c r="EV36" s="290"/>
      <c r="EW36" s="290"/>
      <c r="EX36" s="8">
        <f t="shared" si="12"/>
        <v>0</v>
      </c>
      <c r="EY36" s="8">
        <f t="shared" si="114"/>
        <v>0</v>
      </c>
      <c r="EZ36" s="8">
        <f t="shared" si="115"/>
        <v>0</v>
      </c>
      <c r="FA36" s="290">
        <f t="shared" si="116"/>
        <v>1287.6799999999998</v>
      </c>
      <c r="FB36" s="290">
        <v>113.28</v>
      </c>
      <c r="FC36" s="143">
        <v>113.28</v>
      </c>
      <c r="FD36" s="143">
        <v>113.28</v>
      </c>
      <c r="FE36" s="143">
        <v>113.28</v>
      </c>
      <c r="FF36" s="143">
        <v>113.28</v>
      </c>
      <c r="FG36" s="143">
        <v>113.28</v>
      </c>
      <c r="FH36" s="143">
        <v>152</v>
      </c>
      <c r="FI36" s="143">
        <v>152</v>
      </c>
      <c r="FJ36" s="143">
        <v>152</v>
      </c>
      <c r="FK36" s="143">
        <v>152</v>
      </c>
      <c r="FL36" s="143"/>
      <c r="FM36" s="143"/>
      <c r="FN36" s="8">
        <f t="shared" si="117"/>
        <v>1682.6670206709632</v>
      </c>
      <c r="FO36" s="290">
        <v>0</v>
      </c>
      <c r="FP36" s="290">
        <v>775.37982086388627</v>
      </c>
      <c r="FQ36" s="290">
        <v>0</v>
      </c>
      <c r="FR36" s="290">
        <v>0</v>
      </c>
      <c r="FS36" s="290">
        <v>0</v>
      </c>
      <c r="FT36" s="290">
        <v>0</v>
      </c>
      <c r="FU36" s="290">
        <v>907.28719980707683</v>
      </c>
      <c r="FV36" s="290">
        <v>0</v>
      </c>
      <c r="FW36" s="290">
        <v>0</v>
      </c>
      <c r="FX36" s="290">
        <v>0</v>
      </c>
      <c r="FY36" s="290"/>
      <c r="FZ36" s="290"/>
      <c r="GA36" s="143">
        <f t="shared" si="118"/>
        <v>394.98702067096337</v>
      </c>
      <c r="GB36" s="8">
        <f t="shared" si="119"/>
        <v>0</v>
      </c>
      <c r="GC36" s="8">
        <f t="shared" si="120"/>
        <v>394.98702067096337</v>
      </c>
      <c r="GD36" s="290">
        <f t="shared" si="121"/>
        <v>0</v>
      </c>
      <c r="GE36" s="143"/>
      <c r="GF36" s="143"/>
      <c r="GG36" s="143"/>
      <c r="GH36" s="143"/>
      <c r="GI36" s="143"/>
      <c r="GJ36" s="143"/>
      <c r="GK36" s="143"/>
      <c r="GL36" s="143"/>
      <c r="GM36" s="143"/>
      <c r="GN36" s="143"/>
      <c r="GO36" s="143"/>
      <c r="GP36" s="143"/>
      <c r="GQ36" s="8">
        <f t="shared" si="122"/>
        <v>0</v>
      </c>
      <c r="GR36" s="290">
        <v>0</v>
      </c>
      <c r="GS36" s="290">
        <f>VLOOKUP(C36,'[2]Фін.рез.(витрати)'!$C$8:$V$94,20,0)</f>
        <v>0</v>
      </c>
      <c r="GT36" s="290"/>
      <c r="GU36" s="290"/>
      <c r="GV36" s="143">
        <f t="shared" si="123"/>
        <v>0</v>
      </c>
      <c r="GW36" s="8">
        <f t="shared" si="13"/>
        <v>0</v>
      </c>
      <c r="GX36" s="8">
        <f t="shared" si="14"/>
        <v>0</v>
      </c>
      <c r="GY36" s="290">
        <f t="shared" si="124"/>
        <v>3619.9399999999996</v>
      </c>
      <c r="GZ36" s="290">
        <v>320.58999999999997</v>
      </c>
      <c r="HA36" s="143">
        <v>320.58999999999997</v>
      </c>
      <c r="HB36" s="143">
        <v>320.58999999999997</v>
      </c>
      <c r="HC36" s="143">
        <v>320.58999999999997</v>
      </c>
      <c r="HD36" s="143">
        <v>320.58999999999997</v>
      </c>
      <c r="HE36" s="143">
        <v>320.58999999999997</v>
      </c>
      <c r="HF36" s="143">
        <v>424.1</v>
      </c>
      <c r="HG36" s="143">
        <v>424.1</v>
      </c>
      <c r="HH36" s="143">
        <v>424.1</v>
      </c>
      <c r="HI36" s="143">
        <v>424.1</v>
      </c>
      <c r="HJ36" s="143"/>
      <c r="HK36" s="143"/>
      <c r="HL36" s="8">
        <f t="shared" si="125"/>
        <v>3516.5917814447648</v>
      </c>
      <c r="HM36" s="290">
        <v>461.90538279987612</v>
      </c>
      <c r="HN36" s="290">
        <v>341.25878119499123</v>
      </c>
      <c r="HO36" s="290">
        <v>400.89894324476415</v>
      </c>
      <c r="HP36" s="290">
        <v>302.23183100256097</v>
      </c>
      <c r="HQ36" s="290">
        <v>343.02022818799736</v>
      </c>
      <c r="HR36" s="290">
        <v>342.20396529250445</v>
      </c>
      <c r="HS36" s="290">
        <v>315.3211931644355</v>
      </c>
      <c r="HT36" s="290">
        <v>313.47363329285986</v>
      </c>
      <c r="HU36" s="290">
        <v>352.3803051997586</v>
      </c>
      <c r="HV36" s="290">
        <v>343.89751806501692</v>
      </c>
      <c r="HW36" s="290"/>
      <c r="HX36" s="290"/>
      <c r="HY36" s="8">
        <f t="shared" si="15"/>
        <v>-103.34821855523478</v>
      </c>
      <c r="HZ36" s="8">
        <f t="shared" si="16"/>
        <v>-103.34821855523478</v>
      </c>
      <c r="IA36" s="8">
        <f t="shared" si="17"/>
        <v>0</v>
      </c>
      <c r="IB36" s="291">
        <f t="shared" si="126"/>
        <v>0</v>
      </c>
      <c r="IC36" s="291">
        <v>0</v>
      </c>
      <c r="ID36" s="150">
        <v>0</v>
      </c>
      <c r="IE36" s="150">
        <v>0</v>
      </c>
      <c r="IF36" s="291">
        <v>0</v>
      </c>
      <c r="IG36" s="291">
        <v>0</v>
      </c>
      <c r="IH36" s="291">
        <v>0</v>
      </c>
      <c r="II36" s="291">
        <v>0</v>
      </c>
      <c r="IJ36" s="291"/>
      <c r="IK36" s="291"/>
      <c r="IL36" s="291"/>
      <c r="IM36" s="291"/>
      <c r="IN36" s="291"/>
      <c r="IO36" s="88">
        <f t="shared" si="127"/>
        <v>0</v>
      </c>
      <c r="IP36" s="290">
        <v>0</v>
      </c>
      <c r="IQ36" s="290">
        <v>0</v>
      </c>
      <c r="IR36" s="290">
        <v>0</v>
      </c>
      <c r="IS36" s="290">
        <v>0</v>
      </c>
      <c r="IT36" s="290">
        <v>0</v>
      </c>
      <c r="IU36" s="290">
        <v>0</v>
      </c>
      <c r="IV36" s="290">
        <v>0</v>
      </c>
      <c r="IW36" s="290">
        <v>0</v>
      </c>
      <c r="IX36" s="290">
        <v>0</v>
      </c>
      <c r="IY36" s="290">
        <v>0</v>
      </c>
      <c r="IZ36" s="290"/>
      <c r="JA36" s="290"/>
      <c r="JB36" s="150">
        <f t="shared" si="18"/>
        <v>0</v>
      </c>
      <c r="JC36" s="88">
        <f t="shared" si="19"/>
        <v>0</v>
      </c>
      <c r="JD36" s="88">
        <f t="shared" si="20"/>
        <v>0</v>
      </c>
      <c r="JE36" s="291">
        <f t="shared" si="128"/>
        <v>0</v>
      </c>
      <c r="JF36" s="291">
        <v>0</v>
      </c>
      <c r="JG36" s="150">
        <v>0</v>
      </c>
      <c r="JH36" s="150">
        <v>0</v>
      </c>
      <c r="JI36" s="150">
        <v>0</v>
      </c>
      <c r="JJ36" s="150">
        <v>0</v>
      </c>
      <c r="JK36" s="150">
        <v>0</v>
      </c>
      <c r="JL36" s="150">
        <v>0</v>
      </c>
      <c r="JM36" s="150">
        <v>0</v>
      </c>
      <c r="JN36" s="150">
        <v>0</v>
      </c>
      <c r="JO36" s="150">
        <v>0</v>
      </c>
      <c r="JP36" s="150"/>
      <c r="JQ36" s="150"/>
      <c r="JR36" s="291">
        <f t="shared" si="129"/>
        <v>0</v>
      </c>
      <c r="JS36" s="290">
        <v>0</v>
      </c>
      <c r="JT36" s="290">
        <v>0</v>
      </c>
      <c r="JU36" s="290">
        <v>0</v>
      </c>
      <c r="JV36" s="290">
        <v>0</v>
      </c>
      <c r="JW36" s="290">
        <v>0</v>
      </c>
      <c r="JX36" s="290">
        <v>0</v>
      </c>
      <c r="JY36" s="290">
        <v>0</v>
      </c>
      <c r="JZ36" s="290">
        <v>0</v>
      </c>
      <c r="KA36" s="290">
        <v>0</v>
      </c>
      <c r="KB36" s="290">
        <v>0</v>
      </c>
      <c r="KC36" s="290"/>
      <c r="KD36" s="290"/>
      <c r="KE36" s="150">
        <f t="shared" si="21"/>
        <v>0</v>
      </c>
      <c r="KF36" s="88">
        <f t="shared" si="22"/>
        <v>0</v>
      </c>
      <c r="KG36" s="88">
        <f t="shared" si="23"/>
        <v>0</v>
      </c>
      <c r="KH36" s="291">
        <f t="shared" si="130"/>
        <v>164.24</v>
      </c>
      <c r="KI36" s="291">
        <v>14.44</v>
      </c>
      <c r="KJ36" s="150">
        <v>14.44</v>
      </c>
      <c r="KK36" s="150">
        <v>14.44</v>
      </c>
      <c r="KL36" s="150">
        <v>14.44</v>
      </c>
      <c r="KM36" s="150">
        <v>14.44</v>
      </c>
      <c r="KN36" s="150">
        <v>14.44</v>
      </c>
      <c r="KO36" s="150">
        <v>19.399999999999999</v>
      </c>
      <c r="KP36" s="150">
        <v>19.399999999999999</v>
      </c>
      <c r="KQ36" s="150">
        <v>19.399999999999999</v>
      </c>
      <c r="KR36" s="150">
        <v>19.399999999999999</v>
      </c>
      <c r="KS36" s="150"/>
      <c r="KT36" s="150"/>
      <c r="KU36" s="88">
        <f t="shared" si="131"/>
        <v>229.01219316115706</v>
      </c>
      <c r="KV36" s="290">
        <v>19.681327570761084</v>
      </c>
      <c r="KW36" s="290">
        <v>21.043641922233743</v>
      </c>
      <c r="KX36" s="290">
        <v>20.910821318638693</v>
      </c>
      <c r="KY36" s="290">
        <v>19.887007159017578</v>
      </c>
      <c r="KZ36" s="290">
        <v>20.74706063948064</v>
      </c>
      <c r="LA36" s="290">
        <v>26.701858688895712</v>
      </c>
      <c r="LB36" s="290">
        <v>24.781623318865996</v>
      </c>
      <c r="LC36" s="290">
        <v>24.607649817715597</v>
      </c>
      <c r="LD36" s="290">
        <v>25.377730881373736</v>
      </c>
      <c r="LE36" s="290">
        <v>25.273471844174281</v>
      </c>
      <c r="LF36" s="290"/>
      <c r="LG36" s="290"/>
      <c r="LH36" s="150">
        <f t="shared" si="132"/>
        <v>64.772193161157048</v>
      </c>
      <c r="LI36" s="88">
        <f t="shared" si="24"/>
        <v>0</v>
      </c>
      <c r="LJ36" s="88">
        <f t="shared" si="25"/>
        <v>64.772193161157048</v>
      </c>
      <c r="LK36" s="88">
        <f t="shared" si="133"/>
        <v>0</v>
      </c>
      <c r="LL36" s="150"/>
      <c r="LM36" s="150"/>
      <c r="LN36" s="150"/>
      <c r="LO36" s="150"/>
      <c r="LP36" s="150"/>
      <c r="LQ36" s="150"/>
      <c r="LR36" s="150"/>
      <c r="LS36" s="150"/>
      <c r="LT36" s="150"/>
      <c r="LU36" s="150"/>
      <c r="LV36" s="150"/>
      <c r="LW36" s="150"/>
      <c r="LX36" s="88">
        <f t="shared" si="26"/>
        <v>0</v>
      </c>
      <c r="LY36" s="150"/>
      <c r="LZ36" s="150"/>
      <c r="MA36" s="150"/>
      <c r="MB36" s="150"/>
      <c r="MC36" s="150"/>
      <c r="MD36" s="150"/>
      <c r="ME36" s="150"/>
      <c r="MF36" s="150"/>
      <c r="MG36" s="150"/>
      <c r="MH36" s="150"/>
      <c r="MI36" s="150"/>
      <c r="MJ36" s="291">
        <v>0</v>
      </c>
      <c r="MK36" s="150"/>
      <c r="ML36" s="88">
        <f t="shared" si="27"/>
        <v>0</v>
      </c>
      <c r="MM36" s="88">
        <f t="shared" si="28"/>
        <v>0</v>
      </c>
      <c r="MN36" s="88">
        <f t="shared" si="134"/>
        <v>8423.4199999999983</v>
      </c>
      <c r="MO36" s="88">
        <v>922.75</v>
      </c>
      <c r="MP36" s="150">
        <v>922.75</v>
      </c>
      <c r="MQ36" s="150">
        <v>922.75</v>
      </c>
      <c r="MR36" s="150">
        <v>922.75</v>
      </c>
      <c r="MS36" s="150">
        <v>922.75</v>
      </c>
      <c r="MT36" s="150">
        <v>922.75</v>
      </c>
      <c r="MU36" s="150">
        <v>721.73</v>
      </c>
      <c r="MV36" s="150">
        <v>721.73</v>
      </c>
      <c r="MW36" s="150">
        <v>721.73</v>
      </c>
      <c r="MX36" s="150">
        <v>721.73</v>
      </c>
      <c r="MY36" s="150"/>
      <c r="MZ36" s="150"/>
      <c r="NA36" s="88">
        <f t="shared" si="135"/>
        <v>6504.5365164090217</v>
      </c>
      <c r="NB36" s="8">
        <v>0</v>
      </c>
      <c r="NC36" s="8">
        <v>0</v>
      </c>
      <c r="ND36" s="8">
        <v>0</v>
      </c>
      <c r="NE36" s="8">
        <v>0</v>
      </c>
      <c r="NF36" s="8">
        <v>0</v>
      </c>
      <c r="NG36" s="8">
        <v>6104.7768569893433</v>
      </c>
      <c r="NH36" s="8">
        <v>399.75965941967848</v>
      </c>
      <c r="NI36" s="8">
        <v>0</v>
      </c>
      <c r="NJ36" s="8">
        <v>0</v>
      </c>
      <c r="NK36" s="8">
        <v>0</v>
      </c>
      <c r="NL36" s="8"/>
      <c r="NM36" s="8"/>
      <c r="NN36" s="150">
        <f t="shared" si="136"/>
        <v>-1918.8834835909765</v>
      </c>
      <c r="NO36" s="88">
        <f t="shared" si="29"/>
        <v>-1918.8834835909765</v>
      </c>
      <c r="NP36" s="88">
        <f t="shared" si="30"/>
        <v>0</v>
      </c>
      <c r="NQ36" s="86">
        <f t="shared" si="31"/>
        <v>2481.7400000000002</v>
      </c>
      <c r="NR36" s="289">
        <f t="shared" si="32"/>
        <v>0</v>
      </c>
      <c r="NS36" s="288">
        <f t="shared" si="33"/>
        <v>-2481.7400000000002</v>
      </c>
      <c r="NT36" s="88">
        <f t="shared" si="34"/>
        <v>-2481.7400000000002</v>
      </c>
      <c r="NU36" s="88">
        <f t="shared" si="35"/>
        <v>0</v>
      </c>
      <c r="NV36" s="290">
        <f t="shared" si="137"/>
        <v>992.69999999999993</v>
      </c>
      <c r="NW36" s="290">
        <v>90.03</v>
      </c>
      <c r="NX36" s="143">
        <v>90.03</v>
      </c>
      <c r="NY36" s="143">
        <v>90.03</v>
      </c>
      <c r="NZ36" s="290">
        <v>90.03</v>
      </c>
      <c r="OA36" s="290">
        <v>90.03</v>
      </c>
      <c r="OB36" s="290">
        <v>90.03</v>
      </c>
      <c r="OC36" s="290">
        <v>113.13</v>
      </c>
      <c r="OD36" s="290">
        <v>113.13</v>
      </c>
      <c r="OE36" s="290">
        <v>113.13</v>
      </c>
      <c r="OF36" s="290">
        <v>113.13</v>
      </c>
      <c r="OG36" s="290"/>
      <c r="OH36" s="290"/>
      <c r="OI36" s="8">
        <f t="shared" si="138"/>
        <v>0</v>
      </c>
      <c r="OJ36" s="8">
        <v>0</v>
      </c>
      <c r="OK36" s="8">
        <v>0</v>
      </c>
      <c r="OL36" s="8">
        <v>0</v>
      </c>
      <c r="OM36" s="8"/>
      <c r="ON36" s="8">
        <v>0</v>
      </c>
      <c r="OO36" s="8">
        <v>0</v>
      </c>
      <c r="OP36" s="8">
        <v>0</v>
      </c>
      <c r="OQ36" s="8">
        <v>0</v>
      </c>
      <c r="OR36" s="8">
        <v>0</v>
      </c>
      <c r="OS36" s="8">
        <v>0</v>
      </c>
      <c r="OT36" s="8"/>
      <c r="OU36" s="8"/>
      <c r="OV36" s="143">
        <f t="shared" si="139"/>
        <v>-992.69999999999993</v>
      </c>
      <c r="OW36" s="8">
        <f t="shared" si="36"/>
        <v>-992.69999999999993</v>
      </c>
      <c r="OX36" s="8">
        <f t="shared" si="37"/>
        <v>0</v>
      </c>
      <c r="OY36" s="290">
        <f t="shared" si="140"/>
        <v>1185.8</v>
      </c>
      <c r="OZ36" s="290">
        <v>112.98</v>
      </c>
      <c r="PA36" s="143">
        <v>112.98</v>
      </c>
      <c r="PB36" s="143">
        <v>112.98</v>
      </c>
      <c r="PC36" s="143">
        <v>112.98</v>
      </c>
      <c r="PD36" s="143">
        <v>112.98</v>
      </c>
      <c r="PE36" s="143">
        <v>112.98</v>
      </c>
      <c r="PF36" s="143">
        <v>126.98</v>
      </c>
      <c r="PG36" s="143">
        <v>126.98</v>
      </c>
      <c r="PH36" s="143">
        <v>126.98</v>
      </c>
      <c r="PI36" s="143">
        <v>126.98</v>
      </c>
      <c r="PJ36" s="143"/>
      <c r="PK36" s="143"/>
      <c r="PL36" s="8">
        <f t="shared" si="141"/>
        <v>0</v>
      </c>
      <c r="PM36" s="290">
        <v>0</v>
      </c>
      <c r="PN36" s="290">
        <v>0</v>
      </c>
      <c r="PO36" s="290">
        <v>0</v>
      </c>
      <c r="PP36" s="290">
        <v>0</v>
      </c>
      <c r="PQ36" s="290">
        <v>0</v>
      </c>
      <c r="PR36" s="290">
        <v>0</v>
      </c>
      <c r="PS36" s="290">
        <v>0</v>
      </c>
      <c r="PT36" s="290">
        <v>0</v>
      </c>
      <c r="PU36" s="290">
        <v>0</v>
      </c>
      <c r="PV36" s="290">
        <v>0</v>
      </c>
      <c r="PW36" s="290"/>
      <c r="PX36" s="290"/>
      <c r="PY36" s="143">
        <f t="shared" si="142"/>
        <v>-1185.8</v>
      </c>
      <c r="PZ36" s="8">
        <f t="shared" si="38"/>
        <v>-1185.8</v>
      </c>
      <c r="QA36" s="8">
        <f t="shared" si="39"/>
        <v>0</v>
      </c>
      <c r="QB36" s="290">
        <f t="shared" si="143"/>
        <v>128.52000000000001</v>
      </c>
      <c r="QC36" s="290">
        <v>11.4</v>
      </c>
      <c r="QD36" s="143">
        <v>11.4</v>
      </c>
      <c r="QE36" s="143">
        <v>11.4</v>
      </c>
      <c r="QF36" s="143">
        <v>11.4</v>
      </c>
      <c r="QG36" s="143">
        <v>11.4</v>
      </c>
      <c r="QH36" s="143">
        <v>11.4</v>
      </c>
      <c r="QI36" s="143">
        <v>15.03</v>
      </c>
      <c r="QJ36" s="143">
        <v>15.03</v>
      </c>
      <c r="QK36" s="143">
        <v>15.03</v>
      </c>
      <c r="QL36" s="143">
        <v>15.03</v>
      </c>
      <c r="QM36" s="143"/>
      <c r="QN36" s="143"/>
      <c r="QO36" s="8">
        <f t="shared" si="144"/>
        <v>0</v>
      </c>
      <c r="QP36" s="290">
        <v>0</v>
      </c>
      <c r="QQ36" s="290">
        <v>0</v>
      </c>
      <c r="QR36" s="290">
        <v>0</v>
      </c>
      <c r="QS36" s="290"/>
      <c r="QT36" s="290">
        <v>0</v>
      </c>
      <c r="QU36" s="290"/>
      <c r="QV36" s="290"/>
      <c r="QW36" s="290">
        <v>0</v>
      </c>
      <c r="QX36" s="290"/>
      <c r="QY36" s="290">
        <v>0</v>
      </c>
      <c r="QZ36" s="290"/>
      <c r="RA36" s="290"/>
      <c r="RB36" s="143">
        <f t="shared" si="145"/>
        <v>-128.52000000000001</v>
      </c>
      <c r="RC36" s="8">
        <f t="shared" si="40"/>
        <v>-128.52000000000001</v>
      </c>
      <c r="RD36" s="8">
        <f t="shared" si="41"/>
        <v>0</v>
      </c>
      <c r="RE36" s="290">
        <f t="shared" si="146"/>
        <v>0</v>
      </c>
      <c r="RF36" s="8">
        <v>0</v>
      </c>
      <c r="RG36" s="143">
        <v>0</v>
      </c>
      <c r="RH36" s="143">
        <v>0</v>
      </c>
      <c r="RI36" s="143">
        <v>0</v>
      </c>
      <c r="RJ36" s="143">
        <v>0</v>
      </c>
      <c r="RK36" s="143">
        <v>0</v>
      </c>
      <c r="RL36" s="292">
        <v>0</v>
      </c>
      <c r="RM36" s="143">
        <v>0</v>
      </c>
      <c r="RN36" s="143">
        <v>0</v>
      </c>
      <c r="RO36" s="143">
        <v>0</v>
      </c>
      <c r="RP36" s="143"/>
      <c r="RQ36" s="143"/>
      <c r="RR36" s="8">
        <f t="shared" si="147"/>
        <v>0</v>
      </c>
      <c r="RS36" s="290">
        <v>0</v>
      </c>
      <c r="RT36" s="290"/>
      <c r="RU36" s="290">
        <v>0</v>
      </c>
      <c r="RV36" s="290">
        <v>0</v>
      </c>
      <c r="RW36" s="290">
        <v>0</v>
      </c>
      <c r="RX36" s="290">
        <v>0</v>
      </c>
      <c r="RY36" s="290"/>
      <c r="RZ36" s="290">
        <v>0</v>
      </c>
      <c r="SA36" s="290">
        <v>0</v>
      </c>
      <c r="SB36" s="290">
        <v>0</v>
      </c>
      <c r="SC36" s="290"/>
      <c r="SD36" s="290"/>
      <c r="SE36" s="8">
        <f t="shared" si="42"/>
        <v>0</v>
      </c>
      <c r="SF36" s="8">
        <f t="shared" si="43"/>
        <v>0</v>
      </c>
      <c r="SG36" s="8">
        <f t="shared" si="44"/>
        <v>0</v>
      </c>
      <c r="SH36" s="290">
        <f t="shared" si="148"/>
        <v>0</v>
      </c>
      <c r="SI36" s="290">
        <v>0</v>
      </c>
      <c r="SJ36" s="143">
        <v>0</v>
      </c>
      <c r="SK36" s="143">
        <v>0</v>
      </c>
      <c r="SL36" s="143">
        <v>0</v>
      </c>
      <c r="SM36" s="143">
        <v>0</v>
      </c>
      <c r="SN36" s="143">
        <v>0</v>
      </c>
      <c r="SO36" s="143">
        <v>0</v>
      </c>
      <c r="SP36" s="143">
        <v>0</v>
      </c>
      <c r="SQ36" s="143">
        <v>0</v>
      </c>
      <c r="SR36" s="143">
        <v>0</v>
      </c>
      <c r="SS36" s="143"/>
      <c r="ST36" s="143"/>
      <c r="SU36" s="8">
        <f t="shared" si="149"/>
        <v>0</v>
      </c>
      <c r="SV36" s="290">
        <v>0</v>
      </c>
      <c r="SW36" s="290">
        <v>0</v>
      </c>
      <c r="SX36" s="290">
        <v>0</v>
      </c>
      <c r="SY36" s="290">
        <v>0</v>
      </c>
      <c r="SZ36" s="290">
        <v>0</v>
      </c>
      <c r="TA36" s="290"/>
      <c r="TB36" s="290"/>
      <c r="TC36" s="290">
        <v>0</v>
      </c>
      <c r="TD36" s="290">
        <v>0</v>
      </c>
      <c r="TE36" s="290">
        <f>VLOOKUP(C36,'[2]Фін.рез.(витрати)'!$C$8:$AH$94,32,0)</f>
        <v>0</v>
      </c>
      <c r="TF36" s="290"/>
      <c r="TG36" s="290"/>
      <c r="TH36" s="8">
        <f t="shared" si="45"/>
        <v>0</v>
      </c>
      <c r="TI36" s="8">
        <f t="shared" si="46"/>
        <v>0</v>
      </c>
      <c r="TJ36" s="8">
        <f t="shared" si="47"/>
        <v>0</v>
      </c>
      <c r="TK36" s="290">
        <f t="shared" si="150"/>
        <v>165.42</v>
      </c>
      <c r="TL36" s="290">
        <v>14.59</v>
      </c>
      <c r="TM36" s="143">
        <v>14.59</v>
      </c>
      <c r="TN36" s="143">
        <v>14.59</v>
      </c>
      <c r="TO36" s="143">
        <v>14.59</v>
      </c>
      <c r="TP36" s="143">
        <v>14.59</v>
      </c>
      <c r="TQ36" s="143">
        <v>14.59</v>
      </c>
      <c r="TR36" s="143">
        <v>19.47</v>
      </c>
      <c r="TS36" s="143">
        <v>19.47</v>
      </c>
      <c r="TT36" s="143">
        <v>19.47</v>
      </c>
      <c r="TU36" s="143">
        <v>19.47</v>
      </c>
      <c r="TV36" s="143"/>
      <c r="TW36" s="143"/>
      <c r="TX36" s="8">
        <f t="shared" si="151"/>
        <v>0</v>
      </c>
      <c r="TY36" s="290">
        <v>0</v>
      </c>
      <c r="TZ36" s="290">
        <v>0</v>
      </c>
      <c r="UA36" s="290">
        <v>0</v>
      </c>
      <c r="UB36" s="290">
        <v>0</v>
      </c>
      <c r="UC36" s="290">
        <v>0</v>
      </c>
      <c r="UD36" s="290">
        <v>0</v>
      </c>
      <c r="UE36" s="290">
        <v>0</v>
      </c>
      <c r="UF36" s="290">
        <v>0</v>
      </c>
      <c r="UG36" s="290">
        <v>0</v>
      </c>
      <c r="UH36" s="290">
        <f>VLOOKUP(C36,'[2]Фін.рез.(витрати)'!$C$8:$AI$94,33,0)</f>
        <v>0</v>
      </c>
      <c r="UI36" s="290"/>
      <c r="UJ36" s="290"/>
      <c r="UK36" s="8">
        <f t="shared" si="48"/>
        <v>-165.42</v>
      </c>
      <c r="UL36" s="8">
        <f t="shared" si="49"/>
        <v>-165.42</v>
      </c>
      <c r="UM36" s="8">
        <f t="shared" si="50"/>
        <v>0</v>
      </c>
      <c r="UN36" s="290">
        <f t="shared" si="152"/>
        <v>9.3000000000000007</v>
      </c>
      <c r="UO36" s="290">
        <v>0.81</v>
      </c>
      <c r="UP36" s="143">
        <v>0.81</v>
      </c>
      <c r="UQ36" s="143">
        <v>0.81</v>
      </c>
      <c r="UR36" s="143">
        <v>0.81</v>
      </c>
      <c r="US36" s="143">
        <v>0.81</v>
      </c>
      <c r="UT36" s="143">
        <v>0.81</v>
      </c>
      <c r="UU36" s="143">
        <v>1.1100000000000001</v>
      </c>
      <c r="UV36" s="143">
        <v>1.1100000000000001</v>
      </c>
      <c r="UW36" s="143">
        <v>1.1100000000000001</v>
      </c>
      <c r="UX36" s="143">
        <v>1.1100000000000001</v>
      </c>
      <c r="UY36" s="143"/>
      <c r="UZ36" s="143"/>
      <c r="VA36" s="8">
        <f t="shared" si="51"/>
        <v>0</v>
      </c>
      <c r="VB36" s="143"/>
      <c r="VC36" s="143"/>
      <c r="VD36" s="143"/>
      <c r="VE36" s="143"/>
      <c r="VF36" s="143"/>
      <c r="VG36" s="143"/>
      <c r="VH36" s="143"/>
      <c r="VI36" s="143"/>
      <c r="VJ36" s="143"/>
      <c r="VK36" s="143"/>
      <c r="VL36" s="143"/>
      <c r="VM36" s="143"/>
      <c r="VN36" s="8">
        <f t="shared" si="52"/>
        <v>-9.3000000000000007</v>
      </c>
      <c r="VO36" s="8">
        <f t="shared" si="53"/>
        <v>-9.3000000000000007</v>
      </c>
      <c r="VP36" s="8">
        <f t="shared" si="54"/>
        <v>0</v>
      </c>
      <c r="VQ36" s="88">
        <f t="shared" si="55"/>
        <v>0</v>
      </c>
      <c r="VR36" s="150"/>
      <c r="VS36" s="150"/>
      <c r="VT36" s="150"/>
      <c r="VU36" s="150"/>
      <c r="VV36" s="150"/>
      <c r="VW36" s="150"/>
      <c r="VX36" s="150"/>
      <c r="VY36" s="150"/>
      <c r="VZ36" s="150"/>
      <c r="WA36" s="150"/>
      <c r="WB36" s="150"/>
      <c r="WC36" s="150"/>
      <c r="WD36" s="88">
        <f t="shared" si="56"/>
        <v>0</v>
      </c>
      <c r="WE36" s="143"/>
      <c r="WF36" s="143"/>
      <c r="WG36" s="143"/>
      <c r="WH36" s="143"/>
      <c r="WI36" s="143"/>
      <c r="WJ36" s="143"/>
      <c r="WK36" s="143"/>
      <c r="WL36" s="143"/>
      <c r="WM36" s="143"/>
      <c r="WN36" s="143"/>
      <c r="WO36" s="143"/>
      <c r="WP36" s="143"/>
      <c r="WQ36" s="88">
        <f t="shared" si="57"/>
        <v>0</v>
      </c>
      <c r="WR36" s="88">
        <f t="shared" si="58"/>
        <v>0</v>
      </c>
      <c r="WS36" s="88">
        <f t="shared" si="59"/>
        <v>0</v>
      </c>
      <c r="WT36" s="291">
        <f t="shared" si="153"/>
        <v>25516.399999999994</v>
      </c>
      <c r="WU36" s="291">
        <v>2219.62</v>
      </c>
      <c r="WV36" s="150">
        <v>2219.62</v>
      </c>
      <c r="WW36" s="150">
        <v>2219.62</v>
      </c>
      <c r="WX36" s="150">
        <v>2219.62</v>
      </c>
      <c r="WY36" s="150">
        <v>2219.62</v>
      </c>
      <c r="WZ36" s="150">
        <v>2219.62</v>
      </c>
      <c r="XA36" s="150">
        <v>3049.67</v>
      </c>
      <c r="XB36" s="150">
        <v>3049.67</v>
      </c>
      <c r="XC36" s="150">
        <v>3049.67</v>
      </c>
      <c r="XD36" s="150">
        <v>3049.67</v>
      </c>
      <c r="XE36" s="150"/>
      <c r="XF36" s="150"/>
      <c r="XG36" s="291">
        <f t="shared" si="154"/>
        <v>30707.132470125158</v>
      </c>
      <c r="XH36" s="290">
        <v>3388.9836229712041</v>
      </c>
      <c r="XI36" s="290">
        <v>3413.9603641250883</v>
      </c>
      <c r="XJ36" s="290"/>
      <c r="XK36" s="290">
        <v>2758.8180778846463</v>
      </c>
      <c r="XL36" s="290">
        <v>3042.4335313794995</v>
      </c>
      <c r="XM36" s="290">
        <v>2512.6121058198514</v>
      </c>
      <c r="XN36" s="290">
        <v>4253.1708602421804</v>
      </c>
      <c r="XO36" s="290">
        <v>3631.3027412142351</v>
      </c>
      <c r="XP36" s="290">
        <v>3964.0253353126363</v>
      </c>
      <c r="XQ36" s="290">
        <f>VLOOKUP(C36,'[2]Фін.рез.(витрати)'!$C$8:$AL$94,36,0)</f>
        <v>3741.8258311758163</v>
      </c>
      <c r="XR36" s="290"/>
      <c r="XS36" s="290"/>
      <c r="XT36" s="88">
        <f t="shared" si="60"/>
        <v>5190.7324701251637</v>
      </c>
      <c r="XU36" s="88">
        <f t="shared" si="61"/>
        <v>0</v>
      </c>
      <c r="XV36" s="88">
        <f t="shared" si="62"/>
        <v>5190.7324701251637</v>
      </c>
      <c r="XW36" s="291">
        <f t="shared" si="155"/>
        <v>1269.8800000000001</v>
      </c>
      <c r="XX36" s="291">
        <v>112.24</v>
      </c>
      <c r="XY36" s="150">
        <v>112.24</v>
      </c>
      <c r="XZ36" s="150">
        <v>112.24</v>
      </c>
      <c r="YA36" s="150">
        <v>112.24</v>
      </c>
      <c r="YB36" s="150">
        <v>112.24</v>
      </c>
      <c r="YC36" s="150">
        <v>112.24</v>
      </c>
      <c r="YD36" s="150">
        <v>149.11000000000001</v>
      </c>
      <c r="YE36" s="150">
        <v>149.11000000000001</v>
      </c>
      <c r="YF36" s="150">
        <v>149.11000000000001</v>
      </c>
      <c r="YG36" s="150">
        <v>149.11000000000001</v>
      </c>
      <c r="YH36" s="150"/>
      <c r="YI36" s="150"/>
      <c r="YJ36" s="88">
        <f t="shared" si="156"/>
        <v>1354.5574481624378</v>
      </c>
      <c r="YK36" s="290">
        <v>93.524221635067533</v>
      </c>
      <c r="YL36" s="290">
        <v>70.407603547839742</v>
      </c>
      <c r="YM36" s="290">
        <v>72.054504744886401</v>
      </c>
      <c r="YN36" s="290">
        <v>70.069396078406072</v>
      </c>
      <c r="YO36" s="290">
        <v>654.28442976007102</v>
      </c>
      <c r="YP36" s="290">
        <v>54.423739341571007</v>
      </c>
      <c r="YQ36" s="290">
        <v>86.481005522386482</v>
      </c>
      <c r="YR36" s="290">
        <v>85.545244777154736</v>
      </c>
      <c r="YS36" s="290">
        <v>82.77996493300607</v>
      </c>
      <c r="YT36" s="290">
        <f>VLOOKUP(C36,'[2]Фін.рез.(витрати)'!$C$8:$AM$94,37,0)</f>
        <v>84.98733782204873</v>
      </c>
      <c r="YU36" s="290"/>
      <c r="YV36" s="290"/>
      <c r="YW36" s="143">
        <f t="shared" si="157"/>
        <v>84.677448162437713</v>
      </c>
      <c r="YX36" s="88">
        <f t="shared" si="63"/>
        <v>0</v>
      </c>
      <c r="YY36" s="88">
        <f t="shared" si="64"/>
        <v>84.677448162437713</v>
      </c>
      <c r="YZ36" s="291">
        <f t="shared" si="158"/>
        <v>1899.8199999999997</v>
      </c>
      <c r="ZA36" s="291">
        <v>179.91</v>
      </c>
      <c r="ZB36" s="150">
        <v>179.91</v>
      </c>
      <c r="ZC36" s="150">
        <v>179.91</v>
      </c>
      <c r="ZD36" s="150">
        <v>179.91</v>
      </c>
      <c r="ZE36" s="150">
        <v>179.91</v>
      </c>
      <c r="ZF36" s="150">
        <v>179.91</v>
      </c>
      <c r="ZG36" s="150">
        <v>205.09</v>
      </c>
      <c r="ZH36" s="150">
        <v>205.09</v>
      </c>
      <c r="ZI36" s="150">
        <v>205.09</v>
      </c>
      <c r="ZJ36" s="150">
        <v>205.09</v>
      </c>
      <c r="ZK36" s="150"/>
      <c r="ZL36" s="150"/>
      <c r="ZM36" s="88">
        <f t="shared" si="159"/>
        <v>5912.4614304203651</v>
      </c>
      <c r="ZN36" s="291"/>
      <c r="ZO36" s="290">
        <v>583.23180928055626</v>
      </c>
      <c r="ZP36" s="290">
        <v>4418.6975544988281</v>
      </c>
      <c r="ZQ36" s="290">
        <v>910.53206664098093</v>
      </c>
      <c r="ZR36" s="290"/>
      <c r="ZS36" s="290"/>
      <c r="ZT36" s="290"/>
      <c r="ZU36" s="290"/>
      <c r="ZV36" s="290"/>
      <c r="ZW36" s="290"/>
      <c r="ZX36" s="290"/>
      <c r="ZY36" s="290"/>
      <c r="ZZ36" s="88">
        <f t="shared" si="65"/>
        <v>4012.6414304203654</v>
      </c>
      <c r="AAA36" s="88">
        <f t="shared" si="66"/>
        <v>0</v>
      </c>
      <c r="AAB36" s="88">
        <f t="shared" si="67"/>
        <v>4012.6414304203654</v>
      </c>
      <c r="AAC36" s="291">
        <f t="shared" si="160"/>
        <v>0</v>
      </c>
      <c r="AAD36" s="291">
        <v>0</v>
      </c>
      <c r="AAE36" s="150">
        <v>0</v>
      </c>
      <c r="AAF36" s="150">
        <v>0</v>
      </c>
      <c r="AAG36" s="150">
        <v>0</v>
      </c>
      <c r="AAH36" s="150">
        <v>0</v>
      </c>
      <c r="AAI36" s="150">
        <v>0</v>
      </c>
      <c r="AAJ36" s="150">
        <v>0</v>
      </c>
      <c r="AAK36" s="150">
        <v>0</v>
      </c>
      <c r="AAL36" s="150">
        <v>0</v>
      </c>
      <c r="AAM36" s="150">
        <v>0</v>
      </c>
      <c r="AAN36" s="150"/>
      <c r="AAO36" s="150"/>
      <c r="AAP36" s="88">
        <f t="shared" si="161"/>
        <v>197.96321388800001</v>
      </c>
      <c r="AAQ36" s="290">
        <v>20.483082400000001</v>
      </c>
      <c r="AAR36" s="290">
        <v>20.026932816000002</v>
      </c>
      <c r="AAS36" s="290">
        <v>19.979907200000003</v>
      </c>
      <c r="AAT36" s="290">
        <v>19.878584</v>
      </c>
      <c r="AAU36" s="290">
        <v>19.970200272</v>
      </c>
      <c r="AAV36" s="290">
        <v>19.970684800000001</v>
      </c>
      <c r="AAW36" s="290">
        <v>19.504936000000001</v>
      </c>
      <c r="AAX36" s="290">
        <v>19.352555200000001</v>
      </c>
      <c r="AAY36" s="290">
        <v>19.212547200000003</v>
      </c>
      <c r="AAZ36" s="290">
        <f>VLOOKUP(C36,'[2]Фін.рез.(витрати)'!$C$8:$AO$94,39,0)</f>
        <v>19.583784000000001</v>
      </c>
      <c r="ABA36" s="290"/>
      <c r="ABB36" s="290"/>
      <c r="ABC36" s="88">
        <f t="shared" si="68"/>
        <v>197.96321388800001</v>
      </c>
      <c r="ABD36" s="88">
        <f t="shared" si="69"/>
        <v>0</v>
      </c>
      <c r="ABE36" s="88">
        <f t="shared" si="70"/>
        <v>197.96321388800001</v>
      </c>
      <c r="ABF36" s="291">
        <f t="shared" si="162"/>
        <v>0</v>
      </c>
      <c r="ABG36" s="291">
        <v>0</v>
      </c>
      <c r="ABH36" s="150">
        <v>0</v>
      </c>
      <c r="ABI36" s="150">
        <v>0</v>
      </c>
      <c r="ABJ36" s="150">
        <v>0</v>
      </c>
      <c r="ABK36" s="150">
        <v>0</v>
      </c>
      <c r="ABL36" s="150">
        <v>0</v>
      </c>
      <c r="ABM36" s="150">
        <v>0</v>
      </c>
      <c r="ABN36" s="150">
        <v>0</v>
      </c>
      <c r="ABO36" s="150">
        <v>0</v>
      </c>
      <c r="ABP36" s="150">
        <v>0</v>
      </c>
      <c r="ABQ36" s="150"/>
      <c r="ABR36" s="150"/>
      <c r="ABS36" s="88">
        <f t="shared" si="163"/>
        <v>0</v>
      </c>
      <c r="ABT36" s="290">
        <v>0</v>
      </c>
      <c r="ABU36" s="290"/>
      <c r="ABV36" s="290"/>
      <c r="ABW36" s="290"/>
      <c r="ABX36" s="290"/>
      <c r="ABY36" s="290"/>
      <c r="ABZ36" s="290"/>
      <c r="ACA36" s="290">
        <v>0</v>
      </c>
      <c r="ACB36" s="290">
        <v>0</v>
      </c>
      <c r="ACC36" s="290">
        <f>VLOOKUP(C36,'[2]Фін.рез.(витрати)'!$C$8:$AP$94,40,0)</f>
        <v>0</v>
      </c>
      <c r="ACD36" s="290"/>
      <c r="ACE36" s="290"/>
      <c r="ACF36" s="88">
        <f t="shared" si="71"/>
        <v>0</v>
      </c>
      <c r="ACG36" s="88">
        <f t="shared" si="72"/>
        <v>0</v>
      </c>
      <c r="ACH36" s="88">
        <f t="shared" si="73"/>
        <v>0</v>
      </c>
      <c r="ACI36" s="86">
        <f t="shared" si="74"/>
        <v>0</v>
      </c>
      <c r="ACJ36" s="88">
        <f t="shared" si="75"/>
        <v>0</v>
      </c>
      <c r="ACK36" s="288">
        <f t="shared" si="76"/>
        <v>0</v>
      </c>
      <c r="ACL36" s="88">
        <f t="shared" si="77"/>
        <v>0</v>
      </c>
      <c r="ACM36" s="88">
        <f t="shared" si="78"/>
        <v>0</v>
      </c>
      <c r="ACN36" s="290">
        <f t="shared" si="164"/>
        <v>0</v>
      </c>
      <c r="ACO36" s="290">
        <v>0</v>
      </c>
      <c r="ACP36" s="143">
        <v>0</v>
      </c>
      <c r="ACQ36" s="143">
        <v>0</v>
      </c>
      <c r="ACR36" s="143">
        <v>0</v>
      </c>
      <c r="ACS36" s="143">
        <v>0</v>
      </c>
      <c r="ACT36" s="143">
        <v>0</v>
      </c>
      <c r="ACU36" s="143">
        <v>0</v>
      </c>
      <c r="ACV36" s="143">
        <v>0</v>
      </c>
      <c r="ACW36" s="143">
        <v>0</v>
      </c>
      <c r="ACX36" s="143">
        <v>0</v>
      </c>
      <c r="ACY36" s="143"/>
      <c r="ACZ36" s="143"/>
      <c r="ADA36" s="8">
        <f t="shared" si="165"/>
        <v>0</v>
      </c>
      <c r="ADB36" s="290">
        <v>0</v>
      </c>
      <c r="ADC36" s="290">
        <v>0</v>
      </c>
      <c r="ADD36" s="290">
        <v>0</v>
      </c>
      <c r="ADE36" s="290">
        <v>0</v>
      </c>
      <c r="ADF36" s="290">
        <v>0</v>
      </c>
      <c r="ADG36" s="290">
        <v>0</v>
      </c>
      <c r="ADH36" s="290">
        <v>0</v>
      </c>
      <c r="ADI36" s="290">
        <v>0</v>
      </c>
      <c r="ADJ36" s="290">
        <v>0</v>
      </c>
      <c r="ADK36" s="290">
        <f>VLOOKUP(C36,'[2]Фін.рез.(витрати)'!$C$8:$AR$94,42,0)</f>
        <v>0</v>
      </c>
      <c r="ADL36" s="290"/>
      <c r="ADM36" s="290"/>
      <c r="ADN36" s="8">
        <f t="shared" si="79"/>
        <v>0</v>
      </c>
      <c r="ADO36" s="8">
        <f t="shared" si="80"/>
        <v>0</v>
      </c>
      <c r="ADP36" s="8">
        <f t="shared" si="81"/>
        <v>0</v>
      </c>
      <c r="ADQ36" s="290">
        <f t="shared" si="166"/>
        <v>0</v>
      </c>
      <c r="ADR36" s="290">
        <v>0</v>
      </c>
      <c r="ADS36" s="143">
        <v>0</v>
      </c>
      <c r="ADT36" s="143">
        <v>0</v>
      </c>
      <c r="ADU36" s="143">
        <v>0</v>
      </c>
      <c r="ADV36" s="143">
        <v>0</v>
      </c>
      <c r="ADW36" s="143">
        <v>0</v>
      </c>
      <c r="ADX36" s="143">
        <v>0</v>
      </c>
      <c r="ADY36" s="143">
        <v>0</v>
      </c>
      <c r="ADZ36" s="143">
        <v>0</v>
      </c>
      <c r="AEA36" s="143">
        <v>0</v>
      </c>
      <c r="AEB36" s="143"/>
      <c r="AEC36" s="143"/>
      <c r="AED36" s="8">
        <f t="shared" si="167"/>
        <v>0</v>
      </c>
      <c r="AEE36" s="290">
        <v>0</v>
      </c>
      <c r="AEF36" s="290">
        <v>0</v>
      </c>
      <c r="AEG36" s="290">
        <v>0</v>
      </c>
      <c r="AEH36" s="290">
        <v>0</v>
      </c>
      <c r="AEI36" s="290">
        <v>0</v>
      </c>
      <c r="AEJ36" s="290">
        <v>0</v>
      </c>
      <c r="AEK36" s="290">
        <v>0</v>
      </c>
      <c r="AEL36" s="290">
        <v>0</v>
      </c>
      <c r="AEM36" s="290">
        <v>0</v>
      </c>
      <c r="AEN36" s="290">
        <f>VLOOKUP(C36,'[2]Фін.рез.(витрати)'!$C$8:$AS$94,43,0)</f>
        <v>0</v>
      </c>
      <c r="AEO36" s="290"/>
      <c r="AEP36" s="290"/>
      <c r="AEQ36" s="8">
        <f t="shared" si="82"/>
        <v>0</v>
      </c>
      <c r="AER36" s="8">
        <f t="shared" si="83"/>
        <v>0</v>
      </c>
      <c r="AES36" s="8">
        <f t="shared" si="84"/>
        <v>0</v>
      </c>
      <c r="AET36" s="290">
        <f t="shared" si="168"/>
        <v>0</v>
      </c>
      <c r="AEU36" s="290"/>
      <c r="AEV36" s="143"/>
      <c r="AEW36" s="143"/>
      <c r="AEX36" s="143"/>
      <c r="AEY36" s="143"/>
      <c r="AEZ36" s="143"/>
      <c r="AFA36" s="143"/>
      <c r="AFB36" s="143"/>
      <c r="AFC36" s="143"/>
      <c r="AFD36" s="143"/>
      <c r="AFE36" s="143"/>
      <c r="AFF36" s="143"/>
      <c r="AFG36" s="8">
        <f t="shared" si="169"/>
        <v>0</v>
      </c>
      <c r="AFH36" s="290"/>
      <c r="AFI36" s="290"/>
      <c r="AFJ36" s="290"/>
      <c r="AFK36" s="290"/>
      <c r="AFL36" s="290"/>
      <c r="AFM36" s="290"/>
      <c r="AFN36" s="290"/>
      <c r="AFO36" s="290"/>
      <c r="AFP36" s="290"/>
      <c r="AFQ36" s="290"/>
      <c r="AFR36" s="290"/>
      <c r="AFS36" s="290"/>
      <c r="AFT36" s="8">
        <f t="shared" si="85"/>
        <v>0</v>
      </c>
      <c r="AFU36" s="8">
        <f t="shared" si="86"/>
        <v>0</v>
      </c>
      <c r="AFV36" s="94">
        <f t="shared" si="87"/>
        <v>0</v>
      </c>
      <c r="AFW36" s="293">
        <f t="shared" si="88"/>
        <v>47600.099999999991</v>
      </c>
      <c r="AFX36" s="294">
        <f t="shared" si="89"/>
        <v>53802.082724211075</v>
      </c>
      <c r="AFY36" s="295">
        <f t="shared" si="90"/>
        <v>6201.9827242110841</v>
      </c>
      <c r="AFZ36" s="8">
        <f t="shared" si="170"/>
        <v>0</v>
      </c>
      <c r="AGA36" s="95">
        <f t="shared" si="171"/>
        <v>6201.9827242110841</v>
      </c>
      <c r="AGB36" s="296">
        <f t="shared" si="91"/>
        <v>57120.119999999988</v>
      </c>
      <c r="AGC36" s="295">
        <f t="shared" si="91"/>
        <v>64562.499269053289</v>
      </c>
      <c r="AGD36" s="295">
        <f t="shared" si="92"/>
        <v>7442.379269053301</v>
      </c>
      <c r="AGE36" s="8">
        <f t="shared" si="93"/>
        <v>0</v>
      </c>
      <c r="AGF36" s="94">
        <f t="shared" si="94"/>
        <v>7442.379269053301</v>
      </c>
      <c r="AGG36" s="107">
        <f t="shared" si="172"/>
        <v>2856.0059999999994</v>
      </c>
      <c r="AGH36" s="140">
        <f t="shared" si="173"/>
        <v>3228.1249634526648</v>
      </c>
      <c r="AGI36" s="295">
        <f t="shared" si="95"/>
        <v>372.11896345266541</v>
      </c>
      <c r="AGJ36" s="8">
        <f t="shared" si="96"/>
        <v>0</v>
      </c>
      <c r="AGK36" s="95">
        <f t="shared" si="97"/>
        <v>372.11896345266541</v>
      </c>
      <c r="AGL36" s="108">
        <f t="shared" si="174"/>
        <v>59976.125999999989</v>
      </c>
      <c r="AGM36" s="108">
        <f t="shared" si="174"/>
        <v>67790.624232505957</v>
      </c>
      <c r="AGN36" s="297">
        <f t="shared" si="99"/>
        <v>7814.4982325059682</v>
      </c>
      <c r="AGO36" s="108">
        <f t="shared" si="100"/>
        <v>0</v>
      </c>
      <c r="AGP36" s="109">
        <f t="shared" si="101"/>
        <v>7814.4982325059682</v>
      </c>
      <c r="AGQ36" s="139">
        <f t="shared" si="175"/>
        <v>4.7619047619047616E-2</v>
      </c>
      <c r="AGR36" s="298"/>
      <c r="AGS36" s="298">
        <v>0.05</v>
      </c>
      <c r="AGT36" s="299"/>
      <c r="AGU36" s="177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</row>
    <row r="37" spans="1:892" s="141" customFormat="1" ht="12.75" outlineLevel="1" x14ac:dyDescent="0.25">
      <c r="A37" s="9">
        <v>467</v>
      </c>
      <c r="B37" s="285">
        <v>3</v>
      </c>
      <c r="C37" s="300" t="s">
        <v>1732</v>
      </c>
      <c r="D37" s="301">
        <v>5</v>
      </c>
      <c r="E37" s="149">
        <v>2161.8000000000002</v>
      </c>
      <c r="F37" s="288">
        <f t="shared" si="0"/>
        <v>29982.940000000002</v>
      </c>
      <c r="G37" s="289">
        <f t="shared" si="1"/>
        <v>35121.523485537393</v>
      </c>
      <c r="H37" s="288">
        <f t="shared" si="2"/>
        <v>5138.5834855373905</v>
      </c>
      <c r="I37" s="88">
        <f t="shared" si="3"/>
        <v>0</v>
      </c>
      <c r="J37" s="88">
        <f t="shared" si="4"/>
        <v>5138.5834855373905</v>
      </c>
      <c r="K37" s="290">
        <f t="shared" si="102"/>
        <v>13881.540000000003</v>
      </c>
      <c r="L37" s="143">
        <v>1223.8499999999999</v>
      </c>
      <c r="M37" s="143">
        <v>1223.8499999999999</v>
      </c>
      <c r="N37" s="143">
        <v>1223.8499999999999</v>
      </c>
      <c r="O37" s="143">
        <v>1223.8499999999999</v>
      </c>
      <c r="P37" s="143">
        <v>1223.8499999999999</v>
      </c>
      <c r="Q37" s="143">
        <v>1223.8499999999999</v>
      </c>
      <c r="R37" s="143">
        <v>1634.61</v>
      </c>
      <c r="S37" s="143">
        <v>1634.61</v>
      </c>
      <c r="T37" s="143">
        <v>1634.61</v>
      </c>
      <c r="U37" s="143">
        <v>1634.61</v>
      </c>
      <c r="V37" s="143"/>
      <c r="W37" s="143"/>
      <c r="X37" s="143">
        <f t="shared" si="103"/>
        <v>17273.851143383352</v>
      </c>
      <c r="Y37" s="290">
        <v>0</v>
      </c>
      <c r="Z37" s="290">
        <v>8032.8930404175208</v>
      </c>
      <c r="AA37" s="290">
        <v>0</v>
      </c>
      <c r="AB37" s="290">
        <v>0</v>
      </c>
      <c r="AC37" s="290">
        <v>0</v>
      </c>
      <c r="AD37" s="290">
        <v>0</v>
      </c>
      <c r="AE37" s="290">
        <v>0</v>
      </c>
      <c r="AF37" s="290">
        <v>9240.9581029658311</v>
      </c>
      <c r="AG37" s="290">
        <v>0</v>
      </c>
      <c r="AH37" s="290">
        <v>0</v>
      </c>
      <c r="AI37" s="290"/>
      <c r="AJ37" s="290"/>
      <c r="AK37" s="143"/>
      <c r="AL37" s="143">
        <f t="shared" si="104"/>
        <v>0</v>
      </c>
      <c r="AM37" s="143">
        <f t="shared" si="5"/>
        <v>0</v>
      </c>
      <c r="AN37" s="290">
        <f t="shared" si="105"/>
        <v>2299.3799999999997</v>
      </c>
      <c r="AO37" s="143">
        <v>202.35</v>
      </c>
      <c r="AP37" s="143">
        <v>202.35</v>
      </c>
      <c r="AQ37" s="143">
        <v>202.35</v>
      </c>
      <c r="AR37" s="143">
        <v>202.35</v>
      </c>
      <c r="AS37" s="143">
        <v>202.35</v>
      </c>
      <c r="AT37" s="143">
        <v>202.35</v>
      </c>
      <c r="AU37" s="143">
        <v>271.32</v>
      </c>
      <c r="AV37" s="143">
        <v>271.32</v>
      </c>
      <c r="AW37" s="143">
        <v>271.32</v>
      </c>
      <c r="AX37" s="143">
        <v>271.32</v>
      </c>
      <c r="AY37" s="143"/>
      <c r="AZ37" s="143"/>
      <c r="BA37" s="8">
        <f t="shared" si="106"/>
        <v>1541.4934973443937</v>
      </c>
      <c r="BB37" s="290">
        <v>0</v>
      </c>
      <c r="BC37" s="290">
        <v>0</v>
      </c>
      <c r="BD37" s="290">
        <v>0</v>
      </c>
      <c r="BE37" s="290">
        <v>0</v>
      </c>
      <c r="BF37" s="290">
        <v>0</v>
      </c>
      <c r="BG37" s="290">
        <v>0</v>
      </c>
      <c r="BH37" s="290">
        <v>0</v>
      </c>
      <c r="BI37" s="290">
        <v>1541.4934973443937</v>
      </c>
      <c r="BJ37" s="290">
        <v>0</v>
      </c>
      <c r="BK37" s="290">
        <v>0</v>
      </c>
      <c r="BL37" s="290"/>
      <c r="BM37" s="290"/>
      <c r="BN37" s="143"/>
      <c r="BO37" s="8">
        <f t="shared" si="6"/>
        <v>0</v>
      </c>
      <c r="BP37" s="8">
        <f t="shared" si="7"/>
        <v>0</v>
      </c>
      <c r="BQ37" s="290">
        <f t="shared" si="107"/>
        <v>954.68000000000006</v>
      </c>
      <c r="BR37" s="143">
        <v>90.8</v>
      </c>
      <c r="BS37" s="263">
        <v>90.8</v>
      </c>
      <c r="BT37" s="143">
        <v>90.8</v>
      </c>
      <c r="BU37" s="143">
        <v>90.8</v>
      </c>
      <c r="BV37" s="143">
        <v>90.8</v>
      </c>
      <c r="BW37" s="143">
        <v>90.8</v>
      </c>
      <c r="BX37" s="143">
        <v>102.47</v>
      </c>
      <c r="BY37" s="143">
        <v>102.47</v>
      </c>
      <c r="BZ37" s="143">
        <v>102.47</v>
      </c>
      <c r="CA37" s="143">
        <v>102.47</v>
      </c>
      <c r="CB37" s="143"/>
      <c r="CC37" s="143"/>
      <c r="CD37" s="290">
        <f t="shared" si="108"/>
        <v>1020.5228180473998</v>
      </c>
      <c r="CE37" s="290">
        <v>105.592617395</v>
      </c>
      <c r="CF37" s="290">
        <v>103.2411144543</v>
      </c>
      <c r="CG37" s="290">
        <v>102.99869206000001</v>
      </c>
      <c r="CH37" s="290">
        <v>102.47635945</v>
      </c>
      <c r="CI37" s="290">
        <v>102.9486517431</v>
      </c>
      <c r="CJ37" s="290">
        <v>102.95110417500001</v>
      </c>
      <c r="CK37" s="290">
        <v>100.55016155</v>
      </c>
      <c r="CL37" s="290">
        <v>99.764621210000001</v>
      </c>
      <c r="CM37" s="290">
        <v>99.042864059999999</v>
      </c>
      <c r="CN37" s="290">
        <v>100.95663195</v>
      </c>
      <c r="CO37" s="290"/>
      <c r="CP37" s="290"/>
      <c r="CQ37" s="143"/>
      <c r="CR37" s="8">
        <f t="shared" si="8"/>
        <v>0</v>
      </c>
      <c r="CS37" s="8">
        <f t="shared" si="9"/>
        <v>0</v>
      </c>
      <c r="CT37" s="290">
        <f t="shared" si="109"/>
        <v>0</v>
      </c>
      <c r="CU37" s="290">
        <v>0</v>
      </c>
      <c r="CV37" s="143">
        <v>0</v>
      </c>
      <c r="CW37" s="143">
        <v>0</v>
      </c>
      <c r="CX37" s="143">
        <v>0</v>
      </c>
      <c r="CY37" s="143">
        <v>0</v>
      </c>
      <c r="CZ37" s="143">
        <v>0</v>
      </c>
      <c r="DA37" s="143">
        <v>0</v>
      </c>
      <c r="DB37" s="143">
        <v>0</v>
      </c>
      <c r="DC37" s="143">
        <v>0</v>
      </c>
      <c r="DD37" s="143">
        <v>0</v>
      </c>
      <c r="DE37" s="143"/>
      <c r="DF37" s="143"/>
      <c r="DG37" s="290">
        <f t="shared" si="110"/>
        <v>0</v>
      </c>
      <c r="DH37" s="290">
        <v>0</v>
      </c>
      <c r="DI37" s="290">
        <v>0</v>
      </c>
      <c r="DJ37" s="290">
        <v>0</v>
      </c>
      <c r="DK37" s="290">
        <v>0</v>
      </c>
      <c r="DL37" s="290">
        <v>0</v>
      </c>
      <c r="DM37" s="290">
        <v>0</v>
      </c>
      <c r="DN37" s="290">
        <v>0</v>
      </c>
      <c r="DO37" s="290">
        <v>0</v>
      </c>
      <c r="DP37" s="290">
        <v>0</v>
      </c>
      <c r="DQ37" s="290">
        <v>0</v>
      </c>
      <c r="DR37" s="290"/>
      <c r="DS37" s="290"/>
      <c r="DT37" s="143">
        <f t="shared" si="111"/>
        <v>0</v>
      </c>
      <c r="DU37" s="8">
        <f t="shared" si="10"/>
        <v>0</v>
      </c>
      <c r="DV37" s="8">
        <f t="shared" si="112"/>
        <v>0</v>
      </c>
      <c r="DW37" s="290">
        <f t="shared" si="11"/>
        <v>194.16000000000003</v>
      </c>
      <c r="DX37" s="290">
        <v>17.079999999999998</v>
      </c>
      <c r="DY37" s="143">
        <v>17.079999999999998</v>
      </c>
      <c r="DZ37" s="143">
        <v>17.079999999999998</v>
      </c>
      <c r="EA37" s="143">
        <v>17.079999999999998</v>
      </c>
      <c r="EB37" s="143">
        <v>17.079999999999998</v>
      </c>
      <c r="EC37" s="143">
        <v>17.079999999999998</v>
      </c>
      <c r="ED37" s="143">
        <v>22.92</v>
      </c>
      <c r="EE37" s="143">
        <v>22.92</v>
      </c>
      <c r="EF37" s="143">
        <v>22.92</v>
      </c>
      <c r="EG37" s="143">
        <v>22.92</v>
      </c>
      <c r="EH37" s="143"/>
      <c r="EI37" s="143"/>
      <c r="EJ37" s="143"/>
      <c r="EK37" s="290">
        <f t="shared" si="113"/>
        <v>239.16913813973974</v>
      </c>
      <c r="EL37" s="290">
        <v>0</v>
      </c>
      <c r="EM37" s="290">
        <v>109.42410487862252</v>
      </c>
      <c r="EN37" s="290">
        <v>0</v>
      </c>
      <c r="EO37" s="290">
        <v>0</v>
      </c>
      <c r="EP37" s="290">
        <v>0</v>
      </c>
      <c r="EQ37" s="290">
        <v>0</v>
      </c>
      <c r="ER37" s="290">
        <v>0</v>
      </c>
      <c r="ES37" s="290">
        <v>129.74503326111721</v>
      </c>
      <c r="ET37" s="290">
        <v>0</v>
      </c>
      <c r="EU37" s="290">
        <v>0</v>
      </c>
      <c r="EV37" s="290"/>
      <c r="EW37" s="290"/>
      <c r="EX37" s="8">
        <f t="shared" si="12"/>
        <v>45.009138139739719</v>
      </c>
      <c r="EY37" s="8">
        <f t="shared" si="114"/>
        <v>0</v>
      </c>
      <c r="EZ37" s="8">
        <f t="shared" si="115"/>
        <v>45.009138139739719</v>
      </c>
      <c r="FA37" s="290">
        <f t="shared" si="116"/>
        <v>2150.2599999999998</v>
      </c>
      <c r="FB37" s="290">
        <v>189.17</v>
      </c>
      <c r="FC37" s="143">
        <v>189.17</v>
      </c>
      <c r="FD37" s="143">
        <v>189.17</v>
      </c>
      <c r="FE37" s="143">
        <v>189.17</v>
      </c>
      <c r="FF37" s="143">
        <v>189.17</v>
      </c>
      <c r="FG37" s="143">
        <v>189.17</v>
      </c>
      <c r="FH37" s="143">
        <v>253.81</v>
      </c>
      <c r="FI37" s="143">
        <v>253.81</v>
      </c>
      <c r="FJ37" s="143">
        <v>253.81</v>
      </c>
      <c r="FK37" s="143">
        <v>253.81</v>
      </c>
      <c r="FL37" s="143"/>
      <c r="FM37" s="143"/>
      <c r="FN37" s="8">
        <f t="shared" si="117"/>
        <v>2591.6128393108838</v>
      </c>
      <c r="FO37" s="290">
        <v>0</v>
      </c>
      <c r="FP37" s="290">
        <v>0</v>
      </c>
      <c r="FQ37" s="290">
        <v>1126.4052864642599</v>
      </c>
      <c r="FR37" s="290">
        <v>0</v>
      </c>
      <c r="FS37" s="290">
        <v>0</v>
      </c>
      <c r="FT37" s="290">
        <v>0</v>
      </c>
      <c r="FU37" s="290">
        <v>0</v>
      </c>
      <c r="FV37" s="290">
        <v>1465.2075528466239</v>
      </c>
      <c r="FW37" s="290">
        <v>0</v>
      </c>
      <c r="FX37" s="290">
        <v>0</v>
      </c>
      <c r="FY37" s="290"/>
      <c r="FZ37" s="290"/>
      <c r="GA37" s="143">
        <f t="shared" si="118"/>
        <v>441.35283931088406</v>
      </c>
      <c r="GB37" s="8">
        <f t="shared" si="119"/>
        <v>0</v>
      </c>
      <c r="GC37" s="8">
        <f t="shared" si="120"/>
        <v>441.35283931088406</v>
      </c>
      <c r="GD37" s="290">
        <f t="shared" si="121"/>
        <v>0</v>
      </c>
      <c r="GE37" s="143"/>
      <c r="GF37" s="143"/>
      <c r="GG37" s="143"/>
      <c r="GH37" s="143"/>
      <c r="GI37" s="143"/>
      <c r="GJ37" s="143"/>
      <c r="GK37" s="143"/>
      <c r="GL37" s="143"/>
      <c r="GM37" s="143"/>
      <c r="GN37" s="143"/>
      <c r="GO37" s="143"/>
      <c r="GP37" s="143"/>
      <c r="GQ37" s="8">
        <f t="shared" si="122"/>
        <v>0</v>
      </c>
      <c r="GR37" s="290">
        <v>0</v>
      </c>
      <c r="GS37" s="290">
        <f>VLOOKUP(C37,'[2]Фін.рез.(витрати)'!$C$8:$V$94,20,0)</f>
        <v>0</v>
      </c>
      <c r="GT37" s="290"/>
      <c r="GU37" s="290"/>
      <c r="GV37" s="143">
        <f t="shared" si="123"/>
        <v>0</v>
      </c>
      <c r="GW37" s="8">
        <f t="shared" si="13"/>
        <v>0</v>
      </c>
      <c r="GX37" s="8">
        <f t="shared" si="14"/>
        <v>0</v>
      </c>
      <c r="GY37" s="290">
        <f t="shared" si="124"/>
        <v>10502.920000000002</v>
      </c>
      <c r="GZ37" s="290">
        <v>929.4</v>
      </c>
      <c r="HA37" s="143">
        <v>929.4</v>
      </c>
      <c r="HB37" s="143">
        <v>929.4</v>
      </c>
      <c r="HC37" s="143">
        <v>929.4</v>
      </c>
      <c r="HD37" s="143">
        <v>929.4</v>
      </c>
      <c r="HE37" s="143">
        <v>929.4</v>
      </c>
      <c r="HF37" s="143">
        <v>1231.6300000000001</v>
      </c>
      <c r="HG37" s="143">
        <v>1231.6300000000001</v>
      </c>
      <c r="HH37" s="143">
        <v>1231.6300000000001</v>
      </c>
      <c r="HI37" s="143">
        <v>1231.6300000000001</v>
      </c>
      <c r="HJ37" s="143"/>
      <c r="HK37" s="143"/>
      <c r="HL37" s="8">
        <f t="shared" si="125"/>
        <v>12454.874049311624</v>
      </c>
      <c r="HM37" s="290">
        <v>2298.6657342401154</v>
      </c>
      <c r="HN37" s="290">
        <v>996.45775748652966</v>
      </c>
      <c r="HO37" s="290">
        <v>1170.6039052402866</v>
      </c>
      <c r="HP37" s="290">
        <v>882.50110812468631</v>
      </c>
      <c r="HQ37" s="290">
        <v>1001.6010903978059</v>
      </c>
      <c r="HR37" s="290">
        <v>2235.901756819072</v>
      </c>
      <c r="HS37" s="290">
        <v>920.72135969177475</v>
      </c>
      <c r="HT37" s="290">
        <v>915.32658168780495</v>
      </c>
      <c r="HU37" s="290">
        <v>1028.9320247590567</v>
      </c>
      <c r="HV37" s="290">
        <v>1004.1627308644905</v>
      </c>
      <c r="HW37" s="290"/>
      <c r="HX37" s="290"/>
      <c r="HY37" s="8">
        <f t="shared" si="15"/>
        <v>1951.9540493116219</v>
      </c>
      <c r="HZ37" s="8">
        <f t="shared" si="16"/>
        <v>0</v>
      </c>
      <c r="IA37" s="8">
        <f t="shared" si="17"/>
        <v>1951.9540493116219</v>
      </c>
      <c r="IB37" s="291">
        <f t="shared" si="126"/>
        <v>0</v>
      </c>
      <c r="IC37" s="291">
        <v>0</v>
      </c>
      <c r="ID37" s="150">
        <v>0</v>
      </c>
      <c r="IE37" s="150">
        <v>0</v>
      </c>
      <c r="IF37" s="291">
        <v>0</v>
      </c>
      <c r="IG37" s="291">
        <v>0</v>
      </c>
      <c r="IH37" s="291">
        <v>0</v>
      </c>
      <c r="II37" s="291">
        <v>0</v>
      </c>
      <c r="IJ37" s="291"/>
      <c r="IK37" s="291"/>
      <c r="IL37" s="291"/>
      <c r="IM37" s="291"/>
      <c r="IN37" s="291"/>
      <c r="IO37" s="88">
        <f t="shared" si="127"/>
        <v>0</v>
      </c>
      <c r="IP37" s="290">
        <v>0</v>
      </c>
      <c r="IQ37" s="290">
        <v>0</v>
      </c>
      <c r="IR37" s="290">
        <v>0</v>
      </c>
      <c r="IS37" s="290">
        <v>0</v>
      </c>
      <c r="IT37" s="290">
        <v>0</v>
      </c>
      <c r="IU37" s="290">
        <v>0</v>
      </c>
      <c r="IV37" s="290">
        <v>0</v>
      </c>
      <c r="IW37" s="290">
        <v>0</v>
      </c>
      <c r="IX37" s="290">
        <v>0</v>
      </c>
      <c r="IY37" s="290">
        <v>0</v>
      </c>
      <c r="IZ37" s="290"/>
      <c r="JA37" s="290"/>
      <c r="JB37" s="150">
        <f t="shared" si="18"/>
        <v>0</v>
      </c>
      <c r="JC37" s="88">
        <f t="shared" si="19"/>
        <v>0</v>
      </c>
      <c r="JD37" s="88">
        <f t="shared" si="20"/>
        <v>0</v>
      </c>
      <c r="JE37" s="291">
        <f t="shared" si="128"/>
        <v>0</v>
      </c>
      <c r="JF37" s="291">
        <v>0</v>
      </c>
      <c r="JG37" s="150">
        <v>0</v>
      </c>
      <c r="JH37" s="150">
        <v>0</v>
      </c>
      <c r="JI37" s="150">
        <v>0</v>
      </c>
      <c r="JJ37" s="150">
        <v>0</v>
      </c>
      <c r="JK37" s="150">
        <v>0</v>
      </c>
      <c r="JL37" s="150">
        <v>0</v>
      </c>
      <c r="JM37" s="150">
        <v>0</v>
      </c>
      <c r="JN37" s="150">
        <v>0</v>
      </c>
      <c r="JO37" s="150">
        <v>0</v>
      </c>
      <c r="JP37" s="150"/>
      <c r="JQ37" s="150"/>
      <c r="JR37" s="291">
        <f t="shared" si="129"/>
        <v>0</v>
      </c>
      <c r="JS37" s="290">
        <v>0</v>
      </c>
      <c r="JT37" s="290">
        <v>0</v>
      </c>
      <c r="JU37" s="290">
        <v>0</v>
      </c>
      <c r="JV37" s="290">
        <v>0</v>
      </c>
      <c r="JW37" s="290">
        <v>0</v>
      </c>
      <c r="JX37" s="290">
        <v>0</v>
      </c>
      <c r="JY37" s="290">
        <v>0</v>
      </c>
      <c r="JZ37" s="290">
        <v>0</v>
      </c>
      <c r="KA37" s="290">
        <v>0</v>
      </c>
      <c r="KB37" s="290">
        <v>0</v>
      </c>
      <c r="KC37" s="290"/>
      <c r="KD37" s="290"/>
      <c r="KE37" s="150">
        <f t="shared" si="21"/>
        <v>0</v>
      </c>
      <c r="KF37" s="88">
        <f t="shared" si="22"/>
        <v>0</v>
      </c>
      <c r="KG37" s="88">
        <f t="shared" si="23"/>
        <v>0</v>
      </c>
      <c r="KH37" s="291">
        <f t="shared" si="130"/>
        <v>15378.920000000002</v>
      </c>
      <c r="KI37" s="291">
        <v>1352.92</v>
      </c>
      <c r="KJ37" s="150">
        <v>1352.92</v>
      </c>
      <c r="KK37" s="150">
        <v>1352.92</v>
      </c>
      <c r="KL37" s="150">
        <v>1352.92</v>
      </c>
      <c r="KM37" s="150">
        <v>1352.92</v>
      </c>
      <c r="KN37" s="150">
        <v>1352.92</v>
      </c>
      <c r="KO37" s="150">
        <v>1815.35</v>
      </c>
      <c r="KP37" s="150">
        <v>1815.35</v>
      </c>
      <c r="KQ37" s="150">
        <v>1815.35</v>
      </c>
      <c r="KR37" s="150">
        <v>1815.35</v>
      </c>
      <c r="KS37" s="150"/>
      <c r="KT37" s="150"/>
      <c r="KU37" s="88">
        <f t="shared" si="131"/>
        <v>21446.732490618066</v>
      </c>
      <c r="KV37" s="290">
        <v>1843.1340342359188</v>
      </c>
      <c r="KW37" s="290">
        <v>1970.7132301768252</v>
      </c>
      <c r="KX37" s="290">
        <v>1958.2747310941979</v>
      </c>
      <c r="KY37" s="290">
        <v>1862.3956947057318</v>
      </c>
      <c r="KZ37" s="290">
        <v>1942.938728980489</v>
      </c>
      <c r="LA37" s="290">
        <v>2500.5988213913261</v>
      </c>
      <c r="LB37" s="290">
        <v>2320.7709540119258</v>
      </c>
      <c r="LC37" s="290">
        <v>2304.4785326865544</v>
      </c>
      <c r="LD37" s="290">
        <v>2376.5957520380334</v>
      </c>
      <c r="LE37" s="290">
        <v>2366.8320112970655</v>
      </c>
      <c r="LF37" s="290"/>
      <c r="LG37" s="290"/>
      <c r="LH37" s="150">
        <f t="shared" si="132"/>
        <v>6067.8124906180637</v>
      </c>
      <c r="LI37" s="88">
        <f t="shared" si="24"/>
        <v>0</v>
      </c>
      <c r="LJ37" s="88">
        <f t="shared" si="25"/>
        <v>6067.8124906180637</v>
      </c>
      <c r="LK37" s="88">
        <f t="shared" si="133"/>
        <v>0</v>
      </c>
      <c r="LL37" s="150"/>
      <c r="LM37" s="150"/>
      <c r="LN37" s="150"/>
      <c r="LO37" s="150"/>
      <c r="LP37" s="150"/>
      <c r="LQ37" s="150"/>
      <c r="LR37" s="150"/>
      <c r="LS37" s="150"/>
      <c r="LT37" s="150"/>
      <c r="LU37" s="150"/>
      <c r="LV37" s="150"/>
      <c r="LW37" s="150"/>
      <c r="LX37" s="88">
        <f t="shared" si="26"/>
        <v>0</v>
      </c>
      <c r="LY37" s="150"/>
      <c r="LZ37" s="150"/>
      <c r="MA37" s="150"/>
      <c r="MB37" s="150"/>
      <c r="MC37" s="150"/>
      <c r="MD37" s="150"/>
      <c r="ME37" s="150"/>
      <c r="MF37" s="150"/>
      <c r="MG37" s="150"/>
      <c r="MH37" s="150"/>
      <c r="MI37" s="150"/>
      <c r="MJ37" s="291">
        <v>0</v>
      </c>
      <c r="MK37" s="150"/>
      <c r="ML37" s="88">
        <f t="shared" si="27"/>
        <v>0</v>
      </c>
      <c r="MM37" s="88">
        <f t="shared" si="28"/>
        <v>0</v>
      </c>
      <c r="MN37" s="88">
        <f t="shared" si="134"/>
        <v>39035.679999999993</v>
      </c>
      <c r="MO37" s="88">
        <v>3814.24</v>
      </c>
      <c r="MP37" s="150">
        <v>3814.24</v>
      </c>
      <c r="MQ37" s="150">
        <v>3814.24</v>
      </c>
      <c r="MR37" s="150">
        <v>3814.24</v>
      </c>
      <c r="MS37" s="150">
        <v>3814.24</v>
      </c>
      <c r="MT37" s="150">
        <v>3814.24</v>
      </c>
      <c r="MU37" s="150">
        <v>4037.56</v>
      </c>
      <c r="MV37" s="150">
        <v>4037.56</v>
      </c>
      <c r="MW37" s="150">
        <v>4037.56</v>
      </c>
      <c r="MX37" s="150">
        <v>4037.56</v>
      </c>
      <c r="MY37" s="150"/>
      <c r="MZ37" s="150"/>
      <c r="NA37" s="88">
        <f t="shared" si="135"/>
        <v>519.58596035709593</v>
      </c>
      <c r="NB37" s="8">
        <v>0</v>
      </c>
      <c r="NC37" s="8">
        <v>0</v>
      </c>
      <c r="ND37" s="8">
        <v>0</v>
      </c>
      <c r="NE37" s="8">
        <v>519.58596035709593</v>
      </c>
      <c r="NF37" s="8">
        <v>0</v>
      </c>
      <c r="NG37" s="8">
        <v>0</v>
      </c>
      <c r="NH37" s="8">
        <v>0</v>
      </c>
      <c r="NI37" s="8">
        <v>0</v>
      </c>
      <c r="NJ37" s="8">
        <v>0</v>
      </c>
      <c r="NK37" s="8">
        <v>0</v>
      </c>
      <c r="NL37" s="8"/>
      <c r="NM37" s="8"/>
      <c r="NN37" s="150">
        <f t="shared" si="136"/>
        <v>-38516.0940396429</v>
      </c>
      <c r="NO37" s="88">
        <f t="shared" si="29"/>
        <v>-38516.0940396429</v>
      </c>
      <c r="NP37" s="88">
        <f t="shared" si="30"/>
        <v>0</v>
      </c>
      <c r="NQ37" s="86">
        <f t="shared" si="31"/>
        <v>10935.759999999998</v>
      </c>
      <c r="NR37" s="289">
        <f t="shared" si="32"/>
        <v>17019.28</v>
      </c>
      <c r="NS37" s="288">
        <f t="shared" si="33"/>
        <v>6083.52</v>
      </c>
      <c r="NT37" s="88">
        <f t="shared" si="34"/>
        <v>0</v>
      </c>
      <c r="NU37" s="88">
        <f t="shared" si="35"/>
        <v>6083.52</v>
      </c>
      <c r="NV37" s="290">
        <f t="shared" si="137"/>
        <v>3582.6800000000003</v>
      </c>
      <c r="NW37" s="290">
        <v>325.58</v>
      </c>
      <c r="NX37" s="143">
        <v>325.58</v>
      </c>
      <c r="NY37" s="143">
        <v>325.58</v>
      </c>
      <c r="NZ37" s="290">
        <v>325.58</v>
      </c>
      <c r="OA37" s="290">
        <v>325.58</v>
      </c>
      <c r="OB37" s="290">
        <v>325.58</v>
      </c>
      <c r="OC37" s="290">
        <v>407.3</v>
      </c>
      <c r="OD37" s="290">
        <v>407.3</v>
      </c>
      <c r="OE37" s="290">
        <v>407.3</v>
      </c>
      <c r="OF37" s="290">
        <v>407.3</v>
      </c>
      <c r="OG37" s="290"/>
      <c r="OH37" s="290"/>
      <c r="OI37" s="8">
        <f t="shared" si="138"/>
        <v>0</v>
      </c>
      <c r="OJ37" s="8">
        <v>0</v>
      </c>
      <c r="OK37" s="8">
        <v>0</v>
      </c>
      <c r="OL37" s="8">
        <v>0</v>
      </c>
      <c r="OM37" s="8"/>
      <c r="ON37" s="8">
        <v>0</v>
      </c>
      <c r="OO37" s="8">
        <v>0</v>
      </c>
      <c r="OP37" s="8">
        <v>0</v>
      </c>
      <c r="OQ37" s="8">
        <v>0</v>
      </c>
      <c r="OR37" s="8">
        <v>0</v>
      </c>
      <c r="OS37" s="8">
        <v>0</v>
      </c>
      <c r="OT37" s="8"/>
      <c r="OU37" s="8"/>
      <c r="OV37" s="143">
        <f t="shared" si="139"/>
        <v>-3582.6800000000003</v>
      </c>
      <c r="OW37" s="8">
        <f t="shared" si="36"/>
        <v>-3582.6800000000003</v>
      </c>
      <c r="OX37" s="8">
        <f t="shared" si="37"/>
        <v>0</v>
      </c>
      <c r="OY37" s="290">
        <f t="shared" si="140"/>
        <v>5473.5</v>
      </c>
      <c r="OZ37" s="290">
        <v>521.66999999999996</v>
      </c>
      <c r="PA37" s="143">
        <v>521.66999999999996</v>
      </c>
      <c r="PB37" s="143">
        <v>521.66999999999996</v>
      </c>
      <c r="PC37" s="143">
        <v>521.66999999999996</v>
      </c>
      <c r="PD37" s="143">
        <v>521.66999999999996</v>
      </c>
      <c r="PE37" s="143">
        <v>521.66999999999996</v>
      </c>
      <c r="PF37" s="143">
        <v>585.87</v>
      </c>
      <c r="PG37" s="143">
        <v>585.87</v>
      </c>
      <c r="PH37" s="143">
        <v>585.87</v>
      </c>
      <c r="PI37" s="143">
        <v>585.87</v>
      </c>
      <c r="PJ37" s="143"/>
      <c r="PK37" s="143"/>
      <c r="PL37" s="8">
        <f t="shared" si="141"/>
        <v>6958.13</v>
      </c>
      <c r="PM37" s="290">
        <v>0</v>
      </c>
      <c r="PN37" s="290">
        <v>0</v>
      </c>
      <c r="PO37" s="290">
        <v>0</v>
      </c>
      <c r="PP37" s="290">
        <v>0</v>
      </c>
      <c r="PQ37" s="290">
        <v>0</v>
      </c>
      <c r="PR37" s="290">
        <v>0</v>
      </c>
      <c r="PS37" s="290">
        <v>0</v>
      </c>
      <c r="PT37" s="290">
        <v>6958.13</v>
      </c>
      <c r="PU37" s="290">
        <v>0</v>
      </c>
      <c r="PV37" s="290">
        <v>0</v>
      </c>
      <c r="PW37" s="290"/>
      <c r="PX37" s="290"/>
      <c r="PY37" s="143">
        <f t="shared" si="142"/>
        <v>1484.63</v>
      </c>
      <c r="PZ37" s="8">
        <f t="shared" si="38"/>
        <v>0</v>
      </c>
      <c r="QA37" s="8">
        <f t="shared" si="39"/>
        <v>1484.63</v>
      </c>
      <c r="QB37" s="290">
        <f t="shared" si="143"/>
        <v>878.61999999999989</v>
      </c>
      <c r="QC37" s="290">
        <v>77.83</v>
      </c>
      <c r="QD37" s="143">
        <v>77.83</v>
      </c>
      <c r="QE37" s="143">
        <v>77.83</v>
      </c>
      <c r="QF37" s="143">
        <v>77.83</v>
      </c>
      <c r="QG37" s="143">
        <v>77.83</v>
      </c>
      <c r="QH37" s="143">
        <v>77.83</v>
      </c>
      <c r="QI37" s="143">
        <v>102.91</v>
      </c>
      <c r="QJ37" s="143">
        <v>102.91</v>
      </c>
      <c r="QK37" s="143">
        <v>102.91</v>
      </c>
      <c r="QL37" s="143">
        <v>102.91</v>
      </c>
      <c r="QM37" s="143"/>
      <c r="QN37" s="143"/>
      <c r="QO37" s="8">
        <f t="shared" si="144"/>
        <v>0</v>
      </c>
      <c r="QP37" s="290">
        <v>0</v>
      </c>
      <c r="QQ37" s="290">
        <v>0</v>
      </c>
      <c r="QR37" s="290">
        <v>0</v>
      </c>
      <c r="QS37" s="290"/>
      <c r="QT37" s="290">
        <v>0</v>
      </c>
      <c r="QU37" s="290"/>
      <c r="QV37" s="290"/>
      <c r="QW37" s="290">
        <v>0</v>
      </c>
      <c r="QX37" s="290"/>
      <c r="QY37" s="290">
        <v>0</v>
      </c>
      <c r="QZ37" s="290"/>
      <c r="RA37" s="290"/>
      <c r="RB37" s="143">
        <f t="shared" si="145"/>
        <v>-878.61999999999989</v>
      </c>
      <c r="RC37" s="8">
        <f t="shared" si="40"/>
        <v>-878.61999999999989</v>
      </c>
      <c r="RD37" s="8">
        <f t="shared" si="41"/>
        <v>0</v>
      </c>
      <c r="RE37" s="290">
        <f t="shared" si="146"/>
        <v>0</v>
      </c>
      <c r="RF37" s="8">
        <v>0</v>
      </c>
      <c r="RG37" s="143">
        <v>0</v>
      </c>
      <c r="RH37" s="143">
        <v>0</v>
      </c>
      <c r="RI37" s="143">
        <v>0</v>
      </c>
      <c r="RJ37" s="143">
        <v>0</v>
      </c>
      <c r="RK37" s="143">
        <v>0</v>
      </c>
      <c r="RL37" s="292">
        <v>0</v>
      </c>
      <c r="RM37" s="143">
        <v>0</v>
      </c>
      <c r="RN37" s="143">
        <v>0</v>
      </c>
      <c r="RO37" s="143">
        <v>0</v>
      </c>
      <c r="RP37" s="143"/>
      <c r="RQ37" s="143"/>
      <c r="RR37" s="8">
        <f t="shared" si="147"/>
        <v>0</v>
      </c>
      <c r="RS37" s="290">
        <v>0</v>
      </c>
      <c r="RT37" s="290"/>
      <c r="RU37" s="290">
        <v>0</v>
      </c>
      <c r="RV37" s="290">
        <v>0</v>
      </c>
      <c r="RW37" s="290">
        <v>0</v>
      </c>
      <c r="RX37" s="290">
        <v>0</v>
      </c>
      <c r="RY37" s="290"/>
      <c r="RZ37" s="290">
        <v>0</v>
      </c>
      <c r="SA37" s="290">
        <v>0</v>
      </c>
      <c r="SB37" s="290">
        <v>0</v>
      </c>
      <c r="SC37" s="290"/>
      <c r="SD37" s="290"/>
      <c r="SE37" s="8">
        <f t="shared" si="42"/>
        <v>0</v>
      </c>
      <c r="SF37" s="8">
        <f t="shared" si="43"/>
        <v>0</v>
      </c>
      <c r="SG37" s="8">
        <f t="shared" si="44"/>
        <v>0</v>
      </c>
      <c r="SH37" s="290">
        <f t="shared" si="148"/>
        <v>661.9799999999999</v>
      </c>
      <c r="SI37" s="290">
        <v>62.91</v>
      </c>
      <c r="SJ37" s="143">
        <v>62.91</v>
      </c>
      <c r="SK37" s="143">
        <v>62.91</v>
      </c>
      <c r="SL37" s="143">
        <v>62.91</v>
      </c>
      <c r="SM37" s="143">
        <v>62.91</v>
      </c>
      <c r="SN37" s="143">
        <v>62.91</v>
      </c>
      <c r="SO37" s="143">
        <v>71.13</v>
      </c>
      <c r="SP37" s="143">
        <v>71.13</v>
      </c>
      <c r="SQ37" s="143">
        <v>71.13</v>
      </c>
      <c r="SR37" s="143">
        <v>71.13</v>
      </c>
      <c r="SS37" s="143"/>
      <c r="ST37" s="143"/>
      <c r="SU37" s="8">
        <f t="shared" si="149"/>
        <v>0</v>
      </c>
      <c r="SV37" s="290">
        <v>0</v>
      </c>
      <c r="SW37" s="290">
        <v>0</v>
      </c>
      <c r="SX37" s="290">
        <v>0</v>
      </c>
      <c r="SY37" s="290">
        <v>0</v>
      </c>
      <c r="SZ37" s="290">
        <v>0</v>
      </c>
      <c r="TA37" s="290"/>
      <c r="TB37" s="290"/>
      <c r="TC37" s="290">
        <v>0</v>
      </c>
      <c r="TD37" s="290">
        <v>0</v>
      </c>
      <c r="TE37" s="290">
        <f>VLOOKUP(C37,'[2]Фін.рез.(витрати)'!$C$8:$AH$94,32,0)</f>
        <v>0</v>
      </c>
      <c r="TF37" s="290"/>
      <c r="TG37" s="290"/>
      <c r="TH37" s="8">
        <f t="shared" si="45"/>
        <v>-661.9799999999999</v>
      </c>
      <c r="TI37" s="8">
        <f t="shared" si="46"/>
        <v>-661.9799999999999</v>
      </c>
      <c r="TJ37" s="8">
        <f t="shared" si="47"/>
        <v>0</v>
      </c>
      <c r="TK37" s="290">
        <f t="shared" si="150"/>
        <v>338.97999999999996</v>
      </c>
      <c r="TL37" s="290">
        <v>29.83</v>
      </c>
      <c r="TM37" s="143">
        <v>29.83</v>
      </c>
      <c r="TN37" s="143">
        <v>29.83</v>
      </c>
      <c r="TO37" s="143">
        <v>29.83</v>
      </c>
      <c r="TP37" s="143">
        <v>29.83</v>
      </c>
      <c r="TQ37" s="143">
        <v>29.83</v>
      </c>
      <c r="TR37" s="143">
        <v>40</v>
      </c>
      <c r="TS37" s="143">
        <v>40</v>
      </c>
      <c r="TT37" s="143">
        <v>40</v>
      </c>
      <c r="TU37" s="143">
        <v>40</v>
      </c>
      <c r="TV37" s="143"/>
      <c r="TW37" s="143"/>
      <c r="TX37" s="8">
        <f t="shared" si="151"/>
        <v>10061.15</v>
      </c>
      <c r="TY37" s="290">
        <v>0</v>
      </c>
      <c r="TZ37" s="290">
        <v>0</v>
      </c>
      <c r="UA37" s="290">
        <v>0</v>
      </c>
      <c r="UB37" s="290">
        <v>0</v>
      </c>
      <c r="UC37" s="290">
        <v>0</v>
      </c>
      <c r="UD37" s="290">
        <v>0</v>
      </c>
      <c r="UE37" s="290">
        <v>0</v>
      </c>
      <c r="UF37" s="290">
        <v>0</v>
      </c>
      <c r="UG37" s="290">
        <v>0</v>
      </c>
      <c r="UH37" s="290">
        <f>VLOOKUP(C37,'[2]Фін.рез.(витрати)'!$C$8:$AI$94,33,0)</f>
        <v>10061.15</v>
      </c>
      <c r="UI37" s="290"/>
      <c r="UJ37" s="290"/>
      <c r="UK37" s="8">
        <f t="shared" si="48"/>
        <v>9722.17</v>
      </c>
      <c r="UL37" s="8">
        <f t="shared" si="49"/>
        <v>0</v>
      </c>
      <c r="UM37" s="8">
        <f t="shared" si="50"/>
        <v>9722.17</v>
      </c>
      <c r="UN37" s="290">
        <f t="shared" si="152"/>
        <v>0</v>
      </c>
      <c r="UO37" s="290">
        <v>0</v>
      </c>
      <c r="UP37" s="143">
        <v>0</v>
      </c>
      <c r="UQ37" s="143">
        <v>0</v>
      </c>
      <c r="UR37" s="143">
        <v>0</v>
      </c>
      <c r="US37" s="143">
        <v>0</v>
      </c>
      <c r="UT37" s="143">
        <v>0</v>
      </c>
      <c r="UU37" s="143">
        <v>0</v>
      </c>
      <c r="UV37" s="143">
        <v>0</v>
      </c>
      <c r="UW37" s="143">
        <v>0</v>
      </c>
      <c r="UX37" s="143">
        <v>0</v>
      </c>
      <c r="UY37" s="143"/>
      <c r="UZ37" s="143"/>
      <c r="VA37" s="8">
        <f t="shared" si="51"/>
        <v>0</v>
      </c>
      <c r="VB37" s="143"/>
      <c r="VC37" s="143"/>
      <c r="VD37" s="143"/>
      <c r="VE37" s="143"/>
      <c r="VF37" s="143"/>
      <c r="VG37" s="143"/>
      <c r="VH37" s="143"/>
      <c r="VI37" s="143"/>
      <c r="VJ37" s="143"/>
      <c r="VK37" s="143"/>
      <c r="VL37" s="143"/>
      <c r="VM37" s="143"/>
      <c r="VN37" s="8">
        <f t="shared" si="52"/>
        <v>0</v>
      </c>
      <c r="VO37" s="8">
        <f t="shared" si="53"/>
        <v>0</v>
      </c>
      <c r="VP37" s="8">
        <f t="shared" si="54"/>
        <v>0</v>
      </c>
      <c r="VQ37" s="88">
        <f t="shared" si="55"/>
        <v>0</v>
      </c>
      <c r="VR37" s="150"/>
      <c r="VS37" s="150"/>
      <c r="VT37" s="150"/>
      <c r="VU37" s="150"/>
      <c r="VV37" s="150"/>
      <c r="VW37" s="150"/>
      <c r="VX37" s="150"/>
      <c r="VY37" s="150"/>
      <c r="VZ37" s="150"/>
      <c r="WA37" s="150"/>
      <c r="WB37" s="150"/>
      <c r="WC37" s="150"/>
      <c r="WD37" s="88">
        <f t="shared" si="56"/>
        <v>0</v>
      </c>
      <c r="WE37" s="143"/>
      <c r="WF37" s="143"/>
      <c r="WG37" s="143"/>
      <c r="WH37" s="143"/>
      <c r="WI37" s="143"/>
      <c r="WJ37" s="143"/>
      <c r="WK37" s="143"/>
      <c r="WL37" s="143"/>
      <c r="WM37" s="143"/>
      <c r="WN37" s="143"/>
      <c r="WO37" s="143"/>
      <c r="WP37" s="143"/>
      <c r="WQ37" s="88">
        <f t="shared" si="57"/>
        <v>0</v>
      </c>
      <c r="WR37" s="88">
        <f t="shared" si="58"/>
        <v>0</v>
      </c>
      <c r="WS37" s="88">
        <f t="shared" si="59"/>
        <v>0</v>
      </c>
      <c r="WT37" s="291">
        <f t="shared" si="153"/>
        <v>41622.620000000003</v>
      </c>
      <c r="WU37" s="291">
        <v>3544.65</v>
      </c>
      <c r="WV37" s="150">
        <v>3544.65</v>
      </c>
      <c r="WW37" s="150">
        <v>3544.65</v>
      </c>
      <c r="WX37" s="150">
        <v>3544.65</v>
      </c>
      <c r="WY37" s="150">
        <v>3544.65</v>
      </c>
      <c r="WZ37" s="150">
        <v>3544.65</v>
      </c>
      <c r="XA37" s="150">
        <v>5088.68</v>
      </c>
      <c r="XB37" s="150">
        <v>5088.68</v>
      </c>
      <c r="XC37" s="150">
        <v>5088.68</v>
      </c>
      <c r="XD37" s="150">
        <v>5088.68</v>
      </c>
      <c r="XE37" s="150"/>
      <c r="XF37" s="150"/>
      <c r="XG37" s="291">
        <f t="shared" si="154"/>
        <v>50822.541803048203</v>
      </c>
      <c r="XH37" s="290">
        <v>5705.1177200765633</v>
      </c>
      <c r="XI37" s="290">
        <v>5724.8840387669006</v>
      </c>
      <c r="XJ37" s="290"/>
      <c r="XK37" s="290">
        <v>4396.9754521016475</v>
      </c>
      <c r="XL37" s="290">
        <v>5150.97918614643</v>
      </c>
      <c r="XM37" s="290">
        <v>4427.7751325410309</v>
      </c>
      <c r="XN37" s="290">
        <v>6590.5656480537582</v>
      </c>
      <c r="XO37" s="290">
        <v>6202.0281530393404</v>
      </c>
      <c r="XP37" s="290">
        <v>6314.8004123183491</v>
      </c>
      <c r="XQ37" s="290">
        <f>VLOOKUP(C37,'[2]Фін.рез.(витрати)'!$C$8:$AL$94,36,0)</f>
        <v>6309.4160600041841</v>
      </c>
      <c r="XR37" s="290"/>
      <c r="XS37" s="290"/>
      <c r="XT37" s="88">
        <f t="shared" si="60"/>
        <v>9199.9218030482007</v>
      </c>
      <c r="XU37" s="88">
        <f t="shared" si="61"/>
        <v>0</v>
      </c>
      <c r="XV37" s="88">
        <f t="shared" si="62"/>
        <v>9199.9218030482007</v>
      </c>
      <c r="XW37" s="291">
        <f t="shared" si="155"/>
        <v>7164.1399999999994</v>
      </c>
      <c r="XX37" s="291">
        <v>636.25</v>
      </c>
      <c r="XY37" s="150">
        <v>636.25</v>
      </c>
      <c r="XZ37" s="150">
        <v>636.25</v>
      </c>
      <c r="YA37" s="150">
        <v>636.25</v>
      </c>
      <c r="YB37" s="150">
        <v>636.25</v>
      </c>
      <c r="YC37" s="150">
        <v>636.25</v>
      </c>
      <c r="YD37" s="150">
        <v>836.66</v>
      </c>
      <c r="YE37" s="150">
        <v>836.66</v>
      </c>
      <c r="YF37" s="150">
        <v>836.66</v>
      </c>
      <c r="YG37" s="150">
        <v>836.66</v>
      </c>
      <c r="YH37" s="150"/>
      <c r="YI37" s="150"/>
      <c r="YJ37" s="88">
        <f t="shared" si="156"/>
        <v>9544.2089598971124</v>
      </c>
      <c r="YK37" s="290">
        <v>1088.8037260430369</v>
      </c>
      <c r="YL37" s="290">
        <v>819.84637064068738</v>
      </c>
      <c r="YM37" s="290">
        <v>839.09131195411646</v>
      </c>
      <c r="YN37" s="290">
        <v>815.9742640856183</v>
      </c>
      <c r="YO37" s="290">
        <v>1389.9747904956112</v>
      </c>
      <c r="YP37" s="290">
        <v>633.82379562405742</v>
      </c>
      <c r="YQ37" s="290">
        <v>1007.0200956322079</v>
      </c>
      <c r="YR37" s="290">
        <v>996.12371590743464</v>
      </c>
      <c r="YS37" s="290">
        <v>963.92366970904072</v>
      </c>
      <c r="YT37" s="290">
        <f>VLOOKUP(C37,'[2]Фін.рез.(витрати)'!$C$8:$AM$94,37,0)</f>
        <v>989.62721980530182</v>
      </c>
      <c r="YU37" s="290"/>
      <c r="YV37" s="290"/>
      <c r="YW37" s="143">
        <f t="shared" si="157"/>
        <v>2380.068959897113</v>
      </c>
      <c r="YX37" s="88">
        <f t="shared" si="63"/>
        <v>0</v>
      </c>
      <c r="YY37" s="88">
        <f t="shared" si="64"/>
        <v>2380.068959897113</v>
      </c>
      <c r="YZ37" s="291">
        <f t="shared" si="158"/>
        <v>5671.12</v>
      </c>
      <c r="ZA37" s="291">
        <v>537.02</v>
      </c>
      <c r="ZB37" s="150">
        <v>537.02</v>
      </c>
      <c r="ZC37" s="150">
        <v>537.02</v>
      </c>
      <c r="ZD37" s="150">
        <v>537.02</v>
      </c>
      <c r="ZE37" s="150">
        <v>537.02</v>
      </c>
      <c r="ZF37" s="150">
        <v>537.02</v>
      </c>
      <c r="ZG37" s="150">
        <v>612.25</v>
      </c>
      <c r="ZH37" s="150">
        <v>612.25</v>
      </c>
      <c r="ZI37" s="150">
        <v>612.25</v>
      </c>
      <c r="ZJ37" s="150">
        <v>612.25</v>
      </c>
      <c r="ZK37" s="150"/>
      <c r="ZL37" s="150"/>
      <c r="ZM37" s="88">
        <f t="shared" si="159"/>
        <v>10891.837688266243</v>
      </c>
      <c r="ZN37" s="291"/>
      <c r="ZO37" s="290">
        <v>1327.2260146218341</v>
      </c>
      <c r="ZP37" s="290">
        <v>7460.7148968839892</v>
      </c>
      <c r="ZQ37" s="290">
        <v>2103.8967767604204</v>
      </c>
      <c r="ZR37" s="290"/>
      <c r="ZS37" s="290"/>
      <c r="ZT37" s="290"/>
      <c r="ZU37" s="290"/>
      <c r="ZV37" s="290"/>
      <c r="ZW37" s="290"/>
      <c r="ZX37" s="290"/>
      <c r="ZY37" s="290"/>
      <c r="ZZ37" s="88">
        <f t="shared" si="65"/>
        <v>5220.7176882662434</v>
      </c>
      <c r="AAA37" s="88">
        <f t="shared" si="66"/>
        <v>0</v>
      </c>
      <c r="AAB37" s="88">
        <f t="shared" si="67"/>
        <v>5220.7176882662434</v>
      </c>
      <c r="AAC37" s="291">
        <f t="shared" si="160"/>
        <v>834.92</v>
      </c>
      <c r="AAD37" s="291">
        <v>82.8</v>
      </c>
      <c r="AAE37" s="150">
        <v>82.8</v>
      </c>
      <c r="AAF37" s="150">
        <v>82.8</v>
      </c>
      <c r="AAG37" s="150">
        <v>82.8</v>
      </c>
      <c r="AAH37" s="150">
        <v>82.8</v>
      </c>
      <c r="AAI37" s="150">
        <v>82.8</v>
      </c>
      <c r="AAJ37" s="150">
        <v>84.53</v>
      </c>
      <c r="AAK37" s="150">
        <v>84.53</v>
      </c>
      <c r="AAL37" s="150">
        <v>84.53</v>
      </c>
      <c r="AAM37" s="150">
        <v>84.53</v>
      </c>
      <c r="AAN37" s="150"/>
      <c r="AAO37" s="150"/>
      <c r="AAP37" s="88">
        <f t="shared" si="161"/>
        <v>1185.3047431543998</v>
      </c>
      <c r="AAQ37" s="290">
        <v>122.64245586999999</v>
      </c>
      <c r="AAR37" s="290">
        <v>119.9112602358</v>
      </c>
      <c r="AAS37" s="290">
        <v>119.62969436</v>
      </c>
      <c r="AAT37" s="290">
        <v>119.02302169999999</v>
      </c>
      <c r="AAU37" s="290">
        <v>119.57157412859999</v>
      </c>
      <c r="AAV37" s="290">
        <v>119.57447524</v>
      </c>
      <c r="AAW37" s="290">
        <v>116.7858043</v>
      </c>
      <c r="AAX37" s="290">
        <v>115.87342425999999</v>
      </c>
      <c r="AAY37" s="290">
        <v>115.03512635999999</v>
      </c>
      <c r="AAZ37" s="290">
        <f>VLOOKUP(C37,'[2]Фін.рез.(витрати)'!$C$8:$AO$94,39,0)</f>
        <v>117.25790669999999</v>
      </c>
      <c r="ABA37" s="290"/>
      <c r="ABB37" s="290"/>
      <c r="ABC37" s="88">
        <f t="shared" si="68"/>
        <v>350.38474315439987</v>
      </c>
      <c r="ABD37" s="88">
        <f t="shared" si="69"/>
        <v>0</v>
      </c>
      <c r="ABE37" s="88">
        <f t="shared" si="70"/>
        <v>350.38474315439987</v>
      </c>
      <c r="ABF37" s="291">
        <f t="shared" si="162"/>
        <v>184.95999999999998</v>
      </c>
      <c r="ABG37" s="291">
        <v>18.34</v>
      </c>
      <c r="ABH37" s="150">
        <v>18.34</v>
      </c>
      <c r="ABI37" s="150">
        <v>18.34</v>
      </c>
      <c r="ABJ37" s="150">
        <v>18.34</v>
      </c>
      <c r="ABK37" s="150">
        <v>18.34</v>
      </c>
      <c r="ABL37" s="150">
        <v>18.34</v>
      </c>
      <c r="ABM37" s="150">
        <v>18.73</v>
      </c>
      <c r="ABN37" s="150">
        <v>18.73</v>
      </c>
      <c r="ABO37" s="150">
        <v>18.73</v>
      </c>
      <c r="ABP37" s="150">
        <v>18.73</v>
      </c>
      <c r="ABQ37" s="150"/>
      <c r="ABR37" s="150"/>
      <c r="ABS37" s="88">
        <f t="shared" si="163"/>
        <v>0</v>
      </c>
      <c r="ABT37" s="290">
        <v>0</v>
      </c>
      <c r="ABU37" s="290"/>
      <c r="ABV37" s="290"/>
      <c r="ABW37" s="290"/>
      <c r="ABX37" s="290"/>
      <c r="ABY37" s="290"/>
      <c r="ABZ37" s="290"/>
      <c r="ACA37" s="290">
        <v>0</v>
      </c>
      <c r="ACB37" s="290">
        <v>0</v>
      </c>
      <c r="ACC37" s="290">
        <f>VLOOKUP(C37,'[2]Фін.рез.(витрати)'!$C$8:$AP$94,40,0)</f>
        <v>0</v>
      </c>
      <c r="ACD37" s="290"/>
      <c r="ACE37" s="290"/>
      <c r="ACF37" s="88">
        <f t="shared" si="71"/>
        <v>-184.95999999999998</v>
      </c>
      <c r="ACG37" s="88">
        <f t="shared" si="72"/>
        <v>-184.95999999999998</v>
      </c>
      <c r="ACH37" s="88">
        <f t="shared" si="73"/>
        <v>0</v>
      </c>
      <c r="ACI37" s="86">
        <f t="shared" si="74"/>
        <v>3500.139999999999</v>
      </c>
      <c r="ACJ37" s="88">
        <f t="shared" si="75"/>
        <v>2572.6418204040006</v>
      </c>
      <c r="ACK37" s="288">
        <f t="shared" si="76"/>
        <v>-927.49817959599841</v>
      </c>
      <c r="ACL37" s="88">
        <f t="shared" si="77"/>
        <v>-927.49817959599841</v>
      </c>
      <c r="ACM37" s="88">
        <f t="shared" si="78"/>
        <v>0</v>
      </c>
      <c r="ACN37" s="290">
        <f t="shared" si="164"/>
        <v>3500.139999999999</v>
      </c>
      <c r="ACO37" s="290">
        <v>360.39</v>
      </c>
      <c r="ACP37" s="143">
        <v>360.39</v>
      </c>
      <c r="ACQ37" s="143">
        <v>360.39</v>
      </c>
      <c r="ACR37" s="143">
        <v>360.39</v>
      </c>
      <c r="ACS37" s="143">
        <v>360.39</v>
      </c>
      <c r="ACT37" s="143">
        <v>360.39</v>
      </c>
      <c r="ACU37" s="143">
        <v>334.45</v>
      </c>
      <c r="ACV37" s="143">
        <v>334.45</v>
      </c>
      <c r="ACW37" s="143">
        <v>334.45</v>
      </c>
      <c r="ACX37" s="143">
        <v>334.45</v>
      </c>
      <c r="ACY37" s="143"/>
      <c r="ACZ37" s="143"/>
      <c r="ADA37" s="8">
        <f t="shared" si="165"/>
        <v>2572.6418204040006</v>
      </c>
      <c r="ADB37" s="290">
        <v>360.31604040000002</v>
      </c>
      <c r="ADC37" s="290">
        <v>376.870462992</v>
      </c>
      <c r="ADD37" s="290">
        <v>433.20071520000005</v>
      </c>
      <c r="ADE37" s="290">
        <v>227.70014399999999</v>
      </c>
      <c r="ADF37" s="290">
        <v>249.17363521199999</v>
      </c>
      <c r="ADG37" s="290">
        <v>306.36832500000003</v>
      </c>
      <c r="ADH37" s="290">
        <v>143.62725599999999</v>
      </c>
      <c r="ADI37" s="290">
        <v>190.00690560000001</v>
      </c>
      <c r="ADJ37" s="290">
        <v>157.193568</v>
      </c>
      <c r="ADK37" s="290">
        <f>VLOOKUP(C37,'[2]Фін.рез.(витрати)'!$C$8:$AR$94,42,0)</f>
        <v>128.18476799999999</v>
      </c>
      <c r="ADL37" s="290"/>
      <c r="ADM37" s="290"/>
      <c r="ADN37" s="8">
        <f t="shared" si="79"/>
        <v>-927.49817959599841</v>
      </c>
      <c r="ADO37" s="8">
        <f t="shared" si="80"/>
        <v>-927.49817959599841</v>
      </c>
      <c r="ADP37" s="8">
        <f t="shared" si="81"/>
        <v>0</v>
      </c>
      <c r="ADQ37" s="290">
        <f t="shared" si="166"/>
        <v>0</v>
      </c>
      <c r="ADR37" s="290">
        <v>0</v>
      </c>
      <c r="ADS37" s="143">
        <v>0</v>
      </c>
      <c r="ADT37" s="143">
        <v>0</v>
      </c>
      <c r="ADU37" s="143">
        <v>0</v>
      </c>
      <c r="ADV37" s="143">
        <v>0</v>
      </c>
      <c r="ADW37" s="143">
        <v>0</v>
      </c>
      <c r="ADX37" s="143">
        <v>0</v>
      </c>
      <c r="ADY37" s="143">
        <v>0</v>
      </c>
      <c r="ADZ37" s="143">
        <v>0</v>
      </c>
      <c r="AEA37" s="143">
        <v>0</v>
      </c>
      <c r="AEB37" s="143"/>
      <c r="AEC37" s="143"/>
      <c r="AED37" s="8">
        <f t="shared" si="167"/>
        <v>0</v>
      </c>
      <c r="AEE37" s="290">
        <v>0</v>
      </c>
      <c r="AEF37" s="290">
        <v>0</v>
      </c>
      <c r="AEG37" s="290">
        <v>0</v>
      </c>
      <c r="AEH37" s="290">
        <v>0</v>
      </c>
      <c r="AEI37" s="290">
        <v>0</v>
      </c>
      <c r="AEJ37" s="290">
        <v>0</v>
      </c>
      <c r="AEK37" s="290">
        <v>0</v>
      </c>
      <c r="AEL37" s="290">
        <v>0</v>
      </c>
      <c r="AEM37" s="290">
        <v>0</v>
      </c>
      <c r="AEN37" s="290">
        <f>VLOOKUP(C37,'[2]Фін.рез.(витрати)'!$C$8:$AS$94,43,0)</f>
        <v>0</v>
      </c>
      <c r="AEO37" s="290"/>
      <c r="AEP37" s="290"/>
      <c r="AEQ37" s="8">
        <f t="shared" si="82"/>
        <v>0</v>
      </c>
      <c r="AER37" s="8">
        <f t="shared" si="83"/>
        <v>0</v>
      </c>
      <c r="AES37" s="8">
        <f t="shared" si="84"/>
        <v>0</v>
      </c>
      <c r="AET37" s="290">
        <f t="shared" si="168"/>
        <v>0</v>
      </c>
      <c r="AEU37" s="290"/>
      <c r="AEV37" s="143"/>
      <c r="AEW37" s="143"/>
      <c r="AEX37" s="143"/>
      <c r="AEY37" s="143"/>
      <c r="AEZ37" s="143"/>
      <c r="AFA37" s="143"/>
      <c r="AFB37" s="143"/>
      <c r="AFC37" s="143"/>
      <c r="AFD37" s="143"/>
      <c r="AFE37" s="143"/>
      <c r="AFF37" s="143"/>
      <c r="AFG37" s="8">
        <f t="shared" si="169"/>
        <v>0</v>
      </c>
      <c r="AFH37" s="290"/>
      <c r="AFI37" s="290"/>
      <c r="AFJ37" s="290"/>
      <c r="AFK37" s="290"/>
      <c r="AFL37" s="290"/>
      <c r="AFM37" s="290"/>
      <c r="AFN37" s="290"/>
      <c r="AFO37" s="290"/>
      <c r="AFP37" s="290"/>
      <c r="AFQ37" s="290"/>
      <c r="AFR37" s="290"/>
      <c r="AFS37" s="290"/>
      <c r="AFT37" s="8">
        <f t="shared" si="85"/>
        <v>0</v>
      </c>
      <c r="AFU37" s="8">
        <f t="shared" si="86"/>
        <v>0</v>
      </c>
      <c r="AFV37" s="94">
        <f t="shared" si="87"/>
        <v>0</v>
      </c>
      <c r="AFW37" s="293">
        <f t="shared" si="88"/>
        <v>154311.19999999998</v>
      </c>
      <c r="AFX37" s="294">
        <f t="shared" si="89"/>
        <v>149123.65695128252</v>
      </c>
      <c r="AFY37" s="295">
        <f t="shared" si="90"/>
        <v>-5187.5430487174599</v>
      </c>
      <c r="AFZ37" s="8">
        <f t="shared" si="170"/>
        <v>-5187.5430487174599</v>
      </c>
      <c r="AGA37" s="95">
        <f t="shared" si="171"/>
        <v>0</v>
      </c>
      <c r="AGB37" s="296">
        <f t="shared" si="91"/>
        <v>185173.43999999997</v>
      </c>
      <c r="AGC37" s="295">
        <f t="shared" si="91"/>
        <v>178948.38834153902</v>
      </c>
      <c r="AGD37" s="295">
        <f t="shared" si="92"/>
        <v>-6225.0516584609577</v>
      </c>
      <c r="AGE37" s="8">
        <f t="shared" si="93"/>
        <v>-6225.0516584609577</v>
      </c>
      <c r="AGF37" s="94">
        <f t="shared" si="94"/>
        <v>0</v>
      </c>
      <c r="AGG37" s="107">
        <f t="shared" si="172"/>
        <v>9258.6719999999987</v>
      </c>
      <c r="AGH37" s="140">
        <f t="shared" si="173"/>
        <v>8947.4194170769515</v>
      </c>
      <c r="AGI37" s="295">
        <f t="shared" si="95"/>
        <v>-311.25258292304716</v>
      </c>
      <c r="AGJ37" s="8">
        <f t="shared" si="96"/>
        <v>-311.25258292304716</v>
      </c>
      <c r="AGK37" s="95">
        <f t="shared" si="97"/>
        <v>0</v>
      </c>
      <c r="AGL37" s="108">
        <f t="shared" si="174"/>
        <v>194432.11199999996</v>
      </c>
      <c r="AGM37" s="108">
        <f t="shared" si="174"/>
        <v>187895.80775861596</v>
      </c>
      <c r="AGN37" s="297">
        <f t="shared" si="99"/>
        <v>-6536.3042413840012</v>
      </c>
      <c r="AGO37" s="108">
        <f t="shared" si="100"/>
        <v>-6536.3042413840012</v>
      </c>
      <c r="AGP37" s="109">
        <f t="shared" si="101"/>
        <v>0</v>
      </c>
      <c r="AGQ37" s="139">
        <f t="shared" si="175"/>
        <v>4.7619047619047616E-2</v>
      </c>
      <c r="AGR37" s="298"/>
      <c r="AGS37" s="298">
        <v>0.05</v>
      </c>
      <c r="AGT37" s="299"/>
      <c r="AGU37" s="177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</row>
    <row r="38" spans="1:892" s="141" customFormat="1" ht="12.75" outlineLevel="1" x14ac:dyDescent="0.25">
      <c r="A38" s="154">
        <v>468</v>
      </c>
      <c r="B38" s="285">
        <v>3</v>
      </c>
      <c r="C38" s="300" t="s">
        <v>1733</v>
      </c>
      <c r="D38" s="301">
        <v>1</v>
      </c>
      <c r="E38" s="149">
        <v>255.7</v>
      </c>
      <c r="F38" s="288">
        <f t="shared" si="0"/>
        <v>1206.8799999999999</v>
      </c>
      <c r="G38" s="289">
        <f t="shared" si="1"/>
        <v>1214.4849586237342</v>
      </c>
      <c r="H38" s="288">
        <f t="shared" si="2"/>
        <v>7.6049586237343192</v>
      </c>
      <c r="I38" s="88">
        <f t="shared" si="3"/>
        <v>0</v>
      </c>
      <c r="J38" s="88">
        <f t="shared" si="4"/>
        <v>7.6049586237343192</v>
      </c>
      <c r="K38" s="290">
        <f t="shared" si="102"/>
        <v>0</v>
      </c>
      <c r="L38" s="143">
        <v>0</v>
      </c>
      <c r="M38" s="143">
        <v>0</v>
      </c>
      <c r="N38" s="143">
        <v>0</v>
      </c>
      <c r="O38" s="143">
        <v>0</v>
      </c>
      <c r="P38" s="143">
        <v>0</v>
      </c>
      <c r="Q38" s="143">
        <v>0</v>
      </c>
      <c r="R38" s="143">
        <v>0</v>
      </c>
      <c r="S38" s="143">
        <v>0</v>
      </c>
      <c r="T38" s="143">
        <v>0</v>
      </c>
      <c r="U38" s="143">
        <v>0</v>
      </c>
      <c r="V38" s="143"/>
      <c r="W38" s="143"/>
      <c r="X38" s="143">
        <f t="shared" si="103"/>
        <v>0</v>
      </c>
      <c r="Y38" s="290">
        <v>0</v>
      </c>
      <c r="Z38" s="290">
        <v>0</v>
      </c>
      <c r="AA38" s="290">
        <v>0</v>
      </c>
      <c r="AB38" s="290">
        <v>0</v>
      </c>
      <c r="AC38" s="290">
        <v>0</v>
      </c>
      <c r="AD38" s="290">
        <v>0</v>
      </c>
      <c r="AE38" s="290">
        <v>0</v>
      </c>
      <c r="AF38" s="290">
        <v>0</v>
      </c>
      <c r="AG38" s="290">
        <v>0</v>
      </c>
      <c r="AH38" s="290">
        <v>0</v>
      </c>
      <c r="AI38" s="290"/>
      <c r="AJ38" s="290"/>
      <c r="AK38" s="143"/>
      <c r="AL38" s="143">
        <f t="shared" si="104"/>
        <v>0</v>
      </c>
      <c r="AM38" s="143">
        <f t="shared" si="5"/>
        <v>0</v>
      </c>
      <c r="AN38" s="290">
        <f t="shared" si="105"/>
        <v>0</v>
      </c>
      <c r="AO38" s="143">
        <v>0</v>
      </c>
      <c r="AP38" s="143">
        <v>0</v>
      </c>
      <c r="AQ38" s="143">
        <v>0</v>
      </c>
      <c r="AR38" s="143">
        <v>0</v>
      </c>
      <c r="AS38" s="143">
        <v>0</v>
      </c>
      <c r="AT38" s="143">
        <v>0</v>
      </c>
      <c r="AU38" s="143">
        <v>0</v>
      </c>
      <c r="AV38" s="143">
        <v>0</v>
      </c>
      <c r="AW38" s="143">
        <v>0</v>
      </c>
      <c r="AX38" s="143">
        <v>0</v>
      </c>
      <c r="AY38" s="143"/>
      <c r="AZ38" s="143"/>
      <c r="BA38" s="8">
        <f t="shared" si="106"/>
        <v>0</v>
      </c>
      <c r="BB38" s="290">
        <v>0</v>
      </c>
      <c r="BC38" s="290">
        <v>0</v>
      </c>
      <c r="BD38" s="290">
        <v>0</v>
      </c>
      <c r="BE38" s="290">
        <v>0</v>
      </c>
      <c r="BF38" s="290">
        <v>0</v>
      </c>
      <c r="BG38" s="290">
        <v>0</v>
      </c>
      <c r="BH38" s="290">
        <v>0</v>
      </c>
      <c r="BI38" s="290">
        <v>0</v>
      </c>
      <c r="BJ38" s="290">
        <v>0</v>
      </c>
      <c r="BK38" s="290">
        <v>0</v>
      </c>
      <c r="BL38" s="290"/>
      <c r="BM38" s="290"/>
      <c r="BN38" s="143"/>
      <c r="BO38" s="8">
        <f t="shared" si="6"/>
        <v>0</v>
      </c>
      <c r="BP38" s="8">
        <f t="shared" si="7"/>
        <v>0</v>
      </c>
      <c r="BQ38" s="290">
        <f t="shared" si="107"/>
        <v>0</v>
      </c>
      <c r="BR38" s="143">
        <v>0</v>
      </c>
      <c r="BS38" s="263">
        <v>0</v>
      </c>
      <c r="BT38" s="143">
        <v>0</v>
      </c>
      <c r="BU38" s="143">
        <v>0</v>
      </c>
      <c r="BV38" s="143">
        <v>0</v>
      </c>
      <c r="BW38" s="143">
        <v>0</v>
      </c>
      <c r="BX38" s="143">
        <v>0</v>
      </c>
      <c r="BY38" s="143">
        <v>0</v>
      </c>
      <c r="BZ38" s="143">
        <v>0</v>
      </c>
      <c r="CA38" s="143">
        <v>0</v>
      </c>
      <c r="CB38" s="143"/>
      <c r="CC38" s="143"/>
      <c r="CD38" s="290">
        <f t="shared" si="108"/>
        <v>0</v>
      </c>
      <c r="CE38" s="290">
        <v>0</v>
      </c>
      <c r="CF38" s="290">
        <v>0</v>
      </c>
      <c r="CG38" s="290">
        <v>0</v>
      </c>
      <c r="CH38" s="290">
        <v>0</v>
      </c>
      <c r="CI38" s="290">
        <v>0</v>
      </c>
      <c r="CJ38" s="290">
        <v>0</v>
      </c>
      <c r="CK38" s="290">
        <v>0</v>
      </c>
      <c r="CL38" s="290">
        <v>0</v>
      </c>
      <c r="CM38" s="290">
        <v>0</v>
      </c>
      <c r="CN38" s="290">
        <v>0</v>
      </c>
      <c r="CO38" s="290"/>
      <c r="CP38" s="290"/>
      <c r="CQ38" s="143"/>
      <c r="CR38" s="8">
        <f t="shared" si="8"/>
        <v>0</v>
      </c>
      <c r="CS38" s="8">
        <f t="shared" si="9"/>
        <v>0</v>
      </c>
      <c r="CT38" s="290">
        <f t="shared" si="109"/>
        <v>0</v>
      </c>
      <c r="CU38" s="290">
        <v>0</v>
      </c>
      <c r="CV38" s="143">
        <v>0</v>
      </c>
      <c r="CW38" s="143">
        <v>0</v>
      </c>
      <c r="CX38" s="143">
        <v>0</v>
      </c>
      <c r="CY38" s="143">
        <v>0</v>
      </c>
      <c r="CZ38" s="143">
        <v>0</v>
      </c>
      <c r="DA38" s="143">
        <v>0</v>
      </c>
      <c r="DB38" s="143">
        <v>0</v>
      </c>
      <c r="DC38" s="143">
        <v>0</v>
      </c>
      <c r="DD38" s="143">
        <v>0</v>
      </c>
      <c r="DE38" s="143"/>
      <c r="DF38" s="143"/>
      <c r="DG38" s="290">
        <f t="shared" si="110"/>
        <v>0</v>
      </c>
      <c r="DH38" s="290">
        <v>0</v>
      </c>
      <c r="DI38" s="290">
        <v>0</v>
      </c>
      <c r="DJ38" s="290">
        <v>0</v>
      </c>
      <c r="DK38" s="290">
        <v>0</v>
      </c>
      <c r="DL38" s="290">
        <v>0</v>
      </c>
      <c r="DM38" s="290">
        <v>0</v>
      </c>
      <c r="DN38" s="290">
        <v>0</v>
      </c>
      <c r="DO38" s="290">
        <v>0</v>
      </c>
      <c r="DP38" s="290">
        <v>0</v>
      </c>
      <c r="DQ38" s="290">
        <v>0</v>
      </c>
      <c r="DR38" s="290"/>
      <c r="DS38" s="290"/>
      <c r="DT38" s="143">
        <f t="shared" si="111"/>
        <v>0</v>
      </c>
      <c r="DU38" s="8">
        <f t="shared" si="10"/>
        <v>0</v>
      </c>
      <c r="DV38" s="8">
        <f t="shared" si="112"/>
        <v>0</v>
      </c>
      <c r="DW38" s="290">
        <f t="shared" si="11"/>
        <v>0</v>
      </c>
      <c r="DX38" s="290">
        <v>0</v>
      </c>
      <c r="DY38" s="143">
        <v>0</v>
      </c>
      <c r="DZ38" s="143">
        <v>0</v>
      </c>
      <c r="EA38" s="143">
        <v>0</v>
      </c>
      <c r="EB38" s="143">
        <v>0</v>
      </c>
      <c r="EC38" s="143">
        <v>0</v>
      </c>
      <c r="ED38" s="143">
        <v>0</v>
      </c>
      <c r="EE38" s="143">
        <v>0</v>
      </c>
      <c r="EF38" s="143">
        <v>0</v>
      </c>
      <c r="EG38" s="143">
        <v>0</v>
      </c>
      <c r="EH38" s="143"/>
      <c r="EI38" s="143"/>
      <c r="EJ38" s="143"/>
      <c r="EK38" s="290">
        <f t="shared" si="113"/>
        <v>0</v>
      </c>
      <c r="EL38" s="290">
        <v>0</v>
      </c>
      <c r="EM38" s="290">
        <v>0</v>
      </c>
      <c r="EN38" s="290">
        <v>0</v>
      </c>
      <c r="EO38" s="290">
        <v>0</v>
      </c>
      <c r="EP38" s="290">
        <v>0</v>
      </c>
      <c r="EQ38" s="290">
        <v>0</v>
      </c>
      <c r="ER38" s="290">
        <v>0</v>
      </c>
      <c r="ES38" s="290">
        <v>0</v>
      </c>
      <c r="ET38" s="290">
        <v>0</v>
      </c>
      <c r="EU38" s="290">
        <v>0</v>
      </c>
      <c r="EV38" s="290"/>
      <c r="EW38" s="290"/>
      <c r="EX38" s="8">
        <f t="shared" si="12"/>
        <v>0</v>
      </c>
      <c r="EY38" s="8">
        <f t="shared" si="114"/>
        <v>0</v>
      </c>
      <c r="EZ38" s="8">
        <f t="shared" si="115"/>
        <v>0</v>
      </c>
      <c r="FA38" s="290">
        <f t="shared" si="116"/>
        <v>0</v>
      </c>
      <c r="FB38" s="290">
        <v>0</v>
      </c>
      <c r="FC38" s="143">
        <v>0</v>
      </c>
      <c r="FD38" s="143">
        <v>0</v>
      </c>
      <c r="FE38" s="143">
        <v>0</v>
      </c>
      <c r="FF38" s="143">
        <v>0</v>
      </c>
      <c r="FG38" s="143">
        <v>0</v>
      </c>
      <c r="FH38" s="143">
        <v>0</v>
      </c>
      <c r="FI38" s="143">
        <v>0</v>
      </c>
      <c r="FJ38" s="143">
        <v>0</v>
      </c>
      <c r="FK38" s="143">
        <v>0</v>
      </c>
      <c r="FL38" s="143"/>
      <c r="FM38" s="143"/>
      <c r="FN38" s="8">
        <f t="shared" si="117"/>
        <v>0</v>
      </c>
      <c r="FO38" s="290">
        <v>0</v>
      </c>
      <c r="FP38" s="290">
        <v>0</v>
      </c>
      <c r="FQ38" s="290">
        <v>0</v>
      </c>
      <c r="FR38" s="290">
        <v>0</v>
      </c>
      <c r="FS38" s="290">
        <v>0</v>
      </c>
      <c r="FT38" s="290">
        <v>0</v>
      </c>
      <c r="FU38" s="290">
        <v>0</v>
      </c>
      <c r="FV38" s="290">
        <v>0</v>
      </c>
      <c r="FW38" s="290">
        <v>0</v>
      </c>
      <c r="FX38" s="290">
        <v>0</v>
      </c>
      <c r="FY38" s="290"/>
      <c r="FZ38" s="290"/>
      <c r="GA38" s="143">
        <f t="shared" si="118"/>
        <v>0</v>
      </c>
      <c r="GB38" s="8">
        <f t="shared" si="119"/>
        <v>0</v>
      </c>
      <c r="GC38" s="8">
        <f t="shared" si="120"/>
        <v>0</v>
      </c>
      <c r="GD38" s="290">
        <f t="shared" si="121"/>
        <v>0</v>
      </c>
      <c r="GE38" s="143"/>
      <c r="GF38" s="143"/>
      <c r="GG38" s="143"/>
      <c r="GH38" s="143"/>
      <c r="GI38" s="143"/>
      <c r="GJ38" s="143"/>
      <c r="GK38" s="143"/>
      <c r="GL38" s="143"/>
      <c r="GM38" s="143"/>
      <c r="GN38" s="143"/>
      <c r="GO38" s="143"/>
      <c r="GP38" s="143"/>
      <c r="GQ38" s="8">
        <f t="shared" si="122"/>
        <v>0</v>
      </c>
      <c r="GR38" s="290">
        <v>0</v>
      </c>
      <c r="GS38" s="290">
        <f>VLOOKUP(C38,'[2]Фін.рез.(витрати)'!$C$8:$V$94,20,0)</f>
        <v>0</v>
      </c>
      <c r="GT38" s="290"/>
      <c r="GU38" s="290"/>
      <c r="GV38" s="143">
        <f t="shared" si="123"/>
        <v>0</v>
      </c>
      <c r="GW38" s="8">
        <f t="shared" si="13"/>
        <v>0</v>
      </c>
      <c r="GX38" s="8">
        <f t="shared" si="14"/>
        <v>0</v>
      </c>
      <c r="GY38" s="290">
        <f t="shared" si="124"/>
        <v>1206.8799999999999</v>
      </c>
      <c r="GZ38" s="290">
        <v>106.42</v>
      </c>
      <c r="HA38" s="143">
        <v>106.42</v>
      </c>
      <c r="HB38" s="143">
        <v>106.42</v>
      </c>
      <c r="HC38" s="143">
        <v>106.42</v>
      </c>
      <c r="HD38" s="143">
        <v>106.42</v>
      </c>
      <c r="HE38" s="143">
        <v>106.42</v>
      </c>
      <c r="HF38" s="143">
        <v>142.09</v>
      </c>
      <c r="HG38" s="143">
        <v>142.09</v>
      </c>
      <c r="HH38" s="143">
        <v>142.09</v>
      </c>
      <c r="HI38" s="143">
        <v>142.09</v>
      </c>
      <c r="HJ38" s="143"/>
      <c r="HK38" s="143"/>
      <c r="HL38" s="8">
        <f t="shared" si="125"/>
        <v>1214.4849586237342</v>
      </c>
      <c r="HM38" s="290">
        <v>159.52296273845988</v>
      </c>
      <c r="HN38" s="290">
        <v>117.85663008895213</v>
      </c>
      <c r="HO38" s="290">
        <v>138.45386862016801</v>
      </c>
      <c r="HP38" s="290">
        <v>104.37834004694123</v>
      </c>
      <c r="HQ38" s="290">
        <v>118.46496082830795</v>
      </c>
      <c r="HR38" s="290">
        <v>118.18305747686136</v>
      </c>
      <c r="HS38" s="290">
        <v>108.89886288597381</v>
      </c>
      <c r="HT38" s="290">
        <v>108.26079232969688</v>
      </c>
      <c r="HU38" s="290">
        <v>121.69754324015486</v>
      </c>
      <c r="HV38" s="290">
        <v>118.76794036821786</v>
      </c>
      <c r="HW38" s="290"/>
      <c r="HX38" s="290"/>
      <c r="HY38" s="8">
        <f t="shared" si="15"/>
        <v>7.6049586237343192</v>
      </c>
      <c r="HZ38" s="8">
        <f t="shared" si="16"/>
        <v>0</v>
      </c>
      <c r="IA38" s="8">
        <f t="shared" si="17"/>
        <v>7.6049586237343192</v>
      </c>
      <c r="IB38" s="291">
        <f t="shared" si="126"/>
        <v>0</v>
      </c>
      <c r="IC38" s="291">
        <v>0</v>
      </c>
      <c r="ID38" s="150">
        <v>0</v>
      </c>
      <c r="IE38" s="150">
        <v>0</v>
      </c>
      <c r="IF38" s="291">
        <v>0</v>
      </c>
      <c r="IG38" s="291">
        <v>0</v>
      </c>
      <c r="IH38" s="291">
        <v>0</v>
      </c>
      <c r="II38" s="291">
        <v>0</v>
      </c>
      <c r="IJ38" s="291"/>
      <c r="IK38" s="291"/>
      <c r="IL38" s="291"/>
      <c r="IM38" s="291"/>
      <c r="IN38" s="291"/>
      <c r="IO38" s="88">
        <f t="shared" si="127"/>
        <v>0</v>
      </c>
      <c r="IP38" s="290">
        <v>0</v>
      </c>
      <c r="IQ38" s="290">
        <v>0</v>
      </c>
      <c r="IR38" s="290">
        <v>0</v>
      </c>
      <c r="IS38" s="290">
        <v>0</v>
      </c>
      <c r="IT38" s="290">
        <v>0</v>
      </c>
      <c r="IU38" s="290">
        <v>0</v>
      </c>
      <c r="IV38" s="290">
        <v>0</v>
      </c>
      <c r="IW38" s="290">
        <v>0</v>
      </c>
      <c r="IX38" s="290">
        <v>0</v>
      </c>
      <c r="IY38" s="290">
        <v>0</v>
      </c>
      <c r="IZ38" s="290"/>
      <c r="JA38" s="290"/>
      <c r="JB38" s="150">
        <f t="shared" si="18"/>
        <v>0</v>
      </c>
      <c r="JC38" s="88">
        <f t="shared" si="19"/>
        <v>0</v>
      </c>
      <c r="JD38" s="88">
        <f t="shared" si="20"/>
        <v>0</v>
      </c>
      <c r="JE38" s="291">
        <f t="shared" si="128"/>
        <v>0</v>
      </c>
      <c r="JF38" s="291">
        <v>0</v>
      </c>
      <c r="JG38" s="150">
        <v>0</v>
      </c>
      <c r="JH38" s="150">
        <v>0</v>
      </c>
      <c r="JI38" s="150">
        <v>0</v>
      </c>
      <c r="JJ38" s="150">
        <v>0</v>
      </c>
      <c r="JK38" s="150">
        <v>0</v>
      </c>
      <c r="JL38" s="150">
        <v>0</v>
      </c>
      <c r="JM38" s="150">
        <v>0</v>
      </c>
      <c r="JN38" s="150">
        <v>0</v>
      </c>
      <c r="JO38" s="150">
        <v>0</v>
      </c>
      <c r="JP38" s="150"/>
      <c r="JQ38" s="150"/>
      <c r="JR38" s="291">
        <f t="shared" si="129"/>
        <v>0</v>
      </c>
      <c r="JS38" s="290">
        <v>0</v>
      </c>
      <c r="JT38" s="290">
        <v>0</v>
      </c>
      <c r="JU38" s="290">
        <v>0</v>
      </c>
      <c r="JV38" s="290">
        <v>0</v>
      </c>
      <c r="JW38" s="290">
        <v>0</v>
      </c>
      <c r="JX38" s="290">
        <v>0</v>
      </c>
      <c r="JY38" s="290">
        <v>0</v>
      </c>
      <c r="JZ38" s="290">
        <v>0</v>
      </c>
      <c r="KA38" s="290">
        <v>0</v>
      </c>
      <c r="KB38" s="290">
        <v>0</v>
      </c>
      <c r="KC38" s="290"/>
      <c r="KD38" s="290"/>
      <c r="KE38" s="150">
        <f t="shared" si="21"/>
        <v>0</v>
      </c>
      <c r="KF38" s="88">
        <f t="shared" si="22"/>
        <v>0</v>
      </c>
      <c r="KG38" s="88">
        <f t="shared" si="23"/>
        <v>0</v>
      </c>
      <c r="KH38" s="291">
        <f t="shared" si="130"/>
        <v>1146.7</v>
      </c>
      <c r="KI38" s="291">
        <v>100.87</v>
      </c>
      <c r="KJ38" s="150">
        <v>100.87</v>
      </c>
      <c r="KK38" s="150">
        <v>100.87</v>
      </c>
      <c r="KL38" s="150">
        <v>100.87</v>
      </c>
      <c r="KM38" s="150">
        <v>100.87</v>
      </c>
      <c r="KN38" s="150">
        <v>100.87</v>
      </c>
      <c r="KO38" s="150">
        <v>135.37</v>
      </c>
      <c r="KP38" s="150">
        <v>135.37</v>
      </c>
      <c r="KQ38" s="150">
        <v>135.37</v>
      </c>
      <c r="KR38" s="150">
        <v>135.37</v>
      </c>
      <c r="KS38" s="150"/>
      <c r="KT38" s="150"/>
      <c r="KU38" s="88">
        <f t="shared" si="131"/>
        <v>1599.7502231014807</v>
      </c>
      <c r="KV38" s="290">
        <v>137.48267172002522</v>
      </c>
      <c r="KW38" s="290">
        <v>146.99903265094349</v>
      </c>
      <c r="KX38" s="290">
        <v>146.07122270641298</v>
      </c>
      <c r="KY38" s="290">
        <v>138.91943350401115</v>
      </c>
      <c r="KZ38" s="290">
        <v>144.92728281656625</v>
      </c>
      <c r="LA38" s="290">
        <v>186.52414880252877</v>
      </c>
      <c r="LB38" s="290">
        <v>173.11046580508821</v>
      </c>
      <c r="LC38" s="290">
        <v>171.89518489171238</v>
      </c>
      <c r="LD38" s="290">
        <v>177.27453756454756</v>
      </c>
      <c r="LE38" s="290">
        <v>176.54624263964459</v>
      </c>
      <c r="LF38" s="290"/>
      <c r="LG38" s="290"/>
      <c r="LH38" s="150">
        <f t="shared" si="132"/>
        <v>453.0502231014807</v>
      </c>
      <c r="LI38" s="88">
        <f t="shared" si="24"/>
        <v>0</v>
      </c>
      <c r="LJ38" s="88">
        <f t="shared" si="25"/>
        <v>453.0502231014807</v>
      </c>
      <c r="LK38" s="88">
        <f t="shared" si="133"/>
        <v>0</v>
      </c>
      <c r="LL38" s="150"/>
      <c r="LM38" s="150"/>
      <c r="LN38" s="150"/>
      <c r="LO38" s="150"/>
      <c r="LP38" s="150"/>
      <c r="LQ38" s="150"/>
      <c r="LR38" s="150"/>
      <c r="LS38" s="150"/>
      <c r="LT38" s="150"/>
      <c r="LU38" s="150"/>
      <c r="LV38" s="150"/>
      <c r="LW38" s="150"/>
      <c r="LX38" s="88">
        <f t="shared" si="26"/>
        <v>0</v>
      </c>
      <c r="LY38" s="150"/>
      <c r="LZ38" s="150"/>
      <c r="MA38" s="150"/>
      <c r="MB38" s="150"/>
      <c r="MC38" s="150"/>
      <c r="MD38" s="150"/>
      <c r="ME38" s="150"/>
      <c r="MF38" s="150"/>
      <c r="MG38" s="150"/>
      <c r="MH38" s="150"/>
      <c r="MI38" s="150"/>
      <c r="MJ38" s="291">
        <v>0</v>
      </c>
      <c r="MK38" s="150"/>
      <c r="ML38" s="88">
        <f t="shared" si="27"/>
        <v>0</v>
      </c>
      <c r="MM38" s="88">
        <f t="shared" si="28"/>
        <v>0</v>
      </c>
      <c r="MN38" s="88">
        <f t="shared" si="134"/>
        <v>2573.2000000000003</v>
      </c>
      <c r="MO38" s="88">
        <v>246.96</v>
      </c>
      <c r="MP38" s="150">
        <v>246.96</v>
      </c>
      <c r="MQ38" s="150">
        <v>246.96</v>
      </c>
      <c r="MR38" s="150">
        <v>246.96</v>
      </c>
      <c r="MS38" s="150">
        <v>246.96</v>
      </c>
      <c r="MT38" s="150">
        <v>246.96</v>
      </c>
      <c r="MU38" s="150">
        <v>272.86</v>
      </c>
      <c r="MV38" s="150">
        <v>272.86</v>
      </c>
      <c r="MW38" s="150">
        <v>272.86</v>
      </c>
      <c r="MX38" s="150">
        <v>272.86</v>
      </c>
      <c r="MY38" s="150"/>
      <c r="MZ38" s="150"/>
      <c r="NA38" s="88">
        <f t="shared" si="135"/>
        <v>0</v>
      </c>
      <c r="NB38" s="8">
        <v>0</v>
      </c>
      <c r="NC38" s="8">
        <v>0</v>
      </c>
      <c r="ND38" s="8">
        <v>0</v>
      </c>
      <c r="NE38" s="8">
        <v>0</v>
      </c>
      <c r="NF38" s="8">
        <v>0</v>
      </c>
      <c r="NG38" s="8">
        <v>0</v>
      </c>
      <c r="NH38" s="8">
        <v>0</v>
      </c>
      <c r="NI38" s="8">
        <v>0</v>
      </c>
      <c r="NJ38" s="8">
        <v>0</v>
      </c>
      <c r="NK38" s="8">
        <v>0</v>
      </c>
      <c r="NL38" s="8"/>
      <c r="NM38" s="8"/>
      <c r="NN38" s="150">
        <f t="shared" si="136"/>
        <v>-2573.2000000000003</v>
      </c>
      <c r="NO38" s="88">
        <f t="shared" si="29"/>
        <v>-2573.2000000000003</v>
      </c>
      <c r="NP38" s="88">
        <f t="shared" si="30"/>
        <v>0</v>
      </c>
      <c r="NQ38" s="86">
        <f t="shared" si="31"/>
        <v>0</v>
      </c>
      <c r="NR38" s="289">
        <f t="shared" si="32"/>
        <v>0</v>
      </c>
      <c r="NS38" s="288">
        <f t="shared" si="33"/>
        <v>0</v>
      </c>
      <c r="NT38" s="88">
        <f t="shared" si="34"/>
        <v>0</v>
      </c>
      <c r="NU38" s="88">
        <f t="shared" si="35"/>
        <v>0</v>
      </c>
      <c r="NV38" s="290">
        <f t="shared" si="137"/>
        <v>0</v>
      </c>
      <c r="NW38" s="290">
        <v>0</v>
      </c>
      <c r="NX38" s="143">
        <v>0</v>
      </c>
      <c r="NY38" s="143">
        <v>0</v>
      </c>
      <c r="NZ38" s="290">
        <v>0</v>
      </c>
      <c r="OA38" s="290">
        <v>0</v>
      </c>
      <c r="OB38" s="290">
        <v>0</v>
      </c>
      <c r="OC38" s="290">
        <v>0</v>
      </c>
      <c r="OD38" s="290">
        <v>0</v>
      </c>
      <c r="OE38" s="290">
        <v>0</v>
      </c>
      <c r="OF38" s="290">
        <v>0</v>
      </c>
      <c r="OG38" s="290"/>
      <c r="OH38" s="290"/>
      <c r="OI38" s="8">
        <f t="shared" si="138"/>
        <v>0</v>
      </c>
      <c r="OJ38" s="8">
        <v>0</v>
      </c>
      <c r="OK38" s="8">
        <v>0</v>
      </c>
      <c r="OL38" s="8">
        <v>0</v>
      </c>
      <c r="OM38" s="8"/>
      <c r="ON38" s="8">
        <v>0</v>
      </c>
      <c r="OO38" s="8">
        <v>0</v>
      </c>
      <c r="OP38" s="8">
        <v>0</v>
      </c>
      <c r="OQ38" s="8">
        <v>0</v>
      </c>
      <c r="OR38" s="8">
        <v>0</v>
      </c>
      <c r="OS38" s="8">
        <v>0</v>
      </c>
      <c r="OT38" s="8"/>
      <c r="OU38" s="8"/>
      <c r="OV38" s="143">
        <f t="shared" si="139"/>
        <v>0</v>
      </c>
      <c r="OW38" s="8">
        <f t="shared" si="36"/>
        <v>0</v>
      </c>
      <c r="OX38" s="8">
        <f t="shared" si="37"/>
        <v>0</v>
      </c>
      <c r="OY38" s="290">
        <f t="shared" si="140"/>
        <v>0</v>
      </c>
      <c r="OZ38" s="290">
        <v>0</v>
      </c>
      <c r="PA38" s="143">
        <v>0</v>
      </c>
      <c r="PB38" s="143">
        <v>0</v>
      </c>
      <c r="PC38" s="143">
        <v>0</v>
      </c>
      <c r="PD38" s="143">
        <v>0</v>
      </c>
      <c r="PE38" s="143">
        <v>0</v>
      </c>
      <c r="PF38" s="143">
        <v>0</v>
      </c>
      <c r="PG38" s="143">
        <v>0</v>
      </c>
      <c r="PH38" s="143">
        <v>0</v>
      </c>
      <c r="PI38" s="143">
        <v>0</v>
      </c>
      <c r="PJ38" s="143"/>
      <c r="PK38" s="143"/>
      <c r="PL38" s="8">
        <f t="shared" si="141"/>
        <v>0</v>
      </c>
      <c r="PM38" s="290">
        <v>0</v>
      </c>
      <c r="PN38" s="290">
        <v>0</v>
      </c>
      <c r="PO38" s="290">
        <v>0</v>
      </c>
      <c r="PP38" s="290">
        <v>0</v>
      </c>
      <c r="PQ38" s="290">
        <v>0</v>
      </c>
      <c r="PR38" s="290">
        <v>0</v>
      </c>
      <c r="PS38" s="290">
        <v>0</v>
      </c>
      <c r="PT38" s="290">
        <v>0</v>
      </c>
      <c r="PU38" s="290">
        <v>0</v>
      </c>
      <c r="PV38" s="290">
        <v>0</v>
      </c>
      <c r="PW38" s="290"/>
      <c r="PX38" s="290"/>
      <c r="PY38" s="143">
        <f t="shared" si="142"/>
        <v>0</v>
      </c>
      <c r="PZ38" s="8">
        <f t="shared" si="38"/>
        <v>0</v>
      </c>
      <c r="QA38" s="8">
        <f t="shared" si="39"/>
        <v>0</v>
      </c>
      <c r="QB38" s="290">
        <f t="shared" si="143"/>
        <v>0</v>
      </c>
      <c r="QC38" s="290">
        <v>0</v>
      </c>
      <c r="QD38" s="143">
        <v>0</v>
      </c>
      <c r="QE38" s="143">
        <v>0</v>
      </c>
      <c r="QF38" s="143">
        <v>0</v>
      </c>
      <c r="QG38" s="143">
        <v>0</v>
      </c>
      <c r="QH38" s="143">
        <v>0</v>
      </c>
      <c r="QI38" s="143">
        <v>0</v>
      </c>
      <c r="QJ38" s="143">
        <v>0</v>
      </c>
      <c r="QK38" s="143">
        <v>0</v>
      </c>
      <c r="QL38" s="143">
        <v>0</v>
      </c>
      <c r="QM38" s="143"/>
      <c r="QN38" s="143"/>
      <c r="QO38" s="8">
        <f t="shared" si="144"/>
        <v>0</v>
      </c>
      <c r="QP38" s="290">
        <v>0</v>
      </c>
      <c r="QQ38" s="290">
        <v>0</v>
      </c>
      <c r="QR38" s="290">
        <v>0</v>
      </c>
      <c r="QS38" s="290"/>
      <c r="QT38" s="290">
        <v>0</v>
      </c>
      <c r="QU38" s="290"/>
      <c r="QV38" s="290"/>
      <c r="QW38" s="290">
        <v>0</v>
      </c>
      <c r="QX38" s="290"/>
      <c r="QY38" s="290">
        <v>0</v>
      </c>
      <c r="QZ38" s="290"/>
      <c r="RA38" s="290"/>
      <c r="RB38" s="143">
        <f t="shared" si="145"/>
        <v>0</v>
      </c>
      <c r="RC38" s="8">
        <f t="shared" si="40"/>
        <v>0</v>
      </c>
      <c r="RD38" s="8">
        <f t="shared" si="41"/>
        <v>0</v>
      </c>
      <c r="RE38" s="290">
        <f t="shared" si="146"/>
        <v>0</v>
      </c>
      <c r="RF38" s="8">
        <v>0</v>
      </c>
      <c r="RG38" s="143">
        <v>0</v>
      </c>
      <c r="RH38" s="143">
        <v>0</v>
      </c>
      <c r="RI38" s="143">
        <v>0</v>
      </c>
      <c r="RJ38" s="143">
        <v>0</v>
      </c>
      <c r="RK38" s="143">
        <v>0</v>
      </c>
      <c r="RL38" s="292">
        <v>0</v>
      </c>
      <c r="RM38" s="143">
        <v>0</v>
      </c>
      <c r="RN38" s="143">
        <v>0</v>
      </c>
      <c r="RO38" s="143">
        <v>0</v>
      </c>
      <c r="RP38" s="143"/>
      <c r="RQ38" s="143"/>
      <c r="RR38" s="8">
        <f t="shared" si="147"/>
        <v>0</v>
      </c>
      <c r="RS38" s="290">
        <v>0</v>
      </c>
      <c r="RT38" s="290"/>
      <c r="RU38" s="290">
        <v>0</v>
      </c>
      <c r="RV38" s="290">
        <v>0</v>
      </c>
      <c r="RW38" s="290">
        <v>0</v>
      </c>
      <c r="RX38" s="290">
        <v>0</v>
      </c>
      <c r="RY38" s="290"/>
      <c r="RZ38" s="290">
        <v>0</v>
      </c>
      <c r="SA38" s="290">
        <v>0</v>
      </c>
      <c r="SB38" s="290">
        <v>0</v>
      </c>
      <c r="SC38" s="290"/>
      <c r="SD38" s="290"/>
      <c r="SE38" s="8">
        <f t="shared" si="42"/>
        <v>0</v>
      </c>
      <c r="SF38" s="8">
        <f t="shared" si="43"/>
        <v>0</v>
      </c>
      <c r="SG38" s="8">
        <f t="shared" si="44"/>
        <v>0</v>
      </c>
      <c r="SH38" s="290">
        <f t="shared" si="148"/>
        <v>0</v>
      </c>
      <c r="SI38" s="290">
        <v>0</v>
      </c>
      <c r="SJ38" s="143">
        <v>0</v>
      </c>
      <c r="SK38" s="143">
        <v>0</v>
      </c>
      <c r="SL38" s="143">
        <v>0</v>
      </c>
      <c r="SM38" s="143">
        <v>0</v>
      </c>
      <c r="SN38" s="143">
        <v>0</v>
      </c>
      <c r="SO38" s="143">
        <v>0</v>
      </c>
      <c r="SP38" s="143">
        <v>0</v>
      </c>
      <c r="SQ38" s="143">
        <v>0</v>
      </c>
      <c r="SR38" s="143">
        <v>0</v>
      </c>
      <c r="SS38" s="143"/>
      <c r="ST38" s="143"/>
      <c r="SU38" s="8">
        <f t="shared" si="149"/>
        <v>0</v>
      </c>
      <c r="SV38" s="290">
        <v>0</v>
      </c>
      <c r="SW38" s="290">
        <v>0</v>
      </c>
      <c r="SX38" s="290">
        <v>0</v>
      </c>
      <c r="SY38" s="290">
        <v>0</v>
      </c>
      <c r="SZ38" s="290">
        <v>0</v>
      </c>
      <c r="TA38" s="290"/>
      <c r="TB38" s="290"/>
      <c r="TC38" s="290">
        <v>0</v>
      </c>
      <c r="TD38" s="290">
        <v>0</v>
      </c>
      <c r="TE38" s="290">
        <f>VLOOKUP(C38,'[2]Фін.рез.(витрати)'!$C$8:$AH$94,32,0)</f>
        <v>0</v>
      </c>
      <c r="TF38" s="290"/>
      <c r="TG38" s="290"/>
      <c r="TH38" s="8">
        <f t="shared" si="45"/>
        <v>0</v>
      </c>
      <c r="TI38" s="8">
        <f t="shared" si="46"/>
        <v>0</v>
      </c>
      <c r="TJ38" s="8">
        <f t="shared" si="47"/>
        <v>0</v>
      </c>
      <c r="TK38" s="290">
        <f t="shared" si="150"/>
        <v>0</v>
      </c>
      <c r="TL38" s="290">
        <v>0</v>
      </c>
      <c r="TM38" s="143">
        <v>0</v>
      </c>
      <c r="TN38" s="143">
        <v>0</v>
      </c>
      <c r="TO38" s="143">
        <v>0</v>
      </c>
      <c r="TP38" s="143">
        <v>0</v>
      </c>
      <c r="TQ38" s="143">
        <v>0</v>
      </c>
      <c r="TR38" s="143">
        <v>0</v>
      </c>
      <c r="TS38" s="143">
        <v>0</v>
      </c>
      <c r="TT38" s="143">
        <v>0</v>
      </c>
      <c r="TU38" s="143">
        <v>0</v>
      </c>
      <c r="TV38" s="143"/>
      <c r="TW38" s="143"/>
      <c r="TX38" s="8">
        <f t="shared" si="151"/>
        <v>0</v>
      </c>
      <c r="TY38" s="290">
        <v>0</v>
      </c>
      <c r="TZ38" s="290">
        <v>0</v>
      </c>
      <c r="UA38" s="290">
        <v>0</v>
      </c>
      <c r="UB38" s="290">
        <v>0</v>
      </c>
      <c r="UC38" s="290">
        <v>0</v>
      </c>
      <c r="UD38" s="290">
        <v>0</v>
      </c>
      <c r="UE38" s="290">
        <v>0</v>
      </c>
      <c r="UF38" s="290">
        <v>0</v>
      </c>
      <c r="UG38" s="290">
        <v>0</v>
      </c>
      <c r="UH38" s="290">
        <f>VLOOKUP(C38,'[2]Фін.рез.(витрати)'!$C$8:$AI$94,33,0)</f>
        <v>0</v>
      </c>
      <c r="UI38" s="290"/>
      <c r="UJ38" s="290"/>
      <c r="UK38" s="8">
        <f t="shared" si="48"/>
        <v>0</v>
      </c>
      <c r="UL38" s="8">
        <f t="shared" si="49"/>
        <v>0</v>
      </c>
      <c r="UM38" s="8">
        <f t="shared" si="50"/>
        <v>0</v>
      </c>
      <c r="UN38" s="290">
        <f t="shared" si="152"/>
        <v>0</v>
      </c>
      <c r="UO38" s="290">
        <v>0</v>
      </c>
      <c r="UP38" s="143">
        <v>0</v>
      </c>
      <c r="UQ38" s="143">
        <v>0</v>
      </c>
      <c r="UR38" s="143">
        <v>0</v>
      </c>
      <c r="US38" s="143">
        <v>0</v>
      </c>
      <c r="UT38" s="143">
        <v>0</v>
      </c>
      <c r="UU38" s="143">
        <v>0</v>
      </c>
      <c r="UV38" s="143">
        <v>0</v>
      </c>
      <c r="UW38" s="143">
        <v>0</v>
      </c>
      <c r="UX38" s="143">
        <v>0</v>
      </c>
      <c r="UY38" s="143"/>
      <c r="UZ38" s="143"/>
      <c r="VA38" s="8">
        <f t="shared" si="51"/>
        <v>0</v>
      </c>
      <c r="VB38" s="143"/>
      <c r="VC38" s="143"/>
      <c r="VD38" s="143"/>
      <c r="VE38" s="143"/>
      <c r="VF38" s="143"/>
      <c r="VG38" s="143"/>
      <c r="VH38" s="143"/>
      <c r="VI38" s="143"/>
      <c r="VJ38" s="143"/>
      <c r="VK38" s="143"/>
      <c r="VL38" s="143"/>
      <c r="VM38" s="143"/>
      <c r="VN38" s="8">
        <f t="shared" si="52"/>
        <v>0</v>
      </c>
      <c r="VO38" s="8">
        <f t="shared" si="53"/>
        <v>0</v>
      </c>
      <c r="VP38" s="8">
        <f t="shared" si="54"/>
        <v>0</v>
      </c>
      <c r="VQ38" s="88">
        <f t="shared" si="55"/>
        <v>0</v>
      </c>
      <c r="VR38" s="150"/>
      <c r="VS38" s="150"/>
      <c r="VT38" s="150"/>
      <c r="VU38" s="150"/>
      <c r="VV38" s="150"/>
      <c r="VW38" s="150"/>
      <c r="VX38" s="150"/>
      <c r="VY38" s="150"/>
      <c r="VZ38" s="150"/>
      <c r="WA38" s="150"/>
      <c r="WB38" s="150"/>
      <c r="WC38" s="150"/>
      <c r="WD38" s="88">
        <f t="shared" si="56"/>
        <v>0</v>
      </c>
      <c r="WE38" s="143"/>
      <c r="WF38" s="143"/>
      <c r="WG38" s="143"/>
      <c r="WH38" s="143"/>
      <c r="WI38" s="143"/>
      <c r="WJ38" s="143"/>
      <c r="WK38" s="143"/>
      <c r="WL38" s="143"/>
      <c r="WM38" s="143"/>
      <c r="WN38" s="143"/>
      <c r="WO38" s="143"/>
      <c r="WP38" s="143"/>
      <c r="WQ38" s="88">
        <f t="shared" si="57"/>
        <v>0</v>
      </c>
      <c r="WR38" s="88">
        <f t="shared" si="58"/>
        <v>0</v>
      </c>
      <c r="WS38" s="88">
        <f t="shared" si="59"/>
        <v>0</v>
      </c>
      <c r="WT38" s="291">
        <f t="shared" si="153"/>
        <v>0</v>
      </c>
      <c r="WU38" s="291">
        <v>0</v>
      </c>
      <c r="WV38" s="150">
        <v>0</v>
      </c>
      <c r="WW38" s="150">
        <v>0</v>
      </c>
      <c r="WX38" s="150">
        <v>0</v>
      </c>
      <c r="WY38" s="150">
        <v>0</v>
      </c>
      <c r="WZ38" s="150">
        <v>0</v>
      </c>
      <c r="XA38" s="150">
        <v>0</v>
      </c>
      <c r="XB38" s="150">
        <v>0</v>
      </c>
      <c r="XC38" s="150">
        <v>0</v>
      </c>
      <c r="XD38" s="150">
        <v>0</v>
      </c>
      <c r="XE38" s="150"/>
      <c r="XF38" s="150"/>
      <c r="XG38" s="291">
        <f t="shared" si="154"/>
        <v>93.118009948082431</v>
      </c>
      <c r="XH38" s="290">
        <v>9.8683697277445539</v>
      </c>
      <c r="XI38" s="290">
        <v>9.6486053066401958</v>
      </c>
      <c r="XJ38" s="290"/>
      <c r="XK38" s="290">
        <v>0</v>
      </c>
      <c r="XL38" s="290">
        <v>20.793818643667215</v>
      </c>
      <c r="XM38" s="290">
        <v>10.397156995908503</v>
      </c>
      <c r="XN38" s="290">
        <v>10.377437738690707</v>
      </c>
      <c r="XO38" s="290">
        <v>10.393867906915462</v>
      </c>
      <c r="XP38" s="290">
        <v>10.222211564061533</v>
      </c>
      <c r="XQ38" s="290">
        <f>VLOOKUP(C38,'[2]Фін.рез.(витрати)'!$C$8:$AL$94,36,0)</f>
        <v>11.416542064454241</v>
      </c>
      <c r="XR38" s="290"/>
      <c r="XS38" s="290"/>
      <c r="XT38" s="88">
        <f t="shared" si="60"/>
        <v>93.118009948082431</v>
      </c>
      <c r="XU38" s="88">
        <f t="shared" si="61"/>
        <v>0</v>
      </c>
      <c r="XV38" s="88">
        <f t="shared" si="62"/>
        <v>93.118009948082431</v>
      </c>
      <c r="XW38" s="291">
        <f t="shared" si="155"/>
        <v>0</v>
      </c>
      <c r="XX38" s="291">
        <v>0</v>
      </c>
      <c r="XY38" s="150">
        <v>0</v>
      </c>
      <c r="XZ38" s="150">
        <v>0</v>
      </c>
      <c r="YA38" s="150">
        <v>0</v>
      </c>
      <c r="YB38" s="150">
        <v>0</v>
      </c>
      <c r="YC38" s="150">
        <v>0</v>
      </c>
      <c r="YD38" s="150">
        <v>0</v>
      </c>
      <c r="YE38" s="150">
        <v>0</v>
      </c>
      <c r="YF38" s="150">
        <v>0</v>
      </c>
      <c r="YG38" s="150">
        <v>0</v>
      </c>
      <c r="YH38" s="150"/>
      <c r="YI38" s="150"/>
      <c r="YJ38" s="88">
        <f t="shared" si="156"/>
        <v>0</v>
      </c>
      <c r="YK38" s="290">
        <v>0</v>
      </c>
      <c r="YL38" s="290">
        <v>0</v>
      </c>
      <c r="YM38" s="290">
        <v>0</v>
      </c>
      <c r="YN38" s="290">
        <v>0</v>
      </c>
      <c r="YO38" s="290">
        <v>0</v>
      </c>
      <c r="YP38" s="290">
        <v>0</v>
      </c>
      <c r="YQ38" s="290">
        <v>0</v>
      </c>
      <c r="YR38" s="290">
        <v>0</v>
      </c>
      <c r="YS38" s="290">
        <v>0</v>
      </c>
      <c r="YT38" s="290">
        <f>VLOOKUP(C38,'[2]Фін.рез.(витрати)'!$C$8:$AM$94,37,0)</f>
        <v>0</v>
      </c>
      <c r="YU38" s="290"/>
      <c r="YV38" s="290"/>
      <c r="YW38" s="143">
        <f t="shared" si="157"/>
        <v>0</v>
      </c>
      <c r="YX38" s="88">
        <f t="shared" si="63"/>
        <v>0</v>
      </c>
      <c r="YY38" s="88">
        <f t="shared" si="64"/>
        <v>0</v>
      </c>
      <c r="YZ38" s="291">
        <f t="shared" si="158"/>
        <v>0</v>
      </c>
      <c r="ZA38" s="291">
        <v>0</v>
      </c>
      <c r="ZB38" s="150">
        <v>0</v>
      </c>
      <c r="ZC38" s="150">
        <v>0</v>
      </c>
      <c r="ZD38" s="150">
        <v>0</v>
      </c>
      <c r="ZE38" s="150">
        <v>0</v>
      </c>
      <c r="ZF38" s="150">
        <v>0</v>
      </c>
      <c r="ZG38" s="150">
        <v>0</v>
      </c>
      <c r="ZH38" s="150">
        <v>0</v>
      </c>
      <c r="ZI38" s="150">
        <v>0</v>
      </c>
      <c r="ZJ38" s="150">
        <v>0</v>
      </c>
      <c r="ZK38" s="150"/>
      <c r="ZL38" s="150"/>
      <c r="ZM38" s="88">
        <f t="shared" si="159"/>
        <v>0</v>
      </c>
      <c r="ZN38" s="291"/>
      <c r="ZO38" s="290">
        <v>0</v>
      </c>
      <c r="ZP38" s="290">
        <v>0</v>
      </c>
      <c r="ZQ38" s="290">
        <v>0</v>
      </c>
      <c r="ZR38" s="290"/>
      <c r="ZS38" s="290"/>
      <c r="ZT38" s="290"/>
      <c r="ZU38" s="290"/>
      <c r="ZV38" s="290"/>
      <c r="ZW38" s="290"/>
      <c r="ZX38" s="290"/>
      <c r="ZY38" s="290"/>
      <c r="ZZ38" s="88">
        <f t="shared" si="65"/>
        <v>0</v>
      </c>
      <c r="AAA38" s="88">
        <f t="shared" si="66"/>
        <v>0</v>
      </c>
      <c r="AAB38" s="88">
        <f t="shared" si="67"/>
        <v>0</v>
      </c>
      <c r="AAC38" s="291">
        <f t="shared" si="160"/>
        <v>0</v>
      </c>
      <c r="AAD38" s="291">
        <v>0</v>
      </c>
      <c r="AAE38" s="150">
        <v>0</v>
      </c>
      <c r="AAF38" s="150">
        <v>0</v>
      </c>
      <c r="AAG38" s="150">
        <v>0</v>
      </c>
      <c r="AAH38" s="150">
        <v>0</v>
      </c>
      <c r="AAI38" s="150">
        <v>0</v>
      </c>
      <c r="AAJ38" s="150">
        <v>0</v>
      </c>
      <c r="AAK38" s="150">
        <v>0</v>
      </c>
      <c r="AAL38" s="150">
        <v>0</v>
      </c>
      <c r="AAM38" s="150">
        <v>0</v>
      </c>
      <c r="AAN38" s="150"/>
      <c r="AAO38" s="150"/>
      <c r="AAP38" s="88">
        <f t="shared" si="161"/>
        <v>0</v>
      </c>
      <c r="AAQ38" s="290">
        <v>0</v>
      </c>
      <c r="AAR38" s="290">
        <v>0</v>
      </c>
      <c r="AAS38" s="290">
        <v>0</v>
      </c>
      <c r="AAT38" s="290">
        <v>0</v>
      </c>
      <c r="AAU38" s="290">
        <v>0</v>
      </c>
      <c r="AAV38" s="290">
        <v>0</v>
      </c>
      <c r="AAW38" s="290">
        <v>0</v>
      </c>
      <c r="AAX38" s="290">
        <v>0</v>
      </c>
      <c r="AAY38" s="290">
        <v>0</v>
      </c>
      <c r="AAZ38" s="290">
        <f>VLOOKUP(C38,'[2]Фін.рез.(витрати)'!$C$8:$AO$94,39,0)</f>
        <v>0</v>
      </c>
      <c r="ABA38" s="290"/>
      <c r="ABB38" s="290"/>
      <c r="ABC38" s="88">
        <f t="shared" si="68"/>
        <v>0</v>
      </c>
      <c r="ABD38" s="88">
        <f t="shared" si="69"/>
        <v>0</v>
      </c>
      <c r="ABE38" s="88">
        <f t="shared" si="70"/>
        <v>0</v>
      </c>
      <c r="ABF38" s="291">
        <f t="shared" si="162"/>
        <v>0</v>
      </c>
      <c r="ABG38" s="291">
        <v>0</v>
      </c>
      <c r="ABH38" s="150">
        <v>0</v>
      </c>
      <c r="ABI38" s="150">
        <v>0</v>
      </c>
      <c r="ABJ38" s="150">
        <v>0</v>
      </c>
      <c r="ABK38" s="150">
        <v>0</v>
      </c>
      <c r="ABL38" s="150">
        <v>0</v>
      </c>
      <c r="ABM38" s="150">
        <v>0</v>
      </c>
      <c r="ABN38" s="150">
        <v>0</v>
      </c>
      <c r="ABO38" s="150">
        <v>0</v>
      </c>
      <c r="ABP38" s="150">
        <v>0</v>
      </c>
      <c r="ABQ38" s="150"/>
      <c r="ABR38" s="150"/>
      <c r="ABS38" s="88">
        <f t="shared" si="163"/>
        <v>0</v>
      </c>
      <c r="ABT38" s="290">
        <v>0</v>
      </c>
      <c r="ABU38" s="290"/>
      <c r="ABV38" s="290"/>
      <c r="ABW38" s="290"/>
      <c r="ABX38" s="290"/>
      <c r="ABY38" s="290"/>
      <c r="ABZ38" s="290"/>
      <c r="ACA38" s="290">
        <v>0</v>
      </c>
      <c r="ACB38" s="290">
        <v>0</v>
      </c>
      <c r="ACC38" s="290">
        <f>VLOOKUP(C38,'[2]Фін.рез.(витрати)'!$C$8:$AP$94,40,0)</f>
        <v>0</v>
      </c>
      <c r="ACD38" s="290"/>
      <c r="ACE38" s="290"/>
      <c r="ACF38" s="88">
        <f t="shared" si="71"/>
        <v>0</v>
      </c>
      <c r="ACG38" s="88">
        <f t="shared" si="72"/>
        <v>0</v>
      </c>
      <c r="ACH38" s="88">
        <f t="shared" si="73"/>
        <v>0</v>
      </c>
      <c r="ACI38" s="86">
        <f t="shared" si="74"/>
        <v>0</v>
      </c>
      <c r="ACJ38" s="88">
        <f t="shared" si="75"/>
        <v>0</v>
      </c>
      <c r="ACK38" s="288">
        <f t="shared" si="76"/>
        <v>0</v>
      </c>
      <c r="ACL38" s="88">
        <f t="shared" si="77"/>
        <v>0</v>
      </c>
      <c r="ACM38" s="88">
        <f t="shared" si="78"/>
        <v>0</v>
      </c>
      <c r="ACN38" s="290">
        <f t="shared" si="164"/>
        <v>0</v>
      </c>
      <c r="ACO38" s="290">
        <v>0</v>
      </c>
      <c r="ACP38" s="143">
        <v>0</v>
      </c>
      <c r="ACQ38" s="143">
        <v>0</v>
      </c>
      <c r="ACR38" s="143">
        <v>0</v>
      </c>
      <c r="ACS38" s="143">
        <v>0</v>
      </c>
      <c r="ACT38" s="143">
        <v>0</v>
      </c>
      <c r="ACU38" s="143">
        <v>0</v>
      </c>
      <c r="ACV38" s="143">
        <v>0</v>
      </c>
      <c r="ACW38" s="143">
        <v>0</v>
      </c>
      <c r="ACX38" s="143">
        <v>0</v>
      </c>
      <c r="ACY38" s="143"/>
      <c r="ACZ38" s="143"/>
      <c r="ADA38" s="8">
        <f t="shared" si="165"/>
        <v>0</v>
      </c>
      <c r="ADB38" s="290">
        <v>0</v>
      </c>
      <c r="ADC38" s="290">
        <v>0</v>
      </c>
      <c r="ADD38" s="290">
        <v>0</v>
      </c>
      <c r="ADE38" s="290">
        <v>0</v>
      </c>
      <c r="ADF38" s="290">
        <v>0</v>
      </c>
      <c r="ADG38" s="290">
        <v>0</v>
      </c>
      <c r="ADH38" s="290">
        <v>0</v>
      </c>
      <c r="ADI38" s="290">
        <v>0</v>
      </c>
      <c r="ADJ38" s="290">
        <v>0</v>
      </c>
      <c r="ADK38" s="290">
        <f>VLOOKUP(C38,'[2]Фін.рез.(витрати)'!$C$8:$AR$94,42,0)</f>
        <v>0</v>
      </c>
      <c r="ADL38" s="290"/>
      <c r="ADM38" s="290"/>
      <c r="ADN38" s="8">
        <f t="shared" si="79"/>
        <v>0</v>
      </c>
      <c r="ADO38" s="8">
        <f t="shared" si="80"/>
        <v>0</v>
      </c>
      <c r="ADP38" s="8">
        <f t="shared" si="81"/>
        <v>0</v>
      </c>
      <c r="ADQ38" s="290">
        <f t="shared" si="166"/>
        <v>0</v>
      </c>
      <c r="ADR38" s="290">
        <v>0</v>
      </c>
      <c r="ADS38" s="143">
        <v>0</v>
      </c>
      <c r="ADT38" s="143">
        <v>0</v>
      </c>
      <c r="ADU38" s="143">
        <v>0</v>
      </c>
      <c r="ADV38" s="143">
        <v>0</v>
      </c>
      <c r="ADW38" s="143">
        <v>0</v>
      </c>
      <c r="ADX38" s="143">
        <v>0</v>
      </c>
      <c r="ADY38" s="143">
        <v>0</v>
      </c>
      <c r="ADZ38" s="143">
        <v>0</v>
      </c>
      <c r="AEA38" s="143">
        <v>0</v>
      </c>
      <c r="AEB38" s="143"/>
      <c r="AEC38" s="143"/>
      <c r="AED38" s="8">
        <f t="shared" si="167"/>
        <v>0</v>
      </c>
      <c r="AEE38" s="290">
        <v>0</v>
      </c>
      <c r="AEF38" s="290">
        <v>0</v>
      </c>
      <c r="AEG38" s="290">
        <v>0</v>
      </c>
      <c r="AEH38" s="290">
        <v>0</v>
      </c>
      <c r="AEI38" s="290">
        <v>0</v>
      </c>
      <c r="AEJ38" s="290">
        <v>0</v>
      </c>
      <c r="AEK38" s="290">
        <v>0</v>
      </c>
      <c r="AEL38" s="290">
        <v>0</v>
      </c>
      <c r="AEM38" s="290">
        <v>0</v>
      </c>
      <c r="AEN38" s="290">
        <f>VLOOKUP(C38,'[2]Фін.рез.(витрати)'!$C$8:$AS$94,43,0)</f>
        <v>0</v>
      </c>
      <c r="AEO38" s="290"/>
      <c r="AEP38" s="290"/>
      <c r="AEQ38" s="8">
        <f t="shared" si="82"/>
        <v>0</v>
      </c>
      <c r="AER38" s="8">
        <f t="shared" si="83"/>
        <v>0</v>
      </c>
      <c r="AES38" s="8">
        <f t="shared" si="84"/>
        <v>0</v>
      </c>
      <c r="AET38" s="290">
        <f t="shared" si="168"/>
        <v>0</v>
      </c>
      <c r="AEU38" s="290"/>
      <c r="AEV38" s="143"/>
      <c r="AEW38" s="143"/>
      <c r="AEX38" s="143"/>
      <c r="AEY38" s="143"/>
      <c r="AEZ38" s="143"/>
      <c r="AFA38" s="143"/>
      <c r="AFB38" s="143"/>
      <c r="AFC38" s="143"/>
      <c r="AFD38" s="143"/>
      <c r="AFE38" s="143"/>
      <c r="AFF38" s="143"/>
      <c r="AFG38" s="8">
        <f t="shared" si="169"/>
        <v>0</v>
      </c>
      <c r="AFH38" s="290"/>
      <c r="AFI38" s="290"/>
      <c r="AFJ38" s="290"/>
      <c r="AFK38" s="290"/>
      <c r="AFL38" s="290"/>
      <c r="AFM38" s="290"/>
      <c r="AFN38" s="290"/>
      <c r="AFO38" s="290"/>
      <c r="AFP38" s="290"/>
      <c r="AFQ38" s="290"/>
      <c r="AFR38" s="290"/>
      <c r="AFS38" s="290"/>
      <c r="AFT38" s="8">
        <f t="shared" si="85"/>
        <v>0</v>
      </c>
      <c r="AFU38" s="8">
        <f t="shared" si="86"/>
        <v>0</v>
      </c>
      <c r="AFV38" s="94">
        <f t="shared" si="87"/>
        <v>0</v>
      </c>
      <c r="AFW38" s="293">
        <f t="shared" si="88"/>
        <v>4926.7800000000007</v>
      </c>
      <c r="AFX38" s="294">
        <f t="shared" si="89"/>
        <v>2907.3531916732973</v>
      </c>
      <c r="AFY38" s="295">
        <f t="shared" si="90"/>
        <v>-2019.4268083267034</v>
      </c>
      <c r="AFZ38" s="8">
        <f t="shared" si="170"/>
        <v>-2019.4268083267034</v>
      </c>
      <c r="AGA38" s="95">
        <f t="shared" si="171"/>
        <v>0</v>
      </c>
      <c r="AGB38" s="296">
        <f t="shared" si="91"/>
        <v>5912.1360000000004</v>
      </c>
      <c r="AGC38" s="295">
        <f t="shared" si="91"/>
        <v>3488.8238300079565</v>
      </c>
      <c r="AGD38" s="295">
        <f t="shared" si="92"/>
        <v>-2423.3121699920439</v>
      </c>
      <c r="AGE38" s="8">
        <f t="shared" si="93"/>
        <v>-2423.3121699920439</v>
      </c>
      <c r="AGF38" s="94">
        <f t="shared" si="94"/>
        <v>0</v>
      </c>
      <c r="AGG38" s="107">
        <f t="shared" si="172"/>
        <v>295.60680000000002</v>
      </c>
      <c r="AGH38" s="140">
        <f t="shared" si="173"/>
        <v>174.44119150039785</v>
      </c>
      <c r="AGI38" s="295">
        <f t="shared" si="95"/>
        <v>-121.16560849960217</v>
      </c>
      <c r="AGJ38" s="8">
        <f t="shared" si="96"/>
        <v>-121.16560849960217</v>
      </c>
      <c r="AGK38" s="95">
        <f t="shared" si="97"/>
        <v>0</v>
      </c>
      <c r="AGL38" s="108">
        <f t="shared" si="174"/>
        <v>6207.7428</v>
      </c>
      <c r="AGM38" s="108">
        <f t="shared" si="174"/>
        <v>3663.2650215083545</v>
      </c>
      <c r="AGN38" s="297">
        <f t="shared" si="99"/>
        <v>-2544.4777784916455</v>
      </c>
      <c r="AGO38" s="108">
        <f t="shared" si="100"/>
        <v>-2544.4777784916455</v>
      </c>
      <c r="AGP38" s="109">
        <f t="shared" si="101"/>
        <v>0</v>
      </c>
      <c r="AGQ38" s="139">
        <f t="shared" si="175"/>
        <v>4.7619047619047623E-2</v>
      </c>
      <c r="AGR38" s="298"/>
      <c r="AGS38" s="298">
        <v>0.05</v>
      </c>
      <c r="AGT38" s="299"/>
      <c r="AGU38" s="177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</row>
    <row r="39" spans="1:892" s="141" customFormat="1" ht="12.75" outlineLevel="1" x14ac:dyDescent="0.25">
      <c r="A39" s="154">
        <v>469</v>
      </c>
      <c r="B39" s="285">
        <v>3</v>
      </c>
      <c r="C39" s="300" t="s">
        <v>1734</v>
      </c>
      <c r="D39" s="301">
        <v>1</v>
      </c>
      <c r="E39" s="149">
        <v>149.30000000000001</v>
      </c>
      <c r="F39" s="288">
        <f t="shared" si="0"/>
        <v>747.78</v>
      </c>
      <c r="G39" s="289">
        <f t="shared" si="1"/>
        <v>709.12242597780016</v>
      </c>
      <c r="H39" s="288">
        <f t="shared" si="2"/>
        <v>-38.65757402219981</v>
      </c>
      <c r="I39" s="88">
        <f t="shared" si="3"/>
        <v>-38.65757402219981</v>
      </c>
      <c r="J39" s="88">
        <f t="shared" si="4"/>
        <v>0</v>
      </c>
      <c r="K39" s="290">
        <f t="shared" si="102"/>
        <v>0</v>
      </c>
      <c r="L39" s="143">
        <v>0</v>
      </c>
      <c r="M39" s="143">
        <v>0</v>
      </c>
      <c r="N39" s="143">
        <v>0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  <c r="T39" s="143">
        <v>0</v>
      </c>
      <c r="U39" s="143">
        <v>0</v>
      </c>
      <c r="V39" s="143"/>
      <c r="W39" s="143"/>
      <c r="X39" s="143">
        <f t="shared" si="103"/>
        <v>0</v>
      </c>
      <c r="Y39" s="290">
        <v>0</v>
      </c>
      <c r="Z39" s="290">
        <v>0</v>
      </c>
      <c r="AA39" s="290">
        <v>0</v>
      </c>
      <c r="AB39" s="290">
        <v>0</v>
      </c>
      <c r="AC39" s="290">
        <v>0</v>
      </c>
      <c r="AD39" s="290">
        <v>0</v>
      </c>
      <c r="AE39" s="290">
        <v>0</v>
      </c>
      <c r="AF39" s="290">
        <v>0</v>
      </c>
      <c r="AG39" s="290">
        <v>0</v>
      </c>
      <c r="AH39" s="290">
        <v>0</v>
      </c>
      <c r="AI39" s="290"/>
      <c r="AJ39" s="290"/>
      <c r="AK39" s="143"/>
      <c r="AL39" s="143">
        <f t="shared" si="104"/>
        <v>0</v>
      </c>
      <c r="AM39" s="143">
        <f t="shared" si="5"/>
        <v>0</v>
      </c>
      <c r="AN39" s="290">
        <f t="shared" si="105"/>
        <v>0</v>
      </c>
      <c r="AO39" s="143">
        <v>0</v>
      </c>
      <c r="AP39" s="143">
        <v>0</v>
      </c>
      <c r="AQ39" s="143">
        <v>0</v>
      </c>
      <c r="AR39" s="143">
        <v>0</v>
      </c>
      <c r="AS39" s="143">
        <v>0</v>
      </c>
      <c r="AT39" s="143">
        <v>0</v>
      </c>
      <c r="AU39" s="143">
        <v>0</v>
      </c>
      <c r="AV39" s="143">
        <v>0</v>
      </c>
      <c r="AW39" s="143">
        <v>0</v>
      </c>
      <c r="AX39" s="143">
        <v>0</v>
      </c>
      <c r="AY39" s="143"/>
      <c r="AZ39" s="143"/>
      <c r="BA39" s="8">
        <f t="shared" si="106"/>
        <v>0</v>
      </c>
      <c r="BB39" s="290">
        <v>0</v>
      </c>
      <c r="BC39" s="290">
        <v>0</v>
      </c>
      <c r="BD39" s="290">
        <v>0</v>
      </c>
      <c r="BE39" s="290">
        <v>0</v>
      </c>
      <c r="BF39" s="290">
        <v>0</v>
      </c>
      <c r="BG39" s="290">
        <v>0</v>
      </c>
      <c r="BH39" s="290">
        <v>0</v>
      </c>
      <c r="BI39" s="290">
        <v>0</v>
      </c>
      <c r="BJ39" s="290">
        <v>0</v>
      </c>
      <c r="BK39" s="290">
        <v>0</v>
      </c>
      <c r="BL39" s="290"/>
      <c r="BM39" s="290"/>
      <c r="BN39" s="143"/>
      <c r="BO39" s="8">
        <f t="shared" si="6"/>
        <v>0</v>
      </c>
      <c r="BP39" s="8">
        <f t="shared" si="7"/>
        <v>0</v>
      </c>
      <c r="BQ39" s="290">
        <f t="shared" si="107"/>
        <v>0</v>
      </c>
      <c r="BR39" s="143">
        <v>0</v>
      </c>
      <c r="BS39" s="263">
        <v>0</v>
      </c>
      <c r="BT39" s="143">
        <v>0</v>
      </c>
      <c r="BU39" s="143">
        <v>0</v>
      </c>
      <c r="BV39" s="143">
        <v>0</v>
      </c>
      <c r="BW39" s="143">
        <v>0</v>
      </c>
      <c r="BX39" s="143">
        <v>0</v>
      </c>
      <c r="BY39" s="143">
        <v>0</v>
      </c>
      <c r="BZ39" s="143">
        <v>0</v>
      </c>
      <c r="CA39" s="143">
        <v>0</v>
      </c>
      <c r="CB39" s="143"/>
      <c r="CC39" s="143"/>
      <c r="CD39" s="290">
        <f t="shared" si="108"/>
        <v>0</v>
      </c>
      <c r="CE39" s="290">
        <v>0</v>
      </c>
      <c r="CF39" s="290">
        <v>0</v>
      </c>
      <c r="CG39" s="290">
        <v>0</v>
      </c>
      <c r="CH39" s="290">
        <v>0</v>
      </c>
      <c r="CI39" s="290">
        <v>0</v>
      </c>
      <c r="CJ39" s="290">
        <v>0</v>
      </c>
      <c r="CK39" s="290">
        <v>0</v>
      </c>
      <c r="CL39" s="290">
        <v>0</v>
      </c>
      <c r="CM39" s="290">
        <v>0</v>
      </c>
      <c r="CN39" s="290">
        <v>0</v>
      </c>
      <c r="CO39" s="290"/>
      <c r="CP39" s="290"/>
      <c r="CQ39" s="143"/>
      <c r="CR39" s="8">
        <f t="shared" si="8"/>
        <v>0</v>
      </c>
      <c r="CS39" s="8">
        <f t="shared" si="9"/>
        <v>0</v>
      </c>
      <c r="CT39" s="290">
        <f t="shared" si="109"/>
        <v>0</v>
      </c>
      <c r="CU39" s="290">
        <v>0</v>
      </c>
      <c r="CV39" s="143">
        <v>0</v>
      </c>
      <c r="CW39" s="143">
        <v>0</v>
      </c>
      <c r="CX39" s="143">
        <v>0</v>
      </c>
      <c r="CY39" s="143">
        <v>0</v>
      </c>
      <c r="CZ39" s="143">
        <v>0</v>
      </c>
      <c r="DA39" s="143">
        <v>0</v>
      </c>
      <c r="DB39" s="143">
        <v>0</v>
      </c>
      <c r="DC39" s="143">
        <v>0</v>
      </c>
      <c r="DD39" s="143">
        <v>0</v>
      </c>
      <c r="DE39" s="143"/>
      <c r="DF39" s="143"/>
      <c r="DG39" s="290">
        <f t="shared" si="110"/>
        <v>0</v>
      </c>
      <c r="DH39" s="290">
        <v>0</v>
      </c>
      <c r="DI39" s="290">
        <v>0</v>
      </c>
      <c r="DJ39" s="290">
        <v>0</v>
      </c>
      <c r="DK39" s="290">
        <v>0</v>
      </c>
      <c r="DL39" s="290">
        <v>0</v>
      </c>
      <c r="DM39" s="290">
        <v>0</v>
      </c>
      <c r="DN39" s="290">
        <v>0</v>
      </c>
      <c r="DO39" s="290">
        <v>0</v>
      </c>
      <c r="DP39" s="290">
        <v>0</v>
      </c>
      <c r="DQ39" s="290">
        <v>0</v>
      </c>
      <c r="DR39" s="290"/>
      <c r="DS39" s="290"/>
      <c r="DT39" s="143">
        <f t="shared" si="111"/>
        <v>0</v>
      </c>
      <c r="DU39" s="8">
        <f t="shared" si="10"/>
        <v>0</v>
      </c>
      <c r="DV39" s="8">
        <f t="shared" si="112"/>
        <v>0</v>
      </c>
      <c r="DW39" s="290">
        <f t="shared" si="11"/>
        <v>0</v>
      </c>
      <c r="DX39" s="290">
        <v>0</v>
      </c>
      <c r="DY39" s="143">
        <v>0</v>
      </c>
      <c r="DZ39" s="143">
        <v>0</v>
      </c>
      <c r="EA39" s="143">
        <v>0</v>
      </c>
      <c r="EB39" s="143">
        <v>0</v>
      </c>
      <c r="EC39" s="143">
        <v>0</v>
      </c>
      <c r="ED39" s="143">
        <v>0</v>
      </c>
      <c r="EE39" s="143">
        <v>0</v>
      </c>
      <c r="EF39" s="143">
        <v>0</v>
      </c>
      <c r="EG39" s="143">
        <v>0</v>
      </c>
      <c r="EH39" s="143"/>
      <c r="EI39" s="143"/>
      <c r="EJ39" s="143"/>
      <c r="EK39" s="290">
        <f t="shared" si="113"/>
        <v>0</v>
      </c>
      <c r="EL39" s="290">
        <v>0</v>
      </c>
      <c r="EM39" s="290">
        <v>0</v>
      </c>
      <c r="EN39" s="290">
        <v>0</v>
      </c>
      <c r="EO39" s="290">
        <v>0</v>
      </c>
      <c r="EP39" s="290">
        <v>0</v>
      </c>
      <c r="EQ39" s="290">
        <v>0</v>
      </c>
      <c r="ER39" s="290">
        <v>0</v>
      </c>
      <c r="ES39" s="290">
        <v>0</v>
      </c>
      <c r="ET39" s="290">
        <v>0</v>
      </c>
      <c r="EU39" s="290">
        <v>0</v>
      </c>
      <c r="EV39" s="290"/>
      <c r="EW39" s="290"/>
      <c r="EX39" s="8">
        <f t="shared" si="12"/>
        <v>0</v>
      </c>
      <c r="EY39" s="8">
        <f t="shared" si="114"/>
        <v>0</v>
      </c>
      <c r="EZ39" s="8">
        <f t="shared" si="115"/>
        <v>0</v>
      </c>
      <c r="FA39" s="290">
        <f t="shared" si="116"/>
        <v>0</v>
      </c>
      <c r="FB39" s="290">
        <v>0</v>
      </c>
      <c r="FC39" s="143">
        <v>0</v>
      </c>
      <c r="FD39" s="143">
        <v>0</v>
      </c>
      <c r="FE39" s="143">
        <v>0</v>
      </c>
      <c r="FF39" s="143">
        <v>0</v>
      </c>
      <c r="FG39" s="143">
        <v>0</v>
      </c>
      <c r="FH39" s="143">
        <v>0</v>
      </c>
      <c r="FI39" s="143">
        <v>0</v>
      </c>
      <c r="FJ39" s="143">
        <v>0</v>
      </c>
      <c r="FK39" s="143">
        <v>0</v>
      </c>
      <c r="FL39" s="143"/>
      <c r="FM39" s="143"/>
      <c r="FN39" s="8">
        <f t="shared" si="117"/>
        <v>0</v>
      </c>
      <c r="FO39" s="290">
        <v>0</v>
      </c>
      <c r="FP39" s="290">
        <v>0</v>
      </c>
      <c r="FQ39" s="290">
        <v>0</v>
      </c>
      <c r="FR39" s="290">
        <v>0</v>
      </c>
      <c r="FS39" s="290">
        <v>0</v>
      </c>
      <c r="FT39" s="290">
        <v>0</v>
      </c>
      <c r="FU39" s="290">
        <v>0</v>
      </c>
      <c r="FV39" s="290">
        <v>0</v>
      </c>
      <c r="FW39" s="290">
        <v>0</v>
      </c>
      <c r="FX39" s="290">
        <v>0</v>
      </c>
      <c r="FY39" s="290"/>
      <c r="FZ39" s="290"/>
      <c r="GA39" s="143">
        <f t="shared" si="118"/>
        <v>0</v>
      </c>
      <c r="GB39" s="8">
        <f t="shared" si="119"/>
        <v>0</v>
      </c>
      <c r="GC39" s="8">
        <f t="shared" si="120"/>
        <v>0</v>
      </c>
      <c r="GD39" s="290">
        <f t="shared" si="121"/>
        <v>0</v>
      </c>
      <c r="GE39" s="143"/>
      <c r="GF39" s="143"/>
      <c r="GG39" s="143"/>
      <c r="GH39" s="143"/>
      <c r="GI39" s="143"/>
      <c r="GJ39" s="143"/>
      <c r="GK39" s="143"/>
      <c r="GL39" s="143"/>
      <c r="GM39" s="143"/>
      <c r="GN39" s="143"/>
      <c r="GO39" s="143"/>
      <c r="GP39" s="143"/>
      <c r="GQ39" s="8">
        <f t="shared" si="122"/>
        <v>0</v>
      </c>
      <c r="GR39" s="290">
        <v>0</v>
      </c>
      <c r="GS39" s="290">
        <f>VLOOKUP(C39,'[2]Фін.рез.(витрати)'!$C$8:$V$94,20,0)</f>
        <v>0</v>
      </c>
      <c r="GT39" s="290"/>
      <c r="GU39" s="290"/>
      <c r="GV39" s="143">
        <f t="shared" si="123"/>
        <v>0</v>
      </c>
      <c r="GW39" s="8">
        <f t="shared" si="13"/>
        <v>0</v>
      </c>
      <c r="GX39" s="8">
        <f t="shared" si="14"/>
        <v>0</v>
      </c>
      <c r="GY39" s="290">
        <f t="shared" si="124"/>
        <v>747.78</v>
      </c>
      <c r="GZ39" s="290">
        <v>66.41</v>
      </c>
      <c r="HA39" s="143">
        <v>66.41</v>
      </c>
      <c r="HB39" s="143">
        <v>66.41</v>
      </c>
      <c r="HC39" s="143">
        <v>66.41</v>
      </c>
      <c r="HD39" s="143">
        <v>66.41</v>
      </c>
      <c r="HE39" s="143">
        <v>66.41</v>
      </c>
      <c r="HF39" s="143">
        <v>87.33</v>
      </c>
      <c r="HG39" s="143">
        <v>87.33</v>
      </c>
      <c r="HH39" s="143">
        <v>87.33</v>
      </c>
      <c r="HI39" s="143">
        <v>87.33</v>
      </c>
      <c r="HJ39" s="143"/>
      <c r="HK39" s="143"/>
      <c r="HL39" s="8">
        <f t="shared" si="125"/>
        <v>709.12242597780016</v>
      </c>
      <c r="HM39" s="290">
        <v>93.143442850418708</v>
      </c>
      <c r="HN39" s="290">
        <v>68.814997545094073</v>
      </c>
      <c r="HO39" s="290">
        <v>80.841464939347233</v>
      </c>
      <c r="HP39" s="290">
        <v>60.945194247197222</v>
      </c>
      <c r="HQ39" s="290">
        <v>69.170194179375741</v>
      </c>
      <c r="HR39" s="290">
        <v>69.005594373466579</v>
      </c>
      <c r="HS39" s="290">
        <v>63.584670429706271</v>
      </c>
      <c r="HT39" s="290">
        <v>63.212109091997448</v>
      </c>
      <c r="HU39" s="290">
        <v>71.057658215702475</v>
      </c>
      <c r="HV39" s="290">
        <v>69.347100105494434</v>
      </c>
      <c r="HW39" s="290"/>
      <c r="HX39" s="290"/>
      <c r="HY39" s="8">
        <f t="shared" si="15"/>
        <v>-38.65757402219981</v>
      </c>
      <c r="HZ39" s="8">
        <f t="shared" si="16"/>
        <v>-38.65757402219981</v>
      </c>
      <c r="IA39" s="8">
        <f t="shared" si="17"/>
        <v>0</v>
      </c>
      <c r="IB39" s="291">
        <f t="shared" si="126"/>
        <v>0</v>
      </c>
      <c r="IC39" s="291">
        <v>0</v>
      </c>
      <c r="ID39" s="150">
        <v>0</v>
      </c>
      <c r="IE39" s="150">
        <v>0</v>
      </c>
      <c r="IF39" s="291">
        <v>0</v>
      </c>
      <c r="IG39" s="291">
        <v>0</v>
      </c>
      <c r="IH39" s="291">
        <v>0</v>
      </c>
      <c r="II39" s="291">
        <v>0</v>
      </c>
      <c r="IJ39" s="291"/>
      <c r="IK39" s="291"/>
      <c r="IL39" s="291"/>
      <c r="IM39" s="291"/>
      <c r="IN39" s="291"/>
      <c r="IO39" s="88">
        <f t="shared" si="127"/>
        <v>0</v>
      </c>
      <c r="IP39" s="290">
        <v>0</v>
      </c>
      <c r="IQ39" s="290">
        <v>0</v>
      </c>
      <c r="IR39" s="290">
        <v>0</v>
      </c>
      <c r="IS39" s="290">
        <v>0</v>
      </c>
      <c r="IT39" s="290">
        <v>0</v>
      </c>
      <c r="IU39" s="290">
        <v>0</v>
      </c>
      <c r="IV39" s="290">
        <v>0</v>
      </c>
      <c r="IW39" s="290">
        <v>0</v>
      </c>
      <c r="IX39" s="290">
        <v>0</v>
      </c>
      <c r="IY39" s="290">
        <v>0</v>
      </c>
      <c r="IZ39" s="290"/>
      <c r="JA39" s="290"/>
      <c r="JB39" s="150">
        <f t="shared" si="18"/>
        <v>0</v>
      </c>
      <c r="JC39" s="88">
        <f t="shared" si="19"/>
        <v>0</v>
      </c>
      <c r="JD39" s="88">
        <f t="shared" si="20"/>
        <v>0</v>
      </c>
      <c r="JE39" s="291">
        <f t="shared" si="128"/>
        <v>0</v>
      </c>
      <c r="JF39" s="291">
        <v>0</v>
      </c>
      <c r="JG39" s="150">
        <v>0</v>
      </c>
      <c r="JH39" s="150">
        <v>0</v>
      </c>
      <c r="JI39" s="150">
        <v>0</v>
      </c>
      <c r="JJ39" s="150">
        <v>0</v>
      </c>
      <c r="JK39" s="150">
        <v>0</v>
      </c>
      <c r="JL39" s="150">
        <v>0</v>
      </c>
      <c r="JM39" s="150">
        <v>0</v>
      </c>
      <c r="JN39" s="150">
        <v>0</v>
      </c>
      <c r="JO39" s="150">
        <v>0</v>
      </c>
      <c r="JP39" s="150"/>
      <c r="JQ39" s="150"/>
      <c r="JR39" s="291">
        <f t="shared" si="129"/>
        <v>0</v>
      </c>
      <c r="JS39" s="290">
        <v>0</v>
      </c>
      <c r="JT39" s="290">
        <v>0</v>
      </c>
      <c r="JU39" s="290">
        <v>0</v>
      </c>
      <c r="JV39" s="290">
        <v>0</v>
      </c>
      <c r="JW39" s="290">
        <v>0</v>
      </c>
      <c r="JX39" s="290">
        <v>0</v>
      </c>
      <c r="JY39" s="290">
        <v>0</v>
      </c>
      <c r="JZ39" s="290">
        <v>0</v>
      </c>
      <c r="KA39" s="290">
        <v>0</v>
      </c>
      <c r="KB39" s="290">
        <v>0</v>
      </c>
      <c r="KC39" s="290"/>
      <c r="KD39" s="290"/>
      <c r="KE39" s="150">
        <f t="shared" si="21"/>
        <v>0</v>
      </c>
      <c r="KF39" s="88">
        <f t="shared" si="22"/>
        <v>0</v>
      </c>
      <c r="KG39" s="88">
        <f t="shared" si="23"/>
        <v>0</v>
      </c>
      <c r="KH39" s="291">
        <f t="shared" si="130"/>
        <v>574.74</v>
      </c>
      <c r="KI39" s="291">
        <v>50.55</v>
      </c>
      <c r="KJ39" s="150">
        <v>50.55</v>
      </c>
      <c r="KK39" s="150">
        <v>50.55</v>
      </c>
      <c r="KL39" s="150">
        <v>50.55</v>
      </c>
      <c r="KM39" s="150">
        <v>50.55</v>
      </c>
      <c r="KN39" s="150">
        <v>50.55</v>
      </c>
      <c r="KO39" s="150">
        <v>67.86</v>
      </c>
      <c r="KP39" s="150">
        <v>67.86</v>
      </c>
      <c r="KQ39" s="150">
        <v>67.86</v>
      </c>
      <c r="KR39" s="150">
        <v>67.86</v>
      </c>
      <c r="KS39" s="150"/>
      <c r="KT39" s="150"/>
      <c r="KU39" s="88">
        <f t="shared" si="131"/>
        <v>801.91324595589629</v>
      </c>
      <c r="KV39" s="290">
        <v>68.916493306030731</v>
      </c>
      <c r="KW39" s="290">
        <v>73.686797928339502</v>
      </c>
      <c r="KX39" s="290">
        <v>73.2217108956863</v>
      </c>
      <c r="KY39" s="290">
        <v>69.636704679796182</v>
      </c>
      <c r="KZ39" s="290">
        <v>72.648283533715386</v>
      </c>
      <c r="LA39" s="290">
        <v>93.499712302217347</v>
      </c>
      <c r="LB39" s="290">
        <v>86.77578133013921</v>
      </c>
      <c r="LC39" s="290">
        <v>86.166592565593135</v>
      </c>
      <c r="LD39" s="290">
        <v>88.863122374260143</v>
      </c>
      <c r="LE39" s="290">
        <v>88.498047040118337</v>
      </c>
      <c r="LF39" s="290"/>
      <c r="LG39" s="290"/>
      <c r="LH39" s="150">
        <f t="shared" si="132"/>
        <v>227.17324595589628</v>
      </c>
      <c r="LI39" s="88">
        <f t="shared" si="24"/>
        <v>0</v>
      </c>
      <c r="LJ39" s="88">
        <f t="shared" si="25"/>
        <v>227.17324595589628</v>
      </c>
      <c r="LK39" s="88">
        <f t="shared" si="133"/>
        <v>0</v>
      </c>
      <c r="LL39" s="150"/>
      <c r="LM39" s="150"/>
      <c r="LN39" s="150"/>
      <c r="LO39" s="150"/>
      <c r="LP39" s="150"/>
      <c r="LQ39" s="150"/>
      <c r="LR39" s="150"/>
      <c r="LS39" s="150"/>
      <c r="LT39" s="150"/>
      <c r="LU39" s="150"/>
      <c r="LV39" s="150"/>
      <c r="LW39" s="150"/>
      <c r="LX39" s="88">
        <f t="shared" si="26"/>
        <v>0</v>
      </c>
      <c r="LY39" s="150"/>
      <c r="LZ39" s="150"/>
      <c r="MA39" s="150"/>
      <c r="MB39" s="150"/>
      <c r="MC39" s="150"/>
      <c r="MD39" s="150"/>
      <c r="ME39" s="150"/>
      <c r="MF39" s="150"/>
      <c r="MG39" s="150"/>
      <c r="MH39" s="150"/>
      <c r="MI39" s="150"/>
      <c r="MJ39" s="291">
        <v>0</v>
      </c>
      <c r="MK39" s="150"/>
      <c r="ML39" s="88">
        <f t="shared" si="27"/>
        <v>0</v>
      </c>
      <c r="MM39" s="88">
        <f t="shared" si="28"/>
        <v>0</v>
      </c>
      <c r="MN39" s="88">
        <f t="shared" si="134"/>
        <v>2709.96</v>
      </c>
      <c r="MO39" s="88">
        <v>255.02</v>
      </c>
      <c r="MP39" s="150">
        <v>255.02</v>
      </c>
      <c r="MQ39" s="150">
        <v>255.02</v>
      </c>
      <c r="MR39" s="150">
        <v>255.02</v>
      </c>
      <c r="MS39" s="150">
        <v>255.02</v>
      </c>
      <c r="MT39" s="150">
        <v>255.02</v>
      </c>
      <c r="MU39" s="150">
        <v>294.95999999999998</v>
      </c>
      <c r="MV39" s="150">
        <v>294.95999999999998</v>
      </c>
      <c r="MW39" s="150">
        <v>294.95999999999998</v>
      </c>
      <c r="MX39" s="150">
        <v>294.95999999999998</v>
      </c>
      <c r="MY39" s="150"/>
      <c r="MZ39" s="150"/>
      <c r="NA39" s="88">
        <f t="shared" si="135"/>
        <v>0</v>
      </c>
      <c r="NB39" s="8">
        <v>0</v>
      </c>
      <c r="NC39" s="8">
        <v>0</v>
      </c>
      <c r="ND39" s="8">
        <v>0</v>
      </c>
      <c r="NE39" s="8">
        <v>0</v>
      </c>
      <c r="NF39" s="8">
        <v>0</v>
      </c>
      <c r="NG39" s="8">
        <v>0</v>
      </c>
      <c r="NH39" s="8">
        <v>0</v>
      </c>
      <c r="NI39" s="8">
        <v>0</v>
      </c>
      <c r="NJ39" s="8">
        <v>0</v>
      </c>
      <c r="NK39" s="8">
        <v>0</v>
      </c>
      <c r="NL39" s="8"/>
      <c r="NM39" s="8"/>
      <c r="NN39" s="150">
        <f t="shared" si="136"/>
        <v>-2709.96</v>
      </c>
      <c r="NO39" s="88">
        <f t="shared" si="29"/>
        <v>-2709.96</v>
      </c>
      <c r="NP39" s="88">
        <f t="shared" si="30"/>
        <v>0</v>
      </c>
      <c r="NQ39" s="86">
        <f t="shared" si="31"/>
        <v>8.9800000000000022</v>
      </c>
      <c r="NR39" s="289">
        <f t="shared" si="32"/>
        <v>0</v>
      </c>
      <c r="NS39" s="288">
        <f t="shared" si="33"/>
        <v>-8.9800000000000022</v>
      </c>
      <c r="NT39" s="88">
        <f t="shared" si="34"/>
        <v>-8.9800000000000022</v>
      </c>
      <c r="NU39" s="88">
        <f t="shared" si="35"/>
        <v>0</v>
      </c>
      <c r="NV39" s="290">
        <f t="shared" si="137"/>
        <v>0</v>
      </c>
      <c r="NW39" s="290">
        <v>0</v>
      </c>
      <c r="NX39" s="143">
        <v>0</v>
      </c>
      <c r="NY39" s="143">
        <v>0</v>
      </c>
      <c r="NZ39" s="290">
        <v>0</v>
      </c>
      <c r="OA39" s="290">
        <v>0</v>
      </c>
      <c r="OB39" s="290">
        <v>0</v>
      </c>
      <c r="OC39" s="290">
        <v>0</v>
      </c>
      <c r="OD39" s="290">
        <v>0</v>
      </c>
      <c r="OE39" s="290">
        <v>0</v>
      </c>
      <c r="OF39" s="290">
        <v>0</v>
      </c>
      <c r="OG39" s="290"/>
      <c r="OH39" s="290"/>
      <c r="OI39" s="8">
        <f t="shared" si="138"/>
        <v>0</v>
      </c>
      <c r="OJ39" s="8">
        <v>0</v>
      </c>
      <c r="OK39" s="8">
        <v>0</v>
      </c>
      <c r="OL39" s="8">
        <v>0</v>
      </c>
      <c r="OM39" s="8"/>
      <c r="ON39" s="8">
        <v>0</v>
      </c>
      <c r="OO39" s="8">
        <v>0</v>
      </c>
      <c r="OP39" s="8">
        <v>0</v>
      </c>
      <c r="OQ39" s="8">
        <v>0</v>
      </c>
      <c r="OR39" s="8">
        <v>0</v>
      </c>
      <c r="OS39" s="8">
        <v>0</v>
      </c>
      <c r="OT39" s="8"/>
      <c r="OU39" s="8"/>
      <c r="OV39" s="143">
        <f t="shared" si="139"/>
        <v>0</v>
      </c>
      <c r="OW39" s="8">
        <f t="shared" si="36"/>
        <v>0</v>
      </c>
      <c r="OX39" s="8">
        <f t="shared" si="37"/>
        <v>0</v>
      </c>
      <c r="OY39" s="290">
        <f t="shared" si="140"/>
        <v>0</v>
      </c>
      <c r="OZ39" s="290">
        <v>0</v>
      </c>
      <c r="PA39" s="143">
        <v>0</v>
      </c>
      <c r="PB39" s="143">
        <v>0</v>
      </c>
      <c r="PC39" s="143">
        <v>0</v>
      </c>
      <c r="PD39" s="143">
        <v>0</v>
      </c>
      <c r="PE39" s="143">
        <v>0</v>
      </c>
      <c r="PF39" s="143">
        <v>0</v>
      </c>
      <c r="PG39" s="143">
        <v>0</v>
      </c>
      <c r="PH39" s="143">
        <v>0</v>
      </c>
      <c r="PI39" s="143">
        <v>0</v>
      </c>
      <c r="PJ39" s="143"/>
      <c r="PK39" s="143"/>
      <c r="PL39" s="8">
        <f t="shared" si="141"/>
        <v>0</v>
      </c>
      <c r="PM39" s="290">
        <v>0</v>
      </c>
      <c r="PN39" s="290">
        <v>0</v>
      </c>
      <c r="PO39" s="290">
        <v>0</v>
      </c>
      <c r="PP39" s="290">
        <v>0</v>
      </c>
      <c r="PQ39" s="290">
        <v>0</v>
      </c>
      <c r="PR39" s="290">
        <v>0</v>
      </c>
      <c r="PS39" s="290">
        <v>0</v>
      </c>
      <c r="PT39" s="290">
        <v>0</v>
      </c>
      <c r="PU39" s="290">
        <v>0</v>
      </c>
      <c r="PV39" s="290">
        <v>0</v>
      </c>
      <c r="PW39" s="290"/>
      <c r="PX39" s="290"/>
      <c r="PY39" s="143">
        <f t="shared" si="142"/>
        <v>0</v>
      </c>
      <c r="PZ39" s="8">
        <f t="shared" si="38"/>
        <v>0</v>
      </c>
      <c r="QA39" s="8">
        <f t="shared" si="39"/>
        <v>0</v>
      </c>
      <c r="QB39" s="290">
        <f t="shared" si="143"/>
        <v>0</v>
      </c>
      <c r="QC39" s="290">
        <v>0</v>
      </c>
      <c r="QD39" s="143">
        <v>0</v>
      </c>
      <c r="QE39" s="143">
        <v>0</v>
      </c>
      <c r="QF39" s="143">
        <v>0</v>
      </c>
      <c r="QG39" s="143">
        <v>0</v>
      </c>
      <c r="QH39" s="143">
        <v>0</v>
      </c>
      <c r="QI39" s="143">
        <v>0</v>
      </c>
      <c r="QJ39" s="143">
        <v>0</v>
      </c>
      <c r="QK39" s="143">
        <v>0</v>
      </c>
      <c r="QL39" s="143">
        <v>0</v>
      </c>
      <c r="QM39" s="143"/>
      <c r="QN39" s="143"/>
      <c r="QO39" s="8">
        <f t="shared" si="144"/>
        <v>0</v>
      </c>
      <c r="QP39" s="290">
        <v>0</v>
      </c>
      <c r="QQ39" s="290">
        <v>0</v>
      </c>
      <c r="QR39" s="290">
        <v>0</v>
      </c>
      <c r="QS39" s="290"/>
      <c r="QT39" s="290">
        <v>0</v>
      </c>
      <c r="QU39" s="290"/>
      <c r="QV39" s="290"/>
      <c r="QW39" s="290">
        <v>0</v>
      </c>
      <c r="QX39" s="290"/>
      <c r="QY39" s="290">
        <v>0</v>
      </c>
      <c r="QZ39" s="290"/>
      <c r="RA39" s="290"/>
      <c r="RB39" s="143">
        <f t="shared" si="145"/>
        <v>0</v>
      </c>
      <c r="RC39" s="8">
        <f t="shared" si="40"/>
        <v>0</v>
      </c>
      <c r="RD39" s="8">
        <f t="shared" si="41"/>
        <v>0</v>
      </c>
      <c r="RE39" s="290">
        <f t="shared" si="146"/>
        <v>0</v>
      </c>
      <c r="RF39" s="8">
        <v>0</v>
      </c>
      <c r="RG39" s="143">
        <v>0</v>
      </c>
      <c r="RH39" s="143">
        <v>0</v>
      </c>
      <c r="RI39" s="143">
        <v>0</v>
      </c>
      <c r="RJ39" s="143">
        <v>0</v>
      </c>
      <c r="RK39" s="143">
        <v>0</v>
      </c>
      <c r="RL39" s="292">
        <v>0</v>
      </c>
      <c r="RM39" s="143">
        <v>0</v>
      </c>
      <c r="RN39" s="143">
        <v>0</v>
      </c>
      <c r="RO39" s="143">
        <v>0</v>
      </c>
      <c r="RP39" s="143"/>
      <c r="RQ39" s="143"/>
      <c r="RR39" s="8">
        <f t="shared" si="147"/>
        <v>0</v>
      </c>
      <c r="RS39" s="290">
        <v>0</v>
      </c>
      <c r="RT39" s="290"/>
      <c r="RU39" s="290">
        <v>0</v>
      </c>
      <c r="RV39" s="290">
        <v>0</v>
      </c>
      <c r="RW39" s="290">
        <v>0</v>
      </c>
      <c r="RX39" s="290">
        <v>0</v>
      </c>
      <c r="RY39" s="290"/>
      <c r="RZ39" s="290">
        <v>0</v>
      </c>
      <c r="SA39" s="290">
        <v>0</v>
      </c>
      <c r="SB39" s="290">
        <v>0</v>
      </c>
      <c r="SC39" s="290"/>
      <c r="SD39" s="290"/>
      <c r="SE39" s="8">
        <f t="shared" si="42"/>
        <v>0</v>
      </c>
      <c r="SF39" s="8">
        <f t="shared" si="43"/>
        <v>0</v>
      </c>
      <c r="SG39" s="8">
        <f t="shared" si="44"/>
        <v>0</v>
      </c>
      <c r="SH39" s="290">
        <f t="shared" si="148"/>
        <v>0</v>
      </c>
      <c r="SI39" s="290">
        <v>0</v>
      </c>
      <c r="SJ39" s="143">
        <v>0</v>
      </c>
      <c r="SK39" s="143">
        <v>0</v>
      </c>
      <c r="SL39" s="143">
        <v>0</v>
      </c>
      <c r="SM39" s="143">
        <v>0</v>
      </c>
      <c r="SN39" s="143">
        <v>0</v>
      </c>
      <c r="SO39" s="143">
        <v>0</v>
      </c>
      <c r="SP39" s="143">
        <v>0</v>
      </c>
      <c r="SQ39" s="143">
        <v>0</v>
      </c>
      <c r="SR39" s="143">
        <v>0</v>
      </c>
      <c r="SS39" s="143"/>
      <c r="ST39" s="143"/>
      <c r="SU39" s="8">
        <f t="shared" si="149"/>
        <v>0</v>
      </c>
      <c r="SV39" s="290">
        <v>0</v>
      </c>
      <c r="SW39" s="290">
        <v>0</v>
      </c>
      <c r="SX39" s="290">
        <v>0</v>
      </c>
      <c r="SY39" s="290">
        <v>0</v>
      </c>
      <c r="SZ39" s="290">
        <v>0</v>
      </c>
      <c r="TA39" s="290"/>
      <c r="TB39" s="290"/>
      <c r="TC39" s="290">
        <v>0</v>
      </c>
      <c r="TD39" s="290">
        <v>0</v>
      </c>
      <c r="TE39" s="290">
        <f>VLOOKUP(C39,'[2]Фін.рез.(витрати)'!$C$8:$AH$94,32,0)</f>
        <v>0</v>
      </c>
      <c r="TF39" s="290"/>
      <c r="TG39" s="290"/>
      <c r="TH39" s="8">
        <f t="shared" si="45"/>
        <v>0</v>
      </c>
      <c r="TI39" s="8">
        <f t="shared" si="46"/>
        <v>0</v>
      </c>
      <c r="TJ39" s="8">
        <f t="shared" si="47"/>
        <v>0</v>
      </c>
      <c r="TK39" s="290">
        <f t="shared" si="150"/>
        <v>0</v>
      </c>
      <c r="TL39" s="290">
        <v>0</v>
      </c>
      <c r="TM39" s="143">
        <v>0</v>
      </c>
      <c r="TN39" s="143">
        <v>0</v>
      </c>
      <c r="TO39" s="143">
        <v>0</v>
      </c>
      <c r="TP39" s="143">
        <v>0</v>
      </c>
      <c r="TQ39" s="143">
        <v>0</v>
      </c>
      <c r="TR39" s="143">
        <v>0</v>
      </c>
      <c r="TS39" s="143">
        <v>0</v>
      </c>
      <c r="TT39" s="143">
        <v>0</v>
      </c>
      <c r="TU39" s="143">
        <v>0</v>
      </c>
      <c r="TV39" s="143"/>
      <c r="TW39" s="143"/>
      <c r="TX39" s="8">
        <f t="shared" si="151"/>
        <v>0</v>
      </c>
      <c r="TY39" s="290">
        <v>0</v>
      </c>
      <c r="TZ39" s="290">
        <v>0</v>
      </c>
      <c r="UA39" s="290">
        <v>0</v>
      </c>
      <c r="UB39" s="290">
        <v>0</v>
      </c>
      <c r="UC39" s="290">
        <v>0</v>
      </c>
      <c r="UD39" s="290">
        <v>0</v>
      </c>
      <c r="UE39" s="290">
        <v>0</v>
      </c>
      <c r="UF39" s="290">
        <v>0</v>
      </c>
      <c r="UG39" s="290">
        <v>0</v>
      </c>
      <c r="UH39" s="290">
        <f>VLOOKUP(C39,'[2]Фін.рез.(витрати)'!$C$8:$AI$94,33,0)</f>
        <v>0</v>
      </c>
      <c r="UI39" s="290"/>
      <c r="UJ39" s="290"/>
      <c r="UK39" s="8">
        <f t="shared" si="48"/>
        <v>0</v>
      </c>
      <c r="UL39" s="8">
        <f t="shared" si="49"/>
        <v>0</v>
      </c>
      <c r="UM39" s="8">
        <f t="shared" si="50"/>
        <v>0</v>
      </c>
      <c r="UN39" s="290">
        <f t="shared" si="152"/>
        <v>8.9800000000000022</v>
      </c>
      <c r="UO39" s="290">
        <v>0.79</v>
      </c>
      <c r="UP39" s="143">
        <v>0.79</v>
      </c>
      <c r="UQ39" s="143">
        <v>0.79</v>
      </c>
      <c r="UR39" s="143">
        <v>0.79</v>
      </c>
      <c r="US39" s="143">
        <v>0.79</v>
      </c>
      <c r="UT39" s="143">
        <v>0.79</v>
      </c>
      <c r="UU39" s="143">
        <v>1.06</v>
      </c>
      <c r="UV39" s="143">
        <v>1.06</v>
      </c>
      <c r="UW39" s="143">
        <v>1.06</v>
      </c>
      <c r="UX39" s="143">
        <v>1.06</v>
      </c>
      <c r="UY39" s="143"/>
      <c r="UZ39" s="143"/>
      <c r="VA39" s="8">
        <f t="shared" si="51"/>
        <v>0</v>
      </c>
      <c r="VB39" s="143"/>
      <c r="VC39" s="143"/>
      <c r="VD39" s="143"/>
      <c r="VE39" s="143"/>
      <c r="VF39" s="143"/>
      <c r="VG39" s="143"/>
      <c r="VH39" s="143"/>
      <c r="VI39" s="143"/>
      <c r="VJ39" s="143"/>
      <c r="VK39" s="143"/>
      <c r="VL39" s="143"/>
      <c r="VM39" s="143"/>
      <c r="VN39" s="8">
        <f t="shared" si="52"/>
        <v>-8.9800000000000022</v>
      </c>
      <c r="VO39" s="8">
        <f t="shared" si="53"/>
        <v>-8.9800000000000022</v>
      </c>
      <c r="VP39" s="8">
        <f t="shared" si="54"/>
        <v>0</v>
      </c>
      <c r="VQ39" s="88">
        <f t="shared" si="55"/>
        <v>0</v>
      </c>
      <c r="VR39" s="150"/>
      <c r="VS39" s="150"/>
      <c r="VT39" s="150"/>
      <c r="VU39" s="150"/>
      <c r="VV39" s="150"/>
      <c r="VW39" s="150"/>
      <c r="VX39" s="150"/>
      <c r="VY39" s="150"/>
      <c r="VZ39" s="150"/>
      <c r="WA39" s="150"/>
      <c r="WB39" s="150"/>
      <c r="WC39" s="150"/>
      <c r="WD39" s="88">
        <f t="shared" si="56"/>
        <v>0</v>
      </c>
      <c r="WE39" s="143"/>
      <c r="WF39" s="143"/>
      <c r="WG39" s="143"/>
      <c r="WH39" s="143"/>
      <c r="WI39" s="143"/>
      <c r="WJ39" s="143"/>
      <c r="WK39" s="143"/>
      <c r="WL39" s="143"/>
      <c r="WM39" s="143"/>
      <c r="WN39" s="143"/>
      <c r="WO39" s="143"/>
      <c r="WP39" s="143"/>
      <c r="WQ39" s="88">
        <f t="shared" si="57"/>
        <v>0</v>
      </c>
      <c r="WR39" s="88">
        <f t="shared" si="58"/>
        <v>0</v>
      </c>
      <c r="WS39" s="88">
        <f t="shared" si="59"/>
        <v>0</v>
      </c>
      <c r="WT39" s="291">
        <f t="shared" si="153"/>
        <v>0</v>
      </c>
      <c r="WU39" s="291">
        <v>0</v>
      </c>
      <c r="WV39" s="150">
        <v>0</v>
      </c>
      <c r="WW39" s="150">
        <v>0</v>
      </c>
      <c r="WX39" s="150">
        <v>0</v>
      </c>
      <c r="WY39" s="150">
        <v>0</v>
      </c>
      <c r="WZ39" s="150">
        <v>0</v>
      </c>
      <c r="XA39" s="150">
        <v>0</v>
      </c>
      <c r="XB39" s="150">
        <v>0</v>
      </c>
      <c r="XC39" s="150">
        <v>0</v>
      </c>
      <c r="XD39" s="150">
        <v>0</v>
      </c>
      <c r="XE39" s="150"/>
      <c r="XF39" s="150"/>
      <c r="XG39" s="291">
        <f t="shared" si="154"/>
        <v>0</v>
      </c>
      <c r="XH39" s="290">
        <v>0</v>
      </c>
      <c r="XI39" s="290">
        <v>0</v>
      </c>
      <c r="XJ39" s="290"/>
      <c r="XK39" s="290">
        <v>0</v>
      </c>
      <c r="XL39" s="290">
        <v>0</v>
      </c>
      <c r="XM39" s="290">
        <v>0</v>
      </c>
      <c r="XN39" s="290">
        <v>0</v>
      </c>
      <c r="XO39" s="290">
        <v>0</v>
      </c>
      <c r="XP39" s="290">
        <v>0</v>
      </c>
      <c r="XQ39" s="290">
        <f>VLOOKUP(C39,'[2]Фін.рез.(витрати)'!$C$8:$AL$94,36,0)</f>
        <v>0</v>
      </c>
      <c r="XR39" s="290"/>
      <c r="XS39" s="290"/>
      <c r="XT39" s="88">
        <f t="shared" si="60"/>
        <v>0</v>
      </c>
      <c r="XU39" s="88">
        <f t="shared" si="61"/>
        <v>0</v>
      </c>
      <c r="XV39" s="88">
        <f t="shared" si="62"/>
        <v>0</v>
      </c>
      <c r="XW39" s="291">
        <f t="shared" si="155"/>
        <v>0</v>
      </c>
      <c r="XX39" s="291">
        <v>0</v>
      </c>
      <c r="XY39" s="150">
        <v>0</v>
      </c>
      <c r="XZ39" s="150">
        <v>0</v>
      </c>
      <c r="YA39" s="150">
        <v>0</v>
      </c>
      <c r="YB39" s="150">
        <v>0</v>
      </c>
      <c r="YC39" s="150">
        <v>0</v>
      </c>
      <c r="YD39" s="150">
        <v>0</v>
      </c>
      <c r="YE39" s="150">
        <v>0</v>
      </c>
      <c r="YF39" s="150">
        <v>0</v>
      </c>
      <c r="YG39" s="150">
        <v>0</v>
      </c>
      <c r="YH39" s="150"/>
      <c r="YI39" s="150"/>
      <c r="YJ39" s="88">
        <f t="shared" si="156"/>
        <v>0</v>
      </c>
      <c r="YK39" s="290">
        <v>0</v>
      </c>
      <c r="YL39" s="290">
        <v>0</v>
      </c>
      <c r="YM39" s="290">
        <v>0</v>
      </c>
      <c r="YN39" s="290">
        <v>0</v>
      </c>
      <c r="YO39" s="290">
        <v>0</v>
      </c>
      <c r="YP39" s="290">
        <v>0</v>
      </c>
      <c r="YQ39" s="290">
        <v>0</v>
      </c>
      <c r="YR39" s="290">
        <v>0</v>
      </c>
      <c r="YS39" s="290">
        <v>0</v>
      </c>
      <c r="YT39" s="290">
        <f>VLOOKUP(C39,'[2]Фін.рез.(витрати)'!$C$8:$AM$94,37,0)</f>
        <v>0</v>
      </c>
      <c r="YU39" s="290"/>
      <c r="YV39" s="290"/>
      <c r="YW39" s="143">
        <f t="shared" si="157"/>
        <v>0</v>
      </c>
      <c r="YX39" s="88">
        <f t="shared" si="63"/>
        <v>0</v>
      </c>
      <c r="YY39" s="88">
        <f t="shared" si="64"/>
        <v>0</v>
      </c>
      <c r="YZ39" s="291">
        <f t="shared" si="158"/>
        <v>0</v>
      </c>
      <c r="ZA39" s="291">
        <v>0</v>
      </c>
      <c r="ZB39" s="150">
        <v>0</v>
      </c>
      <c r="ZC39" s="150">
        <v>0</v>
      </c>
      <c r="ZD39" s="150">
        <v>0</v>
      </c>
      <c r="ZE39" s="150">
        <v>0</v>
      </c>
      <c r="ZF39" s="150">
        <v>0</v>
      </c>
      <c r="ZG39" s="150">
        <v>0</v>
      </c>
      <c r="ZH39" s="150">
        <v>0</v>
      </c>
      <c r="ZI39" s="150">
        <v>0</v>
      </c>
      <c r="ZJ39" s="150">
        <v>0</v>
      </c>
      <c r="ZK39" s="150"/>
      <c r="ZL39" s="150"/>
      <c r="ZM39" s="88">
        <f t="shared" si="159"/>
        <v>0</v>
      </c>
      <c r="ZN39" s="291"/>
      <c r="ZO39" s="290">
        <v>0</v>
      </c>
      <c r="ZP39" s="290">
        <v>0</v>
      </c>
      <c r="ZQ39" s="290">
        <v>0</v>
      </c>
      <c r="ZR39" s="290"/>
      <c r="ZS39" s="290"/>
      <c r="ZT39" s="290"/>
      <c r="ZU39" s="290"/>
      <c r="ZV39" s="290"/>
      <c r="ZW39" s="290"/>
      <c r="ZX39" s="290"/>
      <c r="ZY39" s="290"/>
      <c r="ZZ39" s="88">
        <f t="shared" si="65"/>
        <v>0</v>
      </c>
      <c r="AAA39" s="88">
        <f t="shared" si="66"/>
        <v>0</v>
      </c>
      <c r="AAB39" s="88">
        <f t="shared" si="67"/>
        <v>0</v>
      </c>
      <c r="AAC39" s="291">
        <f t="shared" si="160"/>
        <v>0</v>
      </c>
      <c r="AAD39" s="291">
        <v>0</v>
      </c>
      <c r="AAE39" s="150">
        <v>0</v>
      </c>
      <c r="AAF39" s="150">
        <v>0</v>
      </c>
      <c r="AAG39" s="150">
        <v>0</v>
      </c>
      <c r="AAH39" s="150">
        <v>0</v>
      </c>
      <c r="AAI39" s="150">
        <v>0</v>
      </c>
      <c r="AAJ39" s="150">
        <v>0</v>
      </c>
      <c r="AAK39" s="150">
        <v>0</v>
      </c>
      <c r="AAL39" s="150">
        <v>0</v>
      </c>
      <c r="AAM39" s="150">
        <v>0</v>
      </c>
      <c r="AAN39" s="150"/>
      <c r="AAO39" s="150"/>
      <c r="AAP39" s="88">
        <f t="shared" si="161"/>
        <v>0</v>
      </c>
      <c r="AAQ39" s="290">
        <v>0</v>
      </c>
      <c r="AAR39" s="290">
        <v>0</v>
      </c>
      <c r="AAS39" s="290">
        <v>0</v>
      </c>
      <c r="AAT39" s="290">
        <v>0</v>
      </c>
      <c r="AAU39" s="290">
        <v>0</v>
      </c>
      <c r="AAV39" s="290">
        <v>0</v>
      </c>
      <c r="AAW39" s="290">
        <v>0</v>
      </c>
      <c r="AAX39" s="290">
        <v>0</v>
      </c>
      <c r="AAY39" s="290">
        <v>0</v>
      </c>
      <c r="AAZ39" s="290">
        <f>VLOOKUP(C39,'[2]Фін.рез.(витрати)'!$C$8:$AO$94,39,0)</f>
        <v>0</v>
      </c>
      <c r="ABA39" s="290"/>
      <c r="ABB39" s="290"/>
      <c r="ABC39" s="88">
        <f t="shared" si="68"/>
        <v>0</v>
      </c>
      <c r="ABD39" s="88">
        <f t="shared" si="69"/>
        <v>0</v>
      </c>
      <c r="ABE39" s="88">
        <f t="shared" si="70"/>
        <v>0</v>
      </c>
      <c r="ABF39" s="291">
        <f t="shared" si="162"/>
        <v>0</v>
      </c>
      <c r="ABG39" s="291">
        <v>0</v>
      </c>
      <c r="ABH39" s="150">
        <v>0</v>
      </c>
      <c r="ABI39" s="150">
        <v>0</v>
      </c>
      <c r="ABJ39" s="150">
        <v>0</v>
      </c>
      <c r="ABK39" s="150">
        <v>0</v>
      </c>
      <c r="ABL39" s="150">
        <v>0</v>
      </c>
      <c r="ABM39" s="150">
        <v>0</v>
      </c>
      <c r="ABN39" s="150">
        <v>0</v>
      </c>
      <c r="ABO39" s="150">
        <v>0</v>
      </c>
      <c r="ABP39" s="150">
        <v>0</v>
      </c>
      <c r="ABQ39" s="150"/>
      <c r="ABR39" s="150"/>
      <c r="ABS39" s="88">
        <f t="shared" si="163"/>
        <v>0</v>
      </c>
      <c r="ABT39" s="290">
        <v>0</v>
      </c>
      <c r="ABU39" s="290"/>
      <c r="ABV39" s="290"/>
      <c r="ABW39" s="290"/>
      <c r="ABX39" s="290"/>
      <c r="ABY39" s="290"/>
      <c r="ABZ39" s="290"/>
      <c r="ACA39" s="290">
        <v>0</v>
      </c>
      <c r="ACB39" s="290">
        <v>0</v>
      </c>
      <c r="ACC39" s="290">
        <f>VLOOKUP(C39,'[2]Фін.рез.(витрати)'!$C$8:$AP$94,40,0)</f>
        <v>0</v>
      </c>
      <c r="ACD39" s="290"/>
      <c r="ACE39" s="290"/>
      <c r="ACF39" s="88">
        <f t="shared" si="71"/>
        <v>0</v>
      </c>
      <c r="ACG39" s="88">
        <f t="shared" si="72"/>
        <v>0</v>
      </c>
      <c r="ACH39" s="88">
        <f t="shared" si="73"/>
        <v>0</v>
      </c>
      <c r="ACI39" s="86">
        <f t="shared" si="74"/>
        <v>0</v>
      </c>
      <c r="ACJ39" s="88">
        <f t="shared" si="75"/>
        <v>0</v>
      </c>
      <c r="ACK39" s="288">
        <f t="shared" si="76"/>
        <v>0</v>
      </c>
      <c r="ACL39" s="88">
        <f t="shared" si="77"/>
        <v>0</v>
      </c>
      <c r="ACM39" s="88">
        <f t="shared" si="78"/>
        <v>0</v>
      </c>
      <c r="ACN39" s="290">
        <f t="shared" si="164"/>
        <v>0</v>
      </c>
      <c r="ACO39" s="290">
        <v>0</v>
      </c>
      <c r="ACP39" s="143">
        <v>0</v>
      </c>
      <c r="ACQ39" s="143">
        <v>0</v>
      </c>
      <c r="ACR39" s="143">
        <v>0</v>
      </c>
      <c r="ACS39" s="143">
        <v>0</v>
      </c>
      <c r="ACT39" s="143">
        <v>0</v>
      </c>
      <c r="ACU39" s="143">
        <v>0</v>
      </c>
      <c r="ACV39" s="143">
        <v>0</v>
      </c>
      <c r="ACW39" s="143">
        <v>0</v>
      </c>
      <c r="ACX39" s="143">
        <v>0</v>
      </c>
      <c r="ACY39" s="143"/>
      <c r="ACZ39" s="143"/>
      <c r="ADA39" s="8">
        <f t="shared" si="165"/>
        <v>0</v>
      </c>
      <c r="ADB39" s="290">
        <v>0</v>
      </c>
      <c r="ADC39" s="290">
        <v>0</v>
      </c>
      <c r="ADD39" s="290">
        <v>0</v>
      </c>
      <c r="ADE39" s="290">
        <v>0</v>
      </c>
      <c r="ADF39" s="290">
        <v>0</v>
      </c>
      <c r="ADG39" s="290">
        <v>0</v>
      </c>
      <c r="ADH39" s="290">
        <v>0</v>
      </c>
      <c r="ADI39" s="290">
        <v>0</v>
      </c>
      <c r="ADJ39" s="290">
        <v>0</v>
      </c>
      <c r="ADK39" s="290">
        <f>VLOOKUP(C39,'[2]Фін.рез.(витрати)'!$C$8:$AR$94,42,0)</f>
        <v>0</v>
      </c>
      <c r="ADL39" s="290"/>
      <c r="ADM39" s="290"/>
      <c r="ADN39" s="8">
        <f t="shared" si="79"/>
        <v>0</v>
      </c>
      <c r="ADO39" s="8">
        <f t="shared" si="80"/>
        <v>0</v>
      </c>
      <c r="ADP39" s="8">
        <f t="shared" si="81"/>
        <v>0</v>
      </c>
      <c r="ADQ39" s="290">
        <f t="shared" si="166"/>
        <v>0</v>
      </c>
      <c r="ADR39" s="290">
        <v>0</v>
      </c>
      <c r="ADS39" s="143">
        <v>0</v>
      </c>
      <c r="ADT39" s="143">
        <v>0</v>
      </c>
      <c r="ADU39" s="143">
        <v>0</v>
      </c>
      <c r="ADV39" s="143">
        <v>0</v>
      </c>
      <c r="ADW39" s="143">
        <v>0</v>
      </c>
      <c r="ADX39" s="143">
        <v>0</v>
      </c>
      <c r="ADY39" s="143">
        <v>0</v>
      </c>
      <c r="ADZ39" s="143">
        <v>0</v>
      </c>
      <c r="AEA39" s="143">
        <v>0</v>
      </c>
      <c r="AEB39" s="143"/>
      <c r="AEC39" s="143"/>
      <c r="AED39" s="8">
        <f t="shared" si="167"/>
        <v>0</v>
      </c>
      <c r="AEE39" s="290">
        <v>0</v>
      </c>
      <c r="AEF39" s="290">
        <v>0</v>
      </c>
      <c r="AEG39" s="290">
        <v>0</v>
      </c>
      <c r="AEH39" s="290">
        <v>0</v>
      </c>
      <c r="AEI39" s="290">
        <v>0</v>
      </c>
      <c r="AEJ39" s="290">
        <v>0</v>
      </c>
      <c r="AEK39" s="290">
        <v>0</v>
      </c>
      <c r="AEL39" s="290">
        <v>0</v>
      </c>
      <c r="AEM39" s="290">
        <v>0</v>
      </c>
      <c r="AEN39" s="290">
        <f>VLOOKUP(C39,'[2]Фін.рез.(витрати)'!$C$8:$AS$94,43,0)</f>
        <v>0</v>
      </c>
      <c r="AEO39" s="290"/>
      <c r="AEP39" s="290"/>
      <c r="AEQ39" s="8">
        <f t="shared" si="82"/>
        <v>0</v>
      </c>
      <c r="AER39" s="8">
        <f t="shared" si="83"/>
        <v>0</v>
      </c>
      <c r="AES39" s="8">
        <f t="shared" si="84"/>
        <v>0</v>
      </c>
      <c r="AET39" s="290">
        <f t="shared" si="168"/>
        <v>0</v>
      </c>
      <c r="AEU39" s="290"/>
      <c r="AEV39" s="143"/>
      <c r="AEW39" s="143"/>
      <c r="AEX39" s="143"/>
      <c r="AEY39" s="143"/>
      <c r="AEZ39" s="143"/>
      <c r="AFA39" s="143"/>
      <c r="AFB39" s="143"/>
      <c r="AFC39" s="143"/>
      <c r="AFD39" s="143"/>
      <c r="AFE39" s="143"/>
      <c r="AFF39" s="143"/>
      <c r="AFG39" s="8">
        <f t="shared" si="169"/>
        <v>0</v>
      </c>
      <c r="AFH39" s="290"/>
      <c r="AFI39" s="290"/>
      <c r="AFJ39" s="290"/>
      <c r="AFK39" s="290"/>
      <c r="AFL39" s="290"/>
      <c r="AFM39" s="290"/>
      <c r="AFN39" s="290"/>
      <c r="AFO39" s="290"/>
      <c r="AFP39" s="290"/>
      <c r="AFQ39" s="290"/>
      <c r="AFR39" s="290"/>
      <c r="AFS39" s="290"/>
      <c r="AFT39" s="8">
        <f t="shared" si="85"/>
        <v>0</v>
      </c>
      <c r="AFU39" s="8">
        <f t="shared" si="86"/>
        <v>0</v>
      </c>
      <c r="AFV39" s="94">
        <f t="shared" si="87"/>
        <v>0</v>
      </c>
      <c r="AFW39" s="293">
        <f t="shared" si="88"/>
        <v>4041.46</v>
      </c>
      <c r="AFX39" s="294">
        <f t="shared" si="89"/>
        <v>1511.0356719336964</v>
      </c>
      <c r="AFY39" s="295">
        <f t="shared" si="90"/>
        <v>-2530.4243280663036</v>
      </c>
      <c r="AFZ39" s="8">
        <f t="shared" si="170"/>
        <v>-2530.4243280663036</v>
      </c>
      <c r="AGA39" s="95">
        <f t="shared" si="171"/>
        <v>0</v>
      </c>
      <c r="AGB39" s="296">
        <f t="shared" si="91"/>
        <v>4849.7519999999995</v>
      </c>
      <c r="AGC39" s="295">
        <f t="shared" si="91"/>
        <v>1813.2428063204356</v>
      </c>
      <c r="AGD39" s="295">
        <f t="shared" si="92"/>
        <v>-3036.5091936795639</v>
      </c>
      <c r="AGE39" s="8">
        <f t="shared" si="93"/>
        <v>-3036.5091936795639</v>
      </c>
      <c r="AGF39" s="94">
        <f t="shared" si="94"/>
        <v>0</v>
      </c>
      <c r="AGG39" s="107">
        <f t="shared" si="172"/>
        <v>242.48759999999999</v>
      </c>
      <c r="AGH39" s="140">
        <f t="shared" si="173"/>
        <v>90.662140316021791</v>
      </c>
      <c r="AGI39" s="295">
        <f t="shared" si="95"/>
        <v>-151.82545968397818</v>
      </c>
      <c r="AGJ39" s="8">
        <f t="shared" si="96"/>
        <v>-151.82545968397818</v>
      </c>
      <c r="AGK39" s="95">
        <f t="shared" si="97"/>
        <v>0</v>
      </c>
      <c r="AGL39" s="108">
        <f t="shared" si="174"/>
        <v>5092.2395999999999</v>
      </c>
      <c r="AGM39" s="108">
        <f t="shared" si="174"/>
        <v>1903.9049466364575</v>
      </c>
      <c r="AGN39" s="297">
        <f t="shared" si="99"/>
        <v>-3188.3346533635422</v>
      </c>
      <c r="AGO39" s="108">
        <f t="shared" si="100"/>
        <v>-3188.3346533635422</v>
      </c>
      <c r="AGP39" s="109">
        <f t="shared" si="101"/>
        <v>0</v>
      </c>
      <c r="AGQ39" s="139">
        <f t="shared" si="175"/>
        <v>4.7619047619047623E-2</v>
      </c>
      <c r="AGR39" s="298"/>
      <c r="AGS39" s="298">
        <v>0.05</v>
      </c>
      <c r="AGT39" s="299"/>
      <c r="AGU39" s="177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</row>
    <row r="40" spans="1:892" s="141" customFormat="1" ht="12.75" outlineLevel="1" x14ac:dyDescent="0.25">
      <c r="A40" s="9">
        <v>470</v>
      </c>
      <c r="B40" s="285">
        <v>3</v>
      </c>
      <c r="C40" s="300" t="s">
        <v>1735</v>
      </c>
      <c r="D40" s="301">
        <v>2</v>
      </c>
      <c r="E40" s="149">
        <v>371</v>
      </c>
      <c r="F40" s="288">
        <f t="shared" si="0"/>
        <v>5641.06</v>
      </c>
      <c r="G40" s="289">
        <f t="shared" si="1"/>
        <v>6614.5094879959279</v>
      </c>
      <c r="H40" s="288">
        <f t="shared" si="2"/>
        <v>973.44948799592748</v>
      </c>
      <c r="I40" s="88">
        <f t="shared" si="3"/>
        <v>0</v>
      </c>
      <c r="J40" s="88">
        <f t="shared" si="4"/>
        <v>973.44948799592748</v>
      </c>
      <c r="K40" s="290">
        <f t="shared" si="102"/>
        <v>2215.94</v>
      </c>
      <c r="L40" s="143">
        <v>195.89</v>
      </c>
      <c r="M40" s="143">
        <v>195.89</v>
      </c>
      <c r="N40" s="143">
        <v>195.89</v>
      </c>
      <c r="O40" s="143">
        <v>195.89</v>
      </c>
      <c r="P40" s="143">
        <v>195.89</v>
      </c>
      <c r="Q40" s="143">
        <v>195.89</v>
      </c>
      <c r="R40" s="143">
        <v>260.14999999999998</v>
      </c>
      <c r="S40" s="143">
        <v>260.14999999999998</v>
      </c>
      <c r="T40" s="143">
        <v>260.14999999999998</v>
      </c>
      <c r="U40" s="143">
        <v>260.14999999999998</v>
      </c>
      <c r="V40" s="143"/>
      <c r="W40" s="143"/>
      <c r="X40" s="143">
        <f t="shared" si="103"/>
        <v>2845.2339388298392</v>
      </c>
      <c r="Y40" s="290">
        <v>0</v>
      </c>
      <c r="Z40" s="290">
        <v>1431.160615432442</v>
      </c>
      <c r="AA40" s="290">
        <v>0</v>
      </c>
      <c r="AB40" s="290">
        <v>0</v>
      </c>
      <c r="AC40" s="290">
        <v>0</v>
      </c>
      <c r="AD40" s="290">
        <v>0</v>
      </c>
      <c r="AE40" s="290">
        <v>0</v>
      </c>
      <c r="AF40" s="290">
        <v>1414.0733233973972</v>
      </c>
      <c r="AG40" s="290">
        <v>0</v>
      </c>
      <c r="AH40" s="290">
        <v>0</v>
      </c>
      <c r="AI40" s="290"/>
      <c r="AJ40" s="290"/>
      <c r="AK40" s="143"/>
      <c r="AL40" s="143">
        <f t="shared" si="104"/>
        <v>0</v>
      </c>
      <c r="AM40" s="143">
        <f t="shared" si="5"/>
        <v>0</v>
      </c>
      <c r="AN40" s="290">
        <f t="shared" si="105"/>
        <v>682.21999999999991</v>
      </c>
      <c r="AO40" s="143">
        <v>60.03</v>
      </c>
      <c r="AP40" s="143">
        <v>60.03</v>
      </c>
      <c r="AQ40" s="143">
        <v>60.03</v>
      </c>
      <c r="AR40" s="143">
        <v>60.03</v>
      </c>
      <c r="AS40" s="143">
        <v>60.03</v>
      </c>
      <c r="AT40" s="143">
        <v>60.03</v>
      </c>
      <c r="AU40" s="143">
        <v>80.510000000000005</v>
      </c>
      <c r="AV40" s="143">
        <v>80.510000000000005</v>
      </c>
      <c r="AW40" s="143">
        <v>80.510000000000005</v>
      </c>
      <c r="AX40" s="143">
        <v>80.510000000000005</v>
      </c>
      <c r="AY40" s="143"/>
      <c r="AZ40" s="143"/>
      <c r="BA40" s="8">
        <f t="shared" si="106"/>
        <v>901.87003802330378</v>
      </c>
      <c r="BB40" s="290">
        <v>0</v>
      </c>
      <c r="BC40" s="290">
        <v>412.64363331628266</v>
      </c>
      <c r="BD40" s="290">
        <v>0</v>
      </c>
      <c r="BE40" s="290">
        <v>0</v>
      </c>
      <c r="BF40" s="290">
        <v>0</v>
      </c>
      <c r="BG40" s="290">
        <v>0</v>
      </c>
      <c r="BH40" s="290">
        <v>0</v>
      </c>
      <c r="BI40" s="290">
        <v>489.22640470702112</v>
      </c>
      <c r="BJ40" s="290">
        <v>0</v>
      </c>
      <c r="BK40" s="290">
        <v>0</v>
      </c>
      <c r="BL40" s="290"/>
      <c r="BM40" s="290"/>
      <c r="BN40" s="143"/>
      <c r="BO40" s="8">
        <f t="shared" si="6"/>
        <v>0</v>
      </c>
      <c r="BP40" s="8">
        <f t="shared" si="7"/>
        <v>0</v>
      </c>
      <c r="BQ40" s="290">
        <f t="shared" si="107"/>
        <v>0</v>
      </c>
      <c r="BR40" s="143">
        <v>0</v>
      </c>
      <c r="BS40" s="263">
        <v>0</v>
      </c>
      <c r="BT40" s="143">
        <v>0</v>
      </c>
      <c r="BU40" s="143">
        <v>0</v>
      </c>
      <c r="BV40" s="143">
        <v>0</v>
      </c>
      <c r="BW40" s="143">
        <v>0</v>
      </c>
      <c r="BX40" s="143">
        <v>0</v>
      </c>
      <c r="BY40" s="143">
        <v>0</v>
      </c>
      <c r="BZ40" s="143">
        <v>0</v>
      </c>
      <c r="CA40" s="143">
        <v>0</v>
      </c>
      <c r="CB40" s="143"/>
      <c r="CC40" s="143"/>
      <c r="CD40" s="290">
        <f t="shared" si="108"/>
        <v>0</v>
      </c>
      <c r="CE40" s="290">
        <v>0</v>
      </c>
      <c r="CF40" s="290">
        <v>0</v>
      </c>
      <c r="CG40" s="290">
        <v>0</v>
      </c>
      <c r="CH40" s="290">
        <v>0</v>
      </c>
      <c r="CI40" s="290">
        <v>0</v>
      </c>
      <c r="CJ40" s="290">
        <v>0</v>
      </c>
      <c r="CK40" s="290">
        <v>0</v>
      </c>
      <c r="CL40" s="290">
        <v>0</v>
      </c>
      <c r="CM40" s="290">
        <v>0</v>
      </c>
      <c r="CN40" s="290">
        <v>0</v>
      </c>
      <c r="CO40" s="290"/>
      <c r="CP40" s="290"/>
      <c r="CQ40" s="143"/>
      <c r="CR40" s="8">
        <f t="shared" si="8"/>
        <v>0</v>
      </c>
      <c r="CS40" s="8">
        <f t="shared" si="9"/>
        <v>0</v>
      </c>
      <c r="CT40" s="290">
        <f t="shared" si="109"/>
        <v>0</v>
      </c>
      <c r="CU40" s="290">
        <v>0</v>
      </c>
      <c r="CV40" s="143">
        <v>0</v>
      </c>
      <c r="CW40" s="143">
        <v>0</v>
      </c>
      <c r="CX40" s="143">
        <v>0</v>
      </c>
      <c r="CY40" s="143">
        <v>0</v>
      </c>
      <c r="CZ40" s="143">
        <v>0</v>
      </c>
      <c r="DA40" s="143">
        <v>0</v>
      </c>
      <c r="DB40" s="143">
        <v>0</v>
      </c>
      <c r="DC40" s="143">
        <v>0</v>
      </c>
      <c r="DD40" s="143">
        <v>0</v>
      </c>
      <c r="DE40" s="143"/>
      <c r="DF40" s="143"/>
      <c r="DG40" s="290">
        <f t="shared" si="110"/>
        <v>0</v>
      </c>
      <c r="DH40" s="290">
        <v>0</v>
      </c>
      <c r="DI40" s="290">
        <v>0</v>
      </c>
      <c r="DJ40" s="290">
        <v>0</v>
      </c>
      <c r="DK40" s="290">
        <v>0</v>
      </c>
      <c r="DL40" s="290">
        <v>0</v>
      </c>
      <c r="DM40" s="290">
        <v>0</v>
      </c>
      <c r="DN40" s="290">
        <v>0</v>
      </c>
      <c r="DO40" s="290">
        <v>0</v>
      </c>
      <c r="DP40" s="290">
        <v>0</v>
      </c>
      <c r="DQ40" s="290">
        <v>0</v>
      </c>
      <c r="DR40" s="290"/>
      <c r="DS40" s="290"/>
      <c r="DT40" s="143">
        <f t="shared" si="111"/>
        <v>0</v>
      </c>
      <c r="DU40" s="8">
        <f t="shared" si="10"/>
        <v>0</v>
      </c>
      <c r="DV40" s="8">
        <f t="shared" si="112"/>
        <v>0</v>
      </c>
      <c r="DW40" s="290">
        <f t="shared" ref="DW40:DW94" si="176">SUM(DX40:EI40)</f>
        <v>0</v>
      </c>
      <c r="DX40" s="290">
        <v>0</v>
      </c>
      <c r="DY40" s="143">
        <v>0</v>
      </c>
      <c r="DZ40" s="143">
        <v>0</v>
      </c>
      <c r="EA40" s="143">
        <v>0</v>
      </c>
      <c r="EB40" s="143">
        <v>0</v>
      </c>
      <c r="EC40" s="143">
        <v>0</v>
      </c>
      <c r="ED40" s="143">
        <v>0</v>
      </c>
      <c r="EE40" s="143">
        <v>0</v>
      </c>
      <c r="EF40" s="143">
        <v>0</v>
      </c>
      <c r="EG40" s="143">
        <v>0</v>
      </c>
      <c r="EH40" s="143"/>
      <c r="EI40" s="143"/>
      <c r="EJ40" s="143"/>
      <c r="EK40" s="290">
        <f t="shared" si="113"/>
        <v>0</v>
      </c>
      <c r="EL40" s="290">
        <v>0</v>
      </c>
      <c r="EM40" s="290">
        <v>0</v>
      </c>
      <c r="EN40" s="290">
        <v>0</v>
      </c>
      <c r="EO40" s="290">
        <v>0</v>
      </c>
      <c r="EP40" s="290">
        <v>0</v>
      </c>
      <c r="EQ40" s="290">
        <v>0</v>
      </c>
      <c r="ER40" s="290">
        <v>0</v>
      </c>
      <c r="ES40" s="290">
        <v>0</v>
      </c>
      <c r="ET40" s="290">
        <v>0</v>
      </c>
      <c r="EU40" s="290">
        <v>0</v>
      </c>
      <c r="EV40" s="290"/>
      <c r="EW40" s="290"/>
      <c r="EX40" s="8">
        <f t="shared" si="12"/>
        <v>0</v>
      </c>
      <c r="EY40" s="8">
        <f t="shared" si="114"/>
        <v>0</v>
      </c>
      <c r="EZ40" s="8">
        <f t="shared" si="115"/>
        <v>0</v>
      </c>
      <c r="FA40" s="290">
        <f t="shared" si="116"/>
        <v>917.70000000000016</v>
      </c>
      <c r="FB40" s="290">
        <v>80.73</v>
      </c>
      <c r="FC40" s="143">
        <v>80.73</v>
      </c>
      <c r="FD40" s="143">
        <v>80.73</v>
      </c>
      <c r="FE40" s="143">
        <v>80.73</v>
      </c>
      <c r="FF40" s="143">
        <v>80.73</v>
      </c>
      <c r="FG40" s="143">
        <v>80.73</v>
      </c>
      <c r="FH40" s="143">
        <v>108.33</v>
      </c>
      <c r="FI40" s="143">
        <v>108.33</v>
      </c>
      <c r="FJ40" s="143">
        <v>108.33</v>
      </c>
      <c r="FK40" s="143">
        <v>108.33</v>
      </c>
      <c r="FL40" s="143"/>
      <c r="FM40" s="143"/>
      <c r="FN40" s="8">
        <f t="shared" si="117"/>
        <v>1105.2861538905152</v>
      </c>
      <c r="FO40" s="290">
        <v>0</v>
      </c>
      <c r="FP40" s="290">
        <v>0</v>
      </c>
      <c r="FQ40" s="290">
        <v>480.39437251855509</v>
      </c>
      <c r="FR40" s="290">
        <v>0</v>
      </c>
      <c r="FS40" s="290">
        <v>0</v>
      </c>
      <c r="FT40" s="290">
        <v>0</v>
      </c>
      <c r="FU40" s="290">
        <v>0</v>
      </c>
      <c r="FV40" s="290">
        <v>624.89178137196006</v>
      </c>
      <c r="FW40" s="290">
        <v>0</v>
      </c>
      <c r="FX40" s="290">
        <v>0</v>
      </c>
      <c r="FY40" s="290"/>
      <c r="FZ40" s="290"/>
      <c r="GA40" s="143">
        <f t="shared" si="118"/>
        <v>187.58615389051499</v>
      </c>
      <c r="GB40" s="8">
        <f t="shared" si="119"/>
        <v>0</v>
      </c>
      <c r="GC40" s="8">
        <f t="shared" si="120"/>
        <v>187.58615389051499</v>
      </c>
      <c r="GD40" s="290">
        <f t="shared" si="121"/>
        <v>0</v>
      </c>
      <c r="GE40" s="143"/>
      <c r="GF40" s="143"/>
      <c r="GG40" s="143"/>
      <c r="GH40" s="143"/>
      <c r="GI40" s="143"/>
      <c r="GJ40" s="143"/>
      <c r="GK40" s="143"/>
      <c r="GL40" s="143"/>
      <c r="GM40" s="143"/>
      <c r="GN40" s="143"/>
      <c r="GO40" s="143"/>
      <c r="GP40" s="143"/>
      <c r="GQ40" s="8">
        <f t="shared" si="122"/>
        <v>0</v>
      </c>
      <c r="GR40" s="290">
        <v>0</v>
      </c>
      <c r="GS40" s="290">
        <f>VLOOKUP(C40,'[2]Фін.рез.(витрати)'!$C$8:$V$94,20,0)</f>
        <v>0</v>
      </c>
      <c r="GT40" s="290"/>
      <c r="GU40" s="290"/>
      <c r="GV40" s="143">
        <f t="shared" si="123"/>
        <v>0</v>
      </c>
      <c r="GW40" s="8">
        <f t="shared" si="13"/>
        <v>0</v>
      </c>
      <c r="GX40" s="8">
        <f t="shared" si="14"/>
        <v>0</v>
      </c>
      <c r="GY40" s="290">
        <f t="shared" si="124"/>
        <v>1825.2000000000003</v>
      </c>
      <c r="GZ40" s="290">
        <v>161.76</v>
      </c>
      <c r="HA40" s="143">
        <v>161.76</v>
      </c>
      <c r="HB40" s="143">
        <v>161.76</v>
      </c>
      <c r="HC40" s="143">
        <v>161.76</v>
      </c>
      <c r="HD40" s="143">
        <v>161.76</v>
      </c>
      <c r="HE40" s="143">
        <v>161.76</v>
      </c>
      <c r="HF40" s="143">
        <v>213.66</v>
      </c>
      <c r="HG40" s="143">
        <v>213.66</v>
      </c>
      <c r="HH40" s="143">
        <v>213.66</v>
      </c>
      <c r="HI40" s="143">
        <v>213.66</v>
      </c>
      <c r="HJ40" s="143"/>
      <c r="HK40" s="143"/>
      <c r="HL40" s="8">
        <f t="shared" si="125"/>
        <v>1762.1193572522698</v>
      </c>
      <c r="HM40" s="290">
        <v>231.45490487277519</v>
      </c>
      <c r="HN40" s="290">
        <v>171.00042926476823</v>
      </c>
      <c r="HO40" s="290">
        <v>200.88535493970409</v>
      </c>
      <c r="HP40" s="290">
        <v>151.44452153858114</v>
      </c>
      <c r="HQ40" s="290">
        <v>171.88306792061891</v>
      </c>
      <c r="HR40" s="290">
        <v>171.47404897894239</v>
      </c>
      <c r="HS40" s="290">
        <v>158.00343422251188</v>
      </c>
      <c r="HT40" s="290">
        <v>157.07764549987306</v>
      </c>
      <c r="HU40" s="290">
        <v>176.57328330894586</v>
      </c>
      <c r="HV40" s="290">
        <v>172.32266670554878</v>
      </c>
      <c r="HW40" s="290"/>
      <c r="HX40" s="290"/>
      <c r="HY40" s="8">
        <f t="shared" si="15"/>
        <v>-63.080642747730508</v>
      </c>
      <c r="HZ40" s="8">
        <f t="shared" si="16"/>
        <v>-63.080642747730508</v>
      </c>
      <c r="IA40" s="8">
        <f t="shared" si="17"/>
        <v>0</v>
      </c>
      <c r="IB40" s="291">
        <f t="shared" si="126"/>
        <v>0</v>
      </c>
      <c r="IC40" s="291">
        <v>0</v>
      </c>
      <c r="ID40" s="150">
        <v>0</v>
      </c>
      <c r="IE40" s="150">
        <v>0</v>
      </c>
      <c r="IF40" s="291">
        <v>0</v>
      </c>
      <c r="IG40" s="291">
        <v>0</v>
      </c>
      <c r="IH40" s="291">
        <v>0</v>
      </c>
      <c r="II40" s="291">
        <v>0</v>
      </c>
      <c r="IJ40" s="291"/>
      <c r="IK40" s="291"/>
      <c r="IL40" s="291"/>
      <c r="IM40" s="291"/>
      <c r="IN40" s="291"/>
      <c r="IO40" s="88">
        <f t="shared" si="127"/>
        <v>0</v>
      </c>
      <c r="IP40" s="290">
        <v>0</v>
      </c>
      <c r="IQ40" s="290">
        <v>0</v>
      </c>
      <c r="IR40" s="290">
        <v>0</v>
      </c>
      <c r="IS40" s="290">
        <v>0</v>
      </c>
      <c r="IT40" s="290">
        <v>0</v>
      </c>
      <c r="IU40" s="290">
        <v>0</v>
      </c>
      <c r="IV40" s="290">
        <v>0</v>
      </c>
      <c r="IW40" s="290">
        <v>0</v>
      </c>
      <c r="IX40" s="290">
        <v>0</v>
      </c>
      <c r="IY40" s="290">
        <v>0</v>
      </c>
      <c r="IZ40" s="290"/>
      <c r="JA40" s="290"/>
      <c r="JB40" s="150">
        <f t="shared" si="18"/>
        <v>0</v>
      </c>
      <c r="JC40" s="88">
        <f t="shared" si="19"/>
        <v>0</v>
      </c>
      <c r="JD40" s="88">
        <f t="shared" si="20"/>
        <v>0</v>
      </c>
      <c r="JE40" s="291">
        <f t="shared" si="128"/>
        <v>0</v>
      </c>
      <c r="JF40" s="291">
        <v>0</v>
      </c>
      <c r="JG40" s="150">
        <v>0</v>
      </c>
      <c r="JH40" s="150">
        <v>0</v>
      </c>
      <c r="JI40" s="150">
        <v>0</v>
      </c>
      <c r="JJ40" s="150">
        <v>0</v>
      </c>
      <c r="JK40" s="150">
        <v>0</v>
      </c>
      <c r="JL40" s="150">
        <v>0</v>
      </c>
      <c r="JM40" s="150">
        <v>0</v>
      </c>
      <c r="JN40" s="150">
        <v>0</v>
      </c>
      <c r="JO40" s="150">
        <v>0</v>
      </c>
      <c r="JP40" s="150"/>
      <c r="JQ40" s="150"/>
      <c r="JR40" s="291">
        <f t="shared" si="129"/>
        <v>0</v>
      </c>
      <c r="JS40" s="290">
        <v>0</v>
      </c>
      <c r="JT40" s="290">
        <v>0</v>
      </c>
      <c r="JU40" s="290">
        <v>0</v>
      </c>
      <c r="JV40" s="290">
        <v>0</v>
      </c>
      <c r="JW40" s="290">
        <v>0</v>
      </c>
      <c r="JX40" s="290">
        <v>0</v>
      </c>
      <c r="JY40" s="290">
        <v>0</v>
      </c>
      <c r="JZ40" s="290">
        <v>0</v>
      </c>
      <c r="KA40" s="290">
        <v>0</v>
      </c>
      <c r="KB40" s="290">
        <v>0</v>
      </c>
      <c r="KC40" s="290"/>
      <c r="KD40" s="290"/>
      <c r="KE40" s="150">
        <f t="shared" si="21"/>
        <v>0</v>
      </c>
      <c r="KF40" s="88">
        <f t="shared" si="22"/>
        <v>0</v>
      </c>
      <c r="KG40" s="88">
        <f t="shared" si="23"/>
        <v>0</v>
      </c>
      <c r="KH40" s="291">
        <f t="shared" si="130"/>
        <v>1799.5800000000002</v>
      </c>
      <c r="KI40" s="291">
        <v>158.31</v>
      </c>
      <c r="KJ40" s="150">
        <v>158.31</v>
      </c>
      <c r="KK40" s="150">
        <v>158.31</v>
      </c>
      <c r="KL40" s="150">
        <v>158.31</v>
      </c>
      <c r="KM40" s="150">
        <v>158.31</v>
      </c>
      <c r="KN40" s="150">
        <v>158.31</v>
      </c>
      <c r="KO40" s="150">
        <v>212.43</v>
      </c>
      <c r="KP40" s="150">
        <v>212.43</v>
      </c>
      <c r="KQ40" s="150">
        <v>212.43</v>
      </c>
      <c r="KR40" s="150">
        <v>212.43</v>
      </c>
      <c r="KS40" s="150"/>
      <c r="KT40" s="150"/>
      <c r="KU40" s="88">
        <f t="shared" si="131"/>
        <v>2510.6110172602575</v>
      </c>
      <c r="KV40" s="290">
        <v>215.76212668593257</v>
      </c>
      <c r="KW40" s="290">
        <v>230.69688353257865</v>
      </c>
      <c r="KX40" s="290">
        <v>229.24080005465555</v>
      </c>
      <c r="KY40" s="290">
        <v>218.01694741479625</v>
      </c>
      <c r="KZ40" s="290">
        <v>227.44552723702483</v>
      </c>
      <c r="LA40" s="290">
        <v>292.72668708295868</v>
      </c>
      <c r="LB40" s="290">
        <v>271.67556308303745</v>
      </c>
      <c r="LC40" s="290">
        <v>269.76832931233525</v>
      </c>
      <c r="LD40" s="290">
        <v>278.21056103771366</v>
      </c>
      <c r="LE40" s="290">
        <v>277.06759181922445</v>
      </c>
      <c r="LF40" s="290"/>
      <c r="LG40" s="290"/>
      <c r="LH40" s="150">
        <f t="shared" si="132"/>
        <v>711.03101726025739</v>
      </c>
      <c r="LI40" s="88">
        <f t="shared" si="24"/>
        <v>0</v>
      </c>
      <c r="LJ40" s="88">
        <f t="shared" si="25"/>
        <v>711.03101726025739</v>
      </c>
      <c r="LK40" s="88">
        <f t="shared" si="133"/>
        <v>0</v>
      </c>
      <c r="LL40" s="150"/>
      <c r="LM40" s="150"/>
      <c r="LN40" s="150"/>
      <c r="LO40" s="150"/>
      <c r="LP40" s="150"/>
      <c r="LQ40" s="150"/>
      <c r="LR40" s="150"/>
      <c r="LS40" s="150"/>
      <c r="LT40" s="150"/>
      <c r="LU40" s="150"/>
      <c r="LV40" s="150"/>
      <c r="LW40" s="150"/>
      <c r="LX40" s="88">
        <f t="shared" si="26"/>
        <v>0</v>
      </c>
      <c r="LY40" s="150"/>
      <c r="LZ40" s="150"/>
      <c r="MA40" s="150"/>
      <c r="MB40" s="150"/>
      <c r="MC40" s="150"/>
      <c r="MD40" s="150"/>
      <c r="ME40" s="150"/>
      <c r="MF40" s="150"/>
      <c r="MG40" s="150"/>
      <c r="MH40" s="150"/>
      <c r="MI40" s="150"/>
      <c r="MJ40" s="291">
        <v>0</v>
      </c>
      <c r="MK40" s="150"/>
      <c r="ML40" s="88">
        <f t="shared" si="27"/>
        <v>0</v>
      </c>
      <c r="MM40" s="88">
        <f t="shared" si="28"/>
        <v>0</v>
      </c>
      <c r="MN40" s="88">
        <f t="shared" si="134"/>
        <v>4563.5400000000009</v>
      </c>
      <c r="MO40" s="88">
        <v>397.75</v>
      </c>
      <c r="MP40" s="150">
        <v>397.75</v>
      </c>
      <c r="MQ40" s="150">
        <v>397.75</v>
      </c>
      <c r="MR40" s="150">
        <v>397.75</v>
      </c>
      <c r="MS40" s="150">
        <v>397.75</v>
      </c>
      <c r="MT40" s="150">
        <v>397.75</v>
      </c>
      <c r="MU40" s="150">
        <v>544.26</v>
      </c>
      <c r="MV40" s="150">
        <v>544.26</v>
      </c>
      <c r="MW40" s="150">
        <v>544.26</v>
      </c>
      <c r="MX40" s="150">
        <v>544.26</v>
      </c>
      <c r="MY40" s="150"/>
      <c r="MZ40" s="150"/>
      <c r="NA40" s="88">
        <f t="shared" si="135"/>
        <v>0</v>
      </c>
      <c r="NB40" s="8">
        <v>0</v>
      </c>
      <c r="NC40" s="8">
        <v>0</v>
      </c>
      <c r="ND40" s="8">
        <v>0</v>
      </c>
      <c r="NE40" s="8">
        <v>0</v>
      </c>
      <c r="NF40" s="8">
        <v>0</v>
      </c>
      <c r="NG40" s="8">
        <v>0</v>
      </c>
      <c r="NH40" s="8">
        <v>0</v>
      </c>
      <c r="NI40" s="8">
        <v>0</v>
      </c>
      <c r="NJ40" s="8">
        <v>0</v>
      </c>
      <c r="NK40" s="8">
        <v>0</v>
      </c>
      <c r="NL40" s="8"/>
      <c r="NM40" s="8"/>
      <c r="NN40" s="150">
        <f t="shared" si="136"/>
        <v>-4563.5400000000009</v>
      </c>
      <c r="NO40" s="88">
        <f t="shared" si="29"/>
        <v>-4563.5400000000009</v>
      </c>
      <c r="NP40" s="88">
        <f t="shared" si="30"/>
        <v>0</v>
      </c>
      <c r="NQ40" s="86">
        <f t="shared" si="31"/>
        <v>2831.1800000000003</v>
      </c>
      <c r="NR40" s="289">
        <f t="shared" si="32"/>
        <v>0</v>
      </c>
      <c r="NS40" s="288">
        <f t="shared" si="33"/>
        <v>-2831.1800000000003</v>
      </c>
      <c r="NT40" s="88">
        <f t="shared" si="34"/>
        <v>-2831.1800000000003</v>
      </c>
      <c r="NU40" s="88">
        <f t="shared" si="35"/>
        <v>0</v>
      </c>
      <c r="NV40" s="290">
        <f t="shared" si="137"/>
        <v>1122.98</v>
      </c>
      <c r="NW40" s="290">
        <v>102.03</v>
      </c>
      <c r="NX40" s="143">
        <v>102.03</v>
      </c>
      <c r="NY40" s="143">
        <v>102.03</v>
      </c>
      <c r="NZ40" s="290">
        <v>102.03</v>
      </c>
      <c r="OA40" s="290">
        <v>102.03</v>
      </c>
      <c r="OB40" s="290">
        <v>102.03</v>
      </c>
      <c r="OC40" s="290">
        <v>127.7</v>
      </c>
      <c r="OD40" s="290">
        <v>127.7</v>
      </c>
      <c r="OE40" s="290">
        <v>127.7</v>
      </c>
      <c r="OF40" s="290">
        <v>127.7</v>
      </c>
      <c r="OG40" s="290"/>
      <c r="OH40" s="290"/>
      <c r="OI40" s="8">
        <f t="shared" si="138"/>
        <v>0</v>
      </c>
      <c r="OJ40" s="8">
        <v>0</v>
      </c>
      <c r="OK40" s="8">
        <v>0</v>
      </c>
      <c r="OL40" s="8">
        <v>0</v>
      </c>
      <c r="OM40" s="8"/>
      <c r="ON40" s="8">
        <v>0</v>
      </c>
      <c r="OO40" s="8">
        <v>0</v>
      </c>
      <c r="OP40" s="8">
        <v>0</v>
      </c>
      <c r="OQ40" s="8">
        <v>0</v>
      </c>
      <c r="OR40" s="8">
        <v>0</v>
      </c>
      <c r="OS40" s="8">
        <v>0</v>
      </c>
      <c r="OT40" s="8"/>
      <c r="OU40" s="8"/>
      <c r="OV40" s="143">
        <f t="shared" si="139"/>
        <v>-1122.98</v>
      </c>
      <c r="OW40" s="8">
        <f t="shared" si="36"/>
        <v>-1122.98</v>
      </c>
      <c r="OX40" s="8">
        <f t="shared" si="37"/>
        <v>0</v>
      </c>
      <c r="OY40" s="290">
        <f t="shared" si="140"/>
        <v>1622.82</v>
      </c>
      <c r="OZ40" s="290">
        <v>154.66999999999999</v>
      </c>
      <c r="PA40" s="143">
        <v>154.66999999999999</v>
      </c>
      <c r="PB40" s="143">
        <v>154.66999999999999</v>
      </c>
      <c r="PC40" s="143">
        <v>154.66999999999999</v>
      </c>
      <c r="PD40" s="143">
        <v>154.66999999999999</v>
      </c>
      <c r="PE40" s="143">
        <v>154.66999999999999</v>
      </c>
      <c r="PF40" s="143">
        <v>173.7</v>
      </c>
      <c r="PG40" s="143">
        <v>173.7</v>
      </c>
      <c r="PH40" s="143">
        <v>173.7</v>
      </c>
      <c r="PI40" s="143">
        <v>173.7</v>
      </c>
      <c r="PJ40" s="143"/>
      <c r="PK40" s="143"/>
      <c r="PL40" s="8">
        <f t="shared" si="141"/>
        <v>0</v>
      </c>
      <c r="PM40" s="290">
        <v>0</v>
      </c>
      <c r="PN40" s="290">
        <v>0</v>
      </c>
      <c r="PO40" s="290">
        <v>0</v>
      </c>
      <c r="PP40" s="290">
        <v>0</v>
      </c>
      <c r="PQ40" s="290">
        <v>0</v>
      </c>
      <c r="PR40" s="290">
        <v>0</v>
      </c>
      <c r="PS40" s="290">
        <v>0</v>
      </c>
      <c r="PT40" s="290">
        <v>0</v>
      </c>
      <c r="PU40" s="290">
        <v>0</v>
      </c>
      <c r="PV40" s="290">
        <v>0</v>
      </c>
      <c r="PW40" s="290"/>
      <c r="PX40" s="290"/>
      <c r="PY40" s="143">
        <f t="shared" si="142"/>
        <v>-1622.82</v>
      </c>
      <c r="PZ40" s="8">
        <f t="shared" si="38"/>
        <v>-1622.82</v>
      </c>
      <c r="QA40" s="8">
        <f t="shared" si="39"/>
        <v>0</v>
      </c>
      <c r="QB40" s="290">
        <f t="shared" si="143"/>
        <v>0</v>
      </c>
      <c r="QC40" s="290">
        <v>0</v>
      </c>
      <c r="QD40" s="143">
        <v>0</v>
      </c>
      <c r="QE40" s="143">
        <v>0</v>
      </c>
      <c r="QF40" s="143">
        <v>0</v>
      </c>
      <c r="QG40" s="143">
        <v>0</v>
      </c>
      <c r="QH40" s="143">
        <v>0</v>
      </c>
      <c r="QI40" s="143">
        <v>0</v>
      </c>
      <c r="QJ40" s="143">
        <v>0</v>
      </c>
      <c r="QK40" s="143">
        <v>0</v>
      </c>
      <c r="QL40" s="143">
        <v>0</v>
      </c>
      <c r="QM40" s="143"/>
      <c r="QN40" s="143"/>
      <c r="QO40" s="8">
        <f t="shared" si="144"/>
        <v>0</v>
      </c>
      <c r="QP40" s="290">
        <v>0</v>
      </c>
      <c r="QQ40" s="290">
        <v>0</v>
      </c>
      <c r="QR40" s="290">
        <v>0</v>
      </c>
      <c r="QS40" s="290"/>
      <c r="QT40" s="290">
        <v>0</v>
      </c>
      <c r="QU40" s="290"/>
      <c r="QV40" s="290"/>
      <c r="QW40" s="290">
        <v>0</v>
      </c>
      <c r="QX40" s="290"/>
      <c r="QY40" s="290">
        <v>0</v>
      </c>
      <c r="QZ40" s="290"/>
      <c r="RA40" s="290"/>
      <c r="RB40" s="143">
        <f t="shared" si="145"/>
        <v>0</v>
      </c>
      <c r="RC40" s="8">
        <f t="shared" si="40"/>
        <v>0</v>
      </c>
      <c r="RD40" s="8">
        <f t="shared" si="41"/>
        <v>0</v>
      </c>
      <c r="RE40" s="290">
        <f t="shared" si="146"/>
        <v>0</v>
      </c>
      <c r="RF40" s="8">
        <v>0</v>
      </c>
      <c r="RG40" s="143">
        <v>0</v>
      </c>
      <c r="RH40" s="143">
        <v>0</v>
      </c>
      <c r="RI40" s="143">
        <v>0</v>
      </c>
      <c r="RJ40" s="143">
        <v>0</v>
      </c>
      <c r="RK40" s="143">
        <v>0</v>
      </c>
      <c r="RL40" s="292">
        <v>0</v>
      </c>
      <c r="RM40" s="143">
        <v>0</v>
      </c>
      <c r="RN40" s="143">
        <v>0</v>
      </c>
      <c r="RO40" s="143">
        <v>0</v>
      </c>
      <c r="RP40" s="143"/>
      <c r="RQ40" s="143"/>
      <c r="RR40" s="8">
        <f t="shared" si="147"/>
        <v>0</v>
      </c>
      <c r="RS40" s="290">
        <v>0</v>
      </c>
      <c r="RT40" s="290"/>
      <c r="RU40" s="290">
        <v>0</v>
      </c>
      <c r="RV40" s="290">
        <v>0</v>
      </c>
      <c r="RW40" s="290">
        <v>0</v>
      </c>
      <c r="RX40" s="290">
        <v>0</v>
      </c>
      <c r="RY40" s="290"/>
      <c r="RZ40" s="290">
        <v>0</v>
      </c>
      <c r="SA40" s="290">
        <v>0</v>
      </c>
      <c r="SB40" s="290">
        <v>0</v>
      </c>
      <c r="SC40" s="290"/>
      <c r="SD40" s="290"/>
      <c r="SE40" s="8">
        <f t="shared" si="42"/>
        <v>0</v>
      </c>
      <c r="SF40" s="8">
        <f t="shared" si="43"/>
        <v>0</v>
      </c>
      <c r="SG40" s="8">
        <f t="shared" si="44"/>
        <v>0</v>
      </c>
      <c r="SH40" s="290">
        <f t="shared" si="148"/>
        <v>0</v>
      </c>
      <c r="SI40" s="290">
        <v>0</v>
      </c>
      <c r="SJ40" s="143">
        <v>0</v>
      </c>
      <c r="SK40" s="143">
        <v>0</v>
      </c>
      <c r="SL40" s="143">
        <v>0</v>
      </c>
      <c r="SM40" s="143">
        <v>0</v>
      </c>
      <c r="SN40" s="143">
        <v>0</v>
      </c>
      <c r="SO40" s="143">
        <v>0</v>
      </c>
      <c r="SP40" s="143">
        <v>0</v>
      </c>
      <c r="SQ40" s="143">
        <v>0</v>
      </c>
      <c r="SR40" s="143">
        <v>0</v>
      </c>
      <c r="SS40" s="143"/>
      <c r="ST40" s="143"/>
      <c r="SU40" s="8">
        <f t="shared" si="149"/>
        <v>0</v>
      </c>
      <c r="SV40" s="290">
        <v>0</v>
      </c>
      <c r="SW40" s="290">
        <v>0</v>
      </c>
      <c r="SX40" s="290">
        <v>0</v>
      </c>
      <c r="SY40" s="290">
        <v>0</v>
      </c>
      <c r="SZ40" s="290">
        <v>0</v>
      </c>
      <c r="TA40" s="290"/>
      <c r="TB40" s="290"/>
      <c r="TC40" s="290">
        <v>0</v>
      </c>
      <c r="TD40" s="290">
        <v>0</v>
      </c>
      <c r="TE40" s="290">
        <f>VLOOKUP(C40,'[2]Фін.рез.(витрати)'!$C$8:$AH$94,32,0)</f>
        <v>0</v>
      </c>
      <c r="TF40" s="290"/>
      <c r="TG40" s="290"/>
      <c r="TH40" s="8">
        <f t="shared" si="45"/>
        <v>0</v>
      </c>
      <c r="TI40" s="8">
        <f t="shared" si="46"/>
        <v>0</v>
      </c>
      <c r="TJ40" s="8">
        <f t="shared" si="47"/>
        <v>0</v>
      </c>
      <c r="TK40" s="290">
        <f t="shared" si="150"/>
        <v>85.38</v>
      </c>
      <c r="TL40" s="290">
        <v>7.53</v>
      </c>
      <c r="TM40" s="143">
        <v>7.53</v>
      </c>
      <c r="TN40" s="143">
        <v>7.53</v>
      </c>
      <c r="TO40" s="143">
        <v>7.53</v>
      </c>
      <c r="TP40" s="143">
        <v>7.53</v>
      </c>
      <c r="TQ40" s="143">
        <v>7.53</v>
      </c>
      <c r="TR40" s="143">
        <v>10.050000000000001</v>
      </c>
      <c r="TS40" s="143">
        <v>10.050000000000001</v>
      </c>
      <c r="TT40" s="143">
        <v>10.050000000000001</v>
      </c>
      <c r="TU40" s="143">
        <v>10.050000000000001</v>
      </c>
      <c r="TV40" s="143"/>
      <c r="TW40" s="143"/>
      <c r="TX40" s="8">
        <f t="shared" si="151"/>
        <v>0</v>
      </c>
      <c r="TY40" s="290">
        <v>0</v>
      </c>
      <c r="TZ40" s="290">
        <v>0</v>
      </c>
      <c r="UA40" s="290">
        <v>0</v>
      </c>
      <c r="UB40" s="290">
        <v>0</v>
      </c>
      <c r="UC40" s="290">
        <v>0</v>
      </c>
      <c r="UD40" s="290">
        <v>0</v>
      </c>
      <c r="UE40" s="290">
        <v>0</v>
      </c>
      <c r="UF40" s="290">
        <v>0</v>
      </c>
      <c r="UG40" s="290">
        <v>0</v>
      </c>
      <c r="UH40" s="290">
        <f>VLOOKUP(C40,'[2]Фін.рез.(витрати)'!$C$8:$AI$94,33,0)</f>
        <v>0</v>
      </c>
      <c r="UI40" s="290"/>
      <c r="UJ40" s="290"/>
      <c r="UK40" s="8">
        <f t="shared" si="48"/>
        <v>-85.38</v>
      </c>
      <c r="UL40" s="8">
        <f t="shared" si="49"/>
        <v>-85.38</v>
      </c>
      <c r="UM40" s="8">
        <f t="shared" si="50"/>
        <v>0</v>
      </c>
      <c r="UN40" s="290">
        <f t="shared" si="152"/>
        <v>0</v>
      </c>
      <c r="UO40" s="290">
        <v>0</v>
      </c>
      <c r="UP40" s="143">
        <v>0</v>
      </c>
      <c r="UQ40" s="143">
        <v>0</v>
      </c>
      <c r="UR40" s="143">
        <v>0</v>
      </c>
      <c r="US40" s="143">
        <v>0</v>
      </c>
      <c r="UT40" s="143">
        <v>0</v>
      </c>
      <c r="UU40" s="143">
        <v>0</v>
      </c>
      <c r="UV40" s="143">
        <v>0</v>
      </c>
      <c r="UW40" s="143">
        <v>0</v>
      </c>
      <c r="UX40" s="143">
        <v>0</v>
      </c>
      <c r="UY40" s="143"/>
      <c r="UZ40" s="143"/>
      <c r="VA40" s="8">
        <f t="shared" si="51"/>
        <v>0</v>
      </c>
      <c r="VB40" s="143"/>
      <c r="VC40" s="143"/>
      <c r="VD40" s="143"/>
      <c r="VE40" s="143"/>
      <c r="VF40" s="143"/>
      <c r="VG40" s="143"/>
      <c r="VH40" s="143"/>
      <c r="VI40" s="143"/>
      <c r="VJ40" s="143"/>
      <c r="VK40" s="143"/>
      <c r="VL40" s="143"/>
      <c r="VM40" s="143"/>
      <c r="VN40" s="8">
        <f t="shared" si="52"/>
        <v>0</v>
      </c>
      <c r="VO40" s="8">
        <f t="shared" si="53"/>
        <v>0</v>
      </c>
      <c r="VP40" s="8">
        <f t="shared" si="54"/>
        <v>0</v>
      </c>
      <c r="VQ40" s="88">
        <f t="shared" si="55"/>
        <v>0</v>
      </c>
      <c r="VR40" s="150"/>
      <c r="VS40" s="150"/>
      <c r="VT40" s="150"/>
      <c r="VU40" s="150"/>
      <c r="VV40" s="150"/>
      <c r="VW40" s="150"/>
      <c r="VX40" s="150"/>
      <c r="VY40" s="150"/>
      <c r="VZ40" s="150"/>
      <c r="WA40" s="150"/>
      <c r="WB40" s="150"/>
      <c r="WC40" s="150"/>
      <c r="WD40" s="88">
        <f t="shared" si="56"/>
        <v>0</v>
      </c>
      <c r="WE40" s="143"/>
      <c r="WF40" s="143"/>
      <c r="WG40" s="143"/>
      <c r="WH40" s="143"/>
      <c r="WI40" s="143"/>
      <c r="WJ40" s="143"/>
      <c r="WK40" s="143"/>
      <c r="WL40" s="143"/>
      <c r="WM40" s="143"/>
      <c r="WN40" s="143"/>
      <c r="WO40" s="143"/>
      <c r="WP40" s="143"/>
      <c r="WQ40" s="88">
        <f t="shared" si="57"/>
        <v>0</v>
      </c>
      <c r="WR40" s="88">
        <f t="shared" si="58"/>
        <v>0</v>
      </c>
      <c r="WS40" s="88">
        <f t="shared" si="59"/>
        <v>0</v>
      </c>
      <c r="WT40" s="291">
        <f t="shared" si="153"/>
        <v>7360.2</v>
      </c>
      <c r="WU40" s="291">
        <v>684.42</v>
      </c>
      <c r="WV40" s="150">
        <v>684.42</v>
      </c>
      <c r="WW40" s="150">
        <v>684.42</v>
      </c>
      <c r="WX40" s="150">
        <v>684.42</v>
      </c>
      <c r="WY40" s="150">
        <v>684.42</v>
      </c>
      <c r="WZ40" s="150">
        <v>684.42</v>
      </c>
      <c r="XA40" s="150">
        <v>813.42</v>
      </c>
      <c r="XB40" s="150">
        <v>813.42</v>
      </c>
      <c r="XC40" s="150">
        <v>813.42</v>
      </c>
      <c r="XD40" s="150">
        <v>813.42</v>
      </c>
      <c r="XE40" s="150"/>
      <c r="XF40" s="150"/>
      <c r="XG40" s="291">
        <f t="shared" si="154"/>
        <v>9805.5175083808535</v>
      </c>
      <c r="XH40" s="290">
        <v>1119.0517148629276</v>
      </c>
      <c r="XI40" s="290">
        <v>1106.6620141293565</v>
      </c>
      <c r="XJ40" s="290"/>
      <c r="XK40" s="290">
        <v>878.00821554033621</v>
      </c>
      <c r="XL40" s="290">
        <v>1011.7899652092652</v>
      </c>
      <c r="XM40" s="290">
        <v>1324.9619294445331</v>
      </c>
      <c r="XN40" s="290">
        <v>1041.2470109788107</v>
      </c>
      <c r="XO40" s="290">
        <v>1216.8835883696381</v>
      </c>
      <c r="XP40" s="290">
        <v>864.78734357235339</v>
      </c>
      <c r="XQ40" s="290">
        <f>VLOOKUP(C40,'[2]Фін.рез.(витрати)'!$C$8:$AL$94,36,0)</f>
        <v>1242.1257262736328</v>
      </c>
      <c r="XR40" s="290"/>
      <c r="XS40" s="290"/>
      <c r="XT40" s="88">
        <f t="shared" si="60"/>
        <v>2445.3175083808537</v>
      </c>
      <c r="XU40" s="88">
        <f t="shared" si="61"/>
        <v>0</v>
      </c>
      <c r="XV40" s="88">
        <f t="shared" si="62"/>
        <v>2445.3175083808537</v>
      </c>
      <c r="XW40" s="291">
        <f t="shared" si="155"/>
        <v>0</v>
      </c>
      <c r="XX40" s="291">
        <v>0</v>
      </c>
      <c r="XY40" s="150">
        <v>0</v>
      </c>
      <c r="XZ40" s="150">
        <v>0</v>
      </c>
      <c r="YA40" s="150">
        <v>0</v>
      </c>
      <c r="YB40" s="150">
        <v>0</v>
      </c>
      <c r="YC40" s="150">
        <v>0</v>
      </c>
      <c r="YD40" s="150">
        <v>0</v>
      </c>
      <c r="YE40" s="150">
        <v>0</v>
      </c>
      <c r="YF40" s="150">
        <v>0</v>
      </c>
      <c r="YG40" s="150">
        <v>0</v>
      </c>
      <c r="YH40" s="150"/>
      <c r="YI40" s="150"/>
      <c r="YJ40" s="88">
        <f t="shared" si="156"/>
        <v>195.05819069038682</v>
      </c>
      <c r="YK40" s="290">
        <v>0</v>
      </c>
      <c r="YL40" s="290">
        <v>0</v>
      </c>
      <c r="YM40" s="290">
        <v>0</v>
      </c>
      <c r="YN40" s="290">
        <v>0</v>
      </c>
      <c r="YO40" s="290">
        <v>195.05819069038682</v>
      </c>
      <c r="YP40" s="290">
        <v>0</v>
      </c>
      <c r="YQ40" s="290">
        <v>0</v>
      </c>
      <c r="YR40" s="290">
        <v>0</v>
      </c>
      <c r="YS40" s="290">
        <v>0</v>
      </c>
      <c r="YT40" s="290">
        <f>VLOOKUP(C40,'[2]Фін.рез.(витрати)'!$C$8:$AM$94,37,0)</f>
        <v>0</v>
      </c>
      <c r="YU40" s="290"/>
      <c r="YV40" s="290"/>
      <c r="YW40" s="143">
        <f t="shared" si="157"/>
        <v>195.05819069038682</v>
      </c>
      <c r="YX40" s="88">
        <f t="shared" si="63"/>
        <v>0</v>
      </c>
      <c r="YY40" s="88">
        <f t="shared" si="64"/>
        <v>195.05819069038682</v>
      </c>
      <c r="YZ40" s="291">
        <f t="shared" si="158"/>
        <v>2852.04</v>
      </c>
      <c r="ZA40" s="291">
        <v>269.98</v>
      </c>
      <c r="ZB40" s="150">
        <v>269.98</v>
      </c>
      <c r="ZC40" s="150">
        <v>269.98</v>
      </c>
      <c r="ZD40" s="150">
        <v>269.98</v>
      </c>
      <c r="ZE40" s="150">
        <v>269.98</v>
      </c>
      <c r="ZF40" s="150">
        <v>269.98</v>
      </c>
      <c r="ZG40" s="150">
        <v>308.04000000000002</v>
      </c>
      <c r="ZH40" s="150">
        <v>308.04000000000002</v>
      </c>
      <c r="ZI40" s="150">
        <v>308.04000000000002</v>
      </c>
      <c r="ZJ40" s="150">
        <v>308.04000000000002</v>
      </c>
      <c r="ZK40" s="150"/>
      <c r="ZL40" s="150"/>
      <c r="ZM40" s="88">
        <f t="shared" si="159"/>
        <v>2029.6869703472178</v>
      </c>
      <c r="ZN40" s="291"/>
      <c r="ZO40" s="290">
        <v>225.02400882073655</v>
      </c>
      <c r="ZP40" s="290">
        <v>1425.9538501505854</v>
      </c>
      <c r="ZQ40" s="290">
        <v>378.70911137589587</v>
      </c>
      <c r="ZR40" s="290"/>
      <c r="ZS40" s="290"/>
      <c r="ZT40" s="290"/>
      <c r="ZU40" s="290"/>
      <c r="ZV40" s="290"/>
      <c r="ZW40" s="290"/>
      <c r="ZX40" s="290"/>
      <c r="ZY40" s="290"/>
      <c r="ZZ40" s="88">
        <f t="shared" si="65"/>
        <v>-822.3530296527822</v>
      </c>
      <c r="AAA40" s="88">
        <f t="shared" si="66"/>
        <v>-822.3530296527822</v>
      </c>
      <c r="AAB40" s="88">
        <f t="shared" si="67"/>
        <v>0</v>
      </c>
      <c r="AAC40" s="291">
        <f t="shared" si="160"/>
        <v>0</v>
      </c>
      <c r="AAD40" s="291">
        <v>0</v>
      </c>
      <c r="AAE40" s="150">
        <v>0</v>
      </c>
      <c r="AAF40" s="150">
        <v>0</v>
      </c>
      <c r="AAG40" s="150">
        <v>0</v>
      </c>
      <c r="AAH40" s="150">
        <v>0</v>
      </c>
      <c r="AAI40" s="150">
        <v>0</v>
      </c>
      <c r="AAJ40" s="150">
        <v>0</v>
      </c>
      <c r="AAK40" s="150">
        <v>0</v>
      </c>
      <c r="AAL40" s="150">
        <v>0</v>
      </c>
      <c r="AAM40" s="150">
        <v>0</v>
      </c>
      <c r="AAN40" s="150"/>
      <c r="AAO40" s="150"/>
      <c r="AAP40" s="88">
        <f t="shared" si="161"/>
        <v>0</v>
      </c>
      <c r="AAQ40" s="290">
        <v>0</v>
      </c>
      <c r="AAR40" s="290">
        <v>0</v>
      </c>
      <c r="AAS40" s="290">
        <v>0</v>
      </c>
      <c r="AAT40" s="290">
        <v>0</v>
      </c>
      <c r="AAU40" s="290">
        <v>0</v>
      </c>
      <c r="AAV40" s="290">
        <v>0</v>
      </c>
      <c r="AAW40" s="290">
        <v>0</v>
      </c>
      <c r="AAX40" s="290">
        <v>0</v>
      </c>
      <c r="AAY40" s="290">
        <v>0</v>
      </c>
      <c r="AAZ40" s="290">
        <f>VLOOKUP(C40,'[2]Фін.рез.(витрати)'!$C$8:$AO$94,39,0)</f>
        <v>0</v>
      </c>
      <c r="ABA40" s="290"/>
      <c r="ABB40" s="290"/>
      <c r="ABC40" s="88">
        <f t="shared" si="68"/>
        <v>0</v>
      </c>
      <c r="ABD40" s="88">
        <f t="shared" si="69"/>
        <v>0</v>
      </c>
      <c r="ABE40" s="88">
        <f t="shared" si="70"/>
        <v>0</v>
      </c>
      <c r="ABF40" s="291">
        <f t="shared" si="162"/>
        <v>0</v>
      </c>
      <c r="ABG40" s="291">
        <v>0</v>
      </c>
      <c r="ABH40" s="150">
        <v>0</v>
      </c>
      <c r="ABI40" s="150">
        <v>0</v>
      </c>
      <c r="ABJ40" s="150">
        <v>0</v>
      </c>
      <c r="ABK40" s="150">
        <v>0</v>
      </c>
      <c r="ABL40" s="150">
        <v>0</v>
      </c>
      <c r="ABM40" s="150">
        <v>0</v>
      </c>
      <c r="ABN40" s="150">
        <v>0</v>
      </c>
      <c r="ABO40" s="150">
        <v>0</v>
      </c>
      <c r="ABP40" s="150">
        <v>0</v>
      </c>
      <c r="ABQ40" s="150"/>
      <c r="ABR40" s="150"/>
      <c r="ABS40" s="88">
        <f t="shared" si="163"/>
        <v>0</v>
      </c>
      <c r="ABT40" s="290">
        <v>0</v>
      </c>
      <c r="ABU40" s="290"/>
      <c r="ABV40" s="290"/>
      <c r="ABW40" s="290"/>
      <c r="ABX40" s="290"/>
      <c r="ABY40" s="290"/>
      <c r="ABZ40" s="290"/>
      <c r="ACA40" s="290">
        <v>0</v>
      </c>
      <c r="ACB40" s="290">
        <v>0</v>
      </c>
      <c r="ACC40" s="290">
        <f>VLOOKUP(C40,'[2]Фін.рез.(витрати)'!$C$8:$AP$94,40,0)</f>
        <v>0</v>
      </c>
      <c r="ACD40" s="290"/>
      <c r="ACE40" s="290"/>
      <c r="ACF40" s="88">
        <f t="shared" si="71"/>
        <v>0</v>
      </c>
      <c r="ACG40" s="88">
        <f t="shared" si="72"/>
        <v>0</v>
      </c>
      <c r="ACH40" s="88">
        <f t="shared" si="73"/>
        <v>0</v>
      </c>
      <c r="ACI40" s="86">
        <f t="shared" si="74"/>
        <v>730.47999999999979</v>
      </c>
      <c r="ACJ40" s="88">
        <f t="shared" si="75"/>
        <v>179.35120519199998</v>
      </c>
      <c r="ACK40" s="288">
        <f t="shared" si="76"/>
        <v>-551.12879480799984</v>
      </c>
      <c r="ACL40" s="88">
        <f t="shared" si="77"/>
        <v>-551.12879480799984</v>
      </c>
      <c r="ACM40" s="88">
        <f t="shared" si="78"/>
        <v>0</v>
      </c>
      <c r="ACN40" s="290">
        <f t="shared" si="164"/>
        <v>730.47999999999979</v>
      </c>
      <c r="ACO40" s="290">
        <v>75.2</v>
      </c>
      <c r="ACP40" s="143">
        <v>75.2</v>
      </c>
      <c r="ACQ40" s="143">
        <v>75.2</v>
      </c>
      <c r="ACR40" s="143">
        <v>75.2</v>
      </c>
      <c r="ACS40" s="143">
        <v>75.2</v>
      </c>
      <c r="ACT40" s="143">
        <v>75.2</v>
      </c>
      <c r="ACU40" s="143">
        <v>69.819999999999993</v>
      </c>
      <c r="ACV40" s="143">
        <v>69.819999999999993</v>
      </c>
      <c r="ACW40" s="143">
        <v>69.819999999999993</v>
      </c>
      <c r="ACX40" s="143">
        <v>69.819999999999993</v>
      </c>
      <c r="ACY40" s="143"/>
      <c r="ACZ40" s="143"/>
      <c r="ADA40" s="8">
        <f t="shared" si="165"/>
        <v>179.35120519199998</v>
      </c>
      <c r="ADB40" s="290">
        <v>20.948606999999999</v>
      </c>
      <c r="ADC40" s="290">
        <v>28.674926532000001</v>
      </c>
      <c r="ADD40" s="290">
        <v>28.6075944</v>
      </c>
      <c r="ADE40" s="290">
        <v>36.594665999999997</v>
      </c>
      <c r="ADF40" s="290">
        <v>20.424068460000001</v>
      </c>
      <c r="ADG40" s="290">
        <v>16.339644</v>
      </c>
      <c r="ADH40" s="290">
        <v>7.9792920000000001</v>
      </c>
      <c r="ADI40" s="290">
        <v>7.9169543999999998</v>
      </c>
      <c r="ADJ40" s="290">
        <v>7.8596784</v>
      </c>
      <c r="ADK40" s="290">
        <f>VLOOKUP(C40,'[2]Фін.рез.(витрати)'!$C$8:$AR$94,42,0)</f>
        <v>4.0057739999999997</v>
      </c>
      <c r="ADL40" s="290"/>
      <c r="ADM40" s="290"/>
      <c r="ADN40" s="8">
        <f t="shared" si="79"/>
        <v>-551.12879480799984</v>
      </c>
      <c r="ADO40" s="8">
        <f t="shared" si="80"/>
        <v>-551.12879480799984</v>
      </c>
      <c r="ADP40" s="8">
        <f t="shared" si="81"/>
        <v>0</v>
      </c>
      <c r="ADQ40" s="290">
        <f t="shared" si="166"/>
        <v>0</v>
      </c>
      <c r="ADR40" s="290">
        <v>0</v>
      </c>
      <c r="ADS40" s="143">
        <v>0</v>
      </c>
      <c r="ADT40" s="143">
        <v>0</v>
      </c>
      <c r="ADU40" s="143">
        <v>0</v>
      </c>
      <c r="ADV40" s="143">
        <v>0</v>
      </c>
      <c r="ADW40" s="143">
        <v>0</v>
      </c>
      <c r="ADX40" s="143">
        <v>0</v>
      </c>
      <c r="ADY40" s="143">
        <v>0</v>
      </c>
      <c r="ADZ40" s="143">
        <v>0</v>
      </c>
      <c r="AEA40" s="143">
        <v>0</v>
      </c>
      <c r="AEB40" s="143"/>
      <c r="AEC40" s="143"/>
      <c r="AED40" s="8">
        <f t="shared" si="167"/>
        <v>0</v>
      </c>
      <c r="AEE40" s="290">
        <v>0</v>
      </c>
      <c r="AEF40" s="290">
        <v>0</v>
      </c>
      <c r="AEG40" s="290">
        <v>0</v>
      </c>
      <c r="AEH40" s="290">
        <v>0</v>
      </c>
      <c r="AEI40" s="290">
        <v>0</v>
      </c>
      <c r="AEJ40" s="290">
        <v>0</v>
      </c>
      <c r="AEK40" s="290">
        <v>0</v>
      </c>
      <c r="AEL40" s="290">
        <v>0</v>
      </c>
      <c r="AEM40" s="290">
        <v>0</v>
      </c>
      <c r="AEN40" s="290">
        <f>VLOOKUP(C40,'[2]Фін.рез.(витрати)'!$C$8:$AS$94,43,0)</f>
        <v>0</v>
      </c>
      <c r="AEO40" s="290"/>
      <c r="AEP40" s="290"/>
      <c r="AEQ40" s="8">
        <f t="shared" si="82"/>
        <v>0</v>
      </c>
      <c r="AER40" s="8">
        <f t="shared" si="83"/>
        <v>0</v>
      </c>
      <c r="AES40" s="8">
        <f t="shared" si="84"/>
        <v>0</v>
      </c>
      <c r="AET40" s="290">
        <f t="shared" si="168"/>
        <v>0</v>
      </c>
      <c r="AEU40" s="290"/>
      <c r="AEV40" s="143"/>
      <c r="AEW40" s="143"/>
      <c r="AEX40" s="143"/>
      <c r="AEY40" s="143"/>
      <c r="AEZ40" s="143"/>
      <c r="AFA40" s="143"/>
      <c r="AFB40" s="143"/>
      <c r="AFC40" s="143"/>
      <c r="AFD40" s="143"/>
      <c r="AFE40" s="143"/>
      <c r="AFF40" s="143"/>
      <c r="AFG40" s="8">
        <f t="shared" si="169"/>
        <v>0</v>
      </c>
      <c r="AFH40" s="290"/>
      <c r="AFI40" s="290"/>
      <c r="AFJ40" s="290"/>
      <c r="AFK40" s="290"/>
      <c r="AFL40" s="290"/>
      <c r="AFM40" s="290"/>
      <c r="AFN40" s="290"/>
      <c r="AFO40" s="290"/>
      <c r="AFP40" s="290"/>
      <c r="AFQ40" s="290"/>
      <c r="AFR40" s="290"/>
      <c r="AFS40" s="290"/>
      <c r="AFT40" s="8">
        <f t="shared" si="85"/>
        <v>0</v>
      </c>
      <c r="AFU40" s="8">
        <f t="shared" si="86"/>
        <v>0</v>
      </c>
      <c r="AFV40" s="94">
        <f t="shared" si="87"/>
        <v>0</v>
      </c>
      <c r="AFW40" s="293">
        <f t="shared" si="88"/>
        <v>25778.080000000002</v>
      </c>
      <c r="AFX40" s="294">
        <f t="shared" si="89"/>
        <v>21334.734379866644</v>
      </c>
      <c r="AFY40" s="295">
        <f t="shared" si="90"/>
        <v>-4443.3456201333574</v>
      </c>
      <c r="AFZ40" s="8">
        <f t="shared" si="170"/>
        <v>-4443.3456201333574</v>
      </c>
      <c r="AGA40" s="95">
        <f t="shared" si="171"/>
        <v>0</v>
      </c>
      <c r="AGB40" s="296">
        <f t="shared" si="91"/>
        <v>30933.696</v>
      </c>
      <c r="AGC40" s="295">
        <f t="shared" si="91"/>
        <v>25601.681255839972</v>
      </c>
      <c r="AGD40" s="295">
        <f t="shared" si="92"/>
        <v>-5332.0147441600275</v>
      </c>
      <c r="AGE40" s="8">
        <f t="shared" si="93"/>
        <v>-5332.0147441600275</v>
      </c>
      <c r="AGF40" s="94">
        <f t="shared" si="94"/>
        <v>0</v>
      </c>
      <c r="AGG40" s="107">
        <f t="shared" si="172"/>
        <v>1546.6848</v>
      </c>
      <c r="AGH40" s="140">
        <f t="shared" si="173"/>
        <v>1280.0840627919988</v>
      </c>
      <c r="AGI40" s="295">
        <f t="shared" si="95"/>
        <v>-266.60073720800119</v>
      </c>
      <c r="AGJ40" s="8">
        <f t="shared" si="96"/>
        <v>-266.60073720800119</v>
      </c>
      <c r="AGK40" s="95">
        <f t="shared" si="97"/>
        <v>0</v>
      </c>
      <c r="AGL40" s="108">
        <f t="shared" si="174"/>
        <v>32480.380799999999</v>
      </c>
      <c r="AGM40" s="108">
        <f t="shared" si="174"/>
        <v>26881.765318631973</v>
      </c>
      <c r="AGN40" s="297">
        <f t="shared" si="99"/>
        <v>-5598.6154813680259</v>
      </c>
      <c r="AGO40" s="108">
        <f t="shared" si="100"/>
        <v>-5598.6154813680259</v>
      </c>
      <c r="AGP40" s="109">
        <f t="shared" si="101"/>
        <v>0</v>
      </c>
      <c r="AGQ40" s="139">
        <f t="shared" si="175"/>
        <v>4.7619047619047616E-2</v>
      </c>
      <c r="AGR40" s="298"/>
      <c r="AGS40" s="298">
        <v>0.05</v>
      </c>
      <c r="AGT40" s="299"/>
      <c r="AGU40" s="177"/>
      <c r="AGV40" s="9"/>
      <c r="AGW40" s="9"/>
      <c r="AGX40" s="9"/>
      <c r="AGY40" s="9"/>
      <c r="AGZ40" s="9"/>
      <c r="AHA40" s="9"/>
      <c r="AHB40" s="9"/>
      <c r="AHC40" s="9"/>
      <c r="AHD40" s="9"/>
      <c r="AHE40" s="9"/>
      <c r="AHF40" s="9"/>
      <c r="AHG40" s="9"/>
      <c r="AHH40" s="9"/>
    </row>
    <row r="41" spans="1:892" s="141" customFormat="1" ht="12.75" outlineLevel="1" x14ac:dyDescent="0.25">
      <c r="A41" s="154">
        <v>471</v>
      </c>
      <c r="B41" s="285">
        <v>3</v>
      </c>
      <c r="C41" s="300" t="s">
        <v>1736</v>
      </c>
      <c r="D41" s="301">
        <v>3</v>
      </c>
      <c r="E41" s="149">
        <v>831.2</v>
      </c>
      <c r="F41" s="288">
        <f t="shared" si="0"/>
        <v>11848.18</v>
      </c>
      <c r="G41" s="289">
        <f t="shared" si="1"/>
        <v>13538.706392091006</v>
      </c>
      <c r="H41" s="288">
        <f t="shared" si="2"/>
        <v>1690.5263920910056</v>
      </c>
      <c r="I41" s="88">
        <f t="shared" si="3"/>
        <v>0</v>
      </c>
      <c r="J41" s="88">
        <f t="shared" si="4"/>
        <v>1690.5263920910056</v>
      </c>
      <c r="K41" s="290">
        <f t="shared" si="102"/>
        <v>3586.4600000000005</v>
      </c>
      <c r="L41" s="143">
        <v>316.85000000000002</v>
      </c>
      <c r="M41" s="143">
        <v>316.85000000000002</v>
      </c>
      <c r="N41" s="143">
        <v>316.85000000000002</v>
      </c>
      <c r="O41" s="143">
        <v>316.85000000000002</v>
      </c>
      <c r="P41" s="143">
        <v>316.85000000000002</v>
      </c>
      <c r="Q41" s="143">
        <v>316.85000000000002</v>
      </c>
      <c r="R41" s="143">
        <v>421.34</v>
      </c>
      <c r="S41" s="143">
        <v>421.34</v>
      </c>
      <c r="T41" s="143">
        <v>421.34</v>
      </c>
      <c r="U41" s="143">
        <v>421.34</v>
      </c>
      <c r="V41" s="143"/>
      <c r="W41" s="143"/>
      <c r="X41" s="143">
        <f t="shared" si="103"/>
        <v>4307.4591655077393</v>
      </c>
      <c r="Y41" s="290">
        <v>0</v>
      </c>
      <c r="Z41" s="290">
        <v>0</v>
      </c>
      <c r="AA41" s="290">
        <v>1972.7620136857465</v>
      </c>
      <c r="AB41" s="290">
        <v>0</v>
      </c>
      <c r="AC41" s="290">
        <v>0</v>
      </c>
      <c r="AD41" s="290">
        <v>0</v>
      </c>
      <c r="AE41" s="290">
        <v>0</v>
      </c>
      <c r="AF41" s="290">
        <v>0</v>
      </c>
      <c r="AG41" s="290">
        <v>2334.697151821993</v>
      </c>
      <c r="AH41" s="290">
        <v>0</v>
      </c>
      <c r="AI41" s="290"/>
      <c r="AJ41" s="290"/>
      <c r="AK41" s="143"/>
      <c r="AL41" s="143">
        <f t="shared" si="104"/>
        <v>0</v>
      </c>
      <c r="AM41" s="143">
        <f t="shared" si="5"/>
        <v>0</v>
      </c>
      <c r="AN41" s="290">
        <f t="shared" si="105"/>
        <v>885.51999999999975</v>
      </c>
      <c r="AO41" s="143">
        <v>77.88</v>
      </c>
      <c r="AP41" s="143">
        <v>77.88</v>
      </c>
      <c r="AQ41" s="143">
        <v>77.88</v>
      </c>
      <c r="AR41" s="143">
        <v>77.88</v>
      </c>
      <c r="AS41" s="143">
        <v>77.88</v>
      </c>
      <c r="AT41" s="143">
        <v>77.88</v>
      </c>
      <c r="AU41" s="143">
        <v>104.56</v>
      </c>
      <c r="AV41" s="143">
        <v>104.56</v>
      </c>
      <c r="AW41" s="143">
        <v>104.56</v>
      </c>
      <c r="AX41" s="143">
        <v>104.56</v>
      </c>
      <c r="AY41" s="143"/>
      <c r="AZ41" s="143"/>
      <c r="BA41" s="8">
        <f t="shared" si="106"/>
        <v>1128.6404812679698</v>
      </c>
      <c r="BB41" s="290">
        <v>0</v>
      </c>
      <c r="BC41" s="290">
        <v>0</v>
      </c>
      <c r="BD41" s="290">
        <v>516.89639947514615</v>
      </c>
      <c r="BE41" s="290">
        <v>0</v>
      </c>
      <c r="BF41" s="290">
        <v>0</v>
      </c>
      <c r="BG41" s="290">
        <v>0</v>
      </c>
      <c r="BH41" s="290">
        <v>0</v>
      </c>
      <c r="BI41" s="290">
        <v>0</v>
      </c>
      <c r="BJ41" s="290">
        <v>611.74408179282352</v>
      </c>
      <c r="BK41" s="290">
        <v>0</v>
      </c>
      <c r="BL41" s="290"/>
      <c r="BM41" s="290"/>
      <c r="BN41" s="143"/>
      <c r="BO41" s="8">
        <f t="shared" si="6"/>
        <v>0</v>
      </c>
      <c r="BP41" s="8">
        <f t="shared" si="7"/>
        <v>0</v>
      </c>
      <c r="BQ41" s="290">
        <f t="shared" si="107"/>
        <v>0</v>
      </c>
      <c r="BR41" s="143">
        <v>0</v>
      </c>
      <c r="BS41" s="263">
        <v>0</v>
      </c>
      <c r="BT41" s="143">
        <v>0</v>
      </c>
      <c r="BU41" s="143">
        <v>0</v>
      </c>
      <c r="BV41" s="143">
        <v>0</v>
      </c>
      <c r="BW41" s="143">
        <v>0</v>
      </c>
      <c r="BX41" s="143">
        <v>0</v>
      </c>
      <c r="BY41" s="143">
        <v>0</v>
      </c>
      <c r="BZ41" s="143">
        <v>0</v>
      </c>
      <c r="CA41" s="143">
        <v>0</v>
      </c>
      <c r="CB41" s="143"/>
      <c r="CC41" s="143"/>
      <c r="CD41" s="290">
        <f t="shared" si="108"/>
        <v>0</v>
      </c>
      <c r="CE41" s="290">
        <v>0</v>
      </c>
      <c r="CF41" s="290">
        <v>0</v>
      </c>
      <c r="CG41" s="290">
        <v>0</v>
      </c>
      <c r="CH41" s="290">
        <v>0</v>
      </c>
      <c r="CI41" s="290">
        <v>0</v>
      </c>
      <c r="CJ41" s="290">
        <v>0</v>
      </c>
      <c r="CK41" s="290">
        <v>0</v>
      </c>
      <c r="CL41" s="290">
        <v>0</v>
      </c>
      <c r="CM41" s="290">
        <v>0</v>
      </c>
      <c r="CN41" s="290">
        <v>0</v>
      </c>
      <c r="CO41" s="290"/>
      <c r="CP41" s="290"/>
      <c r="CQ41" s="143"/>
      <c r="CR41" s="8">
        <f t="shared" si="8"/>
        <v>0</v>
      </c>
      <c r="CS41" s="8">
        <f t="shared" si="9"/>
        <v>0</v>
      </c>
      <c r="CT41" s="290">
        <f t="shared" si="109"/>
        <v>0</v>
      </c>
      <c r="CU41" s="290">
        <v>0</v>
      </c>
      <c r="CV41" s="143">
        <v>0</v>
      </c>
      <c r="CW41" s="143">
        <v>0</v>
      </c>
      <c r="CX41" s="143">
        <v>0</v>
      </c>
      <c r="CY41" s="143">
        <v>0</v>
      </c>
      <c r="CZ41" s="143">
        <v>0</v>
      </c>
      <c r="DA41" s="143">
        <v>0</v>
      </c>
      <c r="DB41" s="143">
        <v>0</v>
      </c>
      <c r="DC41" s="143">
        <v>0</v>
      </c>
      <c r="DD41" s="143">
        <v>0</v>
      </c>
      <c r="DE41" s="143"/>
      <c r="DF41" s="143"/>
      <c r="DG41" s="290">
        <f t="shared" si="110"/>
        <v>0</v>
      </c>
      <c r="DH41" s="290">
        <v>0</v>
      </c>
      <c r="DI41" s="290">
        <v>0</v>
      </c>
      <c r="DJ41" s="290">
        <v>0</v>
      </c>
      <c r="DK41" s="290">
        <v>0</v>
      </c>
      <c r="DL41" s="290">
        <v>0</v>
      </c>
      <c r="DM41" s="290">
        <v>0</v>
      </c>
      <c r="DN41" s="290">
        <v>0</v>
      </c>
      <c r="DO41" s="290">
        <v>0</v>
      </c>
      <c r="DP41" s="290">
        <v>0</v>
      </c>
      <c r="DQ41" s="290">
        <v>0</v>
      </c>
      <c r="DR41" s="290"/>
      <c r="DS41" s="290"/>
      <c r="DT41" s="143">
        <f t="shared" si="111"/>
        <v>0</v>
      </c>
      <c r="DU41" s="8">
        <f t="shared" si="10"/>
        <v>0</v>
      </c>
      <c r="DV41" s="8">
        <f t="shared" si="112"/>
        <v>0</v>
      </c>
      <c r="DW41" s="290">
        <f t="shared" si="176"/>
        <v>0</v>
      </c>
      <c r="DX41" s="290">
        <v>0</v>
      </c>
      <c r="DY41" s="143">
        <v>0</v>
      </c>
      <c r="DZ41" s="143">
        <v>0</v>
      </c>
      <c r="EA41" s="143">
        <v>0</v>
      </c>
      <c r="EB41" s="143">
        <v>0</v>
      </c>
      <c r="EC41" s="143">
        <v>0</v>
      </c>
      <c r="ED41" s="143">
        <v>0</v>
      </c>
      <c r="EE41" s="143">
        <v>0</v>
      </c>
      <c r="EF41" s="143">
        <v>0</v>
      </c>
      <c r="EG41" s="143">
        <v>0</v>
      </c>
      <c r="EH41" s="143"/>
      <c r="EI41" s="143"/>
      <c r="EJ41" s="143"/>
      <c r="EK41" s="290">
        <f t="shared" si="113"/>
        <v>0</v>
      </c>
      <c r="EL41" s="290">
        <v>0</v>
      </c>
      <c r="EM41" s="290">
        <v>0</v>
      </c>
      <c r="EN41" s="290">
        <v>0</v>
      </c>
      <c r="EO41" s="290">
        <v>0</v>
      </c>
      <c r="EP41" s="290">
        <v>0</v>
      </c>
      <c r="EQ41" s="290">
        <v>0</v>
      </c>
      <c r="ER41" s="290">
        <v>0</v>
      </c>
      <c r="ES41" s="290">
        <v>0</v>
      </c>
      <c r="ET41" s="290">
        <v>0</v>
      </c>
      <c r="EU41" s="290">
        <v>0</v>
      </c>
      <c r="EV41" s="290"/>
      <c r="EW41" s="290"/>
      <c r="EX41" s="8">
        <f t="shared" si="12"/>
        <v>0</v>
      </c>
      <c r="EY41" s="8">
        <f t="shared" si="114"/>
        <v>0</v>
      </c>
      <c r="EZ41" s="8">
        <f t="shared" si="115"/>
        <v>0</v>
      </c>
      <c r="FA41" s="290">
        <f t="shared" si="116"/>
        <v>3314.7999999999997</v>
      </c>
      <c r="FB41" s="290">
        <v>291.58</v>
      </c>
      <c r="FC41" s="143">
        <v>291.58</v>
      </c>
      <c r="FD41" s="143">
        <v>291.58</v>
      </c>
      <c r="FE41" s="143">
        <v>291.58</v>
      </c>
      <c r="FF41" s="143">
        <v>291.58</v>
      </c>
      <c r="FG41" s="143">
        <v>291.58</v>
      </c>
      <c r="FH41" s="143">
        <v>391.33</v>
      </c>
      <c r="FI41" s="143">
        <v>391.33</v>
      </c>
      <c r="FJ41" s="143">
        <v>391.33</v>
      </c>
      <c r="FK41" s="143">
        <v>391.33</v>
      </c>
      <c r="FL41" s="143"/>
      <c r="FM41" s="143"/>
      <c r="FN41" s="8">
        <f t="shared" si="117"/>
        <v>4154.6994414121</v>
      </c>
      <c r="FO41" s="290">
        <v>0</v>
      </c>
      <c r="FP41" s="290">
        <v>0</v>
      </c>
      <c r="FQ41" s="290">
        <v>0</v>
      </c>
      <c r="FR41" s="290">
        <v>1930.78042132156</v>
      </c>
      <c r="FS41" s="290">
        <v>0</v>
      </c>
      <c r="FT41" s="290">
        <v>0</v>
      </c>
      <c r="FU41" s="290">
        <v>0</v>
      </c>
      <c r="FV41" s="290">
        <v>0</v>
      </c>
      <c r="FW41" s="290">
        <v>2223.9190200905396</v>
      </c>
      <c r="FX41" s="290">
        <v>0</v>
      </c>
      <c r="FY41" s="290"/>
      <c r="FZ41" s="290"/>
      <c r="GA41" s="143">
        <f t="shared" si="118"/>
        <v>839.89944141210026</v>
      </c>
      <c r="GB41" s="8">
        <f t="shared" si="119"/>
        <v>0</v>
      </c>
      <c r="GC41" s="8">
        <f t="shared" si="120"/>
        <v>839.89944141210026</v>
      </c>
      <c r="GD41" s="290">
        <f t="shared" si="121"/>
        <v>0</v>
      </c>
      <c r="GE41" s="143"/>
      <c r="GF41" s="143"/>
      <c r="GG41" s="143"/>
      <c r="GH41" s="143"/>
      <c r="GI41" s="143"/>
      <c r="GJ41" s="143"/>
      <c r="GK41" s="143"/>
      <c r="GL41" s="143"/>
      <c r="GM41" s="143"/>
      <c r="GN41" s="143"/>
      <c r="GO41" s="143"/>
      <c r="GP41" s="143"/>
      <c r="GQ41" s="8">
        <f t="shared" si="122"/>
        <v>0</v>
      </c>
      <c r="GR41" s="290">
        <v>0</v>
      </c>
      <c r="GS41" s="290">
        <f>VLOOKUP(C41,'[2]Фін.рез.(витрати)'!$C$8:$V$94,20,0)</f>
        <v>0</v>
      </c>
      <c r="GT41" s="290"/>
      <c r="GU41" s="290"/>
      <c r="GV41" s="143">
        <f t="shared" si="123"/>
        <v>0</v>
      </c>
      <c r="GW41" s="8">
        <f t="shared" si="13"/>
        <v>0</v>
      </c>
      <c r="GX41" s="8">
        <f t="shared" si="14"/>
        <v>0</v>
      </c>
      <c r="GY41" s="290">
        <f t="shared" si="124"/>
        <v>4061.4000000000005</v>
      </c>
      <c r="GZ41" s="290">
        <v>359.66</v>
      </c>
      <c r="HA41" s="143">
        <v>359.66</v>
      </c>
      <c r="HB41" s="143">
        <v>359.66</v>
      </c>
      <c r="HC41" s="143">
        <v>359.66</v>
      </c>
      <c r="HD41" s="143">
        <v>359.66</v>
      </c>
      <c r="HE41" s="143">
        <v>359.66</v>
      </c>
      <c r="HF41" s="143">
        <v>475.86</v>
      </c>
      <c r="HG41" s="143">
        <v>475.86</v>
      </c>
      <c r="HH41" s="143">
        <v>475.86</v>
      </c>
      <c r="HI41" s="143">
        <v>475.86</v>
      </c>
      <c r="HJ41" s="143"/>
      <c r="HK41" s="143"/>
      <c r="HL41" s="8">
        <f t="shared" si="125"/>
        <v>3947.9073039031978</v>
      </c>
      <c r="HM41" s="290">
        <v>518.55880574191576</v>
      </c>
      <c r="HN41" s="290">
        <v>383.11470836893625</v>
      </c>
      <c r="HO41" s="290">
        <v>450.06983025844215</v>
      </c>
      <c r="HP41" s="290">
        <v>339.30104124762443</v>
      </c>
      <c r="HQ41" s="290">
        <v>385.0921996108313</v>
      </c>
      <c r="HR41" s="290">
        <v>384.17582078516688</v>
      </c>
      <c r="HS41" s="290">
        <v>353.995834301218</v>
      </c>
      <c r="HT41" s="290">
        <v>351.92166830052429</v>
      </c>
      <c r="HU41" s="290">
        <v>395.60030481508301</v>
      </c>
      <c r="HV41" s="290">
        <v>386.077090473456</v>
      </c>
      <c r="HW41" s="290"/>
      <c r="HX41" s="290"/>
      <c r="HY41" s="8">
        <f t="shared" si="15"/>
        <v>-113.49269609680277</v>
      </c>
      <c r="HZ41" s="8">
        <f t="shared" si="16"/>
        <v>-113.49269609680277</v>
      </c>
      <c r="IA41" s="8">
        <f t="shared" si="17"/>
        <v>0</v>
      </c>
      <c r="IB41" s="291">
        <f t="shared" si="126"/>
        <v>0</v>
      </c>
      <c r="IC41" s="291">
        <v>0</v>
      </c>
      <c r="ID41" s="150">
        <v>0</v>
      </c>
      <c r="IE41" s="150">
        <v>0</v>
      </c>
      <c r="IF41" s="291">
        <v>0</v>
      </c>
      <c r="IG41" s="291">
        <v>0</v>
      </c>
      <c r="IH41" s="291">
        <v>0</v>
      </c>
      <c r="II41" s="291">
        <v>0</v>
      </c>
      <c r="IJ41" s="291"/>
      <c r="IK41" s="291"/>
      <c r="IL41" s="291"/>
      <c r="IM41" s="291"/>
      <c r="IN41" s="291"/>
      <c r="IO41" s="88">
        <f t="shared" si="127"/>
        <v>0</v>
      </c>
      <c r="IP41" s="290">
        <v>0</v>
      </c>
      <c r="IQ41" s="290">
        <v>0</v>
      </c>
      <c r="IR41" s="290">
        <v>0</v>
      </c>
      <c r="IS41" s="290">
        <v>0</v>
      </c>
      <c r="IT41" s="290">
        <v>0</v>
      </c>
      <c r="IU41" s="290">
        <v>0</v>
      </c>
      <c r="IV41" s="290">
        <v>0</v>
      </c>
      <c r="IW41" s="290">
        <v>0</v>
      </c>
      <c r="IX41" s="290">
        <v>0</v>
      </c>
      <c r="IY41" s="290">
        <v>0</v>
      </c>
      <c r="IZ41" s="290"/>
      <c r="JA41" s="290"/>
      <c r="JB41" s="150">
        <f t="shared" si="18"/>
        <v>0</v>
      </c>
      <c r="JC41" s="88">
        <f t="shared" si="19"/>
        <v>0</v>
      </c>
      <c r="JD41" s="88">
        <f t="shared" si="20"/>
        <v>0</v>
      </c>
      <c r="JE41" s="291">
        <f t="shared" si="128"/>
        <v>0</v>
      </c>
      <c r="JF41" s="291">
        <v>0</v>
      </c>
      <c r="JG41" s="150">
        <v>0</v>
      </c>
      <c r="JH41" s="150">
        <v>0</v>
      </c>
      <c r="JI41" s="150">
        <v>0</v>
      </c>
      <c r="JJ41" s="150">
        <v>0</v>
      </c>
      <c r="JK41" s="150">
        <v>0</v>
      </c>
      <c r="JL41" s="150">
        <v>0</v>
      </c>
      <c r="JM41" s="150">
        <v>0</v>
      </c>
      <c r="JN41" s="150">
        <v>0</v>
      </c>
      <c r="JO41" s="150">
        <v>0</v>
      </c>
      <c r="JP41" s="150"/>
      <c r="JQ41" s="150"/>
      <c r="JR41" s="291">
        <f t="shared" si="129"/>
        <v>0</v>
      </c>
      <c r="JS41" s="290">
        <v>0</v>
      </c>
      <c r="JT41" s="290">
        <v>0</v>
      </c>
      <c r="JU41" s="290">
        <v>0</v>
      </c>
      <c r="JV41" s="290">
        <v>0</v>
      </c>
      <c r="JW41" s="290">
        <v>0</v>
      </c>
      <c r="JX41" s="290">
        <v>0</v>
      </c>
      <c r="JY41" s="290">
        <v>0</v>
      </c>
      <c r="JZ41" s="290">
        <v>0</v>
      </c>
      <c r="KA41" s="290">
        <v>0</v>
      </c>
      <c r="KB41" s="290">
        <v>0</v>
      </c>
      <c r="KC41" s="290"/>
      <c r="KD41" s="290"/>
      <c r="KE41" s="150">
        <f t="shared" si="21"/>
        <v>0</v>
      </c>
      <c r="KF41" s="88">
        <f t="shared" si="22"/>
        <v>0</v>
      </c>
      <c r="KG41" s="88">
        <f t="shared" si="23"/>
        <v>0</v>
      </c>
      <c r="KH41" s="291">
        <f t="shared" si="130"/>
        <v>2693.0599999999995</v>
      </c>
      <c r="KI41" s="291">
        <v>236.89</v>
      </c>
      <c r="KJ41" s="150">
        <v>236.89</v>
      </c>
      <c r="KK41" s="150">
        <v>236.89</v>
      </c>
      <c r="KL41" s="150">
        <v>236.89</v>
      </c>
      <c r="KM41" s="150">
        <v>236.89</v>
      </c>
      <c r="KN41" s="150">
        <v>236.89</v>
      </c>
      <c r="KO41" s="150">
        <v>317.93</v>
      </c>
      <c r="KP41" s="150">
        <v>317.93</v>
      </c>
      <c r="KQ41" s="150">
        <v>317.93</v>
      </c>
      <c r="KR41" s="150">
        <v>317.93</v>
      </c>
      <c r="KS41" s="150"/>
      <c r="KT41" s="150"/>
      <c r="KU41" s="88">
        <f t="shared" si="131"/>
        <v>3757.5787033238394</v>
      </c>
      <c r="KV41" s="290">
        <v>322.92663684064303</v>
      </c>
      <c r="KW41" s="290">
        <v>345.27917328713613</v>
      </c>
      <c r="KX41" s="290">
        <v>343.09988377183873</v>
      </c>
      <c r="KY41" s="290">
        <v>326.3013795994147</v>
      </c>
      <c r="KZ41" s="290">
        <v>340.41293670604165</v>
      </c>
      <c r="LA41" s="290">
        <v>438.11787557508501</v>
      </c>
      <c r="LB41" s="290">
        <v>406.6111010571218</v>
      </c>
      <c r="LC41" s="290">
        <v>403.75658438776088</v>
      </c>
      <c r="LD41" s="290">
        <v>416.39189504389918</v>
      </c>
      <c r="LE41" s="290">
        <v>414.68123705489836</v>
      </c>
      <c r="LF41" s="290"/>
      <c r="LG41" s="290"/>
      <c r="LH41" s="150">
        <f t="shared" si="132"/>
        <v>1064.5187033238399</v>
      </c>
      <c r="LI41" s="88">
        <f t="shared" si="24"/>
        <v>0</v>
      </c>
      <c r="LJ41" s="88">
        <f t="shared" si="25"/>
        <v>1064.5187033238399</v>
      </c>
      <c r="LK41" s="88">
        <f t="shared" si="133"/>
        <v>0</v>
      </c>
      <c r="LL41" s="150"/>
      <c r="LM41" s="150"/>
      <c r="LN41" s="150"/>
      <c r="LO41" s="150"/>
      <c r="LP41" s="150"/>
      <c r="LQ41" s="150"/>
      <c r="LR41" s="150"/>
      <c r="LS41" s="150"/>
      <c r="LT41" s="150"/>
      <c r="LU41" s="150"/>
      <c r="LV41" s="150"/>
      <c r="LW41" s="150"/>
      <c r="LX41" s="88">
        <f t="shared" si="26"/>
        <v>0</v>
      </c>
      <c r="LY41" s="150"/>
      <c r="LZ41" s="150"/>
      <c r="MA41" s="150"/>
      <c r="MB41" s="150"/>
      <c r="MC41" s="150"/>
      <c r="MD41" s="150"/>
      <c r="ME41" s="150"/>
      <c r="MF41" s="150"/>
      <c r="MG41" s="150"/>
      <c r="MH41" s="150"/>
      <c r="MI41" s="150"/>
      <c r="MJ41" s="291">
        <v>0</v>
      </c>
      <c r="MK41" s="150"/>
      <c r="ML41" s="88">
        <f t="shared" si="27"/>
        <v>0</v>
      </c>
      <c r="MM41" s="88">
        <f t="shared" si="28"/>
        <v>0</v>
      </c>
      <c r="MN41" s="88">
        <f t="shared" si="134"/>
        <v>2669.98</v>
      </c>
      <c r="MO41" s="88">
        <v>257.08999999999997</v>
      </c>
      <c r="MP41" s="150">
        <v>257.08999999999997</v>
      </c>
      <c r="MQ41" s="150">
        <v>257.08999999999997</v>
      </c>
      <c r="MR41" s="150">
        <v>257.08999999999997</v>
      </c>
      <c r="MS41" s="150">
        <v>257.08999999999997</v>
      </c>
      <c r="MT41" s="150">
        <v>257.08999999999997</v>
      </c>
      <c r="MU41" s="150">
        <v>281.86</v>
      </c>
      <c r="MV41" s="150">
        <v>281.86</v>
      </c>
      <c r="MW41" s="150">
        <v>281.86</v>
      </c>
      <c r="MX41" s="150">
        <v>281.86</v>
      </c>
      <c r="MY41" s="150"/>
      <c r="MZ41" s="150"/>
      <c r="NA41" s="88">
        <f t="shared" si="135"/>
        <v>24895.560459427023</v>
      </c>
      <c r="NB41" s="8">
        <v>15496.915199999999</v>
      </c>
      <c r="NC41" s="8">
        <v>9398.6452594270231</v>
      </c>
      <c r="ND41" s="8">
        <v>0</v>
      </c>
      <c r="NE41" s="8">
        <v>0</v>
      </c>
      <c r="NF41" s="8">
        <v>0</v>
      </c>
      <c r="NG41" s="8">
        <v>0</v>
      </c>
      <c r="NH41" s="8">
        <v>0</v>
      </c>
      <c r="NI41" s="8">
        <v>0</v>
      </c>
      <c r="NJ41" s="8">
        <v>0</v>
      </c>
      <c r="NK41" s="8">
        <v>0</v>
      </c>
      <c r="NL41" s="8"/>
      <c r="NM41" s="8"/>
      <c r="NN41" s="150">
        <f t="shared" si="136"/>
        <v>22225.580459427023</v>
      </c>
      <c r="NO41" s="88">
        <f t="shared" si="29"/>
        <v>0</v>
      </c>
      <c r="NP41" s="88">
        <f t="shared" si="30"/>
        <v>22225.580459427023</v>
      </c>
      <c r="NQ41" s="86">
        <f t="shared" si="31"/>
        <v>3852.64</v>
      </c>
      <c r="NR41" s="289">
        <f t="shared" si="32"/>
        <v>2254.44</v>
      </c>
      <c r="NS41" s="288">
        <f t="shared" si="33"/>
        <v>-1598.1999999999998</v>
      </c>
      <c r="NT41" s="88">
        <f t="shared" si="34"/>
        <v>-1598.1999999999998</v>
      </c>
      <c r="NU41" s="88">
        <f t="shared" si="35"/>
        <v>0</v>
      </c>
      <c r="NV41" s="290">
        <f t="shared" si="137"/>
        <v>1281.1999999999998</v>
      </c>
      <c r="NW41" s="290">
        <v>116.28</v>
      </c>
      <c r="NX41" s="143">
        <v>116.28</v>
      </c>
      <c r="NY41" s="143">
        <v>116.28</v>
      </c>
      <c r="NZ41" s="290">
        <v>116.28</v>
      </c>
      <c r="OA41" s="290">
        <v>116.28</v>
      </c>
      <c r="OB41" s="290">
        <v>116.28</v>
      </c>
      <c r="OC41" s="290">
        <v>145.88</v>
      </c>
      <c r="OD41" s="290">
        <v>145.88</v>
      </c>
      <c r="OE41" s="290">
        <v>145.88</v>
      </c>
      <c r="OF41" s="290">
        <v>145.88</v>
      </c>
      <c r="OG41" s="290"/>
      <c r="OH41" s="290"/>
      <c r="OI41" s="8">
        <f t="shared" si="138"/>
        <v>0</v>
      </c>
      <c r="OJ41" s="8">
        <v>0</v>
      </c>
      <c r="OK41" s="8">
        <v>0</v>
      </c>
      <c r="OL41" s="8">
        <v>0</v>
      </c>
      <c r="OM41" s="8"/>
      <c r="ON41" s="8">
        <v>0</v>
      </c>
      <c r="OO41" s="8">
        <v>0</v>
      </c>
      <c r="OP41" s="8">
        <v>0</v>
      </c>
      <c r="OQ41" s="8">
        <v>0</v>
      </c>
      <c r="OR41" s="8">
        <v>0</v>
      </c>
      <c r="OS41" s="8">
        <v>0</v>
      </c>
      <c r="OT41" s="8"/>
      <c r="OU41" s="8"/>
      <c r="OV41" s="143">
        <f t="shared" si="139"/>
        <v>-1281.1999999999998</v>
      </c>
      <c r="OW41" s="8">
        <f t="shared" si="36"/>
        <v>-1281.1999999999998</v>
      </c>
      <c r="OX41" s="8">
        <f t="shared" si="37"/>
        <v>0</v>
      </c>
      <c r="OY41" s="290">
        <f t="shared" si="140"/>
        <v>2104.46</v>
      </c>
      <c r="OZ41" s="290">
        <v>200.57</v>
      </c>
      <c r="PA41" s="143">
        <v>200.57</v>
      </c>
      <c r="PB41" s="143">
        <v>200.57</v>
      </c>
      <c r="PC41" s="143">
        <v>200.57</v>
      </c>
      <c r="PD41" s="143">
        <v>200.57</v>
      </c>
      <c r="PE41" s="143">
        <v>200.57</v>
      </c>
      <c r="PF41" s="143">
        <v>225.26</v>
      </c>
      <c r="PG41" s="143">
        <v>225.26</v>
      </c>
      <c r="PH41" s="143">
        <v>225.26</v>
      </c>
      <c r="PI41" s="143">
        <v>225.26</v>
      </c>
      <c r="PJ41" s="143"/>
      <c r="PK41" s="143"/>
      <c r="PL41" s="8">
        <f t="shared" si="141"/>
        <v>0</v>
      </c>
      <c r="PM41" s="290">
        <v>0</v>
      </c>
      <c r="PN41" s="290">
        <v>0</v>
      </c>
      <c r="PO41" s="290">
        <v>0</v>
      </c>
      <c r="PP41" s="290">
        <v>0</v>
      </c>
      <c r="PQ41" s="290">
        <v>0</v>
      </c>
      <c r="PR41" s="290">
        <v>0</v>
      </c>
      <c r="PS41" s="290">
        <v>0</v>
      </c>
      <c r="PT41" s="290">
        <v>0</v>
      </c>
      <c r="PU41" s="290">
        <v>0</v>
      </c>
      <c r="PV41" s="290">
        <v>0</v>
      </c>
      <c r="PW41" s="290"/>
      <c r="PX41" s="290"/>
      <c r="PY41" s="143">
        <f t="shared" si="142"/>
        <v>-2104.46</v>
      </c>
      <c r="PZ41" s="8">
        <f t="shared" si="38"/>
        <v>-2104.46</v>
      </c>
      <c r="QA41" s="8">
        <f t="shared" si="39"/>
        <v>0</v>
      </c>
      <c r="QB41" s="290">
        <f t="shared" si="143"/>
        <v>0</v>
      </c>
      <c r="QC41" s="290">
        <v>0</v>
      </c>
      <c r="QD41" s="143">
        <v>0</v>
      </c>
      <c r="QE41" s="143">
        <v>0</v>
      </c>
      <c r="QF41" s="143">
        <v>0</v>
      </c>
      <c r="QG41" s="143">
        <v>0</v>
      </c>
      <c r="QH41" s="143">
        <v>0</v>
      </c>
      <c r="QI41" s="143">
        <v>0</v>
      </c>
      <c r="QJ41" s="143">
        <v>0</v>
      </c>
      <c r="QK41" s="143">
        <v>0</v>
      </c>
      <c r="QL41" s="143">
        <v>0</v>
      </c>
      <c r="QM41" s="143"/>
      <c r="QN41" s="143"/>
      <c r="QO41" s="8">
        <f t="shared" si="144"/>
        <v>0</v>
      </c>
      <c r="QP41" s="290">
        <v>0</v>
      </c>
      <c r="QQ41" s="290">
        <v>0</v>
      </c>
      <c r="QR41" s="290">
        <v>0</v>
      </c>
      <c r="QS41" s="290"/>
      <c r="QT41" s="290">
        <v>0</v>
      </c>
      <c r="QU41" s="290"/>
      <c r="QV41" s="290"/>
      <c r="QW41" s="290">
        <v>0</v>
      </c>
      <c r="QX41" s="290"/>
      <c r="QY41" s="290">
        <v>0</v>
      </c>
      <c r="QZ41" s="290"/>
      <c r="RA41" s="290"/>
      <c r="RB41" s="143">
        <f t="shared" si="145"/>
        <v>0</v>
      </c>
      <c r="RC41" s="8">
        <f t="shared" si="40"/>
        <v>0</v>
      </c>
      <c r="RD41" s="8">
        <f t="shared" si="41"/>
        <v>0</v>
      </c>
      <c r="RE41" s="290">
        <f t="shared" si="146"/>
        <v>0</v>
      </c>
      <c r="RF41" s="8">
        <v>0</v>
      </c>
      <c r="RG41" s="143">
        <v>0</v>
      </c>
      <c r="RH41" s="143">
        <v>0</v>
      </c>
      <c r="RI41" s="143">
        <v>0</v>
      </c>
      <c r="RJ41" s="143">
        <v>0</v>
      </c>
      <c r="RK41" s="143">
        <v>0</v>
      </c>
      <c r="RL41" s="292">
        <v>0</v>
      </c>
      <c r="RM41" s="143">
        <v>0</v>
      </c>
      <c r="RN41" s="143">
        <v>0</v>
      </c>
      <c r="RO41" s="143">
        <v>0</v>
      </c>
      <c r="RP41" s="143"/>
      <c r="RQ41" s="143"/>
      <c r="RR41" s="8">
        <f t="shared" si="147"/>
        <v>0</v>
      </c>
      <c r="RS41" s="290">
        <v>0</v>
      </c>
      <c r="RT41" s="290"/>
      <c r="RU41" s="290">
        <v>0</v>
      </c>
      <c r="RV41" s="290">
        <v>0</v>
      </c>
      <c r="RW41" s="290">
        <v>0</v>
      </c>
      <c r="RX41" s="290">
        <v>0</v>
      </c>
      <c r="RY41" s="290"/>
      <c r="RZ41" s="290">
        <v>0</v>
      </c>
      <c r="SA41" s="290">
        <v>0</v>
      </c>
      <c r="SB41" s="290">
        <v>0</v>
      </c>
      <c r="SC41" s="290"/>
      <c r="SD41" s="290"/>
      <c r="SE41" s="8">
        <f t="shared" si="42"/>
        <v>0</v>
      </c>
      <c r="SF41" s="8">
        <f t="shared" si="43"/>
        <v>0</v>
      </c>
      <c r="SG41" s="8">
        <f t="shared" si="44"/>
        <v>0</v>
      </c>
      <c r="SH41" s="290">
        <f t="shared" si="148"/>
        <v>0</v>
      </c>
      <c r="SI41" s="290">
        <v>0</v>
      </c>
      <c r="SJ41" s="143">
        <v>0</v>
      </c>
      <c r="SK41" s="143">
        <v>0</v>
      </c>
      <c r="SL41" s="143">
        <v>0</v>
      </c>
      <c r="SM41" s="143">
        <v>0</v>
      </c>
      <c r="SN41" s="143">
        <v>0</v>
      </c>
      <c r="SO41" s="143">
        <v>0</v>
      </c>
      <c r="SP41" s="143">
        <v>0</v>
      </c>
      <c r="SQ41" s="143">
        <v>0</v>
      </c>
      <c r="SR41" s="143">
        <v>0</v>
      </c>
      <c r="SS41" s="143"/>
      <c r="ST41" s="143"/>
      <c r="SU41" s="8">
        <f t="shared" si="149"/>
        <v>0</v>
      </c>
      <c r="SV41" s="290">
        <v>0</v>
      </c>
      <c r="SW41" s="290">
        <v>0</v>
      </c>
      <c r="SX41" s="290">
        <v>0</v>
      </c>
      <c r="SY41" s="290">
        <v>0</v>
      </c>
      <c r="SZ41" s="290">
        <v>0</v>
      </c>
      <c r="TA41" s="290"/>
      <c r="TB41" s="290"/>
      <c r="TC41" s="290">
        <v>0</v>
      </c>
      <c r="TD41" s="290">
        <v>0</v>
      </c>
      <c r="TE41" s="290">
        <f>VLOOKUP(C41,'[2]Фін.рез.(витрати)'!$C$8:$AH$94,32,0)</f>
        <v>0</v>
      </c>
      <c r="TF41" s="290"/>
      <c r="TG41" s="290"/>
      <c r="TH41" s="8">
        <f t="shared" si="45"/>
        <v>0</v>
      </c>
      <c r="TI41" s="8">
        <f t="shared" si="46"/>
        <v>0</v>
      </c>
      <c r="TJ41" s="8">
        <f t="shared" si="47"/>
        <v>0</v>
      </c>
      <c r="TK41" s="290">
        <f t="shared" si="150"/>
        <v>437.53999999999996</v>
      </c>
      <c r="TL41" s="290">
        <v>38.57</v>
      </c>
      <c r="TM41" s="143">
        <v>38.57</v>
      </c>
      <c r="TN41" s="143">
        <v>38.57</v>
      </c>
      <c r="TO41" s="143">
        <v>38.57</v>
      </c>
      <c r="TP41" s="143">
        <v>38.57</v>
      </c>
      <c r="TQ41" s="143">
        <v>38.57</v>
      </c>
      <c r="TR41" s="143">
        <v>51.53</v>
      </c>
      <c r="TS41" s="143">
        <v>51.53</v>
      </c>
      <c r="TT41" s="143">
        <v>51.53</v>
      </c>
      <c r="TU41" s="143">
        <v>51.53</v>
      </c>
      <c r="TV41" s="143"/>
      <c r="TW41" s="143"/>
      <c r="TX41" s="8">
        <f t="shared" si="151"/>
        <v>2254.44</v>
      </c>
      <c r="TY41" s="290">
        <v>0</v>
      </c>
      <c r="TZ41" s="290">
        <v>0</v>
      </c>
      <c r="UA41" s="290">
        <v>0</v>
      </c>
      <c r="UB41" s="290">
        <v>0</v>
      </c>
      <c r="UC41" s="290">
        <v>2254.44</v>
      </c>
      <c r="UD41" s="290">
        <v>0</v>
      </c>
      <c r="UE41" s="290">
        <v>0</v>
      </c>
      <c r="UF41" s="290">
        <v>0</v>
      </c>
      <c r="UG41" s="290">
        <v>0</v>
      </c>
      <c r="UH41" s="290">
        <f>VLOOKUP(C41,'[2]Фін.рез.(витрати)'!$C$8:$AI$94,33,0)</f>
        <v>0</v>
      </c>
      <c r="UI41" s="290"/>
      <c r="UJ41" s="290"/>
      <c r="UK41" s="8">
        <f t="shared" si="48"/>
        <v>1816.9</v>
      </c>
      <c r="UL41" s="8">
        <f t="shared" si="49"/>
        <v>0</v>
      </c>
      <c r="UM41" s="8">
        <f t="shared" si="50"/>
        <v>1816.9</v>
      </c>
      <c r="UN41" s="290">
        <f t="shared" si="152"/>
        <v>29.440000000000005</v>
      </c>
      <c r="UO41" s="290">
        <v>2.58</v>
      </c>
      <c r="UP41" s="143">
        <v>2.58</v>
      </c>
      <c r="UQ41" s="143">
        <v>2.58</v>
      </c>
      <c r="UR41" s="143">
        <v>2.58</v>
      </c>
      <c r="US41" s="143">
        <v>2.58</v>
      </c>
      <c r="UT41" s="143">
        <v>2.58</v>
      </c>
      <c r="UU41" s="143">
        <v>3.49</v>
      </c>
      <c r="UV41" s="143">
        <v>3.49</v>
      </c>
      <c r="UW41" s="143">
        <v>3.49</v>
      </c>
      <c r="UX41" s="143">
        <v>3.49</v>
      </c>
      <c r="UY41" s="143"/>
      <c r="UZ41" s="143"/>
      <c r="VA41" s="8">
        <f t="shared" si="51"/>
        <v>0</v>
      </c>
      <c r="VB41" s="143"/>
      <c r="VC41" s="143"/>
      <c r="VD41" s="143"/>
      <c r="VE41" s="143"/>
      <c r="VF41" s="143"/>
      <c r="VG41" s="143"/>
      <c r="VH41" s="143"/>
      <c r="VI41" s="143"/>
      <c r="VJ41" s="143"/>
      <c r="VK41" s="143"/>
      <c r="VL41" s="143"/>
      <c r="VM41" s="143"/>
      <c r="VN41" s="8">
        <f t="shared" si="52"/>
        <v>-29.440000000000005</v>
      </c>
      <c r="VO41" s="8">
        <f t="shared" si="53"/>
        <v>-29.440000000000005</v>
      </c>
      <c r="VP41" s="8">
        <f t="shared" si="54"/>
        <v>0</v>
      </c>
      <c r="VQ41" s="88">
        <f t="shared" si="55"/>
        <v>0</v>
      </c>
      <c r="VR41" s="150"/>
      <c r="VS41" s="150"/>
      <c r="VT41" s="150"/>
      <c r="VU41" s="150"/>
      <c r="VV41" s="150"/>
      <c r="VW41" s="150"/>
      <c r="VX41" s="150"/>
      <c r="VY41" s="150"/>
      <c r="VZ41" s="150"/>
      <c r="WA41" s="150"/>
      <c r="WB41" s="150"/>
      <c r="WC41" s="150"/>
      <c r="WD41" s="88">
        <f t="shared" si="56"/>
        <v>0</v>
      </c>
      <c r="WE41" s="143"/>
      <c r="WF41" s="143"/>
      <c r="WG41" s="143"/>
      <c r="WH41" s="143"/>
      <c r="WI41" s="143"/>
      <c r="WJ41" s="143"/>
      <c r="WK41" s="143"/>
      <c r="WL41" s="143"/>
      <c r="WM41" s="143"/>
      <c r="WN41" s="143"/>
      <c r="WO41" s="143"/>
      <c r="WP41" s="143"/>
      <c r="WQ41" s="88">
        <f t="shared" si="57"/>
        <v>0</v>
      </c>
      <c r="WR41" s="88">
        <f t="shared" si="58"/>
        <v>0</v>
      </c>
      <c r="WS41" s="88">
        <f t="shared" si="59"/>
        <v>0</v>
      </c>
      <c r="WT41" s="291">
        <f t="shared" si="153"/>
        <v>13178.160000000002</v>
      </c>
      <c r="WU41" s="291">
        <v>1185.1199999999999</v>
      </c>
      <c r="WV41" s="150">
        <v>1185.1199999999999</v>
      </c>
      <c r="WW41" s="150">
        <v>1185.1199999999999</v>
      </c>
      <c r="WX41" s="150">
        <v>1185.1199999999999</v>
      </c>
      <c r="WY41" s="150">
        <v>1185.1199999999999</v>
      </c>
      <c r="WZ41" s="150">
        <v>1185.1199999999999</v>
      </c>
      <c r="XA41" s="150">
        <v>1516.86</v>
      </c>
      <c r="XB41" s="150">
        <v>1516.86</v>
      </c>
      <c r="XC41" s="150">
        <v>1516.86</v>
      </c>
      <c r="XD41" s="150">
        <v>1516.86</v>
      </c>
      <c r="XE41" s="150"/>
      <c r="XF41" s="150"/>
      <c r="XG41" s="291">
        <f t="shared" si="154"/>
        <v>22706.660114328704</v>
      </c>
      <c r="XH41" s="290">
        <v>2498.0803362593283</v>
      </c>
      <c r="XI41" s="290">
        <v>2526.7346829450539</v>
      </c>
      <c r="XJ41" s="290"/>
      <c r="XK41" s="290">
        <v>1955.2405014330061</v>
      </c>
      <c r="XL41" s="290">
        <v>2255.4912419873835</v>
      </c>
      <c r="XM41" s="290">
        <v>2958.0620679915737</v>
      </c>
      <c r="XN41" s="290">
        <v>2636.3496235253783</v>
      </c>
      <c r="XO41" s="290">
        <v>2708.2205834387096</v>
      </c>
      <c r="XP41" s="290">
        <v>2403.7450689153266</v>
      </c>
      <c r="XQ41" s="290">
        <f>VLOOKUP(C41,'[2]Фін.рез.(витрати)'!$C$8:$AL$94,36,0)</f>
        <v>2764.7360078329443</v>
      </c>
      <c r="XR41" s="290"/>
      <c r="XS41" s="290"/>
      <c r="XT41" s="88">
        <f t="shared" si="60"/>
        <v>9528.5001143287027</v>
      </c>
      <c r="XU41" s="88">
        <f t="shared" si="61"/>
        <v>0</v>
      </c>
      <c r="XV41" s="88">
        <f t="shared" si="62"/>
        <v>9528.5001143287027</v>
      </c>
      <c r="XW41" s="291">
        <f t="shared" si="155"/>
        <v>6793.5399999999991</v>
      </c>
      <c r="XX41" s="291">
        <v>600.29</v>
      </c>
      <c r="XY41" s="150">
        <v>600.29</v>
      </c>
      <c r="XZ41" s="150">
        <v>600.29</v>
      </c>
      <c r="YA41" s="150">
        <v>600.29</v>
      </c>
      <c r="YB41" s="150">
        <v>600.29</v>
      </c>
      <c r="YC41" s="150">
        <v>600.29</v>
      </c>
      <c r="YD41" s="150">
        <v>797.95</v>
      </c>
      <c r="YE41" s="150">
        <v>797.95</v>
      </c>
      <c r="YF41" s="150">
        <v>797.95</v>
      </c>
      <c r="YG41" s="150">
        <v>797.95</v>
      </c>
      <c r="YH41" s="150"/>
      <c r="YI41" s="150"/>
      <c r="YJ41" s="88">
        <f t="shared" si="156"/>
        <v>5027.6971490382311</v>
      </c>
      <c r="YK41" s="290">
        <v>935.51130778121092</v>
      </c>
      <c r="YL41" s="290">
        <v>388.33373170005996</v>
      </c>
      <c r="YM41" s="290">
        <v>397.47108012184572</v>
      </c>
      <c r="YN41" s="290">
        <v>386.52071291553756</v>
      </c>
      <c r="YO41" s="290">
        <v>771.34403508451692</v>
      </c>
      <c r="YP41" s="290">
        <v>499.49396253498549</v>
      </c>
      <c r="YQ41" s="290">
        <v>387.03755315679751</v>
      </c>
      <c r="YR41" s="290">
        <v>471.85055047184653</v>
      </c>
      <c r="YS41" s="290">
        <v>321.36096856514888</v>
      </c>
      <c r="YT41" s="290">
        <f>VLOOKUP(C41,'[2]Фін.рез.(витрати)'!$C$8:$AM$94,37,0)</f>
        <v>468.77324670628246</v>
      </c>
      <c r="YU41" s="290"/>
      <c r="YV41" s="290"/>
      <c r="YW41" s="143">
        <f t="shared" si="157"/>
        <v>-1765.8428509617679</v>
      </c>
      <c r="YX41" s="88">
        <f t="shared" si="63"/>
        <v>-1765.8428509617679</v>
      </c>
      <c r="YY41" s="88">
        <f t="shared" si="64"/>
        <v>0</v>
      </c>
      <c r="YZ41" s="291">
        <f t="shared" si="158"/>
        <v>7505.22</v>
      </c>
      <c r="ZA41" s="291">
        <v>710.09</v>
      </c>
      <c r="ZB41" s="150">
        <v>710.09</v>
      </c>
      <c r="ZC41" s="150">
        <v>710.09</v>
      </c>
      <c r="ZD41" s="150">
        <v>710.09</v>
      </c>
      <c r="ZE41" s="150">
        <v>710.09</v>
      </c>
      <c r="ZF41" s="150">
        <v>710.09</v>
      </c>
      <c r="ZG41" s="150">
        <v>811.17</v>
      </c>
      <c r="ZH41" s="150">
        <v>811.17</v>
      </c>
      <c r="ZI41" s="150">
        <v>811.17</v>
      </c>
      <c r="ZJ41" s="150">
        <v>811.17</v>
      </c>
      <c r="ZK41" s="150"/>
      <c r="ZL41" s="150"/>
      <c r="ZM41" s="88">
        <f t="shared" si="159"/>
        <v>4589.3632998903477</v>
      </c>
      <c r="ZN41" s="291"/>
      <c r="ZO41" s="290">
        <v>552.70220083799256</v>
      </c>
      <c r="ZP41" s="290">
        <v>3186.3003312775613</v>
      </c>
      <c r="ZQ41" s="290">
        <v>850.36076777479389</v>
      </c>
      <c r="ZR41" s="290"/>
      <c r="ZS41" s="290"/>
      <c r="ZT41" s="290"/>
      <c r="ZU41" s="290"/>
      <c r="ZV41" s="290"/>
      <c r="ZW41" s="290"/>
      <c r="ZX41" s="290"/>
      <c r="ZY41" s="290"/>
      <c r="ZZ41" s="88">
        <f t="shared" si="65"/>
        <v>-2915.8567001096526</v>
      </c>
      <c r="AAA41" s="88">
        <f t="shared" si="66"/>
        <v>-2915.8567001096526</v>
      </c>
      <c r="AAB41" s="88">
        <f t="shared" si="67"/>
        <v>0</v>
      </c>
      <c r="AAC41" s="291">
        <f t="shared" si="160"/>
        <v>417.58</v>
      </c>
      <c r="AAD41" s="291">
        <v>41.39</v>
      </c>
      <c r="AAE41" s="150">
        <v>41.39</v>
      </c>
      <c r="AAF41" s="150">
        <v>41.39</v>
      </c>
      <c r="AAG41" s="150">
        <v>41.39</v>
      </c>
      <c r="AAH41" s="150">
        <v>41.39</v>
      </c>
      <c r="AAI41" s="150">
        <v>41.39</v>
      </c>
      <c r="AAJ41" s="150">
        <v>42.31</v>
      </c>
      <c r="AAK41" s="150">
        <v>42.31</v>
      </c>
      <c r="AAL41" s="150">
        <v>42.31</v>
      </c>
      <c r="AAM41" s="150">
        <v>42.31</v>
      </c>
      <c r="AAN41" s="150"/>
      <c r="AAO41" s="150"/>
      <c r="AAP41" s="88">
        <f t="shared" si="161"/>
        <v>494.90803471999999</v>
      </c>
      <c r="AAQ41" s="290">
        <v>51.207706000000002</v>
      </c>
      <c r="AAR41" s="290">
        <v>50.067332039999997</v>
      </c>
      <c r="AAS41" s="290">
        <v>49.949767999999999</v>
      </c>
      <c r="AAT41" s="290">
        <v>49.696460000000002</v>
      </c>
      <c r="AAU41" s="290">
        <v>49.925500679999999</v>
      </c>
      <c r="AAV41" s="290">
        <v>49.926712000000002</v>
      </c>
      <c r="AAW41" s="290">
        <v>48.762340000000002</v>
      </c>
      <c r="AAX41" s="290">
        <v>48.381388000000001</v>
      </c>
      <c r="AAY41" s="290">
        <v>48.031368000000001</v>
      </c>
      <c r="AAZ41" s="290">
        <f>VLOOKUP(C41,'[2]Фін.рез.(витрати)'!$C$8:$AO$94,39,0)</f>
        <v>48.95946</v>
      </c>
      <c r="ABA41" s="290"/>
      <c r="ABB41" s="290"/>
      <c r="ABC41" s="88">
        <f t="shared" si="68"/>
        <v>77.328034720000005</v>
      </c>
      <c r="ABD41" s="88">
        <f t="shared" si="69"/>
        <v>0</v>
      </c>
      <c r="ABE41" s="88">
        <f t="shared" si="70"/>
        <v>77.328034720000005</v>
      </c>
      <c r="ABF41" s="291">
        <f t="shared" si="162"/>
        <v>92.26</v>
      </c>
      <c r="ABG41" s="291">
        <v>9.17</v>
      </c>
      <c r="ABH41" s="150">
        <v>9.17</v>
      </c>
      <c r="ABI41" s="150">
        <v>9.17</v>
      </c>
      <c r="ABJ41" s="150">
        <v>9.17</v>
      </c>
      <c r="ABK41" s="150">
        <v>9.17</v>
      </c>
      <c r="ABL41" s="150">
        <v>9.17</v>
      </c>
      <c r="ABM41" s="150">
        <v>9.31</v>
      </c>
      <c r="ABN41" s="150">
        <v>9.31</v>
      </c>
      <c r="ABO41" s="150">
        <v>9.31</v>
      </c>
      <c r="ABP41" s="150">
        <v>9.31</v>
      </c>
      <c r="ABQ41" s="150"/>
      <c r="ABR41" s="150"/>
      <c r="ABS41" s="88">
        <f t="shared" si="163"/>
        <v>0</v>
      </c>
      <c r="ABT41" s="290">
        <v>0</v>
      </c>
      <c r="ABU41" s="290"/>
      <c r="ABV41" s="290"/>
      <c r="ABW41" s="290"/>
      <c r="ABX41" s="290"/>
      <c r="ABY41" s="290"/>
      <c r="ABZ41" s="290"/>
      <c r="ACA41" s="290">
        <v>0</v>
      </c>
      <c r="ACB41" s="290">
        <v>0</v>
      </c>
      <c r="ACC41" s="290">
        <f>VLOOKUP(C41,'[2]Фін.рез.(витрати)'!$C$8:$AP$94,40,0)</f>
        <v>0</v>
      </c>
      <c r="ACD41" s="290"/>
      <c r="ACE41" s="290"/>
      <c r="ACF41" s="88">
        <f t="shared" si="71"/>
        <v>-92.26</v>
      </c>
      <c r="ACG41" s="88">
        <f t="shared" si="72"/>
        <v>-92.26</v>
      </c>
      <c r="ACH41" s="88">
        <f t="shared" si="73"/>
        <v>0</v>
      </c>
      <c r="ACI41" s="86">
        <f t="shared" si="74"/>
        <v>192.16000000000003</v>
      </c>
      <c r="ACJ41" s="88">
        <f t="shared" si="75"/>
        <v>0</v>
      </c>
      <c r="ACK41" s="288">
        <f t="shared" si="76"/>
        <v>-192.16000000000003</v>
      </c>
      <c r="ACL41" s="88">
        <f t="shared" si="77"/>
        <v>-192.16000000000003</v>
      </c>
      <c r="ACM41" s="88">
        <f t="shared" si="78"/>
        <v>0</v>
      </c>
      <c r="ACN41" s="290">
        <f t="shared" si="164"/>
        <v>192.16000000000003</v>
      </c>
      <c r="ACO41" s="290">
        <v>19.78</v>
      </c>
      <c r="ACP41" s="143">
        <v>19.78</v>
      </c>
      <c r="ACQ41" s="143">
        <v>19.78</v>
      </c>
      <c r="ACR41" s="143">
        <v>19.78</v>
      </c>
      <c r="ACS41" s="143">
        <v>19.78</v>
      </c>
      <c r="ACT41" s="143">
        <v>19.78</v>
      </c>
      <c r="ACU41" s="143">
        <v>18.37</v>
      </c>
      <c r="ACV41" s="143">
        <v>18.37</v>
      </c>
      <c r="ACW41" s="143">
        <v>18.37</v>
      </c>
      <c r="ACX41" s="143">
        <v>18.37</v>
      </c>
      <c r="ACY41" s="143"/>
      <c r="ACZ41" s="143"/>
      <c r="ADA41" s="8">
        <f t="shared" si="165"/>
        <v>0</v>
      </c>
      <c r="ADB41" s="290">
        <v>0</v>
      </c>
      <c r="ADC41" s="290">
        <v>0</v>
      </c>
      <c r="ADD41" s="290">
        <v>0</v>
      </c>
      <c r="ADE41" s="290">
        <v>0</v>
      </c>
      <c r="ADF41" s="290">
        <v>0</v>
      </c>
      <c r="ADG41" s="290">
        <v>0</v>
      </c>
      <c r="ADH41" s="290">
        <v>0</v>
      </c>
      <c r="ADI41" s="290">
        <v>0</v>
      </c>
      <c r="ADJ41" s="290">
        <v>0</v>
      </c>
      <c r="ADK41" s="290">
        <f>VLOOKUP(C41,'[2]Фін.рез.(витрати)'!$C$8:$AR$94,42,0)</f>
        <v>0</v>
      </c>
      <c r="ADL41" s="290"/>
      <c r="ADM41" s="290"/>
      <c r="ADN41" s="8">
        <f t="shared" si="79"/>
        <v>-192.16000000000003</v>
      </c>
      <c r="ADO41" s="8">
        <f t="shared" si="80"/>
        <v>-192.16000000000003</v>
      </c>
      <c r="ADP41" s="8">
        <f t="shared" si="81"/>
        <v>0</v>
      </c>
      <c r="ADQ41" s="290">
        <f t="shared" si="166"/>
        <v>0</v>
      </c>
      <c r="ADR41" s="290">
        <v>0</v>
      </c>
      <c r="ADS41" s="143">
        <v>0</v>
      </c>
      <c r="ADT41" s="143">
        <v>0</v>
      </c>
      <c r="ADU41" s="143">
        <v>0</v>
      </c>
      <c r="ADV41" s="143">
        <v>0</v>
      </c>
      <c r="ADW41" s="143">
        <v>0</v>
      </c>
      <c r="ADX41" s="143">
        <v>0</v>
      </c>
      <c r="ADY41" s="143">
        <v>0</v>
      </c>
      <c r="ADZ41" s="143">
        <v>0</v>
      </c>
      <c r="AEA41" s="143">
        <v>0</v>
      </c>
      <c r="AEB41" s="143"/>
      <c r="AEC41" s="143"/>
      <c r="AED41" s="8">
        <f t="shared" si="167"/>
        <v>0</v>
      </c>
      <c r="AEE41" s="290">
        <v>0</v>
      </c>
      <c r="AEF41" s="290">
        <v>0</v>
      </c>
      <c r="AEG41" s="290">
        <v>0</v>
      </c>
      <c r="AEH41" s="290">
        <v>0</v>
      </c>
      <c r="AEI41" s="290">
        <v>0</v>
      </c>
      <c r="AEJ41" s="290">
        <v>0</v>
      </c>
      <c r="AEK41" s="290">
        <v>0</v>
      </c>
      <c r="AEL41" s="290">
        <v>0</v>
      </c>
      <c r="AEM41" s="290">
        <v>0</v>
      </c>
      <c r="AEN41" s="290">
        <f>VLOOKUP(C41,'[2]Фін.рез.(витрати)'!$C$8:$AS$94,43,0)</f>
        <v>0</v>
      </c>
      <c r="AEO41" s="290"/>
      <c r="AEP41" s="290"/>
      <c r="AEQ41" s="8">
        <f t="shared" si="82"/>
        <v>0</v>
      </c>
      <c r="AER41" s="8">
        <f t="shared" si="83"/>
        <v>0</v>
      </c>
      <c r="AES41" s="8">
        <f t="shared" si="84"/>
        <v>0</v>
      </c>
      <c r="AET41" s="290">
        <f t="shared" si="168"/>
        <v>0</v>
      </c>
      <c r="AEU41" s="290"/>
      <c r="AEV41" s="143"/>
      <c r="AEW41" s="143"/>
      <c r="AEX41" s="143"/>
      <c r="AEY41" s="143"/>
      <c r="AEZ41" s="143"/>
      <c r="AFA41" s="143"/>
      <c r="AFB41" s="143"/>
      <c r="AFC41" s="143"/>
      <c r="AFD41" s="143"/>
      <c r="AFE41" s="143"/>
      <c r="AFF41" s="143"/>
      <c r="AFG41" s="8">
        <f t="shared" si="169"/>
        <v>0</v>
      </c>
      <c r="AFH41" s="290"/>
      <c r="AFI41" s="290"/>
      <c r="AFJ41" s="290"/>
      <c r="AFK41" s="290"/>
      <c r="AFL41" s="290"/>
      <c r="AFM41" s="290"/>
      <c r="AFN41" s="290"/>
      <c r="AFO41" s="290"/>
      <c r="AFP41" s="290"/>
      <c r="AFQ41" s="290"/>
      <c r="AFR41" s="290"/>
      <c r="AFS41" s="290"/>
      <c r="AFT41" s="8">
        <f t="shared" si="85"/>
        <v>0</v>
      </c>
      <c r="AFU41" s="8">
        <f t="shared" si="86"/>
        <v>0</v>
      </c>
      <c r="AFV41" s="94">
        <f t="shared" si="87"/>
        <v>0</v>
      </c>
      <c r="AFW41" s="293">
        <f t="shared" si="88"/>
        <v>49242.780000000013</v>
      </c>
      <c r="AFX41" s="294">
        <f t="shared" si="89"/>
        <v>77264.914152819169</v>
      </c>
      <c r="AFY41" s="295">
        <f t="shared" si="90"/>
        <v>28022.134152819155</v>
      </c>
      <c r="AFZ41" s="8">
        <f t="shared" si="170"/>
        <v>0</v>
      </c>
      <c r="AGA41" s="95">
        <f t="shared" si="171"/>
        <v>28022.134152819155</v>
      </c>
      <c r="AGB41" s="296">
        <f t="shared" si="91"/>
        <v>59091.33600000001</v>
      </c>
      <c r="AGC41" s="295">
        <f t="shared" si="91"/>
        <v>92717.896983383005</v>
      </c>
      <c r="AGD41" s="295">
        <f t="shared" si="92"/>
        <v>33626.560983382995</v>
      </c>
      <c r="AGE41" s="8">
        <f t="shared" si="93"/>
        <v>0</v>
      </c>
      <c r="AGF41" s="94">
        <f t="shared" si="94"/>
        <v>33626.560983382995</v>
      </c>
      <c r="AGG41" s="107">
        <f t="shared" si="172"/>
        <v>2954.5668000000005</v>
      </c>
      <c r="AGH41" s="140">
        <f t="shared" si="173"/>
        <v>4635.8948491691508</v>
      </c>
      <c r="AGI41" s="295">
        <f t="shared" si="95"/>
        <v>1681.3280491691503</v>
      </c>
      <c r="AGJ41" s="8">
        <f t="shared" si="96"/>
        <v>0</v>
      </c>
      <c r="AGK41" s="95">
        <f t="shared" si="97"/>
        <v>1681.3280491691503</v>
      </c>
      <c r="AGL41" s="108">
        <f t="shared" si="174"/>
        <v>62045.902800000011</v>
      </c>
      <c r="AGM41" s="108">
        <f t="shared" si="174"/>
        <v>97353.79183255216</v>
      </c>
      <c r="AGN41" s="297">
        <f t="shared" si="99"/>
        <v>35307.88903255215</v>
      </c>
      <c r="AGO41" s="108">
        <f t="shared" si="100"/>
        <v>0</v>
      </c>
      <c r="AGP41" s="109">
        <f t="shared" si="101"/>
        <v>35307.88903255215</v>
      </c>
      <c r="AGQ41" s="139">
        <f t="shared" si="175"/>
        <v>4.7619047619047623E-2</v>
      </c>
      <c r="AGR41" s="298"/>
      <c r="AGS41" s="298">
        <v>0.05</v>
      </c>
      <c r="AGT41" s="299"/>
      <c r="AGU41" s="177"/>
      <c r="AGV41" s="9"/>
      <c r="AGW41" s="9"/>
      <c r="AGX41" s="9"/>
      <c r="AGY41" s="9"/>
      <c r="AGZ41" s="9"/>
      <c r="AHA41" s="9"/>
      <c r="AHB41" s="9"/>
      <c r="AHC41" s="9"/>
      <c r="AHD41" s="9"/>
      <c r="AHE41" s="9"/>
      <c r="AHF41" s="9"/>
      <c r="AHG41" s="9"/>
      <c r="AHH41" s="9"/>
    </row>
    <row r="42" spans="1:892" s="141" customFormat="1" ht="12.75" outlineLevel="1" x14ac:dyDescent="0.25">
      <c r="A42" s="154">
        <v>472</v>
      </c>
      <c r="B42" s="285">
        <v>3</v>
      </c>
      <c r="C42" s="300" t="s">
        <v>1737</v>
      </c>
      <c r="D42" s="301">
        <v>10</v>
      </c>
      <c r="E42" s="149">
        <v>6477.9</v>
      </c>
      <c r="F42" s="288">
        <f t="shared" si="0"/>
        <v>76762.199999999983</v>
      </c>
      <c r="G42" s="289">
        <f t="shared" si="1"/>
        <v>61446.977960162185</v>
      </c>
      <c r="H42" s="288">
        <f t="shared" si="2"/>
        <v>-15315.222039837798</v>
      </c>
      <c r="I42" s="88">
        <f t="shared" si="3"/>
        <v>-15315.222039837798</v>
      </c>
      <c r="J42" s="88">
        <f t="shared" si="4"/>
        <v>0</v>
      </c>
      <c r="K42" s="290">
        <f t="shared" si="102"/>
        <v>33459.199999999997</v>
      </c>
      <c r="L42" s="143">
        <v>2959.76</v>
      </c>
      <c r="M42" s="143">
        <v>2959.76</v>
      </c>
      <c r="N42" s="143">
        <v>2959.76</v>
      </c>
      <c r="O42" s="143">
        <v>2959.76</v>
      </c>
      <c r="P42" s="143">
        <v>2959.76</v>
      </c>
      <c r="Q42" s="143">
        <v>2959.76</v>
      </c>
      <c r="R42" s="143">
        <v>3925.16</v>
      </c>
      <c r="S42" s="143">
        <v>3925.16</v>
      </c>
      <c r="T42" s="143">
        <v>3925.16</v>
      </c>
      <c r="U42" s="143">
        <v>3925.16</v>
      </c>
      <c r="V42" s="143"/>
      <c r="W42" s="143"/>
      <c r="X42" s="143">
        <f t="shared" si="103"/>
        <v>18404.58047849319</v>
      </c>
      <c r="Y42" s="290">
        <v>0</v>
      </c>
      <c r="Z42" s="290">
        <v>0</v>
      </c>
      <c r="AA42" s="290">
        <v>0</v>
      </c>
      <c r="AB42" s="290">
        <v>18404.58047849319</v>
      </c>
      <c r="AC42" s="290">
        <v>0</v>
      </c>
      <c r="AD42" s="290">
        <v>0</v>
      </c>
      <c r="AE42" s="290">
        <v>0</v>
      </c>
      <c r="AF42" s="290">
        <v>0</v>
      </c>
      <c r="AG42" s="290">
        <v>0</v>
      </c>
      <c r="AH42" s="290">
        <v>0</v>
      </c>
      <c r="AI42" s="290"/>
      <c r="AJ42" s="290"/>
      <c r="AK42" s="143"/>
      <c r="AL42" s="143">
        <f t="shared" si="104"/>
        <v>0</v>
      </c>
      <c r="AM42" s="143">
        <f t="shared" si="5"/>
        <v>0</v>
      </c>
      <c r="AN42" s="290">
        <f t="shared" si="105"/>
        <v>1229.32</v>
      </c>
      <c r="AO42" s="143">
        <v>108.18</v>
      </c>
      <c r="AP42" s="143">
        <v>108.18</v>
      </c>
      <c r="AQ42" s="143">
        <v>108.18</v>
      </c>
      <c r="AR42" s="143">
        <v>108.18</v>
      </c>
      <c r="AS42" s="143">
        <v>108.18</v>
      </c>
      <c r="AT42" s="143">
        <v>108.18</v>
      </c>
      <c r="AU42" s="143">
        <v>145.06</v>
      </c>
      <c r="AV42" s="143">
        <v>145.06</v>
      </c>
      <c r="AW42" s="143">
        <v>145.06</v>
      </c>
      <c r="AX42" s="143">
        <v>145.06</v>
      </c>
      <c r="AY42" s="143"/>
      <c r="AZ42" s="143"/>
      <c r="BA42" s="8">
        <f t="shared" si="106"/>
        <v>767.74947401681754</v>
      </c>
      <c r="BB42" s="290">
        <v>0</v>
      </c>
      <c r="BC42" s="290">
        <v>0</v>
      </c>
      <c r="BD42" s="290">
        <v>0</v>
      </c>
      <c r="BE42" s="290">
        <v>767.74947401681754</v>
      </c>
      <c r="BF42" s="290">
        <v>0</v>
      </c>
      <c r="BG42" s="290">
        <v>0</v>
      </c>
      <c r="BH42" s="290">
        <v>0</v>
      </c>
      <c r="BI42" s="290">
        <v>0</v>
      </c>
      <c r="BJ42" s="290">
        <v>0</v>
      </c>
      <c r="BK42" s="290">
        <v>0</v>
      </c>
      <c r="BL42" s="290"/>
      <c r="BM42" s="290"/>
      <c r="BN42" s="143"/>
      <c r="BO42" s="8">
        <f t="shared" si="6"/>
        <v>0</v>
      </c>
      <c r="BP42" s="8">
        <f t="shared" si="7"/>
        <v>0</v>
      </c>
      <c r="BQ42" s="290">
        <f t="shared" si="107"/>
        <v>0</v>
      </c>
      <c r="BR42" s="143">
        <v>0</v>
      </c>
      <c r="BS42" s="263">
        <v>0</v>
      </c>
      <c r="BT42" s="143">
        <v>0</v>
      </c>
      <c r="BU42" s="143">
        <v>0</v>
      </c>
      <c r="BV42" s="143">
        <v>0</v>
      </c>
      <c r="BW42" s="143">
        <v>0</v>
      </c>
      <c r="BX42" s="143">
        <v>0</v>
      </c>
      <c r="BY42" s="143">
        <v>0</v>
      </c>
      <c r="BZ42" s="143">
        <v>0</v>
      </c>
      <c r="CA42" s="143">
        <v>0</v>
      </c>
      <c r="CB42" s="143"/>
      <c r="CC42" s="143"/>
      <c r="CD42" s="290">
        <f t="shared" si="108"/>
        <v>0</v>
      </c>
      <c r="CE42" s="290">
        <v>0</v>
      </c>
      <c r="CF42" s="290">
        <v>0</v>
      </c>
      <c r="CG42" s="290">
        <v>0</v>
      </c>
      <c r="CH42" s="290">
        <v>0</v>
      </c>
      <c r="CI42" s="290">
        <v>0</v>
      </c>
      <c r="CJ42" s="290">
        <v>0</v>
      </c>
      <c r="CK42" s="290">
        <v>0</v>
      </c>
      <c r="CL42" s="290">
        <v>0</v>
      </c>
      <c r="CM42" s="290">
        <v>0</v>
      </c>
      <c r="CN42" s="290">
        <v>0</v>
      </c>
      <c r="CO42" s="290"/>
      <c r="CP42" s="290"/>
      <c r="CQ42" s="143"/>
      <c r="CR42" s="8">
        <f t="shared" si="8"/>
        <v>0</v>
      </c>
      <c r="CS42" s="8">
        <f t="shared" si="9"/>
        <v>0</v>
      </c>
      <c r="CT42" s="290">
        <f t="shared" si="109"/>
        <v>57.02</v>
      </c>
      <c r="CU42" s="290">
        <v>5.19</v>
      </c>
      <c r="CV42" s="143">
        <v>5.19</v>
      </c>
      <c r="CW42" s="143">
        <v>5.19</v>
      </c>
      <c r="CX42" s="143">
        <v>5.19</v>
      </c>
      <c r="CY42" s="143">
        <v>5.19</v>
      </c>
      <c r="CZ42" s="143">
        <v>5.19</v>
      </c>
      <c r="DA42" s="143">
        <v>6.47</v>
      </c>
      <c r="DB42" s="143">
        <v>6.47</v>
      </c>
      <c r="DC42" s="143">
        <v>6.47</v>
      </c>
      <c r="DD42" s="143">
        <v>6.47</v>
      </c>
      <c r="DE42" s="143"/>
      <c r="DF42" s="143"/>
      <c r="DG42" s="290">
        <f t="shared" si="110"/>
        <v>0</v>
      </c>
      <c r="DH42" s="290">
        <v>0</v>
      </c>
      <c r="DI42" s="290">
        <v>0</v>
      </c>
      <c r="DJ42" s="290">
        <v>0</v>
      </c>
      <c r="DK42" s="290">
        <v>0</v>
      </c>
      <c r="DL42" s="290">
        <v>0</v>
      </c>
      <c r="DM42" s="290">
        <v>0</v>
      </c>
      <c r="DN42" s="290">
        <v>0</v>
      </c>
      <c r="DO42" s="290">
        <v>0</v>
      </c>
      <c r="DP42" s="290">
        <v>0</v>
      </c>
      <c r="DQ42" s="290">
        <v>0</v>
      </c>
      <c r="DR42" s="290"/>
      <c r="DS42" s="290"/>
      <c r="DT42" s="143">
        <f t="shared" si="111"/>
        <v>-57.02</v>
      </c>
      <c r="DU42" s="8">
        <f t="shared" si="10"/>
        <v>-57.02</v>
      </c>
      <c r="DV42" s="8">
        <f t="shared" si="112"/>
        <v>0</v>
      </c>
      <c r="DW42" s="290">
        <f t="shared" si="176"/>
        <v>2738.5199999999995</v>
      </c>
      <c r="DX42" s="290">
        <v>240.98</v>
      </c>
      <c r="DY42" s="143">
        <v>240.98</v>
      </c>
      <c r="DZ42" s="143">
        <v>240.98</v>
      </c>
      <c r="EA42" s="143">
        <v>240.98</v>
      </c>
      <c r="EB42" s="143">
        <v>240.98</v>
      </c>
      <c r="EC42" s="143">
        <v>240.98</v>
      </c>
      <c r="ED42" s="143">
        <v>323.16000000000003</v>
      </c>
      <c r="EE42" s="143">
        <v>323.16000000000003</v>
      </c>
      <c r="EF42" s="143">
        <v>323.16000000000003</v>
      </c>
      <c r="EG42" s="143">
        <v>323.16000000000003</v>
      </c>
      <c r="EH42" s="143"/>
      <c r="EI42" s="143"/>
      <c r="EJ42" s="143"/>
      <c r="EK42" s="290">
        <f t="shared" si="113"/>
        <v>1576.9500362328845</v>
      </c>
      <c r="EL42" s="290">
        <v>0</v>
      </c>
      <c r="EM42" s="290">
        <v>0</v>
      </c>
      <c r="EN42" s="290">
        <v>0</v>
      </c>
      <c r="EO42" s="290">
        <v>1576.9500362328845</v>
      </c>
      <c r="EP42" s="290">
        <v>0</v>
      </c>
      <c r="EQ42" s="290">
        <v>0</v>
      </c>
      <c r="ER42" s="290">
        <v>0</v>
      </c>
      <c r="ES42" s="290">
        <v>0</v>
      </c>
      <c r="ET42" s="290">
        <v>0</v>
      </c>
      <c r="EU42" s="290">
        <v>0</v>
      </c>
      <c r="EV42" s="290"/>
      <c r="EW42" s="290"/>
      <c r="EX42" s="8">
        <f t="shared" si="12"/>
        <v>-1161.569963767115</v>
      </c>
      <c r="EY42" s="8">
        <f t="shared" si="114"/>
        <v>-1161.569963767115</v>
      </c>
      <c r="EZ42" s="8">
        <f t="shared" si="115"/>
        <v>0</v>
      </c>
      <c r="FA42" s="290">
        <f t="shared" si="116"/>
        <v>7793.16</v>
      </c>
      <c r="FB42" s="290">
        <v>685.36</v>
      </c>
      <c r="FC42" s="143">
        <v>685.36</v>
      </c>
      <c r="FD42" s="143">
        <v>685.36</v>
      </c>
      <c r="FE42" s="143">
        <v>685.36</v>
      </c>
      <c r="FF42" s="143">
        <v>685.36</v>
      </c>
      <c r="FG42" s="143">
        <v>685.36</v>
      </c>
      <c r="FH42" s="143">
        <v>920.25</v>
      </c>
      <c r="FI42" s="143">
        <v>920.25</v>
      </c>
      <c r="FJ42" s="143">
        <v>920.25</v>
      </c>
      <c r="FK42" s="143">
        <v>920.25</v>
      </c>
      <c r="FL42" s="143"/>
      <c r="FM42" s="143"/>
      <c r="FN42" s="8">
        <f t="shared" si="117"/>
        <v>9929.9540783075026</v>
      </c>
      <c r="FO42" s="290">
        <v>0</v>
      </c>
      <c r="FP42" s="290">
        <v>0</v>
      </c>
      <c r="FQ42" s="290">
        <v>0</v>
      </c>
      <c r="FR42" s="290">
        <v>4528.1154164695999</v>
      </c>
      <c r="FS42" s="290">
        <v>0</v>
      </c>
      <c r="FT42" s="290">
        <v>0</v>
      </c>
      <c r="FU42" s="290">
        <v>0</v>
      </c>
      <c r="FV42" s="290">
        <v>0</v>
      </c>
      <c r="FW42" s="290">
        <v>0</v>
      </c>
      <c r="FX42" s="290">
        <v>5401.8386618379036</v>
      </c>
      <c r="FY42" s="290"/>
      <c r="FZ42" s="290"/>
      <c r="GA42" s="143">
        <f t="shared" si="118"/>
        <v>2136.7940783075028</v>
      </c>
      <c r="GB42" s="8">
        <f t="shared" si="119"/>
        <v>0</v>
      </c>
      <c r="GC42" s="8">
        <f t="shared" si="120"/>
        <v>2136.7940783075028</v>
      </c>
      <c r="GD42" s="290">
        <f t="shared" si="121"/>
        <v>0</v>
      </c>
      <c r="GE42" s="143"/>
      <c r="GF42" s="143"/>
      <c r="GG42" s="143"/>
      <c r="GH42" s="143"/>
      <c r="GI42" s="143"/>
      <c r="GJ42" s="143"/>
      <c r="GK42" s="143"/>
      <c r="GL42" s="143"/>
      <c r="GM42" s="143"/>
      <c r="GN42" s="143"/>
      <c r="GO42" s="143"/>
      <c r="GP42" s="143"/>
      <c r="GQ42" s="8">
        <f t="shared" si="122"/>
        <v>0</v>
      </c>
      <c r="GR42" s="290">
        <v>0</v>
      </c>
      <c r="GS42" s="290">
        <f>VLOOKUP(C42,'[2]Фін.рез.(витрати)'!$C$8:$V$94,20,0)</f>
        <v>0</v>
      </c>
      <c r="GT42" s="290"/>
      <c r="GU42" s="290"/>
      <c r="GV42" s="143">
        <f t="shared" si="123"/>
        <v>0</v>
      </c>
      <c r="GW42" s="8">
        <f t="shared" si="13"/>
        <v>0</v>
      </c>
      <c r="GX42" s="8">
        <f t="shared" si="14"/>
        <v>0</v>
      </c>
      <c r="GY42" s="290">
        <f t="shared" si="124"/>
        <v>31484.980000000003</v>
      </c>
      <c r="GZ42" s="290">
        <v>2786.15</v>
      </c>
      <c r="HA42" s="143">
        <v>2786.15</v>
      </c>
      <c r="HB42" s="143">
        <v>2786.15</v>
      </c>
      <c r="HC42" s="143">
        <v>2786.15</v>
      </c>
      <c r="HD42" s="143">
        <v>2786.15</v>
      </c>
      <c r="HE42" s="143">
        <v>2786.15</v>
      </c>
      <c r="HF42" s="143">
        <v>3692.02</v>
      </c>
      <c r="HG42" s="143">
        <v>3692.02</v>
      </c>
      <c r="HH42" s="143">
        <v>3692.02</v>
      </c>
      <c r="HI42" s="143">
        <v>3692.02</v>
      </c>
      <c r="HJ42" s="143"/>
      <c r="HK42" s="143"/>
      <c r="HL42" s="8">
        <f t="shared" si="125"/>
        <v>30767.74389311179</v>
      </c>
      <c r="HM42" s="290">
        <v>4041.3523673190034</v>
      </c>
      <c r="HN42" s="290">
        <v>2985.7781151866366</v>
      </c>
      <c r="HO42" s="290">
        <v>3507.588250037491</v>
      </c>
      <c r="HP42" s="290">
        <v>2644.3193155654308</v>
      </c>
      <c r="HQ42" s="290">
        <v>3001.1895570969727</v>
      </c>
      <c r="HR42" s="290">
        <v>2994.0478217808377</v>
      </c>
      <c r="HS42" s="290">
        <v>2758.8421739892442</v>
      </c>
      <c r="HT42" s="290">
        <v>2742.6773039989966</v>
      </c>
      <c r="HU42" s="290">
        <v>3083.0837518787607</v>
      </c>
      <c r="HV42" s="290">
        <v>3008.8652362584221</v>
      </c>
      <c r="HW42" s="290"/>
      <c r="HX42" s="290"/>
      <c r="HY42" s="8">
        <f t="shared" si="15"/>
        <v>-717.23610688821282</v>
      </c>
      <c r="HZ42" s="8">
        <f t="shared" si="16"/>
        <v>-717.23610688821282</v>
      </c>
      <c r="IA42" s="8">
        <f t="shared" si="17"/>
        <v>0</v>
      </c>
      <c r="IB42" s="291">
        <f t="shared" si="126"/>
        <v>38190.01</v>
      </c>
      <c r="IC42" s="291">
        <v>3756.32</v>
      </c>
      <c r="ID42" s="150">
        <v>3914.04</v>
      </c>
      <c r="IE42" s="150">
        <v>3914.04</v>
      </c>
      <c r="IF42" s="291">
        <v>3579.42</v>
      </c>
      <c r="IG42" s="291">
        <v>3914.04</v>
      </c>
      <c r="IH42" s="291">
        <v>3455.99</v>
      </c>
      <c r="II42" s="291">
        <v>3914.04</v>
      </c>
      <c r="IJ42" s="291">
        <v>3914.04</v>
      </c>
      <c r="IK42" s="291">
        <v>3914.04</v>
      </c>
      <c r="IL42" s="291">
        <v>3914.04</v>
      </c>
      <c r="IM42" s="291"/>
      <c r="IN42" s="291"/>
      <c r="IO42" s="88">
        <f t="shared" si="127"/>
        <v>59873.472424129875</v>
      </c>
      <c r="IP42" s="290">
        <v>4325.7198754458786</v>
      </c>
      <c r="IQ42" s="290">
        <v>6048.7881646524456</v>
      </c>
      <c r="IR42" s="290">
        <v>6653.3803345832321</v>
      </c>
      <c r="IS42" s="290">
        <v>6242.2526029560058</v>
      </c>
      <c r="IT42" s="290">
        <v>5930.863947568545</v>
      </c>
      <c r="IU42" s="290">
        <v>5551.6142057240049</v>
      </c>
      <c r="IV42" s="290">
        <v>6660.0939397834763</v>
      </c>
      <c r="IW42" s="290">
        <v>6750.2768549359262</v>
      </c>
      <c r="IX42" s="290">
        <v>5675.4578795843072</v>
      </c>
      <c r="IY42" s="290">
        <v>6035.0246188960573</v>
      </c>
      <c r="IZ42" s="290"/>
      <c r="JA42" s="290"/>
      <c r="JB42" s="150">
        <f t="shared" si="18"/>
        <v>21683.462424129873</v>
      </c>
      <c r="JC42" s="88">
        <f t="shared" si="19"/>
        <v>0</v>
      </c>
      <c r="JD42" s="88">
        <f t="shared" si="20"/>
        <v>21683.462424129873</v>
      </c>
      <c r="JE42" s="291">
        <f t="shared" si="128"/>
        <v>0</v>
      </c>
      <c r="JF42" s="291">
        <v>0</v>
      </c>
      <c r="JG42" s="150">
        <v>0</v>
      </c>
      <c r="JH42" s="150">
        <v>0</v>
      </c>
      <c r="JI42" s="150">
        <v>0</v>
      </c>
      <c r="JJ42" s="150">
        <v>0</v>
      </c>
      <c r="JK42" s="150">
        <v>0</v>
      </c>
      <c r="JL42" s="150">
        <v>0</v>
      </c>
      <c r="JM42" s="150">
        <v>0</v>
      </c>
      <c r="JN42" s="150">
        <v>0</v>
      </c>
      <c r="JO42" s="150">
        <v>0</v>
      </c>
      <c r="JP42" s="150"/>
      <c r="JQ42" s="150"/>
      <c r="JR42" s="291">
        <f t="shared" si="129"/>
        <v>0</v>
      </c>
      <c r="JS42" s="290">
        <v>0</v>
      </c>
      <c r="JT42" s="290">
        <v>0</v>
      </c>
      <c r="JU42" s="290">
        <v>0</v>
      </c>
      <c r="JV42" s="290">
        <v>0</v>
      </c>
      <c r="JW42" s="290">
        <v>0</v>
      </c>
      <c r="JX42" s="290">
        <v>0</v>
      </c>
      <c r="JY42" s="290">
        <v>0</v>
      </c>
      <c r="JZ42" s="290">
        <v>0</v>
      </c>
      <c r="KA42" s="290">
        <v>0</v>
      </c>
      <c r="KB42" s="290">
        <v>0</v>
      </c>
      <c r="KC42" s="290"/>
      <c r="KD42" s="290"/>
      <c r="KE42" s="150">
        <f t="shared" si="21"/>
        <v>0</v>
      </c>
      <c r="KF42" s="88">
        <f t="shared" si="22"/>
        <v>0</v>
      </c>
      <c r="KG42" s="88">
        <f t="shared" si="23"/>
        <v>0</v>
      </c>
      <c r="KH42" s="291">
        <f t="shared" si="130"/>
        <v>10352.900000000001</v>
      </c>
      <c r="KI42" s="291">
        <v>910.79</v>
      </c>
      <c r="KJ42" s="150">
        <v>910.79</v>
      </c>
      <c r="KK42" s="150">
        <v>910.79</v>
      </c>
      <c r="KL42" s="150">
        <v>910.79</v>
      </c>
      <c r="KM42" s="150">
        <v>910.79</v>
      </c>
      <c r="KN42" s="150">
        <v>910.79</v>
      </c>
      <c r="KO42" s="150">
        <v>1222.04</v>
      </c>
      <c r="KP42" s="150">
        <v>1222.04</v>
      </c>
      <c r="KQ42" s="150">
        <v>1222.04</v>
      </c>
      <c r="KR42" s="150">
        <v>1222.04</v>
      </c>
      <c r="KS42" s="150"/>
      <c r="KT42" s="150"/>
      <c r="KU42" s="88">
        <f t="shared" si="131"/>
        <v>14435.920706773519</v>
      </c>
      <c r="KV42" s="290">
        <v>1240.6242667420208</v>
      </c>
      <c r="KW42" s="290">
        <v>1326.4985675121973</v>
      </c>
      <c r="KX42" s="290">
        <v>1318.1261412441565</v>
      </c>
      <c r="KY42" s="290">
        <v>1253.58940272927</v>
      </c>
      <c r="KZ42" s="290">
        <v>1307.8033887890097</v>
      </c>
      <c r="LA42" s="290">
        <v>1683.1676490042419</v>
      </c>
      <c r="LB42" s="290">
        <v>1562.1244627989386</v>
      </c>
      <c r="LC42" s="290">
        <v>1551.1579389950307</v>
      </c>
      <c r="LD42" s="290">
        <v>1599.7004598944905</v>
      </c>
      <c r="LE42" s="290">
        <v>1593.1284290641638</v>
      </c>
      <c r="LF42" s="290"/>
      <c r="LG42" s="290"/>
      <c r="LH42" s="150">
        <f t="shared" si="132"/>
        <v>4083.0207067735173</v>
      </c>
      <c r="LI42" s="88">
        <f t="shared" si="24"/>
        <v>0</v>
      </c>
      <c r="LJ42" s="88">
        <f t="shared" si="25"/>
        <v>4083.0207067735173</v>
      </c>
      <c r="LK42" s="88">
        <f t="shared" si="133"/>
        <v>0</v>
      </c>
      <c r="LL42" s="150"/>
      <c r="LM42" s="150"/>
      <c r="LN42" s="150"/>
      <c r="LO42" s="150"/>
      <c r="LP42" s="150"/>
      <c r="LQ42" s="150"/>
      <c r="LR42" s="150"/>
      <c r="LS42" s="150"/>
      <c r="LT42" s="150"/>
      <c r="LU42" s="150"/>
      <c r="LV42" s="150"/>
      <c r="LW42" s="150"/>
      <c r="LX42" s="88">
        <f t="shared" si="26"/>
        <v>0</v>
      </c>
      <c r="LY42" s="150"/>
      <c r="LZ42" s="150"/>
      <c r="MA42" s="150"/>
      <c r="MB42" s="150"/>
      <c r="MC42" s="150"/>
      <c r="MD42" s="150"/>
      <c r="ME42" s="150"/>
      <c r="MF42" s="150"/>
      <c r="MG42" s="150"/>
      <c r="MH42" s="150"/>
      <c r="MI42" s="150"/>
      <c r="MJ42" s="291">
        <v>0</v>
      </c>
      <c r="MK42" s="150"/>
      <c r="ML42" s="88">
        <f t="shared" si="27"/>
        <v>0</v>
      </c>
      <c r="MM42" s="88">
        <f t="shared" si="28"/>
        <v>0</v>
      </c>
      <c r="MN42" s="88">
        <f t="shared" si="134"/>
        <v>68794.200000000012</v>
      </c>
      <c r="MO42" s="88">
        <v>6150.12</v>
      </c>
      <c r="MP42" s="150">
        <v>6150.12</v>
      </c>
      <c r="MQ42" s="150">
        <v>6150.12</v>
      </c>
      <c r="MR42" s="150">
        <v>6150.12</v>
      </c>
      <c r="MS42" s="150">
        <v>6150.12</v>
      </c>
      <c r="MT42" s="150">
        <v>6150.12</v>
      </c>
      <c r="MU42" s="150">
        <v>7973.37</v>
      </c>
      <c r="MV42" s="150">
        <v>7973.37</v>
      </c>
      <c r="MW42" s="150">
        <v>7973.37</v>
      </c>
      <c r="MX42" s="150">
        <v>7973.37</v>
      </c>
      <c r="MY42" s="150"/>
      <c r="MZ42" s="150"/>
      <c r="NA42" s="88">
        <f t="shared" si="135"/>
        <v>33201.513566836038</v>
      </c>
      <c r="NB42" s="8">
        <v>1148.7920103054157</v>
      </c>
      <c r="NC42" s="8">
        <v>0</v>
      </c>
      <c r="ND42" s="8">
        <v>0</v>
      </c>
      <c r="NE42" s="8">
        <v>2859.8209734692487</v>
      </c>
      <c r="NF42" s="8">
        <v>0</v>
      </c>
      <c r="NG42" s="8">
        <v>0</v>
      </c>
      <c r="NH42" s="8">
        <v>5303.501573382965</v>
      </c>
      <c r="NI42" s="8">
        <v>0</v>
      </c>
      <c r="NJ42" s="8">
        <v>0</v>
      </c>
      <c r="NK42" s="8">
        <v>23889.399009678411</v>
      </c>
      <c r="NL42" s="8"/>
      <c r="NM42" s="8"/>
      <c r="NN42" s="150">
        <f t="shared" si="136"/>
        <v>-35592.686433163974</v>
      </c>
      <c r="NO42" s="88">
        <f t="shared" si="29"/>
        <v>-35592.686433163974</v>
      </c>
      <c r="NP42" s="88">
        <f t="shared" si="30"/>
        <v>0</v>
      </c>
      <c r="NQ42" s="86">
        <f t="shared" si="31"/>
        <v>15156.400000000001</v>
      </c>
      <c r="NR42" s="289">
        <f t="shared" si="32"/>
        <v>12074.79</v>
      </c>
      <c r="NS42" s="288">
        <f t="shared" si="33"/>
        <v>-3081.6100000000006</v>
      </c>
      <c r="NT42" s="88">
        <f t="shared" si="34"/>
        <v>-3081.6100000000006</v>
      </c>
      <c r="NU42" s="88">
        <f t="shared" si="35"/>
        <v>0</v>
      </c>
      <c r="NV42" s="290">
        <f t="shared" si="137"/>
        <v>1654.2800000000002</v>
      </c>
      <c r="NW42" s="290">
        <v>149.63999999999999</v>
      </c>
      <c r="NX42" s="143">
        <v>149.63999999999999</v>
      </c>
      <c r="NY42" s="143">
        <v>149.63999999999999</v>
      </c>
      <c r="NZ42" s="290">
        <v>149.63999999999999</v>
      </c>
      <c r="OA42" s="290">
        <v>149.63999999999999</v>
      </c>
      <c r="OB42" s="290">
        <v>149.63999999999999</v>
      </c>
      <c r="OC42" s="290">
        <v>189.11</v>
      </c>
      <c r="OD42" s="290">
        <v>189.11</v>
      </c>
      <c r="OE42" s="290">
        <v>189.11</v>
      </c>
      <c r="OF42" s="290">
        <v>189.11</v>
      </c>
      <c r="OG42" s="290"/>
      <c r="OH42" s="290"/>
      <c r="OI42" s="8">
        <f t="shared" si="138"/>
        <v>4685.05</v>
      </c>
      <c r="OJ42" s="8">
        <v>4685.05</v>
      </c>
      <c r="OK42" s="8">
        <v>0</v>
      </c>
      <c r="OL42" s="8">
        <v>0</v>
      </c>
      <c r="OM42" s="8"/>
      <c r="ON42" s="8">
        <v>0</v>
      </c>
      <c r="OO42" s="8">
        <v>0</v>
      </c>
      <c r="OP42" s="8">
        <v>0</v>
      </c>
      <c r="OQ42" s="8">
        <v>0</v>
      </c>
      <c r="OR42" s="8">
        <v>0</v>
      </c>
      <c r="OS42" s="8">
        <v>0</v>
      </c>
      <c r="OT42" s="8"/>
      <c r="OU42" s="8"/>
      <c r="OV42" s="143">
        <f t="shared" si="139"/>
        <v>3030.77</v>
      </c>
      <c r="OW42" s="8">
        <f t="shared" si="36"/>
        <v>0</v>
      </c>
      <c r="OX42" s="8">
        <f t="shared" si="37"/>
        <v>3030.77</v>
      </c>
      <c r="OY42" s="290">
        <f t="shared" si="140"/>
        <v>1748.8200000000002</v>
      </c>
      <c r="OZ42" s="290">
        <v>155.47</v>
      </c>
      <c r="PA42" s="143">
        <v>155.47</v>
      </c>
      <c r="PB42" s="143">
        <v>155.47</v>
      </c>
      <c r="PC42" s="143">
        <v>155.47</v>
      </c>
      <c r="PD42" s="143">
        <v>155.47</v>
      </c>
      <c r="PE42" s="143">
        <v>155.47</v>
      </c>
      <c r="PF42" s="143">
        <v>204</v>
      </c>
      <c r="PG42" s="143">
        <v>204</v>
      </c>
      <c r="PH42" s="143">
        <v>204</v>
      </c>
      <c r="PI42" s="143">
        <v>204</v>
      </c>
      <c r="PJ42" s="143"/>
      <c r="PK42" s="143"/>
      <c r="PL42" s="8">
        <f t="shared" si="141"/>
        <v>0</v>
      </c>
      <c r="PM42" s="290">
        <v>0</v>
      </c>
      <c r="PN42" s="290">
        <v>0</v>
      </c>
      <c r="PO42" s="290">
        <v>0</v>
      </c>
      <c r="PP42" s="290">
        <v>0</v>
      </c>
      <c r="PQ42" s="290">
        <v>0</v>
      </c>
      <c r="PR42" s="290">
        <v>0</v>
      </c>
      <c r="PS42" s="290">
        <v>0</v>
      </c>
      <c r="PT42" s="290">
        <v>0</v>
      </c>
      <c r="PU42" s="290">
        <v>0</v>
      </c>
      <c r="PV42" s="290">
        <v>0</v>
      </c>
      <c r="PW42" s="290"/>
      <c r="PX42" s="290"/>
      <c r="PY42" s="143">
        <f t="shared" si="142"/>
        <v>-1748.8200000000002</v>
      </c>
      <c r="PZ42" s="8">
        <f t="shared" si="38"/>
        <v>-1748.8200000000002</v>
      </c>
      <c r="QA42" s="8">
        <f t="shared" si="39"/>
        <v>0</v>
      </c>
      <c r="QB42" s="290">
        <f t="shared" si="143"/>
        <v>0</v>
      </c>
      <c r="QC42" s="290">
        <v>0</v>
      </c>
      <c r="QD42" s="143">
        <v>0</v>
      </c>
      <c r="QE42" s="143">
        <v>0</v>
      </c>
      <c r="QF42" s="143">
        <v>0</v>
      </c>
      <c r="QG42" s="143">
        <v>0</v>
      </c>
      <c r="QH42" s="143">
        <v>0</v>
      </c>
      <c r="QI42" s="143">
        <v>0</v>
      </c>
      <c r="QJ42" s="143">
        <v>0</v>
      </c>
      <c r="QK42" s="143">
        <v>0</v>
      </c>
      <c r="QL42" s="143">
        <v>0</v>
      </c>
      <c r="QM42" s="143"/>
      <c r="QN42" s="143"/>
      <c r="QO42" s="8">
        <f t="shared" si="144"/>
        <v>0</v>
      </c>
      <c r="QP42" s="290">
        <v>0</v>
      </c>
      <c r="QQ42" s="290">
        <v>0</v>
      </c>
      <c r="QR42" s="290">
        <v>0</v>
      </c>
      <c r="QS42" s="290"/>
      <c r="QT42" s="290">
        <v>0</v>
      </c>
      <c r="QU42" s="290"/>
      <c r="QV42" s="290"/>
      <c r="QW42" s="290">
        <v>0</v>
      </c>
      <c r="QX42" s="290"/>
      <c r="QY42" s="290">
        <v>0</v>
      </c>
      <c r="QZ42" s="290"/>
      <c r="RA42" s="290"/>
      <c r="RB42" s="143">
        <f t="shared" si="145"/>
        <v>0</v>
      </c>
      <c r="RC42" s="8">
        <f t="shared" si="40"/>
        <v>0</v>
      </c>
      <c r="RD42" s="8">
        <f t="shared" si="41"/>
        <v>0</v>
      </c>
      <c r="RE42" s="290">
        <f t="shared" si="146"/>
        <v>0</v>
      </c>
      <c r="RF42" s="8">
        <v>0</v>
      </c>
      <c r="RG42" s="143">
        <v>0</v>
      </c>
      <c r="RH42" s="143">
        <v>0</v>
      </c>
      <c r="RI42" s="143">
        <v>0</v>
      </c>
      <c r="RJ42" s="143">
        <v>0</v>
      </c>
      <c r="RK42" s="143">
        <v>0</v>
      </c>
      <c r="RL42" s="292">
        <v>0</v>
      </c>
      <c r="RM42" s="143">
        <v>0</v>
      </c>
      <c r="RN42" s="143">
        <v>0</v>
      </c>
      <c r="RO42" s="143">
        <v>0</v>
      </c>
      <c r="RP42" s="143"/>
      <c r="RQ42" s="143"/>
      <c r="RR42" s="8">
        <f t="shared" si="147"/>
        <v>0</v>
      </c>
      <c r="RS42" s="290">
        <v>0</v>
      </c>
      <c r="RT42" s="290"/>
      <c r="RU42" s="290">
        <v>0</v>
      </c>
      <c r="RV42" s="290">
        <v>0</v>
      </c>
      <c r="RW42" s="290">
        <v>0</v>
      </c>
      <c r="RX42" s="290">
        <v>0</v>
      </c>
      <c r="RY42" s="290"/>
      <c r="RZ42" s="290">
        <v>0</v>
      </c>
      <c r="SA42" s="290">
        <v>0</v>
      </c>
      <c r="SB42" s="290">
        <v>0</v>
      </c>
      <c r="SC42" s="290"/>
      <c r="SD42" s="290"/>
      <c r="SE42" s="8">
        <f t="shared" si="42"/>
        <v>0</v>
      </c>
      <c r="SF42" s="8">
        <f t="shared" si="43"/>
        <v>0</v>
      </c>
      <c r="SG42" s="8">
        <f t="shared" si="44"/>
        <v>0</v>
      </c>
      <c r="SH42" s="290">
        <f t="shared" si="148"/>
        <v>9337.380000000001</v>
      </c>
      <c r="SI42" s="290">
        <v>887.47</v>
      </c>
      <c r="SJ42" s="143">
        <v>887.47</v>
      </c>
      <c r="SK42" s="143">
        <v>887.47</v>
      </c>
      <c r="SL42" s="143">
        <v>887.47</v>
      </c>
      <c r="SM42" s="143">
        <v>887.47</v>
      </c>
      <c r="SN42" s="143">
        <v>887.47</v>
      </c>
      <c r="SO42" s="143">
        <v>1003.14</v>
      </c>
      <c r="SP42" s="143">
        <v>1003.14</v>
      </c>
      <c r="SQ42" s="143">
        <v>1003.14</v>
      </c>
      <c r="SR42" s="143">
        <v>1003.14</v>
      </c>
      <c r="SS42" s="143"/>
      <c r="ST42" s="143"/>
      <c r="SU42" s="8">
        <f t="shared" si="149"/>
        <v>7389.74</v>
      </c>
      <c r="SV42" s="290">
        <v>0</v>
      </c>
      <c r="SW42" s="290">
        <v>0</v>
      </c>
      <c r="SX42" s="290">
        <v>0</v>
      </c>
      <c r="SY42" s="290">
        <v>0</v>
      </c>
      <c r="SZ42" s="290">
        <v>0</v>
      </c>
      <c r="TA42" s="290"/>
      <c r="TB42" s="290"/>
      <c r="TC42" s="290">
        <v>0</v>
      </c>
      <c r="TD42" s="290">
        <v>0</v>
      </c>
      <c r="TE42" s="290">
        <f>VLOOKUP(C42,'[2]Фін.рез.(витрати)'!$C$8:$AH$94,32,0)</f>
        <v>7389.74</v>
      </c>
      <c r="TF42" s="290"/>
      <c r="TG42" s="290"/>
      <c r="TH42" s="8">
        <f t="shared" si="45"/>
        <v>-1947.6400000000012</v>
      </c>
      <c r="TI42" s="8">
        <f t="shared" si="46"/>
        <v>-1947.6400000000012</v>
      </c>
      <c r="TJ42" s="8">
        <f t="shared" si="47"/>
        <v>0</v>
      </c>
      <c r="TK42" s="290">
        <f t="shared" si="150"/>
        <v>2365.42</v>
      </c>
      <c r="TL42" s="290">
        <v>208.59</v>
      </c>
      <c r="TM42" s="143">
        <v>208.59</v>
      </c>
      <c r="TN42" s="143">
        <v>208.59</v>
      </c>
      <c r="TO42" s="143">
        <v>208.59</v>
      </c>
      <c r="TP42" s="143">
        <v>208.59</v>
      </c>
      <c r="TQ42" s="143">
        <v>208.59</v>
      </c>
      <c r="TR42" s="143">
        <v>278.47000000000003</v>
      </c>
      <c r="TS42" s="143">
        <v>278.47000000000003</v>
      </c>
      <c r="TT42" s="143">
        <v>278.47000000000003</v>
      </c>
      <c r="TU42" s="143">
        <v>278.47000000000003</v>
      </c>
      <c r="TV42" s="143"/>
      <c r="TW42" s="143"/>
      <c r="TX42" s="8">
        <f t="shared" si="151"/>
        <v>0</v>
      </c>
      <c r="TY42" s="290">
        <v>0</v>
      </c>
      <c r="TZ42" s="290">
        <v>0</v>
      </c>
      <c r="UA42" s="290">
        <v>0</v>
      </c>
      <c r="UB42" s="290">
        <v>0</v>
      </c>
      <c r="UC42" s="290">
        <v>0</v>
      </c>
      <c r="UD42" s="290">
        <v>0</v>
      </c>
      <c r="UE42" s="290">
        <v>0</v>
      </c>
      <c r="UF42" s="290">
        <v>0</v>
      </c>
      <c r="UG42" s="290">
        <v>0</v>
      </c>
      <c r="UH42" s="290">
        <f>VLOOKUP(C42,'[2]Фін.рез.(витрати)'!$C$8:$AI$94,33,0)</f>
        <v>0</v>
      </c>
      <c r="UI42" s="290"/>
      <c r="UJ42" s="290"/>
      <c r="UK42" s="8">
        <f t="shared" si="48"/>
        <v>-2365.42</v>
      </c>
      <c r="UL42" s="8">
        <f t="shared" si="49"/>
        <v>-2365.42</v>
      </c>
      <c r="UM42" s="8">
        <f t="shared" si="50"/>
        <v>0</v>
      </c>
      <c r="UN42" s="290">
        <f t="shared" si="152"/>
        <v>50.5</v>
      </c>
      <c r="UO42" s="290">
        <v>4.53</v>
      </c>
      <c r="UP42" s="143">
        <v>4.53</v>
      </c>
      <c r="UQ42" s="143">
        <v>4.53</v>
      </c>
      <c r="UR42" s="143">
        <v>4.53</v>
      </c>
      <c r="US42" s="143">
        <v>4.53</v>
      </c>
      <c r="UT42" s="143">
        <v>4.53</v>
      </c>
      <c r="UU42" s="143">
        <v>5.83</v>
      </c>
      <c r="UV42" s="143">
        <v>5.83</v>
      </c>
      <c r="UW42" s="143">
        <v>5.83</v>
      </c>
      <c r="UX42" s="143">
        <v>5.83</v>
      </c>
      <c r="UY42" s="143"/>
      <c r="UZ42" s="143"/>
      <c r="VA42" s="8">
        <f t="shared" si="51"/>
        <v>0</v>
      </c>
      <c r="VB42" s="143"/>
      <c r="VC42" s="143"/>
      <c r="VD42" s="143"/>
      <c r="VE42" s="143"/>
      <c r="VF42" s="143"/>
      <c r="VG42" s="143"/>
      <c r="VH42" s="143"/>
      <c r="VI42" s="143"/>
      <c r="VJ42" s="143"/>
      <c r="VK42" s="143"/>
      <c r="VL42" s="143"/>
      <c r="VM42" s="143"/>
      <c r="VN42" s="8">
        <f t="shared" si="52"/>
        <v>-50.5</v>
      </c>
      <c r="VO42" s="8">
        <f t="shared" si="53"/>
        <v>-50.5</v>
      </c>
      <c r="VP42" s="8">
        <f t="shared" si="54"/>
        <v>0</v>
      </c>
      <c r="VQ42" s="88">
        <f t="shared" si="55"/>
        <v>0</v>
      </c>
      <c r="VR42" s="150"/>
      <c r="VS42" s="150"/>
      <c r="VT42" s="150"/>
      <c r="VU42" s="150"/>
      <c r="VV42" s="150"/>
      <c r="VW42" s="150"/>
      <c r="VX42" s="150"/>
      <c r="VY42" s="150"/>
      <c r="VZ42" s="150"/>
      <c r="WA42" s="150"/>
      <c r="WB42" s="150"/>
      <c r="WC42" s="150"/>
      <c r="WD42" s="88">
        <f t="shared" si="56"/>
        <v>0</v>
      </c>
      <c r="WE42" s="143"/>
      <c r="WF42" s="143"/>
      <c r="WG42" s="143"/>
      <c r="WH42" s="143"/>
      <c r="WI42" s="143"/>
      <c r="WJ42" s="143"/>
      <c r="WK42" s="143"/>
      <c r="WL42" s="143"/>
      <c r="WM42" s="143"/>
      <c r="WN42" s="143"/>
      <c r="WO42" s="143"/>
      <c r="WP42" s="143"/>
      <c r="WQ42" s="88">
        <f t="shared" si="57"/>
        <v>0</v>
      </c>
      <c r="WR42" s="88">
        <f t="shared" si="58"/>
        <v>0</v>
      </c>
      <c r="WS42" s="88">
        <f t="shared" si="59"/>
        <v>0</v>
      </c>
      <c r="WT42" s="291">
        <f t="shared" si="153"/>
        <v>47977.880000000005</v>
      </c>
      <c r="WU42" s="291">
        <v>4093.38</v>
      </c>
      <c r="WV42" s="150">
        <v>4093.38</v>
      </c>
      <c r="WW42" s="150">
        <v>4093.38</v>
      </c>
      <c r="WX42" s="150">
        <v>4093.38</v>
      </c>
      <c r="WY42" s="150">
        <v>4093.38</v>
      </c>
      <c r="WZ42" s="150">
        <v>4093.38</v>
      </c>
      <c r="XA42" s="150">
        <v>5854.4</v>
      </c>
      <c r="XB42" s="150">
        <v>5854.4</v>
      </c>
      <c r="XC42" s="150">
        <v>5854.4</v>
      </c>
      <c r="XD42" s="150">
        <v>5854.4</v>
      </c>
      <c r="XE42" s="150"/>
      <c r="XF42" s="150"/>
      <c r="XG42" s="291">
        <f t="shared" si="154"/>
        <v>63857.324510901053</v>
      </c>
      <c r="XH42" s="290">
        <v>6707.5991032995189</v>
      </c>
      <c r="XI42" s="290">
        <v>7863.8410713566846</v>
      </c>
      <c r="XJ42" s="290"/>
      <c r="XK42" s="290">
        <v>5840.1351812392868</v>
      </c>
      <c r="XL42" s="290">
        <v>5977.0771585169814</v>
      </c>
      <c r="XM42" s="290">
        <v>6533.8558187799108</v>
      </c>
      <c r="XN42" s="290">
        <v>8188.9995815691527</v>
      </c>
      <c r="XO42" s="290">
        <v>7023.0017445091908</v>
      </c>
      <c r="XP42" s="290">
        <v>8353.3451063288758</v>
      </c>
      <c r="XQ42" s="290">
        <f>VLOOKUP(C42,'[2]Фін.рез.(витрати)'!$C$8:$AL$94,36,0)</f>
        <v>7369.4697453014514</v>
      </c>
      <c r="XR42" s="290"/>
      <c r="XS42" s="290"/>
      <c r="XT42" s="88">
        <f t="shared" si="60"/>
        <v>15879.444510901048</v>
      </c>
      <c r="XU42" s="88">
        <f t="shared" si="61"/>
        <v>0</v>
      </c>
      <c r="XV42" s="88">
        <f t="shared" si="62"/>
        <v>15879.444510901048</v>
      </c>
      <c r="XW42" s="291">
        <f t="shared" si="155"/>
        <v>60672.500000000007</v>
      </c>
      <c r="XX42" s="291">
        <v>5400.63</v>
      </c>
      <c r="XY42" s="150">
        <v>5400.63</v>
      </c>
      <c r="XZ42" s="150">
        <v>5400.63</v>
      </c>
      <c r="YA42" s="150">
        <v>5400.63</v>
      </c>
      <c r="YB42" s="150">
        <v>5400.63</v>
      </c>
      <c r="YC42" s="150">
        <v>5400.63</v>
      </c>
      <c r="YD42" s="150">
        <v>7067.18</v>
      </c>
      <c r="YE42" s="150">
        <v>7067.18</v>
      </c>
      <c r="YF42" s="150">
        <v>7067.18</v>
      </c>
      <c r="YG42" s="150">
        <v>7067.18</v>
      </c>
      <c r="YH42" s="150"/>
      <c r="YI42" s="150"/>
      <c r="YJ42" s="88">
        <f t="shared" si="156"/>
        <v>70932.422241425767</v>
      </c>
      <c r="YK42" s="290">
        <v>8291.9627348134745</v>
      </c>
      <c r="YL42" s="290">
        <v>6243.747388356288</v>
      </c>
      <c r="YM42" s="290">
        <v>6390.403073728422</v>
      </c>
      <c r="YN42" s="290">
        <v>6214.3468428393871</v>
      </c>
      <c r="YO42" s="290">
        <v>6909.4796233679936</v>
      </c>
      <c r="YP42" s="290">
        <v>6749.2653465948179</v>
      </c>
      <c r="YQ42" s="290">
        <v>7669.2182720883047</v>
      </c>
      <c r="YR42" s="290">
        <v>7586.234114326905</v>
      </c>
      <c r="YS42" s="290">
        <v>7341.0064532922188</v>
      </c>
      <c r="YT42" s="290">
        <f>VLOOKUP(C42,'[2]Фін.рез.(витрати)'!$C$8:$AM$94,37,0)</f>
        <v>7536.7583920179568</v>
      </c>
      <c r="YU42" s="290"/>
      <c r="YV42" s="290"/>
      <c r="YW42" s="143">
        <f t="shared" si="157"/>
        <v>10259.92224142576</v>
      </c>
      <c r="YX42" s="88">
        <f t="shared" si="63"/>
        <v>0</v>
      </c>
      <c r="YY42" s="88">
        <f t="shared" si="64"/>
        <v>10259.92224142576</v>
      </c>
      <c r="YZ42" s="291">
        <f t="shared" si="158"/>
        <v>978.01999999999975</v>
      </c>
      <c r="ZA42" s="291">
        <v>92.63</v>
      </c>
      <c r="ZB42" s="150">
        <v>92.63</v>
      </c>
      <c r="ZC42" s="150">
        <v>92.63</v>
      </c>
      <c r="ZD42" s="150">
        <v>92.63</v>
      </c>
      <c r="ZE42" s="150">
        <v>92.63</v>
      </c>
      <c r="ZF42" s="150">
        <v>92.63</v>
      </c>
      <c r="ZG42" s="150">
        <v>105.56</v>
      </c>
      <c r="ZH42" s="150">
        <v>105.56</v>
      </c>
      <c r="ZI42" s="150">
        <v>105.56</v>
      </c>
      <c r="ZJ42" s="150">
        <v>105.56</v>
      </c>
      <c r="ZK42" s="150"/>
      <c r="ZL42" s="150"/>
      <c r="ZM42" s="88">
        <f t="shared" si="159"/>
        <v>9506.4420404463872</v>
      </c>
      <c r="ZN42" s="291"/>
      <c r="ZO42" s="290">
        <v>1500.1997774360079</v>
      </c>
      <c r="ZP42" s="290">
        <v>6957.6781671398203</v>
      </c>
      <c r="ZQ42" s="290">
        <v>1048.5640958705592</v>
      </c>
      <c r="ZR42" s="290"/>
      <c r="ZS42" s="290"/>
      <c r="ZT42" s="290"/>
      <c r="ZU42" s="290"/>
      <c r="ZV42" s="290"/>
      <c r="ZW42" s="290"/>
      <c r="ZX42" s="290"/>
      <c r="ZY42" s="290"/>
      <c r="ZZ42" s="88">
        <f t="shared" si="65"/>
        <v>8528.4220404463867</v>
      </c>
      <c r="AAA42" s="88">
        <f t="shared" si="66"/>
        <v>0</v>
      </c>
      <c r="AAB42" s="88">
        <f t="shared" si="67"/>
        <v>8528.4220404463867</v>
      </c>
      <c r="AAC42" s="291">
        <f t="shared" si="160"/>
        <v>633.41999999999996</v>
      </c>
      <c r="AAD42" s="291">
        <v>62.83</v>
      </c>
      <c r="AAE42" s="150">
        <v>62.83</v>
      </c>
      <c r="AAF42" s="150">
        <v>62.83</v>
      </c>
      <c r="AAG42" s="150">
        <v>62.83</v>
      </c>
      <c r="AAH42" s="150">
        <v>62.83</v>
      </c>
      <c r="AAI42" s="150">
        <v>62.83</v>
      </c>
      <c r="AAJ42" s="150">
        <v>64.11</v>
      </c>
      <c r="AAK42" s="150">
        <v>64.11</v>
      </c>
      <c r="AAL42" s="150">
        <v>64.11</v>
      </c>
      <c r="AAM42" s="150">
        <v>64.11</v>
      </c>
      <c r="AAN42" s="150"/>
      <c r="AAO42" s="150"/>
      <c r="AAP42" s="88">
        <f t="shared" si="161"/>
        <v>747.31113242719994</v>
      </c>
      <c r="AAQ42" s="290">
        <v>77.323636059999998</v>
      </c>
      <c r="AAR42" s="290">
        <v>75.601671380399992</v>
      </c>
      <c r="AAS42" s="290">
        <v>75.424149679999999</v>
      </c>
      <c r="AAT42" s="290">
        <v>75.041654600000001</v>
      </c>
      <c r="AAU42" s="290">
        <v>75.387506026799997</v>
      </c>
      <c r="AAV42" s="290">
        <v>75.389335119999998</v>
      </c>
      <c r="AAW42" s="290">
        <v>73.631133399999996</v>
      </c>
      <c r="AAX42" s="290">
        <v>73.055895879999994</v>
      </c>
      <c r="AAY42" s="290">
        <v>72.527365680000003</v>
      </c>
      <c r="AAZ42" s="290">
        <f>VLOOKUP(C42,'[2]Фін.рез.(витрати)'!$C$8:$AO$94,39,0)</f>
        <v>73.9287846</v>
      </c>
      <c r="ABA42" s="290"/>
      <c r="ABB42" s="290"/>
      <c r="ABC42" s="88">
        <f t="shared" si="68"/>
        <v>113.89113242719998</v>
      </c>
      <c r="ABD42" s="88">
        <f t="shared" si="69"/>
        <v>0</v>
      </c>
      <c r="ABE42" s="88">
        <f t="shared" si="70"/>
        <v>113.89113242719998</v>
      </c>
      <c r="ABF42" s="291">
        <f t="shared" si="162"/>
        <v>139.60000000000002</v>
      </c>
      <c r="ABG42" s="291">
        <v>13.84</v>
      </c>
      <c r="ABH42" s="150">
        <v>13.84</v>
      </c>
      <c r="ABI42" s="150">
        <v>13.84</v>
      </c>
      <c r="ABJ42" s="150">
        <v>13.84</v>
      </c>
      <c r="ABK42" s="150">
        <v>13.84</v>
      </c>
      <c r="ABL42" s="150">
        <v>13.84</v>
      </c>
      <c r="ABM42" s="150">
        <v>14.14</v>
      </c>
      <c r="ABN42" s="150">
        <v>14.14</v>
      </c>
      <c r="ABO42" s="150">
        <v>14.14</v>
      </c>
      <c r="ABP42" s="150">
        <v>14.14</v>
      </c>
      <c r="ABQ42" s="150"/>
      <c r="ABR42" s="150"/>
      <c r="ABS42" s="88">
        <f t="shared" si="163"/>
        <v>0</v>
      </c>
      <c r="ABT42" s="290">
        <v>0</v>
      </c>
      <c r="ABU42" s="290"/>
      <c r="ABV42" s="290"/>
      <c r="ABW42" s="290"/>
      <c r="ABX42" s="290"/>
      <c r="ABY42" s="290"/>
      <c r="ABZ42" s="290"/>
      <c r="ACA42" s="290">
        <v>0</v>
      </c>
      <c r="ACB42" s="290">
        <v>0</v>
      </c>
      <c r="ACC42" s="290">
        <f>VLOOKUP(C42,'[2]Фін.рез.(витрати)'!$C$8:$AP$94,40,0)</f>
        <v>0</v>
      </c>
      <c r="ACD42" s="290"/>
      <c r="ACE42" s="290"/>
      <c r="ACF42" s="88">
        <f t="shared" si="71"/>
        <v>-139.60000000000002</v>
      </c>
      <c r="ACG42" s="88">
        <f t="shared" si="72"/>
        <v>-139.60000000000002</v>
      </c>
      <c r="ACH42" s="88">
        <f t="shared" si="73"/>
        <v>0</v>
      </c>
      <c r="ACI42" s="86">
        <f t="shared" si="74"/>
        <v>80588.02</v>
      </c>
      <c r="ACJ42" s="88">
        <f t="shared" si="75"/>
        <v>34611.69178616401</v>
      </c>
      <c r="ACK42" s="288">
        <f t="shared" si="76"/>
        <v>-45976.328213835994</v>
      </c>
      <c r="ACL42" s="88">
        <f t="shared" si="77"/>
        <v>-45976.328213835994</v>
      </c>
      <c r="ACM42" s="88">
        <f t="shared" si="78"/>
        <v>0</v>
      </c>
      <c r="ACN42" s="290">
        <f t="shared" si="164"/>
        <v>12115.7</v>
      </c>
      <c r="ACO42" s="290">
        <v>1673.89</v>
      </c>
      <c r="ACP42" s="143">
        <v>1673.89</v>
      </c>
      <c r="ACQ42" s="143">
        <v>1673.89</v>
      </c>
      <c r="ACR42" s="143">
        <v>1673.89</v>
      </c>
      <c r="ACS42" s="143">
        <v>1673.89</v>
      </c>
      <c r="ACT42" s="143">
        <v>1673.89</v>
      </c>
      <c r="ACU42" s="143">
        <v>518.09</v>
      </c>
      <c r="ACV42" s="143">
        <v>518.09</v>
      </c>
      <c r="ACW42" s="143">
        <v>518.09</v>
      </c>
      <c r="ACX42" s="143">
        <v>518.09</v>
      </c>
      <c r="ACY42" s="143"/>
      <c r="ACZ42" s="143"/>
      <c r="ADA42" s="8">
        <f t="shared" si="165"/>
        <v>8625.9151178280008</v>
      </c>
      <c r="ADB42" s="290">
        <v>976.2050862000001</v>
      </c>
      <c r="ADC42" s="290">
        <v>966.75466593600004</v>
      </c>
      <c r="ADD42" s="290">
        <v>1781.8444512000001</v>
      </c>
      <c r="ADE42" s="290">
        <v>1146.6328680000001</v>
      </c>
      <c r="ADF42" s="290">
        <v>1638.0102904920002</v>
      </c>
      <c r="ADG42" s="290">
        <v>138.88697400000001</v>
      </c>
      <c r="ADH42" s="290">
        <v>127.668672</v>
      </c>
      <c r="ADI42" s="290">
        <v>304.80274439999999</v>
      </c>
      <c r="ADJ42" s="290">
        <v>679.8621816000001</v>
      </c>
      <c r="ADK42" s="290">
        <f>VLOOKUP(C42,'[2]Фін.рез.(витрати)'!$C$8:$AR$94,42,0)</f>
        <v>865.24718400000006</v>
      </c>
      <c r="ADL42" s="290"/>
      <c r="ADM42" s="290"/>
      <c r="ADN42" s="8">
        <f t="shared" si="79"/>
        <v>-3489.7848821719999</v>
      </c>
      <c r="ADO42" s="8">
        <f t="shared" si="80"/>
        <v>-3489.7848821719999</v>
      </c>
      <c r="ADP42" s="8">
        <f t="shared" si="81"/>
        <v>0</v>
      </c>
      <c r="ADQ42" s="290">
        <f t="shared" si="166"/>
        <v>68472.320000000007</v>
      </c>
      <c r="ADR42" s="290">
        <v>7049</v>
      </c>
      <c r="ADS42" s="143">
        <v>7049</v>
      </c>
      <c r="ADT42" s="143">
        <v>7049</v>
      </c>
      <c r="ADU42" s="143">
        <v>7049</v>
      </c>
      <c r="ADV42" s="143">
        <v>7049</v>
      </c>
      <c r="ADW42" s="143">
        <v>7049</v>
      </c>
      <c r="ADX42" s="143">
        <v>6544.58</v>
      </c>
      <c r="ADY42" s="143">
        <v>6544.58</v>
      </c>
      <c r="ADZ42" s="143">
        <v>6544.58</v>
      </c>
      <c r="AEA42" s="143">
        <v>6544.58</v>
      </c>
      <c r="AEB42" s="143"/>
      <c r="AEC42" s="143"/>
      <c r="AED42" s="8">
        <f t="shared" si="167"/>
        <v>25985.776668336006</v>
      </c>
      <c r="AEE42" s="290">
        <v>2400.7103622000004</v>
      </c>
      <c r="AEF42" s="290">
        <v>2420.9830829160001</v>
      </c>
      <c r="AEG42" s="290">
        <v>2783.1102551999998</v>
      </c>
      <c r="AEH42" s="290">
        <v>2045.235222</v>
      </c>
      <c r="AEI42" s="290">
        <v>2593.8566944200002</v>
      </c>
      <c r="AEJ42" s="290">
        <v>2499.9655320000002</v>
      </c>
      <c r="AEK42" s="290">
        <v>2433.68406</v>
      </c>
      <c r="AEL42" s="290">
        <v>3348.8717111999999</v>
      </c>
      <c r="AEM42" s="290">
        <v>2306.8156104000004</v>
      </c>
      <c r="AEN42" s="290">
        <f>VLOOKUP(C42,'[2]Фін.рез.(витрати)'!$C$8:$AS$94,43,0)</f>
        <v>3152.5441380000002</v>
      </c>
      <c r="AEO42" s="290"/>
      <c r="AEP42" s="290"/>
      <c r="AEQ42" s="8">
        <f t="shared" si="82"/>
        <v>-42486.543331663997</v>
      </c>
      <c r="AER42" s="8">
        <f t="shared" si="83"/>
        <v>-42486.543331663997</v>
      </c>
      <c r="AES42" s="8">
        <f t="shared" si="84"/>
        <v>0</v>
      </c>
      <c r="AET42" s="290">
        <f t="shared" si="168"/>
        <v>0</v>
      </c>
      <c r="AEU42" s="290"/>
      <c r="AEV42" s="143"/>
      <c r="AEW42" s="143"/>
      <c r="AEX42" s="143"/>
      <c r="AEY42" s="143"/>
      <c r="AEZ42" s="143"/>
      <c r="AFA42" s="143"/>
      <c r="AFB42" s="143"/>
      <c r="AFC42" s="143"/>
      <c r="AFD42" s="143"/>
      <c r="AFE42" s="143"/>
      <c r="AFF42" s="143"/>
      <c r="AFG42" s="8">
        <f t="shared" si="169"/>
        <v>0</v>
      </c>
      <c r="AFH42" s="290"/>
      <c r="AFI42" s="290"/>
      <c r="AFJ42" s="290"/>
      <c r="AFK42" s="290"/>
      <c r="AFL42" s="290"/>
      <c r="AFM42" s="290"/>
      <c r="AFN42" s="290"/>
      <c r="AFO42" s="290"/>
      <c r="AFP42" s="290"/>
      <c r="AFQ42" s="290"/>
      <c r="AFR42" s="290"/>
      <c r="AFS42" s="290"/>
      <c r="AFT42" s="8">
        <f t="shared" si="85"/>
        <v>0</v>
      </c>
      <c r="AFU42" s="8">
        <f t="shared" si="86"/>
        <v>0</v>
      </c>
      <c r="AFV42" s="94">
        <f t="shared" si="87"/>
        <v>0</v>
      </c>
      <c r="AFW42" s="293">
        <f t="shared" si="88"/>
        <v>400245.15</v>
      </c>
      <c r="AFX42" s="294">
        <f t="shared" si="89"/>
        <v>360687.86636926606</v>
      </c>
      <c r="AFY42" s="295">
        <f t="shared" si="90"/>
        <v>-39557.28363073396</v>
      </c>
      <c r="AFZ42" s="8">
        <f t="shared" si="170"/>
        <v>-39557.28363073396</v>
      </c>
      <c r="AGA42" s="95">
        <f t="shared" si="171"/>
        <v>0</v>
      </c>
      <c r="AGB42" s="296">
        <f t="shared" si="91"/>
        <v>480294.18</v>
      </c>
      <c r="AGC42" s="295">
        <f t="shared" si="91"/>
        <v>432825.43964311929</v>
      </c>
      <c r="AGD42" s="295">
        <f t="shared" si="92"/>
        <v>-47468.740356880706</v>
      </c>
      <c r="AGE42" s="8">
        <f t="shared" si="93"/>
        <v>-47468.740356880706</v>
      </c>
      <c r="AGF42" s="94">
        <f t="shared" si="94"/>
        <v>0</v>
      </c>
      <c r="AGG42" s="107">
        <f t="shared" si="172"/>
        <v>24014.709000000003</v>
      </c>
      <c r="AGH42" s="140">
        <f t="shared" si="173"/>
        <v>21641.271982155966</v>
      </c>
      <c r="AGI42" s="295">
        <f t="shared" si="95"/>
        <v>-2373.4370178440367</v>
      </c>
      <c r="AGJ42" s="8">
        <f t="shared" si="96"/>
        <v>-2373.4370178440367</v>
      </c>
      <c r="AGK42" s="95">
        <f t="shared" si="97"/>
        <v>0</v>
      </c>
      <c r="AGL42" s="108">
        <f t="shared" si="174"/>
        <v>504308.88899999997</v>
      </c>
      <c r="AGM42" s="108">
        <f t="shared" si="174"/>
        <v>454466.71162527526</v>
      </c>
      <c r="AGN42" s="297">
        <f t="shared" si="99"/>
        <v>-49842.177374724706</v>
      </c>
      <c r="AGO42" s="108">
        <f t="shared" si="100"/>
        <v>-49842.177374724706</v>
      </c>
      <c r="AGP42" s="109">
        <f t="shared" si="101"/>
        <v>0</v>
      </c>
      <c r="AGQ42" s="139">
        <f t="shared" si="175"/>
        <v>4.7619047619047616E-2</v>
      </c>
      <c r="AGR42" s="298"/>
      <c r="AGS42" s="298">
        <v>0.05</v>
      </c>
      <c r="AGT42" s="299"/>
      <c r="AGU42" s="177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</row>
    <row r="43" spans="1:892" s="141" customFormat="1" ht="12.75" outlineLevel="1" x14ac:dyDescent="0.25">
      <c r="A43" s="9">
        <v>473</v>
      </c>
      <c r="B43" s="285">
        <v>3</v>
      </c>
      <c r="C43" s="300" t="s">
        <v>1738</v>
      </c>
      <c r="D43" s="301">
        <v>10</v>
      </c>
      <c r="E43" s="149">
        <v>5682.9</v>
      </c>
      <c r="F43" s="288">
        <f t="shared" si="0"/>
        <v>74463.460000000006</v>
      </c>
      <c r="G43" s="289">
        <f t="shared" si="1"/>
        <v>53236.410362070659</v>
      </c>
      <c r="H43" s="288">
        <f t="shared" si="2"/>
        <v>-21227.049637929347</v>
      </c>
      <c r="I43" s="88">
        <f t="shared" si="3"/>
        <v>-21227.049637929347</v>
      </c>
      <c r="J43" s="88">
        <f t="shared" si="4"/>
        <v>0</v>
      </c>
      <c r="K43" s="290">
        <f t="shared" si="102"/>
        <v>32368.260000000006</v>
      </c>
      <c r="L43" s="143">
        <v>2863.23</v>
      </c>
      <c r="M43" s="143">
        <v>2863.23</v>
      </c>
      <c r="N43" s="143">
        <v>2863.23</v>
      </c>
      <c r="O43" s="143">
        <v>2863.23</v>
      </c>
      <c r="P43" s="143">
        <v>2863.23</v>
      </c>
      <c r="Q43" s="143">
        <v>2863.23</v>
      </c>
      <c r="R43" s="143">
        <v>3797.22</v>
      </c>
      <c r="S43" s="143">
        <v>3797.22</v>
      </c>
      <c r="T43" s="143">
        <v>3797.22</v>
      </c>
      <c r="U43" s="143">
        <v>3797.22</v>
      </c>
      <c r="V43" s="143"/>
      <c r="W43" s="143"/>
      <c r="X43" s="143">
        <f t="shared" si="103"/>
        <v>16935.571403276124</v>
      </c>
      <c r="Y43" s="290">
        <v>0</v>
      </c>
      <c r="Z43" s="290">
        <v>0</v>
      </c>
      <c r="AA43" s="290">
        <v>0</v>
      </c>
      <c r="AB43" s="290">
        <v>0</v>
      </c>
      <c r="AC43" s="290">
        <v>16935.571403276124</v>
      </c>
      <c r="AD43" s="290">
        <v>0</v>
      </c>
      <c r="AE43" s="290">
        <v>0</v>
      </c>
      <c r="AF43" s="290">
        <v>0</v>
      </c>
      <c r="AG43" s="290">
        <v>0</v>
      </c>
      <c r="AH43" s="290">
        <v>0</v>
      </c>
      <c r="AI43" s="290"/>
      <c r="AJ43" s="290"/>
      <c r="AK43" s="143"/>
      <c r="AL43" s="143">
        <f t="shared" si="104"/>
        <v>0</v>
      </c>
      <c r="AM43" s="143">
        <f t="shared" si="5"/>
        <v>0</v>
      </c>
      <c r="AN43" s="290">
        <f t="shared" si="105"/>
        <v>1138.6399999999999</v>
      </c>
      <c r="AO43" s="143">
        <v>100.18</v>
      </c>
      <c r="AP43" s="143">
        <v>100.18</v>
      </c>
      <c r="AQ43" s="143">
        <v>100.18</v>
      </c>
      <c r="AR43" s="143">
        <v>100.18</v>
      </c>
      <c r="AS43" s="143">
        <v>100.18</v>
      </c>
      <c r="AT43" s="143">
        <v>100.18</v>
      </c>
      <c r="AU43" s="143">
        <v>134.38999999999999</v>
      </c>
      <c r="AV43" s="143">
        <v>134.38999999999999</v>
      </c>
      <c r="AW43" s="143">
        <v>134.38999999999999</v>
      </c>
      <c r="AX43" s="143">
        <v>134.38999999999999</v>
      </c>
      <c r="AY43" s="143"/>
      <c r="AZ43" s="143"/>
      <c r="BA43" s="8">
        <f t="shared" si="106"/>
        <v>683.75147511929003</v>
      </c>
      <c r="BB43" s="290">
        <v>0</v>
      </c>
      <c r="BC43" s="290">
        <v>0</v>
      </c>
      <c r="BD43" s="290">
        <v>0</v>
      </c>
      <c r="BE43" s="290">
        <v>0</v>
      </c>
      <c r="BF43" s="290">
        <v>683.75147511929003</v>
      </c>
      <c r="BG43" s="290">
        <v>0</v>
      </c>
      <c r="BH43" s="290">
        <v>0</v>
      </c>
      <c r="BI43" s="290">
        <v>0</v>
      </c>
      <c r="BJ43" s="290">
        <v>0</v>
      </c>
      <c r="BK43" s="290">
        <v>0</v>
      </c>
      <c r="BL43" s="290"/>
      <c r="BM43" s="290"/>
      <c r="BN43" s="143"/>
      <c r="BO43" s="8">
        <f t="shared" si="6"/>
        <v>0</v>
      </c>
      <c r="BP43" s="8">
        <f t="shared" si="7"/>
        <v>0</v>
      </c>
      <c r="BQ43" s="290">
        <f t="shared" si="107"/>
        <v>0</v>
      </c>
      <c r="BR43" s="143">
        <v>0</v>
      </c>
      <c r="BS43" s="263">
        <v>0</v>
      </c>
      <c r="BT43" s="143">
        <v>0</v>
      </c>
      <c r="BU43" s="143">
        <v>0</v>
      </c>
      <c r="BV43" s="143">
        <v>0</v>
      </c>
      <c r="BW43" s="143">
        <v>0</v>
      </c>
      <c r="BX43" s="143">
        <v>0</v>
      </c>
      <c r="BY43" s="143">
        <v>0</v>
      </c>
      <c r="BZ43" s="143">
        <v>0</v>
      </c>
      <c r="CA43" s="143">
        <v>0</v>
      </c>
      <c r="CB43" s="143"/>
      <c r="CC43" s="143"/>
      <c r="CD43" s="290">
        <f t="shared" si="108"/>
        <v>0</v>
      </c>
      <c r="CE43" s="290">
        <v>0</v>
      </c>
      <c r="CF43" s="290">
        <v>0</v>
      </c>
      <c r="CG43" s="290">
        <v>0</v>
      </c>
      <c r="CH43" s="290">
        <v>0</v>
      </c>
      <c r="CI43" s="290">
        <v>0</v>
      </c>
      <c r="CJ43" s="290">
        <v>0</v>
      </c>
      <c r="CK43" s="290">
        <v>0</v>
      </c>
      <c r="CL43" s="290">
        <v>0</v>
      </c>
      <c r="CM43" s="290">
        <v>0</v>
      </c>
      <c r="CN43" s="290">
        <v>0</v>
      </c>
      <c r="CO43" s="290"/>
      <c r="CP43" s="290"/>
      <c r="CQ43" s="143"/>
      <c r="CR43" s="8">
        <f t="shared" si="8"/>
        <v>0</v>
      </c>
      <c r="CS43" s="8">
        <f t="shared" si="9"/>
        <v>0</v>
      </c>
      <c r="CT43" s="290">
        <f t="shared" si="109"/>
        <v>53.280000000000008</v>
      </c>
      <c r="CU43" s="290">
        <v>5.0999999999999996</v>
      </c>
      <c r="CV43" s="143">
        <v>5.0999999999999996</v>
      </c>
      <c r="CW43" s="143">
        <v>5.0999999999999996</v>
      </c>
      <c r="CX43" s="143">
        <v>5.0999999999999996</v>
      </c>
      <c r="CY43" s="143">
        <v>5.0999999999999996</v>
      </c>
      <c r="CZ43" s="143">
        <v>5.0999999999999996</v>
      </c>
      <c r="DA43" s="143">
        <v>5.67</v>
      </c>
      <c r="DB43" s="143">
        <v>5.67</v>
      </c>
      <c r="DC43" s="143">
        <v>5.67</v>
      </c>
      <c r="DD43" s="143">
        <v>5.67</v>
      </c>
      <c r="DE43" s="143"/>
      <c r="DF43" s="143"/>
      <c r="DG43" s="290">
        <f t="shared" si="110"/>
        <v>0</v>
      </c>
      <c r="DH43" s="290">
        <v>0</v>
      </c>
      <c r="DI43" s="290">
        <v>0</v>
      </c>
      <c r="DJ43" s="290">
        <v>0</v>
      </c>
      <c r="DK43" s="290">
        <v>0</v>
      </c>
      <c r="DL43" s="290">
        <v>0</v>
      </c>
      <c r="DM43" s="290">
        <v>0</v>
      </c>
      <c r="DN43" s="290">
        <v>0</v>
      </c>
      <c r="DO43" s="290">
        <v>0</v>
      </c>
      <c r="DP43" s="290">
        <v>0</v>
      </c>
      <c r="DQ43" s="290">
        <v>0</v>
      </c>
      <c r="DR43" s="290"/>
      <c r="DS43" s="290"/>
      <c r="DT43" s="143">
        <f t="shared" si="111"/>
        <v>-53.280000000000008</v>
      </c>
      <c r="DU43" s="8">
        <f t="shared" si="10"/>
        <v>-53.280000000000008</v>
      </c>
      <c r="DV43" s="8">
        <f t="shared" si="112"/>
        <v>0</v>
      </c>
      <c r="DW43" s="290">
        <f t="shared" si="176"/>
        <v>2736.3199999999997</v>
      </c>
      <c r="DX43" s="290">
        <v>240.78</v>
      </c>
      <c r="DY43" s="143">
        <v>240.78</v>
      </c>
      <c r="DZ43" s="143">
        <v>240.78</v>
      </c>
      <c r="EA43" s="143">
        <v>240.78</v>
      </c>
      <c r="EB43" s="143">
        <v>240.78</v>
      </c>
      <c r="EC43" s="143">
        <v>240.78</v>
      </c>
      <c r="ED43" s="143">
        <v>322.91000000000003</v>
      </c>
      <c r="EE43" s="143">
        <v>322.91000000000003</v>
      </c>
      <c r="EF43" s="143">
        <v>322.91000000000003</v>
      </c>
      <c r="EG43" s="143">
        <v>322.91000000000003</v>
      </c>
      <c r="EH43" s="143"/>
      <c r="EI43" s="143"/>
      <c r="EJ43" s="143"/>
      <c r="EK43" s="290">
        <f t="shared" si="113"/>
        <v>1512.1785519562293</v>
      </c>
      <c r="EL43" s="290">
        <v>0</v>
      </c>
      <c r="EM43" s="290">
        <v>0</v>
      </c>
      <c r="EN43" s="290">
        <v>0</v>
      </c>
      <c r="EO43" s="290">
        <v>0</v>
      </c>
      <c r="EP43" s="290">
        <v>1512.1785519562293</v>
      </c>
      <c r="EQ43" s="290">
        <v>0</v>
      </c>
      <c r="ER43" s="290">
        <v>0</v>
      </c>
      <c r="ES43" s="290">
        <v>0</v>
      </c>
      <c r="ET43" s="290">
        <v>0</v>
      </c>
      <c r="EU43" s="290">
        <v>0</v>
      </c>
      <c r="EV43" s="290"/>
      <c r="EW43" s="290"/>
      <c r="EX43" s="8">
        <f t="shared" si="12"/>
        <v>-1224.1414480437704</v>
      </c>
      <c r="EY43" s="8">
        <f t="shared" si="114"/>
        <v>-1224.1414480437704</v>
      </c>
      <c r="EZ43" s="8">
        <f t="shared" si="115"/>
        <v>0</v>
      </c>
      <c r="FA43" s="290">
        <f t="shared" si="116"/>
        <v>8060.94</v>
      </c>
      <c r="FB43" s="290">
        <v>709.27</v>
      </c>
      <c r="FC43" s="143">
        <v>709.27</v>
      </c>
      <c r="FD43" s="143">
        <v>709.27</v>
      </c>
      <c r="FE43" s="143">
        <v>709.27</v>
      </c>
      <c r="FF43" s="143">
        <v>709.27</v>
      </c>
      <c r="FG43" s="143">
        <v>709.27</v>
      </c>
      <c r="FH43" s="143">
        <v>951.33</v>
      </c>
      <c r="FI43" s="143">
        <v>951.33</v>
      </c>
      <c r="FJ43" s="143">
        <v>951.33</v>
      </c>
      <c r="FK43" s="143">
        <v>951.33</v>
      </c>
      <c r="FL43" s="143"/>
      <c r="FM43" s="143"/>
      <c r="FN43" s="8">
        <f t="shared" si="117"/>
        <v>4554.024821162554</v>
      </c>
      <c r="FO43" s="290">
        <v>0</v>
      </c>
      <c r="FP43" s="290">
        <v>0</v>
      </c>
      <c r="FQ43" s="290">
        <v>0</v>
      </c>
      <c r="FR43" s="290">
        <v>0</v>
      </c>
      <c r="FS43" s="290">
        <v>4554.024821162554</v>
      </c>
      <c r="FT43" s="290">
        <v>0</v>
      </c>
      <c r="FU43" s="290">
        <v>0</v>
      </c>
      <c r="FV43" s="290">
        <v>0</v>
      </c>
      <c r="FW43" s="290">
        <v>0</v>
      </c>
      <c r="FX43" s="290">
        <v>0</v>
      </c>
      <c r="FY43" s="290"/>
      <c r="FZ43" s="290"/>
      <c r="GA43" s="143">
        <f t="shared" si="118"/>
        <v>-3506.9151788374456</v>
      </c>
      <c r="GB43" s="8">
        <f t="shared" si="119"/>
        <v>-3506.9151788374456</v>
      </c>
      <c r="GC43" s="8">
        <f t="shared" si="120"/>
        <v>0</v>
      </c>
      <c r="GD43" s="290">
        <f t="shared" si="121"/>
        <v>0</v>
      </c>
      <c r="GE43" s="143"/>
      <c r="GF43" s="143"/>
      <c r="GG43" s="143"/>
      <c r="GH43" s="143"/>
      <c r="GI43" s="143"/>
      <c r="GJ43" s="143"/>
      <c r="GK43" s="143"/>
      <c r="GL43" s="143"/>
      <c r="GM43" s="143"/>
      <c r="GN43" s="143"/>
      <c r="GO43" s="143"/>
      <c r="GP43" s="143"/>
      <c r="GQ43" s="8">
        <f t="shared" si="122"/>
        <v>0</v>
      </c>
      <c r="GR43" s="290">
        <v>0</v>
      </c>
      <c r="GS43" s="290">
        <f>VLOOKUP(C43,'[2]Фін.рез.(витрати)'!$C$8:$V$94,20,0)</f>
        <v>0</v>
      </c>
      <c r="GT43" s="290"/>
      <c r="GU43" s="290"/>
      <c r="GV43" s="143">
        <f t="shared" si="123"/>
        <v>0</v>
      </c>
      <c r="GW43" s="8">
        <f t="shared" si="13"/>
        <v>0</v>
      </c>
      <c r="GX43" s="8">
        <f t="shared" si="14"/>
        <v>0</v>
      </c>
      <c r="GY43" s="290">
        <f t="shared" si="124"/>
        <v>30106.019999999997</v>
      </c>
      <c r="GZ43" s="290">
        <v>2662.89</v>
      </c>
      <c r="HA43" s="143">
        <v>2662.89</v>
      </c>
      <c r="HB43" s="143">
        <v>2662.89</v>
      </c>
      <c r="HC43" s="143">
        <v>2662.89</v>
      </c>
      <c r="HD43" s="143">
        <v>2662.89</v>
      </c>
      <c r="HE43" s="143">
        <v>2662.89</v>
      </c>
      <c r="HF43" s="143">
        <v>3532.17</v>
      </c>
      <c r="HG43" s="143">
        <v>3532.17</v>
      </c>
      <c r="HH43" s="143">
        <v>3532.17</v>
      </c>
      <c r="HI43" s="143">
        <v>3532.17</v>
      </c>
      <c r="HJ43" s="143"/>
      <c r="HK43" s="143"/>
      <c r="HL43" s="8">
        <f t="shared" si="125"/>
        <v>29550.884110556457</v>
      </c>
      <c r="HM43" s="290">
        <v>3881.5174707464839</v>
      </c>
      <c r="HN43" s="290">
        <v>2867.6910262981364</v>
      </c>
      <c r="HO43" s="290">
        <v>3368.86364643762</v>
      </c>
      <c r="HP43" s="290">
        <v>2539.7368723897312</v>
      </c>
      <c r="HQ43" s="290">
        <v>2882.4929479291495</v>
      </c>
      <c r="HR43" s="290">
        <v>2875.6336672029265</v>
      </c>
      <c r="HS43" s="290">
        <v>2649.730368469548</v>
      </c>
      <c r="HT43" s="290">
        <v>2634.2048167292733</v>
      </c>
      <c r="HU43" s="290">
        <v>2961.1482392540929</v>
      </c>
      <c r="HV43" s="290">
        <v>2889.8650550994957</v>
      </c>
      <c r="HW43" s="290"/>
      <c r="HX43" s="290"/>
      <c r="HY43" s="8">
        <f t="shared" si="15"/>
        <v>-555.13588944353978</v>
      </c>
      <c r="HZ43" s="8">
        <f t="shared" si="16"/>
        <v>-555.13588944353978</v>
      </c>
      <c r="IA43" s="8">
        <f t="shared" si="17"/>
        <v>0</v>
      </c>
      <c r="IB43" s="291">
        <f t="shared" si="126"/>
        <v>38300.699999999997</v>
      </c>
      <c r="IC43" s="291">
        <v>3753.0400000000004</v>
      </c>
      <c r="ID43" s="150">
        <v>3594.8999999999996</v>
      </c>
      <c r="IE43" s="150">
        <v>3554.6199999999994</v>
      </c>
      <c r="IF43" s="291">
        <v>3914.02</v>
      </c>
      <c r="IG43" s="291">
        <v>3914.02</v>
      </c>
      <c r="IH43" s="291">
        <v>3914.02</v>
      </c>
      <c r="II43" s="291">
        <v>3914.02</v>
      </c>
      <c r="IJ43" s="291">
        <v>3914.02</v>
      </c>
      <c r="IK43" s="291">
        <v>3914.02</v>
      </c>
      <c r="IL43" s="291">
        <v>3914.02</v>
      </c>
      <c r="IM43" s="291"/>
      <c r="IN43" s="291"/>
      <c r="IO43" s="88">
        <f t="shared" si="127"/>
        <v>60084.652069795717</v>
      </c>
      <c r="IP43" s="290">
        <v>4321.9426782977489</v>
      </c>
      <c r="IQ43" s="290">
        <v>5555.5867014923388</v>
      </c>
      <c r="IR43" s="290">
        <v>6042.4111161143592</v>
      </c>
      <c r="IS43" s="290">
        <v>6825.7710838688581</v>
      </c>
      <c r="IT43" s="290">
        <v>5930.833641981747</v>
      </c>
      <c r="IU43" s="290">
        <v>6287.3819176235675</v>
      </c>
      <c r="IV43" s="290">
        <v>6660.0599079701078</v>
      </c>
      <c r="IW43" s="290">
        <v>6750.2423623050126</v>
      </c>
      <c r="IX43" s="290">
        <v>5675.4288790739411</v>
      </c>
      <c r="IY43" s="290">
        <v>6034.9937810680385</v>
      </c>
      <c r="IZ43" s="290"/>
      <c r="JA43" s="290"/>
      <c r="JB43" s="150">
        <f t="shared" si="18"/>
        <v>21783.95206979572</v>
      </c>
      <c r="JC43" s="88">
        <f t="shared" si="19"/>
        <v>0</v>
      </c>
      <c r="JD43" s="88">
        <f t="shared" si="20"/>
        <v>21783.95206979572</v>
      </c>
      <c r="JE43" s="291">
        <f t="shared" si="128"/>
        <v>0</v>
      </c>
      <c r="JF43" s="291">
        <v>0</v>
      </c>
      <c r="JG43" s="150">
        <v>0</v>
      </c>
      <c r="JH43" s="150">
        <v>0</v>
      </c>
      <c r="JI43" s="150">
        <v>0</v>
      </c>
      <c r="JJ43" s="150">
        <v>0</v>
      </c>
      <c r="JK43" s="150">
        <v>0</v>
      </c>
      <c r="JL43" s="150">
        <v>0</v>
      </c>
      <c r="JM43" s="150">
        <v>0</v>
      </c>
      <c r="JN43" s="150">
        <v>0</v>
      </c>
      <c r="JO43" s="150">
        <v>0</v>
      </c>
      <c r="JP43" s="150"/>
      <c r="JQ43" s="150"/>
      <c r="JR43" s="291">
        <f t="shared" si="129"/>
        <v>0</v>
      </c>
      <c r="JS43" s="290">
        <v>0</v>
      </c>
      <c r="JT43" s="290">
        <v>0</v>
      </c>
      <c r="JU43" s="290">
        <v>0</v>
      </c>
      <c r="JV43" s="290">
        <v>0</v>
      </c>
      <c r="JW43" s="290">
        <v>0</v>
      </c>
      <c r="JX43" s="290">
        <v>0</v>
      </c>
      <c r="JY43" s="290">
        <v>0</v>
      </c>
      <c r="JZ43" s="290">
        <v>0</v>
      </c>
      <c r="KA43" s="290">
        <v>0</v>
      </c>
      <c r="KB43" s="290">
        <v>0</v>
      </c>
      <c r="KC43" s="290"/>
      <c r="KD43" s="290"/>
      <c r="KE43" s="150">
        <f t="shared" si="21"/>
        <v>0</v>
      </c>
      <c r="KF43" s="88">
        <f t="shared" si="22"/>
        <v>0</v>
      </c>
      <c r="KG43" s="88">
        <f t="shared" si="23"/>
        <v>0</v>
      </c>
      <c r="KH43" s="291">
        <f t="shared" si="130"/>
        <v>9193.3200000000015</v>
      </c>
      <c r="KI43" s="291">
        <v>808.82</v>
      </c>
      <c r="KJ43" s="150">
        <v>808.82</v>
      </c>
      <c r="KK43" s="150">
        <v>808.82</v>
      </c>
      <c r="KL43" s="150">
        <v>808.82</v>
      </c>
      <c r="KM43" s="150">
        <v>808.82</v>
      </c>
      <c r="KN43" s="150">
        <v>808.82</v>
      </c>
      <c r="KO43" s="150">
        <v>1085.0999999999999</v>
      </c>
      <c r="KP43" s="150">
        <v>1085.0999999999999</v>
      </c>
      <c r="KQ43" s="150">
        <v>1085.0999999999999</v>
      </c>
      <c r="KR43" s="150">
        <v>1085.0999999999999</v>
      </c>
      <c r="KS43" s="150"/>
      <c r="KT43" s="150"/>
      <c r="KU43" s="88">
        <f t="shared" si="131"/>
        <v>12820.606548214484</v>
      </c>
      <c r="KV43" s="290">
        <v>1101.8040290705846</v>
      </c>
      <c r="KW43" s="290">
        <v>1178.0693844393543</v>
      </c>
      <c r="KX43" s="290">
        <v>1170.6337947588072</v>
      </c>
      <c r="KY43" s="290">
        <v>1113.3184250494032</v>
      </c>
      <c r="KZ43" s="290">
        <v>1161.4661115600513</v>
      </c>
      <c r="LA43" s="290">
        <v>1494.8288107762542</v>
      </c>
      <c r="LB43" s="290">
        <v>1387.3298090013059</v>
      </c>
      <c r="LC43" s="290">
        <v>1377.5903895525998</v>
      </c>
      <c r="LD43" s="290">
        <v>1420.7012221729562</v>
      </c>
      <c r="LE43" s="290">
        <v>1414.8645718331675</v>
      </c>
      <c r="LF43" s="290"/>
      <c r="LG43" s="290"/>
      <c r="LH43" s="150">
        <f t="shared" si="132"/>
        <v>3627.2865482144825</v>
      </c>
      <c r="LI43" s="88">
        <f t="shared" si="24"/>
        <v>0</v>
      </c>
      <c r="LJ43" s="88">
        <f t="shared" si="25"/>
        <v>3627.2865482144825</v>
      </c>
      <c r="LK43" s="88">
        <f t="shared" si="133"/>
        <v>0</v>
      </c>
      <c r="LL43" s="150"/>
      <c r="LM43" s="150"/>
      <c r="LN43" s="150"/>
      <c r="LO43" s="150"/>
      <c r="LP43" s="150"/>
      <c r="LQ43" s="150"/>
      <c r="LR43" s="150"/>
      <c r="LS43" s="150"/>
      <c r="LT43" s="150"/>
      <c r="LU43" s="150"/>
      <c r="LV43" s="150"/>
      <c r="LW43" s="150"/>
      <c r="LX43" s="88">
        <f t="shared" si="26"/>
        <v>0</v>
      </c>
      <c r="LY43" s="150"/>
      <c r="LZ43" s="150"/>
      <c r="MA43" s="150"/>
      <c r="MB43" s="150"/>
      <c r="MC43" s="150"/>
      <c r="MD43" s="150"/>
      <c r="ME43" s="150"/>
      <c r="MF43" s="150"/>
      <c r="MG43" s="150"/>
      <c r="MH43" s="150"/>
      <c r="MI43" s="150"/>
      <c r="MJ43" s="291">
        <v>0</v>
      </c>
      <c r="MK43" s="150"/>
      <c r="ML43" s="88">
        <f t="shared" si="27"/>
        <v>0</v>
      </c>
      <c r="MM43" s="88">
        <f t="shared" si="28"/>
        <v>0</v>
      </c>
      <c r="MN43" s="88">
        <f t="shared" si="134"/>
        <v>74782.06</v>
      </c>
      <c r="MO43" s="88">
        <v>7353.43</v>
      </c>
      <c r="MP43" s="150">
        <v>7353.43</v>
      </c>
      <c r="MQ43" s="150">
        <v>7353.43</v>
      </c>
      <c r="MR43" s="150">
        <v>7353.43</v>
      </c>
      <c r="MS43" s="150">
        <v>7353.43</v>
      </c>
      <c r="MT43" s="150">
        <v>7353.43</v>
      </c>
      <c r="MU43" s="150">
        <v>7665.37</v>
      </c>
      <c r="MV43" s="150">
        <v>7665.37</v>
      </c>
      <c r="MW43" s="150">
        <v>7665.37</v>
      </c>
      <c r="MX43" s="150">
        <v>7665.37</v>
      </c>
      <c r="MY43" s="150"/>
      <c r="MZ43" s="150"/>
      <c r="NA43" s="88">
        <f t="shared" si="135"/>
        <v>40523.978590016472</v>
      </c>
      <c r="NB43" s="8">
        <v>0</v>
      </c>
      <c r="NC43" s="8">
        <v>17872.144304638106</v>
      </c>
      <c r="ND43" s="8">
        <v>0</v>
      </c>
      <c r="NE43" s="8">
        <v>0</v>
      </c>
      <c r="NF43" s="8">
        <v>0</v>
      </c>
      <c r="NG43" s="8">
        <v>0</v>
      </c>
      <c r="NH43" s="8">
        <v>1969.7492459183563</v>
      </c>
      <c r="NI43" s="8">
        <v>1206.4000000000001</v>
      </c>
      <c r="NJ43" s="8">
        <v>740.77403293268344</v>
      </c>
      <c r="NK43" s="8">
        <v>18734.911006527327</v>
      </c>
      <c r="NL43" s="8"/>
      <c r="NM43" s="8"/>
      <c r="NN43" s="150">
        <f t="shared" si="136"/>
        <v>-34258.081409983526</v>
      </c>
      <c r="NO43" s="88">
        <f t="shared" si="29"/>
        <v>-34258.081409983526</v>
      </c>
      <c r="NP43" s="88">
        <f t="shared" si="30"/>
        <v>0</v>
      </c>
      <c r="NQ43" s="86">
        <f t="shared" si="31"/>
        <v>14654.86</v>
      </c>
      <c r="NR43" s="289">
        <f t="shared" si="32"/>
        <v>2543.4500000000003</v>
      </c>
      <c r="NS43" s="288">
        <f t="shared" si="33"/>
        <v>-12111.41</v>
      </c>
      <c r="NT43" s="88">
        <f t="shared" si="34"/>
        <v>-12111.41</v>
      </c>
      <c r="NU43" s="88">
        <f t="shared" si="35"/>
        <v>0</v>
      </c>
      <c r="NV43" s="290">
        <f t="shared" si="137"/>
        <v>1755.78</v>
      </c>
      <c r="NW43" s="290">
        <v>158.65</v>
      </c>
      <c r="NX43" s="143">
        <v>158.65</v>
      </c>
      <c r="NY43" s="143">
        <v>158.65</v>
      </c>
      <c r="NZ43" s="290">
        <v>158.65</v>
      </c>
      <c r="OA43" s="290">
        <v>158.65</v>
      </c>
      <c r="OB43" s="290">
        <v>158.65</v>
      </c>
      <c r="OC43" s="290">
        <v>200.97</v>
      </c>
      <c r="OD43" s="290">
        <v>200.97</v>
      </c>
      <c r="OE43" s="290">
        <v>200.97</v>
      </c>
      <c r="OF43" s="290">
        <v>200.97</v>
      </c>
      <c r="OG43" s="290"/>
      <c r="OH43" s="290"/>
      <c r="OI43" s="8">
        <f t="shared" si="138"/>
        <v>2373.92</v>
      </c>
      <c r="OJ43" s="8">
        <v>2373.92</v>
      </c>
      <c r="OK43" s="8">
        <v>0</v>
      </c>
      <c r="OL43" s="8">
        <v>0</v>
      </c>
      <c r="OM43" s="8"/>
      <c r="ON43" s="8">
        <v>0</v>
      </c>
      <c r="OO43" s="8">
        <v>0</v>
      </c>
      <c r="OP43" s="8">
        <v>0</v>
      </c>
      <c r="OQ43" s="8">
        <v>0</v>
      </c>
      <c r="OR43" s="8">
        <v>0</v>
      </c>
      <c r="OS43" s="8">
        <v>0</v>
      </c>
      <c r="OT43" s="8"/>
      <c r="OU43" s="8"/>
      <c r="OV43" s="143">
        <f t="shared" si="139"/>
        <v>618.1400000000001</v>
      </c>
      <c r="OW43" s="8">
        <f t="shared" si="36"/>
        <v>0</v>
      </c>
      <c r="OX43" s="8">
        <f t="shared" si="37"/>
        <v>618.1400000000001</v>
      </c>
      <c r="OY43" s="290">
        <f t="shared" si="140"/>
        <v>1699.82</v>
      </c>
      <c r="OZ43" s="290">
        <v>151.81</v>
      </c>
      <c r="PA43" s="143">
        <v>151.81</v>
      </c>
      <c r="PB43" s="143">
        <v>151.81</v>
      </c>
      <c r="PC43" s="143">
        <v>151.81</v>
      </c>
      <c r="PD43" s="143">
        <v>151.81</v>
      </c>
      <c r="PE43" s="143">
        <v>151.81</v>
      </c>
      <c r="PF43" s="143">
        <v>197.24</v>
      </c>
      <c r="PG43" s="143">
        <v>197.24</v>
      </c>
      <c r="PH43" s="143">
        <v>197.24</v>
      </c>
      <c r="PI43" s="143">
        <v>197.24</v>
      </c>
      <c r="PJ43" s="143"/>
      <c r="PK43" s="143"/>
      <c r="PL43" s="8">
        <f t="shared" si="141"/>
        <v>0</v>
      </c>
      <c r="PM43" s="290">
        <v>0</v>
      </c>
      <c r="PN43" s="290">
        <v>0</v>
      </c>
      <c r="PO43" s="290">
        <v>0</v>
      </c>
      <c r="PP43" s="290">
        <v>0</v>
      </c>
      <c r="PQ43" s="290">
        <v>0</v>
      </c>
      <c r="PR43" s="290">
        <v>0</v>
      </c>
      <c r="PS43" s="290">
        <v>0</v>
      </c>
      <c r="PT43" s="290">
        <v>0</v>
      </c>
      <c r="PU43" s="290">
        <v>0</v>
      </c>
      <c r="PV43" s="290">
        <v>0</v>
      </c>
      <c r="PW43" s="290"/>
      <c r="PX43" s="290"/>
      <c r="PY43" s="143">
        <f t="shared" si="142"/>
        <v>-1699.82</v>
      </c>
      <c r="PZ43" s="8">
        <f t="shared" si="38"/>
        <v>-1699.82</v>
      </c>
      <c r="QA43" s="8">
        <f t="shared" si="39"/>
        <v>0</v>
      </c>
      <c r="QB43" s="290">
        <f t="shared" si="143"/>
        <v>0</v>
      </c>
      <c r="QC43" s="290">
        <v>0</v>
      </c>
      <c r="QD43" s="143">
        <v>0</v>
      </c>
      <c r="QE43" s="143">
        <v>0</v>
      </c>
      <c r="QF43" s="143">
        <v>0</v>
      </c>
      <c r="QG43" s="143">
        <v>0</v>
      </c>
      <c r="QH43" s="143">
        <v>0</v>
      </c>
      <c r="QI43" s="143">
        <v>0</v>
      </c>
      <c r="QJ43" s="143">
        <v>0</v>
      </c>
      <c r="QK43" s="143">
        <v>0</v>
      </c>
      <c r="QL43" s="143">
        <v>0</v>
      </c>
      <c r="QM43" s="143"/>
      <c r="QN43" s="143"/>
      <c r="QO43" s="8">
        <f t="shared" si="144"/>
        <v>0</v>
      </c>
      <c r="QP43" s="290">
        <v>0</v>
      </c>
      <c r="QQ43" s="290">
        <v>0</v>
      </c>
      <c r="QR43" s="290">
        <v>0</v>
      </c>
      <c r="QS43" s="290"/>
      <c r="QT43" s="290">
        <v>0</v>
      </c>
      <c r="QU43" s="290"/>
      <c r="QV43" s="290"/>
      <c r="QW43" s="290">
        <v>0</v>
      </c>
      <c r="QX43" s="290"/>
      <c r="QY43" s="290">
        <v>0</v>
      </c>
      <c r="QZ43" s="290"/>
      <c r="RA43" s="290"/>
      <c r="RB43" s="143">
        <f t="shared" si="145"/>
        <v>0</v>
      </c>
      <c r="RC43" s="8">
        <f t="shared" si="40"/>
        <v>0</v>
      </c>
      <c r="RD43" s="8">
        <f t="shared" si="41"/>
        <v>0</v>
      </c>
      <c r="RE43" s="290">
        <f t="shared" si="146"/>
        <v>0</v>
      </c>
      <c r="RF43" s="8">
        <v>0</v>
      </c>
      <c r="RG43" s="143">
        <v>0</v>
      </c>
      <c r="RH43" s="143">
        <v>0</v>
      </c>
      <c r="RI43" s="143">
        <v>0</v>
      </c>
      <c r="RJ43" s="143">
        <v>0</v>
      </c>
      <c r="RK43" s="143">
        <v>0</v>
      </c>
      <c r="RL43" s="292">
        <v>0</v>
      </c>
      <c r="RM43" s="143">
        <v>0</v>
      </c>
      <c r="RN43" s="143">
        <v>0</v>
      </c>
      <c r="RO43" s="143">
        <v>0</v>
      </c>
      <c r="RP43" s="143"/>
      <c r="RQ43" s="143"/>
      <c r="RR43" s="8">
        <f t="shared" si="147"/>
        <v>0</v>
      </c>
      <c r="RS43" s="290">
        <v>0</v>
      </c>
      <c r="RT43" s="290"/>
      <c r="RU43" s="290">
        <v>0</v>
      </c>
      <c r="RV43" s="290">
        <v>0</v>
      </c>
      <c r="RW43" s="290">
        <v>0</v>
      </c>
      <c r="RX43" s="290">
        <v>0</v>
      </c>
      <c r="RY43" s="290"/>
      <c r="RZ43" s="290">
        <v>0</v>
      </c>
      <c r="SA43" s="290">
        <v>0</v>
      </c>
      <c r="SB43" s="290">
        <v>0</v>
      </c>
      <c r="SC43" s="290"/>
      <c r="SD43" s="290"/>
      <c r="SE43" s="8">
        <f t="shared" si="42"/>
        <v>0</v>
      </c>
      <c r="SF43" s="8">
        <f t="shared" si="43"/>
        <v>0</v>
      </c>
      <c r="SG43" s="8">
        <f t="shared" si="44"/>
        <v>0</v>
      </c>
      <c r="SH43" s="290">
        <f t="shared" si="148"/>
        <v>9335.14</v>
      </c>
      <c r="SI43" s="290">
        <v>887.21</v>
      </c>
      <c r="SJ43" s="143">
        <v>887.21</v>
      </c>
      <c r="SK43" s="143">
        <v>887.21</v>
      </c>
      <c r="SL43" s="143">
        <v>887.21</v>
      </c>
      <c r="SM43" s="143">
        <v>887.21</v>
      </c>
      <c r="SN43" s="143">
        <v>887.21</v>
      </c>
      <c r="SO43" s="143">
        <v>1002.97</v>
      </c>
      <c r="SP43" s="143">
        <v>1002.97</v>
      </c>
      <c r="SQ43" s="143">
        <v>1002.97</v>
      </c>
      <c r="SR43" s="143">
        <v>1002.97</v>
      </c>
      <c r="SS43" s="143"/>
      <c r="ST43" s="143"/>
      <c r="SU43" s="8">
        <f t="shared" si="149"/>
        <v>0</v>
      </c>
      <c r="SV43" s="290">
        <v>0</v>
      </c>
      <c r="SW43" s="290">
        <v>0</v>
      </c>
      <c r="SX43" s="290">
        <v>0</v>
      </c>
      <c r="SY43" s="290">
        <v>0</v>
      </c>
      <c r="SZ43" s="290">
        <v>0</v>
      </c>
      <c r="TA43" s="290"/>
      <c r="TB43" s="290"/>
      <c r="TC43" s="290">
        <v>0</v>
      </c>
      <c r="TD43" s="290">
        <v>0</v>
      </c>
      <c r="TE43" s="290">
        <f>VLOOKUP(C43,'[2]Фін.рез.(витрати)'!$C$8:$AH$94,32,0)</f>
        <v>0</v>
      </c>
      <c r="TF43" s="290"/>
      <c r="TG43" s="290"/>
      <c r="TH43" s="8">
        <f t="shared" si="45"/>
        <v>-9335.14</v>
      </c>
      <c r="TI43" s="8">
        <f t="shared" si="46"/>
        <v>-9335.14</v>
      </c>
      <c r="TJ43" s="8">
        <f t="shared" si="47"/>
        <v>0</v>
      </c>
      <c r="TK43" s="290">
        <f t="shared" si="150"/>
        <v>1813.0800000000002</v>
      </c>
      <c r="TL43" s="290">
        <v>159.9</v>
      </c>
      <c r="TM43" s="143">
        <v>159.9</v>
      </c>
      <c r="TN43" s="143">
        <v>159.9</v>
      </c>
      <c r="TO43" s="143">
        <v>159.9</v>
      </c>
      <c r="TP43" s="143">
        <v>159.9</v>
      </c>
      <c r="TQ43" s="143">
        <v>159.9</v>
      </c>
      <c r="TR43" s="143">
        <v>213.42</v>
      </c>
      <c r="TS43" s="143">
        <v>213.42</v>
      </c>
      <c r="TT43" s="143">
        <v>213.42</v>
      </c>
      <c r="TU43" s="143">
        <v>213.42</v>
      </c>
      <c r="TV43" s="143"/>
      <c r="TW43" s="143"/>
      <c r="TX43" s="8">
        <f t="shared" si="151"/>
        <v>169.53</v>
      </c>
      <c r="TY43" s="290">
        <v>0</v>
      </c>
      <c r="TZ43" s="290">
        <v>0</v>
      </c>
      <c r="UA43" s="290">
        <v>0</v>
      </c>
      <c r="UB43" s="290">
        <v>0</v>
      </c>
      <c r="UC43" s="290">
        <v>0</v>
      </c>
      <c r="UD43" s="290">
        <v>0</v>
      </c>
      <c r="UE43" s="290">
        <v>0</v>
      </c>
      <c r="UF43" s="290">
        <v>169.53</v>
      </c>
      <c r="UG43" s="290">
        <v>0</v>
      </c>
      <c r="UH43" s="290">
        <f>VLOOKUP(C43,'[2]Фін.рез.(витрати)'!$C$8:$AI$94,33,0)</f>
        <v>0</v>
      </c>
      <c r="UI43" s="290"/>
      <c r="UJ43" s="290"/>
      <c r="UK43" s="8">
        <f t="shared" si="48"/>
        <v>-1643.5500000000002</v>
      </c>
      <c r="UL43" s="8">
        <f t="shared" si="49"/>
        <v>-1643.5500000000002</v>
      </c>
      <c r="UM43" s="8">
        <f t="shared" si="50"/>
        <v>0</v>
      </c>
      <c r="UN43" s="290">
        <f t="shared" si="152"/>
        <v>51.04</v>
      </c>
      <c r="UO43" s="290">
        <v>4.3600000000000003</v>
      </c>
      <c r="UP43" s="143">
        <v>4.3600000000000003</v>
      </c>
      <c r="UQ43" s="143">
        <v>4.3600000000000003</v>
      </c>
      <c r="UR43" s="143">
        <v>4.3600000000000003</v>
      </c>
      <c r="US43" s="143">
        <v>4.3600000000000003</v>
      </c>
      <c r="UT43" s="143">
        <v>4.3600000000000003</v>
      </c>
      <c r="UU43" s="143">
        <v>6.22</v>
      </c>
      <c r="UV43" s="143">
        <v>6.22</v>
      </c>
      <c r="UW43" s="143">
        <v>6.22</v>
      </c>
      <c r="UX43" s="143">
        <v>6.22</v>
      </c>
      <c r="UY43" s="143"/>
      <c r="UZ43" s="143"/>
      <c r="VA43" s="8">
        <f t="shared" si="51"/>
        <v>0</v>
      </c>
      <c r="VB43" s="143"/>
      <c r="VC43" s="143"/>
      <c r="VD43" s="143"/>
      <c r="VE43" s="143"/>
      <c r="VF43" s="143"/>
      <c r="VG43" s="143"/>
      <c r="VH43" s="143"/>
      <c r="VI43" s="143"/>
      <c r="VJ43" s="143"/>
      <c r="VK43" s="143"/>
      <c r="VL43" s="143"/>
      <c r="VM43" s="143"/>
      <c r="VN43" s="8">
        <f t="shared" si="52"/>
        <v>-51.04</v>
      </c>
      <c r="VO43" s="8">
        <f t="shared" si="53"/>
        <v>-51.04</v>
      </c>
      <c r="VP43" s="8">
        <f t="shared" si="54"/>
        <v>0</v>
      </c>
      <c r="VQ43" s="88">
        <f t="shared" si="55"/>
        <v>0</v>
      </c>
      <c r="VR43" s="150"/>
      <c r="VS43" s="150"/>
      <c r="VT43" s="150"/>
      <c r="VU43" s="150"/>
      <c r="VV43" s="150"/>
      <c r="VW43" s="150"/>
      <c r="VX43" s="150"/>
      <c r="VY43" s="150"/>
      <c r="VZ43" s="150"/>
      <c r="WA43" s="150"/>
      <c r="WB43" s="150"/>
      <c r="WC43" s="150"/>
      <c r="WD43" s="88">
        <f t="shared" si="56"/>
        <v>0</v>
      </c>
      <c r="WE43" s="143"/>
      <c r="WF43" s="143"/>
      <c r="WG43" s="143"/>
      <c r="WH43" s="143"/>
      <c r="WI43" s="143"/>
      <c r="WJ43" s="143"/>
      <c r="WK43" s="143"/>
      <c r="WL43" s="143"/>
      <c r="WM43" s="143"/>
      <c r="WN43" s="143"/>
      <c r="WO43" s="143"/>
      <c r="WP43" s="143"/>
      <c r="WQ43" s="88">
        <f t="shared" si="57"/>
        <v>0</v>
      </c>
      <c r="WR43" s="88">
        <f t="shared" si="58"/>
        <v>0</v>
      </c>
      <c r="WS43" s="88">
        <f t="shared" si="59"/>
        <v>0</v>
      </c>
      <c r="WT43" s="291">
        <f t="shared" si="153"/>
        <v>55830.720000000008</v>
      </c>
      <c r="WU43" s="291">
        <v>4746.54</v>
      </c>
      <c r="WV43" s="150">
        <v>4746.54</v>
      </c>
      <c r="WW43" s="150">
        <v>4746.54</v>
      </c>
      <c r="WX43" s="150">
        <v>4746.54</v>
      </c>
      <c r="WY43" s="150">
        <v>4746.54</v>
      </c>
      <c r="WZ43" s="150">
        <v>4746.54</v>
      </c>
      <c r="XA43" s="150">
        <v>6837.87</v>
      </c>
      <c r="XB43" s="150">
        <v>6837.87</v>
      </c>
      <c r="XC43" s="150">
        <v>6837.87</v>
      </c>
      <c r="XD43" s="150">
        <v>6837.87</v>
      </c>
      <c r="XE43" s="150"/>
      <c r="XF43" s="150"/>
      <c r="XG43" s="291">
        <f t="shared" si="154"/>
        <v>59116.269270557779</v>
      </c>
      <c r="XH43" s="290">
        <v>6260.3319525155239</v>
      </c>
      <c r="XI43" s="290">
        <v>7226.6944289111279</v>
      </c>
      <c r="XJ43" s="290"/>
      <c r="XK43" s="290">
        <v>5441.6111167273193</v>
      </c>
      <c r="XL43" s="290">
        <v>5591.2497558882842</v>
      </c>
      <c r="XM43" s="290">
        <v>7260.6835323078376</v>
      </c>
      <c r="XN43" s="290">
        <v>7033.6360904196472</v>
      </c>
      <c r="XO43" s="290">
        <v>6554.802017945497</v>
      </c>
      <c r="XP43" s="290">
        <v>6868.5477013761756</v>
      </c>
      <c r="XQ43" s="290">
        <f>VLOOKUP(C43,'[2]Фін.рез.(витрати)'!$C$8:$AL$94,36,0)</f>
        <v>6878.7126744663719</v>
      </c>
      <c r="XR43" s="290"/>
      <c r="XS43" s="290"/>
      <c r="XT43" s="88">
        <f t="shared" si="60"/>
        <v>3285.5492705577708</v>
      </c>
      <c r="XU43" s="88">
        <f t="shared" si="61"/>
        <v>0</v>
      </c>
      <c r="XV43" s="88">
        <f t="shared" si="62"/>
        <v>3285.5492705577708</v>
      </c>
      <c r="XW43" s="291">
        <f t="shared" si="155"/>
        <v>50759.139999999992</v>
      </c>
      <c r="XX43" s="291">
        <v>4488.41</v>
      </c>
      <c r="XY43" s="150">
        <v>4488.41</v>
      </c>
      <c r="XZ43" s="150">
        <v>4488.41</v>
      </c>
      <c r="YA43" s="150">
        <v>4488.41</v>
      </c>
      <c r="YB43" s="150">
        <v>4488.41</v>
      </c>
      <c r="YC43" s="150">
        <v>4488.41</v>
      </c>
      <c r="YD43" s="150">
        <v>5957.17</v>
      </c>
      <c r="YE43" s="150">
        <v>5957.17</v>
      </c>
      <c r="YF43" s="150">
        <v>5957.17</v>
      </c>
      <c r="YG43" s="150">
        <v>5957.17</v>
      </c>
      <c r="YH43" s="150"/>
      <c r="YI43" s="150"/>
      <c r="YJ43" s="88">
        <f t="shared" si="156"/>
        <v>57630.343749375315</v>
      </c>
      <c r="YK43" s="290">
        <v>6735.6873958342867</v>
      </c>
      <c r="YL43" s="290">
        <v>5071.8906433229076</v>
      </c>
      <c r="YM43" s="290">
        <v>5191.013495104271</v>
      </c>
      <c r="YN43" s="290">
        <v>5048.0005646368081</v>
      </c>
      <c r="YO43" s="290">
        <v>5759.1054255887775</v>
      </c>
      <c r="YP43" s="290">
        <v>6523.4578428063314</v>
      </c>
      <c r="YQ43" s="290">
        <v>5759.8631122407933</v>
      </c>
      <c r="YR43" s="290">
        <v>6162.4311903318685</v>
      </c>
      <c r="YS43" s="290">
        <v>5256.6528872352037</v>
      </c>
      <c r="YT43" s="290">
        <f>VLOOKUP(C43,'[2]Фін.рез.(витрати)'!$C$8:$AM$94,37,0)</f>
        <v>6122.241192274063</v>
      </c>
      <c r="YU43" s="290"/>
      <c r="YV43" s="290"/>
      <c r="YW43" s="143">
        <f t="shared" si="157"/>
        <v>6871.2037493753232</v>
      </c>
      <c r="YX43" s="88">
        <f t="shared" si="63"/>
        <v>0</v>
      </c>
      <c r="YY43" s="88">
        <f t="shared" si="64"/>
        <v>6871.2037493753232</v>
      </c>
      <c r="YZ43" s="291">
        <f t="shared" si="158"/>
        <v>1203.26</v>
      </c>
      <c r="ZA43" s="291">
        <v>113.85</v>
      </c>
      <c r="ZB43" s="150">
        <v>113.85</v>
      </c>
      <c r="ZC43" s="150">
        <v>113.85</v>
      </c>
      <c r="ZD43" s="150">
        <v>113.85</v>
      </c>
      <c r="ZE43" s="150">
        <v>113.85</v>
      </c>
      <c r="ZF43" s="150">
        <v>113.85</v>
      </c>
      <c r="ZG43" s="150">
        <v>130.04</v>
      </c>
      <c r="ZH43" s="150">
        <v>130.04</v>
      </c>
      <c r="ZI43" s="150">
        <v>130.04</v>
      </c>
      <c r="ZJ43" s="150">
        <v>130.04</v>
      </c>
      <c r="ZK43" s="150"/>
      <c r="ZL43" s="150"/>
      <c r="ZM43" s="88">
        <f t="shared" si="159"/>
        <v>8853.7975022937208</v>
      </c>
      <c r="ZN43" s="291"/>
      <c r="ZO43" s="290">
        <v>1305.1632448242394</v>
      </c>
      <c r="ZP43" s="290">
        <v>6483.2402928077963</v>
      </c>
      <c r="ZQ43" s="290">
        <v>1065.393964661685</v>
      </c>
      <c r="ZR43" s="290"/>
      <c r="ZS43" s="290"/>
      <c r="ZT43" s="290"/>
      <c r="ZU43" s="290"/>
      <c r="ZV43" s="290"/>
      <c r="ZW43" s="290"/>
      <c r="ZX43" s="290"/>
      <c r="ZY43" s="290"/>
      <c r="ZZ43" s="88">
        <f t="shared" si="65"/>
        <v>7650.5375022937205</v>
      </c>
      <c r="AAA43" s="88">
        <f t="shared" si="66"/>
        <v>0</v>
      </c>
      <c r="AAB43" s="88">
        <f t="shared" si="67"/>
        <v>7650.5375022937205</v>
      </c>
      <c r="AAC43" s="291">
        <f t="shared" si="160"/>
        <v>512.67999999999995</v>
      </c>
      <c r="AAD43" s="291">
        <v>51.02</v>
      </c>
      <c r="AAE43" s="150">
        <v>51.02</v>
      </c>
      <c r="AAF43" s="150">
        <v>51.02</v>
      </c>
      <c r="AAG43" s="150">
        <v>51.02</v>
      </c>
      <c r="AAH43" s="150">
        <v>51.02</v>
      </c>
      <c r="AAI43" s="150">
        <v>51.02</v>
      </c>
      <c r="AAJ43" s="150">
        <v>51.64</v>
      </c>
      <c r="AAK43" s="150">
        <v>51.64</v>
      </c>
      <c r="AAL43" s="150">
        <v>51.64</v>
      </c>
      <c r="AAM43" s="150">
        <v>51.64</v>
      </c>
      <c r="AAN43" s="150"/>
      <c r="AAO43" s="150"/>
      <c r="AAP43" s="88">
        <f t="shared" si="161"/>
        <v>608.7368827055999</v>
      </c>
      <c r="AAQ43" s="290">
        <v>62.985478379999996</v>
      </c>
      <c r="AAR43" s="290">
        <v>61.582818409200001</v>
      </c>
      <c r="AAS43" s="290">
        <v>61.438214639999998</v>
      </c>
      <c r="AAT43" s="290">
        <v>61.126645799999999</v>
      </c>
      <c r="AAU43" s="290">
        <v>61.408365836399994</v>
      </c>
      <c r="AAV43" s="290">
        <v>61.409855759999999</v>
      </c>
      <c r="AAW43" s="290">
        <v>59.9776782</v>
      </c>
      <c r="AAX43" s="290">
        <v>59.509107239999999</v>
      </c>
      <c r="AAY43" s="290">
        <v>59.078582639999993</v>
      </c>
      <c r="AAZ43" s="290">
        <f>VLOOKUP(C43,'[2]Фін.рез.(витрати)'!$C$8:$AO$94,39,0)</f>
        <v>60.220135799999994</v>
      </c>
      <c r="ABA43" s="290"/>
      <c r="ABB43" s="290"/>
      <c r="ABC43" s="88">
        <f t="shared" si="68"/>
        <v>96.056882705599946</v>
      </c>
      <c r="ABD43" s="88">
        <f t="shared" si="69"/>
        <v>0</v>
      </c>
      <c r="ABE43" s="88">
        <f t="shared" si="70"/>
        <v>96.056882705599946</v>
      </c>
      <c r="ABF43" s="291">
        <f t="shared" si="162"/>
        <v>113.51999999999998</v>
      </c>
      <c r="ABG43" s="291">
        <v>11.26</v>
      </c>
      <c r="ABH43" s="150">
        <v>11.26</v>
      </c>
      <c r="ABI43" s="150">
        <v>11.26</v>
      </c>
      <c r="ABJ43" s="150">
        <v>11.26</v>
      </c>
      <c r="ABK43" s="150">
        <v>11.26</v>
      </c>
      <c r="ABL43" s="150">
        <v>11.26</v>
      </c>
      <c r="ABM43" s="150">
        <v>11.49</v>
      </c>
      <c r="ABN43" s="150">
        <v>11.49</v>
      </c>
      <c r="ABO43" s="150">
        <v>11.49</v>
      </c>
      <c r="ABP43" s="150">
        <v>11.49</v>
      </c>
      <c r="ABQ43" s="150"/>
      <c r="ABR43" s="150"/>
      <c r="ABS43" s="88">
        <f t="shared" si="163"/>
        <v>0</v>
      </c>
      <c r="ABT43" s="290">
        <v>0</v>
      </c>
      <c r="ABU43" s="290"/>
      <c r="ABV43" s="290"/>
      <c r="ABW43" s="290"/>
      <c r="ABX43" s="290"/>
      <c r="ABY43" s="290"/>
      <c r="ABZ43" s="290"/>
      <c r="ACA43" s="290">
        <v>0</v>
      </c>
      <c r="ACB43" s="290">
        <v>0</v>
      </c>
      <c r="ACC43" s="290">
        <f>VLOOKUP(C43,'[2]Фін.рез.(витрати)'!$C$8:$AP$94,40,0)</f>
        <v>0</v>
      </c>
      <c r="ACD43" s="290"/>
      <c r="ACE43" s="290"/>
      <c r="ACF43" s="88">
        <f t="shared" si="71"/>
        <v>-113.51999999999998</v>
      </c>
      <c r="ACG43" s="88">
        <f t="shared" si="72"/>
        <v>-113.51999999999998</v>
      </c>
      <c r="ACH43" s="88">
        <f t="shared" si="73"/>
        <v>0</v>
      </c>
      <c r="ACI43" s="86">
        <f t="shared" si="74"/>
        <v>58989.22</v>
      </c>
      <c r="ACJ43" s="88">
        <f t="shared" si="75"/>
        <v>31046.324774796001</v>
      </c>
      <c r="ACK43" s="288">
        <f t="shared" si="76"/>
        <v>-27942.895225204</v>
      </c>
      <c r="ACL43" s="88">
        <f t="shared" si="77"/>
        <v>-27942.895225204</v>
      </c>
      <c r="ACM43" s="88">
        <f t="shared" si="78"/>
        <v>0</v>
      </c>
      <c r="ACN43" s="290">
        <f t="shared" si="164"/>
        <v>6112.36</v>
      </c>
      <c r="ACO43" s="290">
        <v>629.14</v>
      </c>
      <c r="ACP43" s="143">
        <v>629.14</v>
      </c>
      <c r="ACQ43" s="143">
        <v>629.14</v>
      </c>
      <c r="ACR43" s="143">
        <v>629.14</v>
      </c>
      <c r="ACS43" s="143">
        <v>629.14</v>
      </c>
      <c r="ACT43" s="143">
        <v>629.14</v>
      </c>
      <c r="ACU43" s="143">
        <v>584.38</v>
      </c>
      <c r="ACV43" s="143">
        <v>584.38</v>
      </c>
      <c r="ACW43" s="143">
        <v>584.38</v>
      </c>
      <c r="ACX43" s="143">
        <v>584.38</v>
      </c>
      <c r="ACY43" s="143"/>
      <c r="ACZ43" s="143"/>
      <c r="ADA43" s="8">
        <f t="shared" si="165"/>
        <v>5363.2966741200007</v>
      </c>
      <c r="ADB43" s="290">
        <v>624.26848859999996</v>
      </c>
      <c r="ADC43" s="290">
        <v>688.19823676800013</v>
      </c>
      <c r="ADD43" s="290">
        <v>698.84266320000006</v>
      </c>
      <c r="ADE43" s="290">
        <v>662.77006200000005</v>
      </c>
      <c r="ADF43" s="290">
        <v>228.74956675199999</v>
      </c>
      <c r="ADG43" s="290">
        <v>563.71771799999999</v>
      </c>
      <c r="ADH43" s="290">
        <v>478.75752</v>
      </c>
      <c r="ADI43" s="290">
        <v>577.93767120000007</v>
      </c>
      <c r="ADJ43" s="290">
        <v>267.22906560000001</v>
      </c>
      <c r="ADK43" s="290">
        <f>VLOOKUP(C43,'[2]Фін.рез.(витрати)'!$C$8:$AR$94,42,0)</f>
        <v>572.82568200000003</v>
      </c>
      <c r="ADL43" s="290"/>
      <c r="ADM43" s="290"/>
      <c r="ADN43" s="8">
        <f t="shared" si="79"/>
        <v>-749.06332587999896</v>
      </c>
      <c r="ADO43" s="8">
        <f t="shared" si="80"/>
        <v>-749.06332587999896</v>
      </c>
      <c r="ADP43" s="8">
        <f t="shared" si="81"/>
        <v>0</v>
      </c>
      <c r="ADQ43" s="290">
        <f t="shared" si="166"/>
        <v>52876.86</v>
      </c>
      <c r="ADR43" s="290">
        <v>5443.45</v>
      </c>
      <c r="ADS43" s="143">
        <v>5443.45</v>
      </c>
      <c r="ADT43" s="143">
        <v>5443.45</v>
      </c>
      <c r="ADU43" s="143">
        <v>5443.45</v>
      </c>
      <c r="ADV43" s="143">
        <v>5443.45</v>
      </c>
      <c r="ADW43" s="143">
        <v>5443.45</v>
      </c>
      <c r="ADX43" s="143">
        <v>5054.04</v>
      </c>
      <c r="ADY43" s="143">
        <v>5054.04</v>
      </c>
      <c r="ADZ43" s="143">
        <v>5054.04</v>
      </c>
      <c r="AEA43" s="143">
        <v>5054.04</v>
      </c>
      <c r="AEB43" s="143"/>
      <c r="AEC43" s="143"/>
      <c r="AED43" s="8">
        <f t="shared" si="167"/>
        <v>25683.028100676001</v>
      </c>
      <c r="AEE43" s="290">
        <v>2266.6392774000001</v>
      </c>
      <c r="AEF43" s="290">
        <v>2220.2585971920003</v>
      </c>
      <c r="AEG43" s="290">
        <v>2783.1102551999998</v>
      </c>
      <c r="AEH43" s="290">
        <v>2236.3406999999997</v>
      </c>
      <c r="AEI43" s="290">
        <v>2356.9375002840002</v>
      </c>
      <c r="AEJ43" s="290">
        <v>2724.6356370000003</v>
      </c>
      <c r="AEK43" s="290">
        <v>2641.1456520000002</v>
      </c>
      <c r="AEL43" s="290">
        <v>3186.5741459999999</v>
      </c>
      <c r="AEM43" s="290">
        <v>2291.0962536000002</v>
      </c>
      <c r="AEN43" s="290">
        <f>VLOOKUP(C43,'[2]Фін.рез.(витрати)'!$C$8:$AS$94,43,0)</f>
        <v>2976.2900820000004</v>
      </c>
      <c r="AEO43" s="290"/>
      <c r="AEP43" s="290"/>
      <c r="AEQ43" s="8">
        <f t="shared" si="82"/>
        <v>-27193.831899323999</v>
      </c>
      <c r="AER43" s="8">
        <f t="shared" si="83"/>
        <v>-27193.831899323999</v>
      </c>
      <c r="AES43" s="8">
        <f t="shared" si="84"/>
        <v>0</v>
      </c>
      <c r="AET43" s="290">
        <f t="shared" si="168"/>
        <v>0</v>
      </c>
      <c r="AEU43" s="290"/>
      <c r="AEV43" s="143"/>
      <c r="AEW43" s="143"/>
      <c r="AEX43" s="143"/>
      <c r="AEY43" s="143"/>
      <c r="AEZ43" s="143"/>
      <c r="AFA43" s="143"/>
      <c r="AFB43" s="143"/>
      <c r="AFC43" s="143"/>
      <c r="AFD43" s="143"/>
      <c r="AFE43" s="143"/>
      <c r="AFF43" s="143"/>
      <c r="AFG43" s="8">
        <f t="shared" si="169"/>
        <v>0</v>
      </c>
      <c r="AFH43" s="290"/>
      <c r="AFI43" s="290"/>
      <c r="AFJ43" s="290"/>
      <c r="AFK43" s="290"/>
      <c r="AFL43" s="290"/>
      <c r="AFM43" s="290"/>
      <c r="AFN43" s="290"/>
      <c r="AFO43" s="290"/>
      <c r="AFP43" s="290"/>
      <c r="AFQ43" s="290"/>
      <c r="AFR43" s="290"/>
      <c r="AFS43" s="290"/>
      <c r="AFT43" s="8">
        <f t="shared" si="85"/>
        <v>0</v>
      </c>
      <c r="AFU43" s="8">
        <f t="shared" si="86"/>
        <v>0</v>
      </c>
      <c r="AFV43" s="94">
        <f t="shared" si="87"/>
        <v>0</v>
      </c>
      <c r="AFW43" s="293">
        <f t="shared" si="88"/>
        <v>378802.94000000006</v>
      </c>
      <c r="AFX43" s="294">
        <f t="shared" si="89"/>
        <v>326464.56974982581</v>
      </c>
      <c r="AFY43" s="295">
        <f t="shared" si="90"/>
        <v>-52338.370250174252</v>
      </c>
      <c r="AFZ43" s="8">
        <f t="shared" si="170"/>
        <v>-52338.370250174252</v>
      </c>
      <c r="AGA43" s="95">
        <f t="shared" si="171"/>
        <v>0</v>
      </c>
      <c r="AGB43" s="296">
        <f t="shared" si="91"/>
        <v>454563.52800000005</v>
      </c>
      <c r="AGC43" s="295">
        <f t="shared" si="91"/>
        <v>391757.48369979096</v>
      </c>
      <c r="AGD43" s="295">
        <f t="shared" si="92"/>
        <v>-62806.044300209091</v>
      </c>
      <c r="AGE43" s="8">
        <f t="shared" si="93"/>
        <v>-62806.044300209091</v>
      </c>
      <c r="AGF43" s="94">
        <f t="shared" si="94"/>
        <v>0</v>
      </c>
      <c r="AGG43" s="107">
        <f t="shared" si="172"/>
        <v>22728.176400000004</v>
      </c>
      <c r="AGH43" s="140">
        <f t="shared" si="173"/>
        <v>19587.874184989549</v>
      </c>
      <c r="AGI43" s="295">
        <f t="shared" si="95"/>
        <v>-3140.3022150104553</v>
      </c>
      <c r="AGJ43" s="8">
        <f t="shared" si="96"/>
        <v>-3140.3022150104553</v>
      </c>
      <c r="AGK43" s="95">
        <f t="shared" si="97"/>
        <v>0</v>
      </c>
      <c r="AGL43" s="108">
        <f t="shared" si="174"/>
        <v>477291.70440000005</v>
      </c>
      <c r="AGM43" s="108">
        <f t="shared" si="174"/>
        <v>411345.3578847805</v>
      </c>
      <c r="AGN43" s="297">
        <f t="shared" si="99"/>
        <v>-65946.346515219542</v>
      </c>
      <c r="AGO43" s="108">
        <f t="shared" si="100"/>
        <v>-65946.346515219542</v>
      </c>
      <c r="AGP43" s="109">
        <f t="shared" si="101"/>
        <v>0</v>
      </c>
      <c r="AGQ43" s="139">
        <f t="shared" si="175"/>
        <v>4.761904761904763E-2</v>
      </c>
      <c r="AGR43" s="298"/>
      <c r="AGS43" s="298">
        <v>0.05</v>
      </c>
      <c r="AGT43" s="299"/>
      <c r="AGU43" s="177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</row>
    <row r="44" spans="1:892" s="141" customFormat="1" ht="12.75" outlineLevel="1" x14ac:dyDescent="0.25">
      <c r="A44" s="154">
        <v>474</v>
      </c>
      <c r="B44" s="285">
        <v>3</v>
      </c>
      <c r="C44" s="300" t="s">
        <v>1739</v>
      </c>
      <c r="D44" s="301">
        <v>10</v>
      </c>
      <c r="E44" s="149">
        <v>6539.4</v>
      </c>
      <c r="F44" s="288">
        <f t="shared" si="0"/>
        <v>71382.87999999999</v>
      </c>
      <c r="G44" s="289">
        <f t="shared" si="1"/>
        <v>70779.687067238163</v>
      </c>
      <c r="H44" s="288">
        <f t="shared" si="2"/>
        <v>-603.19293276182725</v>
      </c>
      <c r="I44" s="88">
        <f t="shared" si="3"/>
        <v>-603.19293276182725</v>
      </c>
      <c r="J44" s="88">
        <f t="shared" si="4"/>
        <v>0</v>
      </c>
      <c r="K44" s="290">
        <f t="shared" si="102"/>
        <v>29400.339999999997</v>
      </c>
      <c r="L44" s="143">
        <v>2592.9299999999998</v>
      </c>
      <c r="M44" s="143">
        <v>2592.9299999999998</v>
      </c>
      <c r="N44" s="143">
        <v>2592.9299999999998</v>
      </c>
      <c r="O44" s="143">
        <v>2592.9299999999998</v>
      </c>
      <c r="P44" s="143">
        <v>2592.9299999999998</v>
      </c>
      <c r="Q44" s="143">
        <v>2592.9299999999998</v>
      </c>
      <c r="R44" s="143">
        <v>3460.69</v>
      </c>
      <c r="S44" s="143">
        <v>3460.69</v>
      </c>
      <c r="T44" s="143">
        <v>3460.69</v>
      </c>
      <c r="U44" s="143">
        <v>3460.69</v>
      </c>
      <c r="V44" s="143"/>
      <c r="W44" s="143"/>
      <c r="X44" s="143">
        <f t="shared" si="103"/>
        <v>32733.024809396447</v>
      </c>
      <c r="Y44" s="290">
        <v>17316.086013671313</v>
      </c>
      <c r="Z44" s="290">
        <v>0</v>
      </c>
      <c r="AA44" s="290">
        <v>0</v>
      </c>
      <c r="AB44" s="290">
        <v>0</v>
      </c>
      <c r="AC44" s="290">
        <v>0</v>
      </c>
      <c r="AD44" s="290">
        <v>15416.938795725135</v>
      </c>
      <c r="AE44" s="290">
        <v>0</v>
      </c>
      <c r="AF44" s="290">
        <v>0</v>
      </c>
      <c r="AG44" s="290">
        <v>0</v>
      </c>
      <c r="AH44" s="290">
        <v>0</v>
      </c>
      <c r="AI44" s="290"/>
      <c r="AJ44" s="290"/>
      <c r="AK44" s="143"/>
      <c r="AL44" s="143">
        <f t="shared" si="104"/>
        <v>0</v>
      </c>
      <c r="AM44" s="143">
        <f t="shared" si="5"/>
        <v>0</v>
      </c>
      <c r="AN44" s="290">
        <f t="shared" si="105"/>
        <v>0</v>
      </c>
      <c r="AO44" s="143">
        <v>0</v>
      </c>
      <c r="AP44" s="143">
        <v>0</v>
      </c>
      <c r="AQ44" s="143">
        <v>0</v>
      </c>
      <c r="AR44" s="143">
        <v>0</v>
      </c>
      <c r="AS44" s="143">
        <v>0</v>
      </c>
      <c r="AT44" s="143">
        <v>0</v>
      </c>
      <c r="AU44" s="143">
        <v>0</v>
      </c>
      <c r="AV44" s="143">
        <v>0</v>
      </c>
      <c r="AW44" s="143">
        <v>0</v>
      </c>
      <c r="AX44" s="143">
        <v>0</v>
      </c>
      <c r="AY44" s="143"/>
      <c r="AZ44" s="143"/>
      <c r="BA44" s="8">
        <f t="shared" si="106"/>
        <v>0</v>
      </c>
      <c r="BB44" s="290">
        <v>0</v>
      </c>
      <c r="BC44" s="290">
        <v>0</v>
      </c>
      <c r="BD44" s="290">
        <v>0</v>
      </c>
      <c r="BE44" s="290">
        <v>0</v>
      </c>
      <c r="BF44" s="290">
        <v>0</v>
      </c>
      <c r="BG44" s="290">
        <v>0</v>
      </c>
      <c r="BH44" s="290">
        <v>0</v>
      </c>
      <c r="BI44" s="290">
        <v>0</v>
      </c>
      <c r="BJ44" s="290">
        <v>0</v>
      </c>
      <c r="BK44" s="290">
        <v>0</v>
      </c>
      <c r="BL44" s="290"/>
      <c r="BM44" s="290"/>
      <c r="BN44" s="143"/>
      <c r="BO44" s="8">
        <f t="shared" si="6"/>
        <v>0</v>
      </c>
      <c r="BP44" s="8">
        <f t="shared" si="7"/>
        <v>0</v>
      </c>
      <c r="BQ44" s="290">
        <f t="shared" si="107"/>
        <v>0</v>
      </c>
      <c r="BR44" s="143">
        <v>0</v>
      </c>
      <c r="BS44" s="263">
        <v>0</v>
      </c>
      <c r="BT44" s="143">
        <v>0</v>
      </c>
      <c r="BU44" s="143">
        <v>0</v>
      </c>
      <c r="BV44" s="143">
        <v>0</v>
      </c>
      <c r="BW44" s="143">
        <v>0</v>
      </c>
      <c r="BX44" s="143">
        <v>0</v>
      </c>
      <c r="BY44" s="143">
        <v>0</v>
      </c>
      <c r="BZ44" s="143">
        <v>0</v>
      </c>
      <c r="CA44" s="143">
        <v>0</v>
      </c>
      <c r="CB44" s="143"/>
      <c r="CC44" s="143"/>
      <c r="CD44" s="290">
        <f t="shared" si="108"/>
        <v>0</v>
      </c>
      <c r="CE44" s="290">
        <v>0</v>
      </c>
      <c r="CF44" s="290">
        <v>0</v>
      </c>
      <c r="CG44" s="290">
        <v>0</v>
      </c>
      <c r="CH44" s="290">
        <v>0</v>
      </c>
      <c r="CI44" s="290">
        <v>0</v>
      </c>
      <c r="CJ44" s="290">
        <v>0</v>
      </c>
      <c r="CK44" s="290">
        <v>0</v>
      </c>
      <c r="CL44" s="290">
        <v>0</v>
      </c>
      <c r="CM44" s="290">
        <v>0</v>
      </c>
      <c r="CN44" s="290">
        <v>0</v>
      </c>
      <c r="CO44" s="290"/>
      <c r="CP44" s="290"/>
      <c r="CQ44" s="143"/>
      <c r="CR44" s="8">
        <f t="shared" si="8"/>
        <v>0</v>
      </c>
      <c r="CS44" s="8">
        <f t="shared" si="9"/>
        <v>0</v>
      </c>
      <c r="CT44" s="290">
        <f t="shared" si="109"/>
        <v>56.959999999999994</v>
      </c>
      <c r="CU44" s="290">
        <v>5.18</v>
      </c>
      <c r="CV44" s="143">
        <v>5.18</v>
      </c>
      <c r="CW44" s="143">
        <v>5.18</v>
      </c>
      <c r="CX44" s="143">
        <v>5.18</v>
      </c>
      <c r="CY44" s="143">
        <v>5.18</v>
      </c>
      <c r="CZ44" s="143">
        <v>5.18</v>
      </c>
      <c r="DA44" s="143">
        <v>6.47</v>
      </c>
      <c r="DB44" s="143">
        <v>6.47</v>
      </c>
      <c r="DC44" s="143">
        <v>6.47</v>
      </c>
      <c r="DD44" s="143">
        <v>6.47</v>
      </c>
      <c r="DE44" s="143"/>
      <c r="DF44" s="143"/>
      <c r="DG44" s="290">
        <f t="shared" si="110"/>
        <v>0</v>
      </c>
      <c r="DH44" s="290">
        <v>0</v>
      </c>
      <c r="DI44" s="290">
        <v>0</v>
      </c>
      <c r="DJ44" s="290">
        <v>0</v>
      </c>
      <c r="DK44" s="290">
        <v>0</v>
      </c>
      <c r="DL44" s="290">
        <v>0</v>
      </c>
      <c r="DM44" s="290">
        <v>0</v>
      </c>
      <c r="DN44" s="290">
        <v>0</v>
      </c>
      <c r="DO44" s="290">
        <v>0</v>
      </c>
      <c r="DP44" s="290">
        <v>0</v>
      </c>
      <c r="DQ44" s="290">
        <v>0</v>
      </c>
      <c r="DR44" s="290"/>
      <c r="DS44" s="290"/>
      <c r="DT44" s="143">
        <f t="shared" si="111"/>
        <v>-56.959999999999994</v>
      </c>
      <c r="DU44" s="8">
        <f t="shared" si="10"/>
        <v>-56.959999999999994</v>
      </c>
      <c r="DV44" s="8">
        <f t="shared" si="112"/>
        <v>0</v>
      </c>
      <c r="DW44" s="290">
        <f t="shared" si="176"/>
        <v>2735.92</v>
      </c>
      <c r="DX44" s="290">
        <v>240.72</v>
      </c>
      <c r="DY44" s="143">
        <v>240.72</v>
      </c>
      <c r="DZ44" s="143">
        <v>240.72</v>
      </c>
      <c r="EA44" s="143">
        <v>240.72</v>
      </c>
      <c r="EB44" s="143">
        <v>240.72</v>
      </c>
      <c r="EC44" s="143">
        <v>240.72</v>
      </c>
      <c r="ED44" s="143">
        <v>322.89999999999998</v>
      </c>
      <c r="EE44" s="143">
        <v>322.89999999999998</v>
      </c>
      <c r="EF44" s="143">
        <v>322.89999999999998</v>
      </c>
      <c r="EG44" s="143">
        <v>322.89999999999998</v>
      </c>
      <c r="EH44" s="143"/>
      <c r="EI44" s="143"/>
      <c r="EJ44" s="143"/>
      <c r="EK44" s="290">
        <f t="shared" si="113"/>
        <v>3113.4000504589967</v>
      </c>
      <c r="EL44" s="290">
        <v>1644.2951635807203</v>
      </c>
      <c r="EM44" s="290">
        <v>0</v>
      </c>
      <c r="EN44" s="290">
        <v>0</v>
      </c>
      <c r="EO44" s="290">
        <v>0</v>
      </c>
      <c r="EP44" s="290">
        <v>0</v>
      </c>
      <c r="EQ44" s="290">
        <v>1469.1048868782766</v>
      </c>
      <c r="ER44" s="290">
        <v>0</v>
      </c>
      <c r="ES44" s="290">
        <v>0</v>
      </c>
      <c r="ET44" s="290">
        <v>0</v>
      </c>
      <c r="EU44" s="290">
        <v>0</v>
      </c>
      <c r="EV44" s="290"/>
      <c r="EW44" s="290"/>
      <c r="EX44" s="8">
        <f t="shared" si="12"/>
        <v>377.48005045899663</v>
      </c>
      <c r="EY44" s="8">
        <f t="shared" si="114"/>
        <v>0</v>
      </c>
      <c r="EZ44" s="8">
        <f t="shared" si="115"/>
        <v>377.48005045899663</v>
      </c>
      <c r="FA44" s="290">
        <f t="shared" si="116"/>
        <v>7745.8000000000011</v>
      </c>
      <c r="FB44" s="290">
        <v>681.4</v>
      </c>
      <c r="FC44" s="143">
        <v>681.4</v>
      </c>
      <c r="FD44" s="143">
        <v>681.4</v>
      </c>
      <c r="FE44" s="143">
        <v>681.4</v>
      </c>
      <c r="FF44" s="143">
        <v>681.4</v>
      </c>
      <c r="FG44" s="143">
        <v>681.4</v>
      </c>
      <c r="FH44" s="143">
        <v>914.35</v>
      </c>
      <c r="FI44" s="143">
        <v>914.35</v>
      </c>
      <c r="FJ44" s="143">
        <v>914.35</v>
      </c>
      <c r="FK44" s="143">
        <v>914.35</v>
      </c>
      <c r="FL44" s="143"/>
      <c r="FM44" s="143"/>
      <c r="FN44" s="8">
        <f t="shared" si="117"/>
        <v>4198.290884527104</v>
      </c>
      <c r="FO44" s="290">
        <v>0</v>
      </c>
      <c r="FP44" s="290">
        <v>0</v>
      </c>
      <c r="FQ44" s="290">
        <v>0</v>
      </c>
      <c r="FR44" s="290">
        <v>0</v>
      </c>
      <c r="FS44" s="290">
        <v>0</v>
      </c>
      <c r="FT44" s="290">
        <v>4198.290884527104</v>
      </c>
      <c r="FU44" s="290">
        <v>0</v>
      </c>
      <c r="FV44" s="290">
        <v>0</v>
      </c>
      <c r="FW44" s="290">
        <v>0</v>
      </c>
      <c r="FX44" s="290">
        <v>0</v>
      </c>
      <c r="FY44" s="290"/>
      <c r="FZ44" s="290"/>
      <c r="GA44" s="143">
        <f t="shared" si="118"/>
        <v>-3547.5091154728971</v>
      </c>
      <c r="GB44" s="8">
        <f t="shared" si="119"/>
        <v>-3547.5091154728971</v>
      </c>
      <c r="GC44" s="8">
        <f t="shared" si="120"/>
        <v>0</v>
      </c>
      <c r="GD44" s="290">
        <f t="shared" si="121"/>
        <v>0</v>
      </c>
      <c r="GE44" s="143"/>
      <c r="GF44" s="143"/>
      <c r="GG44" s="143"/>
      <c r="GH44" s="143"/>
      <c r="GI44" s="143"/>
      <c r="GJ44" s="143"/>
      <c r="GK44" s="143"/>
      <c r="GL44" s="143"/>
      <c r="GM44" s="143"/>
      <c r="GN44" s="143"/>
      <c r="GO44" s="143"/>
      <c r="GP44" s="143"/>
      <c r="GQ44" s="8">
        <f t="shared" si="122"/>
        <v>0</v>
      </c>
      <c r="GR44" s="290">
        <v>0</v>
      </c>
      <c r="GS44" s="290">
        <f>VLOOKUP(C44,'[2]Фін.рез.(витрати)'!$C$8:$V$94,20,0)</f>
        <v>0</v>
      </c>
      <c r="GT44" s="290"/>
      <c r="GU44" s="290"/>
      <c r="GV44" s="143">
        <f t="shared" si="123"/>
        <v>0</v>
      </c>
      <c r="GW44" s="8">
        <f t="shared" si="13"/>
        <v>0</v>
      </c>
      <c r="GX44" s="8">
        <f t="shared" si="14"/>
        <v>0</v>
      </c>
      <c r="GY44" s="290">
        <f t="shared" si="124"/>
        <v>31443.859999999993</v>
      </c>
      <c r="GZ44" s="290">
        <v>2782.53</v>
      </c>
      <c r="HA44" s="143">
        <v>2782.53</v>
      </c>
      <c r="HB44" s="143">
        <v>2782.53</v>
      </c>
      <c r="HC44" s="143">
        <v>2782.53</v>
      </c>
      <c r="HD44" s="143">
        <v>2782.53</v>
      </c>
      <c r="HE44" s="143">
        <v>2782.53</v>
      </c>
      <c r="HF44" s="143">
        <v>3687.17</v>
      </c>
      <c r="HG44" s="143">
        <v>3687.17</v>
      </c>
      <c r="HH44" s="143">
        <v>3687.17</v>
      </c>
      <c r="HI44" s="143">
        <v>3687.17</v>
      </c>
      <c r="HJ44" s="143"/>
      <c r="HK44" s="143"/>
      <c r="HL44" s="8">
        <f t="shared" si="125"/>
        <v>30734.971322855625</v>
      </c>
      <c r="HM44" s="290">
        <v>4037.0476804089712</v>
      </c>
      <c r="HN44" s="290">
        <v>2982.5977837528717</v>
      </c>
      <c r="HO44" s="290">
        <v>3503.852107317588</v>
      </c>
      <c r="HP44" s="290">
        <v>2641.502692388568</v>
      </c>
      <c r="HQ44" s="290">
        <v>2997.9928100116572</v>
      </c>
      <c r="HR44" s="290">
        <v>2990.8586817863511</v>
      </c>
      <c r="HS44" s="290">
        <v>2755.9035656438664</v>
      </c>
      <c r="HT44" s="290">
        <v>2739.755913826627</v>
      </c>
      <c r="HU44" s="290">
        <v>3079.7997743724763</v>
      </c>
      <c r="HV44" s="290">
        <v>3005.6603133466479</v>
      </c>
      <c r="HW44" s="290"/>
      <c r="HX44" s="290"/>
      <c r="HY44" s="8">
        <f t="shared" si="15"/>
        <v>-708.88867714436856</v>
      </c>
      <c r="HZ44" s="8">
        <f t="shared" si="16"/>
        <v>-708.88867714436856</v>
      </c>
      <c r="IA44" s="8">
        <f t="shared" si="17"/>
        <v>0</v>
      </c>
      <c r="IB44" s="291">
        <f t="shared" si="126"/>
        <v>38293.770000000004</v>
      </c>
      <c r="IC44" s="291">
        <v>3913.97</v>
      </c>
      <c r="ID44" s="150">
        <v>3913.97</v>
      </c>
      <c r="IE44" s="150">
        <v>3445.66</v>
      </c>
      <c r="IF44" s="291">
        <v>3536.35</v>
      </c>
      <c r="IG44" s="291">
        <v>3913.97</v>
      </c>
      <c r="IH44" s="291">
        <v>3913.97</v>
      </c>
      <c r="II44" s="291">
        <v>3913.97</v>
      </c>
      <c r="IJ44" s="291">
        <v>3913.97</v>
      </c>
      <c r="IK44" s="291">
        <v>3913.97</v>
      </c>
      <c r="IL44" s="291">
        <v>3913.97</v>
      </c>
      <c r="IM44" s="291"/>
      <c r="IN44" s="291"/>
      <c r="IO44" s="88">
        <f t="shared" si="127"/>
        <v>59918.744951481312</v>
      </c>
      <c r="IP44" s="290">
        <v>4507.2671713003429</v>
      </c>
      <c r="IQ44" s="290">
        <v>6048.6799861025274</v>
      </c>
      <c r="IR44" s="290">
        <v>5857.1926918631543</v>
      </c>
      <c r="IS44" s="290">
        <v>6167.1416018414911</v>
      </c>
      <c r="IT44" s="290">
        <v>5930.7578780147524</v>
      </c>
      <c r="IU44" s="290">
        <v>6287.3015988986044</v>
      </c>
      <c r="IV44" s="290">
        <v>6659.9748284366869</v>
      </c>
      <c r="IW44" s="290">
        <v>6750.1561307277289</v>
      </c>
      <c r="IX44" s="290">
        <v>5675.356377798028</v>
      </c>
      <c r="IY44" s="290">
        <v>6034.9166864979916</v>
      </c>
      <c r="IZ44" s="290"/>
      <c r="JA44" s="290"/>
      <c r="JB44" s="150">
        <f t="shared" si="18"/>
        <v>21624.974951481308</v>
      </c>
      <c r="JC44" s="88">
        <f t="shared" si="19"/>
        <v>0</v>
      </c>
      <c r="JD44" s="88">
        <f t="shared" si="20"/>
        <v>21624.974951481308</v>
      </c>
      <c r="JE44" s="291">
        <f t="shared" si="128"/>
        <v>0</v>
      </c>
      <c r="JF44" s="291">
        <v>0</v>
      </c>
      <c r="JG44" s="150">
        <v>0</v>
      </c>
      <c r="JH44" s="150">
        <v>0</v>
      </c>
      <c r="JI44" s="150">
        <v>0</v>
      </c>
      <c r="JJ44" s="150">
        <v>0</v>
      </c>
      <c r="JK44" s="150">
        <v>0</v>
      </c>
      <c r="JL44" s="150">
        <v>0</v>
      </c>
      <c r="JM44" s="150">
        <v>0</v>
      </c>
      <c r="JN44" s="150">
        <v>0</v>
      </c>
      <c r="JO44" s="150">
        <v>0</v>
      </c>
      <c r="JP44" s="150"/>
      <c r="JQ44" s="150"/>
      <c r="JR44" s="291">
        <f t="shared" si="129"/>
        <v>0</v>
      </c>
      <c r="JS44" s="290">
        <v>0</v>
      </c>
      <c r="JT44" s="290">
        <v>0</v>
      </c>
      <c r="JU44" s="290">
        <v>0</v>
      </c>
      <c r="JV44" s="290">
        <v>0</v>
      </c>
      <c r="JW44" s="290">
        <v>0</v>
      </c>
      <c r="JX44" s="290">
        <v>0</v>
      </c>
      <c r="JY44" s="290">
        <v>0</v>
      </c>
      <c r="JZ44" s="290">
        <v>0</v>
      </c>
      <c r="KA44" s="290">
        <v>0</v>
      </c>
      <c r="KB44" s="290">
        <v>0</v>
      </c>
      <c r="KC44" s="290"/>
      <c r="KD44" s="290"/>
      <c r="KE44" s="150">
        <f t="shared" si="21"/>
        <v>0</v>
      </c>
      <c r="KF44" s="88">
        <f t="shared" si="22"/>
        <v>0</v>
      </c>
      <c r="KG44" s="88">
        <f t="shared" si="23"/>
        <v>0</v>
      </c>
      <c r="KH44" s="291">
        <f t="shared" si="130"/>
        <v>9799.720000000003</v>
      </c>
      <c r="KI44" s="291">
        <v>861.94</v>
      </c>
      <c r="KJ44" s="150">
        <v>861.94</v>
      </c>
      <c r="KK44" s="150">
        <v>861.94</v>
      </c>
      <c r="KL44" s="150">
        <v>861.94</v>
      </c>
      <c r="KM44" s="150">
        <v>861.94</v>
      </c>
      <c r="KN44" s="150">
        <v>861.94</v>
      </c>
      <c r="KO44" s="150">
        <v>1157.02</v>
      </c>
      <c r="KP44" s="150">
        <v>1157.02</v>
      </c>
      <c r="KQ44" s="150">
        <v>1157.02</v>
      </c>
      <c r="KR44" s="150">
        <v>1157.02</v>
      </c>
      <c r="KS44" s="150"/>
      <c r="KT44" s="150"/>
      <c r="KU44" s="88">
        <f t="shared" si="131"/>
        <v>13669.211600543043</v>
      </c>
      <c r="KV44" s="290">
        <v>1174.733220230848</v>
      </c>
      <c r="KW44" s="290">
        <v>1256.046633633392</v>
      </c>
      <c r="KX44" s="290">
        <v>1248.1188769913033</v>
      </c>
      <c r="KY44" s="290">
        <v>1187.009762256766</v>
      </c>
      <c r="KZ44" s="290">
        <v>1238.3443783309424</v>
      </c>
      <c r="LA44" s="290">
        <v>1593.7725913548481</v>
      </c>
      <c r="LB44" s="290">
        <v>1479.1581543090781</v>
      </c>
      <c r="LC44" s="290">
        <v>1468.7740757703486</v>
      </c>
      <c r="LD44" s="290">
        <v>1514.7384450181762</v>
      </c>
      <c r="LE44" s="290">
        <v>1508.5154626473407</v>
      </c>
      <c r="LF44" s="290"/>
      <c r="LG44" s="290"/>
      <c r="LH44" s="150">
        <f t="shared" si="132"/>
        <v>3869.4916005430405</v>
      </c>
      <c r="LI44" s="88">
        <f t="shared" si="24"/>
        <v>0</v>
      </c>
      <c r="LJ44" s="88">
        <f t="shared" si="25"/>
        <v>3869.4916005430405</v>
      </c>
      <c r="LK44" s="88">
        <f t="shared" si="133"/>
        <v>0</v>
      </c>
      <c r="LL44" s="150"/>
      <c r="LM44" s="150"/>
      <c r="LN44" s="150"/>
      <c r="LO44" s="150"/>
      <c r="LP44" s="150"/>
      <c r="LQ44" s="150"/>
      <c r="LR44" s="150"/>
      <c r="LS44" s="150"/>
      <c r="LT44" s="150"/>
      <c r="LU44" s="150"/>
      <c r="LV44" s="150"/>
      <c r="LW44" s="150"/>
      <c r="LX44" s="88">
        <f t="shared" si="26"/>
        <v>0</v>
      </c>
      <c r="LY44" s="150"/>
      <c r="LZ44" s="150"/>
      <c r="MA44" s="150"/>
      <c r="MB44" s="150"/>
      <c r="MC44" s="150"/>
      <c r="MD44" s="150"/>
      <c r="ME44" s="150"/>
      <c r="MF44" s="150"/>
      <c r="MG44" s="150"/>
      <c r="MH44" s="150"/>
      <c r="MI44" s="150"/>
      <c r="MJ44" s="291">
        <v>0</v>
      </c>
      <c r="MK44" s="150"/>
      <c r="ML44" s="88">
        <f t="shared" si="27"/>
        <v>0</v>
      </c>
      <c r="MM44" s="88">
        <f t="shared" si="28"/>
        <v>0</v>
      </c>
      <c r="MN44" s="88">
        <f t="shared" si="134"/>
        <v>113405.56</v>
      </c>
      <c r="MO44" s="88">
        <v>10621.5</v>
      </c>
      <c r="MP44" s="150">
        <v>10621.5</v>
      </c>
      <c r="MQ44" s="150">
        <v>10621.5</v>
      </c>
      <c r="MR44" s="150">
        <v>10621.5</v>
      </c>
      <c r="MS44" s="150">
        <v>10621.5</v>
      </c>
      <c r="MT44" s="150">
        <v>10621.5</v>
      </c>
      <c r="MU44" s="150">
        <v>12419.14</v>
      </c>
      <c r="MV44" s="150">
        <v>12419.14</v>
      </c>
      <c r="MW44" s="150">
        <v>12419.14</v>
      </c>
      <c r="MX44" s="150">
        <v>12419.14</v>
      </c>
      <c r="MY44" s="150"/>
      <c r="MZ44" s="150"/>
      <c r="NA44" s="88">
        <f t="shared" si="135"/>
        <v>11233.804715089376</v>
      </c>
      <c r="NB44" s="8">
        <v>0</v>
      </c>
      <c r="NC44" s="8">
        <v>0</v>
      </c>
      <c r="ND44" s="8">
        <v>0</v>
      </c>
      <c r="NE44" s="8">
        <v>0</v>
      </c>
      <c r="NF44" s="8">
        <v>0</v>
      </c>
      <c r="NG44" s="8">
        <v>2935.484418673811</v>
      </c>
      <c r="NH44" s="8">
        <v>2197.889661808566</v>
      </c>
      <c r="NI44" s="8">
        <v>0</v>
      </c>
      <c r="NJ44" s="8">
        <v>0</v>
      </c>
      <c r="NK44" s="8">
        <v>6100.4306346069989</v>
      </c>
      <c r="NL44" s="8"/>
      <c r="NM44" s="8"/>
      <c r="NN44" s="150">
        <f t="shared" si="136"/>
        <v>-102171.75528491061</v>
      </c>
      <c r="NO44" s="88">
        <f t="shared" si="29"/>
        <v>-102171.75528491061</v>
      </c>
      <c r="NP44" s="88">
        <f t="shared" si="30"/>
        <v>0</v>
      </c>
      <c r="NQ44" s="86">
        <f t="shared" si="31"/>
        <v>17866.46</v>
      </c>
      <c r="NR44" s="289">
        <f t="shared" si="32"/>
        <v>7239.18</v>
      </c>
      <c r="NS44" s="288">
        <f t="shared" si="33"/>
        <v>-10627.279999999999</v>
      </c>
      <c r="NT44" s="88">
        <f t="shared" si="34"/>
        <v>-10627.279999999999</v>
      </c>
      <c r="NU44" s="88">
        <f t="shared" si="35"/>
        <v>0</v>
      </c>
      <c r="NV44" s="290">
        <f t="shared" si="137"/>
        <v>6619.8199999999988</v>
      </c>
      <c r="NW44" s="290">
        <v>602.45000000000005</v>
      </c>
      <c r="NX44" s="143">
        <v>602.45000000000005</v>
      </c>
      <c r="NY44" s="143">
        <v>602.45000000000005</v>
      </c>
      <c r="NZ44" s="290">
        <v>602.45000000000005</v>
      </c>
      <c r="OA44" s="290">
        <v>602.45000000000005</v>
      </c>
      <c r="OB44" s="290">
        <v>602.45000000000005</v>
      </c>
      <c r="OC44" s="290">
        <v>751.28</v>
      </c>
      <c r="OD44" s="290">
        <v>751.28</v>
      </c>
      <c r="OE44" s="290">
        <v>751.28</v>
      </c>
      <c r="OF44" s="290">
        <v>751.28</v>
      </c>
      <c r="OG44" s="290"/>
      <c r="OH44" s="290"/>
      <c r="OI44" s="8">
        <f t="shared" si="138"/>
        <v>4685.05</v>
      </c>
      <c r="OJ44" s="8">
        <v>4685.05</v>
      </c>
      <c r="OK44" s="8">
        <v>0</v>
      </c>
      <c r="OL44" s="8">
        <v>0</v>
      </c>
      <c r="OM44" s="8"/>
      <c r="ON44" s="8">
        <v>0</v>
      </c>
      <c r="OO44" s="8">
        <v>0</v>
      </c>
      <c r="OP44" s="8">
        <v>0</v>
      </c>
      <c r="OQ44" s="8">
        <v>0</v>
      </c>
      <c r="OR44" s="8">
        <v>0</v>
      </c>
      <c r="OS44" s="8">
        <v>0</v>
      </c>
      <c r="OT44" s="8"/>
      <c r="OU44" s="8"/>
      <c r="OV44" s="143">
        <f t="shared" si="139"/>
        <v>-1934.7699999999986</v>
      </c>
      <c r="OW44" s="8">
        <f t="shared" si="36"/>
        <v>-1934.7699999999986</v>
      </c>
      <c r="OX44" s="8">
        <f t="shared" si="37"/>
        <v>0</v>
      </c>
      <c r="OY44" s="290">
        <f t="shared" si="140"/>
        <v>151.4</v>
      </c>
      <c r="OZ44" s="290">
        <v>14.88</v>
      </c>
      <c r="PA44" s="143">
        <v>14.88</v>
      </c>
      <c r="PB44" s="143">
        <v>14.88</v>
      </c>
      <c r="PC44" s="143">
        <v>14.88</v>
      </c>
      <c r="PD44" s="143">
        <v>14.88</v>
      </c>
      <c r="PE44" s="143">
        <v>14.88</v>
      </c>
      <c r="PF44" s="143">
        <v>15.53</v>
      </c>
      <c r="PG44" s="143">
        <v>15.53</v>
      </c>
      <c r="PH44" s="143">
        <v>15.53</v>
      </c>
      <c r="PI44" s="143">
        <v>15.53</v>
      </c>
      <c r="PJ44" s="143"/>
      <c r="PK44" s="143"/>
      <c r="PL44" s="8">
        <f t="shared" si="141"/>
        <v>1008.72</v>
      </c>
      <c r="PM44" s="290">
        <v>0</v>
      </c>
      <c r="PN44" s="290">
        <v>0</v>
      </c>
      <c r="PO44" s="290">
        <v>0</v>
      </c>
      <c r="PP44" s="290">
        <v>0</v>
      </c>
      <c r="PQ44" s="290">
        <v>0</v>
      </c>
      <c r="PR44" s="290">
        <v>0</v>
      </c>
      <c r="PS44" s="290">
        <v>0</v>
      </c>
      <c r="PT44" s="290">
        <v>0</v>
      </c>
      <c r="PU44" s="290">
        <v>0</v>
      </c>
      <c r="PV44" s="290">
        <v>1008.72</v>
      </c>
      <c r="PW44" s="290"/>
      <c r="PX44" s="290"/>
      <c r="PY44" s="143">
        <f t="shared" si="142"/>
        <v>857.32</v>
      </c>
      <c r="PZ44" s="8">
        <f t="shared" si="38"/>
        <v>0</v>
      </c>
      <c r="QA44" s="8">
        <f t="shared" si="39"/>
        <v>857.32</v>
      </c>
      <c r="QB44" s="290">
        <f t="shared" si="143"/>
        <v>0</v>
      </c>
      <c r="QC44" s="290">
        <v>0</v>
      </c>
      <c r="QD44" s="143">
        <v>0</v>
      </c>
      <c r="QE44" s="143">
        <v>0</v>
      </c>
      <c r="QF44" s="143">
        <v>0</v>
      </c>
      <c r="QG44" s="143">
        <v>0</v>
      </c>
      <c r="QH44" s="143">
        <v>0</v>
      </c>
      <c r="QI44" s="143">
        <v>0</v>
      </c>
      <c r="QJ44" s="143">
        <v>0</v>
      </c>
      <c r="QK44" s="143">
        <v>0</v>
      </c>
      <c r="QL44" s="143">
        <v>0</v>
      </c>
      <c r="QM44" s="143"/>
      <c r="QN44" s="143"/>
      <c r="QO44" s="8">
        <f t="shared" si="144"/>
        <v>0</v>
      </c>
      <c r="QP44" s="290">
        <v>0</v>
      </c>
      <c r="QQ44" s="290">
        <v>0</v>
      </c>
      <c r="QR44" s="290">
        <v>0</v>
      </c>
      <c r="QS44" s="290"/>
      <c r="QT44" s="290">
        <v>0</v>
      </c>
      <c r="QU44" s="290"/>
      <c r="QV44" s="290"/>
      <c r="QW44" s="290">
        <v>0</v>
      </c>
      <c r="QX44" s="290"/>
      <c r="QY44" s="290">
        <v>0</v>
      </c>
      <c r="QZ44" s="290"/>
      <c r="RA44" s="290"/>
      <c r="RB44" s="143">
        <f t="shared" si="145"/>
        <v>0</v>
      </c>
      <c r="RC44" s="8">
        <f t="shared" si="40"/>
        <v>0</v>
      </c>
      <c r="RD44" s="8">
        <f t="shared" si="41"/>
        <v>0</v>
      </c>
      <c r="RE44" s="290">
        <f t="shared" si="146"/>
        <v>0</v>
      </c>
      <c r="RF44" s="8">
        <v>0</v>
      </c>
      <c r="RG44" s="143">
        <v>0</v>
      </c>
      <c r="RH44" s="143">
        <v>0</v>
      </c>
      <c r="RI44" s="143">
        <v>0</v>
      </c>
      <c r="RJ44" s="143">
        <v>0</v>
      </c>
      <c r="RK44" s="143">
        <v>0</v>
      </c>
      <c r="RL44" s="292">
        <v>0</v>
      </c>
      <c r="RM44" s="143">
        <v>0</v>
      </c>
      <c r="RN44" s="143">
        <v>0</v>
      </c>
      <c r="RO44" s="143">
        <v>0</v>
      </c>
      <c r="RP44" s="143"/>
      <c r="RQ44" s="143"/>
      <c r="RR44" s="8">
        <f t="shared" si="147"/>
        <v>0</v>
      </c>
      <c r="RS44" s="290">
        <v>0</v>
      </c>
      <c r="RT44" s="290"/>
      <c r="RU44" s="290">
        <v>0</v>
      </c>
      <c r="RV44" s="290">
        <v>0</v>
      </c>
      <c r="RW44" s="290">
        <v>0</v>
      </c>
      <c r="RX44" s="290">
        <v>0</v>
      </c>
      <c r="RY44" s="290"/>
      <c r="RZ44" s="290">
        <v>0</v>
      </c>
      <c r="SA44" s="290">
        <v>0</v>
      </c>
      <c r="SB44" s="290">
        <v>0</v>
      </c>
      <c r="SC44" s="290"/>
      <c r="SD44" s="290"/>
      <c r="SE44" s="8">
        <f t="shared" si="42"/>
        <v>0</v>
      </c>
      <c r="SF44" s="8">
        <f t="shared" si="43"/>
        <v>0</v>
      </c>
      <c r="SG44" s="8">
        <f t="shared" si="44"/>
        <v>0</v>
      </c>
      <c r="SH44" s="290">
        <f t="shared" si="148"/>
        <v>9335.1200000000008</v>
      </c>
      <c r="SI44" s="290">
        <v>887.18</v>
      </c>
      <c r="SJ44" s="143">
        <v>887.18</v>
      </c>
      <c r="SK44" s="143">
        <v>887.18</v>
      </c>
      <c r="SL44" s="143">
        <v>887.18</v>
      </c>
      <c r="SM44" s="143">
        <v>887.18</v>
      </c>
      <c r="SN44" s="143">
        <v>887.18</v>
      </c>
      <c r="SO44" s="143">
        <v>1003.01</v>
      </c>
      <c r="SP44" s="143">
        <v>1003.01</v>
      </c>
      <c r="SQ44" s="143">
        <v>1003.01</v>
      </c>
      <c r="SR44" s="143">
        <v>1003.01</v>
      </c>
      <c r="SS44" s="143"/>
      <c r="ST44" s="143"/>
      <c r="SU44" s="8">
        <f t="shared" si="149"/>
        <v>1545.41</v>
      </c>
      <c r="SV44" s="290">
        <v>0</v>
      </c>
      <c r="SW44" s="290">
        <v>0</v>
      </c>
      <c r="SX44" s="290">
        <v>0</v>
      </c>
      <c r="SY44" s="290">
        <v>0</v>
      </c>
      <c r="SZ44" s="290">
        <v>1545.41</v>
      </c>
      <c r="TA44" s="290"/>
      <c r="TB44" s="290"/>
      <c r="TC44" s="290">
        <v>0</v>
      </c>
      <c r="TD44" s="290">
        <v>0</v>
      </c>
      <c r="TE44" s="290">
        <f>VLOOKUP(C44,'[2]Фін.рез.(витрати)'!$C$8:$AH$94,32,0)</f>
        <v>0</v>
      </c>
      <c r="TF44" s="290"/>
      <c r="TG44" s="290"/>
      <c r="TH44" s="8">
        <f t="shared" si="45"/>
        <v>-7789.7100000000009</v>
      </c>
      <c r="TI44" s="8">
        <f t="shared" si="46"/>
        <v>-7789.7100000000009</v>
      </c>
      <c r="TJ44" s="8">
        <f t="shared" si="47"/>
        <v>0</v>
      </c>
      <c r="TK44" s="290">
        <f t="shared" si="150"/>
        <v>1725.18</v>
      </c>
      <c r="TL44" s="290">
        <v>152.07</v>
      </c>
      <c r="TM44" s="143">
        <v>152.07</v>
      </c>
      <c r="TN44" s="143">
        <v>152.07</v>
      </c>
      <c r="TO44" s="143">
        <v>152.07</v>
      </c>
      <c r="TP44" s="143">
        <v>152.07</v>
      </c>
      <c r="TQ44" s="143">
        <v>152.07</v>
      </c>
      <c r="TR44" s="143">
        <v>203.19</v>
      </c>
      <c r="TS44" s="143">
        <v>203.19</v>
      </c>
      <c r="TT44" s="143">
        <v>203.19</v>
      </c>
      <c r="TU44" s="143">
        <v>203.19</v>
      </c>
      <c r="TV44" s="143"/>
      <c r="TW44" s="143"/>
      <c r="TX44" s="8">
        <f t="shared" si="151"/>
        <v>0</v>
      </c>
      <c r="TY44" s="290">
        <v>0</v>
      </c>
      <c r="TZ44" s="290">
        <v>0</v>
      </c>
      <c r="UA44" s="290">
        <v>0</v>
      </c>
      <c r="UB44" s="290">
        <v>0</v>
      </c>
      <c r="UC44" s="290">
        <v>0</v>
      </c>
      <c r="UD44" s="290">
        <v>0</v>
      </c>
      <c r="UE44" s="290">
        <v>0</v>
      </c>
      <c r="UF44" s="290">
        <v>0</v>
      </c>
      <c r="UG44" s="290">
        <v>0</v>
      </c>
      <c r="UH44" s="290">
        <f>VLOOKUP(C44,'[2]Фін.рез.(витрати)'!$C$8:$AI$94,33,0)</f>
        <v>0</v>
      </c>
      <c r="UI44" s="290"/>
      <c r="UJ44" s="290"/>
      <c r="UK44" s="8">
        <f t="shared" si="48"/>
        <v>-1725.18</v>
      </c>
      <c r="UL44" s="8">
        <f t="shared" si="49"/>
        <v>-1725.18</v>
      </c>
      <c r="UM44" s="8">
        <f t="shared" si="50"/>
        <v>0</v>
      </c>
      <c r="UN44" s="290">
        <f t="shared" si="152"/>
        <v>34.94</v>
      </c>
      <c r="UO44" s="290">
        <v>3.23</v>
      </c>
      <c r="UP44" s="143">
        <v>3.23</v>
      </c>
      <c r="UQ44" s="143">
        <v>3.23</v>
      </c>
      <c r="UR44" s="143">
        <v>3.23</v>
      </c>
      <c r="US44" s="143">
        <v>3.23</v>
      </c>
      <c r="UT44" s="143">
        <v>3.23</v>
      </c>
      <c r="UU44" s="143">
        <v>3.89</v>
      </c>
      <c r="UV44" s="143">
        <v>3.89</v>
      </c>
      <c r="UW44" s="143">
        <v>3.89</v>
      </c>
      <c r="UX44" s="143">
        <v>3.89</v>
      </c>
      <c r="UY44" s="143"/>
      <c r="UZ44" s="143"/>
      <c r="VA44" s="8">
        <f t="shared" si="51"/>
        <v>0</v>
      </c>
      <c r="VB44" s="143"/>
      <c r="VC44" s="143"/>
      <c r="VD44" s="143"/>
      <c r="VE44" s="143"/>
      <c r="VF44" s="143"/>
      <c r="VG44" s="143"/>
      <c r="VH44" s="143"/>
      <c r="VI44" s="143"/>
      <c r="VJ44" s="143"/>
      <c r="VK44" s="143"/>
      <c r="VL44" s="143"/>
      <c r="VM44" s="143"/>
      <c r="VN44" s="8">
        <f t="shared" si="52"/>
        <v>-34.94</v>
      </c>
      <c r="VO44" s="8">
        <f t="shared" si="53"/>
        <v>-34.94</v>
      </c>
      <c r="VP44" s="8">
        <f t="shared" si="54"/>
        <v>0</v>
      </c>
      <c r="VQ44" s="88">
        <f t="shared" si="55"/>
        <v>0</v>
      </c>
      <c r="VR44" s="150"/>
      <c r="VS44" s="150"/>
      <c r="VT44" s="150"/>
      <c r="VU44" s="150"/>
      <c r="VV44" s="150"/>
      <c r="VW44" s="150"/>
      <c r="VX44" s="150"/>
      <c r="VY44" s="150"/>
      <c r="VZ44" s="150"/>
      <c r="WA44" s="150"/>
      <c r="WB44" s="150"/>
      <c r="WC44" s="150"/>
      <c r="WD44" s="88">
        <f t="shared" si="56"/>
        <v>0</v>
      </c>
      <c r="WE44" s="143"/>
      <c r="WF44" s="143"/>
      <c r="WG44" s="143"/>
      <c r="WH44" s="143"/>
      <c r="WI44" s="143"/>
      <c r="WJ44" s="143"/>
      <c r="WK44" s="143"/>
      <c r="WL44" s="143"/>
      <c r="WM44" s="143"/>
      <c r="WN44" s="143"/>
      <c r="WO44" s="143"/>
      <c r="WP44" s="143"/>
      <c r="WQ44" s="88">
        <f t="shared" si="57"/>
        <v>0</v>
      </c>
      <c r="WR44" s="88">
        <f t="shared" si="58"/>
        <v>0</v>
      </c>
      <c r="WS44" s="88">
        <f t="shared" si="59"/>
        <v>0</v>
      </c>
      <c r="WT44" s="291">
        <f t="shared" si="153"/>
        <v>12362.2</v>
      </c>
      <c r="WU44" s="291">
        <v>1107.8399999999999</v>
      </c>
      <c r="WV44" s="150">
        <v>1107.8399999999999</v>
      </c>
      <c r="WW44" s="150">
        <v>1107.8399999999999</v>
      </c>
      <c r="WX44" s="150">
        <v>1107.8399999999999</v>
      </c>
      <c r="WY44" s="150">
        <v>1107.8399999999999</v>
      </c>
      <c r="WZ44" s="150">
        <v>1107.8399999999999</v>
      </c>
      <c r="XA44" s="150">
        <v>1428.79</v>
      </c>
      <c r="XB44" s="150">
        <v>1428.79</v>
      </c>
      <c r="XC44" s="150">
        <v>1428.79</v>
      </c>
      <c r="XD44" s="150">
        <v>1428.79</v>
      </c>
      <c r="XE44" s="150"/>
      <c r="XF44" s="150"/>
      <c r="XG44" s="291">
        <f t="shared" si="154"/>
        <v>76053.740143708346</v>
      </c>
      <c r="XH44" s="290">
        <v>8057.0720628195759</v>
      </c>
      <c r="XI44" s="290">
        <v>9317.5877926635876</v>
      </c>
      <c r="XJ44" s="290"/>
      <c r="XK44" s="290">
        <v>7010.1463596512231</v>
      </c>
      <c r="XL44" s="290">
        <v>7186.4889741451598</v>
      </c>
      <c r="XM44" s="290">
        <v>9345.3367243095236</v>
      </c>
      <c r="XN44" s="290">
        <v>9035.3184452759888</v>
      </c>
      <c r="XO44" s="290">
        <v>8435.9898062529501</v>
      </c>
      <c r="XP44" s="290">
        <v>8813.3413527748799</v>
      </c>
      <c r="XQ44" s="290">
        <f>VLOOKUP(C44,'[2]Фін.рез.(витрати)'!$C$8:$AL$94,36,0)</f>
        <v>8852.4586258154577</v>
      </c>
      <c r="XR44" s="290"/>
      <c r="XS44" s="290"/>
      <c r="XT44" s="88">
        <f t="shared" si="60"/>
        <v>63691.540143708349</v>
      </c>
      <c r="XU44" s="88">
        <f t="shared" si="61"/>
        <v>0</v>
      </c>
      <c r="XV44" s="88">
        <f t="shared" si="62"/>
        <v>63691.540143708349</v>
      </c>
      <c r="XW44" s="291">
        <f t="shared" si="155"/>
        <v>61817.46</v>
      </c>
      <c r="XX44" s="291">
        <v>5462.17</v>
      </c>
      <c r="XY44" s="150">
        <v>5462.17</v>
      </c>
      <c r="XZ44" s="150">
        <v>5462.17</v>
      </c>
      <c r="YA44" s="150">
        <v>5462.17</v>
      </c>
      <c r="YB44" s="150">
        <v>5462.17</v>
      </c>
      <c r="YC44" s="150">
        <v>5462.17</v>
      </c>
      <c r="YD44" s="150">
        <v>7261.11</v>
      </c>
      <c r="YE44" s="150">
        <v>7261.11</v>
      </c>
      <c r="YF44" s="150">
        <v>7261.11</v>
      </c>
      <c r="YG44" s="150">
        <v>7261.11</v>
      </c>
      <c r="YH44" s="150"/>
      <c r="YI44" s="150"/>
      <c r="YJ44" s="88">
        <f t="shared" si="156"/>
        <v>75180.447256938205</v>
      </c>
      <c r="YK44" s="290">
        <v>8815.0465767269998</v>
      </c>
      <c r="YL44" s="290">
        <v>6637.6097893573169</v>
      </c>
      <c r="YM44" s="290">
        <v>6793.5118589374888</v>
      </c>
      <c r="YN44" s="290">
        <v>6606.3499415145425</v>
      </c>
      <c r="YO44" s="290">
        <v>7296.1145864085984</v>
      </c>
      <c r="YP44" s="290">
        <v>8537.3103942265316</v>
      </c>
      <c r="YQ44" s="290">
        <v>7538.0114483759944</v>
      </c>
      <c r="YR44" s="290">
        <v>8064.8314318366847</v>
      </c>
      <c r="YS44" s="290">
        <v>6879.4268246976526</v>
      </c>
      <c r="YT44" s="290">
        <f>VLOOKUP(C44,'[2]Фін.рез.(витрати)'!$C$8:$AM$94,37,0)</f>
        <v>8012.2344048563982</v>
      </c>
      <c r="YU44" s="290"/>
      <c r="YV44" s="290"/>
      <c r="YW44" s="143">
        <f t="shared" si="157"/>
        <v>13362.987256938206</v>
      </c>
      <c r="YX44" s="88">
        <f t="shared" si="63"/>
        <v>0</v>
      </c>
      <c r="YY44" s="88">
        <f t="shared" si="64"/>
        <v>13362.987256938206</v>
      </c>
      <c r="YZ44" s="291">
        <f t="shared" si="158"/>
        <v>7954.1799999999994</v>
      </c>
      <c r="ZA44" s="291">
        <v>753.23</v>
      </c>
      <c r="ZB44" s="150">
        <v>753.23</v>
      </c>
      <c r="ZC44" s="150">
        <v>753.23</v>
      </c>
      <c r="ZD44" s="150">
        <v>753.23</v>
      </c>
      <c r="ZE44" s="150">
        <v>753.23</v>
      </c>
      <c r="ZF44" s="150">
        <v>753.23</v>
      </c>
      <c r="ZG44" s="150">
        <v>858.7</v>
      </c>
      <c r="ZH44" s="150">
        <v>858.7</v>
      </c>
      <c r="ZI44" s="150">
        <v>858.7</v>
      </c>
      <c r="ZJ44" s="150">
        <v>858.7</v>
      </c>
      <c r="ZK44" s="150"/>
      <c r="ZL44" s="150"/>
      <c r="ZM44" s="88">
        <f t="shared" si="159"/>
        <v>11366.213120272594</v>
      </c>
      <c r="ZN44" s="291"/>
      <c r="ZO44" s="290">
        <v>1694.2884790784049</v>
      </c>
      <c r="ZP44" s="290">
        <v>8361.9281474103536</v>
      </c>
      <c r="ZQ44" s="290">
        <v>1309.9964937838358</v>
      </c>
      <c r="ZR44" s="290"/>
      <c r="ZS44" s="290"/>
      <c r="ZT44" s="290"/>
      <c r="ZU44" s="290"/>
      <c r="ZV44" s="290"/>
      <c r="ZW44" s="290"/>
      <c r="ZX44" s="290"/>
      <c r="ZY44" s="290"/>
      <c r="ZZ44" s="88">
        <f t="shared" si="65"/>
        <v>3412.0331202725947</v>
      </c>
      <c r="AAA44" s="88">
        <f t="shared" si="66"/>
        <v>0</v>
      </c>
      <c r="AAB44" s="88">
        <f t="shared" si="67"/>
        <v>3412.0331202725947</v>
      </c>
      <c r="AAC44" s="291">
        <f t="shared" si="160"/>
        <v>419.35999999999996</v>
      </c>
      <c r="AAD44" s="291">
        <v>41.42</v>
      </c>
      <c r="AAE44" s="150">
        <v>41.42</v>
      </c>
      <c r="AAF44" s="150">
        <v>41.42</v>
      </c>
      <c r="AAG44" s="150">
        <v>41.42</v>
      </c>
      <c r="AAH44" s="150">
        <v>41.42</v>
      </c>
      <c r="AAI44" s="150">
        <v>41.42</v>
      </c>
      <c r="AAJ44" s="150">
        <v>42.71</v>
      </c>
      <c r="AAK44" s="150">
        <v>42.71</v>
      </c>
      <c r="AAL44" s="150">
        <v>42.71</v>
      </c>
      <c r="AAM44" s="150">
        <v>42.71</v>
      </c>
      <c r="AAN44" s="150"/>
      <c r="AAO44" s="150"/>
      <c r="AAP44" s="88">
        <f t="shared" si="161"/>
        <v>497.38257489359995</v>
      </c>
      <c r="AAQ44" s="290">
        <v>51.46374453</v>
      </c>
      <c r="AAR44" s="290">
        <v>50.317668700200002</v>
      </c>
      <c r="AAS44" s="290">
        <v>50.199516840000001</v>
      </c>
      <c r="AAT44" s="290">
        <v>49.944942300000001</v>
      </c>
      <c r="AAU44" s="290">
        <v>50.175128183399998</v>
      </c>
      <c r="AAV44" s="290">
        <v>50.176345560000001</v>
      </c>
      <c r="AAW44" s="290">
        <v>49.006151699999997</v>
      </c>
      <c r="AAX44" s="290">
        <v>48.623294940000001</v>
      </c>
      <c r="AAY44" s="290">
        <v>48.271524839999998</v>
      </c>
      <c r="AAZ44" s="290">
        <f>VLOOKUP(C44,'[2]Фін.рез.(витрати)'!$C$8:$AO$94,39,0)</f>
        <v>49.204257299999995</v>
      </c>
      <c r="ABA44" s="290"/>
      <c r="ABB44" s="290"/>
      <c r="ABC44" s="88">
        <f t="shared" si="68"/>
        <v>78.022574893599995</v>
      </c>
      <c r="ABD44" s="88">
        <f t="shared" si="69"/>
        <v>0</v>
      </c>
      <c r="ABE44" s="88">
        <f t="shared" si="70"/>
        <v>78.022574893599995</v>
      </c>
      <c r="ABF44" s="291">
        <f t="shared" si="162"/>
        <v>92.96</v>
      </c>
      <c r="ABG44" s="291">
        <v>9.2200000000000006</v>
      </c>
      <c r="ABH44" s="150">
        <v>9.2200000000000006</v>
      </c>
      <c r="ABI44" s="150">
        <v>9.2200000000000006</v>
      </c>
      <c r="ABJ44" s="150">
        <v>9.2200000000000006</v>
      </c>
      <c r="ABK44" s="150">
        <v>9.2200000000000006</v>
      </c>
      <c r="ABL44" s="150">
        <v>9.2200000000000006</v>
      </c>
      <c r="ABM44" s="150">
        <v>9.41</v>
      </c>
      <c r="ABN44" s="150">
        <v>9.41</v>
      </c>
      <c r="ABO44" s="150">
        <v>9.41</v>
      </c>
      <c r="ABP44" s="150">
        <v>9.41</v>
      </c>
      <c r="ABQ44" s="150"/>
      <c r="ABR44" s="150"/>
      <c r="ABS44" s="88">
        <f t="shared" si="163"/>
        <v>0</v>
      </c>
      <c r="ABT44" s="290">
        <v>0</v>
      </c>
      <c r="ABU44" s="290"/>
      <c r="ABV44" s="290"/>
      <c r="ABW44" s="290"/>
      <c r="ABX44" s="290"/>
      <c r="ABY44" s="290"/>
      <c r="ABZ44" s="290"/>
      <c r="ACA44" s="290">
        <v>0</v>
      </c>
      <c r="ACB44" s="290">
        <v>0</v>
      </c>
      <c r="ACC44" s="290">
        <f>VLOOKUP(C44,'[2]Фін.рез.(витрати)'!$C$8:$AP$94,40,0)</f>
        <v>0</v>
      </c>
      <c r="ACD44" s="290"/>
      <c r="ACE44" s="290"/>
      <c r="ACF44" s="88">
        <f t="shared" si="71"/>
        <v>-92.96</v>
      </c>
      <c r="ACG44" s="88">
        <f t="shared" si="72"/>
        <v>-92.96</v>
      </c>
      <c r="ACH44" s="88">
        <f t="shared" si="73"/>
        <v>0</v>
      </c>
      <c r="ACI44" s="86">
        <f t="shared" si="74"/>
        <v>72770.180000000008</v>
      </c>
      <c r="ACJ44" s="88">
        <f t="shared" si="75"/>
        <v>49053.141683171998</v>
      </c>
      <c r="ACK44" s="288">
        <f t="shared" si="76"/>
        <v>-23717.03831682801</v>
      </c>
      <c r="ACL44" s="88">
        <f t="shared" si="77"/>
        <v>-23717.03831682801</v>
      </c>
      <c r="ACM44" s="88">
        <f t="shared" si="78"/>
        <v>0</v>
      </c>
      <c r="ACN44" s="290">
        <f t="shared" si="164"/>
        <v>17957.060000000001</v>
      </c>
      <c r="ACO44" s="290">
        <v>1848.77</v>
      </c>
      <c r="ACP44" s="143">
        <v>1848.77</v>
      </c>
      <c r="ACQ44" s="143">
        <v>1848.77</v>
      </c>
      <c r="ACR44" s="143">
        <v>1848.77</v>
      </c>
      <c r="ACS44" s="143">
        <v>1848.77</v>
      </c>
      <c r="ACT44" s="143">
        <v>1848.77</v>
      </c>
      <c r="ACU44" s="143">
        <v>1716.11</v>
      </c>
      <c r="ACV44" s="143">
        <v>1716.11</v>
      </c>
      <c r="ACW44" s="143">
        <v>1716.11</v>
      </c>
      <c r="ACX44" s="143">
        <v>1716.11</v>
      </c>
      <c r="ACY44" s="143"/>
      <c r="ACZ44" s="143"/>
      <c r="ADA44" s="8">
        <f t="shared" si="165"/>
        <v>21122.601524891998</v>
      </c>
      <c r="ADB44" s="290">
        <v>1437.0744402</v>
      </c>
      <c r="ADC44" s="290">
        <v>2130.1373995200001</v>
      </c>
      <c r="ADD44" s="290">
        <v>5235.1897752000004</v>
      </c>
      <c r="ADE44" s="290">
        <v>2850.3178739999998</v>
      </c>
      <c r="ADF44" s="290">
        <v>1188.6807843720001</v>
      </c>
      <c r="ADG44" s="290">
        <v>2377.4182020000003</v>
      </c>
      <c r="ADH44" s="290">
        <v>1723.5270720000001</v>
      </c>
      <c r="ADI44" s="290">
        <v>2331.5430707999999</v>
      </c>
      <c r="ADJ44" s="290">
        <v>723.09041279999997</v>
      </c>
      <c r="ADK44" s="290">
        <f>VLOOKUP(C44,'[2]Фін.рез.(витрати)'!$C$8:$AR$94,42,0)</f>
        <v>1125.622494</v>
      </c>
      <c r="ADL44" s="290"/>
      <c r="ADM44" s="290"/>
      <c r="ADN44" s="8">
        <f t="shared" si="79"/>
        <v>3165.5415248919962</v>
      </c>
      <c r="ADO44" s="8">
        <f t="shared" si="80"/>
        <v>0</v>
      </c>
      <c r="ADP44" s="8">
        <f t="shared" si="81"/>
        <v>3165.5415248919962</v>
      </c>
      <c r="ADQ44" s="290">
        <f t="shared" si="166"/>
        <v>54813.12000000001</v>
      </c>
      <c r="ADR44" s="290">
        <v>5642.58</v>
      </c>
      <c r="ADS44" s="143">
        <v>5642.58</v>
      </c>
      <c r="ADT44" s="143">
        <v>5642.58</v>
      </c>
      <c r="ADU44" s="143">
        <v>5642.58</v>
      </c>
      <c r="ADV44" s="143">
        <v>5642.58</v>
      </c>
      <c r="ADW44" s="143">
        <v>5642.58</v>
      </c>
      <c r="ADX44" s="143">
        <v>5239.41</v>
      </c>
      <c r="ADY44" s="143">
        <v>5239.41</v>
      </c>
      <c r="ADZ44" s="143">
        <v>5239.41</v>
      </c>
      <c r="AEA44" s="143">
        <v>5239.41</v>
      </c>
      <c r="AEB44" s="143"/>
      <c r="AEC44" s="143"/>
      <c r="AED44" s="8">
        <f t="shared" si="167"/>
        <v>27930.540158280004</v>
      </c>
      <c r="AEE44" s="290">
        <v>2874.1488804000001</v>
      </c>
      <c r="AEF44" s="290">
        <v>2822.4320543640001</v>
      </c>
      <c r="AEG44" s="290">
        <v>3134.5749864000004</v>
      </c>
      <c r="AEH44" s="290">
        <v>2931.6393539999999</v>
      </c>
      <c r="AEI44" s="290">
        <v>1727.876191716</v>
      </c>
      <c r="AEJ44" s="290">
        <v>3026.9190509999999</v>
      </c>
      <c r="AEK44" s="290">
        <v>2768.8143239999999</v>
      </c>
      <c r="AEL44" s="290">
        <v>3305.3284619999999</v>
      </c>
      <c r="AEM44" s="290">
        <v>2326.4648064000003</v>
      </c>
      <c r="AEN44" s="290">
        <f>VLOOKUP(C44,'[2]Фін.рез.(витрати)'!$C$8:$AS$94,43,0)</f>
        <v>3012.3420480000004</v>
      </c>
      <c r="AEO44" s="290"/>
      <c r="AEP44" s="290"/>
      <c r="AEQ44" s="8">
        <f t="shared" si="82"/>
        <v>-26882.579841720006</v>
      </c>
      <c r="AER44" s="8">
        <f t="shared" si="83"/>
        <v>-26882.579841720006</v>
      </c>
      <c r="AES44" s="8">
        <f t="shared" si="84"/>
        <v>0</v>
      </c>
      <c r="AET44" s="290">
        <f t="shared" si="168"/>
        <v>0</v>
      </c>
      <c r="AEU44" s="290"/>
      <c r="AEV44" s="143"/>
      <c r="AEW44" s="143"/>
      <c r="AEX44" s="143"/>
      <c r="AEY44" s="143"/>
      <c r="AEZ44" s="143"/>
      <c r="AFA44" s="143"/>
      <c r="AFB44" s="143"/>
      <c r="AFC44" s="143"/>
      <c r="AFD44" s="143"/>
      <c r="AFE44" s="143"/>
      <c r="AFF44" s="143"/>
      <c r="AFG44" s="8">
        <f t="shared" si="169"/>
        <v>0</v>
      </c>
      <c r="AFH44" s="290"/>
      <c r="AFI44" s="290"/>
      <c r="AFJ44" s="290"/>
      <c r="AFK44" s="290"/>
      <c r="AFL44" s="290"/>
      <c r="AFM44" s="290"/>
      <c r="AFN44" s="290"/>
      <c r="AFO44" s="290"/>
      <c r="AFP44" s="290"/>
      <c r="AFQ44" s="290"/>
      <c r="AFR44" s="290"/>
      <c r="AFS44" s="290"/>
      <c r="AFT44" s="8">
        <f t="shared" si="85"/>
        <v>0</v>
      </c>
      <c r="AFU44" s="8">
        <f t="shared" si="86"/>
        <v>0</v>
      </c>
      <c r="AFV44" s="94">
        <f t="shared" si="87"/>
        <v>0</v>
      </c>
      <c r="AFW44" s="293">
        <f t="shared" si="88"/>
        <v>406164.73</v>
      </c>
      <c r="AFX44" s="294">
        <f t="shared" si="89"/>
        <v>374991.55311333667</v>
      </c>
      <c r="AFY44" s="295">
        <f t="shared" si="90"/>
        <v>-31173.176886663307</v>
      </c>
      <c r="AFZ44" s="8">
        <f t="shared" si="170"/>
        <v>-31173.176886663307</v>
      </c>
      <c r="AGA44" s="95">
        <f t="shared" si="171"/>
        <v>0</v>
      </c>
      <c r="AGB44" s="296">
        <f t="shared" si="91"/>
        <v>487397.67599999998</v>
      </c>
      <c r="AGC44" s="295">
        <f t="shared" si="91"/>
        <v>449989.86373600399</v>
      </c>
      <c r="AGD44" s="295">
        <f t="shared" si="92"/>
        <v>-37407.812263995991</v>
      </c>
      <c r="AGE44" s="8">
        <f t="shared" si="93"/>
        <v>-37407.812263995991</v>
      </c>
      <c r="AGF44" s="94">
        <f t="shared" si="94"/>
        <v>0</v>
      </c>
      <c r="AGG44" s="107">
        <f t="shared" si="172"/>
        <v>24369.8838</v>
      </c>
      <c r="AGH44" s="140">
        <f t="shared" si="173"/>
        <v>22499.493186800202</v>
      </c>
      <c r="AGI44" s="295">
        <f t="shared" si="95"/>
        <v>-1870.3906131997974</v>
      </c>
      <c r="AGJ44" s="8">
        <f t="shared" si="96"/>
        <v>-1870.3906131997974</v>
      </c>
      <c r="AGK44" s="95">
        <f t="shared" si="97"/>
        <v>0</v>
      </c>
      <c r="AGL44" s="108">
        <f t="shared" si="174"/>
        <v>511767.55979999999</v>
      </c>
      <c r="AGM44" s="108">
        <f t="shared" si="174"/>
        <v>472489.3569228042</v>
      </c>
      <c r="AGN44" s="297">
        <f t="shared" si="99"/>
        <v>-39278.202877195785</v>
      </c>
      <c r="AGO44" s="108">
        <f t="shared" si="100"/>
        <v>-39278.202877195785</v>
      </c>
      <c r="AGP44" s="109">
        <f t="shared" si="101"/>
        <v>0</v>
      </c>
      <c r="AGQ44" s="139">
        <f t="shared" si="175"/>
        <v>4.7619047619047623E-2</v>
      </c>
      <c r="AGR44" s="298"/>
      <c r="AGS44" s="298">
        <v>0.05</v>
      </c>
      <c r="AGT44" s="299"/>
      <c r="AGU44" s="177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</row>
    <row r="45" spans="1:892" s="141" customFormat="1" ht="12.75" outlineLevel="1" x14ac:dyDescent="0.25">
      <c r="A45" s="154">
        <v>475</v>
      </c>
      <c r="B45" s="285">
        <v>3</v>
      </c>
      <c r="C45" s="300" t="s">
        <v>746</v>
      </c>
      <c r="D45" s="301">
        <v>2</v>
      </c>
      <c r="E45" s="149">
        <v>572.5</v>
      </c>
      <c r="F45" s="288">
        <f t="shared" si="0"/>
        <v>9560.68</v>
      </c>
      <c r="G45" s="289">
        <f t="shared" si="1"/>
        <v>11358.471592428112</v>
      </c>
      <c r="H45" s="288">
        <f t="shared" si="2"/>
        <v>1797.7915924281115</v>
      </c>
      <c r="I45" s="88">
        <f t="shared" si="3"/>
        <v>0</v>
      </c>
      <c r="J45" s="88">
        <f t="shared" si="4"/>
        <v>1797.7915924281115</v>
      </c>
      <c r="K45" s="290">
        <f t="shared" si="102"/>
        <v>3153.7999999999997</v>
      </c>
      <c r="L45" s="143">
        <v>279.04000000000002</v>
      </c>
      <c r="M45" s="143">
        <v>279.04000000000002</v>
      </c>
      <c r="N45" s="143">
        <v>279.04000000000002</v>
      </c>
      <c r="O45" s="143">
        <v>279.04000000000002</v>
      </c>
      <c r="P45" s="143">
        <v>279.04000000000002</v>
      </c>
      <c r="Q45" s="143">
        <v>279.04000000000002</v>
      </c>
      <c r="R45" s="143">
        <v>369.89</v>
      </c>
      <c r="S45" s="143">
        <v>369.89</v>
      </c>
      <c r="T45" s="143">
        <v>369.89</v>
      </c>
      <c r="U45" s="143">
        <v>369.89</v>
      </c>
      <c r="V45" s="143"/>
      <c r="W45" s="143"/>
      <c r="X45" s="143">
        <f t="shared" si="103"/>
        <v>4033.5763229598169</v>
      </c>
      <c r="Y45" s="290">
        <v>1941.0689345781113</v>
      </c>
      <c r="Z45" s="290">
        <v>0</v>
      </c>
      <c r="AA45" s="290">
        <v>0</v>
      </c>
      <c r="AB45" s="290">
        <v>0</v>
      </c>
      <c r="AC45" s="290">
        <v>0</v>
      </c>
      <c r="AD45" s="290">
        <v>0</v>
      </c>
      <c r="AE45" s="290">
        <v>2092.5073883817058</v>
      </c>
      <c r="AF45" s="290">
        <v>0</v>
      </c>
      <c r="AG45" s="290">
        <v>0</v>
      </c>
      <c r="AH45" s="290">
        <v>0</v>
      </c>
      <c r="AI45" s="290"/>
      <c r="AJ45" s="290"/>
      <c r="AK45" s="143"/>
      <c r="AL45" s="143">
        <f t="shared" si="104"/>
        <v>0</v>
      </c>
      <c r="AM45" s="143">
        <f t="shared" si="5"/>
        <v>0</v>
      </c>
      <c r="AN45" s="290">
        <f t="shared" si="105"/>
        <v>601.12000000000012</v>
      </c>
      <c r="AO45" s="143">
        <v>52.9</v>
      </c>
      <c r="AP45" s="143">
        <v>52.9</v>
      </c>
      <c r="AQ45" s="143">
        <v>52.9</v>
      </c>
      <c r="AR45" s="143">
        <v>52.9</v>
      </c>
      <c r="AS45" s="143">
        <v>52.9</v>
      </c>
      <c r="AT45" s="143">
        <v>52.9</v>
      </c>
      <c r="AU45" s="143">
        <v>70.930000000000007</v>
      </c>
      <c r="AV45" s="143">
        <v>70.930000000000007</v>
      </c>
      <c r="AW45" s="143">
        <v>70.930000000000007</v>
      </c>
      <c r="AX45" s="143">
        <v>70.930000000000007</v>
      </c>
      <c r="AY45" s="143"/>
      <c r="AZ45" s="143"/>
      <c r="BA45" s="8">
        <f t="shared" si="106"/>
        <v>829.2612184199354</v>
      </c>
      <c r="BB45" s="290">
        <v>392.44157210173978</v>
      </c>
      <c r="BC45" s="290">
        <v>0</v>
      </c>
      <c r="BD45" s="290">
        <v>0</v>
      </c>
      <c r="BE45" s="290">
        <v>0</v>
      </c>
      <c r="BF45" s="290">
        <v>0</v>
      </c>
      <c r="BG45" s="290">
        <v>0</v>
      </c>
      <c r="BH45" s="290">
        <v>436.81964631819568</v>
      </c>
      <c r="BI45" s="290">
        <v>0</v>
      </c>
      <c r="BJ45" s="290">
        <v>0</v>
      </c>
      <c r="BK45" s="290">
        <v>0</v>
      </c>
      <c r="BL45" s="290"/>
      <c r="BM45" s="290"/>
      <c r="BN45" s="143"/>
      <c r="BO45" s="8">
        <f t="shared" si="6"/>
        <v>0</v>
      </c>
      <c r="BP45" s="8">
        <f t="shared" si="7"/>
        <v>0</v>
      </c>
      <c r="BQ45" s="290">
        <f t="shared" si="107"/>
        <v>322.7</v>
      </c>
      <c r="BR45" s="143">
        <v>30.69</v>
      </c>
      <c r="BS45" s="263">
        <v>30.69</v>
      </c>
      <c r="BT45" s="143">
        <v>30.69</v>
      </c>
      <c r="BU45" s="143">
        <v>30.69</v>
      </c>
      <c r="BV45" s="143">
        <v>30.69</v>
      </c>
      <c r="BW45" s="143">
        <v>30.69</v>
      </c>
      <c r="BX45" s="143">
        <v>34.64</v>
      </c>
      <c r="BY45" s="143">
        <v>34.64</v>
      </c>
      <c r="BZ45" s="143">
        <v>34.64</v>
      </c>
      <c r="CA45" s="143">
        <v>34.64</v>
      </c>
      <c r="CB45" s="143"/>
      <c r="CC45" s="143"/>
      <c r="CD45" s="290">
        <f t="shared" si="108"/>
        <v>315.50385810899996</v>
      </c>
      <c r="CE45" s="290">
        <v>32.644912574999999</v>
      </c>
      <c r="CF45" s="290">
        <v>31.917924175500001</v>
      </c>
      <c r="CG45" s="290">
        <v>31.842977100000002</v>
      </c>
      <c r="CH45" s="290">
        <v>31.681493250000003</v>
      </c>
      <c r="CI45" s="290">
        <v>31.827506683500001</v>
      </c>
      <c r="CJ45" s="290">
        <v>31.828264875000002</v>
      </c>
      <c r="CK45" s="290">
        <v>31.085991750000002</v>
      </c>
      <c r="CL45" s="290">
        <v>30.843134850000002</v>
      </c>
      <c r="CM45" s="290">
        <v>30.619997099999999</v>
      </c>
      <c r="CN45" s="290">
        <v>31.211655750000002</v>
      </c>
      <c r="CO45" s="290"/>
      <c r="CP45" s="290"/>
      <c r="CQ45" s="143"/>
      <c r="CR45" s="8">
        <f t="shared" si="8"/>
        <v>0</v>
      </c>
      <c r="CS45" s="8">
        <f t="shared" si="9"/>
        <v>0</v>
      </c>
      <c r="CT45" s="290">
        <f t="shared" si="109"/>
        <v>0</v>
      </c>
      <c r="CU45" s="290">
        <v>0</v>
      </c>
      <c r="CV45" s="143">
        <v>0</v>
      </c>
      <c r="CW45" s="143">
        <v>0</v>
      </c>
      <c r="CX45" s="143">
        <v>0</v>
      </c>
      <c r="CY45" s="143">
        <v>0</v>
      </c>
      <c r="CZ45" s="143">
        <v>0</v>
      </c>
      <c r="DA45" s="143">
        <v>0</v>
      </c>
      <c r="DB45" s="143">
        <v>0</v>
      </c>
      <c r="DC45" s="143">
        <v>0</v>
      </c>
      <c r="DD45" s="143">
        <v>0</v>
      </c>
      <c r="DE45" s="143"/>
      <c r="DF45" s="143"/>
      <c r="DG45" s="290">
        <f t="shared" si="110"/>
        <v>0</v>
      </c>
      <c r="DH45" s="290">
        <v>0</v>
      </c>
      <c r="DI45" s="290">
        <v>0</v>
      </c>
      <c r="DJ45" s="290">
        <v>0</v>
      </c>
      <c r="DK45" s="290">
        <v>0</v>
      </c>
      <c r="DL45" s="290">
        <v>0</v>
      </c>
      <c r="DM45" s="290">
        <v>0</v>
      </c>
      <c r="DN45" s="290">
        <v>0</v>
      </c>
      <c r="DO45" s="290">
        <v>0</v>
      </c>
      <c r="DP45" s="290">
        <v>0</v>
      </c>
      <c r="DQ45" s="290">
        <v>0</v>
      </c>
      <c r="DR45" s="290"/>
      <c r="DS45" s="290"/>
      <c r="DT45" s="143">
        <f t="shared" si="111"/>
        <v>0</v>
      </c>
      <c r="DU45" s="8">
        <f t="shared" si="10"/>
        <v>0</v>
      </c>
      <c r="DV45" s="8">
        <f t="shared" si="112"/>
        <v>0</v>
      </c>
      <c r="DW45" s="290">
        <f t="shared" si="176"/>
        <v>0</v>
      </c>
      <c r="DX45" s="290">
        <v>0</v>
      </c>
      <c r="DY45" s="143">
        <v>0</v>
      </c>
      <c r="DZ45" s="143">
        <v>0</v>
      </c>
      <c r="EA45" s="143">
        <v>0</v>
      </c>
      <c r="EB45" s="143">
        <v>0</v>
      </c>
      <c r="EC45" s="143">
        <v>0</v>
      </c>
      <c r="ED45" s="143">
        <v>0</v>
      </c>
      <c r="EE45" s="143">
        <v>0</v>
      </c>
      <c r="EF45" s="143">
        <v>0</v>
      </c>
      <c r="EG45" s="143">
        <v>0</v>
      </c>
      <c r="EH45" s="143"/>
      <c r="EI45" s="143"/>
      <c r="EJ45" s="143"/>
      <c r="EK45" s="290">
        <f t="shared" si="113"/>
        <v>0</v>
      </c>
      <c r="EL45" s="290">
        <v>0</v>
      </c>
      <c r="EM45" s="290">
        <v>0</v>
      </c>
      <c r="EN45" s="290">
        <v>0</v>
      </c>
      <c r="EO45" s="290">
        <v>0</v>
      </c>
      <c r="EP45" s="290">
        <v>0</v>
      </c>
      <c r="EQ45" s="290">
        <v>0</v>
      </c>
      <c r="ER45" s="290">
        <v>0</v>
      </c>
      <c r="ES45" s="290">
        <v>0</v>
      </c>
      <c r="ET45" s="290">
        <v>0</v>
      </c>
      <c r="EU45" s="290">
        <v>0</v>
      </c>
      <c r="EV45" s="290"/>
      <c r="EW45" s="290"/>
      <c r="EX45" s="8">
        <f t="shared" si="12"/>
        <v>0</v>
      </c>
      <c r="EY45" s="8">
        <f t="shared" si="114"/>
        <v>0</v>
      </c>
      <c r="EZ45" s="8">
        <f t="shared" si="115"/>
        <v>0</v>
      </c>
      <c r="FA45" s="290">
        <f t="shared" si="116"/>
        <v>2678.6</v>
      </c>
      <c r="FB45" s="290">
        <v>235.64</v>
      </c>
      <c r="FC45" s="143">
        <v>235.64</v>
      </c>
      <c r="FD45" s="143">
        <v>235.64</v>
      </c>
      <c r="FE45" s="143">
        <v>235.64</v>
      </c>
      <c r="FF45" s="143">
        <v>235.64</v>
      </c>
      <c r="FG45" s="143">
        <v>235.64</v>
      </c>
      <c r="FH45" s="143">
        <v>316.19</v>
      </c>
      <c r="FI45" s="143">
        <v>316.19</v>
      </c>
      <c r="FJ45" s="143">
        <v>316.19</v>
      </c>
      <c r="FK45" s="143">
        <v>316.19</v>
      </c>
      <c r="FL45" s="143"/>
      <c r="FM45" s="143"/>
      <c r="FN45" s="8">
        <f t="shared" si="117"/>
        <v>3460.9567912495359</v>
      </c>
      <c r="FO45" s="290">
        <v>0</v>
      </c>
      <c r="FP45" s="290">
        <v>1572.9388842985861</v>
      </c>
      <c r="FQ45" s="290">
        <v>0</v>
      </c>
      <c r="FR45" s="290">
        <v>0</v>
      </c>
      <c r="FS45" s="290">
        <v>0</v>
      </c>
      <c r="FT45" s="290">
        <v>0</v>
      </c>
      <c r="FU45" s="290">
        <v>1888.0179069509495</v>
      </c>
      <c r="FV45" s="290">
        <v>0</v>
      </c>
      <c r="FW45" s="290">
        <v>0</v>
      </c>
      <c r="FX45" s="290">
        <v>0</v>
      </c>
      <c r="FY45" s="290"/>
      <c r="FZ45" s="290"/>
      <c r="GA45" s="143">
        <f t="shared" si="118"/>
        <v>782.35679124953595</v>
      </c>
      <c r="GB45" s="8">
        <f t="shared" si="119"/>
        <v>0</v>
      </c>
      <c r="GC45" s="8">
        <f t="shared" si="120"/>
        <v>782.35679124953595</v>
      </c>
      <c r="GD45" s="290">
        <f t="shared" si="121"/>
        <v>0</v>
      </c>
      <c r="GE45" s="143"/>
      <c r="GF45" s="143"/>
      <c r="GG45" s="143"/>
      <c r="GH45" s="143"/>
      <c r="GI45" s="143"/>
      <c r="GJ45" s="143"/>
      <c r="GK45" s="143"/>
      <c r="GL45" s="143"/>
      <c r="GM45" s="143"/>
      <c r="GN45" s="143"/>
      <c r="GO45" s="143"/>
      <c r="GP45" s="143"/>
      <c r="GQ45" s="8">
        <f t="shared" si="122"/>
        <v>0</v>
      </c>
      <c r="GR45" s="290">
        <v>0</v>
      </c>
      <c r="GS45" s="290">
        <f>VLOOKUP(C45,'[2]Фін.рез.(витрати)'!$C$8:$V$94,20,0)</f>
        <v>0</v>
      </c>
      <c r="GT45" s="290"/>
      <c r="GU45" s="290"/>
      <c r="GV45" s="143">
        <f t="shared" si="123"/>
        <v>0</v>
      </c>
      <c r="GW45" s="8">
        <f t="shared" si="13"/>
        <v>0</v>
      </c>
      <c r="GX45" s="8">
        <f t="shared" si="14"/>
        <v>0</v>
      </c>
      <c r="GY45" s="290">
        <f t="shared" si="124"/>
        <v>2804.46</v>
      </c>
      <c r="GZ45" s="290">
        <v>248.41</v>
      </c>
      <c r="HA45" s="143">
        <v>248.41</v>
      </c>
      <c r="HB45" s="143">
        <v>248.41</v>
      </c>
      <c r="HC45" s="143">
        <v>248.41</v>
      </c>
      <c r="HD45" s="143">
        <v>248.41</v>
      </c>
      <c r="HE45" s="143">
        <v>248.41</v>
      </c>
      <c r="HF45" s="143">
        <v>328.5</v>
      </c>
      <c r="HG45" s="143">
        <v>328.5</v>
      </c>
      <c r="HH45" s="143">
        <v>328.5</v>
      </c>
      <c r="HI45" s="143">
        <v>328.5</v>
      </c>
      <c r="HJ45" s="143"/>
      <c r="HK45" s="143"/>
      <c r="HL45" s="8">
        <f t="shared" si="125"/>
        <v>2719.1734016898231</v>
      </c>
      <c r="HM45" s="290">
        <v>357.16423999909375</v>
      </c>
      <c r="HN45" s="290">
        <v>263.87532548269496</v>
      </c>
      <c r="HO45" s="290">
        <v>309.99155176005547</v>
      </c>
      <c r="HP45" s="290">
        <v>233.698082428134</v>
      </c>
      <c r="HQ45" s="290">
        <v>265.23734874542941</v>
      </c>
      <c r="HR45" s="290">
        <v>264.60618070200678</v>
      </c>
      <c r="HS45" s="290">
        <v>243.8193156129058</v>
      </c>
      <c r="HT45" s="290">
        <v>242.39070633066669</v>
      </c>
      <c r="HU45" s="290">
        <v>272.47494526784772</v>
      </c>
      <c r="HV45" s="290">
        <v>265.9157053609884</v>
      </c>
      <c r="HW45" s="290"/>
      <c r="HX45" s="290"/>
      <c r="HY45" s="8">
        <f t="shared" si="15"/>
        <v>-85.286598310176942</v>
      </c>
      <c r="HZ45" s="8">
        <f t="shared" si="16"/>
        <v>-85.286598310176942</v>
      </c>
      <c r="IA45" s="8">
        <f t="shared" si="17"/>
        <v>0</v>
      </c>
      <c r="IB45" s="291">
        <f t="shared" si="126"/>
        <v>0</v>
      </c>
      <c r="IC45" s="291">
        <v>0</v>
      </c>
      <c r="ID45" s="150">
        <v>0</v>
      </c>
      <c r="IE45" s="150">
        <v>0</v>
      </c>
      <c r="IF45" s="291">
        <v>0</v>
      </c>
      <c r="IG45" s="291">
        <v>0</v>
      </c>
      <c r="IH45" s="291">
        <v>0</v>
      </c>
      <c r="II45" s="291">
        <v>0</v>
      </c>
      <c r="IJ45" s="291"/>
      <c r="IK45" s="291"/>
      <c r="IL45" s="291"/>
      <c r="IM45" s="291"/>
      <c r="IN45" s="291"/>
      <c r="IO45" s="88">
        <f t="shared" si="127"/>
        <v>0</v>
      </c>
      <c r="IP45" s="290">
        <v>0</v>
      </c>
      <c r="IQ45" s="290">
        <v>0</v>
      </c>
      <c r="IR45" s="290">
        <v>0</v>
      </c>
      <c r="IS45" s="290">
        <v>0</v>
      </c>
      <c r="IT45" s="290">
        <v>0</v>
      </c>
      <c r="IU45" s="290">
        <v>0</v>
      </c>
      <c r="IV45" s="290">
        <v>0</v>
      </c>
      <c r="IW45" s="290">
        <v>0</v>
      </c>
      <c r="IX45" s="290">
        <v>0</v>
      </c>
      <c r="IY45" s="290">
        <v>0</v>
      </c>
      <c r="IZ45" s="290"/>
      <c r="JA45" s="290"/>
      <c r="JB45" s="150">
        <f t="shared" si="18"/>
        <v>0</v>
      </c>
      <c r="JC45" s="88">
        <f t="shared" si="19"/>
        <v>0</v>
      </c>
      <c r="JD45" s="88">
        <f t="shared" si="20"/>
        <v>0</v>
      </c>
      <c r="JE45" s="291">
        <f t="shared" si="128"/>
        <v>0</v>
      </c>
      <c r="JF45" s="291">
        <v>0</v>
      </c>
      <c r="JG45" s="150">
        <v>0</v>
      </c>
      <c r="JH45" s="150">
        <v>0</v>
      </c>
      <c r="JI45" s="150">
        <v>0</v>
      </c>
      <c r="JJ45" s="150">
        <v>0</v>
      </c>
      <c r="JK45" s="150">
        <v>0</v>
      </c>
      <c r="JL45" s="150">
        <v>0</v>
      </c>
      <c r="JM45" s="150">
        <v>0</v>
      </c>
      <c r="JN45" s="150">
        <v>0</v>
      </c>
      <c r="JO45" s="150">
        <v>0</v>
      </c>
      <c r="JP45" s="150"/>
      <c r="JQ45" s="150"/>
      <c r="JR45" s="291">
        <f t="shared" si="129"/>
        <v>0</v>
      </c>
      <c r="JS45" s="290">
        <v>0</v>
      </c>
      <c r="JT45" s="290">
        <v>0</v>
      </c>
      <c r="JU45" s="290">
        <v>0</v>
      </c>
      <c r="JV45" s="290">
        <v>0</v>
      </c>
      <c r="JW45" s="290">
        <v>0</v>
      </c>
      <c r="JX45" s="290">
        <v>0</v>
      </c>
      <c r="JY45" s="290">
        <v>0</v>
      </c>
      <c r="JZ45" s="290">
        <v>0</v>
      </c>
      <c r="KA45" s="290">
        <v>0</v>
      </c>
      <c r="KB45" s="290">
        <v>0</v>
      </c>
      <c r="KC45" s="290"/>
      <c r="KD45" s="290"/>
      <c r="KE45" s="150">
        <f t="shared" si="21"/>
        <v>0</v>
      </c>
      <c r="KF45" s="88">
        <f t="shared" si="22"/>
        <v>0</v>
      </c>
      <c r="KG45" s="88">
        <f t="shared" si="23"/>
        <v>0</v>
      </c>
      <c r="KH45" s="291">
        <f t="shared" si="130"/>
        <v>126.71999999999998</v>
      </c>
      <c r="KI45" s="291">
        <v>11.16</v>
      </c>
      <c r="KJ45" s="150">
        <v>11.16</v>
      </c>
      <c r="KK45" s="150">
        <v>11.16</v>
      </c>
      <c r="KL45" s="150">
        <v>11.16</v>
      </c>
      <c r="KM45" s="150">
        <v>11.16</v>
      </c>
      <c r="KN45" s="150">
        <v>11.16</v>
      </c>
      <c r="KO45" s="150">
        <v>14.94</v>
      </c>
      <c r="KP45" s="150">
        <v>14.94</v>
      </c>
      <c r="KQ45" s="150">
        <v>14.94</v>
      </c>
      <c r="KR45" s="150">
        <v>14.94</v>
      </c>
      <c r="KS45" s="150"/>
      <c r="KT45" s="150"/>
      <c r="KU45" s="88">
        <f t="shared" si="131"/>
        <v>176.76183841079597</v>
      </c>
      <c r="KV45" s="290">
        <v>15.190927591024332</v>
      </c>
      <c r="KW45" s="290">
        <v>16.242422648714392</v>
      </c>
      <c r="KX45" s="290">
        <v>16.139905775065785</v>
      </c>
      <c r="KY45" s="290">
        <v>15.349680282931043</v>
      </c>
      <c r="KZ45" s="290">
        <v>16.013507969307874</v>
      </c>
      <c r="LA45" s="290">
        <v>20.609687046283582</v>
      </c>
      <c r="LB45" s="290">
        <v>19.127563629610165</v>
      </c>
      <c r="LC45" s="290">
        <v>18.993283111731941</v>
      </c>
      <c r="LD45" s="290">
        <v>19.587666068633123</v>
      </c>
      <c r="LE45" s="290">
        <v>19.507194287493736</v>
      </c>
      <c r="LF45" s="290"/>
      <c r="LG45" s="290"/>
      <c r="LH45" s="150">
        <f t="shared" si="132"/>
        <v>50.041838410795989</v>
      </c>
      <c r="LI45" s="88">
        <f t="shared" si="24"/>
        <v>0</v>
      </c>
      <c r="LJ45" s="88">
        <f t="shared" si="25"/>
        <v>50.041838410795989</v>
      </c>
      <c r="LK45" s="88">
        <f t="shared" si="133"/>
        <v>0</v>
      </c>
      <c r="LL45" s="150"/>
      <c r="LM45" s="150"/>
      <c r="LN45" s="150"/>
      <c r="LO45" s="150"/>
      <c r="LP45" s="150"/>
      <c r="LQ45" s="150"/>
      <c r="LR45" s="150"/>
      <c r="LS45" s="150"/>
      <c r="LT45" s="150"/>
      <c r="LU45" s="150"/>
      <c r="LV45" s="150"/>
      <c r="LW45" s="150"/>
      <c r="LX45" s="88">
        <f t="shared" si="26"/>
        <v>0</v>
      </c>
      <c r="LY45" s="150"/>
      <c r="LZ45" s="150"/>
      <c r="MA45" s="150"/>
      <c r="MB45" s="150"/>
      <c r="MC45" s="150"/>
      <c r="MD45" s="150"/>
      <c r="ME45" s="150"/>
      <c r="MF45" s="150"/>
      <c r="MG45" s="150"/>
      <c r="MH45" s="150"/>
      <c r="MI45" s="150"/>
      <c r="MJ45" s="291">
        <v>0</v>
      </c>
      <c r="MK45" s="150"/>
      <c r="ML45" s="88">
        <f t="shared" si="27"/>
        <v>0</v>
      </c>
      <c r="MM45" s="88">
        <f t="shared" si="28"/>
        <v>0</v>
      </c>
      <c r="MN45" s="88">
        <f t="shared" si="134"/>
        <v>3500.9399999999996</v>
      </c>
      <c r="MO45" s="88">
        <v>238.73</v>
      </c>
      <c r="MP45" s="150">
        <v>238.73</v>
      </c>
      <c r="MQ45" s="150">
        <v>238.73</v>
      </c>
      <c r="MR45" s="150">
        <v>238.73</v>
      </c>
      <c r="MS45" s="150">
        <v>238.73</v>
      </c>
      <c r="MT45" s="150">
        <v>238.73</v>
      </c>
      <c r="MU45" s="150">
        <v>517.14</v>
      </c>
      <c r="MV45" s="150">
        <v>517.14</v>
      </c>
      <c r="MW45" s="150">
        <v>517.14</v>
      </c>
      <c r="MX45" s="150">
        <v>517.14</v>
      </c>
      <c r="MY45" s="150"/>
      <c r="MZ45" s="150"/>
      <c r="NA45" s="88">
        <f t="shared" si="135"/>
        <v>3901.9375764267538</v>
      </c>
      <c r="NB45" s="8">
        <v>0</v>
      </c>
      <c r="NC45" s="8">
        <v>3901.9375764267538</v>
      </c>
      <c r="ND45" s="8">
        <v>0</v>
      </c>
      <c r="NE45" s="8">
        <v>0</v>
      </c>
      <c r="NF45" s="8">
        <v>0</v>
      </c>
      <c r="NG45" s="8">
        <v>0</v>
      </c>
      <c r="NH45" s="8">
        <v>0</v>
      </c>
      <c r="NI45" s="8">
        <v>0</v>
      </c>
      <c r="NJ45" s="8">
        <v>0</v>
      </c>
      <c r="NK45" s="8">
        <v>0</v>
      </c>
      <c r="NL45" s="8"/>
      <c r="NM45" s="8"/>
      <c r="NN45" s="150">
        <f t="shared" si="136"/>
        <v>400.99757642675422</v>
      </c>
      <c r="NO45" s="88">
        <f t="shared" si="29"/>
        <v>0</v>
      </c>
      <c r="NP45" s="88">
        <f t="shared" si="30"/>
        <v>400.99757642675422</v>
      </c>
      <c r="NQ45" s="86">
        <f t="shared" si="31"/>
        <v>3811.86</v>
      </c>
      <c r="NR45" s="289">
        <f t="shared" si="32"/>
        <v>0</v>
      </c>
      <c r="NS45" s="288">
        <f t="shared" si="33"/>
        <v>-3811.86</v>
      </c>
      <c r="NT45" s="88">
        <f t="shared" si="34"/>
        <v>-3811.86</v>
      </c>
      <c r="NU45" s="88">
        <f t="shared" si="35"/>
        <v>0</v>
      </c>
      <c r="NV45" s="290">
        <f t="shared" si="137"/>
        <v>1271.4799999999998</v>
      </c>
      <c r="NW45" s="290">
        <v>115.24</v>
      </c>
      <c r="NX45" s="143">
        <v>115.24</v>
      </c>
      <c r="NY45" s="143">
        <v>115.24</v>
      </c>
      <c r="NZ45" s="290">
        <v>115.24</v>
      </c>
      <c r="OA45" s="290">
        <v>115.24</v>
      </c>
      <c r="OB45" s="290">
        <v>115.24</v>
      </c>
      <c r="OC45" s="290">
        <v>145.01</v>
      </c>
      <c r="OD45" s="290">
        <v>145.01</v>
      </c>
      <c r="OE45" s="290">
        <v>145.01</v>
      </c>
      <c r="OF45" s="290">
        <v>145.01</v>
      </c>
      <c r="OG45" s="290"/>
      <c r="OH45" s="290"/>
      <c r="OI45" s="8">
        <f t="shared" si="138"/>
        <v>0</v>
      </c>
      <c r="OJ45" s="8">
        <v>0</v>
      </c>
      <c r="OK45" s="8">
        <v>0</v>
      </c>
      <c r="OL45" s="8">
        <v>0</v>
      </c>
      <c r="OM45" s="8"/>
      <c r="ON45" s="8">
        <v>0</v>
      </c>
      <c r="OO45" s="8">
        <v>0</v>
      </c>
      <c r="OP45" s="8">
        <v>0</v>
      </c>
      <c r="OQ45" s="8">
        <v>0</v>
      </c>
      <c r="OR45" s="8">
        <v>0</v>
      </c>
      <c r="OS45" s="8">
        <v>0</v>
      </c>
      <c r="OT45" s="8"/>
      <c r="OU45" s="8"/>
      <c r="OV45" s="143">
        <f t="shared" si="139"/>
        <v>-1271.4799999999998</v>
      </c>
      <c r="OW45" s="8">
        <f t="shared" si="36"/>
        <v>-1271.4799999999998</v>
      </c>
      <c r="OX45" s="8">
        <f t="shared" si="37"/>
        <v>0</v>
      </c>
      <c r="OY45" s="290">
        <f t="shared" si="140"/>
        <v>1435.3799999999999</v>
      </c>
      <c r="OZ45" s="290">
        <v>136.83000000000001</v>
      </c>
      <c r="PA45" s="143">
        <v>136.83000000000001</v>
      </c>
      <c r="PB45" s="143">
        <v>136.83000000000001</v>
      </c>
      <c r="PC45" s="143">
        <v>136.83000000000001</v>
      </c>
      <c r="PD45" s="143">
        <v>136.83000000000001</v>
      </c>
      <c r="PE45" s="143">
        <v>136.83000000000001</v>
      </c>
      <c r="PF45" s="143">
        <v>153.6</v>
      </c>
      <c r="PG45" s="143">
        <v>153.6</v>
      </c>
      <c r="PH45" s="143">
        <v>153.6</v>
      </c>
      <c r="PI45" s="143">
        <v>153.6</v>
      </c>
      <c r="PJ45" s="143"/>
      <c r="PK45" s="143"/>
      <c r="PL45" s="8">
        <f t="shared" si="141"/>
        <v>0</v>
      </c>
      <c r="PM45" s="290">
        <v>0</v>
      </c>
      <c r="PN45" s="290">
        <v>0</v>
      </c>
      <c r="PO45" s="290">
        <v>0</v>
      </c>
      <c r="PP45" s="290">
        <v>0</v>
      </c>
      <c r="PQ45" s="290">
        <v>0</v>
      </c>
      <c r="PR45" s="290">
        <v>0</v>
      </c>
      <c r="PS45" s="290">
        <v>0</v>
      </c>
      <c r="PT45" s="290">
        <v>0</v>
      </c>
      <c r="PU45" s="290">
        <v>0</v>
      </c>
      <c r="PV45" s="290">
        <v>0</v>
      </c>
      <c r="PW45" s="290"/>
      <c r="PX45" s="290"/>
      <c r="PY45" s="143">
        <f t="shared" si="142"/>
        <v>-1435.3799999999999</v>
      </c>
      <c r="PZ45" s="8">
        <f t="shared" si="38"/>
        <v>-1435.3799999999999</v>
      </c>
      <c r="QA45" s="8">
        <f t="shared" si="39"/>
        <v>0</v>
      </c>
      <c r="QB45" s="290">
        <f t="shared" si="143"/>
        <v>357.28000000000003</v>
      </c>
      <c r="QC45" s="290">
        <v>31.72</v>
      </c>
      <c r="QD45" s="143">
        <v>31.72</v>
      </c>
      <c r="QE45" s="143">
        <v>31.72</v>
      </c>
      <c r="QF45" s="143">
        <v>31.72</v>
      </c>
      <c r="QG45" s="143">
        <v>31.72</v>
      </c>
      <c r="QH45" s="143">
        <v>31.72</v>
      </c>
      <c r="QI45" s="143">
        <v>41.74</v>
      </c>
      <c r="QJ45" s="143">
        <v>41.74</v>
      </c>
      <c r="QK45" s="143">
        <v>41.74</v>
      </c>
      <c r="QL45" s="143">
        <v>41.74</v>
      </c>
      <c r="QM45" s="143"/>
      <c r="QN45" s="143"/>
      <c r="QO45" s="8">
        <f t="shared" si="144"/>
        <v>0</v>
      </c>
      <c r="QP45" s="290">
        <v>0</v>
      </c>
      <c r="QQ45" s="290">
        <v>0</v>
      </c>
      <c r="QR45" s="290">
        <v>0</v>
      </c>
      <c r="QS45" s="290"/>
      <c r="QT45" s="290">
        <v>0</v>
      </c>
      <c r="QU45" s="290"/>
      <c r="QV45" s="290"/>
      <c r="QW45" s="290">
        <v>0</v>
      </c>
      <c r="QX45" s="290"/>
      <c r="QY45" s="290">
        <v>0</v>
      </c>
      <c r="QZ45" s="290"/>
      <c r="RA45" s="290"/>
      <c r="RB45" s="143">
        <f t="shared" si="145"/>
        <v>-357.28000000000003</v>
      </c>
      <c r="RC45" s="8">
        <f t="shared" si="40"/>
        <v>-357.28000000000003</v>
      </c>
      <c r="RD45" s="8">
        <f t="shared" si="41"/>
        <v>0</v>
      </c>
      <c r="RE45" s="290">
        <f t="shared" si="146"/>
        <v>0</v>
      </c>
      <c r="RF45" s="8">
        <v>0</v>
      </c>
      <c r="RG45" s="143">
        <v>0</v>
      </c>
      <c r="RH45" s="143">
        <v>0</v>
      </c>
      <c r="RI45" s="143">
        <v>0</v>
      </c>
      <c r="RJ45" s="143">
        <v>0</v>
      </c>
      <c r="RK45" s="143">
        <v>0</v>
      </c>
      <c r="RL45" s="292">
        <v>0</v>
      </c>
      <c r="RM45" s="143">
        <v>0</v>
      </c>
      <c r="RN45" s="143">
        <v>0</v>
      </c>
      <c r="RO45" s="143">
        <v>0</v>
      </c>
      <c r="RP45" s="143"/>
      <c r="RQ45" s="143"/>
      <c r="RR45" s="8">
        <f t="shared" si="147"/>
        <v>0</v>
      </c>
      <c r="RS45" s="290">
        <v>0</v>
      </c>
      <c r="RT45" s="290"/>
      <c r="RU45" s="290">
        <v>0</v>
      </c>
      <c r="RV45" s="290">
        <v>0</v>
      </c>
      <c r="RW45" s="290">
        <v>0</v>
      </c>
      <c r="RX45" s="290">
        <v>0</v>
      </c>
      <c r="RY45" s="290"/>
      <c r="RZ45" s="290">
        <v>0</v>
      </c>
      <c r="SA45" s="290">
        <v>0</v>
      </c>
      <c r="SB45" s="290">
        <v>0</v>
      </c>
      <c r="SC45" s="290"/>
      <c r="SD45" s="290"/>
      <c r="SE45" s="8">
        <f t="shared" si="42"/>
        <v>0</v>
      </c>
      <c r="SF45" s="8">
        <f t="shared" si="43"/>
        <v>0</v>
      </c>
      <c r="SG45" s="8">
        <f t="shared" si="44"/>
        <v>0</v>
      </c>
      <c r="SH45" s="290">
        <f t="shared" si="148"/>
        <v>0</v>
      </c>
      <c r="SI45" s="290">
        <v>0</v>
      </c>
      <c r="SJ45" s="143">
        <v>0</v>
      </c>
      <c r="SK45" s="143">
        <v>0</v>
      </c>
      <c r="SL45" s="143">
        <v>0</v>
      </c>
      <c r="SM45" s="143">
        <v>0</v>
      </c>
      <c r="SN45" s="143">
        <v>0</v>
      </c>
      <c r="SO45" s="143">
        <v>0</v>
      </c>
      <c r="SP45" s="143">
        <v>0</v>
      </c>
      <c r="SQ45" s="143">
        <v>0</v>
      </c>
      <c r="SR45" s="143">
        <v>0</v>
      </c>
      <c r="SS45" s="143"/>
      <c r="ST45" s="143"/>
      <c r="SU45" s="8">
        <f t="shared" si="149"/>
        <v>0</v>
      </c>
      <c r="SV45" s="290">
        <v>0</v>
      </c>
      <c r="SW45" s="290">
        <v>0</v>
      </c>
      <c r="SX45" s="290">
        <v>0</v>
      </c>
      <c r="SY45" s="290">
        <v>0</v>
      </c>
      <c r="SZ45" s="290">
        <v>0</v>
      </c>
      <c r="TA45" s="290"/>
      <c r="TB45" s="290"/>
      <c r="TC45" s="290">
        <v>0</v>
      </c>
      <c r="TD45" s="290">
        <v>0</v>
      </c>
      <c r="TE45" s="290">
        <f>VLOOKUP(C45,'[2]Фін.рез.(витрати)'!$C$8:$AH$94,32,0)</f>
        <v>0</v>
      </c>
      <c r="TF45" s="290"/>
      <c r="TG45" s="290"/>
      <c r="TH45" s="8">
        <f t="shared" si="45"/>
        <v>0</v>
      </c>
      <c r="TI45" s="8">
        <f t="shared" si="46"/>
        <v>0</v>
      </c>
      <c r="TJ45" s="8">
        <f t="shared" si="47"/>
        <v>0</v>
      </c>
      <c r="TK45" s="290">
        <f t="shared" si="150"/>
        <v>711.30000000000007</v>
      </c>
      <c r="TL45" s="290">
        <v>62.75</v>
      </c>
      <c r="TM45" s="143">
        <v>62.75</v>
      </c>
      <c r="TN45" s="143">
        <v>62.75</v>
      </c>
      <c r="TO45" s="143">
        <v>62.75</v>
      </c>
      <c r="TP45" s="143">
        <v>62.75</v>
      </c>
      <c r="TQ45" s="143">
        <v>62.75</v>
      </c>
      <c r="TR45" s="143">
        <v>83.7</v>
      </c>
      <c r="TS45" s="143">
        <v>83.7</v>
      </c>
      <c r="TT45" s="143">
        <v>83.7</v>
      </c>
      <c r="TU45" s="143">
        <v>83.7</v>
      </c>
      <c r="TV45" s="143"/>
      <c r="TW45" s="143"/>
      <c r="TX45" s="8">
        <f t="shared" si="151"/>
        <v>0</v>
      </c>
      <c r="TY45" s="290">
        <v>0</v>
      </c>
      <c r="TZ45" s="290">
        <v>0</v>
      </c>
      <c r="UA45" s="290">
        <v>0</v>
      </c>
      <c r="UB45" s="290">
        <v>0</v>
      </c>
      <c r="UC45" s="290">
        <v>0</v>
      </c>
      <c r="UD45" s="290">
        <v>0</v>
      </c>
      <c r="UE45" s="290">
        <v>0</v>
      </c>
      <c r="UF45" s="290">
        <v>0</v>
      </c>
      <c r="UG45" s="290">
        <v>0</v>
      </c>
      <c r="UH45" s="290">
        <f>VLOOKUP(C45,'[2]Фін.рез.(витрати)'!$C$8:$AI$94,33,0)</f>
        <v>0</v>
      </c>
      <c r="UI45" s="290"/>
      <c r="UJ45" s="290"/>
      <c r="UK45" s="8">
        <f t="shared" si="48"/>
        <v>-711.30000000000007</v>
      </c>
      <c r="UL45" s="8">
        <f t="shared" si="49"/>
        <v>-711.30000000000007</v>
      </c>
      <c r="UM45" s="8">
        <f t="shared" si="50"/>
        <v>0</v>
      </c>
      <c r="UN45" s="290">
        <f t="shared" si="152"/>
        <v>36.42</v>
      </c>
      <c r="UO45" s="290">
        <v>3.21</v>
      </c>
      <c r="UP45" s="143">
        <v>3.21</v>
      </c>
      <c r="UQ45" s="143">
        <v>3.21</v>
      </c>
      <c r="UR45" s="143">
        <v>3.21</v>
      </c>
      <c r="US45" s="143">
        <v>3.21</v>
      </c>
      <c r="UT45" s="143">
        <v>3.21</v>
      </c>
      <c r="UU45" s="143">
        <v>4.29</v>
      </c>
      <c r="UV45" s="143">
        <v>4.29</v>
      </c>
      <c r="UW45" s="143">
        <v>4.29</v>
      </c>
      <c r="UX45" s="143">
        <v>4.29</v>
      </c>
      <c r="UY45" s="143"/>
      <c r="UZ45" s="143"/>
      <c r="VA45" s="8">
        <f t="shared" si="51"/>
        <v>0</v>
      </c>
      <c r="VB45" s="143"/>
      <c r="VC45" s="143"/>
      <c r="VD45" s="143"/>
      <c r="VE45" s="143"/>
      <c r="VF45" s="143"/>
      <c r="VG45" s="143"/>
      <c r="VH45" s="143"/>
      <c r="VI45" s="143"/>
      <c r="VJ45" s="143"/>
      <c r="VK45" s="143"/>
      <c r="VL45" s="143"/>
      <c r="VM45" s="143"/>
      <c r="VN45" s="8">
        <f t="shared" si="52"/>
        <v>-36.42</v>
      </c>
      <c r="VO45" s="8">
        <f t="shared" si="53"/>
        <v>-36.42</v>
      </c>
      <c r="VP45" s="8">
        <f t="shared" si="54"/>
        <v>0</v>
      </c>
      <c r="VQ45" s="88">
        <f t="shared" si="55"/>
        <v>0</v>
      </c>
      <c r="VR45" s="150"/>
      <c r="VS45" s="150"/>
      <c r="VT45" s="150"/>
      <c r="VU45" s="150"/>
      <c r="VV45" s="150"/>
      <c r="VW45" s="150"/>
      <c r="VX45" s="150"/>
      <c r="VY45" s="150"/>
      <c r="VZ45" s="150"/>
      <c r="WA45" s="150"/>
      <c r="WB45" s="150"/>
      <c r="WC45" s="150"/>
      <c r="WD45" s="88">
        <f t="shared" si="56"/>
        <v>0</v>
      </c>
      <c r="WE45" s="143"/>
      <c r="WF45" s="143"/>
      <c r="WG45" s="143"/>
      <c r="WH45" s="143"/>
      <c r="WI45" s="143"/>
      <c r="WJ45" s="143"/>
      <c r="WK45" s="143"/>
      <c r="WL45" s="143"/>
      <c r="WM45" s="143"/>
      <c r="WN45" s="143"/>
      <c r="WO45" s="143"/>
      <c r="WP45" s="143"/>
      <c r="WQ45" s="88">
        <f t="shared" si="57"/>
        <v>0</v>
      </c>
      <c r="WR45" s="88">
        <f t="shared" si="58"/>
        <v>0</v>
      </c>
      <c r="WS45" s="88">
        <f t="shared" si="59"/>
        <v>0</v>
      </c>
      <c r="WT45" s="291">
        <f t="shared" si="153"/>
        <v>4044.9199999999996</v>
      </c>
      <c r="WU45" s="291">
        <v>352.6</v>
      </c>
      <c r="WV45" s="150">
        <v>352.6</v>
      </c>
      <c r="WW45" s="150">
        <v>352.6</v>
      </c>
      <c r="WX45" s="150">
        <v>352.6</v>
      </c>
      <c r="WY45" s="150">
        <v>352.6</v>
      </c>
      <c r="WZ45" s="150">
        <v>352.6</v>
      </c>
      <c r="XA45" s="150">
        <v>482.33</v>
      </c>
      <c r="XB45" s="150">
        <v>482.33</v>
      </c>
      <c r="XC45" s="150">
        <v>482.33</v>
      </c>
      <c r="XD45" s="150">
        <v>482.33</v>
      </c>
      <c r="XE45" s="150"/>
      <c r="XF45" s="150"/>
      <c r="XG45" s="291">
        <f t="shared" si="154"/>
        <v>5519.2075372490153</v>
      </c>
      <c r="XH45" s="290">
        <v>608.66605091761039</v>
      </c>
      <c r="XI45" s="290">
        <v>605.38237121245697</v>
      </c>
      <c r="XJ45" s="290"/>
      <c r="XK45" s="290">
        <v>420.9975114724437</v>
      </c>
      <c r="XL45" s="290">
        <v>575.31439396347707</v>
      </c>
      <c r="XM45" s="290">
        <v>732.30148344534598</v>
      </c>
      <c r="XN45" s="290">
        <v>685.61810007877898</v>
      </c>
      <c r="XO45" s="290">
        <v>770.31322071780414</v>
      </c>
      <c r="XP45" s="290">
        <v>438.38870660008894</v>
      </c>
      <c r="XQ45" s="290">
        <f>VLOOKUP(C45,'[2]Фін.рез.(витрати)'!$C$8:$AL$94,36,0)</f>
        <v>682.22569884100938</v>
      </c>
      <c r="XR45" s="290"/>
      <c r="XS45" s="290"/>
      <c r="XT45" s="88">
        <f t="shared" si="60"/>
        <v>1474.2875372490157</v>
      </c>
      <c r="XU45" s="88">
        <f t="shared" si="61"/>
        <v>0</v>
      </c>
      <c r="XV45" s="88">
        <f t="shared" si="62"/>
        <v>1474.2875372490157</v>
      </c>
      <c r="XW45" s="291">
        <f t="shared" si="155"/>
        <v>1752.8800000000003</v>
      </c>
      <c r="XX45" s="291">
        <v>154.86000000000001</v>
      </c>
      <c r="XY45" s="150">
        <v>154.86000000000001</v>
      </c>
      <c r="XZ45" s="150">
        <v>154.86000000000001</v>
      </c>
      <c r="YA45" s="150">
        <v>154.86000000000001</v>
      </c>
      <c r="YB45" s="150">
        <v>154.86000000000001</v>
      </c>
      <c r="YC45" s="150">
        <v>154.86000000000001</v>
      </c>
      <c r="YD45" s="150">
        <v>205.93</v>
      </c>
      <c r="YE45" s="150">
        <v>205.93</v>
      </c>
      <c r="YF45" s="150">
        <v>205.93</v>
      </c>
      <c r="YG45" s="150">
        <v>205.93</v>
      </c>
      <c r="YH45" s="150"/>
      <c r="YI45" s="150"/>
      <c r="YJ45" s="88">
        <f t="shared" si="156"/>
        <v>2223.6846845965788</v>
      </c>
      <c r="YK45" s="290">
        <v>238.23561316758895</v>
      </c>
      <c r="YL45" s="290">
        <v>179.12888535139436</v>
      </c>
      <c r="YM45" s="290">
        <v>183.34125858988244</v>
      </c>
      <c r="YN45" s="290">
        <v>178.2901889497706</v>
      </c>
      <c r="YO45" s="290">
        <v>175.84866254391582</v>
      </c>
      <c r="YP45" s="290">
        <v>484.98594239957811</v>
      </c>
      <c r="YQ45" s="290">
        <v>220.040568873805</v>
      </c>
      <c r="YR45" s="290">
        <v>217.65963764541789</v>
      </c>
      <c r="YS45" s="290">
        <v>129.9138169091502</v>
      </c>
      <c r="YT45" s="290">
        <f>VLOOKUP(C45,'[2]Фін.рез.(витрати)'!$C$8:$AM$94,37,0)</f>
        <v>216.24011016607562</v>
      </c>
      <c r="YU45" s="290"/>
      <c r="YV45" s="290"/>
      <c r="YW45" s="143">
        <f t="shared" si="157"/>
        <v>470.80468459657845</v>
      </c>
      <c r="YX45" s="88">
        <f t="shared" si="63"/>
        <v>0</v>
      </c>
      <c r="YY45" s="88">
        <f t="shared" si="64"/>
        <v>470.80468459657845</v>
      </c>
      <c r="YZ45" s="291">
        <f t="shared" si="158"/>
        <v>1696.3999999999996</v>
      </c>
      <c r="ZA45" s="291">
        <v>160.63999999999999</v>
      </c>
      <c r="ZB45" s="150">
        <v>160.63999999999999</v>
      </c>
      <c r="ZC45" s="150">
        <v>160.63999999999999</v>
      </c>
      <c r="ZD45" s="150">
        <v>160.63999999999999</v>
      </c>
      <c r="ZE45" s="150">
        <v>160.63999999999999</v>
      </c>
      <c r="ZF45" s="150">
        <v>160.63999999999999</v>
      </c>
      <c r="ZG45" s="150">
        <v>183.14</v>
      </c>
      <c r="ZH45" s="150">
        <v>183.14</v>
      </c>
      <c r="ZI45" s="150">
        <v>183.14</v>
      </c>
      <c r="ZJ45" s="150">
        <v>183.14</v>
      </c>
      <c r="ZK45" s="150"/>
      <c r="ZL45" s="150"/>
      <c r="ZM45" s="88">
        <f t="shared" si="159"/>
        <v>1376.0236881728504</v>
      </c>
      <c r="ZN45" s="291"/>
      <c r="ZO45" s="290">
        <v>190.31227225157355</v>
      </c>
      <c r="ZP45" s="290">
        <v>877.97434754842504</v>
      </c>
      <c r="ZQ45" s="290">
        <v>307.73706837285181</v>
      </c>
      <c r="ZR45" s="290"/>
      <c r="ZS45" s="290"/>
      <c r="ZT45" s="290"/>
      <c r="ZU45" s="290"/>
      <c r="ZV45" s="290"/>
      <c r="ZW45" s="290"/>
      <c r="ZX45" s="290"/>
      <c r="ZY45" s="290"/>
      <c r="ZZ45" s="88">
        <f t="shared" si="65"/>
        <v>-320.37631182714927</v>
      </c>
      <c r="AAA45" s="88">
        <f t="shared" si="66"/>
        <v>-320.37631182714927</v>
      </c>
      <c r="AAB45" s="88">
        <f t="shared" si="67"/>
        <v>0</v>
      </c>
      <c r="AAC45" s="291">
        <f t="shared" si="160"/>
        <v>0</v>
      </c>
      <c r="AAD45" s="291">
        <v>0</v>
      </c>
      <c r="AAE45" s="150">
        <v>0</v>
      </c>
      <c r="AAF45" s="150">
        <v>0</v>
      </c>
      <c r="AAG45" s="150">
        <v>0</v>
      </c>
      <c r="AAH45" s="150">
        <v>0</v>
      </c>
      <c r="AAI45" s="150">
        <v>0</v>
      </c>
      <c r="AAJ45" s="150">
        <v>0</v>
      </c>
      <c r="AAK45" s="150">
        <v>0</v>
      </c>
      <c r="AAL45" s="150">
        <v>0</v>
      </c>
      <c r="AAM45" s="150">
        <v>0</v>
      </c>
      <c r="AAN45" s="150"/>
      <c r="AAO45" s="150"/>
      <c r="AAP45" s="88">
        <f t="shared" si="161"/>
        <v>0</v>
      </c>
      <c r="AAQ45" s="290">
        <v>0</v>
      </c>
      <c r="AAR45" s="290">
        <v>0</v>
      </c>
      <c r="AAS45" s="290">
        <v>0</v>
      </c>
      <c r="AAT45" s="290">
        <v>0</v>
      </c>
      <c r="AAU45" s="290">
        <v>0</v>
      </c>
      <c r="AAV45" s="290">
        <v>0</v>
      </c>
      <c r="AAW45" s="290">
        <v>0</v>
      </c>
      <c r="AAX45" s="290">
        <v>0</v>
      </c>
      <c r="AAY45" s="290">
        <v>0</v>
      </c>
      <c r="AAZ45" s="290">
        <f>VLOOKUP(C45,'[2]Фін.рез.(витрати)'!$C$8:$AO$94,39,0)</f>
        <v>0</v>
      </c>
      <c r="ABA45" s="290"/>
      <c r="ABB45" s="290"/>
      <c r="ABC45" s="88">
        <f t="shared" si="68"/>
        <v>0</v>
      </c>
      <c r="ABD45" s="88">
        <f t="shared" si="69"/>
        <v>0</v>
      </c>
      <c r="ABE45" s="88">
        <f t="shared" si="70"/>
        <v>0</v>
      </c>
      <c r="ABF45" s="291">
        <f t="shared" si="162"/>
        <v>0</v>
      </c>
      <c r="ABG45" s="291">
        <v>0</v>
      </c>
      <c r="ABH45" s="150">
        <v>0</v>
      </c>
      <c r="ABI45" s="150">
        <v>0</v>
      </c>
      <c r="ABJ45" s="150">
        <v>0</v>
      </c>
      <c r="ABK45" s="150">
        <v>0</v>
      </c>
      <c r="ABL45" s="150">
        <v>0</v>
      </c>
      <c r="ABM45" s="150">
        <v>0</v>
      </c>
      <c r="ABN45" s="150">
        <v>0</v>
      </c>
      <c r="ABO45" s="150">
        <v>0</v>
      </c>
      <c r="ABP45" s="150">
        <v>0</v>
      </c>
      <c r="ABQ45" s="150"/>
      <c r="ABR45" s="150"/>
      <c r="ABS45" s="88">
        <f t="shared" si="163"/>
        <v>0</v>
      </c>
      <c r="ABT45" s="290">
        <v>0</v>
      </c>
      <c r="ABU45" s="290"/>
      <c r="ABV45" s="290"/>
      <c r="ABW45" s="290"/>
      <c r="ABX45" s="290"/>
      <c r="ABY45" s="290"/>
      <c r="ABZ45" s="290"/>
      <c r="ACA45" s="290">
        <v>0</v>
      </c>
      <c r="ACB45" s="290">
        <v>0</v>
      </c>
      <c r="ACC45" s="290">
        <f>VLOOKUP(C45,'[2]Фін.рез.(витрати)'!$C$8:$AP$94,40,0)</f>
        <v>0</v>
      </c>
      <c r="ACD45" s="290"/>
      <c r="ACE45" s="290"/>
      <c r="ACF45" s="88">
        <f t="shared" si="71"/>
        <v>0</v>
      </c>
      <c r="ACG45" s="88">
        <f t="shared" si="72"/>
        <v>0</v>
      </c>
      <c r="ACH45" s="88">
        <f t="shared" si="73"/>
        <v>0</v>
      </c>
      <c r="ACI45" s="86">
        <f t="shared" si="74"/>
        <v>9176.5999999999985</v>
      </c>
      <c r="ACJ45" s="88">
        <f t="shared" si="75"/>
        <v>13257.68090958</v>
      </c>
      <c r="ACK45" s="288">
        <f t="shared" si="76"/>
        <v>4081.0809095800014</v>
      </c>
      <c r="ACL45" s="88">
        <f t="shared" si="77"/>
        <v>0</v>
      </c>
      <c r="ACM45" s="88">
        <f t="shared" si="78"/>
        <v>4081.0809095800014</v>
      </c>
      <c r="ACN45" s="290">
        <f t="shared" si="164"/>
        <v>9176.5999999999985</v>
      </c>
      <c r="ACO45" s="290">
        <v>944.68</v>
      </c>
      <c r="ACP45" s="143">
        <v>944.68</v>
      </c>
      <c r="ACQ45" s="143">
        <v>944.68</v>
      </c>
      <c r="ACR45" s="143">
        <v>944.68</v>
      </c>
      <c r="ACS45" s="143">
        <v>944.68</v>
      </c>
      <c r="ACT45" s="143">
        <v>944.68</v>
      </c>
      <c r="ACU45" s="143">
        <v>877.13</v>
      </c>
      <c r="ACV45" s="143">
        <v>877.13</v>
      </c>
      <c r="ACW45" s="143">
        <v>877.13</v>
      </c>
      <c r="ACX45" s="143">
        <v>877.13</v>
      </c>
      <c r="ACY45" s="143"/>
      <c r="ACZ45" s="143"/>
      <c r="ADA45" s="8">
        <f t="shared" si="165"/>
        <v>13257.68090958</v>
      </c>
      <c r="ADB45" s="290">
        <v>867.27232980000008</v>
      </c>
      <c r="ADC45" s="290">
        <v>798.80152482000005</v>
      </c>
      <c r="ADD45" s="290">
        <v>1659.2404752000002</v>
      </c>
      <c r="ADE45" s="290">
        <v>1093.7739059999999</v>
      </c>
      <c r="ADF45" s="290">
        <v>735.26646456000003</v>
      </c>
      <c r="ADG45" s="290">
        <v>1993.4365679999999</v>
      </c>
      <c r="ADH45" s="290">
        <v>1759.4338860000003</v>
      </c>
      <c r="ADI45" s="290">
        <v>2121.7437792000001</v>
      </c>
      <c r="ADJ45" s="290">
        <v>1788.076836</v>
      </c>
      <c r="ADK45" s="290">
        <f>VLOOKUP(C45,'[2]Фін.рез.(витрати)'!$C$8:$AR$94,42,0)</f>
        <v>440.63513999999998</v>
      </c>
      <c r="ADL45" s="290"/>
      <c r="ADM45" s="290"/>
      <c r="ADN45" s="8">
        <f t="shared" si="79"/>
        <v>4081.0809095800014</v>
      </c>
      <c r="ADO45" s="8">
        <f t="shared" si="80"/>
        <v>0</v>
      </c>
      <c r="ADP45" s="8">
        <f t="shared" si="81"/>
        <v>4081.0809095800014</v>
      </c>
      <c r="ADQ45" s="290">
        <f t="shared" si="166"/>
        <v>0</v>
      </c>
      <c r="ADR45" s="290">
        <v>0</v>
      </c>
      <c r="ADS45" s="143">
        <v>0</v>
      </c>
      <c r="ADT45" s="143">
        <v>0</v>
      </c>
      <c r="ADU45" s="143">
        <v>0</v>
      </c>
      <c r="ADV45" s="143">
        <v>0</v>
      </c>
      <c r="ADW45" s="143">
        <v>0</v>
      </c>
      <c r="ADX45" s="143">
        <v>0</v>
      </c>
      <c r="ADY45" s="143">
        <v>0</v>
      </c>
      <c r="ADZ45" s="143">
        <v>0</v>
      </c>
      <c r="AEA45" s="143">
        <v>0</v>
      </c>
      <c r="AEB45" s="143"/>
      <c r="AEC45" s="143"/>
      <c r="AED45" s="8">
        <f t="shared" si="167"/>
        <v>0</v>
      </c>
      <c r="AEE45" s="290">
        <v>0</v>
      </c>
      <c r="AEF45" s="290">
        <v>0</v>
      </c>
      <c r="AEG45" s="290">
        <v>0</v>
      </c>
      <c r="AEH45" s="290">
        <v>0</v>
      </c>
      <c r="AEI45" s="290">
        <v>0</v>
      </c>
      <c r="AEJ45" s="290">
        <v>0</v>
      </c>
      <c r="AEK45" s="290">
        <v>0</v>
      </c>
      <c r="AEL45" s="290">
        <v>0</v>
      </c>
      <c r="AEM45" s="290">
        <v>0</v>
      </c>
      <c r="AEN45" s="290">
        <f>VLOOKUP(C45,'[2]Фін.рез.(витрати)'!$C$8:$AS$94,43,0)</f>
        <v>0</v>
      </c>
      <c r="AEO45" s="290"/>
      <c r="AEP45" s="290"/>
      <c r="AEQ45" s="8">
        <f t="shared" si="82"/>
        <v>0</v>
      </c>
      <c r="AER45" s="8">
        <f t="shared" si="83"/>
        <v>0</v>
      </c>
      <c r="AES45" s="8">
        <f t="shared" si="84"/>
        <v>0</v>
      </c>
      <c r="AET45" s="290">
        <f t="shared" si="168"/>
        <v>0</v>
      </c>
      <c r="AEU45" s="290"/>
      <c r="AEV45" s="143"/>
      <c r="AEW45" s="143"/>
      <c r="AEX45" s="143"/>
      <c r="AEY45" s="143"/>
      <c r="AEZ45" s="143"/>
      <c r="AFA45" s="143"/>
      <c r="AFB45" s="143"/>
      <c r="AFC45" s="143"/>
      <c r="AFD45" s="143"/>
      <c r="AFE45" s="143"/>
      <c r="AFF45" s="143"/>
      <c r="AFG45" s="8">
        <f t="shared" si="169"/>
        <v>0</v>
      </c>
      <c r="AFH45" s="290"/>
      <c r="AFI45" s="290"/>
      <c r="AFJ45" s="290"/>
      <c r="AFK45" s="290"/>
      <c r="AFL45" s="290"/>
      <c r="AFM45" s="290"/>
      <c r="AFN45" s="290"/>
      <c r="AFO45" s="290"/>
      <c r="AFP45" s="290"/>
      <c r="AFQ45" s="290"/>
      <c r="AFR45" s="290"/>
      <c r="AFS45" s="290"/>
      <c r="AFT45" s="8">
        <f t="shared" si="85"/>
        <v>0</v>
      </c>
      <c r="AFU45" s="8">
        <f t="shared" si="86"/>
        <v>0</v>
      </c>
      <c r="AFV45" s="94">
        <f t="shared" si="87"/>
        <v>0</v>
      </c>
      <c r="AFW45" s="293">
        <f t="shared" si="88"/>
        <v>33671</v>
      </c>
      <c r="AFX45" s="294">
        <f t="shared" si="89"/>
        <v>37813.767826864103</v>
      </c>
      <c r="AFY45" s="295">
        <f t="shared" si="90"/>
        <v>4142.767826864103</v>
      </c>
      <c r="AFZ45" s="8">
        <f t="shared" si="170"/>
        <v>0</v>
      </c>
      <c r="AGA45" s="95">
        <f t="shared" si="171"/>
        <v>4142.767826864103</v>
      </c>
      <c r="AGB45" s="296">
        <f t="shared" si="91"/>
        <v>40405.199999999997</v>
      </c>
      <c r="AGC45" s="295">
        <f t="shared" si="91"/>
        <v>45376.521392236922</v>
      </c>
      <c r="AGD45" s="295">
        <f t="shared" si="92"/>
        <v>4971.321392236925</v>
      </c>
      <c r="AGE45" s="8">
        <f t="shared" si="93"/>
        <v>0</v>
      </c>
      <c r="AGF45" s="94">
        <f t="shared" si="94"/>
        <v>4971.321392236925</v>
      </c>
      <c r="AGG45" s="107">
        <f t="shared" si="172"/>
        <v>2020.26</v>
      </c>
      <c r="AGH45" s="140">
        <f t="shared" si="173"/>
        <v>2268.8260696118464</v>
      </c>
      <c r="AGI45" s="295">
        <f t="shared" si="95"/>
        <v>248.56606961184639</v>
      </c>
      <c r="AGJ45" s="8">
        <f t="shared" si="96"/>
        <v>0</v>
      </c>
      <c r="AGK45" s="95">
        <f t="shared" si="97"/>
        <v>248.56606961184639</v>
      </c>
      <c r="AGL45" s="108">
        <f t="shared" si="174"/>
        <v>42425.46</v>
      </c>
      <c r="AGM45" s="108">
        <f t="shared" si="174"/>
        <v>47645.347461848767</v>
      </c>
      <c r="AGN45" s="297">
        <f t="shared" si="99"/>
        <v>5219.887461848768</v>
      </c>
      <c r="AGO45" s="108">
        <f t="shared" si="100"/>
        <v>0</v>
      </c>
      <c r="AGP45" s="109">
        <f t="shared" si="101"/>
        <v>5219.887461848768</v>
      </c>
      <c r="AGQ45" s="139">
        <f t="shared" si="175"/>
        <v>4.7619047619047616E-2</v>
      </c>
      <c r="AGR45" s="298"/>
      <c r="AGS45" s="298">
        <v>0.05</v>
      </c>
      <c r="AGT45" s="299"/>
      <c r="AGU45" s="177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</row>
    <row r="46" spans="1:892" s="141" customFormat="1" ht="12.75" outlineLevel="1" x14ac:dyDescent="0.25">
      <c r="A46" s="9">
        <v>476</v>
      </c>
      <c r="B46" s="285">
        <v>3</v>
      </c>
      <c r="C46" s="300" t="s">
        <v>747</v>
      </c>
      <c r="D46" s="301">
        <v>5</v>
      </c>
      <c r="E46" s="149">
        <v>2757</v>
      </c>
      <c r="F46" s="288">
        <f t="shared" si="0"/>
        <v>40944.1</v>
      </c>
      <c r="G46" s="289">
        <f t="shared" si="1"/>
        <v>47505.941925811989</v>
      </c>
      <c r="H46" s="288">
        <f t="shared" si="2"/>
        <v>6561.8419258119902</v>
      </c>
      <c r="I46" s="88">
        <f t="shared" si="3"/>
        <v>0</v>
      </c>
      <c r="J46" s="88">
        <f t="shared" si="4"/>
        <v>6561.8419258119902</v>
      </c>
      <c r="K46" s="290">
        <f t="shared" si="102"/>
        <v>14999.8</v>
      </c>
      <c r="L46" s="143">
        <v>1322.8</v>
      </c>
      <c r="M46" s="143">
        <v>1322.8</v>
      </c>
      <c r="N46" s="143">
        <v>1322.8</v>
      </c>
      <c r="O46" s="143">
        <v>1322.8</v>
      </c>
      <c r="P46" s="143">
        <v>1322.8</v>
      </c>
      <c r="Q46" s="143">
        <v>1322.8</v>
      </c>
      <c r="R46" s="143">
        <v>1765.75</v>
      </c>
      <c r="S46" s="143">
        <v>1765.75</v>
      </c>
      <c r="T46" s="143">
        <v>1765.75</v>
      </c>
      <c r="U46" s="143">
        <v>1765.75</v>
      </c>
      <c r="V46" s="143"/>
      <c r="W46" s="143"/>
      <c r="X46" s="143">
        <f t="shared" si="103"/>
        <v>18570.158532038124</v>
      </c>
      <c r="Y46" s="290">
        <v>0</v>
      </c>
      <c r="Z46" s="290">
        <v>8625.9975498002459</v>
      </c>
      <c r="AA46" s="290">
        <v>0</v>
      </c>
      <c r="AB46" s="290">
        <v>0</v>
      </c>
      <c r="AC46" s="290">
        <v>0</v>
      </c>
      <c r="AD46" s="290">
        <v>0</v>
      </c>
      <c r="AE46" s="290">
        <v>0</v>
      </c>
      <c r="AF46" s="290">
        <v>9944.1609822378778</v>
      </c>
      <c r="AG46" s="290">
        <v>0</v>
      </c>
      <c r="AH46" s="290">
        <v>0</v>
      </c>
      <c r="AI46" s="290"/>
      <c r="AJ46" s="290"/>
      <c r="AK46" s="143"/>
      <c r="AL46" s="143">
        <f t="shared" si="104"/>
        <v>0</v>
      </c>
      <c r="AM46" s="143">
        <f t="shared" si="5"/>
        <v>0</v>
      </c>
      <c r="AN46" s="290">
        <f t="shared" si="105"/>
        <v>2887.6</v>
      </c>
      <c r="AO46" s="143">
        <v>254.14</v>
      </c>
      <c r="AP46" s="143">
        <v>254.14</v>
      </c>
      <c r="AQ46" s="143">
        <v>254.14</v>
      </c>
      <c r="AR46" s="143">
        <v>254.14</v>
      </c>
      <c r="AS46" s="143">
        <v>254.14</v>
      </c>
      <c r="AT46" s="143">
        <v>254.14</v>
      </c>
      <c r="AU46" s="143">
        <v>340.69</v>
      </c>
      <c r="AV46" s="143">
        <v>340.69</v>
      </c>
      <c r="AW46" s="143">
        <v>340.69</v>
      </c>
      <c r="AX46" s="143">
        <v>340.69</v>
      </c>
      <c r="AY46" s="143"/>
      <c r="AZ46" s="143"/>
      <c r="BA46" s="8">
        <f t="shared" si="106"/>
        <v>3611.4086998044604</v>
      </c>
      <c r="BB46" s="290">
        <v>0</v>
      </c>
      <c r="BC46" s="290">
        <v>1652.3794114105929</v>
      </c>
      <c r="BD46" s="290">
        <v>0</v>
      </c>
      <c r="BE46" s="290">
        <v>0</v>
      </c>
      <c r="BF46" s="290">
        <v>0</v>
      </c>
      <c r="BG46" s="290">
        <v>0</v>
      </c>
      <c r="BH46" s="290">
        <v>0</v>
      </c>
      <c r="BI46" s="290">
        <v>1959.0292883938675</v>
      </c>
      <c r="BJ46" s="290">
        <v>0</v>
      </c>
      <c r="BK46" s="290">
        <v>0</v>
      </c>
      <c r="BL46" s="290"/>
      <c r="BM46" s="290"/>
      <c r="BN46" s="143"/>
      <c r="BO46" s="8">
        <f t="shared" si="6"/>
        <v>0</v>
      </c>
      <c r="BP46" s="8">
        <f t="shared" si="7"/>
        <v>0</v>
      </c>
      <c r="BQ46" s="290">
        <f t="shared" si="107"/>
        <v>1685.7999999999997</v>
      </c>
      <c r="BR46" s="143">
        <v>160.41999999999999</v>
      </c>
      <c r="BS46" s="263">
        <v>160.41999999999999</v>
      </c>
      <c r="BT46" s="143">
        <v>160.41999999999999</v>
      </c>
      <c r="BU46" s="143">
        <v>160.41999999999999</v>
      </c>
      <c r="BV46" s="143">
        <v>160.41999999999999</v>
      </c>
      <c r="BW46" s="143">
        <v>160.41999999999999</v>
      </c>
      <c r="BX46" s="143">
        <v>180.82</v>
      </c>
      <c r="BY46" s="143">
        <v>180.82</v>
      </c>
      <c r="BZ46" s="143">
        <v>180.82</v>
      </c>
      <c r="CA46" s="143">
        <v>180.82</v>
      </c>
      <c r="CB46" s="143"/>
      <c r="CC46" s="143"/>
      <c r="CD46" s="290">
        <f t="shared" si="108"/>
        <v>1803.6022690829998</v>
      </c>
      <c r="CE46" s="290">
        <v>186.617174025</v>
      </c>
      <c r="CF46" s="290">
        <v>182.46128846849999</v>
      </c>
      <c r="CG46" s="290">
        <v>182.03284769999999</v>
      </c>
      <c r="CH46" s="290">
        <v>181.10971275</v>
      </c>
      <c r="CI46" s="290">
        <v>181.94440986449999</v>
      </c>
      <c r="CJ46" s="290">
        <v>181.94874412499999</v>
      </c>
      <c r="CK46" s="290">
        <v>177.70548224999999</v>
      </c>
      <c r="CL46" s="290">
        <v>176.31717194999999</v>
      </c>
      <c r="CM46" s="290">
        <v>175.04158769999998</v>
      </c>
      <c r="CN46" s="290">
        <v>178.42385024999999</v>
      </c>
      <c r="CO46" s="290"/>
      <c r="CP46" s="290"/>
      <c r="CQ46" s="143"/>
      <c r="CR46" s="8">
        <f t="shared" si="8"/>
        <v>0</v>
      </c>
      <c r="CS46" s="8">
        <f t="shared" si="9"/>
        <v>0</v>
      </c>
      <c r="CT46" s="290">
        <f t="shared" si="109"/>
        <v>0</v>
      </c>
      <c r="CU46" s="290">
        <v>0</v>
      </c>
      <c r="CV46" s="143">
        <v>0</v>
      </c>
      <c r="CW46" s="143">
        <v>0</v>
      </c>
      <c r="CX46" s="143">
        <v>0</v>
      </c>
      <c r="CY46" s="143">
        <v>0</v>
      </c>
      <c r="CZ46" s="143">
        <v>0</v>
      </c>
      <c r="DA46" s="143">
        <v>0</v>
      </c>
      <c r="DB46" s="143">
        <v>0</v>
      </c>
      <c r="DC46" s="143">
        <v>0</v>
      </c>
      <c r="DD46" s="143">
        <v>0</v>
      </c>
      <c r="DE46" s="143"/>
      <c r="DF46" s="143"/>
      <c r="DG46" s="290">
        <f t="shared" si="110"/>
        <v>0</v>
      </c>
      <c r="DH46" s="290">
        <v>0</v>
      </c>
      <c r="DI46" s="290">
        <v>0</v>
      </c>
      <c r="DJ46" s="290">
        <v>0</v>
      </c>
      <c r="DK46" s="290">
        <v>0</v>
      </c>
      <c r="DL46" s="290">
        <v>0</v>
      </c>
      <c r="DM46" s="290">
        <v>0</v>
      </c>
      <c r="DN46" s="290">
        <v>0</v>
      </c>
      <c r="DO46" s="290">
        <v>0</v>
      </c>
      <c r="DP46" s="290">
        <v>0</v>
      </c>
      <c r="DQ46" s="290">
        <v>0</v>
      </c>
      <c r="DR46" s="290"/>
      <c r="DS46" s="290"/>
      <c r="DT46" s="143">
        <f t="shared" si="111"/>
        <v>0</v>
      </c>
      <c r="DU46" s="8">
        <f t="shared" si="10"/>
        <v>0</v>
      </c>
      <c r="DV46" s="8">
        <f t="shared" si="112"/>
        <v>0</v>
      </c>
      <c r="DW46" s="290">
        <f t="shared" si="176"/>
        <v>776.2</v>
      </c>
      <c r="DX46" s="290">
        <v>68.36</v>
      </c>
      <c r="DY46" s="143">
        <v>68.36</v>
      </c>
      <c r="DZ46" s="143">
        <v>68.36</v>
      </c>
      <c r="EA46" s="143">
        <v>68.36</v>
      </c>
      <c r="EB46" s="143">
        <v>68.36</v>
      </c>
      <c r="EC46" s="143">
        <v>68.36</v>
      </c>
      <c r="ED46" s="143">
        <v>91.51</v>
      </c>
      <c r="EE46" s="143">
        <v>91.51</v>
      </c>
      <c r="EF46" s="143">
        <v>91.51</v>
      </c>
      <c r="EG46" s="143">
        <v>91.51</v>
      </c>
      <c r="EH46" s="143"/>
      <c r="EI46" s="143"/>
      <c r="EJ46" s="143"/>
      <c r="EK46" s="290">
        <f t="shared" si="113"/>
        <v>968.56078148522556</v>
      </c>
      <c r="EL46" s="290">
        <v>0</v>
      </c>
      <c r="EM46" s="290">
        <v>443.16493091044293</v>
      </c>
      <c r="EN46" s="290">
        <v>0</v>
      </c>
      <c r="EO46" s="290">
        <v>0</v>
      </c>
      <c r="EP46" s="290">
        <v>0</v>
      </c>
      <c r="EQ46" s="290">
        <v>0</v>
      </c>
      <c r="ER46" s="290">
        <v>0</v>
      </c>
      <c r="ES46" s="290">
        <v>525.39585057478257</v>
      </c>
      <c r="ET46" s="290">
        <v>0</v>
      </c>
      <c r="EU46" s="290">
        <v>0</v>
      </c>
      <c r="EV46" s="290"/>
      <c r="EW46" s="290"/>
      <c r="EX46" s="8">
        <f t="shared" si="12"/>
        <v>192.36078148522552</v>
      </c>
      <c r="EY46" s="8">
        <f t="shared" si="114"/>
        <v>0</v>
      </c>
      <c r="EZ46" s="8">
        <f t="shared" si="115"/>
        <v>192.36078148522552</v>
      </c>
      <c r="FA46" s="290">
        <f t="shared" si="116"/>
        <v>7200.7999999999993</v>
      </c>
      <c r="FB46" s="290">
        <v>633.41999999999996</v>
      </c>
      <c r="FC46" s="143">
        <v>633.41999999999996</v>
      </c>
      <c r="FD46" s="143">
        <v>633.41999999999996</v>
      </c>
      <c r="FE46" s="143">
        <v>633.41999999999996</v>
      </c>
      <c r="FF46" s="143">
        <v>633.41999999999996</v>
      </c>
      <c r="FG46" s="143">
        <v>633.41999999999996</v>
      </c>
      <c r="FH46" s="143">
        <v>850.07</v>
      </c>
      <c r="FI46" s="143">
        <v>850.07</v>
      </c>
      <c r="FJ46" s="143">
        <v>850.07</v>
      </c>
      <c r="FK46" s="143">
        <v>850.07</v>
      </c>
      <c r="FL46" s="143"/>
      <c r="FM46" s="143"/>
      <c r="FN46" s="8">
        <f t="shared" si="117"/>
        <v>9072.1026654029938</v>
      </c>
      <c r="FO46" s="290">
        <v>0</v>
      </c>
      <c r="FP46" s="290">
        <v>4165.608390091641</v>
      </c>
      <c r="FQ46" s="290">
        <v>0</v>
      </c>
      <c r="FR46" s="290">
        <v>0</v>
      </c>
      <c r="FS46" s="290">
        <v>0</v>
      </c>
      <c r="FT46" s="290">
        <v>0</v>
      </c>
      <c r="FU46" s="290">
        <v>0</v>
      </c>
      <c r="FV46" s="290">
        <v>4906.4942753113528</v>
      </c>
      <c r="FW46" s="290">
        <v>0</v>
      </c>
      <c r="FX46" s="290">
        <v>0</v>
      </c>
      <c r="FY46" s="290"/>
      <c r="FZ46" s="290"/>
      <c r="GA46" s="143">
        <f t="shared" si="118"/>
        <v>1871.3026654029945</v>
      </c>
      <c r="GB46" s="8">
        <f t="shared" si="119"/>
        <v>0</v>
      </c>
      <c r="GC46" s="8">
        <f t="shared" si="120"/>
        <v>1871.3026654029945</v>
      </c>
      <c r="GD46" s="290">
        <f t="shared" si="121"/>
        <v>0</v>
      </c>
      <c r="GE46" s="143"/>
      <c r="GF46" s="143"/>
      <c r="GG46" s="143"/>
      <c r="GH46" s="143"/>
      <c r="GI46" s="143"/>
      <c r="GJ46" s="143"/>
      <c r="GK46" s="143"/>
      <c r="GL46" s="143"/>
      <c r="GM46" s="143"/>
      <c r="GN46" s="143"/>
      <c r="GO46" s="143"/>
      <c r="GP46" s="143"/>
      <c r="GQ46" s="8">
        <f t="shared" si="122"/>
        <v>0</v>
      </c>
      <c r="GR46" s="290">
        <v>0</v>
      </c>
      <c r="GS46" s="290">
        <f>VLOOKUP(C46,'[2]Фін.рез.(витрати)'!$C$8:$V$94,20,0)</f>
        <v>0</v>
      </c>
      <c r="GT46" s="290"/>
      <c r="GU46" s="290"/>
      <c r="GV46" s="143">
        <f t="shared" si="123"/>
        <v>0</v>
      </c>
      <c r="GW46" s="8">
        <f t="shared" si="13"/>
        <v>0</v>
      </c>
      <c r="GX46" s="8">
        <f t="shared" si="14"/>
        <v>0</v>
      </c>
      <c r="GY46" s="290">
        <f t="shared" si="124"/>
        <v>13393.900000000001</v>
      </c>
      <c r="GZ46" s="290">
        <v>1185.25</v>
      </c>
      <c r="HA46" s="143">
        <v>1185.25</v>
      </c>
      <c r="HB46" s="143">
        <v>1185.25</v>
      </c>
      <c r="HC46" s="143">
        <v>1185.25</v>
      </c>
      <c r="HD46" s="143">
        <v>1185.25</v>
      </c>
      <c r="HE46" s="143">
        <v>1185.25</v>
      </c>
      <c r="HF46" s="143">
        <v>1570.6</v>
      </c>
      <c r="HG46" s="143">
        <v>1570.6</v>
      </c>
      <c r="HH46" s="143">
        <v>1570.6</v>
      </c>
      <c r="HI46" s="143">
        <v>1570.6</v>
      </c>
      <c r="HJ46" s="143"/>
      <c r="HK46" s="143"/>
      <c r="HL46" s="8">
        <f t="shared" si="125"/>
        <v>13480.108977998185</v>
      </c>
      <c r="HM46" s="290">
        <v>1719.6288404078641</v>
      </c>
      <c r="HN46" s="290">
        <v>1270.4732701493456</v>
      </c>
      <c r="HO46" s="290">
        <v>1492.5077961072786</v>
      </c>
      <c r="HP46" s="290">
        <v>1513.3593360542211</v>
      </c>
      <c r="HQ46" s="290">
        <v>1277.0309660819244</v>
      </c>
      <c r="HR46" s="290">
        <v>1273.9920986672691</v>
      </c>
      <c r="HS46" s="290">
        <v>1173.9101511884955</v>
      </c>
      <c r="HT46" s="290">
        <v>1167.0318653796501</v>
      </c>
      <c r="HU46" s="290">
        <v>1311.8776229454943</v>
      </c>
      <c r="HV46" s="290">
        <v>1280.2970310166434</v>
      </c>
      <c r="HW46" s="290"/>
      <c r="HX46" s="290"/>
      <c r="HY46" s="8">
        <f t="shared" si="15"/>
        <v>86.2089779981834</v>
      </c>
      <c r="HZ46" s="8">
        <f t="shared" si="16"/>
        <v>0</v>
      </c>
      <c r="IA46" s="8">
        <f t="shared" si="17"/>
        <v>86.2089779981834</v>
      </c>
      <c r="IB46" s="291">
        <f t="shared" si="126"/>
        <v>0</v>
      </c>
      <c r="IC46" s="291">
        <v>0</v>
      </c>
      <c r="ID46" s="150">
        <v>0</v>
      </c>
      <c r="IE46" s="150">
        <v>0</v>
      </c>
      <c r="IF46" s="291">
        <v>0</v>
      </c>
      <c r="IG46" s="291">
        <v>0</v>
      </c>
      <c r="IH46" s="291">
        <v>0</v>
      </c>
      <c r="II46" s="291">
        <v>0</v>
      </c>
      <c r="IJ46" s="291"/>
      <c r="IK46" s="291"/>
      <c r="IL46" s="291"/>
      <c r="IM46" s="291"/>
      <c r="IN46" s="291"/>
      <c r="IO46" s="88">
        <f t="shared" si="127"/>
        <v>0</v>
      </c>
      <c r="IP46" s="290">
        <v>0</v>
      </c>
      <c r="IQ46" s="290">
        <v>0</v>
      </c>
      <c r="IR46" s="290">
        <v>0</v>
      </c>
      <c r="IS46" s="290">
        <v>0</v>
      </c>
      <c r="IT46" s="290">
        <v>0</v>
      </c>
      <c r="IU46" s="290">
        <v>0</v>
      </c>
      <c r="IV46" s="290">
        <v>0</v>
      </c>
      <c r="IW46" s="290">
        <v>0</v>
      </c>
      <c r="IX46" s="290">
        <v>0</v>
      </c>
      <c r="IY46" s="290">
        <v>0</v>
      </c>
      <c r="IZ46" s="290"/>
      <c r="JA46" s="290"/>
      <c r="JB46" s="150">
        <f t="shared" si="18"/>
        <v>0</v>
      </c>
      <c r="JC46" s="88">
        <f t="shared" si="19"/>
        <v>0</v>
      </c>
      <c r="JD46" s="88">
        <f t="shared" si="20"/>
        <v>0</v>
      </c>
      <c r="JE46" s="291">
        <f t="shared" si="128"/>
        <v>0</v>
      </c>
      <c r="JF46" s="291">
        <v>0</v>
      </c>
      <c r="JG46" s="150">
        <v>0</v>
      </c>
      <c r="JH46" s="150">
        <v>0</v>
      </c>
      <c r="JI46" s="150">
        <v>0</v>
      </c>
      <c r="JJ46" s="150">
        <v>0</v>
      </c>
      <c r="JK46" s="150">
        <v>0</v>
      </c>
      <c r="JL46" s="150">
        <v>0</v>
      </c>
      <c r="JM46" s="150">
        <v>0</v>
      </c>
      <c r="JN46" s="150">
        <v>0</v>
      </c>
      <c r="JO46" s="150">
        <v>0</v>
      </c>
      <c r="JP46" s="150"/>
      <c r="JQ46" s="150"/>
      <c r="JR46" s="291">
        <f t="shared" si="129"/>
        <v>0</v>
      </c>
      <c r="JS46" s="290">
        <v>0</v>
      </c>
      <c r="JT46" s="290">
        <v>0</v>
      </c>
      <c r="JU46" s="290">
        <v>0</v>
      </c>
      <c r="JV46" s="290">
        <v>0</v>
      </c>
      <c r="JW46" s="290">
        <v>0</v>
      </c>
      <c r="JX46" s="290">
        <v>0</v>
      </c>
      <c r="JY46" s="290">
        <v>0</v>
      </c>
      <c r="JZ46" s="290">
        <v>0</v>
      </c>
      <c r="KA46" s="290">
        <v>0</v>
      </c>
      <c r="KB46" s="290">
        <v>0</v>
      </c>
      <c r="KC46" s="290"/>
      <c r="KD46" s="290"/>
      <c r="KE46" s="150">
        <f t="shared" si="21"/>
        <v>0</v>
      </c>
      <c r="KF46" s="88">
        <f t="shared" si="22"/>
        <v>0</v>
      </c>
      <c r="KG46" s="88">
        <f t="shared" si="23"/>
        <v>0</v>
      </c>
      <c r="KH46" s="291">
        <f t="shared" si="130"/>
        <v>13489.259999999998</v>
      </c>
      <c r="KI46" s="291">
        <v>1186.6300000000001</v>
      </c>
      <c r="KJ46" s="150">
        <v>1186.6300000000001</v>
      </c>
      <c r="KK46" s="150">
        <v>1186.6300000000001</v>
      </c>
      <c r="KL46" s="150">
        <v>1186.6300000000001</v>
      </c>
      <c r="KM46" s="150">
        <v>1186.6300000000001</v>
      </c>
      <c r="KN46" s="150">
        <v>1186.6300000000001</v>
      </c>
      <c r="KO46" s="150">
        <v>1592.37</v>
      </c>
      <c r="KP46" s="150">
        <v>1592.37</v>
      </c>
      <c r="KQ46" s="150">
        <v>1592.37</v>
      </c>
      <c r="KR46" s="150">
        <v>1592.37</v>
      </c>
      <c r="KS46" s="150"/>
      <c r="KT46" s="150"/>
      <c r="KU46" s="88">
        <f t="shared" si="131"/>
        <v>18813.462839156608</v>
      </c>
      <c r="KV46" s="290">
        <v>1616.8306139805331</v>
      </c>
      <c r="KW46" s="290">
        <v>1728.745399271658</v>
      </c>
      <c r="KX46" s="290">
        <v>1717.8341222103038</v>
      </c>
      <c r="KY46" s="290">
        <v>1633.7272920002642</v>
      </c>
      <c r="KZ46" s="290">
        <v>1704.3811029219949</v>
      </c>
      <c r="LA46" s="290">
        <v>2193.5706533601078</v>
      </c>
      <c r="LB46" s="290">
        <v>2035.8223855590745</v>
      </c>
      <c r="LC46" s="290">
        <v>2021.5303779864128</v>
      </c>
      <c r="LD46" s="290">
        <v>2084.7929111916878</v>
      </c>
      <c r="LE46" s="290">
        <v>2076.2279806745696</v>
      </c>
      <c r="LF46" s="290"/>
      <c r="LG46" s="290"/>
      <c r="LH46" s="150">
        <f t="shared" si="132"/>
        <v>5324.2028391566091</v>
      </c>
      <c r="LI46" s="88">
        <f t="shared" si="24"/>
        <v>0</v>
      </c>
      <c r="LJ46" s="88">
        <f t="shared" si="25"/>
        <v>5324.2028391566091</v>
      </c>
      <c r="LK46" s="88">
        <f t="shared" si="133"/>
        <v>0</v>
      </c>
      <c r="LL46" s="150"/>
      <c r="LM46" s="150"/>
      <c r="LN46" s="150"/>
      <c r="LO46" s="150"/>
      <c r="LP46" s="150"/>
      <c r="LQ46" s="150"/>
      <c r="LR46" s="150"/>
      <c r="LS46" s="150"/>
      <c r="LT46" s="150"/>
      <c r="LU46" s="150"/>
      <c r="LV46" s="150"/>
      <c r="LW46" s="150"/>
      <c r="LX46" s="88">
        <f t="shared" si="26"/>
        <v>0</v>
      </c>
      <c r="LY46" s="150"/>
      <c r="LZ46" s="150"/>
      <c r="MA46" s="150"/>
      <c r="MB46" s="150"/>
      <c r="MC46" s="150"/>
      <c r="MD46" s="150"/>
      <c r="ME46" s="150"/>
      <c r="MF46" s="150"/>
      <c r="MG46" s="150"/>
      <c r="MH46" s="150"/>
      <c r="MI46" s="150"/>
      <c r="MJ46" s="291">
        <v>0</v>
      </c>
      <c r="MK46" s="150"/>
      <c r="ML46" s="88">
        <f t="shared" si="27"/>
        <v>0</v>
      </c>
      <c r="MM46" s="88">
        <f t="shared" si="28"/>
        <v>0</v>
      </c>
      <c r="MN46" s="88">
        <f t="shared" si="134"/>
        <v>51734.359999999993</v>
      </c>
      <c r="MO46" s="88">
        <v>4860.6400000000003</v>
      </c>
      <c r="MP46" s="150">
        <v>4860.6400000000003</v>
      </c>
      <c r="MQ46" s="150">
        <v>4860.6400000000003</v>
      </c>
      <c r="MR46" s="150">
        <v>4860.6400000000003</v>
      </c>
      <c r="MS46" s="150">
        <v>4860.6400000000003</v>
      </c>
      <c r="MT46" s="150">
        <v>4860.6400000000003</v>
      </c>
      <c r="MU46" s="150">
        <v>5642.63</v>
      </c>
      <c r="MV46" s="150">
        <v>5642.63</v>
      </c>
      <c r="MW46" s="150">
        <v>5642.63</v>
      </c>
      <c r="MX46" s="150">
        <v>5642.63</v>
      </c>
      <c r="MY46" s="150"/>
      <c r="MZ46" s="150"/>
      <c r="NA46" s="88">
        <f t="shared" si="135"/>
        <v>5707.9004809270718</v>
      </c>
      <c r="NB46" s="8">
        <v>1773.2728826319171</v>
      </c>
      <c r="NC46" s="8">
        <v>0</v>
      </c>
      <c r="ND46" s="8">
        <v>0</v>
      </c>
      <c r="NE46" s="8">
        <v>0</v>
      </c>
      <c r="NF46" s="8">
        <v>0</v>
      </c>
      <c r="NG46" s="8">
        <v>3934.6275982951547</v>
      </c>
      <c r="NH46" s="8">
        <v>0</v>
      </c>
      <c r="NI46" s="8">
        <v>0</v>
      </c>
      <c r="NJ46" s="8">
        <v>0</v>
      </c>
      <c r="NK46" s="8">
        <v>0</v>
      </c>
      <c r="NL46" s="8"/>
      <c r="NM46" s="8"/>
      <c r="NN46" s="150">
        <f t="shared" si="136"/>
        <v>-46026.459519072923</v>
      </c>
      <c r="NO46" s="88">
        <f t="shared" si="29"/>
        <v>-46026.459519072923</v>
      </c>
      <c r="NP46" s="88">
        <f t="shared" si="30"/>
        <v>0</v>
      </c>
      <c r="NQ46" s="86">
        <f t="shared" si="31"/>
        <v>16732.98</v>
      </c>
      <c r="NR46" s="289">
        <f t="shared" si="32"/>
        <v>14428.859999999999</v>
      </c>
      <c r="NS46" s="288">
        <f t="shared" si="33"/>
        <v>-2304.1200000000008</v>
      </c>
      <c r="NT46" s="88">
        <f t="shared" si="34"/>
        <v>-2304.1200000000008</v>
      </c>
      <c r="NU46" s="88">
        <f t="shared" si="35"/>
        <v>0</v>
      </c>
      <c r="NV46" s="290">
        <f t="shared" si="137"/>
        <v>4528.78</v>
      </c>
      <c r="NW46" s="290">
        <v>411.53</v>
      </c>
      <c r="NX46" s="143">
        <v>411.53</v>
      </c>
      <c r="NY46" s="143">
        <v>411.53</v>
      </c>
      <c r="NZ46" s="290">
        <v>411.53</v>
      </c>
      <c r="OA46" s="290">
        <v>411.53</v>
      </c>
      <c r="OB46" s="290">
        <v>411.53</v>
      </c>
      <c r="OC46" s="290">
        <v>514.9</v>
      </c>
      <c r="OD46" s="290">
        <v>514.9</v>
      </c>
      <c r="OE46" s="290">
        <v>514.9</v>
      </c>
      <c r="OF46" s="290">
        <v>514.9</v>
      </c>
      <c r="OG46" s="290"/>
      <c r="OH46" s="290"/>
      <c r="OI46" s="8">
        <f t="shared" si="138"/>
        <v>7531.3099999999995</v>
      </c>
      <c r="OJ46" s="8">
        <v>0</v>
      </c>
      <c r="OK46" s="8">
        <v>0</v>
      </c>
      <c r="OL46" s="8">
        <v>3895.48</v>
      </c>
      <c r="OM46" s="8"/>
      <c r="ON46" s="8">
        <v>3635.83</v>
      </c>
      <c r="OO46" s="8">
        <v>0</v>
      </c>
      <c r="OP46" s="8">
        <v>0</v>
      </c>
      <c r="OQ46" s="8">
        <v>0</v>
      </c>
      <c r="OR46" s="8">
        <v>0</v>
      </c>
      <c r="OS46" s="8">
        <v>0</v>
      </c>
      <c r="OT46" s="8"/>
      <c r="OU46" s="8"/>
      <c r="OV46" s="143">
        <f t="shared" si="139"/>
        <v>3002.5299999999997</v>
      </c>
      <c r="OW46" s="8">
        <f t="shared" si="36"/>
        <v>0</v>
      </c>
      <c r="OX46" s="8">
        <f t="shared" si="37"/>
        <v>3002.5299999999997</v>
      </c>
      <c r="OY46" s="290">
        <f t="shared" si="140"/>
        <v>6888.7800000000007</v>
      </c>
      <c r="OZ46" s="290">
        <v>656.57</v>
      </c>
      <c r="PA46" s="143">
        <v>656.57</v>
      </c>
      <c r="PB46" s="143">
        <v>656.57</v>
      </c>
      <c r="PC46" s="143">
        <v>656.57</v>
      </c>
      <c r="PD46" s="143">
        <v>656.57</v>
      </c>
      <c r="PE46" s="143">
        <v>656.57</v>
      </c>
      <c r="PF46" s="143">
        <v>737.34</v>
      </c>
      <c r="PG46" s="143">
        <v>737.34</v>
      </c>
      <c r="PH46" s="143">
        <v>737.34</v>
      </c>
      <c r="PI46" s="143">
        <v>737.34</v>
      </c>
      <c r="PJ46" s="143"/>
      <c r="PK46" s="143"/>
      <c r="PL46" s="8">
        <f t="shared" si="141"/>
        <v>6897.5499999999993</v>
      </c>
      <c r="PM46" s="290">
        <v>0</v>
      </c>
      <c r="PN46" s="290">
        <v>0</v>
      </c>
      <c r="PO46" s="290">
        <v>0</v>
      </c>
      <c r="PP46" s="290">
        <v>0</v>
      </c>
      <c r="PQ46" s="290">
        <v>0</v>
      </c>
      <c r="PR46" s="290">
        <v>0</v>
      </c>
      <c r="PS46" s="290">
        <v>0</v>
      </c>
      <c r="PT46" s="290">
        <v>0</v>
      </c>
      <c r="PU46" s="290">
        <v>3386.49</v>
      </c>
      <c r="PV46" s="290">
        <v>3511.06</v>
      </c>
      <c r="PW46" s="290"/>
      <c r="PX46" s="290"/>
      <c r="PY46" s="143">
        <f t="shared" si="142"/>
        <v>8.7699999999986176</v>
      </c>
      <c r="PZ46" s="8">
        <f t="shared" si="38"/>
        <v>0</v>
      </c>
      <c r="QA46" s="8">
        <f t="shared" si="39"/>
        <v>8.7699999999986176</v>
      </c>
      <c r="QB46" s="290">
        <f t="shared" si="143"/>
        <v>964.74</v>
      </c>
      <c r="QC46" s="290">
        <v>85.45</v>
      </c>
      <c r="QD46" s="143">
        <v>85.45</v>
      </c>
      <c r="QE46" s="143">
        <v>85.45</v>
      </c>
      <c r="QF46" s="143">
        <v>85.45</v>
      </c>
      <c r="QG46" s="143">
        <v>85.45</v>
      </c>
      <c r="QH46" s="143">
        <v>85.45</v>
      </c>
      <c r="QI46" s="143">
        <v>113.01</v>
      </c>
      <c r="QJ46" s="143">
        <v>113.01</v>
      </c>
      <c r="QK46" s="143">
        <v>113.01</v>
      </c>
      <c r="QL46" s="143">
        <v>113.01</v>
      </c>
      <c r="QM46" s="143"/>
      <c r="QN46" s="143"/>
      <c r="QO46" s="8">
        <f t="shared" si="144"/>
        <v>0</v>
      </c>
      <c r="QP46" s="290">
        <v>0</v>
      </c>
      <c r="QQ46" s="290">
        <v>0</v>
      </c>
      <c r="QR46" s="290">
        <v>0</v>
      </c>
      <c r="QS46" s="290"/>
      <c r="QT46" s="290">
        <v>0</v>
      </c>
      <c r="QU46" s="290"/>
      <c r="QV46" s="290"/>
      <c r="QW46" s="290">
        <v>0</v>
      </c>
      <c r="QX46" s="290"/>
      <c r="QY46" s="290">
        <v>0</v>
      </c>
      <c r="QZ46" s="290"/>
      <c r="RA46" s="290"/>
      <c r="RB46" s="143">
        <f t="shared" si="145"/>
        <v>-964.74</v>
      </c>
      <c r="RC46" s="8">
        <f t="shared" si="40"/>
        <v>-964.74</v>
      </c>
      <c r="RD46" s="8">
        <f t="shared" si="41"/>
        <v>0</v>
      </c>
      <c r="RE46" s="290">
        <f t="shared" si="146"/>
        <v>0</v>
      </c>
      <c r="RF46" s="8">
        <v>0</v>
      </c>
      <c r="RG46" s="143">
        <v>0</v>
      </c>
      <c r="RH46" s="143">
        <v>0</v>
      </c>
      <c r="RI46" s="143">
        <v>0</v>
      </c>
      <c r="RJ46" s="143">
        <v>0</v>
      </c>
      <c r="RK46" s="143">
        <v>0</v>
      </c>
      <c r="RL46" s="292">
        <v>0</v>
      </c>
      <c r="RM46" s="143">
        <v>0</v>
      </c>
      <c r="RN46" s="143">
        <v>0</v>
      </c>
      <c r="RO46" s="143">
        <v>0</v>
      </c>
      <c r="RP46" s="143"/>
      <c r="RQ46" s="143"/>
      <c r="RR46" s="8">
        <f t="shared" si="147"/>
        <v>0</v>
      </c>
      <c r="RS46" s="290">
        <v>0</v>
      </c>
      <c r="RT46" s="290"/>
      <c r="RU46" s="290">
        <v>0</v>
      </c>
      <c r="RV46" s="290">
        <v>0</v>
      </c>
      <c r="RW46" s="290">
        <v>0</v>
      </c>
      <c r="RX46" s="290">
        <v>0</v>
      </c>
      <c r="RY46" s="290"/>
      <c r="RZ46" s="290">
        <v>0</v>
      </c>
      <c r="SA46" s="290">
        <v>0</v>
      </c>
      <c r="SB46" s="290">
        <v>0</v>
      </c>
      <c r="SC46" s="290"/>
      <c r="SD46" s="290"/>
      <c r="SE46" s="8">
        <f t="shared" si="42"/>
        <v>0</v>
      </c>
      <c r="SF46" s="8">
        <f t="shared" si="43"/>
        <v>0</v>
      </c>
      <c r="SG46" s="8">
        <f t="shared" si="44"/>
        <v>0</v>
      </c>
      <c r="SH46" s="290">
        <f t="shared" si="148"/>
        <v>2647.8</v>
      </c>
      <c r="SI46" s="290">
        <v>251.66</v>
      </c>
      <c r="SJ46" s="143">
        <v>251.66</v>
      </c>
      <c r="SK46" s="143">
        <v>251.66</v>
      </c>
      <c r="SL46" s="143">
        <v>251.66</v>
      </c>
      <c r="SM46" s="143">
        <v>251.66</v>
      </c>
      <c r="SN46" s="143">
        <v>251.66</v>
      </c>
      <c r="SO46" s="143">
        <v>284.45999999999998</v>
      </c>
      <c r="SP46" s="143">
        <v>284.45999999999998</v>
      </c>
      <c r="SQ46" s="143">
        <v>284.45999999999998</v>
      </c>
      <c r="SR46" s="143">
        <v>284.45999999999998</v>
      </c>
      <c r="SS46" s="143"/>
      <c r="ST46" s="143"/>
      <c r="SU46" s="8">
        <f t="shared" si="149"/>
        <v>0</v>
      </c>
      <c r="SV46" s="290">
        <v>0</v>
      </c>
      <c r="SW46" s="290">
        <v>0</v>
      </c>
      <c r="SX46" s="290">
        <v>0</v>
      </c>
      <c r="SY46" s="290">
        <v>0</v>
      </c>
      <c r="SZ46" s="290">
        <v>0</v>
      </c>
      <c r="TA46" s="290"/>
      <c r="TB46" s="290"/>
      <c r="TC46" s="290">
        <v>0</v>
      </c>
      <c r="TD46" s="290">
        <v>0</v>
      </c>
      <c r="TE46" s="290">
        <f>VLOOKUP(C46,'[2]Фін.рез.(витрати)'!$C$8:$AH$94,32,0)</f>
        <v>0</v>
      </c>
      <c r="TF46" s="290"/>
      <c r="TG46" s="290"/>
      <c r="TH46" s="8">
        <f t="shared" si="45"/>
        <v>-2647.8</v>
      </c>
      <c r="TI46" s="8">
        <f t="shared" si="46"/>
        <v>-2647.8</v>
      </c>
      <c r="TJ46" s="8">
        <f t="shared" si="47"/>
        <v>0</v>
      </c>
      <c r="TK46" s="290">
        <f t="shared" si="150"/>
        <v>1653.2599999999995</v>
      </c>
      <c r="TL46" s="290">
        <v>145.81</v>
      </c>
      <c r="TM46" s="143">
        <v>145.81</v>
      </c>
      <c r="TN46" s="143">
        <v>145.81</v>
      </c>
      <c r="TO46" s="143">
        <v>145.81</v>
      </c>
      <c r="TP46" s="143">
        <v>145.81</v>
      </c>
      <c r="TQ46" s="143">
        <v>145.81</v>
      </c>
      <c r="TR46" s="143">
        <v>194.6</v>
      </c>
      <c r="TS46" s="143">
        <v>194.6</v>
      </c>
      <c r="TT46" s="143">
        <v>194.6</v>
      </c>
      <c r="TU46" s="143">
        <v>194.6</v>
      </c>
      <c r="TV46" s="143"/>
      <c r="TW46" s="143"/>
      <c r="TX46" s="8">
        <f t="shared" si="151"/>
        <v>0</v>
      </c>
      <c r="TY46" s="290">
        <v>0</v>
      </c>
      <c r="TZ46" s="290">
        <v>0</v>
      </c>
      <c r="UA46" s="290">
        <v>0</v>
      </c>
      <c r="UB46" s="290">
        <v>0</v>
      </c>
      <c r="UC46" s="290">
        <v>0</v>
      </c>
      <c r="UD46" s="290">
        <v>0</v>
      </c>
      <c r="UE46" s="290">
        <v>0</v>
      </c>
      <c r="UF46" s="290">
        <v>0</v>
      </c>
      <c r="UG46" s="290">
        <v>0</v>
      </c>
      <c r="UH46" s="290">
        <f>VLOOKUP(C46,'[2]Фін.рез.(витрати)'!$C$8:$AI$94,33,0)</f>
        <v>0</v>
      </c>
      <c r="UI46" s="290"/>
      <c r="UJ46" s="290"/>
      <c r="UK46" s="8">
        <f t="shared" si="48"/>
        <v>-1653.2599999999995</v>
      </c>
      <c r="UL46" s="8">
        <f t="shared" si="49"/>
        <v>-1653.2599999999995</v>
      </c>
      <c r="UM46" s="8">
        <f t="shared" si="50"/>
        <v>0</v>
      </c>
      <c r="UN46" s="290">
        <f t="shared" si="152"/>
        <v>49.62</v>
      </c>
      <c r="UO46" s="290">
        <v>4.41</v>
      </c>
      <c r="UP46" s="143">
        <v>4.41</v>
      </c>
      <c r="UQ46" s="143">
        <v>4.41</v>
      </c>
      <c r="UR46" s="143">
        <v>4.41</v>
      </c>
      <c r="US46" s="143">
        <v>4.41</v>
      </c>
      <c r="UT46" s="143">
        <v>4.41</v>
      </c>
      <c r="UU46" s="143">
        <v>5.79</v>
      </c>
      <c r="UV46" s="143">
        <v>5.79</v>
      </c>
      <c r="UW46" s="143">
        <v>5.79</v>
      </c>
      <c r="UX46" s="143">
        <v>5.79</v>
      </c>
      <c r="UY46" s="143"/>
      <c r="UZ46" s="143"/>
      <c r="VA46" s="8">
        <f t="shared" si="51"/>
        <v>0</v>
      </c>
      <c r="VB46" s="143"/>
      <c r="VC46" s="143"/>
      <c r="VD46" s="143"/>
      <c r="VE46" s="143"/>
      <c r="VF46" s="143"/>
      <c r="VG46" s="143"/>
      <c r="VH46" s="143"/>
      <c r="VI46" s="143"/>
      <c r="VJ46" s="143"/>
      <c r="VK46" s="143"/>
      <c r="VL46" s="143"/>
      <c r="VM46" s="143"/>
      <c r="VN46" s="8">
        <f t="shared" si="52"/>
        <v>-49.62</v>
      </c>
      <c r="VO46" s="8">
        <f t="shared" si="53"/>
        <v>-49.62</v>
      </c>
      <c r="VP46" s="8">
        <f t="shared" si="54"/>
        <v>0</v>
      </c>
      <c r="VQ46" s="88">
        <f t="shared" si="55"/>
        <v>0</v>
      </c>
      <c r="VR46" s="150"/>
      <c r="VS46" s="150"/>
      <c r="VT46" s="150"/>
      <c r="VU46" s="150"/>
      <c r="VV46" s="150"/>
      <c r="VW46" s="150"/>
      <c r="VX46" s="150"/>
      <c r="VY46" s="150"/>
      <c r="VZ46" s="150"/>
      <c r="WA46" s="150"/>
      <c r="WB46" s="150"/>
      <c r="WC46" s="150"/>
      <c r="WD46" s="88">
        <f t="shared" si="56"/>
        <v>0</v>
      </c>
      <c r="WE46" s="143"/>
      <c r="WF46" s="143"/>
      <c r="WG46" s="143"/>
      <c r="WH46" s="143"/>
      <c r="WI46" s="143"/>
      <c r="WJ46" s="143"/>
      <c r="WK46" s="143"/>
      <c r="WL46" s="143"/>
      <c r="WM46" s="143"/>
      <c r="WN46" s="143"/>
      <c r="WO46" s="143"/>
      <c r="WP46" s="143"/>
      <c r="WQ46" s="88">
        <f t="shared" si="57"/>
        <v>0</v>
      </c>
      <c r="WR46" s="88">
        <f t="shared" si="58"/>
        <v>0</v>
      </c>
      <c r="WS46" s="88">
        <f t="shared" si="59"/>
        <v>0</v>
      </c>
      <c r="WT46" s="291">
        <f t="shared" si="153"/>
        <v>37050.959999999999</v>
      </c>
      <c r="WU46" s="291">
        <v>3160.76</v>
      </c>
      <c r="WV46" s="150">
        <v>3160.76</v>
      </c>
      <c r="WW46" s="150">
        <v>3160.76</v>
      </c>
      <c r="WX46" s="150">
        <v>3160.76</v>
      </c>
      <c r="WY46" s="150">
        <v>3160.76</v>
      </c>
      <c r="WZ46" s="150">
        <v>3160.76</v>
      </c>
      <c r="XA46" s="150">
        <v>4521.6000000000004</v>
      </c>
      <c r="XB46" s="150">
        <v>4521.6000000000004</v>
      </c>
      <c r="XC46" s="150">
        <v>4521.6000000000004</v>
      </c>
      <c r="XD46" s="150">
        <v>4521.6000000000004</v>
      </c>
      <c r="XE46" s="150"/>
      <c r="XF46" s="150"/>
      <c r="XG46" s="291">
        <f t="shared" si="154"/>
        <v>44243.105110939709</v>
      </c>
      <c r="XH46" s="290">
        <v>4755.7169108541793</v>
      </c>
      <c r="XI46" s="290">
        <v>4774.8629722749647</v>
      </c>
      <c r="XJ46" s="290"/>
      <c r="XK46" s="290">
        <v>3781.1321431644392</v>
      </c>
      <c r="XL46" s="290">
        <v>4131.1026811089878</v>
      </c>
      <c r="XM46" s="290">
        <v>4773.5410904559967</v>
      </c>
      <c r="XN46" s="290">
        <v>5134.2154729019094</v>
      </c>
      <c r="XO46" s="290">
        <v>5768.0364999154444</v>
      </c>
      <c r="XP46" s="290">
        <v>6059.7426989617743</v>
      </c>
      <c r="XQ46" s="290">
        <f>VLOOKUP(C46,'[2]Фін.рез.(витрати)'!$C$8:$AL$94,36,0)</f>
        <v>5064.7546413020063</v>
      </c>
      <c r="XR46" s="290"/>
      <c r="XS46" s="290"/>
      <c r="XT46" s="88">
        <f t="shared" si="60"/>
        <v>7192.1451109397094</v>
      </c>
      <c r="XU46" s="88">
        <f t="shared" si="61"/>
        <v>0</v>
      </c>
      <c r="XV46" s="88">
        <f t="shared" si="62"/>
        <v>7192.1451109397094</v>
      </c>
      <c r="XW46" s="291">
        <f t="shared" si="155"/>
        <v>21688.44</v>
      </c>
      <c r="XX46" s="291">
        <v>1925.62</v>
      </c>
      <c r="XY46" s="150">
        <v>1925.62</v>
      </c>
      <c r="XZ46" s="150">
        <v>1925.62</v>
      </c>
      <c r="YA46" s="150">
        <v>1925.62</v>
      </c>
      <c r="YB46" s="150">
        <v>1925.62</v>
      </c>
      <c r="YC46" s="150">
        <v>1925.62</v>
      </c>
      <c r="YD46" s="150">
        <v>2533.6799999999998</v>
      </c>
      <c r="YE46" s="150">
        <v>2533.6799999999998</v>
      </c>
      <c r="YF46" s="150">
        <v>2533.6799999999998</v>
      </c>
      <c r="YG46" s="150">
        <v>2533.6799999999998</v>
      </c>
      <c r="YH46" s="150"/>
      <c r="YI46" s="150"/>
      <c r="YJ46" s="88">
        <f t="shared" si="156"/>
        <v>21428.011518266685</v>
      </c>
      <c r="YK46" s="290">
        <v>2464.0403303673866</v>
      </c>
      <c r="YL46" s="290">
        <v>1852.8505861802334</v>
      </c>
      <c r="YM46" s="290">
        <v>1896.3026020087768</v>
      </c>
      <c r="YN46" s="290">
        <v>1844.0592795011171</v>
      </c>
      <c r="YO46" s="290">
        <v>1818.8065190918944</v>
      </c>
      <c r="YP46" s="290">
        <v>2610.1247134519235</v>
      </c>
      <c r="YQ46" s="290">
        <v>2275.7884173769644</v>
      </c>
      <c r="YR46" s="290">
        <v>2251.1634323577609</v>
      </c>
      <c r="YS46" s="290">
        <v>2178.3937900287237</v>
      </c>
      <c r="YT46" s="290">
        <f>VLOOKUP(C46,'[2]Фін.рез.(витрати)'!$C$8:$AM$94,37,0)</f>
        <v>2236.4818479019041</v>
      </c>
      <c r="YU46" s="290"/>
      <c r="YV46" s="290"/>
      <c r="YW46" s="143">
        <f t="shared" si="157"/>
        <v>-260.42848173331367</v>
      </c>
      <c r="YX46" s="88">
        <f t="shared" si="63"/>
        <v>-260.42848173331367</v>
      </c>
      <c r="YY46" s="88">
        <f t="shared" si="64"/>
        <v>0</v>
      </c>
      <c r="YZ46" s="291">
        <f t="shared" si="158"/>
        <v>6835.8399999999992</v>
      </c>
      <c r="ZA46" s="291">
        <v>647.20000000000005</v>
      </c>
      <c r="ZB46" s="150">
        <v>647.20000000000005</v>
      </c>
      <c r="ZC46" s="150">
        <v>647.20000000000005</v>
      </c>
      <c r="ZD46" s="150">
        <v>647.20000000000005</v>
      </c>
      <c r="ZE46" s="150">
        <v>647.20000000000005</v>
      </c>
      <c r="ZF46" s="150">
        <v>647.20000000000005</v>
      </c>
      <c r="ZG46" s="150">
        <v>738.16</v>
      </c>
      <c r="ZH46" s="150">
        <v>738.16</v>
      </c>
      <c r="ZI46" s="150">
        <v>738.16</v>
      </c>
      <c r="ZJ46" s="150">
        <v>738.16</v>
      </c>
      <c r="ZK46" s="150"/>
      <c r="ZL46" s="150"/>
      <c r="ZM46" s="88">
        <f t="shared" si="159"/>
        <v>9289.8552734414734</v>
      </c>
      <c r="ZN46" s="291"/>
      <c r="ZO46" s="290">
        <v>1221.0830010314833</v>
      </c>
      <c r="ZP46" s="290">
        <v>6370.0283910557964</v>
      </c>
      <c r="ZQ46" s="290">
        <v>1698.7438813541935</v>
      </c>
      <c r="ZR46" s="290"/>
      <c r="ZS46" s="290"/>
      <c r="ZT46" s="290"/>
      <c r="ZU46" s="290"/>
      <c r="ZV46" s="290"/>
      <c r="ZW46" s="290"/>
      <c r="ZX46" s="290"/>
      <c r="ZY46" s="290"/>
      <c r="ZZ46" s="88">
        <f t="shared" si="65"/>
        <v>2454.0152734414742</v>
      </c>
      <c r="AAA46" s="88">
        <f t="shared" si="66"/>
        <v>0</v>
      </c>
      <c r="AAB46" s="88">
        <f t="shared" si="67"/>
        <v>2454.0152734414742</v>
      </c>
      <c r="AAC46" s="291">
        <f t="shared" si="160"/>
        <v>1072.8</v>
      </c>
      <c r="AAD46" s="291">
        <v>106.4</v>
      </c>
      <c r="AAE46" s="150">
        <v>106.4</v>
      </c>
      <c r="AAF46" s="150">
        <v>106.4</v>
      </c>
      <c r="AAG46" s="150">
        <v>106.4</v>
      </c>
      <c r="AAH46" s="150">
        <v>106.4</v>
      </c>
      <c r="AAI46" s="150">
        <v>106.4</v>
      </c>
      <c r="AAJ46" s="150">
        <v>108.6</v>
      </c>
      <c r="AAK46" s="150">
        <v>108.6</v>
      </c>
      <c r="AAL46" s="150">
        <v>108.6</v>
      </c>
      <c r="AAM46" s="150">
        <v>108.6</v>
      </c>
      <c r="AAN46" s="150"/>
      <c r="AAO46" s="150"/>
      <c r="AAP46" s="88">
        <f t="shared" si="161"/>
        <v>1469.8768631184003</v>
      </c>
      <c r="AAQ46" s="290">
        <v>152.08688682000002</v>
      </c>
      <c r="AAR46" s="290">
        <v>148.69997615880001</v>
      </c>
      <c r="AAS46" s="290">
        <v>148.35081096000002</v>
      </c>
      <c r="AAT46" s="290">
        <v>147.5984862</v>
      </c>
      <c r="AAU46" s="290">
        <v>148.27873701960002</v>
      </c>
      <c r="AAV46" s="290">
        <v>148.28233464000002</v>
      </c>
      <c r="AAW46" s="290">
        <v>144.82414980000001</v>
      </c>
      <c r="AAX46" s="290">
        <v>143.69272236</v>
      </c>
      <c r="AAY46" s="290">
        <v>142.65316296</v>
      </c>
      <c r="AAZ46" s="290">
        <f>VLOOKUP(C46,'[2]Фін.рез.(витрати)'!$C$8:$AO$94,39,0)</f>
        <v>145.40959620000001</v>
      </c>
      <c r="ABA46" s="290"/>
      <c r="ABB46" s="290"/>
      <c r="ABC46" s="88">
        <f t="shared" si="68"/>
        <v>397.0768631184003</v>
      </c>
      <c r="ABD46" s="88">
        <f t="shared" si="69"/>
        <v>0</v>
      </c>
      <c r="ABE46" s="88">
        <f t="shared" si="70"/>
        <v>397.0768631184003</v>
      </c>
      <c r="ABF46" s="291">
        <f t="shared" si="162"/>
        <v>237.69999999999996</v>
      </c>
      <c r="ABG46" s="291">
        <v>23.57</v>
      </c>
      <c r="ABH46" s="150">
        <v>23.57</v>
      </c>
      <c r="ABI46" s="150">
        <v>23.57</v>
      </c>
      <c r="ABJ46" s="150">
        <v>23.57</v>
      </c>
      <c r="ABK46" s="150">
        <v>23.57</v>
      </c>
      <c r="ABL46" s="150">
        <v>23.57</v>
      </c>
      <c r="ABM46" s="150">
        <v>24.07</v>
      </c>
      <c r="ABN46" s="150">
        <v>24.07</v>
      </c>
      <c r="ABO46" s="150">
        <v>24.07</v>
      </c>
      <c r="ABP46" s="150">
        <v>24.07</v>
      </c>
      <c r="ABQ46" s="150"/>
      <c r="ABR46" s="150"/>
      <c r="ABS46" s="88">
        <f t="shared" si="163"/>
        <v>0</v>
      </c>
      <c r="ABT46" s="290">
        <v>0</v>
      </c>
      <c r="ABU46" s="290"/>
      <c r="ABV46" s="290"/>
      <c r="ABW46" s="290"/>
      <c r="ABX46" s="290"/>
      <c r="ABY46" s="290"/>
      <c r="ABZ46" s="290"/>
      <c r="ACA46" s="290">
        <v>0</v>
      </c>
      <c r="ACB46" s="290">
        <v>0</v>
      </c>
      <c r="ACC46" s="290">
        <f>VLOOKUP(C46,'[2]Фін.рез.(витрати)'!$C$8:$AP$94,40,0)</f>
        <v>0</v>
      </c>
      <c r="ACD46" s="290"/>
      <c r="ACE46" s="290"/>
      <c r="ACF46" s="88">
        <f t="shared" si="71"/>
        <v>-237.69999999999996</v>
      </c>
      <c r="ACG46" s="88">
        <f t="shared" si="72"/>
        <v>-237.69999999999996</v>
      </c>
      <c r="ACH46" s="88">
        <f t="shared" si="73"/>
        <v>0</v>
      </c>
      <c r="ACI46" s="86">
        <f t="shared" si="74"/>
        <v>7612.6000000000022</v>
      </c>
      <c r="ACJ46" s="88">
        <f t="shared" si="75"/>
        <v>4179.1782324960004</v>
      </c>
      <c r="ACK46" s="288">
        <f t="shared" si="76"/>
        <v>-3433.4217675040018</v>
      </c>
      <c r="ACL46" s="88">
        <f t="shared" si="77"/>
        <v>-3433.4217675040018</v>
      </c>
      <c r="ACM46" s="88">
        <f t="shared" si="78"/>
        <v>0</v>
      </c>
      <c r="ACN46" s="290">
        <f t="shared" si="164"/>
        <v>7612.6000000000022</v>
      </c>
      <c r="ACO46" s="290">
        <v>783.64</v>
      </c>
      <c r="ACP46" s="143">
        <v>783.64</v>
      </c>
      <c r="ACQ46" s="143">
        <v>783.64</v>
      </c>
      <c r="ACR46" s="143">
        <v>783.64</v>
      </c>
      <c r="ACS46" s="143">
        <v>783.64</v>
      </c>
      <c r="ACT46" s="143">
        <v>783.64</v>
      </c>
      <c r="ACU46" s="143">
        <v>727.69</v>
      </c>
      <c r="ACV46" s="143">
        <v>727.69</v>
      </c>
      <c r="ACW46" s="143">
        <v>727.69</v>
      </c>
      <c r="ACX46" s="143">
        <v>727.69</v>
      </c>
      <c r="ACY46" s="143"/>
      <c r="ACZ46" s="143"/>
      <c r="ADA46" s="8">
        <f t="shared" si="165"/>
        <v>4179.1782324960004</v>
      </c>
      <c r="ADB46" s="290">
        <v>620.07876720000013</v>
      </c>
      <c r="ADC46" s="290">
        <v>327.71344607999998</v>
      </c>
      <c r="ADD46" s="290">
        <v>298.33634160000003</v>
      </c>
      <c r="ADE46" s="290">
        <v>483.86280600000003</v>
      </c>
      <c r="ADF46" s="290">
        <v>400.31174181599999</v>
      </c>
      <c r="ADG46" s="290">
        <v>420.745833</v>
      </c>
      <c r="ADH46" s="290">
        <v>426.89212199999997</v>
      </c>
      <c r="ADI46" s="290">
        <v>411.68162880000006</v>
      </c>
      <c r="ADJ46" s="290">
        <v>392.98392000000001</v>
      </c>
      <c r="ADK46" s="290">
        <f>VLOOKUP(C46,'[2]Фін.рез.(витрати)'!$C$8:$AR$94,42,0)</f>
        <v>396.57162600000004</v>
      </c>
      <c r="ADL46" s="290"/>
      <c r="ADM46" s="290"/>
      <c r="ADN46" s="8">
        <f t="shared" si="79"/>
        <v>-3433.4217675040018</v>
      </c>
      <c r="ADO46" s="8">
        <f t="shared" si="80"/>
        <v>-3433.4217675040018</v>
      </c>
      <c r="ADP46" s="8">
        <f t="shared" si="81"/>
        <v>0</v>
      </c>
      <c r="ADQ46" s="290">
        <f t="shared" si="166"/>
        <v>0</v>
      </c>
      <c r="ADR46" s="290">
        <v>0</v>
      </c>
      <c r="ADS46" s="143">
        <v>0</v>
      </c>
      <c r="ADT46" s="143">
        <v>0</v>
      </c>
      <c r="ADU46" s="143">
        <v>0</v>
      </c>
      <c r="ADV46" s="143">
        <v>0</v>
      </c>
      <c r="ADW46" s="143">
        <v>0</v>
      </c>
      <c r="ADX46" s="143">
        <v>0</v>
      </c>
      <c r="ADY46" s="143">
        <v>0</v>
      </c>
      <c r="ADZ46" s="143">
        <v>0</v>
      </c>
      <c r="AEA46" s="143">
        <v>0</v>
      </c>
      <c r="AEB46" s="143"/>
      <c r="AEC46" s="143"/>
      <c r="AED46" s="8">
        <f t="shared" si="167"/>
        <v>0</v>
      </c>
      <c r="AEE46" s="290">
        <v>0</v>
      </c>
      <c r="AEF46" s="290">
        <v>0</v>
      </c>
      <c r="AEG46" s="290">
        <v>0</v>
      </c>
      <c r="AEH46" s="290">
        <v>0</v>
      </c>
      <c r="AEI46" s="290">
        <v>0</v>
      </c>
      <c r="AEJ46" s="290">
        <v>0</v>
      </c>
      <c r="AEK46" s="290">
        <v>0</v>
      </c>
      <c r="AEL46" s="290">
        <v>0</v>
      </c>
      <c r="AEM46" s="290">
        <v>0</v>
      </c>
      <c r="AEN46" s="290">
        <f>VLOOKUP(C46,'[2]Фін.рез.(витрати)'!$C$8:$AS$94,43,0)</f>
        <v>0</v>
      </c>
      <c r="AEO46" s="290"/>
      <c r="AEP46" s="290"/>
      <c r="AEQ46" s="8">
        <f t="shared" si="82"/>
        <v>0</v>
      </c>
      <c r="AER46" s="8">
        <f t="shared" si="83"/>
        <v>0</v>
      </c>
      <c r="AES46" s="8">
        <f t="shared" si="84"/>
        <v>0</v>
      </c>
      <c r="AET46" s="290">
        <f t="shared" si="168"/>
        <v>0</v>
      </c>
      <c r="AEU46" s="290"/>
      <c r="AEV46" s="143"/>
      <c r="AEW46" s="143"/>
      <c r="AEX46" s="143"/>
      <c r="AEY46" s="143"/>
      <c r="AEZ46" s="143"/>
      <c r="AFA46" s="143"/>
      <c r="AFB46" s="143"/>
      <c r="AFC46" s="143"/>
      <c r="AFD46" s="143"/>
      <c r="AFE46" s="143"/>
      <c r="AFF46" s="143"/>
      <c r="AFG46" s="8">
        <f t="shared" si="169"/>
        <v>0</v>
      </c>
      <c r="AFH46" s="290"/>
      <c r="AFI46" s="290"/>
      <c r="AFJ46" s="290"/>
      <c r="AFK46" s="290"/>
      <c r="AFL46" s="290"/>
      <c r="AFM46" s="290"/>
      <c r="AFN46" s="290"/>
      <c r="AFO46" s="290"/>
      <c r="AFP46" s="290"/>
      <c r="AFQ46" s="290"/>
      <c r="AFR46" s="290"/>
      <c r="AFS46" s="290"/>
      <c r="AFT46" s="8">
        <f t="shared" si="85"/>
        <v>0</v>
      </c>
      <c r="AFU46" s="8">
        <f t="shared" si="86"/>
        <v>0</v>
      </c>
      <c r="AFV46" s="94">
        <f t="shared" si="87"/>
        <v>0</v>
      </c>
      <c r="AFW46" s="293">
        <f t="shared" si="88"/>
        <v>197399.04000000001</v>
      </c>
      <c r="AFX46" s="294">
        <f t="shared" si="89"/>
        <v>167066.19224415792</v>
      </c>
      <c r="AFY46" s="295">
        <f t="shared" si="90"/>
        <v>-30332.847755842085</v>
      </c>
      <c r="AFZ46" s="8">
        <f t="shared" si="170"/>
        <v>-30332.847755842085</v>
      </c>
      <c r="AGA46" s="95">
        <f t="shared" si="171"/>
        <v>0</v>
      </c>
      <c r="AGB46" s="296">
        <f t="shared" si="91"/>
        <v>236878.848</v>
      </c>
      <c r="AGC46" s="295">
        <f t="shared" si="91"/>
        <v>200479.4306929895</v>
      </c>
      <c r="AGD46" s="295">
        <f t="shared" si="92"/>
        <v>-36399.417307010503</v>
      </c>
      <c r="AGE46" s="8">
        <f t="shared" si="93"/>
        <v>-36399.417307010503</v>
      </c>
      <c r="AGF46" s="94">
        <f t="shared" si="94"/>
        <v>0</v>
      </c>
      <c r="AGG46" s="107">
        <f t="shared" si="172"/>
        <v>11843.9424</v>
      </c>
      <c r="AGH46" s="140">
        <f t="shared" si="173"/>
        <v>10023.971534649476</v>
      </c>
      <c r="AGI46" s="295">
        <f t="shared" si="95"/>
        <v>-1819.970865350524</v>
      </c>
      <c r="AGJ46" s="8">
        <f t="shared" si="96"/>
        <v>-1819.970865350524</v>
      </c>
      <c r="AGK46" s="95">
        <f t="shared" si="97"/>
        <v>0</v>
      </c>
      <c r="AGL46" s="108">
        <f t="shared" si="174"/>
        <v>248722.7904</v>
      </c>
      <c r="AGM46" s="108">
        <f t="shared" si="174"/>
        <v>210503.40222763896</v>
      </c>
      <c r="AGN46" s="297">
        <f t="shared" si="99"/>
        <v>-38219.388172361039</v>
      </c>
      <c r="AGO46" s="108">
        <f t="shared" si="100"/>
        <v>-38219.388172361039</v>
      </c>
      <c r="AGP46" s="109">
        <f t="shared" si="101"/>
        <v>0</v>
      </c>
      <c r="AGQ46" s="139">
        <f t="shared" si="175"/>
        <v>4.7619047619047616E-2</v>
      </c>
      <c r="AGR46" s="298"/>
      <c r="AGS46" s="298">
        <v>0.05</v>
      </c>
      <c r="AGT46" s="299"/>
      <c r="AGU46" s="177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</row>
    <row r="47" spans="1:892" s="141" customFormat="1" ht="12.75" outlineLevel="1" x14ac:dyDescent="0.25">
      <c r="A47" s="154">
        <v>477</v>
      </c>
      <c r="B47" s="285">
        <v>3</v>
      </c>
      <c r="C47" s="300" t="s">
        <v>748</v>
      </c>
      <c r="D47" s="301">
        <v>5</v>
      </c>
      <c r="E47" s="149">
        <v>3312</v>
      </c>
      <c r="F47" s="288">
        <f t="shared" si="0"/>
        <v>54870.319999999992</v>
      </c>
      <c r="G47" s="289">
        <f t="shared" si="1"/>
        <v>63586.87770463014</v>
      </c>
      <c r="H47" s="288">
        <f t="shared" si="2"/>
        <v>8716.5577046301478</v>
      </c>
      <c r="I47" s="88">
        <f t="shared" si="3"/>
        <v>0</v>
      </c>
      <c r="J47" s="88">
        <f t="shared" si="4"/>
        <v>8716.5577046301478</v>
      </c>
      <c r="K47" s="290">
        <f t="shared" si="102"/>
        <v>22510.599999999995</v>
      </c>
      <c r="L47" s="143">
        <v>1982.96</v>
      </c>
      <c r="M47" s="143">
        <v>1982.96</v>
      </c>
      <c r="N47" s="143">
        <v>1982.96</v>
      </c>
      <c r="O47" s="143">
        <v>1982.96</v>
      </c>
      <c r="P47" s="143">
        <v>1982.96</v>
      </c>
      <c r="Q47" s="143">
        <v>1982.96</v>
      </c>
      <c r="R47" s="143">
        <v>2653.21</v>
      </c>
      <c r="S47" s="143">
        <v>2653.21</v>
      </c>
      <c r="T47" s="143">
        <v>2653.21</v>
      </c>
      <c r="U47" s="143">
        <v>2653.21</v>
      </c>
      <c r="V47" s="143"/>
      <c r="W47" s="143"/>
      <c r="X47" s="143">
        <f t="shared" si="103"/>
        <v>27867.094452222031</v>
      </c>
      <c r="Y47" s="290">
        <v>0</v>
      </c>
      <c r="Z47" s="290">
        <v>0</v>
      </c>
      <c r="AA47" s="290">
        <v>12762.74452566065</v>
      </c>
      <c r="AB47" s="290">
        <v>0</v>
      </c>
      <c r="AC47" s="290">
        <v>0</v>
      </c>
      <c r="AD47" s="290">
        <v>0</v>
      </c>
      <c r="AE47" s="290">
        <v>0</v>
      </c>
      <c r="AF47" s="290">
        <v>0</v>
      </c>
      <c r="AG47" s="290">
        <v>15104.349926561379</v>
      </c>
      <c r="AH47" s="290">
        <v>0</v>
      </c>
      <c r="AI47" s="290"/>
      <c r="AJ47" s="290"/>
      <c r="AK47" s="143"/>
      <c r="AL47" s="143">
        <f t="shared" si="104"/>
        <v>0</v>
      </c>
      <c r="AM47" s="143">
        <f t="shared" si="5"/>
        <v>0</v>
      </c>
      <c r="AN47" s="290">
        <f t="shared" si="105"/>
        <v>4290.1599999999989</v>
      </c>
      <c r="AO47" s="143">
        <v>377.34</v>
      </c>
      <c r="AP47" s="143">
        <v>377.34</v>
      </c>
      <c r="AQ47" s="143">
        <v>377.34</v>
      </c>
      <c r="AR47" s="143">
        <v>377.34</v>
      </c>
      <c r="AS47" s="143">
        <v>377.34</v>
      </c>
      <c r="AT47" s="143">
        <v>377.34</v>
      </c>
      <c r="AU47" s="143">
        <v>506.53</v>
      </c>
      <c r="AV47" s="143">
        <v>506.53</v>
      </c>
      <c r="AW47" s="143">
        <v>506.53</v>
      </c>
      <c r="AX47" s="143">
        <v>506.53</v>
      </c>
      <c r="AY47" s="143"/>
      <c r="AZ47" s="143"/>
      <c r="BA47" s="8">
        <f t="shared" si="106"/>
        <v>5305.1421731178261</v>
      </c>
      <c r="BB47" s="290">
        <v>0</v>
      </c>
      <c r="BC47" s="290">
        <v>0</v>
      </c>
      <c r="BD47" s="290">
        <v>2429.6704838502128</v>
      </c>
      <c r="BE47" s="290">
        <v>0</v>
      </c>
      <c r="BF47" s="290">
        <v>0</v>
      </c>
      <c r="BG47" s="290">
        <v>0</v>
      </c>
      <c r="BH47" s="290">
        <v>0</v>
      </c>
      <c r="BI47" s="290">
        <v>0</v>
      </c>
      <c r="BJ47" s="290">
        <v>2875.4716892676133</v>
      </c>
      <c r="BK47" s="290">
        <v>0</v>
      </c>
      <c r="BL47" s="290"/>
      <c r="BM47" s="290"/>
      <c r="BN47" s="143"/>
      <c r="BO47" s="8">
        <f t="shared" si="6"/>
        <v>0</v>
      </c>
      <c r="BP47" s="8">
        <f t="shared" si="7"/>
        <v>0</v>
      </c>
      <c r="BQ47" s="290">
        <f t="shared" si="107"/>
        <v>2225.6600000000003</v>
      </c>
      <c r="BR47" s="143">
        <v>211.69</v>
      </c>
      <c r="BS47" s="263">
        <v>211.69</v>
      </c>
      <c r="BT47" s="143">
        <v>211.69</v>
      </c>
      <c r="BU47" s="143">
        <v>211.69</v>
      </c>
      <c r="BV47" s="143">
        <v>211.69</v>
      </c>
      <c r="BW47" s="143">
        <v>211.69</v>
      </c>
      <c r="BX47" s="143">
        <v>238.88</v>
      </c>
      <c r="BY47" s="143">
        <v>238.88</v>
      </c>
      <c r="BZ47" s="143">
        <v>238.88</v>
      </c>
      <c r="CA47" s="143">
        <v>238.88</v>
      </c>
      <c r="CB47" s="143"/>
      <c r="CC47" s="143"/>
      <c r="CD47" s="290">
        <f t="shared" si="108"/>
        <v>2381.744811215</v>
      </c>
      <c r="CE47" s="290">
        <v>246.43708512500001</v>
      </c>
      <c r="CF47" s="290">
        <v>240.94903544249999</v>
      </c>
      <c r="CG47" s="290">
        <v>240.38325850000001</v>
      </c>
      <c r="CH47" s="290">
        <v>239.16421374999999</v>
      </c>
      <c r="CI47" s="290">
        <v>240.26647202250001</v>
      </c>
      <c r="CJ47" s="290">
        <v>240.27219562499999</v>
      </c>
      <c r="CK47" s="290">
        <v>234.66876124999999</v>
      </c>
      <c r="CL47" s="290">
        <v>232.83542975</v>
      </c>
      <c r="CM47" s="290">
        <v>231.1509585</v>
      </c>
      <c r="CN47" s="290">
        <v>235.61740125</v>
      </c>
      <c r="CO47" s="290"/>
      <c r="CP47" s="290"/>
      <c r="CQ47" s="143"/>
      <c r="CR47" s="8">
        <f t="shared" si="8"/>
        <v>0</v>
      </c>
      <c r="CS47" s="8">
        <f t="shared" si="9"/>
        <v>0</v>
      </c>
      <c r="CT47" s="290">
        <f t="shared" si="109"/>
        <v>389.43999999999994</v>
      </c>
      <c r="CU47" s="290">
        <v>36.979999999999997</v>
      </c>
      <c r="CV47" s="143">
        <v>36.979999999999997</v>
      </c>
      <c r="CW47" s="143">
        <v>36.979999999999997</v>
      </c>
      <c r="CX47" s="143">
        <v>36.979999999999997</v>
      </c>
      <c r="CY47" s="143">
        <v>36.979999999999997</v>
      </c>
      <c r="CZ47" s="143">
        <v>36.979999999999997</v>
      </c>
      <c r="DA47" s="143">
        <v>41.89</v>
      </c>
      <c r="DB47" s="143">
        <v>41.89</v>
      </c>
      <c r="DC47" s="143">
        <v>41.89</v>
      </c>
      <c r="DD47" s="143">
        <v>41.89</v>
      </c>
      <c r="DE47" s="143"/>
      <c r="DF47" s="143"/>
      <c r="DG47" s="290">
        <f t="shared" si="110"/>
        <v>417.40991709179997</v>
      </c>
      <c r="DH47" s="290">
        <v>43.189044764999998</v>
      </c>
      <c r="DI47" s="290">
        <v>42.227243000100003</v>
      </c>
      <c r="DJ47" s="290">
        <v>42.128088419999997</v>
      </c>
      <c r="DK47" s="290">
        <v>41.914446149999996</v>
      </c>
      <c r="DL47" s="290">
        <v>42.107621141700001</v>
      </c>
      <c r="DM47" s="290">
        <v>42.108624225</v>
      </c>
      <c r="DN47" s="290">
        <v>41.126600850000003</v>
      </c>
      <c r="DO47" s="290">
        <v>40.805302470000001</v>
      </c>
      <c r="DP47" s="290">
        <v>40.510092419999999</v>
      </c>
      <c r="DQ47" s="290">
        <v>41.292853649999998</v>
      </c>
      <c r="DR47" s="290"/>
      <c r="DS47" s="290"/>
      <c r="DT47" s="143">
        <f t="shared" si="111"/>
        <v>27.969917091800028</v>
      </c>
      <c r="DU47" s="8">
        <f t="shared" si="10"/>
        <v>0</v>
      </c>
      <c r="DV47" s="8">
        <f t="shared" si="112"/>
        <v>27.969917091800028</v>
      </c>
      <c r="DW47" s="290">
        <f t="shared" si="176"/>
        <v>0</v>
      </c>
      <c r="DX47" s="290">
        <v>0</v>
      </c>
      <c r="DY47" s="143">
        <v>0</v>
      </c>
      <c r="DZ47" s="143">
        <v>0</v>
      </c>
      <c r="EA47" s="143">
        <v>0</v>
      </c>
      <c r="EB47" s="143">
        <v>0</v>
      </c>
      <c r="EC47" s="143">
        <v>0</v>
      </c>
      <c r="ED47" s="143">
        <v>0</v>
      </c>
      <c r="EE47" s="143">
        <v>0</v>
      </c>
      <c r="EF47" s="143">
        <v>0</v>
      </c>
      <c r="EG47" s="143">
        <v>0</v>
      </c>
      <c r="EH47" s="143"/>
      <c r="EI47" s="143"/>
      <c r="EJ47" s="143"/>
      <c r="EK47" s="290">
        <f t="shared" si="113"/>
        <v>0</v>
      </c>
      <c r="EL47" s="290">
        <v>0</v>
      </c>
      <c r="EM47" s="290">
        <v>0</v>
      </c>
      <c r="EN47" s="290">
        <v>0</v>
      </c>
      <c r="EO47" s="290">
        <v>0</v>
      </c>
      <c r="EP47" s="290">
        <v>0</v>
      </c>
      <c r="EQ47" s="290">
        <v>0</v>
      </c>
      <c r="ER47" s="290">
        <v>0</v>
      </c>
      <c r="ES47" s="290">
        <v>0</v>
      </c>
      <c r="ET47" s="290">
        <v>0</v>
      </c>
      <c r="EU47" s="290">
        <v>0</v>
      </c>
      <c r="EV47" s="290"/>
      <c r="EW47" s="290"/>
      <c r="EX47" s="8">
        <f t="shared" si="12"/>
        <v>0</v>
      </c>
      <c r="EY47" s="8">
        <f t="shared" si="114"/>
        <v>0</v>
      </c>
      <c r="EZ47" s="8">
        <f t="shared" si="115"/>
        <v>0</v>
      </c>
      <c r="FA47" s="290">
        <f t="shared" si="116"/>
        <v>9915.7199999999993</v>
      </c>
      <c r="FB47" s="290">
        <v>872.36</v>
      </c>
      <c r="FC47" s="143">
        <v>872.36</v>
      </c>
      <c r="FD47" s="143">
        <v>872.36</v>
      </c>
      <c r="FE47" s="143">
        <v>872.36</v>
      </c>
      <c r="FF47" s="143">
        <v>872.36</v>
      </c>
      <c r="FG47" s="143">
        <v>872.36</v>
      </c>
      <c r="FH47" s="143">
        <v>1170.3900000000001</v>
      </c>
      <c r="FI47" s="143">
        <v>1170.3900000000001</v>
      </c>
      <c r="FJ47" s="143">
        <v>1170.3900000000001</v>
      </c>
      <c r="FK47" s="143">
        <v>1170.3900000000001</v>
      </c>
      <c r="FL47" s="143"/>
      <c r="FM47" s="143"/>
      <c r="FN47" s="8">
        <f t="shared" si="117"/>
        <v>12427.062413998819</v>
      </c>
      <c r="FO47" s="290">
        <v>0</v>
      </c>
      <c r="FP47" s="290">
        <v>0</v>
      </c>
      <c r="FQ47" s="290">
        <v>0</v>
      </c>
      <c r="FR47" s="290">
        <v>5775.1329268331447</v>
      </c>
      <c r="FS47" s="290">
        <v>0</v>
      </c>
      <c r="FT47" s="290">
        <v>0</v>
      </c>
      <c r="FU47" s="290">
        <v>0</v>
      </c>
      <c r="FV47" s="290">
        <v>0</v>
      </c>
      <c r="FW47" s="290">
        <v>6651.9294871656748</v>
      </c>
      <c r="FX47" s="290">
        <v>0</v>
      </c>
      <c r="FY47" s="290"/>
      <c r="FZ47" s="290"/>
      <c r="GA47" s="143">
        <f t="shared" si="118"/>
        <v>2511.3424139988201</v>
      </c>
      <c r="GB47" s="8">
        <f t="shared" si="119"/>
        <v>0</v>
      </c>
      <c r="GC47" s="8">
        <f t="shared" si="120"/>
        <v>2511.3424139988201</v>
      </c>
      <c r="GD47" s="290">
        <f t="shared" si="121"/>
        <v>0</v>
      </c>
      <c r="GE47" s="143"/>
      <c r="GF47" s="143"/>
      <c r="GG47" s="143"/>
      <c r="GH47" s="143"/>
      <c r="GI47" s="143"/>
      <c r="GJ47" s="143"/>
      <c r="GK47" s="143"/>
      <c r="GL47" s="143"/>
      <c r="GM47" s="143"/>
      <c r="GN47" s="143"/>
      <c r="GO47" s="143"/>
      <c r="GP47" s="143"/>
      <c r="GQ47" s="8">
        <f t="shared" si="122"/>
        <v>0</v>
      </c>
      <c r="GR47" s="290">
        <v>0</v>
      </c>
      <c r="GS47" s="290">
        <f>VLOOKUP(C47,'[2]Фін.рез.(витрати)'!$C$8:$V$94,20,0)</f>
        <v>0</v>
      </c>
      <c r="GT47" s="290"/>
      <c r="GU47" s="290"/>
      <c r="GV47" s="143">
        <f t="shared" si="123"/>
        <v>0</v>
      </c>
      <c r="GW47" s="8">
        <f t="shared" si="13"/>
        <v>0</v>
      </c>
      <c r="GX47" s="8">
        <f t="shared" si="14"/>
        <v>0</v>
      </c>
      <c r="GY47" s="290">
        <f t="shared" si="124"/>
        <v>15538.740000000002</v>
      </c>
      <c r="GZ47" s="290">
        <v>1375.05</v>
      </c>
      <c r="HA47" s="143">
        <v>1375.05</v>
      </c>
      <c r="HB47" s="143">
        <v>1375.05</v>
      </c>
      <c r="HC47" s="143">
        <v>1375.05</v>
      </c>
      <c r="HD47" s="143">
        <v>1375.05</v>
      </c>
      <c r="HE47" s="143">
        <v>1375.05</v>
      </c>
      <c r="HF47" s="143">
        <v>1822.11</v>
      </c>
      <c r="HG47" s="143">
        <v>1822.11</v>
      </c>
      <c r="HH47" s="143">
        <v>1822.11</v>
      </c>
      <c r="HI47" s="143">
        <v>1822.11</v>
      </c>
      <c r="HJ47" s="143"/>
      <c r="HK47" s="143"/>
      <c r="HL47" s="8">
        <f t="shared" si="125"/>
        <v>15188.423936984658</v>
      </c>
      <c r="HM47" s="290">
        <v>1995.0040291163359</v>
      </c>
      <c r="HN47" s="290">
        <v>1473.9222983905013</v>
      </c>
      <c r="HO47" s="290">
        <v>1731.5126361891801</v>
      </c>
      <c r="HP47" s="290">
        <v>1305.361970285916</v>
      </c>
      <c r="HQ47" s="290">
        <v>1481.5301202063479</v>
      </c>
      <c r="HR47" s="290">
        <v>1478.0046194740216</v>
      </c>
      <c r="HS47" s="290">
        <v>1361.8959082392144</v>
      </c>
      <c r="HT47" s="290">
        <v>1353.9161584352944</v>
      </c>
      <c r="HU47" s="290">
        <v>1521.9569955939273</v>
      </c>
      <c r="HV47" s="290">
        <v>1485.3192010539192</v>
      </c>
      <c r="HW47" s="290"/>
      <c r="HX47" s="290"/>
      <c r="HY47" s="8">
        <f t="shared" si="15"/>
        <v>-350.31606301534339</v>
      </c>
      <c r="HZ47" s="8">
        <f t="shared" si="16"/>
        <v>-350.31606301534339</v>
      </c>
      <c r="IA47" s="8">
        <f t="shared" si="17"/>
        <v>0</v>
      </c>
      <c r="IB47" s="291">
        <f t="shared" si="126"/>
        <v>0</v>
      </c>
      <c r="IC47" s="291">
        <v>0</v>
      </c>
      <c r="ID47" s="150">
        <v>0</v>
      </c>
      <c r="IE47" s="150">
        <v>0</v>
      </c>
      <c r="IF47" s="291">
        <v>0</v>
      </c>
      <c r="IG47" s="291">
        <v>0</v>
      </c>
      <c r="IH47" s="291">
        <v>0</v>
      </c>
      <c r="II47" s="291">
        <v>0</v>
      </c>
      <c r="IJ47" s="291"/>
      <c r="IK47" s="291"/>
      <c r="IL47" s="291"/>
      <c r="IM47" s="291"/>
      <c r="IN47" s="291"/>
      <c r="IO47" s="88">
        <f t="shared" si="127"/>
        <v>0</v>
      </c>
      <c r="IP47" s="290">
        <v>0</v>
      </c>
      <c r="IQ47" s="290">
        <v>0</v>
      </c>
      <c r="IR47" s="290">
        <v>0</v>
      </c>
      <c r="IS47" s="290">
        <v>0</v>
      </c>
      <c r="IT47" s="290">
        <v>0</v>
      </c>
      <c r="IU47" s="290">
        <v>0</v>
      </c>
      <c r="IV47" s="290">
        <v>0</v>
      </c>
      <c r="IW47" s="290">
        <v>0</v>
      </c>
      <c r="IX47" s="290">
        <v>0</v>
      </c>
      <c r="IY47" s="290">
        <v>0</v>
      </c>
      <c r="IZ47" s="290"/>
      <c r="JA47" s="290"/>
      <c r="JB47" s="150">
        <f t="shared" si="18"/>
        <v>0</v>
      </c>
      <c r="JC47" s="88">
        <f t="shared" si="19"/>
        <v>0</v>
      </c>
      <c r="JD47" s="88">
        <f t="shared" si="20"/>
        <v>0</v>
      </c>
      <c r="JE47" s="291">
        <f t="shared" si="128"/>
        <v>0</v>
      </c>
      <c r="JF47" s="291">
        <v>0</v>
      </c>
      <c r="JG47" s="150">
        <v>0</v>
      </c>
      <c r="JH47" s="150">
        <v>0</v>
      </c>
      <c r="JI47" s="150">
        <v>0</v>
      </c>
      <c r="JJ47" s="150">
        <v>0</v>
      </c>
      <c r="JK47" s="150">
        <v>0</v>
      </c>
      <c r="JL47" s="150">
        <v>0</v>
      </c>
      <c r="JM47" s="150">
        <v>0</v>
      </c>
      <c r="JN47" s="150">
        <v>0</v>
      </c>
      <c r="JO47" s="150">
        <v>0</v>
      </c>
      <c r="JP47" s="150"/>
      <c r="JQ47" s="150"/>
      <c r="JR47" s="291">
        <f t="shared" si="129"/>
        <v>0</v>
      </c>
      <c r="JS47" s="290">
        <v>0</v>
      </c>
      <c r="JT47" s="290">
        <v>0</v>
      </c>
      <c r="JU47" s="290">
        <v>0</v>
      </c>
      <c r="JV47" s="290">
        <v>0</v>
      </c>
      <c r="JW47" s="290">
        <v>0</v>
      </c>
      <c r="JX47" s="290">
        <v>0</v>
      </c>
      <c r="JY47" s="290">
        <v>0</v>
      </c>
      <c r="JZ47" s="290">
        <v>0</v>
      </c>
      <c r="KA47" s="290">
        <v>0</v>
      </c>
      <c r="KB47" s="290">
        <v>0</v>
      </c>
      <c r="KC47" s="290"/>
      <c r="KD47" s="290"/>
      <c r="KE47" s="150">
        <f t="shared" si="21"/>
        <v>0</v>
      </c>
      <c r="KF47" s="88">
        <f t="shared" si="22"/>
        <v>0</v>
      </c>
      <c r="KG47" s="88">
        <f t="shared" si="23"/>
        <v>0</v>
      </c>
      <c r="KH47" s="291">
        <f t="shared" si="130"/>
        <v>7612.04</v>
      </c>
      <c r="KI47" s="291">
        <v>669.62</v>
      </c>
      <c r="KJ47" s="150">
        <v>669.62</v>
      </c>
      <c r="KK47" s="150">
        <v>669.62</v>
      </c>
      <c r="KL47" s="150">
        <v>669.62</v>
      </c>
      <c r="KM47" s="150">
        <v>669.62</v>
      </c>
      <c r="KN47" s="150">
        <v>669.62</v>
      </c>
      <c r="KO47" s="150">
        <v>898.58</v>
      </c>
      <c r="KP47" s="150">
        <v>898.58</v>
      </c>
      <c r="KQ47" s="150">
        <v>898.58</v>
      </c>
      <c r="KR47" s="150">
        <v>898.58</v>
      </c>
      <c r="KS47" s="150"/>
      <c r="KT47" s="150"/>
      <c r="KU47" s="88">
        <f t="shared" si="131"/>
        <v>10615.345121835768</v>
      </c>
      <c r="KV47" s="290">
        <v>912.28367247899996</v>
      </c>
      <c r="KW47" s="290">
        <v>975.43069013642025</v>
      </c>
      <c r="KX47" s="290">
        <v>969.27408979566974</v>
      </c>
      <c r="KY47" s="290">
        <v>921.81748717996356</v>
      </c>
      <c r="KZ47" s="290">
        <v>961.68333184233393</v>
      </c>
      <c r="LA47" s="290">
        <v>1237.7046019451561</v>
      </c>
      <c r="LB47" s="290">
        <v>1148.6964103434229</v>
      </c>
      <c r="LC47" s="290">
        <v>1140.6322599972184</v>
      </c>
      <c r="LD47" s="290">
        <v>1176.3276356437409</v>
      </c>
      <c r="LE47" s="290">
        <v>1171.4949424728418</v>
      </c>
      <c r="LF47" s="290"/>
      <c r="LG47" s="290"/>
      <c r="LH47" s="150">
        <f t="shared" si="132"/>
        <v>3003.3051218357677</v>
      </c>
      <c r="LI47" s="88">
        <f t="shared" si="24"/>
        <v>0</v>
      </c>
      <c r="LJ47" s="88">
        <f t="shared" si="25"/>
        <v>3003.3051218357677</v>
      </c>
      <c r="LK47" s="88">
        <f t="shared" si="133"/>
        <v>0</v>
      </c>
      <c r="LL47" s="150"/>
      <c r="LM47" s="150"/>
      <c r="LN47" s="150"/>
      <c r="LO47" s="150"/>
      <c r="LP47" s="150"/>
      <c r="LQ47" s="150"/>
      <c r="LR47" s="150"/>
      <c r="LS47" s="150"/>
      <c r="LT47" s="150"/>
      <c r="LU47" s="150"/>
      <c r="LV47" s="150"/>
      <c r="LW47" s="150"/>
      <c r="LX47" s="88">
        <f t="shared" si="26"/>
        <v>0</v>
      </c>
      <c r="LY47" s="150"/>
      <c r="LZ47" s="150"/>
      <c r="MA47" s="150"/>
      <c r="MB47" s="150"/>
      <c r="MC47" s="150"/>
      <c r="MD47" s="150"/>
      <c r="ME47" s="150"/>
      <c r="MF47" s="150"/>
      <c r="MG47" s="150"/>
      <c r="MH47" s="150"/>
      <c r="MI47" s="150"/>
      <c r="MJ47" s="291">
        <v>0</v>
      </c>
      <c r="MK47" s="150"/>
      <c r="ML47" s="88">
        <f t="shared" si="27"/>
        <v>0</v>
      </c>
      <c r="MM47" s="88">
        <f t="shared" si="28"/>
        <v>0</v>
      </c>
      <c r="MN47" s="88">
        <f t="shared" si="134"/>
        <v>38217.55999999999</v>
      </c>
      <c r="MO47" s="88">
        <v>3639.74</v>
      </c>
      <c r="MP47" s="150">
        <v>3639.74</v>
      </c>
      <c r="MQ47" s="150">
        <v>3639.74</v>
      </c>
      <c r="MR47" s="150">
        <v>3639.74</v>
      </c>
      <c r="MS47" s="150">
        <v>3639.74</v>
      </c>
      <c r="MT47" s="150">
        <v>3639.74</v>
      </c>
      <c r="MU47" s="150">
        <v>4094.78</v>
      </c>
      <c r="MV47" s="150">
        <v>4094.78</v>
      </c>
      <c r="MW47" s="150">
        <v>4094.78</v>
      </c>
      <c r="MX47" s="150">
        <v>4094.78</v>
      </c>
      <c r="MY47" s="150"/>
      <c r="MZ47" s="150"/>
      <c r="NA47" s="88">
        <f t="shared" si="135"/>
        <v>36427.313414412478</v>
      </c>
      <c r="NB47" s="8">
        <v>0</v>
      </c>
      <c r="NC47" s="8">
        <v>0</v>
      </c>
      <c r="ND47" s="8">
        <v>129.69020388393091</v>
      </c>
      <c r="NE47" s="8">
        <v>0</v>
      </c>
      <c r="NF47" s="8">
        <v>0</v>
      </c>
      <c r="NG47" s="8">
        <v>0</v>
      </c>
      <c r="NH47" s="8">
        <v>2761.1318094629823</v>
      </c>
      <c r="NI47" s="8">
        <v>0</v>
      </c>
      <c r="NJ47" s="8">
        <v>33536.491401065563</v>
      </c>
      <c r="NK47" s="8">
        <v>0</v>
      </c>
      <c r="NL47" s="8"/>
      <c r="NM47" s="8"/>
      <c r="NN47" s="150">
        <f t="shared" si="136"/>
        <v>-1790.2465855875125</v>
      </c>
      <c r="NO47" s="88">
        <f t="shared" si="29"/>
        <v>-1790.2465855875125</v>
      </c>
      <c r="NP47" s="88">
        <f t="shared" si="30"/>
        <v>0</v>
      </c>
      <c r="NQ47" s="86">
        <f t="shared" si="31"/>
        <v>25531.919999999998</v>
      </c>
      <c r="NR47" s="289">
        <f t="shared" si="32"/>
        <v>31052.86</v>
      </c>
      <c r="NS47" s="288">
        <f t="shared" si="33"/>
        <v>5520.9400000000023</v>
      </c>
      <c r="NT47" s="88">
        <f t="shared" si="34"/>
        <v>0</v>
      </c>
      <c r="NU47" s="88">
        <f t="shared" si="35"/>
        <v>5520.9400000000023</v>
      </c>
      <c r="NV47" s="290">
        <f t="shared" si="137"/>
        <v>6034.2400000000007</v>
      </c>
      <c r="NW47" s="290">
        <v>548.41999999999996</v>
      </c>
      <c r="NX47" s="143">
        <v>548.41999999999996</v>
      </c>
      <c r="NY47" s="143">
        <v>548.41999999999996</v>
      </c>
      <c r="NZ47" s="290">
        <v>548.41999999999996</v>
      </c>
      <c r="OA47" s="290">
        <v>548.41999999999996</v>
      </c>
      <c r="OB47" s="290">
        <v>548.41999999999996</v>
      </c>
      <c r="OC47" s="290">
        <v>685.93</v>
      </c>
      <c r="OD47" s="290">
        <v>685.93</v>
      </c>
      <c r="OE47" s="290">
        <v>685.93</v>
      </c>
      <c r="OF47" s="290">
        <v>685.93</v>
      </c>
      <c r="OG47" s="290"/>
      <c r="OH47" s="290"/>
      <c r="OI47" s="8">
        <f t="shared" si="138"/>
        <v>4945.83</v>
      </c>
      <c r="OJ47" s="8">
        <v>0</v>
      </c>
      <c r="OK47" s="8">
        <v>3479.03</v>
      </c>
      <c r="OL47" s="8">
        <v>0</v>
      </c>
      <c r="OM47" s="8"/>
      <c r="ON47" s="8">
        <v>1466.8</v>
      </c>
      <c r="OO47" s="8">
        <v>0</v>
      </c>
      <c r="OP47" s="8">
        <v>0</v>
      </c>
      <c r="OQ47" s="8">
        <v>0</v>
      </c>
      <c r="OR47" s="8">
        <v>0</v>
      </c>
      <c r="OS47" s="8">
        <v>0</v>
      </c>
      <c r="OT47" s="8"/>
      <c r="OU47" s="8"/>
      <c r="OV47" s="143">
        <f t="shared" si="139"/>
        <v>-1088.4100000000008</v>
      </c>
      <c r="OW47" s="8">
        <f t="shared" si="36"/>
        <v>-1088.4100000000008</v>
      </c>
      <c r="OX47" s="8">
        <f t="shared" si="37"/>
        <v>0</v>
      </c>
      <c r="OY47" s="290">
        <f t="shared" si="140"/>
        <v>10237.459999999999</v>
      </c>
      <c r="OZ47" s="290">
        <v>975.65</v>
      </c>
      <c r="PA47" s="143">
        <v>975.65</v>
      </c>
      <c r="PB47" s="143">
        <v>975.65</v>
      </c>
      <c r="PC47" s="143">
        <v>975.65</v>
      </c>
      <c r="PD47" s="143">
        <v>975.65</v>
      </c>
      <c r="PE47" s="143">
        <v>975.65</v>
      </c>
      <c r="PF47" s="143">
        <v>1095.8900000000001</v>
      </c>
      <c r="PG47" s="143">
        <v>1095.8900000000001</v>
      </c>
      <c r="PH47" s="143">
        <v>1095.8900000000001</v>
      </c>
      <c r="PI47" s="143">
        <v>1095.8900000000001</v>
      </c>
      <c r="PJ47" s="143"/>
      <c r="PK47" s="143"/>
      <c r="PL47" s="8">
        <f t="shared" si="141"/>
        <v>9241.65</v>
      </c>
      <c r="PM47" s="290">
        <v>0</v>
      </c>
      <c r="PN47" s="290">
        <v>0</v>
      </c>
      <c r="PO47" s="290">
        <v>0</v>
      </c>
      <c r="PP47" s="290">
        <v>9241.65</v>
      </c>
      <c r="PQ47" s="290">
        <v>0</v>
      </c>
      <c r="PR47" s="290">
        <v>0</v>
      </c>
      <c r="PS47" s="290">
        <v>0</v>
      </c>
      <c r="PT47" s="290">
        <v>0</v>
      </c>
      <c r="PU47" s="290">
        <v>0</v>
      </c>
      <c r="PV47" s="290">
        <v>0</v>
      </c>
      <c r="PW47" s="290"/>
      <c r="PX47" s="290"/>
      <c r="PY47" s="143">
        <f t="shared" si="142"/>
        <v>-995.80999999999949</v>
      </c>
      <c r="PZ47" s="8">
        <f t="shared" si="38"/>
        <v>-995.80999999999949</v>
      </c>
      <c r="QA47" s="8">
        <f t="shared" si="39"/>
        <v>0</v>
      </c>
      <c r="QB47" s="290">
        <f t="shared" si="143"/>
        <v>1386.6000000000001</v>
      </c>
      <c r="QC47" s="290">
        <v>122.8</v>
      </c>
      <c r="QD47" s="143">
        <v>122.8</v>
      </c>
      <c r="QE47" s="143">
        <v>122.8</v>
      </c>
      <c r="QF47" s="143">
        <v>122.8</v>
      </c>
      <c r="QG47" s="143">
        <v>122.8</v>
      </c>
      <c r="QH47" s="143">
        <v>122.8</v>
      </c>
      <c r="QI47" s="143">
        <v>162.44999999999999</v>
      </c>
      <c r="QJ47" s="143">
        <v>162.44999999999999</v>
      </c>
      <c r="QK47" s="143">
        <v>162.44999999999999</v>
      </c>
      <c r="QL47" s="143">
        <v>162.44999999999999</v>
      </c>
      <c r="QM47" s="143"/>
      <c r="QN47" s="143"/>
      <c r="QO47" s="8">
        <f t="shared" si="144"/>
        <v>0</v>
      </c>
      <c r="QP47" s="290">
        <v>0</v>
      </c>
      <c r="QQ47" s="290">
        <v>0</v>
      </c>
      <c r="QR47" s="290">
        <v>0</v>
      </c>
      <c r="QS47" s="290"/>
      <c r="QT47" s="290">
        <v>0</v>
      </c>
      <c r="QU47" s="290"/>
      <c r="QV47" s="290"/>
      <c r="QW47" s="290">
        <v>0</v>
      </c>
      <c r="QX47" s="290"/>
      <c r="QY47" s="290">
        <v>0</v>
      </c>
      <c r="QZ47" s="290"/>
      <c r="RA47" s="290"/>
      <c r="RB47" s="143">
        <f t="shared" si="145"/>
        <v>-1386.6000000000001</v>
      </c>
      <c r="RC47" s="8">
        <f t="shared" si="40"/>
        <v>-1386.6000000000001</v>
      </c>
      <c r="RD47" s="8">
        <f t="shared" si="41"/>
        <v>0</v>
      </c>
      <c r="RE47" s="290">
        <f t="shared" si="146"/>
        <v>4919.5</v>
      </c>
      <c r="RF47" s="8">
        <v>447.69</v>
      </c>
      <c r="RG47" s="143">
        <v>447.69</v>
      </c>
      <c r="RH47" s="143">
        <v>447.69</v>
      </c>
      <c r="RI47" s="143">
        <v>447.69</v>
      </c>
      <c r="RJ47" s="143">
        <v>447.69</v>
      </c>
      <c r="RK47" s="143">
        <v>447.69</v>
      </c>
      <c r="RL47" s="292">
        <v>558.34</v>
      </c>
      <c r="RM47" s="143">
        <v>558.34</v>
      </c>
      <c r="RN47" s="143">
        <v>558.34</v>
      </c>
      <c r="RO47" s="143">
        <v>558.34</v>
      </c>
      <c r="RP47" s="143"/>
      <c r="RQ47" s="143"/>
      <c r="RR47" s="8">
        <f t="shared" si="147"/>
        <v>0</v>
      </c>
      <c r="RS47" s="290">
        <v>0</v>
      </c>
      <c r="RT47" s="290"/>
      <c r="RU47" s="290">
        <v>0</v>
      </c>
      <c r="RV47" s="290">
        <v>0</v>
      </c>
      <c r="RW47" s="290">
        <v>0</v>
      </c>
      <c r="RX47" s="290">
        <v>0</v>
      </c>
      <c r="RY47" s="290"/>
      <c r="RZ47" s="290">
        <v>0</v>
      </c>
      <c r="SA47" s="290">
        <v>0</v>
      </c>
      <c r="SB47" s="290">
        <v>0</v>
      </c>
      <c r="SC47" s="290"/>
      <c r="SD47" s="290"/>
      <c r="SE47" s="8">
        <f t="shared" si="42"/>
        <v>-4919.5</v>
      </c>
      <c r="SF47" s="8">
        <f t="shared" si="43"/>
        <v>-4919.5</v>
      </c>
      <c r="SG47" s="8">
        <f t="shared" si="44"/>
        <v>0</v>
      </c>
      <c r="SH47" s="290">
        <f t="shared" si="148"/>
        <v>0</v>
      </c>
      <c r="SI47" s="290">
        <v>0</v>
      </c>
      <c r="SJ47" s="143">
        <v>0</v>
      </c>
      <c r="SK47" s="143">
        <v>0</v>
      </c>
      <c r="SL47" s="143">
        <v>0</v>
      </c>
      <c r="SM47" s="143">
        <v>0</v>
      </c>
      <c r="SN47" s="143">
        <v>0</v>
      </c>
      <c r="SO47" s="143">
        <v>0</v>
      </c>
      <c r="SP47" s="143">
        <v>0</v>
      </c>
      <c r="SQ47" s="143">
        <v>0</v>
      </c>
      <c r="SR47" s="143">
        <v>0</v>
      </c>
      <c r="SS47" s="143"/>
      <c r="ST47" s="143"/>
      <c r="SU47" s="8">
        <f t="shared" si="149"/>
        <v>0</v>
      </c>
      <c r="SV47" s="290">
        <v>0</v>
      </c>
      <c r="SW47" s="290">
        <v>0</v>
      </c>
      <c r="SX47" s="290">
        <v>0</v>
      </c>
      <c r="SY47" s="290">
        <v>0</v>
      </c>
      <c r="SZ47" s="290">
        <v>0</v>
      </c>
      <c r="TA47" s="290"/>
      <c r="TB47" s="290"/>
      <c r="TC47" s="290">
        <v>0</v>
      </c>
      <c r="TD47" s="290">
        <v>0</v>
      </c>
      <c r="TE47" s="290">
        <f>VLOOKUP(C47,'[2]Фін.рез.(витрати)'!$C$8:$AH$94,32,0)</f>
        <v>0</v>
      </c>
      <c r="TF47" s="290"/>
      <c r="TG47" s="290"/>
      <c r="TH47" s="8">
        <f t="shared" si="45"/>
        <v>0</v>
      </c>
      <c r="TI47" s="8">
        <f t="shared" si="46"/>
        <v>0</v>
      </c>
      <c r="TJ47" s="8">
        <f t="shared" si="47"/>
        <v>0</v>
      </c>
      <c r="TK47" s="290">
        <f t="shared" si="150"/>
        <v>2910.6</v>
      </c>
      <c r="TL47" s="290">
        <v>256.77999999999997</v>
      </c>
      <c r="TM47" s="143">
        <v>256.77999999999997</v>
      </c>
      <c r="TN47" s="143">
        <v>256.77999999999997</v>
      </c>
      <c r="TO47" s="143">
        <v>256.77999999999997</v>
      </c>
      <c r="TP47" s="143">
        <v>256.77999999999997</v>
      </c>
      <c r="TQ47" s="143">
        <v>256.77999999999997</v>
      </c>
      <c r="TR47" s="143">
        <v>342.48</v>
      </c>
      <c r="TS47" s="143">
        <v>342.48</v>
      </c>
      <c r="TT47" s="143">
        <v>342.48</v>
      </c>
      <c r="TU47" s="143">
        <v>342.48</v>
      </c>
      <c r="TV47" s="143"/>
      <c r="TW47" s="143"/>
      <c r="TX47" s="8">
        <f t="shared" si="151"/>
        <v>16865.38</v>
      </c>
      <c r="TY47" s="290">
        <v>0</v>
      </c>
      <c r="TZ47" s="290">
        <v>0</v>
      </c>
      <c r="UA47" s="290">
        <v>0</v>
      </c>
      <c r="UB47" s="290">
        <v>0</v>
      </c>
      <c r="UC47" s="290">
        <v>0</v>
      </c>
      <c r="UD47" s="290">
        <v>0</v>
      </c>
      <c r="UE47" s="290">
        <v>2908.7</v>
      </c>
      <c r="UF47" s="290">
        <v>0</v>
      </c>
      <c r="UG47" s="290">
        <v>12306.25</v>
      </c>
      <c r="UH47" s="290">
        <f>VLOOKUP(C47,'[2]Фін.рез.(витрати)'!$C$8:$AI$94,33,0)</f>
        <v>1650.43</v>
      </c>
      <c r="UI47" s="290"/>
      <c r="UJ47" s="290"/>
      <c r="UK47" s="8">
        <f t="shared" si="48"/>
        <v>13954.78</v>
      </c>
      <c r="UL47" s="8">
        <f t="shared" si="49"/>
        <v>0</v>
      </c>
      <c r="UM47" s="8">
        <f t="shared" si="50"/>
        <v>13954.78</v>
      </c>
      <c r="UN47" s="290">
        <f t="shared" si="152"/>
        <v>43.519999999999996</v>
      </c>
      <c r="UO47" s="290">
        <v>3.84</v>
      </c>
      <c r="UP47" s="143">
        <v>3.84</v>
      </c>
      <c r="UQ47" s="143">
        <v>3.84</v>
      </c>
      <c r="UR47" s="143">
        <v>3.84</v>
      </c>
      <c r="US47" s="143">
        <v>3.84</v>
      </c>
      <c r="UT47" s="143">
        <v>3.84</v>
      </c>
      <c r="UU47" s="143">
        <v>5.12</v>
      </c>
      <c r="UV47" s="143">
        <v>5.12</v>
      </c>
      <c r="UW47" s="143">
        <v>5.12</v>
      </c>
      <c r="UX47" s="143">
        <v>5.12</v>
      </c>
      <c r="UY47" s="143"/>
      <c r="UZ47" s="143"/>
      <c r="VA47" s="8">
        <f t="shared" si="51"/>
        <v>0</v>
      </c>
      <c r="VB47" s="143"/>
      <c r="VC47" s="143"/>
      <c r="VD47" s="143"/>
      <c r="VE47" s="143"/>
      <c r="VF47" s="143"/>
      <c r="VG47" s="143"/>
      <c r="VH47" s="143"/>
      <c r="VI47" s="143"/>
      <c r="VJ47" s="143"/>
      <c r="VK47" s="143"/>
      <c r="VL47" s="143"/>
      <c r="VM47" s="143"/>
      <c r="VN47" s="8">
        <f t="shared" si="52"/>
        <v>-43.519999999999996</v>
      </c>
      <c r="VO47" s="8">
        <f t="shared" si="53"/>
        <v>-43.519999999999996</v>
      </c>
      <c r="VP47" s="8">
        <f t="shared" si="54"/>
        <v>0</v>
      </c>
      <c r="VQ47" s="88">
        <f t="shared" si="55"/>
        <v>0</v>
      </c>
      <c r="VR47" s="150"/>
      <c r="VS47" s="150"/>
      <c r="VT47" s="150"/>
      <c r="VU47" s="150"/>
      <c r="VV47" s="150"/>
      <c r="VW47" s="150"/>
      <c r="VX47" s="150"/>
      <c r="VY47" s="150"/>
      <c r="VZ47" s="150"/>
      <c r="WA47" s="150"/>
      <c r="WB47" s="150"/>
      <c r="WC47" s="150"/>
      <c r="WD47" s="88">
        <f t="shared" si="56"/>
        <v>0</v>
      </c>
      <c r="WE47" s="143"/>
      <c r="WF47" s="143"/>
      <c r="WG47" s="143"/>
      <c r="WH47" s="143"/>
      <c r="WI47" s="143"/>
      <c r="WJ47" s="143"/>
      <c r="WK47" s="143"/>
      <c r="WL47" s="143"/>
      <c r="WM47" s="143"/>
      <c r="WN47" s="143"/>
      <c r="WO47" s="143"/>
      <c r="WP47" s="143"/>
      <c r="WQ47" s="88">
        <f t="shared" si="57"/>
        <v>0</v>
      </c>
      <c r="WR47" s="88">
        <f t="shared" si="58"/>
        <v>0</v>
      </c>
      <c r="WS47" s="88">
        <f t="shared" si="59"/>
        <v>0</v>
      </c>
      <c r="WT47" s="291">
        <f t="shared" si="153"/>
        <v>37258.82</v>
      </c>
      <c r="WU47" s="291">
        <v>3177.01</v>
      </c>
      <c r="WV47" s="150">
        <v>3177.01</v>
      </c>
      <c r="WW47" s="150">
        <v>3177.01</v>
      </c>
      <c r="WX47" s="150">
        <v>3177.01</v>
      </c>
      <c r="WY47" s="150">
        <v>3177.01</v>
      </c>
      <c r="WZ47" s="150">
        <v>3177.01</v>
      </c>
      <c r="XA47" s="150">
        <v>4549.1899999999996</v>
      </c>
      <c r="XB47" s="150">
        <v>4549.1899999999996</v>
      </c>
      <c r="XC47" s="150">
        <v>4549.1899999999996</v>
      </c>
      <c r="XD47" s="150">
        <v>4549.1899999999996</v>
      </c>
      <c r="XE47" s="150"/>
      <c r="XF47" s="150"/>
      <c r="XG47" s="291">
        <f t="shared" si="154"/>
        <v>43688.967147137104</v>
      </c>
      <c r="XH47" s="290">
        <v>4743.4042219293406</v>
      </c>
      <c r="XI47" s="290">
        <v>4870.3685617338542</v>
      </c>
      <c r="XJ47" s="290"/>
      <c r="XK47" s="290">
        <v>3592.8157931273827</v>
      </c>
      <c r="XL47" s="290">
        <v>4293.5871123280895</v>
      </c>
      <c r="XM47" s="290">
        <v>5658.3813231668246</v>
      </c>
      <c r="XN47" s="290">
        <v>3614.4367081503947</v>
      </c>
      <c r="XO47" s="290">
        <v>5718.2956444143992</v>
      </c>
      <c r="XP47" s="290">
        <v>5946.7687265034929</v>
      </c>
      <c r="XQ47" s="290">
        <f>VLOOKUP(C47,'[2]Фін.рез.(витрати)'!$C$8:$AL$94,36,0)</f>
        <v>5250.909055783326</v>
      </c>
      <c r="XR47" s="290"/>
      <c r="XS47" s="290"/>
      <c r="XT47" s="88">
        <f t="shared" si="60"/>
        <v>6430.1471471371042</v>
      </c>
      <c r="XU47" s="88">
        <f t="shared" si="61"/>
        <v>0</v>
      </c>
      <c r="XV47" s="88">
        <f t="shared" si="62"/>
        <v>6430.1471471371042</v>
      </c>
      <c r="XW47" s="291">
        <f t="shared" si="155"/>
        <v>17418.22</v>
      </c>
      <c r="XX47" s="291">
        <v>1520.31</v>
      </c>
      <c r="XY47" s="150">
        <v>1520.31</v>
      </c>
      <c r="XZ47" s="150">
        <v>1520.31</v>
      </c>
      <c r="YA47" s="150">
        <v>1520.31</v>
      </c>
      <c r="YB47" s="150">
        <v>1520.31</v>
      </c>
      <c r="YC47" s="150">
        <v>1520.31</v>
      </c>
      <c r="YD47" s="150">
        <v>2074.09</v>
      </c>
      <c r="YE47" s="150">
        <v>2074.09</v>
      </c>
      <c r="YF47" s="150">
        <v>2074.09</v>
      </c>
      <c r="YG47" s="150">
        <v>2074.09</v>
      </c>
      <c r="YH47" s="150"/>
      <c r="YI47" s="150"/>
      <c r="YJ47" s="88">
        <f t="shared" si="156"/>
        <v>18427.781233546739</v>
      </c>
      <c r="YK47" s="290">
        <v>2139.2469737108208</v>
      </c>
      <c r="YL47" s="290">
        <v>1608.6216198099291</v>
      </c>
      <c r="YM47" s="290">
        <v>1646.3386001963988</v>
      </c>
      <c r="YN47" s="290">
        <v>1600.9818104331202</v>
      </c>
      <c r="YO47" s="290">
        <v>1579.0577809142162</v>
      </c>
      <c r="YP47" s="290">
        <v>2826.6749556788791</v>
      </c>
      <c r="YQ47" s="290">
        <v>1239.5135490604869</v>
      </c>
      <c r="YR47" s="290">
        <v>1954.42322218408</v>
      </c>
      <c r="YS47" s="290">
        <v>1891.2458105427841</v>
      </c>
      <c r="YT47" s="290">
        <f>VLOOKUP(C47,'[2]Фін.рез.(витрати)'!$C$8:$AM$94,37,0)</f>
        <v>1941.6769110160233</v>
      </c>
      <c r="YU47" s="290"/>
      <c r="YV47" s="290"/>
      <c r="YW47" s="143">
        <f t="shared" si="157"/>
        <v>1009.5612335467376</v>
      </c>
      <c r="YX47" s="88">
        <f t="shared" si="63"/>
        <v>0</v>
      </c>
      <c r="YY47" s="88">
        <f t="shared" si="64"/>
        <v>1009.5612335467376</v>
      </c>
      <c r="YZ47" s="291">
        <f t="shared" si="158"/>
        <v>6595.7799999999979</v>
      </c>
      <c r="ZA47" s="291">
        <v>624.53</v>
      </c>
      <c r="ZB47" s="150">
        <v>624.53</v>
      </c>
      <c r="ZC47" s="150">
        <v>624.53</v>
      </c>
      <c r="ZD47" s="150">
        <v>624.53</v>
      </c>
      <c r="ZE47" s="150">
        <v>624.53</v>
      </c>
      <c r="ZF47" s="150">
        <v>624.53</v>
      </c>
      <c r="ZG47" s="150">
        <v>712.15</v>
      </c>
      <c r="ZH47" s="150">
        <v>712.15</v>
      </c>
      <c r="ZI47" s="150">
        <v>712.15</v>
      </c>
      <c r="ZJ47" s="150">
        <v>712.15</v>
      </c>
      <c r="ZK47" s="150"/>
      <c r="ZL47" s="150"/>
      <c r="ZM47" s="88">
        <f t="shared" si="159"/>
        <v>9911.946449156856</v>
      </c>
      <c r="ZN47" s="291"/>
      <c r="ZO47" s="290">
        <v>1286.2671782953146</v>
      </c>
      <c r="ZP47" s="290">
        <v>6732.2138933080896</v>
      </c>
      <c r="ZQ47" s="290">
        <v>1893.4653775534512</v>
      </c>
      <c r="ZR47" s="290"/>
      <c r="ZS47" s="290"/>
      <c r="ZT47" s="290"/>
      <c r="ZU47" s="290"/>
      <c r="ZV47" s="290"/>
      <c r="ZW47" s="290"/>
      <c r="ZX47" s="290"/>
      <c r="ZY47" s="290"/>
      <c r="ZZ47" s="88">
        <f t="shared" si="65"/>
        <v>3316.1664491568581</v>
      </c>
      <c r="AAA47" s="88">
        <f t="shared" si="66"/>
        <v>0</v>
      </c>
      <c r="AAB47" s="88">
        <f t="shared" si="67"/>
        <v>3316.1664491568581</v>
      </c>
      <c r="AAC47" s="291">
        <f t="shared" si="160"/>
        <v>1538.1599999999999</v>
      </c>
      <c r="AAD47" s="291">
        <v>152.54</v>
      </c>
      <c r="AAE47" s="150">
        <v>152.54</v>
      </c>
      <c r="AAF47" s="150">
        <v>152.54</v>
      </c>
      <c r="AAG47" s="150">
        <v>152.54</v>
      </c>
      <c r="AAH47" s="150">
        <v>152.54</v>
      </c>
      <c r="AAI47" s="150">
        <v>152.54</v>
      </c>
      <c r="AAJ47" s="150">
        <v>155.72999999999999</v>
      </c>
      <c r="AAK47" s="150">
        <v>155.72999999999999</v>
      </c>
      <c r="AAL47" s="150">
        <v>155.72999999999999</v>
      </c>
      <c r="AAM47" s="150">
        <v>155.72999999999999</v>
      </c>
      <c r="AAN47" s="150"/>
      <c r="AAO47" s="150"/>
      <c r="AAP47" s="88">
        <f t="shared" si="161"/>
        <v>2105.8336877336001</v>
      </c>
      <c r="AAQ47" s="290">
        <v>217.88878903</v>
      </c>
      <c r="AAR47" s="290">
        <v>213.03649783020001</v>
      </c>
      <c r="AAS47" s="290">
        <v>212.53626284000001</v>
      </c>
      <c r="AAT47" s="290">
        <v>211.45843729999999</v>
      </c>
      <c r="AAU47" s="290">
        <v>212.43300539339998</v>
      </c>
      <c r="AAV47" s="290">
        <v>212.43815956</v>
      </c>
      <c r="AAW47" s="290">
        <v>207.48375669999999</v>
      </c>
      <c r="AAX47" s="290">
        <v>205.86280593999999</v>
      </c>
      <c r="AAY47" s="290">
        <v>204.37347084000001</v>
      </c>
      <c r="AAZ47" s="290">
        <f>VLOOKUP(C47,'[2]Фін.рез.(витрати)'!$C$8:$AO$94,39,0)</f>
        <v>208.3225023</v>
      </c>
      <c r="ABA47" s="290"/>
      <c r="ABB47" s="290"/>
      <c r="ABC47" s="88">
        <f t="shared" si="68"/>
        <v>567.67368773360022</v>
      </c>
      <c r="ABD47" s="88">
        <f t="shared" si="69"/>
        <v>0</v>
      </c>
      <c r="ABE47" s="88">
        <f t="shared" si="70"/>
        <v>567.67368773360022</v>
      </c>
      <c r="ABF47" s="291">
        <f t="shared" si="162"/>
        <v>340.28</v>
      </c>
      <c r="ABG47" s="291">
        <v>33.74</v>
      </c>
      <c r="ABH47" s="150">
        <v>33.74</v>
      </c>
      <c r="ABI47" s="150">
        <v>33.74</v>
      </c>
      <c r="ABJ47" s="150">
        <v>33.74</v>
      </c>
      <c r="ABK47" s="150">
        <v>33.74</v>
      </c>
      <c r="ABL47" s="150">
        <v>33.74</v>
      </c>
      <c r="ABM47" s="150">
        <v>34.46</v>
      </c>
      <c r="ABN47" s="150">
        <v>34.46</v>
      </c>
      <c r="ABO47" s="150">
        <v>34.46</v>
      </c>
      <c r="ABP47" s="150">
        <v>34.46</v>
      </c>
      <c r="ABQ47" s="150"/>
      <c r="ABR47" s="150"/>
      <c r="ABS47" s="88">
        <f t="shared" si="163"/>
        <v>1833.9249600000001</v>
      </c>
      <c r="ABT47" s="290">
        <v>0</v>
      </c>
      <c r="ABU47" s="290"/>
      <c r="ABV47" s="290"/>
      <c r="ABW47" s="290"/>
      <c r="ABX47" s="290"/>
      <c r="ABY47" s="290"/>
      <c r="ABZ47" s="290"/>
      <c r="ACA47" s="290">
        <v>0</v>
      </c>
      <c r="ACB47" s="290">
        <v>1833.9249600000001</v>
      </c>
      <c r="ACC47" s="290">
        <f>VLOOKUP(C47,'[2]Фін.рез.(витрати)'!$C$8:$AP$94,40,0)</f>
        <v>0</v>
      </c>
      <c r="ACD47" s="290"/>
      <c r="ACE47" s="290"/>
      <c r="ACF47" s="88">
        <f t="shared" si="71"/>
        <v>1493.6449600000001</v>
      </c>
      <c r="ACG47" s="88">
        <f t="shared" si="72"/>
        <v>0</v>
      </c>
      <c r="ACH47" s="88">
        <f t="shared" si="73"/>
        <v>1493.6449600000001</v>
      </c>
      <c r="ACI47" s="86">
        <f t="shared" si="74"/>
        <v>21696.539999999997</v>
      </c>
      <c r="ACJ47" s="88">
        <f t="shared" si="75"/>
        <v>13559.908908132</v>
      </c>
      <c r="ACK47" s="288">
        <f t="shared" si="76"/>
        <v>-8136.6310918679974</v>
      </c>
      <c r="ACL47" s="88">
        <f t="shared" si="77"/>
        <v>-8136.6310918679974</v>
      </c>
      <c r="ACM47" s="88">
        <f t="shared" si="78"/>
        <v>0</v>
      </c>
      <c r="ACN47" s="290">
        <f t="shared" si="164"/>
        <v>21696.539999999997</v>
      </c>
      <c r="ACO47" s="290">
        <v>2202.4499999999998</v>
      </c>
      <c r="ACP47" s="143">
        <v>2202.4499999999998</v>
      </c>
      <c r="ACQ47" s="143">
        <v>2202.4499999999998</v>
      </c>
      <c r="ACR47" s="143">
        <v>2202.4499999999998</v>
      </c>
      <c r="ACS47" s="143">
        <v>2202.4499999999998</v>
      </c>
      <c r="ACT47" s="143">
        <v>2202.4499999999998</v>
      </c>
      <c r="ACU47" s="143">
        <v>2120.46</v>
      </c>
      <c r="ACV47" s="143">
        <v>2120.46</v>
      </c>
      <c r="ACW47" s="143">
        <v>2120.46</v>
      </c>
      <c r="ACX47" s="143">
        <v>2120.46</v>
      </c>
      <c r="ACY47" s="143"/>
      <c r="ACZ47" s="143"/>
      <c r="ADA47" s="8">
        <f t="shared" si="165"/>
        <v>13559.908908132</v>
      </c>
      <c r="ADB47" s="290">
        <v>1738.734381</v>
      </c>
      <c r="ADC47" s="290">
        <v>1224.829004724</v>
      </c>
      <c r="ADD47" s="290">
        <v>1266.9077520000001</v>
      </c>
      <c r="ADE47" s="290">
        <v>947.39524200000005</v>
      </c>
      <c r="ADF47" s="290">
        <v>1323.4796362080001</v>
      </c>
      <c r="ADG47" s="290">
        <v>1964.8421910000002</v>
      </c>
      <c r="ADH47" s="290">
        <v>1228.810968</v>
      </c>
      <c r="ADI47" s="290">
        <v>1385.46702</v>
      </c>
      <c r="ADJ47" s="290">
        <v>1457.9703432000001</v>
      </c>
      <c r="ADK47" s="290">
        <f>VLOOKUP(C47,'[2]Фін.рез.(витрати)'!$C$8:$AR$94,42,0)</f>
        <v>1021.47237</v>
      </c>
      <c r="ADL47" s="290"/>
      <c r="ADM47" s="290"/>
      <c r="ADN47" s="8">
        <f t="shared" si="79"/>
        <v>-8136.6310918679974</v>
      </c>
      <c r="ADO47" s="8">
        <f t="shared" si="80"/>
        <v>-8136.6310918679974</v>
      </c>
      <c r="ADP47" s="8">
        <f t="shared" si="81"/>
        <v>0</v>
      </c>
      <c r="ADQ47" s="290">
        <f t="shared" si="166"/>
        <v>0</v>
      </c>
      <c r="ADR47" s="290">
        <v>0</v>
      </c>
      <c r="ADS47" s="143">
        <v>0</v>
      </c>
      <c r="ADT47" s="143">
        <v>0</v>
      </c>
      <c r="ADU47" s="143">
        <v>0</v>
      </c>
      <c r="ADV47" s="143">
        <v>0</v>
      </c>
      <c r="ADW47" s="143">
        <v>0</v>
      </c>
      <c r="ADX47" s="143">
        <v>0</v>
      </c>
      <c r="ADY47" s="143">
        <v>0</v>
      </c>
      <c r="ADZ47" s="143">
        <v>0</v>
      </c>
      <c r="AEA47" s="143">
        <v>0</v>
      </c>
      <c r="AEB47" s="143"/>
      <c r="AEC47" s="143"/>
      <c r="AED47" s="8">
        <f t="shared" si="167"/>
        <v>0</v>
      </c>
      <c r="AEE47" s="290">
        <v>0</v>
      </c>
      <c r="AEF47" s="290">
        <v>0</v>
      </c>
      <c r="AEG47" s="290">
        <v>0</v>
      </c>
      <c r="AEH47" s="290">
        <v>0</v>
      </c>
      <c r="AEI47" s="290">
        <v>0</v>
      </c>
      <c r="AEJ47" s="290">
        <v>0</v>
      </c>
      <c r="AEK47" s="290">
        <v>0</v>
      </c>
      <c r="AEL47" s="290">
        <v>0</v>
      </c>
      <c r="AEM47" s="290">
        <v>0</v>
      </c>
      <c r="AEN47" s="290">
        <f>VLOOKUP(C47,'[2]Фін.рез.(витрати)'!$C$8:$AS$94,43,0)</f>
        <v>0</v>
      </c>
      <c r="AEO47" s="290"/>
      <c r="AEP47" s="290"/>
      <c r="AEQ47" s="8">
        <f t="shared" si="82"/>
        <v>0</v>
      </c>
      <c r="AER47" s="8">
        <f t="shared" si="83"/>
        <v>0</v>
      </c>
      <c r="AES47" s="8">
        <f t="shared" si="84"/>
        <v>0</v>
      </c>
      <c r="AET47" s="290">
        <f t="shared" si="168"/>
        <v>0</v>
      </c>
      <c r="AEU47" s="290"/>
      <c r="AEV47" s="143"/>
      <c r="AEW47" s="143"/>
      <c r="AEX47" s="143"/>
      <c r="AEY47" s="143"/>
      <c r="AEZ47" s="143"/>
      <c r="AFA47" s="143"/>
      <c r="AFB47" s="143"/>
      <c r="AFC47" s="143"/>
      <c r="AFD47" s="143"/>
      <c r="AFE47" s="143"/>
      <c r="AFF47" s="143"/>
      <c r="AFG47" s="8">
        <f t="shared" si="169"/>
        <v>0</v>
      </c>
      <c r="AFH47" s="290"/>
      <c r="AFI47" s="290"/>
      <c r="AFJ47" s="290"/>
      <c r="AFK47" s="290"/>
      <c r="AFL47" s="290"/>
      <c r="AFM47" s="290"/>
      <c r="AFN47" s="290"/>
      <c r="AFO47" s="290"/>
      <c r="AFP47" s="290"/>
      <c r="AFQ47" s="290"/>
      <c r="AFR47" s="290"/>
      <c r="AFS47" s="290"/>
      <c r="AFT47" s="8">
        <f t="shared" si="85"/>
        <v>0</v>
      </c>
      <c r="AFU47" s="8">
        <f t="shared" si="86"/>
        <v>0</v>
      </c>
      <c r="AFV47" s="94">
        <f t="shared" si="87"/>
        <v>0</v>
      </c>
      <c r="AFW47" s="293">
        <f t="shared" si="88"/>
        <v>211079.63999999998</v>
      </c>
      <c r="AFX47" s="294">
        <f t="shared" si="89"/>
        <v>231210.75862658466</v>
      </c>
      <c r="AFY47" s="295">
        <f t="shared" si="90"/>
        <v>20131.118626584677</v>
      </c>
      <c r="AFZ47" s="8">
        <f t="shared" si="170"/>
        <v>0</v>
      </c>
      <c r="AGA47" s="95">
        <f t="shared" si="171"/>
        <v>20131.118626584677</v>
      </c>
      <c r="AGB47" s="296">
        <f t="shared" si="91"/>
        <v>253295.56799999997</v>
      </c>
      <c r="AGC47" s="295">
        <f t="shared" si="91"/>
        <v>277452.91035190161</v>
      </c>
      <c r="AGD47" s="295">
        <f t="shared" si="92"/>
        <v>24157.342351901636</v>
      </c>
      <c r="AGE47" s="8">
        <f t="shared" si="93"/>
        <v>0</v>
      </c>
      <c r="AGF47" s="94">
        <f t="shared" si="94"/>
        <v>24157.342351901636</v>
      </c>
      <c r="AGG47" s="107">
        <f t="shared" si="172"/>
        <v>12664.778399999999</v>
      </c>
      <c r="AGH47" s="140">
        <f t="shared" si="173"/>
        <v>13872.645517595081</v>
      </c>
      <c r="AGI47" s="295">
        <f t="shared" si="95"/>
        <v>1207.8671175950822</v>
      </c>
      <c r="AGJ47" s="8">
        <f t="shared" si="96"/>
        <v>0</v>
      </c>
      <c r="AGK47" s="95">
        <f t="shared" si="97"/>
        <v>1207.8671175950822</v>
      </c>
      <c r="AGL47" s="108">
        <f t="shared" si="174"/>
        <v>265960.34639999998</v>
      </c>
      <c r="AGM47" s="108">
        <f t="shared" si="174"/>
        <v>291325.55586949666</v>
      </c>
      <c r="AGN47" s="297">
        <f t="shared" si="99"/>
        <v>25365.20946949668</v>
      </c>
      <c r="AGO47" s="108">
        <f t="shared" si="100"/>
        <v>0</v>
      </c>
      <c r="AGP47" s="109">
        <f t="shared" si="101"/>
        <v>25365.20946949668</v>
      </c>
      <c r="AGQ47" s="139">
        <f t="shared" si="175"/>
        <v>4.7619047619047616E-2</v>
      </c>
      <c r="AGR47" s="298"/>
      <c r="AGS47" s="298">
        <v>0.05</v>
      </c>
      <c r="AGT47" s="299"/>
      <c r="AGU47" s="177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</row>
    <row r="48" spans="1:892" s="141" customFormat="1" ht="12.75" outlineLevel="1" x14ac:dyDescent="0.25">
      <c r="A48" s="154">
        <v>478</v>
      </c>
      <c r="B48" s="285">
        <v>3</v>
      </c>
      <c r="C48" s="300" t="s">
        <v>749</v>
      </c>
      <c r="D48" s="301">
        <v>5</v>
      </c>
      <c r="E48" s="149">
        <v>2891.9</v>
      </c>
      <c r="F48" s="288">
        <f t="shared" si="0"/>
        <v>32150.959999999999</v>
      </c>
      <c r="G48" s="289">
        <f t="shared" si="1"/>
        <v>31587.54797301098</v>
      </c>
      <c r="H48" s="288">
        <f t="shared" si="2"/>
        <v>-563.41202698901907</v>
      </c>
      <c r="I48" s="88">
        <f t="shared" si="3"/>
        <v>-563.41202698901907</v>
      </c>
      <c r="J48" s="88">
        <f t="shared" si="4"/>
        <v>0</v>
      </c>
      <c r="K48" s="290">
        <f t="shared" si="102"/>
        <v>8730.619999999999</v>
      </c>
      <c r="L48" s="143">
        <v>770.69</v>
      </c>
      <c r="M48" s="143">
        <v>770.69</v>
      </c>
      <c r="N48" s="143">
        <v>770.69</v>
      </c>
      <c r="O48" s="143">
        <v>770.69</v>
      </c>
      <c r="P48" s="143">
        <v>770.69</v>
      </c>
      <c r="Q48" s="143">
        <v>770.69</v>
      </c>
      <c r="R48" s="143">
        <v>1026.6199999999999</v>
      </c>
      <c r="S48" s="143">
        <v>1026.6199999999999</v>
      </c>
      <c r="T48" s="143">
        <v>1026.6199999999999</v>
      </c>
      <c r="U48" s="143">
        <v>1026.6199999999999</v>
      </c>
      <c r="V48" s="143"/>
      <c r="W48" s="143"/>
      <c r="X48" s="143">
        <f t="shared" si="103"/>
        <v>4879.5338984677473</v>
      </c>
      <c r="Y48" s="290">
        <v>0</v>
      </c>
      <c r="Z48" s="290">
        <v>0</v>
      </c>
      <c r="AA48" s="290">
        <v>0</v>
      </c>
      <c r="AB48" s="290">
        <v>4879.5338984677473</v>
      </c>
      <c r="AC48" s="290">
        <v>0</v>
      </c>
      <c r="AD48" s="290">
        <v>0</v>
      </c>
      <c r="AE48" s="290">
        <v>0</v>
      </c>
      <c r="AF48" s="290">
        <v>0</v>
      </c>
      <c r="AG48" s="290">
        <v>0</v>
      </c>
      <c r="AH48" s="290">
        <v>0</v>
      </c>
      <c r="AI48" s="290"/>
      <c r="AJ48" s="290"/>
      <c r="AK48" s="143"/>
      <c r="AL48" s="143">
        <f t="shared" si="104"/>
        <v>0</v>
      </c>
      <c r="AM48" s="143">
        <f t="shared" si="5"/>
        <v>0</v>
      </c>
      <c r="AN48" s="290">
        <f t="shared" si="105"/>
        <v>1873.96</v>
      </c>
      <c r="AO48" s="143">
        <v>164.84</v>
      </c>
      <c r="AP48" s="143">
        <v>164.84</v>
      </c>
      <c r="AQ48" s="143">
        <v>164.84</v>
      </c>
      <c r="AR48" s="143">
        <v>164.84</v>
      </c>
      <c r="AS48" s="143">
        <v>164.84</v>
      </c>
      <c r="AT48" s="143">
        <v>164.84</v>
      </c>
      <c r="AU48" s="143">
        <v>221.23</v>
      </c>
      <c r="AV48" s="143">
        <v>221.23</v>
      </c>
      <c r="AW48" s="143">
        <v>221.23</v>
      </c>
      <c r="AX48" s="143">
        <v>221.23</v>
      </c>
      <c r="AY48" s="143"/>
      <c r="AZ48" s="143"/>
      <c r="BA48" s="8">
        <f t="shared" si="106"/>
        <v>1094.4772086752155</v>
      </c>
      <c r="BB48" s="290">
        <v>0</v>
      </c>
      <c r="BC48" s="290">
        <v>0</v>
      </c>
      <c r="BD48" s="290">
        <v>0</v>
      </c>
      <c r="BE48" s="290">
        <v>1094.4772086752155</v>
      </c>
      <c r="BF48" s="290">
        <v>0</v>
      </c>
      <c r="BG48" s="290">
        <v>0</v>
      </c>
      <c r="BH48" s="290">
        <v>0</v>
      </c>
      <c r="BI48" s="290">
        <v>0</v>
      </c>
      <c r="BJ48" s="290">
        <v>0</v>
      </c>
      <c r="BK48" s="290">
        <v>0</v>
      </c>
      <c r="BL48" s="290"/>
      <c r="BM48" s="290"/>
      <c r="BN48" s="143"/>
      <c r="BO48" s="8">
        <f t="shared" si="6"/>
        <v>0</v>
      </c>
      <c r="BP48" s="8">
        <f t="shared" si="7"/>
        <v>0</v>
      </c>
      <c r="BQ48" s="290">
        <f t="shared" si="107"/>
        <v>1766.96</v>
      </c>
      <c r="BR48" s="143">
        <v>168.02</v>
      </c>
      <c r="BS48" s="263">
        <v>168.02</v>
      </c>
      <c r="BT48" s="143">
        <v>168.02</v>
      </c>
      <c r="BU48" s="143">
        <v>168.02</v>
      </c>
      <c r="BV48" s="143">
        <v>168.02</v>
      </c>
      <c r="BW48" s="143">
        <v>168.02</v>
      </c>
      <c r="BX48" s="143">
        <v>189.71</v>
      </c>
      <c r="BY48" s="143">
        <v>189.71</v>
      </c>
      <c r="BZ48" s="143">
        <v>189.71</v>
      </c>
      <c r="CA48" s="143">
        <v>189.71</v>
      </c>
      <c r="CB48" s="143"/>
      <c r="CC48" s="143"/>
      <c r="CD48" s="290">
        <f t="shared" si="108"/>
        <v>1890.3236504028</v>
      </c>
      <c r="CE48" s="290">
        <v>195.59016069</v>
      </c>
      <c r="CF48" s="290">
        <v>191.23445051460001</v>
      </c>
      <c r="CG48" s="290">
        <v>190.78540932000001</v>
      </c>
      <c r="CH48" s="290">
        <v>189.81788790000002</v>
      </c>
      <c r="CI48" s="290">
        <v>190.69271918819999</v>
      </c>
      <c r="CJ48" s="290">
        <v>190.69726185000002</v>
      </c>
      <c r="CK48" s="290">
        <v>186.2499741</v>
      </c>
      <c r="CL48" s="290">
        <v>184.79491062</v>
      </c>
      <c r="CM48" s="290">
        <v>183.45799332000001</v>
      </c>
      <c r="CN48" s="290">
        <v>187.0028829</v>
      </c>
      <c r="CO48" s="290"/>
      <c r="CP48" s="290"/>
      <c r="CQ48" s="143"/>
      <c r="CR48" s="8">
        <f t="shared" si="8"/>
        <v>0</v>
      </c>
      <c r="CS48" s="8">
        <f t="shared" si="9"/>
        <v>0</v>
      </c>
      <c r="CT48" s="290">
        <f t="shared" si="109"/>
        <v>0</v>
      </c>
      <c r="CU48" s="290">
        <v>0</v>
      </c>
      <c r="CV48" s="143">
        <v>0</v>
      </c>
      <c r="CW48" s="143">
        <v>0</v>
      </c>
      <c r="CX48" s="143">
        <v>0</v>
      </c>
      <c r="CY48" s="143">
        <v>0</v>
      </c>
      <c r="CZ48" s="143">
        <v>0</v>
      </c>
      <c r="DA48" s="143">
        <v>0</v>
      </c>
      <c r="DB48" s="143">
        <v>0</v>
      </c>
      <c r="DC48" s="143">
        <v>0</v>
      </c>
      <c r="DD48" s="143">
        <v>0</v>
      </c>
      <c r="DE48" s="143"/>
      <c r="DF48" s="143"/>
      <c r="DG48" s="290">
        <f t="shared" si="110"/>
        <v>0</v>
      </c>
      <c r="DH48" s="290">
        <v>0</v>
      </c>
      <c r="DI48" s="290">
        <v>0</v>
      </c>
      <c r="DJ48" s="290">
        <v>0</v>
      </c>
      <c r="DK48" s="290">
        <v>0</v>
      </c>
      <c r="DL48" s="290">
        <v>0</v>
      </c>
      <c r="DM48" s="290">
        <v>0</v>
      </c>
      <c r="DN48" s="290">
        <v>0</v>
      </c>
      <c r="DO48" s="290">
        <v>0</v>
      </c>
      <c r="DP48" s="290">
        <v>0</v>
      </c>
      <c r="DQ48" s="290">
        <v>0</v>
      </c>
      <c r="DR48" s="290"/>
      <c r="DS48" s="290"/>
      <c r="DT48" s="143">
        <f t="shared" si="111"/>
        <v>0</v>
      </c>
      <c r="DU48" s="8">
        <f t="shared" si="10"/>
        <v>0</v>
      </c>
      <c r="DV48" s="8">
        <f t="shared" si="112"/>
        <v>0</v>
      </c>
      <c r="DW48" s="290">
        <f t="shared" si="176"/>
        <v>930.6</v>
      </c>
      <c r="DX48" s="290">
        <v>81.84</v>
      </c>
      <c r="DY48" s="143">
        <v>81.84</v>
      </c>
      <c r="DZ48" s="143">
        <v>81.84</v>
      </c>
      <c r="EA48" s="143">
        <v>81.84</v>
      </c>
      <c r="EB48" s="143">
        <v>81.84</v>
      </c>
      <c r="EC48" s="143">
        <v>81.84</v>
      </c>
      <c r="ED48" s="143">
        <v>109.89</v>
      </c>
      <c r="EE48" s="143">
        <v>109.89</v>
      </c>
      <c r="EF48" s="143">
        <v>109.89</v>
      </c>
      <c r="EG48" s="143">
        <v>109.89</v>
      </c>
      <c r="EH48" s="143"/>
      <c r="EI48" s="143"/>
      <c r="EJ48" s="143"/>
      <c r="EK48" s="290">
        <f t="shared" si="113"/>
        <v>540.72238425607611</v>
      </c>
      <c r="EL48" s="290">
        <v>0</v>
      </c>
      <c r="EM48" s="290">
        <v>0</v>
      </c>
      <c r="EN48" s="290">
        <v>0</v>
      </c>
      <c r="EO48" s="290">
        <v>540.72238425607611</v>
      </c>
      <c r="EP48" s="290">
        <v>0</v>
      </c>
      <c r="EQ48" s="290">
        <v>0</v>
      </c>
      <c r="ER48" s="290">
        <v>0</v>
      </c>
      <c r="ES48" s="290">
        <v>0</v>
      </c>
      <c r="ET48" s="290">
        <v>0</v>
      </c>
      <c r="EU48" s="290">
        <v>0</v>
      </c>
      <c r="EV48" s="290"/>
      <c r="EW48" s="290"/>
      <c r="EX48" s="8">
        <f t="shared" si="12"/>
        <v>-389.87761574392391</v>
      </c>
      <c r="EY48" s="8">
        <f t="shared" si="114"/>
        <v>-389.87761574392391</v>
      </c>
      <c r="EZ48" s="8">
        <f t="shared" si="115"/>
        <v>0</v>
      </c>
      <c r="FA48" s="290">
        <f t="shared" si="116"/>
        <v>4796.5</v>
      </c>
      <c r="FB48" s="290">
        <v>421.93</v>
      </c>
      <c r="FC48" s="143">
        <v>421.93</v>
      </c>
      <c r="FD48" s="143">
        <v>421.93</v>
      </c>
      <c r="FE48" s="143">
        <v>421.93</v>
      </c>
      <c r="FF48" s="143">
        <v>421.93</v>
      </c>
      <c r="FG48" s="143">
        <v>421.93</v>
      </c>
      <c r="FH48" s="143">
        <v>566.23</v>
      </c>
      <c r="FI48" s="143">
        <v>566.23</v>
      </c>
      <c r="FJ48" s="143">
        <v>566.23</v>
      </c>
      <c r="FK48" s="143">
        <v>566.23</v>
      </c>
      <c r="FL48" s="143"/>
      <c r="FM48" s="143"/>
      <c r="FN48" s="8">
        <f t="shared" si="117"/>
        <v>6112.7594369315448</v>
      </c>
      <c r="FO48" s="290">
        <v>0</v>
      </c>
      <c r="FP48" s="290">
        <v>0</v>
      </c>
      <c r="FQ48" s="290">
        <v>0</v>
      </c>
      <c r="FR48" s="290">
        <v>2787.4509055185113</v>
      </c>
      <c r="FS48" s="290">
        <v>0</v>
      </c>
      <c r="FT48" s="290">
        <v>0</v>
      </c>
      <c r="FU48" s="290">
        <v>0</v>
      </c>
      <c r="FV48" s="290">
        <v>0</v>
      </c>
      <c r="FW48" s="290">
        <v>0</v>
      </c>
      <c r="FX48" s="290">
        <v>3325.3085314130335</v>
      </c>
      <c r="FY48" s="290"/>
      <c r="FZ48" s="290"/>
      <c r="GA48" s="143">
        <f t="shared" si="118"/>
        <v>1316.2594369315448</v>
      </c>
      <c r="GB48" s="8">
        <f t="shared" si="119"/>
        <v>0</v>
      </c>
      <c r="GC48" s="8">
        <f t="shared" si="120"/>
        <v>1316.2594369315448</v>
      </c>
      <c r="GD48" s="290">
        <f t="shared" si="121"/>
        <v>0</v>
      </c>
      <c r="GE48" s="143"/>
      <c r="GF48" s="143"/>
      <c r="GG48" s="143"/>
      <c r="GH48" s="143"/>
      <c r="GI48" s="143"/>
      <c r="GJ48" s="143"/>
      <c r="GK48" s="143"/>
      <c r="GL48" s="143"/>
      <c r="GM48" s="143"/>
      <c r="GN48" s="143"/>
      <c r="GO48" s="143"/>
      <c r="GP48" s="143"/>
      <c r="GQ48" s="8">
        <f t="shared" si="122"/>
        <v>3334.2247386500003</v>
      </c>
      <c r="GR48" s="290">
        <v>3334.2247386500003</v>
      </c>
      <c r="GS48" s="290">
        <f>VLOOKUP(C48,'[2]Фін.рез.(витрати)'!$C$8:$V$94,20,0)</f>
        <v>0</v>
      </c>
      <c r="GT48" s="290"/>
      <c r="GU48" s="290"/>
      <c r="GV48" s="143">
        <f t="shared" si="123"/>
        <v>3334.2247386500003</v>
      </c>
      <c r="GW48" s="8">
        <f t="shared" si="13"/>
        <v>0</v>
      </c>
      <c r="GX48" s="8">
        <f t="shared" si="14"/>
        <v>3334.2247386500003</v>
      </c>
      <c r="GY48" s="290">
        <f t="shared" si="124"/>
        <v>14052.319999999998</v>
      </c>
      <c r="GZ48" s="290">
        <v>1243.52</v>
      </c>
      <c r="HA48" s="143">
        <v>1243.52</v>
      </c>
      <c r="HB48" s="143">
        <v>1243.52</v>
      </c>
      <c r="HC48" s="143">
        <v>1243.52</v>
      </c>
      <c r="HD48" s="143">
        <v>1243.52</v>
      </c>
      <c r="HE48" s="143">
        <v>1243.52</v>
      </c>
      <c r="HF48" s="143">
        <v>1647.8</v>
      </c>
      <c r="HG48" s="143">
        <v>1647.8</v>
      </c>
      <c r="HH48" s="143">
        <v>1647.8</v>
      </c>
      <c r="HI48" s="143">
        <v>1647.8</v>
      </c>
      <c r="HJ48" s="143"/>
      <c r="HK48" s="143"/>
      <c r="HL48" s="8">
        <f t="shared" si="125"/>
        <v>13735.506655627598</v>
      </c>
      <c r="HM48" s="290">
        <v>1804.1629094382174</v>
      </c>
      <c r="HN48" s="290">
        <v>1332.9276048269091</v>
      </c>
      <c r="HO48" s="290">
        <v>1565.8769756068202</v>
      </c>
      <c r="HP48" s="290">
        <v>1180.4916761116519</v>
      </c>
      <c r="HQ48" s="290">
        <v>1339.8076660906677</v>
      </c>
      <c r="HR48" s="290">
        <v>1336.6194130517615</v>
      </c>
      <c r="HS48" s="290">
        <v>1231.6176049274452</v>
      </c>
      <c r="HT48" s="290">
        <v>1224.4011941269082</v>
      </c>
      <c r="HU48" s="290">
        <v>1376.3673261486267</v>
      </c>
      <c r="HV48" s="290">
        <v>1343.2342852985892</v>
      </c>
      <c r="HW48" s="290"/>
      <c r="HX48" s="290"/>
      <c r="HY48" s="8">
        <f t="shared" si="15"/>
        <v>-316.81334437240002</v>
      </c>
      <c r="HZ48" s="8">
        <f t="shared" si="16"/>
        <v>-316.81334437240002</v>
      </c>
      <c r="IA48" s="8">
        <f t="shared" si="17"/>
        <v>0</v>
      </c>
      <c r="IB48" s="291">
        <f t="shared" si="126"/>
        <v>0</v>
      </c>
      <c r="IC48" s="291">
        <v>0</v>
      </c>
      <c r="ID48" s="150">
        <v>0</v>
      </c>
      <c r="IE48" s="150">
        <v>0</v>
      </c>
      <c r="IF48" s="291">
        <v>0</v>
      </c>
      <c r="IG48" s="291">
        <v>0</v>
      </c>
      <c r="IH48" s="291">
        <v>0</v>
      </c>
      <c r="II48" s="291">
        <v>0</v>
      </c>
      <c r="IJ48" s="291"/>
      <c r="IK48" s="291"/>
      <c r="IL48" s="291"/>
      <c r="IM48" s="291"/>
      <c r="IN48" s="291"/>
      <c r="IO48" s="88">
        <f t="shared" si="127"/>
        <v>0</v>
      </c>
      <c r="IP48" s="290">
        <v>0</v>
      </c>
      <c r="IQ48" s="290">
        <v>0</v>
      </c>
      <c r="IR48" s="290">
        <v>0</v>
      </c>
      <c r="IS48" s="290">
        <v>0</v>
      </c>
      <c r="IT48" s="290">
        <v>0</v>
      </c>
      <c r="IU48" s="290">
        <v>0</v>
      </c>
      <c r="IV48" s="290">
        <v>0</v>
      </c>
      <c r="IW48" s="290">
        <v>0</v>
      </c>
      <c r="IX48" s="290">
        <v>0</v>
      </c>
      <c r="IY48" s="290">
        <v>0</v>
      </c>
      <c r="IZ48" s="290"/>
      <c r="JA48" s="290"/>
      <c r="JB48" s="150">
        <f t="shared" si="18"/>
        <v>0</v>
      </c>
      <c r="JC48" s="88">
        <f t="shared" si="19"/>
        <v>0</v>
      </c>
      <c r="JD48" s="88">
        <f t="shared" si="20"/>
        <v>0</v>
      </c>
      <c r="JE48" s="291">
        <f t="shared" si="128"/>
        <v>0</v>
      </c>
      <c r="JF48" s="291">
        <v>0</v>
      </c>
      <c r="JG48" s="150">
        <v>0</v>
      </c>
      <c r="JH48" s="150">
        <v>0</v>
      </c>
      <c r="JI48" s="150">
        <v>0</v>
      </c>
      <c r="JJ48" s="150">
        <v>0</v>
      </c>
      <c r="JK48" s="150">
        <v>0</v>
      </c>
      <c r="JL48" s="150">
        <v>0</v>
      </c>
      <c r="JM48" s="150">
        <v>0</v>
      </c>
      <c r="JN48" s="150">
        <v>0</v>
      </c>
      <c r="JO48" s="150">
        <v>0</v>
      </c>
      <c r="JP48" s="150"/>
      <c r="JQ48" s="150"/>
      <c r="JR48" s="291">
        <f t="shared" si="129"/>
        <v>0</v>
      </c>
      <c r="JS48" s="290">
        <v>0</v>
      </c>
      <c r="JT48" s="290">
        <v>0</v>
      </c>
      <c r="JU48" s="290">
        <v>0</v>
      </c>
      <c r="JV48" s="290">
        <v>0</v>
      </c>
      <c r="JW48" s="290">
        <v>0</v>
      </c>
      <c r="JX48" s="290">
        <v>0</v>
      </c>
      <c r="JY48" s="290">
        <v>0</v>
      </c>
      <c r="JZ48" s="290">
        <v>0</v>
      </c>
      <c r="KA48" s="290">
        <v>0</v>
      </c>
      <c r="KB48" s="290">
        <v>0</v>
      </c>
      <c r="KC48" s="290"/>
      <c r="KD48" s="290"/>
      <c r="KE48" s="150">
        <f t="shared" si="21"/>
        <v>0</v>
      </c>
      <c r="KF48" s="88">
        <f t="shared" si="22"/>
        <v>0</v>
      </c>
      <c r="KG48" s="88">
        <f t="shared" si="23"/>
        <v>0</v>
      </c>
      <c r="KH48" s="291">
        <f t="shared" si="130"/>
        <v>2988.4599999999996</v>
      </c>
      <c r="KI48" s="291">
        <v>262.87</v>
      </c>
      <c r="KJ48" s="150">
        <v>262.87</v>
      </c>
      <c r="KK48" s="150">
        <v>262.87</v>
      </c>
      <c r="KL48" s="150">
        <v>262.87</v>
      </c>
      <c r="KM48" s="150">
        <v>262.87</v>
      </c>
      <c r="KN48" s="150">
        <v>262.87</v>
      </c>
      <c r="KO48" s="150">
        <v>352.81</v>
      </c>
      <c r="KP48" s="150">
        <v>352.81</v>
      </c>
      <c r="KQ48" s="150">
        <v>352.81</v>
      </c>
      <c r="KR48" s="150">
        <v>352.81</v>
      </c>
      <c r="KS48" s="150"/>
      <c r="KT48" s="150"/>
      <c r="KU48" s="88">
        <f t="shared" si="131"/>
        <v>4169.6524230571831</v>
      </c>
      <c r="KV48" s="290">
        <v>358.34028774466617</v>
      </c>
      <c r="KW48" s="290">
        <v>383.14410826694831</v>
      </c>
      <c r="KX48" s="290">
        <v>380.72582763320793</v>
      </c>
      <c r="KY48" s="290">
        <v>362.08512063635237</v>
      </c>
      <c r="KZ48" s="290">
        <v>377.74421733889346</v>
      </c>
      <c r="LA48" s="290">
        <v>486.16393845866429</v>
      </c>
      <c r="LB48" s="290">
        <v>451.20198314543734</v>
      </c>
      <c r="LC48" s="290">
        <v>448.03442677821357</v>
      </c>
      <c r="LD48" s="290">
        <v>462.05538491459095</v>
      </c>
      <c r="LE48" s="290">
        <v>460.15712814020873</v>
      </c>
      <c r="LF48" s="290"/>
      <c r="LG48" s="290"/>
      <c r="LH48" s="150">
        <f t="shared" si="132"/>
        <v>1181.1924230571835</v>
      </c>
      <c r="LI48" s="88">
        <f t="shared" si="24"/>
        <v>0</v>
      </c>
      <c r="LJ48" s="88">
        <f t="shared" si="25"/>
        <v>1181.1924230571835</v>
      </c>
      <c r="LK48" s="88">
        <f t="shared" si="133"/>
        <v>0</v>
      </c>
      <c r="LL48" s="150"/>
      <c r="LM48" s="150"/>
      <c r="LN48" s="150"/>
      <c r="LO48" s="150"/>
      <c r="LP48" s="150"/>
      <c r="LQ48" s="150"/>
      <c r="LR48" s="150"/>
      <c r="LS48" s="150"/>
      <c r="LT48" s="150"/>
      <c r="LU48" s="150"/>
      <c r="LV48" s="150"/>
      <c r="LW48" s="150"/>
      <c r="LX48" s="88">
        <f t="shared" si="26"/>
        <v>0</v>
      </c>
      <c r="LY48" s="150"/>
      <c r="LZ48" s="150"/>
      <c r="MA48" s="150"/>
      <c r="MB48" s="150"/>
      <c r="MC48" s="150"/>
      <c r="MD48" s="150"/>
      <c r="ME48" s="150"/>
      <c r="MF48" s="150"/>
      <c r="MG48" s="150"/>
      <c r="MH48" s="150"/>
      <c r="MI48" s="150"/>
      <c r="MJ48" s="291">
        <v>0</v>
      </c>
      <c r="MK48" s="150"/>
      <c r="ML48" s="88">
        <f t="shared" si="27"/>
        <v>0</v>
      </c>
      <c r="MM48" s="88">
        <f t="shared" si="28"/>
        <v>0</v>
      </c>
      <c r="MN48" s="88">
        <f t="shared" si="134"/>
        <v>49097.520000000011</v>
      </c>
      <c r="MO48" s="88">
        <v>4606.22</v>
      </c>
      <c r="MP48" s="150">
        <v>4606.22</v>
      </c>
      <c r="MQ48" s="150">
        <v>4606.22</v>
      </c>
      <c r="MR48" s="150">
        <v>4606.22</v>
      </c>
      <c r="MS48" s="150">
        <v>4606.22</v>
      </c>
      <c r="MT48" s="150">
        <v>4606.22</v>
      </c>
      <c r="MU48" s="150">
        <v>5365.05</v>
      </c>
      <c r="MV48" s="150">
        <v>5365.05</v>
      </c>
      <c r="MW48" s="150">
        <v>5365.05</v>
      </c>
      <c r="MX48" s="150">
        <v>5365.05</v>
      </c>
      <c r="MY48" s="150"/>
      <c r="MZ48" s="150"/>
      <c r="NA48" s="88">
        <f t="shared" si="135"/>
        <v>102785.24325373281</v>
      </c>
      <c r="NB48" s="8">
        <v>0</v>
      </c>
      <c r="NC48" s="8">
        <v>0</v>
      </c>
      <c r="ND48" s="8">
        <v>0</v>
      </c>
      <c r="NE48" s="8">
        <v>0</v>
      </c>
      <c r="NF48" s="8">
        <v>0</v>
      </c>
      <c r="NG48" s="8">
        <v>0</v>
      </c>
      <c r="NH48" s="8">
        <v>0</v>
      </c>
      <c r="NI48" s="8">
        <v>0</v>
      </c>
      <c r="NJ48" s="8">
        <v>100299.67438932099</v>
      </c>
      <c r="NK48" s="8">
        <v>2485.5688644118204</v>
      </c>
      <c r="NL48" s="8"/>
      <c r="NM48" s="8"/>
      <c r="NN48" s="150">
        <f t="shared" si="136"/>
        <v>53687.723253732802</v>
      </c>
      <c r="NO48" s="88">
        <f t="shared" si="29"/>
        <v>0</v>
      </c>
      <c r="NP48" s="88">
        <f t="shared" si="30"/>
        <v>53687.723253732802</v>
      </c>
      <c r="NQ48" s="86">
        <f t="shared" si="31"/>
        <v>9551.4800000000014</v>
      </c>
      <c r="NR48" s="289">
        <f t="shared" si="32"/>
        <v>9483.66</v>
      </c>
      <c r="NS48" s="288">
        <f t="shared" si="33"/>
        <v>-67.820000000001528</v>
      </c>
      <c r="NT48" s="88">
        <f t="shared" si="34"/>
        <v>-67.820000000001528</v>
      </c>
      <c r="NU48" s="88">
        <f t="shared" si="35"/>
        <v>0</v>
      </c>
      <c r="NV48" s="290">
        <f t="shared" si="137"/>
        <v>2834.08</v>
      </c>
      <c r="NW48" s="290">
        <v>257.38</v>
      </c>
      <c r="NX48" s="143">
        <v>257.38</v>
      </c>
      <c r="NY48" s="143">
        <v>257.38</v>
      </c>
      <c r="NZ48" s="290">
        <v>257.38</v>
      </c>
      <c r="OA48" s="290">
        <v>257.38</v>
      </c>
      <c r="OB48" s="290">
        <v>257.38</v>
      </c>
      <c r="OC48" s="290">
        <v>322.45</v>
      </c>
      <c r="OD48" s="290">
        <v>322.45</v>
      </c>
      <c r="OE48" s="290">
        <v>322.45</v>
      </c>
      <c r="OF48" s="290">
        <v>322.45</v>
      </c>
      <c r="OG48" s="290"/>
      <c r="OH48" s="290"/>
      <c r="OI48" s="8">
        <f t="shared" si="138"/>
        <v>3773.14</v>
      </c>
      <c r="OJ48" s="8">
        <v>0</v>
      </c>
      <c r="OK48" s="8">
        <v>0</v>
      </c>
      <c r="OL48" s="8">
        <v>0</v>
      </c>
      <c r="OM48" s="8"/>
      <c r="ON48" s="8">
        <v>0</v>
      </c>
      <c r="OO48" s="8">
        <v>3773.14</v>
      </c>
      <c r="OP48" s="8">
        <v>0</v>
      </c>
      <c r="OQ48" s="8">
        <v>0</v>
      </c>
      <c r="OR48" s="8">
        <v>0</v>
      </c>
      <c r="OS48" s="8">
        <v>0</v>
      </c>
      <c r="OT48" s="8"/>
      <c r="OU48" s="8"/>
      <c r="OV48" s="143">
        <f t="shared" si="139"/>
        <v>939.06</v>
      </c>
      <c r="OW48" s="8">
        <f t="shared" si="36"/>
        <v>0</v>
      </c>
      <c r="OX48" s="8">
        <f t="shared" si="37"/>
        <v>939.06</v>
      </c>
      <c r="OY48" s="290">
        <f t="shared" si="140"/>
        <v>4472.0600000000004</v>
      </c>
      <c r="OZ48" s="290">
        <v>426.27</v>
      </c>
      <c r="PA48" s="143">
        <v>426.27</v>
      </c>
      <c r="PB48" s="143">
        <v>426.27</v>
      </c>
      <c r="PC48" s="143">
        <v>426.27</v>
      </c>
      <c r="PD48" s="143">
        <v>426.27</v>
      </c>
      <c r="PE48" s="143">
        <v>426.27</v>
      </c>
      <c r="PF48" s="143">
        <v>478.61</v>
      </c>
      <c r="PG48" s="143">
        <v>478.61</v>
      </c>
      <c r="PH48" s="143">
        <v>478.61</v>
      </c>
      <c r="PI48" s="143">
        <v>478.61</v>
      </c>
      <c r="PJ48" s="143"/>
      <c r="PK48" s="143"/>
      <c r="PL48" s="8">
        <f t="shared" si="141"/>
        <v>0</v>
      </c>
      <c r="PM48" s="290">
        <v>0</v>
      </c>
      <c r="PN48" s="290">
        <v>0</v>
      </c>
      <c r="PO48" s="290">
        <v>0</v>
      </c>
      <c r="PP48" s="290">
        <v>0</v>
      </c>
      <c r="PQ48" s="290">
        <v>0</v>
      </c>
      <c r="PR48" s="290">
        <v>0</v>
      </c>
      <c r="PS48" s="290">
        <v>0</v>
      </c>
      <c r="PT48" s="290">
        <v>0</v>
      </c>
      <c r="PU48" s="290">
        <v>0</v>
      </c>
      <c r="PV48" s="290">
        <v>0</v>
      </c>
      <c r="PW48" s="290"/>
      <c r="PX48" s="290"/>
      <c r="PY48" s="143">
        <f t="shared" si="142"/>
        <v>-4472.0600000000004</v>
      </c>
      <c r="PZ48" s="8">
        <f t="shared" si="38"/>
        <v>-4472.0600000000004</v>
      </c>
      <c r="QA48" s="8">
        <f t="shared" si="39"/>
        <v>0</v>
      </c>
      <c r="QB48" s="290">
        <f t="shared" si="143"/>
        <v>1107.6400000000001</v>
      </c>
      <c r="QC48" s="290">
        <v>98.04</v>
      </c>
      <c r="QD48" s="143">
        <v>98.04</v>
      </c>
      <c r="QE48" s="143">
        <v>98.04</v>
      </c>
      <c r="QF48" s="143">
        <v>98.04</v>
      </c>
      <c r="QG48" s="143">
        <v>98.04</v>
      </c>
      <c r="QH48" s="143">
        <v>98.04</v>
      </c>
      <c r="QI48" s="143">
        <v>129.85</v>
      </c>
      <c r="QJ48" s="143">
        <v>129.85</v>
      </c>
      <c r="QK48" s="143">
        <v>129.85</v>
      </c>
      <c r="QL48" s="143">
        <v>129.85</v>
      </c>
      <c r="QM48" s="143"/>
      <c r="QN48" s="143"/>
      <c r="QO48" s="8">
        <f t="shared" si="144"/>
        <v>0</v>
      </c>
      <c r="QP48" s="290">
        <v>0</v>
      </c>
      <c r="QQ48" s="290">
        <v>0</v>
      </c>
      <c r="QR48" s="290">
        <v>0</v>
      </c>
      <c r="QS48" s="290"/>
      <c r="QT48" s="290">
        <v>0</v>
      </c>
      <c r="QU48" s="290"/>
      <c r="QV48" s="290"/>
      <c r="QW48" s="290">
        <v>0</v>
      </c>
      <c r="QX48" s="290"/>
      <c r="QY48" s="290">
        <v>0</v>
      </c>
      <c r="QZ48" s="290"/>
      <c r="RA48" s="290"/>
      <c r="RB48" s="143">
        <f t="shared" si="145"/>
        <v>-1107.6400000000001</v>
      </c>
      <c r="RC48" s="8">
        <f t="shared" si="40"/>
        <v>-1107.6400000000001</v>
      </c>
      <c r="RD48" s="8">
        <f t="shared" si="41"/>
        <v>0</v>
      </c>
      <c r="RE48" s="290">
        <f t="shared" si="146"/>
        <v>0</v>
      </c>
      <c r="RF48" s="8">
        <v>0</v>
      </c>
      <c r="RG48" s="143">
        <v>0</v>
      </c>
      <c r="RH48" s="143">
        <v>0</v>
      </c>
      <c r="RI48" s="143">
        <v>0</v>
      </c>
      <c r="RJ48" s="143">
        <v>0</v>
      </c>
      <c r="RK48" s="143">
        <v>0</v>
      </c>
      <c r="RL48" s="292">
        <v>0</v>
      </c>
      <c r="RM48" s="143">
        <v>0</v>
      </c>
      <c r="RN48" s="143">
        <v>0</v>
      </c>
      <c r="RO48" s="143">
        <v>0</v>
      </c>
      <c r="RP48" s="143"/>
      <c r="RQ48" s="143"/>
      <c r="RR48" s="8">
        <f t="shared" si="147"/>
        <v>0</v>
      </c>
      <c r="RS48" s="290">
        <v>0</v>
      </c>
      <c r="RT48" s="290"/>
      <c r="RU48" s="290">
        <v>0</v>
      </c>
      <c r="RV48" s="290">
        <v>0</v>
      </c>
      <c r="RW48" s="290">
        <v>0</v>
      </c>
      <c r="RX48" s="290">
        <v>0</v>
      </c>
      <c r="RY48" s="290"/>
      <c r="RZ48" s="290">
        <v>0</v>
      </c>
      <c r="SA48" s="290">
        <v>0</v>
      </c>
      <c r="SB48" s="290">
        <v>0</v>
      </c>
      <c r="SC48" s="290"/>
      <c r="SD48" s="290"/>
      <c r="SE48" s="8">
        <f t="shared" si="42"/>
        <v>0</v>
      </c>
      <c r="SF48" s="8">
        <f t="shared" si="43"/>
        <v>0</v>
      </c>
      <c r="SG48" s="8">
        <f t="shared" si="44"/>
        <v>0</v>
      </c>
      <c r="SH48" s="290">
        <f t="shared" si="148"/>
        <v>0</v>
      </c>
      <c r="SI48" s="290">
        <v>0</v>
      </c>
      <c r="SJ48" s="143">
        <v>0</v>
      </c>
      <c r="SK48" s="143">
        <v>0</v>
      </c>
      <c r="SL48" s="143">
        <v>0</v>
      </c>
      <c r="SM48" s="143">
        <v>0</v>
      </c>
      <c r="SN48" s="143">
        <v>0</v>
      </c>
      <c r="SO48" s="143">
        <v>0</v>
      </c>
      <c r="SP48" s="143">
        <v>0</v>
      </c>
      <c r="SQ48" s="143">
        <v>0</v>
      </c>
      <c r="SR48" s="143">
        <v>0</v>
      </c>
      <c r="SS48" s="143"/>
      <c r="ST48" s="143"/>
      <c r="SU48" s="8">
        <f t="shared" si="149"/>
        <v>5710.52</v>
      </c>
      <c r="SV48" s="290">
        <v>0</v>
      </c>
      <c r="SW48" s="290">
        <v>0</v>
      </c>
      <c r="SX48" s="290">
        <v>5710.52</v>
      </c>
      <c r="SY48" s="290">
        <v>0</v>
      </c>
      <c r="SZ48" s="290">
        <v>0</v>
      </c>
      <c r="TA48" s="290"/>
      <c r="TB48" s="290"/>
      <c r="TC48" s="290">
        <v>0</v>
      </c>
      <c r="TD48" s="290">
        <v>0</v>
      </c>
      <c r="TE48" s="290">
        <f>VLOOKUP(C48,'[2]Фін.рез.(витрати)'!$C$8:$AH$94,32,0)</f>
        <v>0</v>
      </c>
      <c r="TF48" s="290"/>
      <c r="TG48" s="290"/>
      <c r="TH48" s="8">
        <f t="shared" si="45"/>
        <v>5710.52</v>
      </c>
      <c r="TI48" s="8">
        <f t="shared" si="46"/>
        <v>0</v>
      </c>
      <c r="TJ48" s="8">
        <f t="shared" si="47"/>
        <v>5710.52</v>
      </c>
      <c r="TK48" s="290">
        <f t="shared" si="150"/>
        <v>1095.46</v>
      </c>
      <c r="TL48" s="290">
        <v>96.59</v>
      </c>
      <c r="TM48" s="143">
        <v>96.59</v>
      </c>
      <c r="TN48" s="143">
        <v>96.59</v>
      </c>
      <c r="TO48" s="143">
        <v>96.59</v>
      </c>
      <c r="TP48" s="143">
        <v>96.59</v>
      </c>
      <c r="TQ48" s="143">
        <v>96.59</v>
      </c>
      <c r="TR48" s="143">
        <v>128.97999999999999</v>
      </c>
      <c r="TS48" s="143">
        <v>128.97999999999999</v>
      </c>
      <c r="TT48" s="143">
        <v>128.97999999999999</v>
      </c>
      <c r="TU48" s="143">
        <v>128.97999999999999</v>
      </c>
      <c r="TV48" s="143"/>
      <c r="TW48" s="143"/>
      <c r="TX48" s="8">
        <f t="shared" si="151"/>
        <v>0</v>
      </c>
      <c r="TY48" s="290">
        <v>0</v>
      </c>
      <c r="TZ48" s="290">
        <v>0</v>
      </c>
      <c r="UA48" s="290">
        <v>0</v>
      </c>
      <c r="UB48" s="290">
        <v>0</v>
      </c>
      <c r="UC48" s="290">
        <v>0</v>
      </c>
      <c r="UD48" s="290">
        <v>0</v>
      </c>
      <c r="UE48" s="290">
        <v>0</v>
      </c>
      <c r="UF48" s="290">
        <v>0</v>
      </c>
      <c r="UG48" s="290">
        <v>0</v>
      </c>
      <c r="UH48" s="290">
        <f>VLOOKUP(C48,'[2]Фін.рез.(витрати)'!$C$8:$AI$94,33,0)</f>
        <v>0</v>
      </c>
      <c r="UI48" s="290"/>
      <c r="UJ48" s="290"/>
      <c r="UK48" s="8">
        <f t="shared" si="48"/>
        <v>-1095.46</v>
      </c>
      <c r="UL48" s="8">
        <f t="shared" si="49"/>
        <v>-1095.46</v>
      </c>
      <c r="UM48" s="8">
        <f t="shared" si="50"/>
        <v>0</v>
      </c>
      <c r="UN48" s="290">
        <f t="shared" si="152"/>
        <v>42.24</v>
      </c>
      <c r="UO48" s="290">
        <v>3.76</v>
      </c>
      <c r="UP48" s="143">
        <v>3.76</v>
      </c>
      <c r="UQ48" s="143">
        <v>3.76</v>
      </c>
      <c r="UR48" s="143">
        <v>3.76</v>
      </c>
      <c r="US48" s="143">
        <v>3.76</v>
      </c>
      <c r="UT48" s="143">
        <v>3.76</v>
      </c>
      <c r="UU48" s="143">
        <v>4.92</v>
      </c>
      <c r="UV48" s="143">
        <v>4.92</v>
      </c>
      <c r="UW48" s="143">
        <v>4.92</v>
      </c>
      <c r="UX48" s="143">
        <v>4.92</v>
      </c>
      <c r="UY48" s="143"/>
      <c r="UZ48" s="143"/>
      <c r="VA48" s="8">
        <f t="shared" si="51"/>
        <v>0</v>
      </c>
      <c r="VB48" s="143"/>
      <c r="VC48" s="143"/>
      <c r="VD48" s="143"/>
      <c r="VE48" s="143"/>
      <c r="VF48" s="143"/>
      <c r="VG48" s="143"/>
      <c r="VH48" s="143"/>
      <c r="VI48" s="143"/>
      <c r="VJ48" s="143"/>
      <c r="VK48" s="143"/>
      <c r="VL48" s="143"/>
      <c r="VM48" s="143"/>
      <c r="VN48" s="8">
        <f t="shared" si="52"/>
        <v>-42.24</v>
      </c>
      <c r="VO48" s="8">
        <f t="shared" si="53"/>
        <v>-42.24</v>
      </c>
      <c r="VP48" s="8">
        <f t="shared" si="54"/>
        <v>0</v>
      </c>
      <c r="VQ48" s="88">
        <f t="shared" si="55"/>
        <v>0</v>
      </c>
      <c r="VR48" s="150"/>
      <c r="VS48" s="150"/>
      <c r="VT48" s="150"/>
      <c r="VU48" s="150"/>
      <c r="VV48" s="150"/>
      <c r="VW48" s="150"/>
      <c r="VX48" s="150"/>
      <c r="VY48" s="150"/>
      <c r="VZ48" s="150"/>
      <c r="WA48" s="150"/>
      <c r="WB48" s="150"/>
      <c r="WC48" s="150"/>
      <c r="WD48" s="88">
        <f t="shared" si="56"/>
        <v>0</v>
      </c>
      <c r="WE48" s="143"/>
      <c r="WF48" s="143"/>
      <c r="WG48" s="143"/>
      <c r="WH48" s="143"/>
      <c r="WI48" s="143"/>
      <c r="WJ48" s="143"/>
      <c r="WK48" s="143"/>
      <c r="WL48" s="143"/>
      <c r="WM48" s="143"/>
      <c r="WN48" s="143"/>
      <c r="WO48" s="143"/>
      <c r="WP48" s="143"/>
      <c r="WQ48" s="88">
        <f t="shared" si="57"/>
        <v>0</v>
      </c>
      <c r="WR48" s="88">
        <f t="shared" si="58"/>
        <v>0</v>
      </c>
      <c r="WS48" s="88">
        <f t="shared" si="59"/>
        <v>0</v>
      </c>
      <c r="WT48" s="291">
        <f t="shared" si="153"/>
        <v>42217.1</v>
      </c>
      <c r="WU48" s="291">
        <v>3600.99</v>
      </c>
      <c r="WV48" s="150">
        <v>3600.99</v>
      </c>
      <c r="WW48" s="150">
        <v>3600.99</v>
      </c>
      <c r="WX48" s="150">
        <v>3600.99</v>
      </c>
      <c r="WY48" s="150">
        <v>3600.99</v>
      </c>
      <c r="WZ48" s="150">
        <v>3600.99</v>
      </c>
      <c r="XA48" s="150">
        <v>5152.79</v>
      </c>
      <c r="XB48" s="150">
        <v>5152.79</v>
      </c>
      <c r="XC48" s="150">
        <v>5152.79</v>
      </c>
      <c r="XD48" s="150">
        <v>5152.79</v>
      </c>
      <c r="XE48" s="150"/>
      <c r="XF48" s="150"/>
      <c r="XG48" s="291">
        <f t="shared" si="154"/>
        <v>50602.739004456467</v>
      </c>
      <c r="XH48" s="290">
        <v>5595.6291785700387</v>
      </c>
      <c r="XI48" s="290">
        <v>5840.3287363657582</v>
      </c>
      <c r="XJ48" s="290"/>
      <c r="XK48" s="290">
        <v>4243.786516908217</v>
      </c>
      <c r="XL48" s="290">
        <v>4902.4678624137423</v>
      </c>
      <c r="XM48" s="290">
        <v>6446.2043861794109</v>
      </c>
      <c r="XN48" s="290">
        <v>4064.6620602685134</v>
      </c>
      <c r="XO48" s="290">
        <v>6420.8242733453599</v>
      </c>
      <c r="XP48" s="290">
        <v>7083.2921496389135</v>
      </c>
      <c r="XQ48" s="290">
        <f>VLOOKUP(C48,'[2]Фін.рез.(витрати)'!$C$8:$AL$94,36,0)</f>
        <v>6005.5438407665042</v>
      </c>
      <c r="XR48" s="290"/>
      <c r="XS48" s="290"/>
      <c r="XT48" s="88">
        <f t="shared" si="60"/>
        <v>8385.6390044564687</v>
      </c>
      <c r="XU48" s="88">
        <f t="shared" si="61"/>
        <v>0</v>
      </c>
      <c r="XV48" s="88">
        <f t="shared" si="62"/>
        <v>8385.6390044564687</v>
      </c>
      <c r="XW48" s="291">
        <f t="shared" si="155"/>
        <v>13450.259999999998</v>
      </c>
      <c r="XX48" s="291">
        <v>1194.07</v>
      </c>
      <c r="XY48" s="150">
        <v>1194.07</v>
      </c>
      <c r="XZ48" s="150">
        <v>1194.07</v>
      </c>
      <c r="YA48" s="150">
        <v>1194.07</v>
      </c>
      <c r="YB48" s="150">
        <v>1194.07</v>
      </c>
      <c r="YC48" s="150">
        <v>1194.07</v>
      </c>
      <c r="YD48" s="150">
        <v>1571.46</v>
      </c>
      <c r="YE48" s="150">
        <v>1571.46</v>
      </c>
      <c r="YF48" s="150">
        <v>1571.46</v>
      </c>
      <c r="YG48" s="150">
        <v>1571.46</v>
      </c>
      <c r="YH48" s="150"/>
      <c r="YI48" s="150"/>
      <c r="YJ48" s="88">
        <f t="shared" si="156"/>
        <v>13858.394921407718</v>
      </c>
      <c r="YK48" s="290">
        <v>1616.7312137062042</v>
      </c>
      <c r="YL48" s="290">
        <v>1215.699092590065</v>
      </c>
      <c r="YM48" s="290">
        <v>1244.2080469202749</v>
      </c>
      <c r="YN48" s="290">
        <v>1209.9299933052953</v>
      </c>
      <c r="YO48" s="290">
        <v>1193.3610724617438</v>
      </c>
      <c r="YP48" s="290">
        <v>2067.952784309351</v>
      </c>
      <c r="YQ48" s="290">
        <v>936.74685206812535</v>
      </c>
      <c r="YR48" s="290">
        <v>1477.048315426817</v>
      </c>
      <c r="YS48" s="290">
        <v>1429.3022139792902</v>
      </c>
      <c r="YT48" s="290">
        <f>VLOOKUP(C48,'[2]Фін.рез.(витрати)'!$C$8:$AM$94,37,0)</f>
        <v>1467.415336640551</v>
      </c>
      <c r="YU48" s="290"/>
      <c r="YV48" s="290"/>
      <c r="YW48" s="143">
        <f t="shared" si="157"/>
        <v>408.13492140771996</v>
      </c>
      <c r="YX48" s="88">
        <f t="shared" si="63"/>
        <v>0</v>
      </c>
      <c r="YY48" s="88">
        <f t="shared" si="64"/>
        <v>408.13492140771996</v>
      </c>
      <c r="YZ48" s="291">
        <f t="shared" si="158"/>
        <v>6750.8600000000006</v>
      </c>
      <c r="ZA48" s="291">
        <v>639.11</v>
      </c>
      <c r="ZB48" s="150">
        <v>639.11</v>
      </c>
      <c r="ZC48" s="150">
        <v>639.11</v>
      </c>
      <c r="ZD48" s="150">
        <v>639.11</v>
      </c>
      <c r="ZE48" s="150">
        <v>639.11</v>
      </c>
      <c r="ZF48" s="150">
        <v>639.11</v>
      </c>
      <c r="ZG48" s="150">
        <v>729.05</v>
      </c>
      <c r="ZH48" s="150">
        <v>729.05</v>
      </c>
      <c r="ZI48" s="150">
        <v>729.05</v>
      </c>
      <c r="ZJ48" s="150">
        <v>729.05</v>
      </c>
      <c r="ZK48" s="150"/>
      <c r="ZL48" s="150"/>
      <c r="ZM48" s="88">
        <f t="shared" si="159"/>
        <v>11035.384804920195</v>
      </c>
      <c r="ZN48" s="291"/>
      <c r="ZO48" s="290">
        <v>1421.9292500295701</v>
      </c>
      <c r="ZP48" s="290">
        <v>6946.7893829203904</v>
      </c>
      <c r="ZQ48" s="290">
        <v>2666.6661719702356</v>
      </c>
      <c r="ZR48" s="290"/>
      <c r="ZS48" s="290"/>
      <c r="ZT48" s="290"/>
      <c r="ZU48" s="290"/>
      <c r="ZV48" s="290"/>
      <c r="ZW48" s="290"/>
      <c r="ZX48" s="290"/>
      <c r="ZY48" s="290"/>
      <c r="ZZ48" s="88">
        <f t="shared" si="65"/>
        <v>4284.5248049201946</v>
      </c>
      <c r="AAA48" s="88">
        <f t="shared" si="66"/>
        <v>0</v>
      </c>
      <c r="AAB48" s="88">
        <f t="shared" si="67"/>
        <v>4284.5248049201946</v>
      </c>
      <c r="AAC48" s="291">
        <f t="shared" si="160"/>
        <v>11.6</v>
      </c>
      <c r="AAD48" s="291">
        <v>1.1599999999999999</v>
      </c>
      <c r="AAE48" s="150">
        <v>1.1599999999999999</v>
      </c>
      <c r="AAF48" s="150">
        <v>1.1599999999999999</v>
      </c>
      <c r="AAG48" s="150">
        <v>1.1599999999999999</v>
      </c>
      <c r="AAH48" s="150">
        <v>1.1599999999999999</v>
      </c>
      <c r="AAI48" s="150">
        <v>1.1599999999999999</v>
      </c>
      <c r="AAJ48" s="150">
        <v>1.1599999999999999</v>
      </c>
      <c r="AAK48" s="150">
        <v>1.1599999999999999</v>
      </c>
      <c r="AAL48" s="150">
        <v>1.1599999999999999</v>
      </c>
      <c r="AAM48" s="150">
        <v>1.1599999999999999</v>
      </c>
      <c r="AAN48" s="150"/>
      <c r="AAO48" s="150"/>
      <c r="AAP48" s="88">
        <f t="shared" si="161"/>
        <v>12.372700868000001</v>
      </c>
      <c r="AAQ48" s="290">
        <v>1.28019265</v>
      </c>
      <c r="AAR48" s="290">
        <v>1.2516833010000001</v>
      </c>
      <c r="AAS48" s="290">
        <v>1.2487442000000002</v>
      </c>
      <c r="AAT48" s="290">
        <v>1.2424115</v>
      </c>
      <c r="AAU48" s="290">
        <v>1.248137517</v>
      </c>
      <c r="AAV48" s="290">
        <v>1.2481678</v>
      </c>
      <c r="AAW48" s="290">
        <v>1.2190585</v>
      </c>
      <c r="AAX48" s="290">
        <v>1.2095347000000001</v>
      </c>
      <c r="AAY48" s="290">
        <v>1.2007842000000002</v>
      </c>
      <c r="AAZ48" s="290">
        <f>VLOOKUP(C48,'[2]Фін.рез.(витрати)'!$C$8:$AO$94,39,0)</f>
        <v>1.2239865000000001</v>
      </c>
      <c r="ABA48" s="290"/>
      <c r="ABB48" s="290"/>
      <c r="ABC48" s="88">
        <f t="shared" si="68"/>
        <v>0.77270086800000115</v>
      </c>
      <c r="ABD48" s="88">
        <f t="shared" si="69"/>
        <v>0</v>
      </c>
      <c r="ABE48" s="88">
        <f t="shared" si="70"/>
        <v>0.77270086800000115</v>
      </c>
      <c r="ABF48" s="291">
        <f t="shared" si="162"/>
        <v>2.3000000000000003</v>
      </c>
      <c r="ABG48" s="291">
        <v>0.23</v>
      </c>
      <c r="ABH48" s="150">
        <v>0.23</v>
      </c>
      <c r="ABI48" s="150">
        <v>0.23</v>
      </c>
      <c r="ABJ48" s="150">
        <v>0.23</v>
      </c>
      <c r="ABK48" s="150">
        <v>0.23</v>
      </c>
      <c r="ABL48" s="150">
        <v>0.23</v>
      </c>
      <c r="ABM48" s="150">
        <v>0.23</v>
      </c>
      <c r="ABN48" s="150">
        <v>0.23</v>
      </c>
      <c r="ABO48" s="150">
        <v>0.23</v>
      </c>
      <c r="ABP48" s="150">
        <v>0.23</v>
      </c>
      <c r="ABQ48" s="150"/>
      <c r="ABR48" s="150"/>
      <c r="ABS48" s="88">
        <f t="shared" si="163"/>
        <v>0</v>
      </c>
      <c r="ABT48" s="290">
        <v>0</v>
      </c>
      <c r="ABU48" s="290"/>
      <c r="ABV48" s="290"/>
      <c r="ABW48" s="290"/>
      <c r="ABX48" s="290"/>
      <c r="ABY48" s="290"/>
      <c r="ABZ48" s="290"/>
      <c r="ACA48" s="290">
        <v>0</v>
      </c>
      <c r="ACB48" s="290">
        <v>0</v>
      </c>
      <c r="ACC48" s="290">
        <f>VLOOKUP(C48,'[2]Фін.рез.(витрати)'!$C$8:$AP$94,40,0)</f>
        <v>0</v>
      </c>
      <c r="ACD48" s="290"/>
      <c r="ACE48" s="290"/>
      <c r="ACF48" s="88">
        <f t="shared" si="71"/>
        <v>-2.3000000000000003</v>
      </c>
      <c r="ACG48" s="88">
        <f t="shared" si="72"/>
        <v>-2.3000000000000003</v>
      </c>
      <c r="ACH48" s="88">
        <f t="shared" si="73"/>
        <v>0</v>
      </c>
      <c r="ACI48" s="86">
        <f t="shared" si="74"/>
        <v>14419.580000000004</v>
      </c>
      <c r="ACJ48" s="88">
        <f t="shared" si="75"/>
        <v>0</v>
      </c>
      <c r="ACK48" s="288">
        <f t="shared" si="76"/>
        <v>-14419.580000000004</v>
      </c>
      <c r="ACL48" s="88">
        <f t="shared" si="77"/>
        <v>-14419.580000000004</v>
      </c>
      <c r="ACM48" s="88">
        <f t="shared" si="78"/>
        <v>0</v>
      </c>
      <c r="ACN48" s="290">
        <f t="shared" si="164"/>
        <v>14419.580000000004</v>
      </c>
      <c r="ACO48" s="290">
        <v>1484.41</v>
      </c>
      <c r="ACP48" s="143">
        <v>1484.41</v>
      </c>
      <c r="ACQ48" s="143">
        <v>1484.41</v>
      </c>
      <c r="ACR48" s="143">
        <v>1484.41</v>
      </c>
      <c r="ACS48" s="143">
        <v>1484.41</v>
      </c>
      <c r="ACT48" s="143">
        <v>1484.41</v>
      </c>
      <c r="ACU48" s="143">
        <v>1378.28</v>
      </c>
      <c r="ACV48" s="143">
        <v>1378.28</v>
      </c>
      <c r="ACW48" s="143">
        <v>1378.28</v>
      </c>
      <c r="ACX48" s="143">
        <v>1378.28</v>
      </c>
      <c r="ACY48" s="143"/>
      <c r="ACZ48" s="143"/>
      <c r="ADA48" s="8">
        <f t="shared" si="165"/>
        <v>0</v>
      </c>
      <c r="ADB48" s="290">
        <v>0</v>
      </c>
      <c r="ADC48" s="290">
        <v>0</v>
      </c>
      <c r="ADD48" s="290">
        <v>0</v>
      </c>
      <c r="ADE48" s="290">
        <v>0</v>
      </c>
      <c r="ADF48" s="290">
        <v>0</v>
      </c>
      <c r="ADG48" s="290">
        <v>0</v>
      </c>
      <c r="ADH48" s="290">
        <v>0</v>
      </c>
      <c r="ADI48" s="290">
        <v>0</v>
      </c>
      <c r="ADJ48" s="290">
        <v>0</v>
      </c>
      <c r="ADK48" s="290">
        <f>VLOOKUP(C48,'[2]Фін.рез.(витрати)'!$C$8:$AR$94,42,0)</f>
        <v>0</v>
      </c>
      <c r="ADL48" s="290"/>
      <c r="ADM48" s="290"/>
      <c r="ADN48" s="8">
        <f t="shared" si="79"/>
        <v>-14419.580000000004</v>
      </c>
      <c r="ADO48" s="8">
        <f t="shared" si="80"/>
        <v>-14419.580000000004</v>
      </c>
      <c r="ADP48" s="8">
        <f t="shared" si="81"/>
        <v>0</v>
      </c>
      <c r="ADQ48" s="290">
        <f t="shared" si="166"/>
        <v>0</v>
      </c>
      <c r="ADR48" s="290">
        <v>0</v>
      </c>
      <c r="ADS48" s="143">
        <v>0</v>
      </c>
      <c r="ADT48" s="143">
        <v>0</v>
      </c>
      <c r="ADU48" s="143">
        <v>0</v>
      </c>
      <c r="ADV48" s="143">
        <v>0</v>
      </c>
      <c r="ADW48" s="143">
        <v>0</v>
      </c>
      <c r="ADX48" s="143">
        <v>0</v>
      </c>
      <c r="ADY48" s="143">
        <v>0</v>
      </c>
      <c r="ADZ48" s="143">
        <v>0</v>
      </c>
      <c r="AEA48" s="143">
        <v>0</v>
      </c>
      <c r="AEB48" s="143"/>
      <c r="AEC48" s="143"/>
      <c r="AED48" s="8">
        <f t="shared" si="167"/>
        <v>0</v>
      </c>
      <c r="AEE48" s="290">
        <v>0</v>
      </c>
      <c r="AEF48" s="290">
        <v>0</v>
      </c>
      <c r="AEG48" s="290">
        <v>0</v>
      </c>
      <c r="AEH48" s="290">
        <v>0</v>
      </c>
      <c r="AEI48" s="290">
        <v>0</v>
      </c>
      <c r="AEJ48" s="290">
        <v>0</v>
      </c>
      <c r="AEK48" s="290">
        <v>0</v>
      </c>
      <c r="AEL48" s="290">
        <v>0</v>
      </c>
      <c r="AEM48" s="290">
        <v>0</v>
      </c>
      <c r="AEN48" s="290">
        <f>VLOOKUP(C48,'[2]Фін.рез.(витрати)'!$C$8:$AS$94,43,0)</f>
        <v>0</v>
      </c>
      <c r="AEO48" s="290"/>
      <c r="AEP48" s="290"/>
      <c r="AEQ48" s="8">
        <f t="shared" si="82"/>
        <v>0</v>
      </c>
      <c r="AER48" s="8">
        <f t="shared" si="83"/>
        <v>0</v>
      </c>
      <c r="AES48" s="8">
        <f t="shared" si="84"/>
        <v>0</v>
      </c>
      <c r="AET48" s="290">
        <f t="shared" si="168"/>
        <v>0</v>
      </c>
      <c r="AEU48" s="290"/>
      <c r="AEV48" s="143"/>
      <c r="AEW48" s="143"/>
      <c r="AEX48" s="143"/>
      <c r="AEY48" s="143"/>
      <c r="AEZ48" s="143"/>
      <c r="AFA48" s="143"/>
      <c r="AFB48" s="143"/>
      <c r="AFC48" s="143"/>
      <c r="AFD48" s="143"/>
      <c r="AFE48" s="143"/>
      <c r="AFF48" s="143"/>
      <c r="AFG48" s="8">
        <f t="shared" si="169"/>
        <v>0</v>
      </c>
      <c r="AFH48" s="290"/>
      <c r="AFI48" s="290"/>
      <c r="AFJ48" s="290"/>
      <c r="AFK48" s="290"/>
      <c r="AFL48" s="290"/>
      <c r="AFM48" s="290"/>
      <c r="AFN48" s="290"/>
      <c r="AFO48" s="290"/>
      <c r="AFP48" s="290"/>
      <c r="AFQ48" s="290"/>
      <c r="AFR48" s="290"/>
      <c r="AFS48" s="290"/>
      <c r="AFT48" s="8">
        <f t="shared" si="85"/>
        <v>0</v>
      </c>
      <c r="AFU48" s="8">
        <f t="shared" si="86"/>
        <v>0</v>
      </c>
      <c r="AFV48" s="94">
        <f t="shared" si="87"/>
        <v>0</v>
      </c>
      <c r="AFW48" s="293">
        <f t="shared" si="88"/>
        <v>170640.12000000002</v>
      </c>
      <c r="AFX48" s="294">
        <f t="shared" si="89"/>
        <v>223534.99508145335</v>
      </c>
      <c r="AFY48" s="295">
        <f t="shared" si="90"/>
        <v>52894.875081453327</v>
      </c>
      <c r="AFZ48" s="8">
        <f t="shared" si="170"/>
        <v>0</v>
      </c>
      <c r="AGA48" s="95">
        <f t="shared" si="171"/>
        <v>52894.875081453327</v>
      </c>
      <c r="AGB48" s="296">
        <f t="shared" si="91"/>
        <v>204768.14400000003</v>
      </c>
      <c r="AGC48" s="295">
        <f t="shared" si="91"/>
        <v>268241.994097744</v>
      </c>
      <c r="AGD48" s="295">
        <f t="shared" si="92"/>
        <v>63473.850097743969</v>
      </c>
      <c r="AGE48" s="8">
        <f t="shared" si="93"/>
        <v>0</v>
      </c>
      <c r="AGF48" s="94">
        <f t="shared" si="94"/>
        <v>63473.850097743969</v>
      </c>
      <c r="AGG48" s="107">
        <f t="shared" si="172"/>
        <v>10238.407200000001</v>
      </c>
      <c r="AGH48" s="140">
        <f t="shared" si="173"/>
        <v>13412.099704887201</v>
      </c>
      <c r="AGI48" s="295">
        <f t="shared" si="95"/>
        <v>3173.6925048871999</v>
      </c>
      <c r="AGJ48" s="8">
        <f t="shared" si="96"/>
        <v>0</v>
      </c>
      <c r="AGK48" s="95">
        <f t="shared" si="97"/>
        <v>3173.6925048871999</v>
      </c>
      <c r="AGL48" s="108">
        <f t="shared" si="174"/>
        <v>215006.55120000005</v>
      </c>
      <c r="AGM48" s="108">
        <f t="shared" si="174"/>
        <v>281654.09380263119</v>
      </c>
      <c r="AGN48" s="297">
        <f t="shared" si="99"/>
        <v>66647.542602631147</v>
      </c>
      <c r="AGO48" s="108">
        <f t="shared" si="100"/>
        <v>0</v>
      </c>
      <c r="AGP48" s="109">
        <f t="shared" si="101"/>
        <v>66647.542602631147</v>
      </c>
      <c r="AGQ48" s="139">
        <f t="shared" si="175"/>
        <v>4.7619047619047616E-2</v>
      </c>
      <c r="AGR48" s="298"/>
      <c r="AGS48" s="298">
        <v>0.05</v>
      </c>
      <c r="AGT48" s="299"/>
      <c r="AGU48" s="177"/>
      <c r="AGV48" s="9"/>
      <c r="AGW48" s="9"/>
      <c r="AGX48" s="9"/>
      <c r="AGY48" s="9"/>
      <c r="AGZ48" s="9"/>
      <c r="AHA48" s="9"/>
      <c r="AHB48" s="9"/>
      <c r="AHC48" s="9"/>
      <c r="AHD48" s="9"/>
      <c r="AHE48" s="9"/>
      <c r="AHF48" s="9"/>
      <c r="AHG48" s="9"/>
      <c r="AHH48" s="9"/>
    </row>
    <row r="49" spans="1:892" s="141" customFormat="1" ht="12.75" outlineLevel="1" x14ac:dyDescent="0.25">
      <c r="A49" s="9">
        <v>479</v>
      </c>
      <c r="B49" s="285">
        <v>3</v>
      </c>
      <c r="C49" s="300" t="s">
        <v>750</v>
      </c>
      <c r="D49" s="301">
        <v>9</v>
      </c>
      <c r="E49" s="149">
        <v>4089.57</v>
      </c>
      <c r="F49" s="288">
        <f t="shared" si="0"/>
        <v>54274.979999999996</v>
      </c>
      <c r="G49" s="289">
        <f t="shared" si="1"/>
        <v>40325.499032282736</v>
      </c>
      <c r="H49" s="288">
        <f t="shared" si="2"/>
        <v>-13949.48096771726</v>
      </c>
      <c r="I49" s="88">
        <f t="shared" si="3"/>
        <v>-13949.48096771726</v>
      </c>
      <c r="J49" s="88">
        <f t="shared" si="4"/>
        <v>0</v>
      </c>
      <c r="K49" s="290">
        <f t="shared" si="102"/>
        <v>20848.8</v>
      </c>
      <c r="L49" s="143">
        <v>1838.26</v>
      </c>
      <c r="M49" s="143">
        <v>1838.26</v>
      </c>
      <c r="N49" s="143">
        <v>1838.26</v>
      </c>
      <c r="O49" s="143">
        <v>1838.26</v>
      </c>
      <c r="P49" s="143">
        <v>1838.26</v>
      </c>
      <c r="Q49" s="143">
        <v>1838.26</v>
      </c>
      <c r="R49" s="143">
        <v>2454.81</v>
      </c>
      <c r="S49" s="143">
        <v>2454.81</v>
      </c>
      <c r="T49" s="143">
        <v>2454.81</v>
      </c>
      <c r="U49" s="143">
        <v>2454.81</v>
      </c>
      <c r="V49" s="143"/>
      <c r="W49" s="143"/>
      <c r="X49" s="143">
        <f t="shared" si="103"/>
        <v>11252.530652529955</v>
      </c>
      <c r="Y49" s="290">
        <v>0</v>
      </c>
      <c r="Z49" s="290">
        <v>0</v>
      </c>
      <c r="AA49" s="290">
        <v>0</v>
      </c>
      <c r="AB49" s="290">
        <v>0</v>
      </c>
      <c r="AC49" s="290">
        <v>11252.530652529955</v>
      </c>
      <c r="AD49" s="290">
        <v>0</v>
      </c>
      <c r="AE49" s="290">
        <v>0</v>
      </c>
      <c r="AF49" s="290">
        <v>0</v>
      </c>
      <c r="AG49" s="290">
        <v>0</v>
      </c>
      <c r="AH49" s="290">
        <v>0</v>
      </c>
      <c r="AI49" s="290"/>
      <c r="AJ49" s="290"/>
      <c r="AK49" s="143"/>
      <c r="AL49" s="143">
        <f t="shared" si="104"/>
        <v>0</v>
      </c>
      <c r="AM49" s="143">
        <f t="shared" si="5"/>
        <v>0</v>
      </c>
      <c r="AN49" s="290">
        <f t="shared" si="105"/>
        <v>3610.4</v>
      </c>
      <c r="AO49" s="143">
        <v>317.76</v>
      </c>
      <c r="AP49" s="143">
        <v>317.76</v>
      </c>
      <c r="AQ49" s="143">
        <v>317.76</v>
      </c>
      <c r="AR49" s="143">
        <v>317.76</v>
      </c>
      <c r="AS49" s="143">
        <v>317.76</v>
      </c>
      <c r="AT49" s="143">
        <v>317.76</v>
      </c>
      <c r="AU49" s="143">
        <v>425.96</v>
      </c>
      <c r="AV49" s="143">
        <v>425.96</v>
      </c>
      <c r="AW49" s="143">
        <v>425.96</v>
      </c>
      <c r="AX49" s="143">
        <v>425.96</v>
      </c>
      <c r="AY49" s="143"/>
      <c r="AZ49" s="143"/>
      <c r="BA49" s="8">
        <f t="shared" si="106"/>
        <v>1986.5343169049052</v>
      </c>
      <c r="BB49" s="290">
        <v>0</v>
      </c>
      <c r="BC49" s="290">
        <v>0</v>
      </c>
      <c r="BD49" s="290">
        <v>0</v>
      </c>
      <c r="BE49" s="290">
        <v>0</v>
      </c>
      <c r="BF49" s="290">
        <v>1986.5343169049052</v>
      </c>
      <c r="BG49" s="290">
        <v>0</v>
      </c>
      <c r="BH49" s="290">
        <v>0</v>
      </c>
      <c r="BI49" s="290">
        <v>0</v>
      </c>
      <c r="BJ49" s="290">
        <v>0</v>
      </c>
      <c r="BK49" s="290">
        <v>0</v>
      </c>
      <c r="BL49" s="290"/>
      <c r="BM49" s="290"/>
      <c r="BN49" s="143"/>
      <c r="BO49" s="8">
        <f t="shared" si="6"/>
        <v>0</v>
      </c>
      <c r="BP49" s="8">
        <f t="shared" si="7"/>
        <v>0</v>
      </c>
      <c r="BQ49" s="290">
        <f t="shared" si="107"/>
        <v>2770.58</v>
      </c>
      <c r="BR49" s="143">
        <v>263.37</v>
      </c>
      <c r="BS49" s="263">
        <v>263.37</v>
      </c>
      <c r="BT49" s="143">
        <v>263.37</v>
      </c>
      <c r="BU49" s="143">
        <v>263.37</v>
      </c>
      <c r="BV49" s="143">
        <v>263.37</v>
      </c>
      <c r="BW49" s="143">
        <v>263.37</v>
      </c>
      <c r="BX49" s="143">
        <v>297.58999999999997</v>
      </c>
      <c r="BY49" s="143">
        <v>297.58999999999997</v>
      </c>
      <c r="BZ49" s="143">
        <v>297.58999999999997</v>
      </c>
      <c r="CA49" s="143">
        <v>297.58999999999997</v>
      </c>
      <c r="CB49" s="143"/>
      <c r="CC49" s="143"/>
      <c r="CD49" s="290">
        <f t="shared" si="108"/>
        <v>2964.4989961928</v>
      </c>
      <c r="CE49" s="290">
        <v>306.73415893999999</v>
      </c>
      <c r="CF49" s="290">
        <v>299.9033189196</v>
      </c>
      <c r="CG49" s="290">
        <v>299.19911031999999</v>
      </c>
      <c r="CH49" s="290">
        <v>297.6817954</v>
      </c>
      <c r="CI49" s="290">
        <v>299.05374907319998</v>
      </c>
      <c r="CJ49" s="290">
        <v>299.06087309999998</v>
      </c>
      <c r="CK49" s="290">
        <v>292.08641660000001</v>
      </c>
      <c r="CL49" s="290">
        <v>289.80451412000002</v>
      </c>
      <c r="CM49" s="290">
        <v>287.70789431999998</v>
      </c>
      <c r="CN49" s="290">
        <v>293.26716540000001</v>
      </c>
      <c r="CO49" s="290"/>
      <c r="CP49" s="290"/>
      <c r="CQ49" s="143"/>
      <c r="CR49" s="8">
        <f t="shared" si="8"/>
        <v>0</v>
      </c>
      <c r="CS49" s="8">
        <f t="shared" si="9"/>
        <v>0</v>
      </c>
      <c r="CT49" s="290">
        <f t="shared" si="109"/>
        <v>548.96</v>
      </c>
      <c r="CU49" s="290">
        <v>52.3</v>
      </c>
      <c r="CV49" s="143">
        <v>52.3</v>
      </c>
      <c r="CW49" s="143">
        <v>52.3</v>
      </c>
      <c r="CX49" s="143">
        <v>52.3</v>
      </c>
      <c r="CY49" s="143">
        <v>52.3</v>
      </c>
      <c r="CZ49" s="143">
        <v>52.3</v>
      </c>
      <c r="DA49" s="143">
        <v>58.79</v>
      </c>
      <c r="DB49" s="143">
        <v>58.79</v>
      </c>
      <c r="DC49" s="143">
        <v>58.79</v>
      </c>
      <c r="DD49" s="143">
        <v>58.79</v>
      </c>
      <c r="DE49" s="143"/>
      <c r="DF49" s="143"/>
      <c r="DG49" s="290">
        <f t="shared" si="110"/>
        <v>586.57847416699997</v>
      </c>
      <c r="DH49" s="290">
        <v>60.692769724999998</v>
      </c>
      <c r="DI49" s="290">
        <v>59.341167406499999</v>
      </c>
      <c r="DJ49" s="290">
        <v>59.201827299999998</v>
      </c>
      <c r="DK49" s="290">
        <v>58.901599749999995</v>
      </c>
      <c r="DL49" s="290">
        <v>59.173065010499997</v>
      </c>
      <c r="DM49" s="290">
        <v>59.174474625000002</v>
      </c>
      <c r="DN49" s="290">
        <v>57.794455249999999</v>
      </c>
      <c r="DO49" s="290">
        <v>57.342940549999994</v>
      </c>
      <c r="DP49" s="290">
        <v>56.928087300000001</v>
      </c>
      <c r="DQ49" s="290">
        <v>58.028087249999999</v>
      </c>
      <c r="DR49" s="290"/>
      <c r="DS49" s="290"/>
      <c r="DT49" s="143">
        <f t="shared" si="111"/>
        <v>37.618474166999931</v>
      </c>
      <c r="DU49" s="8">
        <f t="shared" si="10"/>
        <v>0</v>
      </c>
      <c r="DV49" s="8">
        <f t="shared" si="112"/>
        <v>37.618474166999931</v>
      </c>
      <c r="DW49" s="290">
        <f t="shared" si="176"/>
        <v>855.38000000000011</v>
      </c>
      <c r="DX49" s="290">
        <v>75.25</v>
      </c>
      <c r="DY49" s="143">
        <v>75.25</v>
      </c>
      <c r="DZ49" s="143">
        <v>75.25</v>
      </c>
      <c r="EA49" s="143">
        <v>75.25</v>
      </c>
      <c r="EB49" s="143">
        <v>75.25</v>
      </c>
      <c r="EC49" s="143">
        <v>75.25</v>
      </c>
      <c r="ED49" s="143">
        <v>100.97</v>
      </c>
      <c r="EE49" s="143">
        <v>100.97</v>
      </c>
      <c r="EF49" s="143">
        <v>100.97</v>
      </c>
      <c r="EG49" s="143">
        <v>100.97</v>
      </c>
      <c r="EH49" s="143"/>
      <c r="EI49" s="143"/>
      <c r="EJ49" s="143"/>
      <c r="EK49" s="290">
        <f t="shared" si="113"/>
        <v>468.3730303723728</v>
      </c>
      <c r="EL49" s="290">
        <v>0</v>
      </c>
      <c r="EM49" s="290">
        <v>0</v>
      </c>
      <c r="EN49" s="290">
        <v>0</v>
      </c>
      <c r="EO49" s="290">
        <v>0</v>
      </c>
      <c r="EP49" s="290">
        <v>468.3730303723728</v>
      </c>
      <c r="EQ49" s="290">
        <v>0</v>
      </c>
      <c r="ER49" s="290">
        <v>0</v>
      </c>
      <c r="ES49" s="290">
        <v>0</v>
      </c>
      <c r="ET49" s="290">
        <v>0</v>
      </c>
      <c r="EU49" s="290">
        <v>0</v>
      </c>
      <c r="EV49" s="290"/>
      <c r="EW49" s="290"/>
      <c r="EX49" s="8">
        <f t="shared" si="12"/>
        <v>-387.00696962762731</v>
      </c>
      <c r="EY49" s="8">
        <f t="shared" si="114"/>
        <v>-387.00696962762731</v>
      </c>
      <c r="EZ49" s="8">
        <f t="shared" si="115"/>
        <v>0</v>
      </c>
      <c r="FA49" s="290">
        <f t="shared" si="116"/>
        <v>5763.58</v>
      </c>
      <c r="FB49" s="290">
        <v>507.11</v>
      </c>
      <c r="FC49" s="143">
        <v>507.11</v>
      </c>
      <c r="FD49" s="143">
        <v>507.11</v>
      </c>
      <c r="FE49" s="143">
        <v>507.11</v>
      </c>
      <c r="FF49" s="143">
        <v>507.11</v>
      </c>
      <c r="FG49" s="143">
        <v>507.11</v>
      </c>
      <c r="FH49" s="143">
        <v>680.23</v>
      </c>
      <c r="FI49" s="143">
        <v>680.23</v>
      </c>
      <c r="FJ49" s="143">
        <v>680.23</v>
      </c>
      <c r="FK49" s="143">
        <v>680.23</v>
      </c>
      <c r="FL49" s="143"/>
      <c r="FM49" s="143"/>
      <c r="FN49" s="8">
        <f t="shared" si="117"/>
        <v>3254.7865423169519</v>
      </c>
      <c r="FO49" s="290">
        <v>0</v>
      </c>
      <c r="FP49" s="290">
        <v>0</v>
      </c>
      <c r="FQ49" s="290">
        <v>0</v>
      </c>
      <c r="FR49" s="290">
        <v>0</v>
      </c>
      <c r="FS49" s="290">
        <v>3254.7865423169519</v>
      </c>
      <c r="FT49" s="290">
        <v>0</v>
      </c>
      <c r="FU49" s="290">
        <v>0</v>
      </c>
      <c r="FV49" s="290">
        <v>0</v>
      </c>
      <c r="FW49" s="290">
        <v>0</v>
      </c>
      <c r="FX49" s="290">
        <v>0</v>
      </c>
      <c r="FY49" s="290"/>
      <c r="FZ49" s="290"/>
      <c r="GA49" s="143">
        <f t="shared" si="118"/>
        <v>-2508.793457683048</v>
      </c>
      <c r="GB49" s="8">
        <f t="shared" si="119"/>
        <v>-2508.793457683048</v>
      </c>
      <c r="GC49" s="8">
        <f t="shared" si="120"/>
        <v>0</v>
      </c>
      <c r="GD49" s="290">
        <f t="shared" si="121"/>
        <v>0</v>
      </c>
      <c r="GE49" s="143"/>
      <c r="GF49" s="143"/>
      <c r="GG49" s="143"/>
      <c r="GH49" s="143"/>
      <c r="GI49" s="143"/>
      <c r="GJ49" s="143"/>
      <c r="GK49" s="143"/>
      <c r="GL49" s="143"/>
      <c r="GM49" s="143"/>
      <c r="GN49" s="143"/>
      <c r="GO49" s="143"/>
      <c r="GP49" s="143"/>
      <c r="GQ49" s="8">
        <f t="shared" si="122"/>
        <v>0</v>
      </c>
      <c r="GR49" s="290">
        <v>0</v>
      </c>
      <c r="GS49" s="290">
        <f>VLOOKUP(C49,'[2]Фін.рез.(витрати)'!$C$8:$V$94,20,0)</f>
        <v>0</v>
      </c>
      <c r="GT49" s="290"/>
      <c r="GU49" s="290"/>
      <c r="GV49" s="143">
        <f t="shared" si="123"/>
        <v>0</v>
      </c>
      <c r="GW49" s="8">
        <f t="shared" si="13"/>
        <v>0</v>
      </c>
      <c r="GX49" s="8">
        <f t="shared" si="14"/>
        <v>0</v>
      </c>
      <c r="GY49" s="290">
        <f t="shared" si="124"/>
        <v>19877.28</v>
      </c>
      <c r="GZ49" s="290">
        <v>1758.92</v>
      </c>
      <c r="HA49" s="143">
        <v>1758.92</v>
      </c>
      <c r="HB49" s="143">
        <v>1758.92</v>
      </c>
      <c r="HC49" s="143">
        <v>1758.92</v>
      </c>
      <c r="HD49" s="143">
        <v>1758.92</v>
      </c>
      <c r="HE49" s="143">
        <v>1758.92</v>
      </c>
      <c r="HF49" s="143">
        <v>2330.94</v>
      </c>
      <c r="HG49" s="143">
        <v>2330.94</v>
      </c>
      <c r="HH49" s="143">
        <v>2330.94</v>
      </c>
      <c r="HI49" s="143">
        <v>2330.94</v>
      </c>
      <c r="HJ49" s="143"/>
      <c r="HK49" s="143"/>
      <c r="HL49" s="8">
        <f t="shared" si="125"/>
        <v>19812.19701979875</v>
      </c>
      <c r="HM49" s="290">
        <v>2551.3504995163216</v>
      </c>
      <c r="HN49" s="290">
        <v>1884.954785736707</v>
      </c>
      <c r="HO49" s="290">
        <v>2214.3793018888564</v>
      </c>
      <c r="HP49" s="290">
        <v>2057.5676723873485</v>
      </c>
      <c r="HQ49" s="290">
        <v>1894.6841996661062</v>
      </c>
      <c r="HR49" s="290">
        <v>1890.1755430803598</v>
      </c>
      <c r="HS49" s="290">
        <v>1741.687613189644</v>
      </c>
      <c r="HT49" s="290">
        <v>1731.4825517706631</v>
      </c>
      <c r="HU49" s="290">
        <v>1946.3849116489641</v>
      </c>
      <c r="HV49" s="290">
        <v>1899.5299409137767</v>
      </c>
      <c r="HW49" s="290"/>
      <c r="HX49" s="290"/>
      <c r="HY49" s="8">
        <f t="shared" si="15"/>
        <v>-65.082980201248574</v>
      </c>
      <c r="HZ49" s="8">
        <f t="shared" si="16"/>
        <v>-65.082980201248574</v>
      </c>
      <c r="IA49" s="8">
        <f t="shared" si="17"/>
        <v>0</v>
      </c>
      <c r="IB49" s="291">
        <f t="shared" si="126"/>
        <v>56473.799999999988</v>
      </c>
      <c r="IC49" s="291">
        <v>5647.38</v>
      </c>
      <c r="ID49" s="150">
        <v>5647.38</v>
      </c>
      <c r="IE49" s="150">
        <v>5647.38</v>
      </c>
      <c r="IF49" s="291">
        <v>5647.38</v>
      </c>
      <c r="IG49" s="291">
        <v>5647.38</v>
      </c>
      <c r="IH49" s="291">
        <v>5647.38</v>
      </c>
      <c r="II49" s="291">
        <v>5647.38</v>
      </c>
      <c r="IJ49" s="291">
        <v>5647.38</v>
      </c>
      <c r="IK49" s="291">
        <v>5647.38</v>
      </c>
      <c r="IL49" s="291">
        <v>5647.38</v>
      </c>
      <c r="IM49" s="291"/>
      <c r="IN49" s="291"/>
      <c r="IO49" s="88">
        <f t="shared" si="127"/>
        <v>88554.246092263376</v>
      </c>
      <c r="IP49" s="290">
        <v>6503.4352531721315</v>
      </c>
      <c r="IQ49" s="290">
        <v>8727.5054177512066</v>
      </c>
      <c r="IR49" s="290">
        <v>9599.8423710331663</v>
      </c>
      <c r="IS49" s="290">
        <v>9848.6270135613286</v>
      </c>
      <c r="IT49" s="290">
        <v>8557.3582386024809</v>
      </c>
      <c r="IU49" s="290">
        <v>9071.8072196741414</v>
      </c>
      <c r="IV49" s="290">
        <v>9609.5291089652656</v>
      </c>
      <c r="IW49" s="290">
        <v>9739.6496982728968</v>
      </c>
      <c r="IX49" s="290">
        <v>8188.8451114466961</v>
      </c>
      <c r="IY49" s="290">
        <v>8707.6466597840626</v>
      </c>
      <c r="IZ49" s="290"/>
      <c r="JA49" s="290"/>
      <c r="JB49" s="150">
        <f t="shared" si="18"/>
        <v>32080.446092263388</v>
      </c>
      <c r="JC49" s="88">
        <f t="shared" si="19"/>
        <v>0</v>
      </c>
      <c r="JD49" s="88">
        <f t="shared" si="20"/>
        <v>32080.446092263388</v>
      </c>
      <c r="JE49" s="291">
        <f t="shared" si="128"/>
        <v>0</v>
      </c>
      <c r="JF49" s="291">
        <v>0</v>
      </c>
      <c r="JG49" s="150">
        <v>0</v>
      </c>
      <c r="JH49" s="150">
        <v>0</v>
      </c>
      <c r="JI49" s="150">
        <v>0</v>
      </c>
      <c r="JJ49" s="150">
        <v>0</v>
      </c>
      <c r="JK49" s="150">
        <v>0</v>
      </c>
      <c r="JL49" s="150">
        <v>0</v>
      </c>
      <c r="JM49" s="150">
        <v>0</v>
      </c>
      <c r="JN49" s="150">
        <v>0</v>
      </c>
      <c r="JO49" s="150">
        <v>0</v>
      </c>
      <c r="JP49" s="150"/>
      <c r="JQ49" s="150"/>
      <c r="JR49" s="291">
        <f t="shared" si="129"/>
        <v>0</v>
      </c>
      <c r="JS49" s="290">
        <v>0</v>
      </c>
      <c r="JT49" s="290">
        <v>0</v>
      </c>
      <c r="JU49" s="290">
        <v>0</v>
      </c>
      <c r="JV49" s="290">
        <v>0</v>
      </c>
      <c r="JW49" s="290">
        <v>0</v>
      </c>
      <c r="JX49" s="290">
        <v>0</v>
      </c>
      <c r="JY49" s="290">
        <v>0</v>
      </c>
      <c r="JZ49" s="290">
        <v>0</v>
      </c>
      <c r="KA49" s="290">
        <v>0</v>
      </c>
      <c r="KB49" s="290">
        <v>0</v>
      </c>
      <c r="KC49" s="290"/>
      <c r="KD49" s="290"/>
      <c r="KE49" s="150">
        <f t="shared" si="21"/>
        <v>0</v>
      </c>
      <c r="KF49" s="88">
        <f t="shared" si="22"/>
        <v>0</v>
      </c>
      <c r="KG49" s="88">
        <f t="shared" si="23"/>
        <v>0</v>
      </c>
      <c r="KH49" s="291">
        <f t="shared" si="130"/>
        <v>4882.0599999999995</v>
      </c>
      <c r="KI49" s="291">
        <v>429.41</v>
      </c>
      <c r="KJ49" s="150">
        <v>429.41</v>
      </c>
      <c r="KK49" s="150">
        <v>429.41</v>
      </c>
      <c r="KL49" s="150">
        <v>429.41</v>
      </c>
      <c r="KM49" s="150">
        <v>429.41</v>
      </c>
      <c r="KN49" s="150">
        <v>429.41</v>
      </c>
      <c r="KO49" s="150">
        <v>576.4</v>
      </c>
      <c r="KP49" s="150">
        <v>576.4</v>
      </c>
      <c r="KQ49" s="150">
        <v>576.4</v>
      </c>
      <c r="KR49" s="150">
        <v>576.4</v>
      </c>
      <c r="KS49" s="150"/>
      <c r="KT49" s="150"/>
      <c r="KU49" s="88">
        <f t="shared" si="131"/>
        <v>6809.2217626800339</v>
      </c>
      <c r="KV49" s="290">
        <v>585.18510374228947</v>
      </c>
      <c r="KW49" s="290">
        <v>625.69080958097902</v>
      </c>
      <c r="KX49" s="290">
        <v>621.74165328476693</v>
      </c>
      <c r="KY49" s="290">
        <v>591.30057693680908</v>
      </c>
      <c r="KZ49" s="290">
        <v>616.87255542145112</v>
      </c>
      <c r="LA49" s="290">
        <v>793.92662363828276</v>
      </c>
      <c r="LB49" s="290">
        <v>736.83224673812754</v>
      </c>
      <c r="LC49" s="290">
        <v>731.65949093935944</v>
      </c>
      <c r="LD49" s="290">
        <v>754.55631868162186</v>
      </c>
      <c r="LE49" s="290">
        <v>751.45638371634698</v>
      </c>
      <c r="LF49" s="290"/>
      <c r="LG49" s="290"/>
      <c r="LH49" s="150">
        <f t="shared" si="132"/>
        <v>1927.1617626800344</v>
      </c>
      <c r="LI49" s="88">
        <f t="shared" si="24"/>
        <v>0</v>
      </c>
      <c r="LJ49" s="88">
        <f t="shared" si="25"/>
        <v>1927.1617626800344</v>
      </c>
      <c r="LK49" s="88">
        <f t="shared" si="133"/>
        <v>0</v>
      </c>
      <c r="LL49" s="150"/>
      <c r="LM49" s="150"/>
      <c r="LN49" s="150"/>
      <c r="LO49" s="150"/>
      <c r="LP49" s="150"/>
      <c r="LQ49" s="150"/>
      <c r="LR49" s="150"/>
      <c r="LS49" s="150"/>
      <c r="LT49" s="150"/>
      <c r="LU49" s="150"/>
      <c r="LV49" s="150"/>
      <c r="LW49" s="150"/>
      <c r="LX49" s="88">
        <f t="shared" si="26"/>
        <v>0</v>
      </c>
      <c r="LY49" s="150"/>
      <c r="LZ49" s="150"/>
      <c r="MA49" s="150"/>
      <c r="MB49" s="150"/>
      <c r="MC49" s="150"/>
      <c r="MD49" s="150"/>
      <c r="ME49" s="150"/>
      <c r="MF49" s="150"/>
      <c r="MG49" s="150"/>
      <c r="MH49" s="150"/>
      <c r="MI49" s="150"/>
      <c r="MJ49" s="291">
        <v>0</v>
      </c>
      <c r="MK49" s="150"/>
      <c r="ML49" s="88">
        <f t="shared" si="27"/>
        <v>0</v>
      </c>
      <c r="MM49" s="88">
        <f t="shared" si="28"/>
        <v>0</v>
      </c>
      <c r="MN49" s="88">
        <f t="shared" si="134"/>
        <v>79418.219999999987</v>
      </c>
      <c r="MO49" s="88">
        <v>7638.09</v>
      </c>
      <c r="MP49" s="150">
        <v>7638.09</v>
      </c>
      <c r="MQ49" s="150">
        <v>7638.09</v>
      </c>
      <c r="MR49" s="150">
        <v>7638.09</v>
      </c>
      <c r="MS49" s="150">
        <v>7638.09</v>
      </c>
      <c r="MT49" s="150">
        <v>7638.09</v>
      </c>
      <c r="MU49" s="150">
        <v>8397.42</v>
      </c>
      <c r="MV49" s="150">
        <v>8397.42</v>
      </c>
      <c r="MW49" s="150">
        <v>8397.42</v>
      </c>
      <c r="MX49" s="150">
        <v>8397.42</v>
      </c>
      <c r="MY49" s="150"/>
      <c r="MZ49" s="150"/>
      <c r="NA49" s="88">
        <f t="shared" si="135"/>
        <v>31418.031833367728</v>
      </c>
      <c r="NB49" s="8">
        <v>16374.92538754606</v>
      </c>
      <c r="NC49" s="8">
        <v>1573.3516178607276</v>
      </c>
      <c r="ND49" s="8">
        <v>0</v>
      </c>
      <c r="NE49" s="8">
        <v>0</v>
      </c>
      <c r="NF49" s="8">
        <v>0</v>
      </c>
      <c r="NG49" s="8">
        <v>0</v>
      </c>
      <c r="NH49" s="8">
        <v>1612.1859328451706</v>
      </c>
      <c r="NI49" s="8">
        <v>0</v>
      </c>
      <c r="NJ49" s="8">
        <v>11700.004384518419</v>
      </c>
      <c r="NK49" s="8">
        <v>157.5645105973488</v>
      </c>
      <c r="NL49" s="8"/>
      <c r="NM49" s="8"/>
      <c r="NN49" s="150">
        <f t="shared" si="136"/>
        <v>-48000.188166632259</v>
      </c>
      <c r="NO49" s="88">
        <f t="shared" si="29"/>
        <v>-48000.188166632259</v>
      </c>
      <c r="NP49" s="88">
        <f t="shared" si="30"/>
        <v>0</v>
      </c>
      <c r="NQ49" s="86">
        <f t="shared" si="31"/>
        <v>25636.239999999998</v>
      </c>
      <c r="NR49" s="289">
        <f t="shared" si="32"/>
        <v>23202.410000000003</v>
      </c>
      <c r="NS49" s="288">
        <f t="shared" si="33"/>
        <v>-2433.8299999999945</v>
      </c>
      <c r="NT49" s="88">
        <f t="shared" si="34"/>
        <v>-2433.8299999999945</v>
      </c>
      <c r="NU49" s="88">
        <f t="shared" si="35"/>
        <v>0</v>
      </c>
      <c r="NV49" s="290">
        <f t="shared" si="137"/>
        <v>6066.96</v>
      </c>
      <c r="NW49" s="290">
        <v>551.67999999999995</v>
      </c>
      <c r="NX49" s="143">
        <v>551.67999999999995</v>
      </c>
      <c r="NY49" s="143">
        <v>551.67999999999995</v>
      </c>
      <c r="NZ49" s="290">
        <v>551.67999999999995</v>
      </c>
      <c r="OA49" s="290">
        <v>551.67999999999995</v>
      </c>
      <c r="OB49" s="290">
        <v>551.67999999999995</v>
      </c>
      <c r="OC49" s="290">
        <v>689.22</v>
      </c>
      <c r="OD49" s="290">
        <v>689.22</v>
      </c>
      <c r="OE49" s="290">
        <v>689.22</v>
      </c>
      <c r="OF49" s="290">
        <v>689.22</v>
      </c>
      <c r="OG49" s="290"/>
      <c r="OH49" s="290"/>
      <c r="OI49" s="8">
        <f t="shared" si="138"/>
        <v>7578.87</v>
      </c>
      <c r="OJ49" s="8">
        <v>0</v>
      </c>
      <c r="OK49" s="8">
        <v>0</v>
      </c>
      <c r="OL49" s="8">
        <v>0</v>
      </c>
      <c r="OM49" s="8"/>
      <c r="ON49" s="8">
        <v>3223.69</v>
      </c>
      <c r="OO49" s="8">
        <v>2637.47</v>
      </c>
      <c r="OP49" s="8">
        <v>0</v>
      </c>
      <c r="OQ49" s="8">
        <v>0</v>
      </c>
      <c r="OR49" s="8">
        <v>0</v>
      </c>
      <c r="OS49" s="8">
        <v>1717.71</v>
      </c>
      <c r="OT49" s="8"/>
      <c r="OU49" s="8"/>
      <c r="OV49" s="143">
        <f t="shared" si="139"/>
        <v>1511.9099999999999</v>
      </c>
      <c r="OW49" s="8">
        <f t="shared" si="36"/>
        <v>0</v>
      </c>
      <c r="OX49" s="8">
        <f t="shared" si="37"/>
        <v>1511.9099999999999</v>
      </c>
      <c r="OY49" s="290">
        <f t="shared" si="140"/>
        <v>7922.5400000000009</v>
      </c>
      <c r="OZ49" s="290">
        <v>754.11</v>
      </c>
      <c r="PA49" s="143">
        <v>754.11</v>
      </c>
      <c r="PB49" s="143">
        <v>754.11</v>
      </c>
      <c r="PC49" s="143">
        <v>754.11</v>
      </c>
      <c r="PD49" s="143">
        <v>754.11</v>
      </c>
      <c r="PE49" s="143">
        <v>754.11</v>
      </c>
      <c r="PF49" s="143">
        <v>849.47</v>
      </c>
      <c r="PG49" s="143">
        <v>849.47</v>
      </c>
      <c r="PH49" s="143">
        <v>849.47</v>
      </c>
      <c r="PI49" s="143">
        <v>849.47</v>
      </c>
      <c r="PJ49" s="143"/>
      <c r="PK49" s="143"/>
      <c r="PL49" s="8">
        <f t="shared" si="141"/>
        <v>0</v>
      </c>
      <c r="PM49" s="290">
        <v>0</v>
      </c>
      <c r="PN49" s="290">
        <v>0</v>
      </c>
      <c r="PO49" s="290">
        <v>0</v>
      </c>
      <c r="PP49" s="290">
        <v>0</v>
      </c>
      <c r="PQ49" s="290">
        <v>0</v>
      </c>
      <c r="PR49" s="290">
        <v>0</v>
      </c>
      <c r="PS49" s="290">
        <v>0</v>
      </c>
      <c r="PT49" s="290">
        <v>0</v>
      </c>
      <c r="PU49" s="290">
        <v>0</v>
      </c>
      <c r="PV49" s="290">
        <v>0</v>
      </c>
      <c r="PW49" s="290"/>
      <c r="PX49" s="290"/>
      <c r="PY49" s="143">
        <f t="shared" si="142"/>
        <v>-7922.5400000000009</v>
      </c>
      <c r="PZ49" s="8">
        <f t="shared" si="38"/>
        <v>-7922.5400000000009</v>
      </c>
      <c r="QA49" s="8">
        <f t="shared" si="39"/>
        <v>0</v>
      </c>
      <c r="QB49" s="290">
        <f t="shared" si="143"/>
        <v>1480.18</v>
      </c>
      <c r="QC49" s="290">
        <v>130.87</v>
      </c>
      <c r="QD49" s="143">
        <v>130.87</v>
      </c>
      <c r="QE49" s="143">
        <v>130.87</v>
      </c>
      <c r="QF49" s="143">
        <v>130.87</v>
      </c>
      <c r="QG49" s="143">
        <v>130.87</v>
      </c>
      <c r="QH49" s="143">
        <v>130.87</v>
      </c>
      <c r="QI49" s="143">
        <v>173.74</v>
      </c>
      <c r="QJ49" s="143">
        <v>173.74</v>
      </c>
      <c r="QK49" s="143">
        <v>173.74</v>
      </c>
      <c r="QL49" s="143">
        <v>173.74</v>
      </c>
      <c r="QM49" s="143"/>
      <c r="QN49" s="143"/>
      <c r="QO49" s="8">
        <f t="shared" si="144"/>
        <v>10090.870000000001</v>
      </c>
      <c r="QP49" s="290">
        <v>0</v>
      </c>
      <c r="QQ49" s="290">
        <v>0</v>
      </c>
      <c r="QR49" s="290">
        <v>10090.870000000001</v>
      </c>
      <c r="QS49" s="290"/>
      <c r="QT49" s="290">
        <v>0</v>
      </c>
      <c r="QU49" s="290"/>
      <c r="QV49" s="290"/>
      <c r="QW49" s="290">
        <v>0</v>
      </c>
      <c r="QX49" s="290"/>
      <c r="QY49" s="290">
        <v>0</v>
      </c>
      <c r="QZ49" s="290"/>
      <c r="RA49" s="290"/>
      <c r="RB49" s="143">
        <f t="shared" si="145"/>
        <v>8610.69</v>
      </c>
      <c r="RC49" s="8">
        <f t="shared" si="40"/>
        <v>0</v>
      </c>
      <c r="RD49" s="8">
        <f t="shared" si="41"/>
        <v>8610.69</v>
      </c>
      <c r="RE49" s="290">
        <f t="shared" si="146"/>
        <v>6154.5000000000009</v>
      </c>
      <c r="RF49" s="8">
        <v>560.27</v>
      </c>
      <c r="RG49" s="143">
        <v>560.27</v>
      </c>
      <c r="RH49" s="143">
        <v>560.27</v>
      </c>
      <c r="RI49" s="143">
        <v>560.27</v>
      </c>
      <c r="RJ49" s="143">
        <v>560.27</v>
      </c>
      <c r="RK49" s="143">
        <v>560.27</v>
      </c>
      <c r="RL49" s="292">
        <v>698.22</v>
      </c>
      <c r="RM49" s="143">
        <v>698.22</v>
      </c>
      <c r="RN49" s="143">
        <v>698.22</v>
      </c>
      <c r="RO49" s="143">
        <v>698.22</v>
      </c>
      <c r="RP49" s="143"/>
      <c r="RQ49" s="143"/>
      <c r="RR49" s="8">
        <f t="shared" si="147"/>
        <v>0</v>
      </c>
      <c r="RS49" s="290">
        <v>0</v>
      </c>
      <c r="RT49" s="290"/>
      <c r="RU49" s="290">
        <v>0</v>
      </c>
      <c r="RV49" s="290">
        <v>0</v>
      </c>
      <c r="RW49" s="290">
        <v>0</v>
      </c>
      <c r="RX49" s="290">
        <v>0</v>
      </c>
      <c r="RY49" s="290"/>
      <c r="RZ49" s="290">
        <v>0</v>
      </c>
      <c r="SA49" s="290">
        <v>0</v>
      </c>
      <c r="SB49" s="290">
        <v>0</v>
      </c>
      <c r="SC49" s="290"/>
      <c r="SD49" s="290"/>
      <c r="SE49" s="8">
        <f t="shared" si="42"/>
        <v>-6154.5000000000009</v>
      </c>
      <c r="SF49" s="8">
        <f t="shared" si="43"/>
        <v>-6154.5000000000009</v>
      </c>
      <c r="SG49" s="8">
        <f t="shared" si="44"/>
        <v>0</v>
      </c>
      <c r="SH49" s="290">
        <f t="shared" si="148"/>
        <v>2913.7799999999993</v>
      </c>
      <c r="SI49" s="290">
        <v>276.87</v>
      </c>
      <c r="SJ49" s="143">
        <v>276.87</v>
      </c>
      <c r="SK49" s="143">
        <v>276.87</v>
      </c>
      <c r="SL49" s="143">
        <v>276.87</v>
      </c>
      <c r="SM49" s="143">
        <v>276.87</v>
      </c>
      <c r="SN49" s="143">
        <v>276.87</v>
      </c>
      <c r="SO49" s="143">
        <v>313.14</v>
      </c>
      <c r="SP49" s="143">
        <v>313.14</v>
      </c>
      <c r="SQ49" s="143">
        <v>313.14</v>
      </c>
      <c r="SR49" s="143">
        <v>313.14</v>
      </c>
      <c r="SS49" s="143"/>
      <c r="ST49" s="143"/>
      <c r="SU49" s="8">
        <f t="shared" si="149"/>
        <v>0</v>
      </c>
      <c r="SV49" s="290">
        <v>0</v>
      </c>
      <c r="SW49" s="290">
        <v>0</v>
      </c>
      <c r="SX49" s="290">
        <v>0</v>
      </c>
      <c r="SY49" s="290">
        <v>0</v>
      </c>
      <c r="SZ49" s="290">
        <v>0</v>
      </c>
      <c r="TA49" s="290"/>
      <c r="TB49" s="290"/>
      <c r="TC49" s="290">
        <v>0</v>
      </c>
      <c r="TD49" s="290">
        <v>0</v>
      </c>
      <c r="TE49" s="290">
        <f>VLOOKUP(C49,'[2]Фін.рез.(витрати)'!$C$8:$AH$94,32,0)</f>
        <v>0</v>
      </c>
      <c r="TF49" s="290"/>
      <c r="TG49" s="290"/>
      <c r="TH49" s="8">
        <f t="shared" si="45"/>
        <v>-2913.7799999999993</v>
      </c>
      <c r="TI49" s="8">
        <f t="shared" si="46"/>
        <v>-2913.7799999999993</v>
      </c>
      <c r="TJ49" s="8">
        <f t="shared" si="47"/>
        <v>0</v>
      </c>
      <c r="TK49" s="290">
        <f t="shared" si="150"/>
        <v>1070.46</v>
      </c>
      <c r="TL49" s="290">
        <v>94.47</v>
      </c>
      <c r="TM49" s="143">
        <v>94.47</v>
      </c>
      <c r="TN49" s="143">
        <v>94.47</v>
      </c>
      <c r="TO49" s="143">
        <v>94.47</v>
      </c>
      <c r="TP49" s="143">
        <v>94.47</v>
      </c>
      <c r="TQ49" s="143">
        <v>94.47</v>
      </c>
      <c r="TR49" s="143">
        <v>125.91</v>
      </c>
      <c r="TS49" s="143">
        <v>125.91</v>
      </c>
      <c r="TT49" s="143">
        <v>125.91</v>
      </c>
      <c r="TU49" s="143">
        <v>125.91</v>
      </c>
      <c r="TV49" s="143"/>
      <c r="TW49" s="143"/>
      <c r="TX49" s="8">
        <f t="shared" si="151"/>
        <v>5532.67</v>
      </c>
      <c r="TY49" s="290">
        <v>0</v>
      </c>
      <c r="TZ49" s="290">
        <v>0</v>
      </c>
      <c r="UA49" s="290">
        <v>0</v>
      </c>
      <c r="UB49" s="290">
        <v>0</v>
      </c>
      <c r="UC49" s="290">
        <v>5532.67</v>
      </c>
      <c r="UD49" s="290">
        <v>0</v>
      </c>
      <c r="UE49" s="290">
        <v>0</v>
      </c>
      <c r="UF49" s="290">
        <v>0</v>
      </c>
      <c r="UG49" s="290">
        <v>0</v>
      </c>
      <c r="UH49" s="290">
        <f>VLOOKUP(C49,'[2]Фін.рез.(витрати)'!$C$8:$AI$94,33,0)</f>
        <v>0</v>
      </c>
      <c r="UI49" s="290"/>
      <c r="UJ49" s="290"/>
      <c r="UK49" s="8">
        <f t="shared" si="48"/>
        <v>4462.21</v>
      </c>
      <c r="UL49" s="8">
        <f t="shared" si="49"/>
        <v>0</v>
      </c>
      <c r="UM49" s="8">
        <f t="shared" si="50"/>
        <v>4462.21</v>
      </c>
      <c r="UN49" s="290">
        <f t="shared" si="152"/>
        <v>27.820000000000004</v>
      </c>
      <c r="UO49" s="290">
        <v>2.4500000000000002</v>
      </c>
      <c r="UP49" s="143">
        <v>2.4500000000000002</v>
      </c>
      <c r="UQ49" s="143">
        <v>2.4500000000000002</v>
      </c>
      <c r="UR49" s="143">
        <v>2.4500000000000002</v>
      </c>
      <c r="US49" s="143">
        <v>2.4500000000000002</v>
      </c>
      <c r="UT49" s="143">
        <v>2.4500000000000002</v>
      </c>
      <c r="UU49" s="143">
        <v>3.28</v>
      </c>
      <c r="UV49" s="143">
        <v>3.28</v>
      </c>
      <c r="UW49" s="143">
        <v>3.28</v>
      </c>
      <c r="UX49" s="143">
        <v>3.28</v>
      </c>
      <c r="UY49" s="143"/>
      <c r="UZ49" s="143"/>
      <c r="VA49" s="8">
        <f t="shared" si="51"/>
        <v>0</v>
      </c>
      <c r="VB49" s="143"/>
      <c r="VC49" s="143"/>
      <c r="VD49" s="143"/>
      <c r="VE49" s="143"/>
      <c r="VF49" s="143"/>
      <c r="VG49" s="143"/>
      <c r="VH49" s="143"/>
      <c r="VI49" s="143"/>
      <c r="VJ49" s="143"/>
      <c r="VK49" s="143"/>
      <c r="VL49" s="143"/>
      <c r="VM49" s="143"/>
      <c r="VN49" s="8">
        <f t="shared" si="52"/>
        <v>-27.820000000000004</v>
      </c>
      <c r="VO49" s="8">
        <f t="shared" si="53"/>
        <v>-27.820000000000004</v>
      </c>
      <c r="VP49" s="8">
        <f t="shared" si="54"/>
        <v>0</v>
      </c>
      <c r="VQ49" s="88">
        <f t="shared" si="55"/>
        <v>0</v>
      </c>
      <c r="VR49" s="150"/>
      <c r="VS49" s="150"/>
      <c r="VT49" s="150"/>
      <c r="VU49" s="150"/>
      <c r="VV49" s="150"/>
      <c r="VW49" s="150"/>
      <c r="VX49" s="150"/>
      <c r="VY49" s="150"/>
      <c r="VZ49" s="150"/>
      <c r="WA49" s="150"/>
      <c r="WB49" s="150"/>
      <c r="WC49" s="150"/>
      <c r="WD49" s="88">
        <f t="shared" si="56"/>
        <v>0</v>
      </c>
      <c r="WE49" s="143"/>
      <c r="WF49" s="143"/>
      <c r="WG49" s="143"/>
      <c r="WH49" s="143"/>
      <c r="WI49" s="143"/>
      <c r="WJ49" s="143"/>
      <c r="WK49" s="143"/>
      <c r="WL49" s="143"/>
      <c r="WM49" s="143"/>
      <c r="WN49" s="143"/>
      <c r="WO49" s="143"/>
      <c r="WP49" s="143"/>
      <c r="WQ49" s="88">
        <f t="shared" si="57"/>
        <v>0</v>
      </c>
      <c r="WR49" s="88">
        <f t="shared" si="58"/>
        <v>0</v>
      </c>
      <c r="WS49" s="88">
        <f t="shared" si="59"/>
        <v>0</v>
      </c>
      <c r="WT49" s="291">
        <f t="shared" si="153"/>
        <v>33351.26</v>
      </c>
      <c r="WU49" s="291">
        <v>2834.89</v>
      </c>
      <c r="WV49" s="150">
        <v>2834.89</v>
      </c>
      <c r="WW49" s="150">
        <v>2834.89</v>
      </c>
      <c r="WX49" s="150">
        <v>2834.89</v>
      </c>
      <c r="WY49" s="150">
        <v>2834.89</v>
      </c>
      <c r="WZ49" s="150">
        <v>2834.89</v>
      </c>
      <c r="XA49" s="150">
        <v>4085.48</v>
      </c>
      <c r="XB49" s="150">
        <v>4085.48</v>
      </c>
      <c r="XC49" s="150">
        <v>4085.48</v>
      </c>
      <c r="XD49" s="150">
        <v>4085.48</v>
      </c>
      <c r="XE49" s="150"/>
      <c r="XF49" s="150"/>
      <c r="XG49" s="291">
        <f t="shared" si="154"/>
        <v>62404.169906738389</v>
      </c>
      <c r="XH49" s="290">
        <v>6588.0268691662568</v>
      </c>
      <c r="XI49" s="290">
        <v>7405.814224601424</v>
      </c>
      <c r="XJ49" s="290"/>
      <c r="XK49" s="290">
        <v>5732.525838360968</v>
      </c>
      <c r="XL49" s="290">
        <v>5875.6834618014473</v>
      </c>
      <c r="XM49" s="290">
        <v>7656.7040874573268</v>
      </c>
      <c r="XN49" s="290">
        <v>6222.9547854847578</v>
      </c>
      <c r="XO49" s="290">
        <v>7384.6563360263854</v>
      </c>
      <c r="XP49" s="290">
        <v>8299.2617762206028</v>
      </c>
      <c r="XQ49" s="290">
        <f>VLOOKUP(C49,'[2]Фін.рез.(витрати)'!$C$8:$AL$94,36,0)</f>
        <v>7238.5425276192245</v>
      </c>
      <c r="XR49" s="290"/>
      <c r="XS49" s="290"/>
      <c r="XT49" s="88">
        <f t="shared" si="60"/>
        <v>29052.909906738387</v>
      </c>
      <c r="XU49" s="88">
        <f t="shared" si="61"/>
        <v>0</v>
      </c>
      <c r="XV49" s="88">
        <f t="shared" si="62"/>
        <v>29052.909906738387</v>
      </c>
      <c r="XW49" s="291">
        <f t="shared" si="155"/>
        <v>47055.959999999992</v>
      </c>
      <c r="XX49" s="291">
        <v>4158.5</v>
      </c>
      <c r="XY49" s="150">
        <v>4158.5</v>
      </c>
      <c r="XZ49" s="150">
        <v>4158.5</v>
      </c>
      <c r="YA49" s="150">
        <v>4158.5</v>
      </c>
      <c r="YB49" s="150">
        <v>4158.5</v>
      </c>
      <c r="YC49" s="150">
        <v>4158.5</v>
      </c>
      <c r="YD49" s="150">
        <v>5526.24</v>
      </c>
      <c r="YE49" s="150">
        <v>5526.24</v>
      </c>
      <c r="YF49" s="150">
        <v>5526.24</v>
      </c>
      <c r="YG49" s="150">
        <v>5526.24</v>
      </c>
      <c r="YH49" s="150"/>
      <c r="YI49" s="150"/>
      <c r="YJ49" s="88">
        <f t="shared" si="156"/>
        <v>44698.833293456257</v>
      </c>
      <c r="YK49" s="290">
        <v>5652.3252964976382</v>
      </c>
      <c r="YL49" s="290">
        <v>3934.6433681135914</v>
      </c>
      <c r="YM49" s="290">
        <v>4026.891751957251</v>
      </c>
      <c r="YN49" s="290">
        <v>3915.950489588005</v>
      </c>
      <c r="YO49" s="290">
        <v>3862.3250120411567</v>
      </c>
      <c r="YP49" s="290">
        <v>5038.6129964264237</v>
      </c>
      <c r="YQ49" s="290">
        <v>4112.3750037401278</v>
      </c>
      <c r="YR49" s="290">
        <v>4780.4723267114805</v>
      </c>
      <c r="YS49" s="290">
        <v>4625.9418930795209</v>
      </c>
      <c r="YT49" s="290">
        <f>VLOOKUP(C49,'[2]Фін.рез.(витрати)'!$C$8:$AM$94,37,0)</f>
        <v>4749.2951553010544</v>
      </c>
      <c r="YU49" s="290"/>
      <c r="YV49" s="290"/>
      <c r="YW49" s="143">
        <f t="shared" si="157"/>
        <v>-2357.1267065437351</v>
      </c>
      <c r="YX49" s="88">
        <f t="shared" si="63"/>
        <v>-2357.1267065437351</v>
      </c>
      <c r="YY49" s="88">
        <f t="shared" si="64"/>
        <v>0</v>
      </c>
      <c r="YZ49" s="291">
        <f t="shared" si="158"/>
        <v>361.41999999999996</v>
      </c>
      <c r="ZA49" s="291">
        <v>34.35</v>
      </c>
      <c r="ZB49" s="150">
        <v>34.35</v>
      </c>
      <c r="ZC49" s="150">
        <v>34.35</v>
      </c>
      <c r="ZD49" s="150">
        <v>34.35</v>
      </c>
      <c r="ZE49" s="150">
        <v>34.35</v>
      </c>
      <c r="ZF49" s="150">
        <v>34.35</v>
      </c>
      <c r="ZG49" s="150">
        <v>38.83</v>
      </c>
      <c r="ZH49" s="150">
        <v>38.83</v>
      </c>
      <c r="ZI49" s="150">
        <v>38.83</v>
      </c>
      <c r="ZJ49" s="150">
        <v>38.83</v>
      </c>
      <c r="ZK49" s="150"/>
      <c r="ZL49" s="150"/>
      <c r="ZM49" s="88">
        <f t="shared" si="159"/>
        <v>9232.6086791810376</v>
      </c>
      <c r="ZN49" s="291"/>
      <c r="ZO49" s="290">
        <v>1207.3200079002854</v>
      </c>
      <c r="ZP49" s="290">
        <v>7123.1064717829322</v>
      </c>
      <c r="ZQ49" s="290">
        <v>902.18219949782042</v>
      </c>
      <c r="ZR49" s="290"/>
      <c r="ZS49" s="290"/>
      <c r="ZT49" s="290"/>
      <c r="ZU49" s="290"/>
      <c r="ZV49" s="290"/>
      <c r="ZW49" s="290"/>
      <c r="ZX49" s="290"/>
      <c r="ZY49" s="290"/>
      <c r="ZZ49" s="88">
        <f t="shared" si="65"/>
        <v>8871.1886791810375</v>
      </c>
      <c r="AAA49" s="88">
        <f t="shared" si="66"/>
        <v>0</v>
      </c>
      <c r="AAB49" s="88">
        <f t="shared" si="67"/>
        <v>8871.1886791810375</v>
      </c>
      <c r="AAC49" s="291">
        <f t="shared" si="160"/>
        <v>1117.8799999999999</v>
      </c>
      <c r="AAD49" s="291">
        <v>110.82</v>
      </c>
      <c r="AAE49" s="150">
        <v>110.82</v>
      </c>
      <c r="AAF49" s="150">
        <v>110.82</v>
      </c>
      <c r="AAG49" s="150">
        <v>110.82</v>
      </c>
      <c r="AAH49" s="150">
        <v>110.82</v>
      </c>
      <c r="AAI49" s="150">
        <v>110.82</v>
      </c>
      <c r="AAJ49" s="150">
        <v>113.24</v>
      </c>
      <c r="AAK49" s="150">
        <v>113.24</v>
      </c>
      <c r="AAL49" s="150">
        <v>113.24</v>
      </c>
      <c r="AAM49" s="150">
        <v>113.24</v>
      </c>
      <c r="AAN49" s="150"/>
      <c r="AAO49" s="150"/>
      <c r="AAP49" s="88">
        <f t="shared" si="161"/>
        <v>1479.7750238127999</v>
      </c>
      <c r="AAQ49" s="290">
        <v>153.11104094000001</v>
      </c>
      <c r="AAR49" s="290">
        <v>149.70132279960001</v>
      </c>
      <c r="AAS49" s="290">
        <v>149.34980632</v>
      </c>
      <c r="AAT49" s="290">
        <v>148.59241539999999</v>
      </c>
      <c r="AAU49" s="290">
        <v>149.27724703320001</v>
      </c>
      <c r="AAV49" s="290">
        <v>149.28086888000001</v>
      </c>
      <c r="AAW49" s="290">
        <v>145.79939659999999</v>
      </c>
      <c r="AAX49" s="290">
        <v>144.66035012</v>
      </c>
      <c r="AAY49" s="290">
        <v>143.61379031999999</v>
      </c>
      <c r="AAZ49" s="290">
        <f>VLOOKUP(C49,'[2]Фін.рез.(витрати)'!$C$8:$AO$94,39,0)</f>
        <v>146.38878539999999</v>
      </c>
      <c r="ABA49" s="290"/>
      <c r="ABB49" s="290"/>
      <c r="ABC49" s="88">
        <f t="shared" si="68"/>
        <v>361.89502381279999</v>
      </c>
      <c r="ABD49" s="88">
        <f t="shared" si="69"/>
        <v>0</v>
      </c>
      <c r="ABE49" s="88">
        <f t="shared" si="70"/>
        <v>361.89502381279999</v>
      </c>
      <c r="ABF49" s="291">
        <f t="shared" si="162"/>
        <v>244.04000000000002</v>
      </c>
      <c r="ABG49" s="291">
        <v>24.2</v>
      </c>
      <c r="ABH49" s="150">
        <v>24.2</v>
      </c>
      <c r="ABI49" s="150">
        <v>24.2</v>
      </c>
      <c r="ABJ49" s="150">
        <v>24.2</v>
      </c>
      <c r="ABK49" s="150">
        <v>24.2</v>
      </c>
      <c r="ABL49" s="150">
        <v>24.2</v>
      </c>
      <c r="ABM49" s="150">
        <v>24.71</v>
      </c>
      <c r="ABN49" s="150">
        <v>24.71</v>
      </c>
      <c r="ABO49" s="150">
        <v>24.71</v>
      </c>
      <c r="ABP49" s="150">
        <v>24.71</v>
      </c>
      <c r="ABQ49" s="150"/>
      <c r="ABR49" s="150"/>
      <c r="ABS49" s="88">
        <f t="shared" si="163"/>
        <v>0</v>
      </c>
      <c r="ABT49" s="290">
        <v>0</v>
      </c>
      <c r="ABU49" s="290"/>
      <c r="ABV49" s="290"/>
      <c r="ABW49" s="290"/>
      <c r="ABX49" s="290"/>
      <c r="ABY49" s="290"/>
      <c r="ABZ49" s="290"/>
      <c r="ACA49" s="290">
        <v>0</v>
      </c>
      <c r="ACB49" s="290">
        <v>0</v>
      </c>
      <c r="ACC49" s="290">
        <f>VLOOKUP(C49,'[2]Фін.рез.(витрати)'!$C$8:$AP$94,40,0)</f>
        <v>0</v>
      </c>
      <c r="ACD49" s="290"/>
      <c r="ACE49" s="290"/>
      <c r="ACF49" s="88">
        <f t="shared" si="71"/>
        <v>-244.04000000000002</v>
      </c>
      <c r="ACG49" s="88">
        <f t="shared" si="72"/>
        <v>-244.04000000000002</v>
      </c>
      <c r="ACH49" s="88">
        <f t="shared" si="73"/>
        <v>0</v>
      </c>
      <c r="ACI49" s="86">
        <f t="shared" si="74"/>
        <v>42284.26</v>
      </c>
      <c r="ACJ49" s="88">
        <f t="shared" si="75"/>
        <v>30279.513181068003</v>
      </c>
      <c r="ACK49" s="288">
        <f t="shared" si="76"/>
        <v>-12004.746818931999</v>
      </c>
      <c r="ACL49" s="88">
        <f t="shared" si="77"/>
        <v>-12004.746818931999</v>
      </c>
      <c r="ACM49" s="88">
        <f t="shared" si="78"/>
        <v>0</v>
      </c>
      <c r="ACN49" s="290">
        <f t="shared" si="164"/>
        <v>27519.079999999998</v>
      </c>
      <c r="ACO49" s="290">
        <v>2833.12</v>
      </c>
      <c r="ACP49" s="143">
        <v>2833.12</v>
      </c>
      <c r="ACQ49" s="143">
        <v>2833.12</v>
      </c>
      <c r="ACR49" s="143">
        <v>2833.12</v>
      </c>
      <c r="ACS49" s="143">
        <v>2833.12</v>
      </c>
      <c r="ACT49" s="143">
        <v>2833.12</v>
      </c>
      <c r="ACU49" s="143">
        <v>2630.09</v>
      </c>
      <c r="ACV49" s="143">
        <v>2630.09</v>
      </c>
      <c r="ACW49" s="143">
        <v>2630.09</v>
      </c>
      <c r="ACX49" s="143">
        <v>2630.09</v>
      </c>
      <c r="ACY49" s="143"/>
      <c r="ACZ49" s="143"/>
      <c r="ADA49" s="8">
        <f t="shared" si="165"/>
        <v>19566.015904944004</v>
      </c>
      <c r="ADB49" s="290">
        <v>1923.0821226</v>
      </c>
      <c r="ADC49" s="290">
        <v>1511.5782700440002</v>
      </c>
      <c r="ADD49" s="290">
        <v>1340.4701376</v>
      </c>
      <c r="ADE49" s="290">
        <v>1475.984862</v>
      </c>
      <c r="ADF49" s="290">
        <v>1736.0458191</v>
      </c>
      <c r="ADG49" s="290">
        <v>3145.3814699999998</v>
      </c>
      <c r="ADH49" s="290">
        <v>3036.120606</v>
      </c>
      <c r="ADI49" s="290">
        <v>1757.5638768000001</v>
      </c>
      <c r="ADJ49" s="290">
        <v>1941.3405648</v>
      </c>
      <c r="ADK49" s="290">
        <f>VLOOKUP(C49,'[2]Фін.рез.(витрати)'!$C$8:$AR$94,42,0)</f>
        <v>1698.4481760000001</v>
      </c>
      <c r="ADL49" s="290"/>
      <c r="ADM49" s="290"/>
      <c r="ADN49" s="8">
        <f t="shared" si="79"/>
        <v>-7953.0640950559937</v>
      </c>
      <c r="ADO49" s="8">
        <f t="shared" si="80"/>
        <v>-7953.0640950559937</v>
      </c>
      <c r="ADP49" s="8">
        <f t="shared" si="81"/>
        <v>0</v>
      </c>
      <c r="ADQ49" s="290">
        <f t="shared" si="166"/>
        <v>14765.180000000002</v>
      </c>
      <c r="ADR49" s="290">
        <v>1520.01</v>
      </c>
      <c r="ADS49" s="143">
        <v>1520.01</v>
      </c>
      <c r="ADT49" s="143">
        <v>1520.01</v>
      </c>
      <c r="ADU49" s="143">
        <v>1520.01</v>
      </c>
      <c r="ADV49" s="143">
        <v>1520.01</v>
      </c>
      <c r="ADW49" s="143">
        <v>1520.01</v>
      </c>
      <c r="ADX49" s="143">
        <v>1411.28</v>
      </c>
      <c r="ADY49" s="143">
        <v>1411.28</v>
      </c>
      <c r="ADZ49" s="143">
        <v>1411.28</v>
      </c>
      <c r="AEA49" s="143">
        <v>1411.28</v>
      </c>
      <c r="AEB49" s="143"/>
      <c r="AEC49" s="143"/>
      <c r="AED49" s="8">
        <f t="shared" si="167"/>
        <v>10713.497276124001</v>
      </c>
      <c r="AEE49" s="290">
        <v>783.47790180000004</v>
      </c>
      <c r="AEF49" s="290">
        <v>876.63346826399993</v>
      </c>
      <c r="AEG49" s="290">
        <v>1005.3526032</v>
      </c>
      <c r="AEH49" s="290">
        <v>857.94161400000007</v>
      </c>
      <c r="AEI49" s="290">
        <v>1654.34954526</v>
      </c>
      <c r="AEJ49" s="290">
        <v>269.60412600000001</v>
      </c>
      <c r="AEK49" s="290">
        <v>1121.090526</v>
      </c>
      <c r="AEL49" s="290">
        <v>1369.6331112000003</v>
      </c>
      <c r="AEM49" s="290">
        <v>1481.5493784</v>
      </c>
      <c r="AEN49" s="290">
        <f>VLOOKUP(C49,'[2]Фін.рез.(витрати)'!$C$8:$AS$94,43,0)</f>
        <v>1293.865002</v>
      </c>
      <c r="AEO49" s="290"/>
      <c r="AEP49" s="290"/>
      <c r="AEQ49" s="8">
        <f t="shared" si="82"/>
        <v>-4051.6827238760015</v>
      </c>
      <c r="AER49" s="8">
        <f t="shared" si="83"/>
        <v>-4051.6827238760015</v>
      </c>
      <c r="AES49" s="8">
        <f t="shared" si="84"/>
        <v>0</v>
      </c>
      <c r="AET49" s="290">
        <f t="shared" si="168"/>
        <v>0</v>
      </c>
      <c r="AEU49" s="290"/>
      <c r="AEV49" s="143"/>
      <c r="AEW49" s="143"/>
      <c r="AEX49" s="143"/>
      <c r="AEY49" s="143"/>
      <c r="AEZ49" s="143"/>
      <c r="AFA49" s="143"/>
      <c r="AFB49" s="143"/>
      <c r="AFC49" s="143"/>
      <c r="AFD49" s="143"/>
      <c r="AFE49" s="143"/>
      <c r="AFF49" s="143"/>
      <c r="AFG49" s="8">
        <f t="shared" si="169"/>
        <v>0</v>
      </c>
      <c r="AFH49" s="290"/>
      <c r="AFI49" s="290"/>
      <c r="AFJ49" s="290"/>
      <c r="AFK49" s="290"/>
      <c r="AFL49" s="290"/>
      <c r="AFM49" s="290"/>
      <c r="AFN49" s="290"/>
      <c r="AFO49" s="290"/>
      <c r="AFP49" s="290"/>
      <c r="AFQ49" s="290"/>
      <c r="AFR49" s="290"/>
      <c r="AFS49" s="290"/>
      <c r="AFT49" s="8">
        <f t="shared" si="85"/>
        <v>0</v>
      </c>
      <c r="AFU49" s="8">
        <f t="shared" si="86"/>
        <v>0</v>
      </c>
      <c r="AFV49" s="94">
        <f t="shared" si="87"/>
        <v>0</v>
      </c>
      <c r="AFW49" s="293">
        <f t="shared" si="88"/>
        <v>345100.11999999994</v>
      </c>
      <c r="AFX49" s="294">
        <f t="shared" si="89"/>
        <v>338404.30880485033</v>
      </c>
      <c r="AFY49" s="295">
        <f t="shared" si="90"/>
        <v>-6695.8111951496103</v>
      </c>
      <c r="AFZ49" s="8">
        <f t="shared" si="170"/>
        <v>-6695.8111951496103</v>
      </c>
      <c r="AGA49" s="95">
        <f t="shared" si="171"/>
        <v>0</v>
      </c>
      <c r="AGB49" s="296">
        <f t="shared" si="91"/>
        <v>414120.14399999991</v>
      </c>
      <c r="AGC49" s="295">
        <f t="shared" si="91"/>
        <v>406085.17056582036</v>
      </c>
      <c r="AGD49" s="295">
        <f t="shared" si="92"/>
        <v>-8034.9734341795556</v>
      </c>
      <c r="AGE49" s="8">
        <f t="shared" si="93"/>
        <v>-8034.9734341795556</v>
      </c>
      <c r="AGF49" s="94">
        <f t="shared" si="94"/>
        <v>0</v>
      </c>
      <c r="AGG49" s="107">
        <f t="shared" si="172"/>
        <v>20706.007199999996</v>
      </c>
      <c r="AGH49" s="140">
        <f t="shared" si="173"/>
        <v>20304.258528291019</v>
      </c>
      <c r="AGI49" s="295">
        <f t="shared" si="95"/>
        <v>-401.74867170897778</v>
      </c>
      <c r="AGJ49" s="8">
        <f t="shared" si="96"/>
        <v>-401.74867170897778</v>
      </c>
      <c r="AGK49" s="95">
        <f t="shared" si="97"/>
        <v>0</v>
      </c>
      <c r="AGL49" s="108">
        <f t="shared" si="174"/>
        <v>434826.15119999991</v>
      </c>
      <c r="AGM49" s="108">
        <f t="shared" si="174"/>
        <v>426389.42909411137</v>
      </c>
      <c r="AGN49" s="297">
        <f t="shared" si="99"/>
        <v>-8436.7221058885334</v>
      </c>
      <c r="AGO49" s="108">
        <f t="shared" si="100"/>
        <v>-8436.7221058885334</v>
      </c>
      <c r="AGP49" s="109">
        <f t="shared" si="101"/>
        <v>0</v>
      </c>
      <c r="AGQ49" s="139">
        <f t="shared" si="175"/>
        <v>4.7619047619047616E-2</v>
      </c>
      <c r="AGR49" s="298"/>
      <c r="AGS49" s="298">
        <v>0.05</v>
      </c>
      <c r="AGT49" s="299"/>
      <c r="AGU49" s="177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</row>
    <row r="50" spans="1:892" s="141" customFormat="1" ht="12.75" outlineLevel="1" x14ac:dyDescent="0.25">
      <c r="A50" s="154">
        <v>480</v>
      </c>
      <c r="B50" s="285">
        <v>3</v>
      </c>
      <c r="C50" s="300" t="s">
        <v>751</v>
      </c>
      <c r="D50" s="301">
        <v>9</v>
      </c>
      <c r="E50" s="149">
        <v>4256.12</v>
      </c>
      <c r="F50" s="288">
        <f t="shared" si="0"/>
        <v>33288.239999999998</v>
      </c>
      <c r="G50" s="289">
        <f t="shared" si="1"/>
        <v>59644.172305483859</v>
      </c>
      <c r="H50" s="288">
        <f t="shared" si="2"/>
        <v>26355.932305483861</v>
      </c>
      <c r="I50" s="88">
        <f t="shared" si="3"/>
        <v>0</v>
      </c>
      <c r="J50" s="88">
        <f t="shared" si="4"/>
        <v>26355.932305483861</v>
      </c>
      <c r="K50" s="290">
        <f t="shared" si="102"/>
        <v>20888.32</v>
      </c>
      <c r="L50" s="143">
        <v>1841.62</v>
      </c>
      <c r="M50" s="143">
        <v>1841.62</v>
      </c>
      <c r="N50" s="143">
        <v>1841.62</v>
      </c>
      <c r="O50" s="143">
        <v>1841.62</v>
      </c>
      <c r="P50" s="143">
        <v>1841.62</v>
      </c>
      <c r="Q50" s="143">
        <v>1841.62</v>
      </c>
      <c r="R50" s="143">
        <v>2459.65</v>
      </c>
      <c r="S50" s="143">
        <v>2459.65</v>
      </c>
      <c r="T50" s="143">
        <v>2459.65</v>
      </c>
      <c r="U50" s="143">
        <v>2459.65</v>
      </c>
      <c r="V50" s="143"/>
      <c r="W50" s="143"/>
      <c r="X50" s="143">
        <f t="shared" si="103"/>
        <v>26299.392814285391</v>
      </c>
      <c r="Y50" s="290">
        <v>0</v>
      </c>
      <c r="Z50" s="290">
        <v>11944.117858593811</v>
      </c>
      <c r="AA50" s="290">
        <v>0</v>
      </c>
      <c r="AB50" s="290">
        <v>0</v>
      </c>
      <c r="AC50" s="290">
        <v>0</v>
      </c>
      <c r="AD50" s="290">
        <v>0</v>
      </c>
      <c r="AE50" s="290">
        <v>14355.274955691579</v>
      </c>
      <c r="AF50" s="290">
        <v>0</v>
      </c>
      <c r="AG50" s="290">
        <v>0</v>
      </c>
      <c r="AH50" s="290">
        <v>0</v>
      </c>
      <c r="AI50" s="290"/>
      <c r="AJ50" s="290"/>
      <c r="AK50" s="143"/>
      <c r="AL50" s="143">
        <f t="shared" si="104"/>
        <v>0</v>
      </c>
      <c r="AM50" s="143">
        <f t="shared" si="5"/>
        <v>0</v>
      </c>
      <c r="AN50" s="290">
        <f t="shared" si="105"/>
        <v>3681.5400000000004</v>
      </c>
      <c r="AO50" s="143">
        <v>323.89</v>
      </c>
      <c r="AP50" s="143">
        <v>323.89</v>
      </c>
      <c r="AQ50" s="143">
        <v>323.89</v>
      </c>
      <c r="AR50" s="143">
        <v>323.89</v>
      </c>
      <c r="AS50" s="143">
        <v>323.89</v>
      </c>
      <c r="AT50" s="143">
        <v>323.89</v>
      </c>
      <c r="AU50" s="143">
        <v>434.55</v>
      </c>
      <c r="AV50" s="143">
        <v>434.55</v>
      </c>
      <c r="AW50" s="143">
        <v>434.55</v>
      </c>
      <c r="AX50" s="143">
        <v>434.55</v>
      </c>
      <c r="AY50" s="143"/>
      <c r="AZ50" s="143"/>
      <c r="BA50" s="8">
        <f t="shared" si="106"/>
        <v>4680.3226831991396</v>
      </c>
      <c r="BB50" s="290">
        <v>0</v>
      </c>
      <c r="BC50" s="290">
        <v>2102.2520237870071</v>
      </c>
      <c r="BD50" s="290">
        <v>0</v>
      </c>
      <c r="BE50" s="290">
        <v>0</v>
      </c>
      <c r="BF50" s="290">
        <v>0</v>
      </c>
      <c r="BG50" s="290">
        <v>0</v>
      </c>
      <c r="BH50" s="290">
        <v>2578.0706594121325</v>
      </c>
      <c r="BI50" s="290">
        <v>0</v>
      </c>
      <c r="BJ50" s="290">
        <v>0</v>
      </c>
      <c r="BK50" s="290">
        <v>0</v>
      </c>
      <c r="BL50" s="290"/>
      <c r="BM50" s="290"/>
      <c r="BN50" s="143"/>
      <c r="BO50" s="8">
        <f t="shared" si="6"/>
        <v>0</v>
      </c>
      <c r="BP50" s="8">
        <f t="shared" si="7"/>
        <v>0</v>
      </c>
      <c r="BQ50" s="290">
        <f t="shared" si="107"/>
        <v>1683.7999999999997</v>
      </c>
      <c r="BR50" s="143">
        <v>160.04</v>
      </c>
      <c r="BS50" s="263">
        <v>160.04</v>
      </c>
      <c r="BT50" s="143">
        <v>160.04</v>
      </c>
      <c r="BU50" s="143">
        <v>160.04</v>
      </c>
      <c r="BV50" s="143">
        <v>160.04</v>
      </c>
      <c r="BW50" s="143">
        <v>160.04</v>
      </c>
      <c r="BX50" s="143">
        <v>180.89</v>
      </c>
      <c r="BY50" s="143">
        <v>180.89</v>
      </c>
      <c r="BZ50" s="143">
        <v>180.89</v>
      </c>
      <c r="CA50" s="143">
        <v>180.89</v>
      </c>
      <c r="CB50" s="143"/>
      <c r="CC50" s="143"/>
      <c r="CD50" s="290">
        <f t="shared" si="108"/>
        <v>1801.4651663007999</v>
      </c>
      <c r="CE50" s="290">
        <v>186.39604983999999</v>
      </c>
      <c r="CF50" s="290">
        <v>182.2450886256</v>
      </c>
      <c r="CG50" s="290">
        <v>181.81715552</v>
      </c>
      <c r="CH50" s="290">
        <v>180.89511440000001</v>
      </c>
      <c r="CI50" s="290">
        <v>181.72882247519999</v>
      </c>
      <c r="CJ50" s="290">
        <v>181.73315159999999</v>
      </c>
      <c r="CK50" s="290">
        <v>177.49491760000001</v>
      </c>
      <c r="CL50" s="290">
        <v>176.10825231999999</v>
      </c>
      <c r="CM50" s="290">
        <v>174.83417951999999</v>
      </c>
      <c r="CN50" s="290">
        <v>178.21243440000001</v>
      </c>
      <c r="CO50" s="290"/>
      <c r="CP50" s="290"/>
      <c r="CQ50" s="143"/>
      <c r="CR50" s="8">
        <f t="shared" si="8"/>
        <v>0</v>
      </c>
      <c r="CS50" s="8">
        <f t="shared" si="9"/>
        <v>0</v>
      </c>
      <c r="CT50" s="290">
        <f t="shared" si="109"/>
        <v>527.76</v>
      </c>
      <c r="CU50" s="290">
        <v>50.22</v>
      </c>
      <c r="CV50" s="143">
        <v>50.22</v>
      </c>
      <c r="CW50" s="143">
        <v>50.22</v>
      </c>
      <c r="CX50" s="143">
        <v>50.22</v>
      </c>
      <c r="CY50" s="143">
        <v>50.22</v>
      </c>
      <c r="CZ50" s="143">
        <v>50.22</v>
      </c>
      <c r="DA50" s="143">
        <v>56.61</v>
      </c>
      <c r="DB50" s="143">
        <v>56.61</v>
      </c>
      <c r="DC50" s="143">
        <v>56.61</v>
      </c>
      <c r="DD50" s="143">
        <v>56.61</v>
      </c>
      <c r="DE50" s="143"/>
      <c r="DF50" s="143"/>
      <c r="DG50" s="290">
        <f t="shared" si="110"/>
        <v>563.74521812559988</v>
      </c>
      <c r="DH50" s="290">
        <v>58.330232379999998</v>
      </c>
      <c r="DI50" s="290">
        <v>57.031242769199999</v>
      </c>
      <c r="DJ50" s="290">
        <v>56.897326639999996</v>
      </c>
      <c r="DK50" s="290">
        <v>56.6087858</v>
      </c>
      <c r="DL50" s="290">
        <v>56.869683956399996</v>
      </c>
      <c r="DM50" s="290">
        <v>56.8710387</v>
      </c>
      <c r="DN50" s="290">
        <v>55.544738199999998</v>
      </c>
      <c r="DO50" s="290">
        <v>55.110799239999999</v>
      </c>
      <c r="DP50" s="290">
        <v>54.712094639999997</v>
      </c>
      <c r="DQ50" s="290">
        <v>55.769275799999996</v>
      </c>
      <c r="DR50" s="290"/>
      <c r="DS50" s="290"/>
      <c r="DT50" s="143">
        <f t="shared" si="111"/>
        <v>35.985218125599886</v>
      </c>
      <c r="DU50" s="8">
        <f t="shared" si="10"/>
        <v>0</v>
      </c>
      <c r="DV50" s="8">
        <f t="shared" si="112"/>
        <v>35.985218125599886</v>
      </c>
      <c r="DW50" s="290">
        <f t="shared" si="176"/>
        <v>855.5200000000001</v>
      </c>
      <c r="DX50" s="290">
        <v>75.34</v>
      </c>
      <c r="DY50" s="143">
        <v>75.34</v>
      </c>
      <c r="DZ50" s="143">
        <v>75.34</v>
      </c>
      <c r="EA50" s="143">
        <v>75.34</v>
      </c>
      <c r="EB50" s="143">
        <v>75.34</v>
      </c>
      <c r="EC50" s="143">
        <v>75.34</v>
      </c>
      <c r="ED50" s="143">
        <v>100.87</v>
      </c>
      <c r="EE50" s="143">
        <v>100.87</v>
      </c>
      <c r="EF50" s="143">
        <v>100.87</v>
      </c>
      <c r="EG50" s="143">
        <v>100.87</v>
      </c>
      <c r="EH50" s="143"/>
      <c r="EI50" s="143"/>
      <c r="EJ50" s="143"/>
      <c r="EK50" s="290">
        <f t="shared" si="113"/>
        <v>1082.9594531260966</v>
      </c>
      <c r="EL50" s="290">
        <v>0</v>
      </c>
      <c r="EM50" s="290">
        <v>486.42812944197118</v>
      </c>
      <c r="EN50" s="290">
        <v>0</v>
      </c>
      <c r="EO50" s="290">
        <v>0</v>
      </c>
      <c r="EP50" s="290">
        <v>0</v>
      </c>
      <c r="EQ50" s="290">
        <v>0</v>
      </c>
      <c r="ER50" s="290">
        <v>596.53132368412548</v>
      </c>
      <c r="ES50" s="290">
        <v>0</v>
      </c>
      <c r="ET50" s="290">
        <v>0</v>
      </c>
      <c r="EU50" s="290">
        <v>0</v>
      </c>
      <c r="EV50" s="290"/>
      <c r="EW50" s="290"/>
      <c r="EX50" s="8">
        <f t="shared" si="12"/>
        <v>227.43945312609651</v>
      </c>
      <c r="EY50" s="8">
        <f t="shared" si="114"/>
        <v>0</v>
      </c>
      <c r="EZ50" s="8">
        <f t="shared" si="115"/>
        <v>227.43945312609651</v>
      </c>
      <c r="FA50" s="290">
        <f t="shared" si="116"/>
        <v>3582.8399999999997</v>
      </c>
      <c r="FB50" s="290">
        <v>315.38</v>
      </c>
      <c r="FC50" s="143">
        <v>315.38</v>
      </c>
      <c r="FD50" s="143">
        <v>315.38</v>
      </c>
      <c r="FE50" s="143">
        <v>315.38</v>
      </c>
      <c r="FF50" s="143">
        <v>315.38</v>
      </c>
      <c r="FG50" s="143">
        <v>315.38</v>
      </c>
      <c r="FH50" s="143">
        <v>422.64</v>
      </c>
      <c r="FI50" s="143">
        <v>422.64</v>
      </c>
      <c r="FJ50" s="143">
        <v>422.64</v>
      </c>
      <c r="FK50" s="143">
        <v>422.64</v>
      </c>
      <c r="FL50" s="143"/>
      <c r="FM50" s="143"/>
      <c r="FN50" s="8">
        <f t="shared" si="117"/>
        <v>4613.0360990298523</v>
      </c>
      <c r="FO50" s="290">
        <v>0</v>
      </c>
      <c r="FP50" s="290">
        <v>2089.6421178164314</v>
      </c>
      <c r="FQ50" s="290">
        <v>0</v>
      </c>
      <c r="FR50" s="290">
        <v>0</v>
      </c>
      <c r="FS50" s="290">
        <v>0</v>
      </c>
      <c r="FT50" s="290">
        <v>0</v>
      </c>
      <c r="FU50" s="290">
        <v>2523.3939812134204</v>
      </c>
      <c r="FV50" s="290">
        <v>0</v>
      </c>
      <c r="FW50" s="290">
        <v>0</v>
      </c>
      <c r="FX50" s="290">
        <v>0</v>
      </c>
      <c r="FY50" s="290"/>
      <c r="FZ50" s="290"/>
      <c r="GA50" s="143">
        <f t="shared" si="118"/>
        <v>1030.1960990298526</v>
      </c>
      <c r="GB50" s="8">
        <f t="shared" si="119"/>
        <v>0</v>
      </c>
      <c r="GC50" s="8">
        <f t="shared" si="120"/>
        <v>1030.1960990298526</v>
      </c>
      <c r="GD50" s="290">
        <f t="shared" si="121"/>
        <v>0</v>
      </c>
      <c r="GE50" s="143"/>
      <c r="GF50" s="143"/>
      <c r="GG50" s="143"/>
      <c r="GH50" s="143"/>
      <c r="GI50" s="143"/>
      <c r="GJ50" s="143"/>
      <c r="GK50" s="143"/>
      <c r="GL50" s="143"/>
      <c r="GM50" s="143"/>
      <c r="GN50" s="143"/>
      <c r="GO50" s="143"/>
      <c r="GP50" s="143"/>
      <c r="GQ50" s="8">
        <f t="shared" si="122"/>
        <v>0</v>
      </c>
      <c r="GR50" s="290">
        <v>0</v>
      </c>
      <c r="GS50" s="290">
        <f>VLOOKUP(C50,'[2]Фін.рез.(витрати)'!$C$8:$V$94,20,0)</f>
        <v>0</v>
      </c>
      <c r="GT50" s="290"/>
      <c r="GU50" s="290"/>
      <c r="GV50" s="143">
        <f t="shared" si="123"/>
        <v>0</v>
      </c>
      <c r="GW50" s="8">
        <f t="shared" si="13"/>
        <v>0</v>
      </c>
      <c r="GX50" s="8">
        <f t="shared" si="14"/>
        <v>0</v>
      </c>
      <c r="GY50" s="290">
        <f t="shared" si="124"/>
        <v>2068.4599999999996</v>
      </c>
      <c r="GZ50" s="290">
        <v>183.01</v>
      </c>
      <c r="HA50" s="143">
        <v>183.01</v>
      </c>
      <c r="HB50" s="143">
        <v>183.01</v>
      </c>
      <c r="HC50" s="143">
        <v>183.01</v>
      </c>
      <c r="HD50" s="143">
        <v>183.01</v>
      </c>
      <c r="HE50" s="143">
        <v>183.01</v>
      </c>
      <c r="HF50" s="143">
        <v>242.6</v>
      </c>
      <c r="HG50" s="143">
        <v>242.6</v>
      </c>
      <c r="HH50" s="143">
        <v>242.6</v>
      </c>
      <c r="HI50" s="143">
        <v>242.6</v>
      </c>
      <c r="HJ50" s="143"/>
      <c r="HK50" s="143"/>
      <c r="HL50" s="8">
        <f t="shared" si="125"/>
        <v>20603.250871416982</v>
      </c>
      <c r="HM50" s="290">
        <v>2655.2556596418217</v>
      </c>
      <c r="HN50" s="290">
        <v>1961.7206118662139</v>
      </c>
      <c r="HO50" s="290">
        <v>2304.5611236279606</v>
      </c>
      <c r="HP50" s="290">
        <v>2125.5544245767032</v>
      </c>
      <c r="HQ50" s="290">
        <v>1971.8462615587721</v>
      </c>
      <c r="HR50" s="290">
        <v>1967.1539874400437</v>
      </c>
      <c r="HS50" s="290">
        <v>1812.6188044827957</v>
      </c>
      <c r="HT50" s="290">
        <v>1801.9981362935841</v>
      </c>
      <c r="HU50" s="290">
        <v>2025.652513630379</v>
      </c>
      <c r="HV50" s="290">
        <v>1976.8893482987071</v>
      </c>
      <c r="HW50" s="290"/>
      <c r="HX50" s="290"/>
      <c r="HY50" s="8">
        <f t="shared" si="15"/>
        <v>18534.790871416983</v>
      </c>
      <c r="HZ50" s="8">
        <f t="shared" si="16"/>
        <v>0</v>
      </c>
      <c r="IA50" s="8">
        <f t="shared" si="17"/>
        <v>18534.790871416983</v>
      </c>
      <c r="IB50" s="291">
        <f t="shared" si="126"/>
        <v>56109.509999999987</v>
      </c>
      <c r="IC50" s="291">
        <v>5647.38</v>
      </c>
      <c r="ID50" s="150">
        <v>5647.38</v>
      </c>
      <c r="IE50" s="150">
        <v>5283.09</v>
      </c>
      <c r="IF50" s="291">
        <v>5647.38</v>
      </c>
      <c r="IG50" s="291">
        <v>5647.38</v>
      </c>
      <c r="IH50" s="291">
        <v>5647.38</v>
      </c>
      <c r="II50" s="291">
        <v>5647.38</v>
      </c>
      <c r="IJ50" s="291">
        <v>5647.38</v>
      </c>
      <c r="IK50" s="291">
        <v>5647.38</v>
      </c>
      <c r="IL50" s="291">
        <v>5647.38</v>
      </c>
      <c r="IM50" s="291"/>
      <c r="IN50" s="291"/>
      <c r="IO50" s="88">
        <f t="shared" si="127"/>
        <v>87934.99848056669</v>
      </c>
      <c r="IP50" s="290">
        <v>6503.4352531721315</v>
      </c>
      <c r="IQ50" s="290">
        <v>8727.5054177512066</v>
      </c>
      <c r="IR50" s="290">
        <v>8980.5947593364745</v>
      </c>
      <c r="IS50" s="290">
        <v>9848.6270135613286</v>
      </c>
      <c r="IT50" s="290">
        <v>8557.3582386024809</v>
      </c>
      <c r="IU50" s="290">
        <v>9071.8072196741414</v>
      </c>
      <c r="IV50" s="290">
        <v>9609.5291089652656</v>
      </c>
      <c r="IW50" s="290">
        <v>9739.6496982728968</v>
      </c>
      <c r="IX50" s="290">
        <v>8188.8451114466961</v>
      </c>
      <c r="IY50" s="290">
        <v>8707.6466597840626</v>
      </c>
      <c r="IZ50" s="290"/>
      <c r="JA50" s="290"/>
      <c r="JB50" s="150">
        <f t="shared" si="18"/>
        <v>31825.488480566702</v>
      </c>
      <c r="JC50" s="88">
        <f t="shared" si="19"/>
        <v>0</v>
      </c>
      <c r="JD50" s="88">
        <f t="shared" si="20"/>
        <v>31825.488480566702</v>
      </c>
      <c r="JE50" s="291">
        <f t="shared" si="128"/>
        <v>0</v>
      </c>
      <c r="JF50" s="291">
        <v>0</v>
      </c>
      <c r="JG50" s="150">
        <v>0</v>
      </c>
      <c r="JH50" s="150">
        <v>0</v>
      </c>
      <c r="JI50" s="150">
        <v>0</v>
      </c>
      <c r="JJ50" s="150">
        <v>0</v>
      </c>
      <c r="JK50" s="150">
        <v>0</v>
      </c>
      <c r="JL50" s="150">
        <v>0</v>
      </c>
      <c r="JM50" s="150">
        <v>0</v>
      </c>
      <c r="JN50" s="150">
        <v>0</v>
      </c>
      <c r="JO50" s="150">
        <v>0</v>
      </c>
      <c r="JP50" s="150"/>
      <c r="JQ50" s="150"/>
      <c r="JR50" s="291">
        <f t="shared" si="129"/>
        <v>0</v>
      </c>
      <c r="JS50" s="290">
        <v>0</v>
      </c>
      <c r="JT50" s="290">
        <v>0</v>
      </c>
      <c r="JU50" s="290">
        <v>0</v>
      </c>
      <c r="JV50" s="290">
        <v>0</v>
      </c>
      <c r="JW50" s="290">
        <v>0</v>
      </c>
      <c r="JX50" s="290">
        <v>0</v>
      </c>
      <c r="JY50" s="290">
        <v>0</v>
      </c>
      <c r="JZ50" s="290">
        <v>0</v>
      </c>
      <c r="KA50" s="290">
        <v>0</v>
      </c>
      <c r="KB50" s="290">
        <v>0</v>
      </c>
      <c r="KC50" s="290"/>
      <c r="KD50" s="290"/>
      <c r="KE50" s="150">
        <f t="shared" si="21"/>
        <v>0</v>
      </c>
      <c r="KF50" s="88">
        <f t="shared" si="22"/>
        <v>0</v>
      </c>
      <c r="KG50" s="88">
        <f t="shared" si="23"/>
        <v>0</v>
      </c>
      <c r="KH50" s="291">
        <f t="shared" si="130"/>
        <v>5006.1000000000013</v>
      </c>
      <c r="KI50" s="291">
        <v>440.51</v>
      </c>
      <c r="KJ50" s="150">
        <v>440.51</v>
      </c>
      <c r="KK50" s="150">
        <v>440.51</v>
      </c>
      <c r="KL50" s="150">
        <v>440.51</v>
      </c>
      <c r="KM50" s="150">
        <v>440.51</v>
      </c>
      <c r="KN50" s="150">
        <v>440.51</v>
      </c>
      <c r="KO50" s="150">
        <v>590.76</v>
      </c>
      <c r="KP50" s="150">
        <v>590.76</v>
      </c>
      <c r="KQ50" s="150">
        <v>590.76</v>
      </c>
      <c r="KR50" s="150">
        <v>590.76</v>
      </c>
      <c r="KS50" s="150"/>
      <c r="KT50" s="150"/>
      <c r="KU50" s="88">
        <f t="shared" si="131"/>
        <v>6980.7956226049791</v>
      </c>
      <c r="KV50" s="290">
        <v>599.93017601617692</v>
      </c>
      <c r="KW50" s="290">
        <v>641.45651542239364</v>
      </c>
      <c r="KX50" s="290">
        <v>637.40785113352058</v>
      </c>
      <c r="KY50" s="290">
        <v>606.19974249445488</v>
      </c>
      <c r="KZ50" s="290">
        <v>632.41606525329496</v>
      </c>
      <c r="LA50" s="290">
        <v>813.93141420941333</v>
      </c>
      <c r="LB50" s="290">
        <v>755.39841437022289</v>
      </c>
      <c r="LC50" s="290">
        <v>750.09531920085192</v>
      </c>
      <c r="LD50" s="290">
        <v>773.56908469792609</v>
      </c>
      <c r="LE50" s="290">
        <v>770.39103980672326</v>
      </c>
      <c r="LF50" s="290"/>
      <c r="LG50" s="290"/>
      <c r="LH50" s="150">
        <f t="shared" si="132"/>
        <v>1974.6956226049779</v>
      </c>
      <c r="LI50" s="88">
        <f t="shared" si="24"/>
        <v>0</v>
      </c>
      <c r="LJ50" s="88">
        <f t="shared" si="25"/>
        <v>1974.6956226049779</v>
      </c>
      <c r="LK50" s="88">
        <f t="shared" si="133"/>
        <v>0</v>
      </c>
      <c r="LL50" s="150"/>
      <c r="LM50" s="150"/>
      <c r="LN50" s="150"/>
      <c r="LO50" s="150"/>
      <c r="LP50" s="150"/>
      <c r="LQ50" s="150"/>
      <c r="LR50" s="150"/>
      <c r="LS50" s="150"/>
      <c r="LT50" s="150"/>
      <c r="LU50" s="150"/>
      <c r="LV50" s="150"/>
      <c r="LW50" s="150"/>
      <c r="LX50" s="88">
        <f t="shared" si="26"/>
        <v>0</v>
      </c>
      <c r="LY50" s="150"/>
      <c r="LZ50" s="150"/>
      <c r="MA50" s="150"/>
      <c r="MB50" s="150"/>
      <c r="MC50" s="150"/>
      <c r="MD50" s="150"/>
      <c r="ME50" s="150"/>
      <c r="MF50" s="150"/>
      <c r="MG50" s="150"/>
      <c r="MH50" s="150"/>
      <c r="MI50" s="150"/>
      <c r="MJ50" s="291">
        <v>0</v>
      </c>
      <c r="MK50" s="150"/>
      <c r="ML50" s="88">
        <f t="shared" si="27"/>
        <v>0</v>
      </c>
      <c r="MM50" s="88">
        <f t="shared" si="28"/>
        <v>0</v>
      </c>
      <c r="MN50" s="88">
        <f t="shared" si="134"/>
        <v>58062.339999999989</v>
      </c>
      <c r="MO50" s="88">
        <v>5612.97</v>
      </c>
      <c r="MP50" s="150">
        <v>5612.97</v>
      </c>
      <c r="MQ50" s="150">
        <v>5612.97</v>
      </c>
      <c r="MR50" s="150">
        <v>5612.97</v>
      </c>
      <c r="MS50" s="150">
        <v>5612.97</v>
      </c>
      <c r="MT50" s="150">
        <v>5612.97</v>
      </c>
      <c r="MU50" s="150">
        <v>6096.13</v>
      </c>
      <c r="MV50" s="150">
        <v>6096.13</v>
      </c>
      <c r="MW50" s="150">
        <v>6096.13</v>
      </c>
      <c r="MX50" s="150">
        <v>6096.13</v>
      </c>
      <c r="MY50" s="150"/>
      <c r="MZ50" s="150"/>
      <c r="NA50" s="88">
        <f t="shared" si="135"/>
        <v>27309.552331382532</v>
      </c>
      <c r="NB50" s="8">
        <v>0</v>
      </c>
      <c r="NC50" s="8">
        <v>1311.1263482172731</v>
      </c>
      <c r="ND50" s="8">
        <v>10850.428386149628</v>
      </c>
      <c r="NE50" s="8">
        <v>0</v>
      </c>
      <c r="NF50" s="8">
        <v>0</v>
      </c>
      <c r="NG50" s="8">
        <v>0</v>
      </c>
      <c r="NH50" s="8">
        <v>2197.889661808566</v>
      </c>
      <c r="NI50" s="8">
        <v>0</v>
      </c>
      <c r="NJ50" s="8">
        <v>12950.107935207065</v>
      </c>
      <c r="NK50" s="8">
        <v>0</v>
      </c>
      <c r="NL50" s="8"/>
      <c r="NM50" s="8"/>
      <c r="NN50" s="150">
        <f t="shared" si="136"/>
        <v>-30752.787668617457</v>
      </c>
      <c r="NO50" s="88">
        <f t="shared" si="29"/>
        <v>-30752.787668617457</v>
      </c>
      <c r="NP50" s="88">
        <f t="shared" si="30"/>
        <v>0</v>
      </c>
      <c r="NQ50" s="86">
        <f t="shared" si="31"/>
        <v>25578.5</v>
      </c>
      <c r="NR50" s="289">
        <f t="shared" si="32"/>
        <v>28179.41</v>
      </c>
      <c r="NS50" s="288">
        <f t="shared" si="33"/>
        <v>2600.91</v>
      </c>
      <c r="NT50" s="88">
        <f t="shared" si="34"/>
        <v>0</v>
      </c>
      <c r="NU50" s="88">
        <f t="shared" si="35"/>
        <v>2600.91</v>
      </c>
      <c r="NV50" s="290">
        <f t="shared" si="137"/>
        <v>6088.9000000000005</v>
      </c>
      <c r="NW50" s="290">
        <v>553.73</v>
      </c>
      <c r="NX50" s="143">
        <v>553.73</v>
      </c>
      <c r="NY50" s="143">
        <v>553.73</v>
      </c>
      <c r="NZ50" s="290">
        <v>553.73</v>
      </c>
      <c r="OA50" s="290">
        <v>553.73</v>
      </c>
      <c r="OB50" s="290">
        <v>553.73</v>
      </c>
      <c r="OC50" s="290">
        <v>691.63</v>
      </c>
      <c r="OD50" s="290">
        <v>691.63</v>
      </c>
      <c r="OE50" s="290">
        <v>691.63</v>
      </c>
      <c r="OF50" s="290">
        <v>691.63</v>
      </c>
      <c r="OG50" s="290"/>
      <c r="OH50" s="290"/>
      <c r="OI50" s="8">
        <f t="shared" si="138"/>
        <v>19392.829999999998</v>
      </c>
      <c r="OJ50" s="8">
        <v>0</v>
      </c>
      <c r="OK50" s="8">
        <v>11186.85</v>
      </c>
      <c r="OL50" s="8">
        <v>4943.04</v>
      </c>
      <c r="OM50" s="8"/>
      <c r="ON50" s="8">
        <v>0</v>
      </c>
      <c r="OO50" s="8">
        <v>1650.48</v>
      </c>
      <c r="OP50" s="8">
        <v>0</v>
      </c>
      <c r="OQ50" s="8">
        <v>0</v>
      </c>
      <c r="OR50" s="8">
        <v>0</v>
      </c>
      <c r="OS50" s="8">
        <v>1612.46</v>
      </c>
      <c r="OT50" s="8"/>
      <c r="OU50" s="8"/>
      <c r="OV50" s="143">
        <f t="shared" si="139"/>
        <v>13303.929999999997</v>
      </c>
      <c r="OW50" s="8">
        <f t="shared" si="36"/>
        <v>0</v>
      </c>
      <c r="OX50" s="8">
        <f t="shared" si="37"/>
        <v>13303.929999999997</v>
      </c>
      <c r="OY50" s="290">
        <f t="shared" si="140"/>
        <v>8913.1600000000017</v>
      </c>
      <c r="OZ50" s="290">
        <v>849.94</v>
      </c>
      <c r="PA50" s="143">
        <v>849.94</v>
      </c>
      <c r="PB50" s="143">
        <v>849.94</v>
      </c>
      <c r="PC50" s="143">
        <v>849.94</v>
      </c>
      <c r="PD50" s="143">
        <v>849.94</v>
      </c>
      <c r="PE50" s="143">
        <v>849.94</v>
      </c>
      <c r="PF50" s="143">
        <v>953.38</v>
      </c>
      <c r="PG50" s="143">
        <v>953.38</v>
      </c>
      <c r="PH50" s="143">
        <v>953.38</v>
      </c>
      <c r="PI50" s="143">
        <v>953.38</v>
      </c>
      <c r="PJ50" s="143"/>
      <c r="PK50" s="143"/>
      <c r="PL50" s="8">
        <f t="shared" si="141"/>
        <v>0</v>
      </c>
      <c r="PM50" s="290">
        <v>0</v>
      </c>
      <c r="PN50" s="290">
        <v>0</v>
      </c>
      <c r="PO50" s="290">
        <v>0</v>
      </c>
      <c r="PP50" s="290">
        <v>0</v>
      </c>
      <c r="PQ50" s="290">
        <v>0</v>
      </c>
      <c r="PR50" s="290">
        <v>0</v>
      </c>
      <c r="PS50" s="290">
        <v>0</v>
      </c>
      <c r="PT50" s="290">
        <v>0</v>
      </c>
      <c r="PU50" s="290">
        <v>0</v>
      </c>
      <c r="PV50" s="290">
        <v>0</v>
      </c>
      <c r="PW50" s="290"/>
      <c r="PX50" s="290"/>
      <c r="PY50" s="143">
        <f t="shared" si="142"/>
        <v>-8913.1600000000017</v>
      </c>
      <c r="PZ50" s="8">
        <f t="shared" si="38"/>
        <v>-8913.1600000000017</v>
      </c>
      <c r="QA50" s="8">
        <f t="shared" si="39"/>
        <v>0</v>
      </c>
      <c r="QB50" s="290">
        <f t="shared" si="143"/>
        <v>1447.9399999999998</v>
      </c>
      <c r="QC50" s="290">
        <v>128.11000000000001</v>
      </c>
      <c r="QD50" s="143">
        <v>128.11000000000001</v>
      </c>
      <c r="QE50" s="143">
        <v>128.11000000000001</v>
      </c>
      <c r="QF50" s="143">
        <v>128.11000000000001</v>
      </c>
      <c r="QG50" s="143">
        <v>128.11000000000001</v>
      </c>
      <c r="QH50" s="143">
        <v>128.11000000000001</v>
      </c>
      <c r="QI50" s="143">
        <v>169.82</v>
      </c>
      <c r="QJ50" s="143">
        <v>169.82</v>
      </c>
      <c r="QK50" s="143">
        <v>169.82</v>
      </c>
      <c r="QL50" s="143">
        <v>169.82</v>
      </c>
      <c r="QM50" s="143"/>
      <c r="QN50" s="143"/>
      <c r="QO50" s="8">
        <f t="shared" si="144"/>
        <v>0</v>
      </c>
      <c r="QP50" s="290">
        <v>0</v>
      </c>
      <c r="QQ50" s="290">
        <v>0</v>
      </c>
      <c r="QR50" s="290">
        <v>0</v>
      </c>
      <c r="QS50" s="290"/>
      <c r="QT50" s="290">
        <v>0</v>
      </c>
      <c r="QU50" s="290"/>
      <c r="QV50" s="290"/>
      <c r="QW50" s="290">
        <v>0</v>
      </c>
      <c r="QX50" s="290"/>
      <c r="QY50" s="290">
        <v>0</v>
      </c>
      <c r="QZ50" s="290"/>
      <c r="RA50" s="290"/>
      <c r="RB50" s="143">
        <f t="shared" si="145"/>
        <v>-1447.9399999999998</v>
      </c>
      <c r="RC50" s="8">
        <f t="shared" si="40"/>
        <v>-1447.9399999999998</v>
      </c>
      <c r="RD50" s="8">
        <f t="shared" si="41"/>
        <v>0</v>
      </c>
      <c r="RE50" s="290">
        <f t="shared" si="146"/>
        <v>5913.4800000000014</v>
      </c>
      <c r="RF50" s="8">
        <v>538.4</v>
      </c>
      <c r="RG50" s="143">
        <v>538.4</v>
      </c>
      <c r="RH50" s="143">
        <v>538.4</v>
      </c>
      <c r="RI50" s="143">
        <v>538.4</v>
      </c>
      <c r="RJ50" s="143">
        <v>538.4</v>
      </c>
      <c r="RK50" s="143">
        <v>538.4</v>
      </c>
      <c r="RL50" s="292">
        <v>670.77</v>
      </c>
      <c r="RM50" s="143">
        <v>670.77</v>
      </c>
      <c r="RN50" s="143">
        <v>670.77</v>
      </c>
      <c r="RO50" s="143">
        <v>670.77</v>
      </c>
      <c r="RP50" s="143"/>
      <c r="RQ50" s="143"/>
      <c r="RR50" s="8">
        <f t="shared" si="147"/>
        <v>4542.22</v>
      </c>
      <c r="RS50" s="290">
        <v>0</v>
      </c>
      <c r="RT50" s="290"/>
      <c r="RU50" s="290">
        <v>4542.22</v>
      </c>
      <c r="RV50" s="290">
        <v>0</v>
      </c>
      <c r="RW50" s="290">
        <v>0</v>
      </c>
      <c r="RX50" s="290">
        <v>0</v>
      </c>
      <c r="RY50" s="290"/>
      <c r="RZ50" s="290">
        <v>0</v>
      </c>
      <c r="SA50" s="290">
        <v>0</v>
      </c>
      <c r="SB50" s="290">
        <v>0</v>
      </c>
      <c r="SC50" s="290"/>
      <c r="SD50" s="290"/>
      <c r="SE50" s="8">
        <f t="shared" si="42"/>
        <v>-1371.2600000000011</v>
      </c>
      <c r="SF50" s="8">
        <f t="shared" si="43"/>
        <v>-1371.2600000000011</v>
      </c>
      <c r="SG50" s="8">
        <f t="shared" si="44"/>
        <v>0</v>
      </c>
      <c r="SH50" s="290">
        <f t="shared" si="148"/>
        <v>2913.74</v>
      </c>
      <c r="SI50" s="290">
        <v>277.07</v>
      </c>
      <c r="SJ50" s="143">
        <v>277.07</v>
      </c>
      <c r="SK50" s="143">
        <v>277.07</v>
      </c>
      <c r="SL50" s="143">
        <v>277.07</v>
      </c>
      <c r="SM50" s="143">
        <v>277.07</v>
      </c>
      <c r="SN50" s="143">
        <v>277.07</v>
      </c>
      <c r="SO50" s="143">
        <v>312.83</v>
      </c>
      <c r="SP50" s="143">
        <v>312.83</v>
      </c>
      <c r="SQ50" s="143">
        <v>312.83</v>
      </c>
      <c r="SR50" s="143">
        <v>312.83</v>
      </c>
      <c r="SS50" s="143"/>
      <c r="ST50" s="143"/>
      <c r="SU50" s="8">
        <f t="shared" si="149"/>
        <v>0</v>
      </c>
      <c r="SV50" s="290">
        <v>0</v>
      </c>
      <c r="SW50" s="290">
        <v>0</v>
      </c>
      <c r="SX50" s="290">
        <v>0</v>
      </c>
      <c r="SY50" s="290">
        <v>0</v>
      </c>
      <c r="SZ50" s="290">
        <v>0</v>
      </c>
      <c r="TA50" s="290"/>
      <c r="TB50" s="290"/>
      <c r="TC50" s="290">
        <v>0</v>
      </c>
      <c r="TD50" s="290">
        <v>0</v>
      </c>
      <c r="TE50" s="290">
        <f>VLOOKUP(C50,'[2]Фін.рез.(витрати)'!$C$8:$AH$94,32,0)</f>
        <v>0</v>
      </c>
      <c r="TF50" s="290"/>
      <c r="TG50" s="290"/>
      <c r="TH50" s="8">
        <f t="shared" si="45"/>
        <v>-2913.74</v>
      </c>
      <c r="TI50" s="8">
        <f t="shared" si="46"/>
        <v>-2913.74</v>
      </c>
      <c r="TJ50" s="8">
        <f t="shared" si="47"/>
        <v>0</v>
      </c>
      <c r="TK50" s="290">
        <f t="shared" si="150"/>
        <v>270.66000000000003</v>
      </c>
      <c r="TL50" s="290">
        <v>23.83</v>
      </c>
      <c r="TM50" s="143">
        <v>23.83</v>
      </c>
      <c r="TN50" s="143">
        <v>23.83</v>
      </c>
      <c r="TO50" s="143">
        <v>23.83</v>
      </c>
      <c r="TP50" s="143">
        <v>23.83</v>
      </c>
      <c r="TQ50" s="143">
        <v>23.83</v>
      </c>
      <c r="TR50" s="143">
        <v>31.92</v>
      </c>
      <c r="TS50" s="143">
        <v>31.92</v>
      </c>
      <c r="TT50" s="143">
        <v>31.92</v>
      </c>
      <c r="TU50" s="143">
        <v>31.92</v>
      </c>
      <c r="TV50" s="143"/>
      <c r="TW50" s="143"/>
      <c r="TX50" s="8">
        <f t="shared" si="151"/>
        <v>4244.3599999999997</v>
      </c>
      <c r="TY50" s="290">
        <v>1335.66</v>
      </c>
      <c r="TZ50" s="290">
        <v>0</v>
      </c>
      <c r="UA50" s="290">
        <v>0</v>
      </c>
      <c r="UB50" s="290">
        <v>0</v>
      </c>
      <c r="UC50" s="290">
        <v>0</v>
      </c>
      <c r="UD50" s="290">
        <v>0</v>
      </c>
      <c r="UE50" s="290">
        <v>2908.7</v>
      </c>
      <c r="UF50" s="290">
        <v>0</v>
      </c>
      <c r="UG50" s="290">
        <v>0</v>
      </c>
      <c r="UH50" s="290">
        <f>VLOOKUP(C50,'[2]Фін.рез.(витрати)'!$C$8:$AI$94,33,0)</f>
        <v>0</v>
      </c>
      <c r="UI50" s="290"/>
      <c r="UJ50" s="290"/>
      <c r="UK50" s="8">
        <f t="shared" si="48"/>
        <v>3973.7</v>
      </c>
      <c r="UL50" s="8">
        <f t="shared" si="49"/>
        <v>0</v>
      </c>
      <c r="UM50" s="8">
        <f t="shared" si="50"/>
        <v>3973.7</v>
      </c>
      <c r="UN50" s="290">
        <f t="shared" si="152"/>
        <v>30.619999999999997</v>
      </c>
      <c r="UO50" s="290">
        <v>2.5499999999999998</v>
      </c>
      <c r="UP50" s="143">
        <v>2.5499999999999998</v>
      </c>
      <c r="UQ50" s="143">
        <v>2.5499999999999998</v>
      </c>
      <c r="UR50" s="143">
        <v>2.5499999999999998</v>
      </c>
      <c r="US50" s="143">
        <v>2.5499999999999998</v>
      </c>
      <c r="UT50" s="143">
        <v>2.5499999999999998</v>
      </c>
      <c r="UU50" s="143">
        <v>3.83</v>
      </c>
      <c r="UV50" s="143">
        <v>3.83</v>
      </c>
      <c r="UW50" s="143">
        <v>3.83</v>
      </c>
      <c r="UX50" s="143">
        <v>3.83</v>
      </c>
      <c r="UY50" s="143"/>
      <c r="UZ50" s="143"/>
      <c r="VA50" s="8">
        <f t="shared" si="51"/>
        <v>0</v>
      </c>
      <c r="VB50" s="143"/>
      <c r="VC50" s="143"/>
      <c r="VD50" s="143"/>
      <c r="VE50" s="143"/>
      <c r="VF50" s="143"/>
      <c r="VG50" s="143"/>
      <c r="VH50" s="143"/>
      <c r="VI50" s="143"/>
      <c r="VJ50" s="143"/>
      <c r="VK50" s="143"/>
      <c r="VL50" s="143"/>
      <c r="VM50" s="143"/>
      <c r="VN50" s="8">
        <f t="shared" si="52"/>
        <v>-30.619999999999997</v>
      </c>
      <c r="VO50" s="8">
        <f t="shared" si="53"/>
        <v>-30.619999999999997</v>
      </c>
      <c r="VP50" s="8">
        <f t="shared" si="54"/>
        <v>0</v>
      </c>
      <c r="VQ50" s="88">
        <f t="shared" si="55"/>
        <v>0</v>
      </c>
      <c r="VR50" s="150"/>
      <c r="VS50" s="150"/>
      <c r="VT50" s="150"/>
      <c r="VU50" s="150"/>
      <c r="VV50" s="150"/>
      <c r="VW50" s="150"/>
      <c r="VX50" s="150"/>
      <c r="VY50" s="150"/>
      <c r="VZ50" s="150"/>
      <c r="WA50" s="150"/>
      <c r="WB50" s="150"/>
      <c r="WC50" s="150"/>
      <c r="WD50" s="88">
        <f t="shared" si="56"/>
        <v>0</v>
      </c>
      <c r="WE50" s="143"/>
      <c r="WF50" s="143"/>
      <c r="WG50" s="143"/>
      <c r="WH50" s="143"/>
      <c r="WI50" s="143"/>
      <c r="WJ50" s="143"/>
      <c r="WK50" s="143"/>
      <c r="WL50" s="143"/>
      <c r="WM50" s="143"/>
      <c r="WN50" s="143"/>
      <c r="WO50" s="143"/>
      <c r="WP50" s="143"/>
      <c r="WQ50" s="88">
        <f t="shared" si="57"/>
        <v>0</v>
      </c>
      <c r="WR50" s="88">
        <f t="shared" si="58"/>
        <v>0</v>
      </c>
      <c r="WS50" s="88">
        <f t="shared" si="59"/>
        <v>0</v>
      </c>
      <c r="WT50" s="291">
        <f t="shared" si="153"/>
        <v>101321.08000000002</v>
      </c>
      <c r="WU50" s="291">
        <v>8688.02</v>
      </c>
      <c r="WV50" s="150">
        <v>8688.02</v>
      </c>
      <c r="WW50" s="150">
        <v>8688.02</v>
      </c>
      <c r="WX50" s="150">
        <v>8688.02</v>
      </c>
      <c r="WY50" s="150">
        <v>8688.02</v>
      </c>
      <c r="WZ50" s="150">
        <v>8688.02</v>
      </c>
      <c r="XA50" s="150">
        <v>12298.24</v>
      </c>
      <c r="XB50" s="150">
        <v>12298.24</v>
      </c>
      <c r="XC50" s="150">
        <v>12298.24</v>
      </c>
      <c r="XD50" s="150">
        <v>12298.24</v>
      </c>
      <c r="XE50" s="150"/>
      <c r="XF50" s="150"/>
      <c r="XG50" s="291">
        <f t="shared" si="154"/>
        <v>92728.19542879962</v>
      </c>
      <c r="XH50" s="290">
        <v>9817.8668863978801</v>
      </c>
      <c r="XI50" s="290">
        <v>10818.641751713058</v>
      </c>
      <c r="XJ50" s="290"/>
      <c r="XK50" s="290">
        <v>8545.0979718132403</v>
      </c>
      <c r="XL50" s="290">
        <v>8753.1956945751754</v>
      </c>
      <c r="XM50" s="290">
        <v>11410.692100644397</v>
      </c>
      <c r="XN50" s="290">
        <v>9273.4730391363628</v>
      </c>
      <c r="XO50" s="290">
        <v>10989.269802265177</v>
      </c>
      <c r="XP50" s="290">
        <v>12332.874631507655</v>
      </c>
      <c r="XQ50" s="290">
        <f>VLOOKUP(C50,'[2]Фін.рез.(витрати)'!$C$8:$AL$94,36,0)</f>
        <v>10787.083550746669</v>
      </c>
      <c r="XR50" s="290"/>
      <c r="XS50" s="290"/>
      <c r="XT50" s="88">
        <f t="shared" si="60"/>
        <v>-8592.8845712003967</v>
      </c>
      <c r="XU50" s="88">
        <f t="shared" si="61"/>
        <v>-8592.8845712003967</v>
      </c>
      <c r="XV50" s="88">
        <f t="shared" si="62"/>
        <v>0</v>
      </c>
      <c r="XW50" s="291">
        <f t="shared" si="155"/>
        <v>46992.119999999995</v>
      </c>
      <c r="XX50" s="291">
        <v>4231.8599999999997</v>
      </c>
      <c r="XY50" s="150">
        <v>4231.8599999999997</v>
      </c>
      <c r="XZ50" s="150">
        <v>4231.8599999999997</v>
      </c>
      <c r="YA50" s="150">
        <v>4231.8599999999997</v>
      </c>
      <c r="YB50" s="150">
        <v>4231.8599999999997</v>
      </c>
      <c r="YC50" s="150">
        <v>4231.8599999999997</v>
      </c>
      <c r="YD50" s="150">
        <v>5400.24</v>
      </c>
      <c r="YE50" s="150">
        <v>5400.24</v>
      </c>
      <c r="YF50" s="150">
        <v>5400.24</v>
      </c>
      <c r="YG50" s="150">
        <v>5400.24</v>
      </c>
      <c r="YH50" s="150"/>
      <c r="YI50" s="150"/>
      <c r="YJ50" s="88">
        <f t="shared" si="156"/>
        <v>49583.037248246139</v>
      </c>
      <c r="YK50" s="290">
        <v>5859.3164046752518</v>
      </c>
      <c r="YL50" s="290">
        <v>4405.9624260211958</v>
      </c>
      <c r="YM50" s="290">
        <v>4509.2630666802534</v>
      </c>
      <c r="YN50" s="290">
        <v>4385.0324273219003</v>
      </c>
      <c r="YO50" s="290">
        <v>4324.9832876305827</v>
      </c>
      <c r="YP50" s="290">
        <v>5642.1516110817165</v>
      </c>
      <c r="YQ50" s="290">
        <v>4604.9768950476373</v>
      </c>
      <c r="YR50" s="290">
        <v>5353.1012405687798</v>
      </c>
      <c r="YS50" s="290">
        <v>5180.0603777739689</v>
      </c>
      <c r="YT50" s="290">
        <f>VLOOKUP(C50,'[2]Фін.рез.(витрати)'!$C$8:$AM$94,37,0)</f>
        <v>5318.1895114448535</v>
      </c>
      <c r="YU50" s="290"/>
      <c r="YV50" s="290"/>
      <c r="YW50" s="143">
        <f t="shared" si="157"/>
        <v>2590.9172482461436</v>
      </c>
      <c r="YX50" s="88">
        <f t="shared" si="63"/>
        <v>0</v>
      </c>
      <c r="YY50" s="88">
        <f t="shared" si="64"/>
        <v>2590.9172482461436</v>
      </c>
      <c r="YZ50" s="291">
        <f t="shared" si="158"/>
        <v>520.93999999999994</v>
      </c>
      <c r="ZA50" s="291">
        <v>49.37</v>
      </c>
      <c r="ZB50" s="150">
        <v>49.37</v>
      </c>
      <c r="ZC50" s="150">
        <v>49.37</v>
      </c>
      <c r="ZD50" s="150">
        <v>49.37</v>
      </c>
      <c r="ZE50" s="150">
        <v>49.37</v>
      </c>
      <c r="ZF50" s="150">
        <v>49.37</v>
      </c>
      <c r="ZG50" s="150">
        <v>56.18</v>
      </c>
      <c r="ZH50" s="150">
        <v>56.18</v>
      </c>
      <c r="ZI50" s="150">
        <v>56.18</v>
      </c>
      <c r="ZJ50" s="150">
        <v>56.18</v>
      </c>
      <c r="ZK50" s="150"/>
      <c r="ZL50" s="150"/>
      <c r="ZM50" s="88">
        <f t="shared" si="159"/>
        <v>12907.896473008675</v>
      </c>
      <c r="ZN50" s="291"/>
      <c r="ZO50" s="290">
        <v>1617.0537955170662</v>
      </c>
      <c r="ZP50" s="290">
        <v>10100.553370748412</v>
      </c>
      <c r="ZQ50" s="290">
        <v>1190.2893067431971</v>
      </c>
      <c r="ZR50" s="290"/>
      <c r="ZS50" s="290"/>
      <c r="ZT50" s="290"/>
      <c r="ZU50" s="290"/>
      <c r="ZV50" s="290"/>
      <c r="ZW50" s="290"/>
      <c r="ZX50" s="290"/>
      <c r="ZY50" s="290"/>
      <c r="ZZ50" s="88">
        <f t="shared" si="65"/>
        <v>12386.956473008675</v>
      </c>
      <c r="AAA50" s="88">
        <f t="shared" si="66"/>
        <v>0</v>
      </c>
      <c r="AAB50" s="88">
        <f t="shared" si="67"/>
        <v>12386.956473008675</v>
      </c>
      <c r="AAC50" s="291">
        <f t="shared" si="160"/>
        <v>1257.3</v>
      </c>
      <c r="AAD50" s="291">
        <v>124.71</v>
      </c>
      <c r="AAE50" s="150">
        <v>124.71</v>
      </c>
      <c r="AAF50" s="150">
        <v>124.71</v>
      </c>
      <c r="AAG50" s="150">
        <v>124.71</v>
      </c>
      <c r="AAH50" s="150">
        <v>124.71</v>
      </c>
      <c r="AAI50" s="150">
        <v>124.71</v>
      </c>
      <c r="AAJ50" s="150">
        <v>127.26</v>
      </c>
      <c r="AAK50" s="150">
        <v>127.26</v>
      </c>
      <c r="AAL50" s="150">
        <v>127.26</v>
      </c>
      <c r="AAM50" s="150">
        <v>127.26</v>
      </c>
      <c r="AAN50" s="150"/>
      <c r="AAO50" s="150"/>
      <c r="AAP50" s="88">
        <f t="shared" si="161"/>
        <v>1670.3146171799999</v>
      </c>
      <c r="AAQ50" s="290">
        <v>172.82600775</v>
      </c>
      <c r="AAR50" s="290">
        <v>168.977245635</v>
      </c>
      <c r="AAS50" s="290">
        <v>168.580467</v>
      </c>
      <c r="AAT50" s="290">
        <v>167.72555249999999</v>
      </c>
      <c r="AAU50" s="290">
        <v>168.49856479499999</v>
      </c>
      <c r="AAV50" s="290">
        <v>168.50265300000001</v>
      </c>
      <c r="AAW50" s="290">
        <v>164.57289750000001</v>
      </c>
      <c r="AAX50" s="290">
        <v>163.2871845</v>
      </c>
      <c r="AAY50" s="290">
        <v>162.10586699999999</v>
      </c>
      <c r="AAZ50" s="290">
        <f>VLOOKUP(C50,'[2]Фін.рез.(витрати)'!$C$8:$AO$94,39,0)</f>
        <v>165.23817750000001</v>
      </c>
      <c r="ABA50" s="290"/>
      <c r="ABB50" s="290"/>
      <c r="ABC50" s="88">
        <f t="shared" si="68"/>
        <v>413.01461717999996</v>
      </c>
      <c r="ABD50" s="88">
        <f t="shared" si="69"/>
        <v>0</v>
      </c>
      <c r="ABE50" s="88">
        <f t="shared" si="70"/>
        <v>413.01461717999996</v>
      </c>
      <c r="ABF50" s="291">
        <f t="shared" si="162"/>
        <v>275.61999999999995</v>
      </c>
      <c r="ABG50" s="291">
        <v>27.33</v>
      </c>
      <c r="ABH50" s="150">
        <v>27.33</v>
      </c>
      <c r="ABI50" s="150">
        <v>27.33</v>
      </c>
      <c r="ABJ50" s="150">
        <v>27.33</v>
      </c>
      <c r="ABK50" s="150">
        <v>27.33</v>
      </c>
      <c r="ABL50" s="150">
        <v>27.33</v>
      </c>
      <c r="ABM50" s="150">
        <v>27.91</v>
      </c>
      <c r="ABN50" s="150">
        <v>27.91</v>
      </c>
      <c r="ABO50" s="150">
        <v>27.91</v>
      </c>
      <c r="ABP50" s="150">
        <v>27.91</v>
      </c>
      <c r="ABQ50" s="150"/>
      <c r="ABR50" s="150"/>
      <c r="ABS50" s="88">
        <f t="shared" si="163"/>
        <v>0</v>
      </c>
      <c r="ABT50" s="290">
        <v>0</v>
      </c>
      <c r="ABU50" s="290"/>
      <c r="ABV50" s="290"/>
      <c r="ABW50" s="290"/>
      <c r="ABX50" s="290"/>
      <c r="ABY50" s="290"/>
      <c r="ABZ50" s="290"/>
      <c r="ACA50" s="290">
        <v>0</v>
      </c>
      <c r="ACB50" s="290">
        <v>0</v>
      </c>
      <c r="ACC50" s="290">
        <f>VLOOKUP(C50,'[2]Фін.рез.(витрати)'!$C$8:$AP$94,40,0)</f>
        <v>0</v>
      </c>
      <c r="ACD50" s="290"/>
      <c r="ACE50" s="290"/>
      <c r="ACF50" s="88">
        <f t="shared" si="71"/>
        <v>-275.61999999999995</v>
      </c>
      <c r="ACG50" s="88">
        <f t="shared" si="72"/>
        <v>-275.61999999999995</v>
      </c>
      <c r="ACH50" s="88">
        <f t="shared" si="73"/>
        <v>0</v>
      </c>
      <c r="ACI50" s="86">
        <f t="shared" si="74"/>
        <v>33267.039999999994</v>
      </c>
      <c r="ACJ50" s="88">
        <f t="shared" si="75"/>
        <v>30554.626108356002</v>
      </c>
      <c r="ACK50" s="288">
        <f t="shared" si="76"/>
        <v>-2712.4138916439915</v>
      </c>
      <c r="ACL50" s="88">
        <f t="shared" si="77"/>
        <v>-2712.4138916439915</v>
      </c>
      <c r="ACM50" s="88">
        <f t="shared" si="78"/>
        <v>0</v>
      </c>
      <c r="ACN50" s="290">
        <f t="shared" si="164"/>
        <v>21878.32</v>
      </c>
      <c r="ACO50" s="290">
        <v>2252.34</v>
      </c>
      <c r="ACP50" s="143">
        <v>2252.34</v>
      </c>
      <c r="ACQ50" s="143">
        <v>2252.34</v>
      </c>
      <c r="ACR50" s="143">
        <v>2252.34</v>
      </c>
      <c r="ACS50" s="143">
        <v>2252.34</v>
      </c>
      <c r="ACT50" s="143">
        <v>2252.34</v>
      </c>
      <c r="ACU50" s="143">
        <v>2091.0700000000002</v>
      </c>
      <c r="ACV50" s="143">
        <v>2091.0700000000002</v>
      </c>
      <c r="ACW50" s="143">
        <v>2091.0700000000002</v>
      </c>
      <c r="ACX50" s="143">
        <v>2091.0700000000002</v>
      </c>
      <c r="ACY50" s="143"/>
      <c r="ACZ50" s="143"/>
      <c r="ADA50" s="8">
        <f t="shared" si="165"/>
        <v>13223.012643431999</v>
      </c>
      <c r="ADB50" s="290">
        <v>1156.3631064000001</v>
      </c>
      <c r="ADC50" s="290">
        <v>1060.9722816839999</v>
      </c>
      <c r="ADD50" s="290">
        <v>1001.265804</v>
      </c>
      <c r="ADE50" s="290">
        <v>1301.1436799999999</v>
      </c>
      <c r="ADF50" s="290">
        <v>1303.0555677480002</v>
      </c>
      <c r="ADG50" s="290">
        <v>1797.3608400000001</v>
      </c>
      <c r="ADH50" s="290">
        <v>1156.9973399999999</v>
      </c>
      <c r="ADI50" s="290">
        <v>1444.8441780000001</v>
      </c>
      <c r="ADJ50" s="290">
        <v>1623.0235895999999</v>
      </c>
      <c r="ADK50" s="290">
        <f>VLOOKUP(C50,'[2]Фін.рез.(витрати)'!$C$8:$AR$94,42,0)</f>
        <v>1377.9862560000001</v>
      </c>
      <c r="ADL50" s="290"/>
      <c r="ADM50" s="290"/>
      <c r="ADN50" s="8">
        <f t="shared" si="79"/>
        <v>-8655.3073565680006</v>
      </c>
      <c r="ADO50" s="8">
        <f t="shared" si="80"/>
        <v>-8655.3073565680006</v>
      </c>
      <c r="ADP50" s="8">
        <f t="shared" si="81"/>
        <v>0</v>
      </c>
      <c r="ADQ50" s="290">
        <f t="shared" si="166"/>
        <v>11388.719999999998</v>
      </c>
      <c r="ADR50" s="290">
        <v>1172.3599999999999</v>
      </c>
      <c r="ADS50" s="143">
        <v>1172.3599999999999</v>
      </c>
      <c r="ADT50" s="143">
        <v>1172.3599999999999</v>
      </c>
      <c r="ADU50" s="143">
        <v>1172.3599999999999</v>
      </c>
      <c r="ADV50" s="143">
        <v>1172.3599999999999</v>
      </c>
      <c r="ADW50" s="143">
        <v>1172.3599999999999</v>
      </c>
      <c r="ADX50" s="143">
        <v>1088.6400000000001</v>
      </c>
      <c r="ADY50" s="143">
        <v>1088.6400000000001</v>
      </c>
      <c r="ADZ50" s="143">
        <v>1088.6400000000001</v>
      </c>
      <c r="AEA50" s="143">
        <v>1088.6400000000001</v>
      </c>
      <c r="AEB50" s="143"/>
      <c r="AEC50" s="143"/>
      <c r="AED50" s="8">
        <f t="shared" si="167"/>
        <v>17331.613464924001</v>
      </c>
      <c r="AEE50" s="290">
        <v>1621.4221818000001</v>
      </c>
      <c r="AEF50" s="290">
        <v>1466.5176712079999</v>
      </c>
      <c r="AEG50" s="290">
        <v>1132.0433784000002</v>
      </c>
      <c r="AEH50" s="290">
        <v>1044.9810179999999</v>
      </c>
      <c r="AEI50" s="290">
        <v>1727.876191716</v>
      </c>
      <c r="AEJ50" s="290">
        <v>2250.785961</v>
      </c>
      <c r="AEK50" s="290">
        <v>1743.4753020000001</v>
      </c>
      <c r="AEL50" s="290">
        <v>2034.6572808000001</v>
      </c>
      <c r="AEM50" s="290">
        <v>2298.9559319999998</v>
      </c>
      <c r="AEN50" s="290">
        <f>VLOOKUP(C50,'[2]Фін.рез.(витрати)'!$C$8:$AS$94,43,0)</f>
        <v>2010.8985480000001</v>
      </c>
      <c r="AEO50" s="290"/>
      <c r="AEP50" s="290"/>
      <c r="AEQ50" s="8">
        <f t="shared" si="82"/>
        <v>5942.8934649240036</v>
      </c>
      <c r="AER50" s="8">
        <f t="shared" si="83"/>
        <v>0</v>
      </c>
      <c r="AES50" s="8">
        <f t="shared" si="84"/>
        <v>5942.8934649240036</v>
      </c>
      <c r="AET50" s="290">
        <f t="shared" si="168"/>
        <v>0</v>
      </c>
      <c r="AEU50" s="290"/>
      <c r="AEV50" s="143"/>
      <c r="AEW50" s="143"/>
      <c r="AEX50" s="143"/>
      <c r="AEY50" s="143"/>
      <c r="AEZ50" s="143"/>
      <c r="AFA50" s="143"/>
      <c r="AFB50" s="143"/>
      <c r="AFC50" s="143"/>
      <c r="AFD50" s="143"/>
      <c r="AFE50" s="143"/>
      <c r="AFF50" s="143"/>
      <c r="AFG50" s="8">
        <f t="shared" si="169"/>
        <v>0</v>
      </c>
      <c r="AFH50" s="290"/>
      <c r="AFI50" s="290"/>
      <c r="AFJ50" s="290"/>
      <c r="AFK50" s="290"/>
      <c r="AFL50" s="290"/>
      <c r="AFM50" s="290"/>
      <c r="AFN50" s="290"/>
      <c r="AFO50" s="290"/>
      <c r="AFP50" s="290"/>
      <c r="AFQ50" s="290"/>
      <c r="AFR50" s="290"/>
      <c r="AFS50" s="290"/>
      <c r="AFT50" s="8">
        <f t="shared" si="85"/>
        <v>0</v>
      </c>
      <c r="AFU50" s="8">
        <f t="shared" si="86"/>
        <v>0</v>
      </c>
      <c r="AFV50" s="94">
        <f t="shared" si="87"/>
        <v>0</v>
      </c>
      <c r="AFW50" s="293">
        <f t="shared" si="88"/>
        <v>361678.79</v>
      </c>
      <c r="AFX50" s="294">
        <f t="shared" si="89"/>
        <v>397492.99861562846</v>
      </c>
      <c r="AFY50" s="295">
        <f t="shared" si="90"/>
        <v>35814.208615628479</v>
      </c>
      <c r="AFZ50" s="8">
        <f t="shared" si="170"/>
        <v>0</v>
      </c>
      <c r="AGA50" s="95">
        <f t="shared" si="171"/>
        <v>35814.208615628479</v>
      </c>
      <c r="AGB50" s="296">
        <f t="shared" si="91"/>
        <v>434014.54799999995</v>
      </c>
      <c r="AGC50" s="295">
        <f t="shared" si="91"/>
        <v>476991.59833875415</v>
      </c>
      <c r="AGD50" s="295">
        <f t="shared" si="92"/>
        <v>42977.050338754198</v>
      </c>
      <c r="AGE50" s="8">
        <f t="shared" si="93"/>
        <v>0</v>
      </c>
      <c r="AGF50" s="94">
        <f t="shared" si="94"/>
        <v>42977.050338754198</v>
      </c>
      <c r="AGG50" s="107">
        <f t="shared" si="172"/>
        <v>21700.7274</v>
      </c>
      <c r="AGH50" s="140">
        <f t="shared" si="173"/>
        <v>23849.57991693771</v>
      </c>
      <c r="AGI50" s="295">
        <f t="shared" si="95"/>
        <v>2148.8525169377099</v>
      </c>
      <c r="AGJ50" s="8">
        <f t="shared" si="96"/>
        <v>0</v>
      </c>
      <c r="AGK50" s="95">
        <f t="shared" si="97"/>
        <v>2148.8525169377099</v>
      </c>
      <c r="AGL50" s="108">
        <f t="shared" si="174"/>
        <v>455715.27539999993</v>
      </c>
      <c r="AGM50" s="108">
        <f t="shared" si="174"/>
        <v>500841.17825569183</v>
      </c>
      <c r="AGN50" s="297">
        <f t="shared" si="99"/>
        <v>45125.902855691907</v>
      </c>
      <c r="AGO50" s="108">
        <f t="shared" si="100"/>
        <v>0</v>
      </c>
      <c r="AGP50" s="109">
        <f t="shared" si="101"/>
        <v>45125.902855691907</v>
      </c>
      <c r="AGQ50" s="139">
        <f t="shared" si="175"/>
        <v>4.7619047619047623E-2</v>
      </c>
      <c r="AGR50" s="298"/>
      <c r="AGS50" s="298">
        <v>0.05</v>
      </c>
      <c r="AGT50" s="299"/>
      <c r="AGU50" s="177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</row>
    <row r="51" spans="1:892" s="141" customFormat="1" ht="12.75" outlineLevel="1" x14ac:dyDescent="0.25">
      <c r="A51" s="154">
        <v>481</v>
      </c>
      <c r="B51" s="285">
        <v>3</v>
      </c>
      <c r="C51" s="300" t="s">
        <v>752</v>
      </c>
      <c r="D51" s="301">
        <v>9</v>
      </c>
      <c r="E51" s="149">
        <v>7631.56</v>
      </c>
      <c r="F51" s="288">
        <f t="shared" si="0"/>
        <v>109461.94</v>
      </c>
      <c r="G51" s="289">
        <f t="shared" si="1"/>
        <v>118831.6204539593</v>
      </c>
      <c r="H51" s="288">
        <f t="shared" si="2"/>
        <v>9369.6804539592995</v>
      </c>
      <c r="I51" s="88">
        <f t="shared" si="3"/>
        <v>0</v>
      </c>
      <c r="J51" s="88">
        <f t="shared" si="4"/>
        <v>9369.6804539592995</v>
      </c>
      <c r="K51" s="290">
        <f t="shared" si="102"/>
        <v>46654.12</v>
      </c>
      <c r="L51" s="143">
        <v>4112.26</v>
      </c>
      <c r="M51" s="143">
        <v>4112.26</v>
      </c>
      <c r="N51" s="143">
        <v>4112.26</v>
      </c>
      <c r="O51" s="143">
        <v>4112.26</v>
      </c>
      <c r="P51" s="143">
        <v>4112.26</v>
      </c>
      <c r="Q51" s="143">
        <v>4112.26</v>
      </c>
      <c r="R51" s="143">
        <v>5495.14</v>
      </c>
      <c r="S51" s="143">
        <v>5495.14</v>
      </c>
      <c r="T51" s="143">
        <v>5495.14</v>
      </c>
      <c r="U51" s="143">
        <v>5495.14</v>
      </c>
      <c r="V51" s="143"/>
      <c r="W51" s="143"/>
      <c r="X51" s="143">
        <f t="shared" si="103"/>
        <v>58634.771928875758</v>
      </c>
      <c r="Y51" s="290">
        <v>0</v>
      </c>
      <c r="Z51" s="290">
        <v>26468.026172088204</v>
      </c>
      <c r="AA51" s="290">
        <v>0</v>
      </c>
      <c r="AB51" s="290">
        <v>0</v>
      </c>
      <c r="AC51" s="290">
        <v>0</v>
      </c>
      <c r="AD51" s="290">
        <v>0</v>
      </c>
      <c r="AE51" s="290">
        <v>32166.745756787554</v>
      </c>
      <c r="AF51" s="290">
        <v>0</v>
      </c>
      <c r="AG51" s="290">
        <v>0</v>
      </c>
      <c r="AH51" s="290">
        <v>0</v>
      </c>
      <c r="AI51" s="290"/>
      <c r="AJ51" s="290"/>
      <c r="AK51" s="143"/>
      <c r="AL51" s="143">
        <f t="shared" si="104"/>
        <v>0</v>
      </c>
      <c r="AM51" s="143">
        <f t="shared" si="5"/>
        <v>0</v>
      </c>
      <c r="AN51" s="290">
        <f t="shared" si="105"/>
        <v>8334.66</v>
      </c>
      <c r="AO51" s="143">
        <v>733.11</v>
      </c>
      <c r="AP51" s="143">
        <v>733.11</v>
      </c>
      <c r="AQ51" s="143">
        <v>733.11</v>
      </c>
      <c r="AR51" s="143">
        <v>733.11</v>
      </c>
      <c r="AS51" s="143">
        <v>733.11</v>
      </c>
      <c r="AT51" s="143">
        <v>733.11</v>
      </c>
      <c r="AU51" s="143">
        <v>984</v>
      </c>
      <c r="AV51" s="143">
        <v>984</v>
      </c>
      <c r="AW51" s="143">
        <v>984</v>
      </c>
      <c r="AX51" s="143">
        <v>984</v>
      </c>
      <c r="AY51" s="143"/>
      <c r="AZ51" s="143"/>
      <c r="BA51" s="8">
        <f t="shared" si="106"/>
        <v>10559.959059018631</v>
      </c>
      <c r="BB51" s="290">
        <v>0</v>
      </c>
      <c r="BC51" s="290">
        <v>4743.1658893152598</v>
      </c>
      <c r="BD51" s="290">
        <v>0</v>
      </c>
      <c r="BE51" s="290">
        <v>0</v>
      </c>
      <c r="BF51" s="290">
        <v>0</v>
      </c>
      <c r="BG51" s="290">
        <v>0</v>
      </c>
      <c r="BH51" s="290">
        <v>5816.79316970337</v>
      </c>
      <c r="BI51" s="290">
        <v>0</v>
      </c>
      <c r="BJ51" s="290">
        <v>0</v>
      </c>
      <c r="BK51" s="290">
        <v>0</v>
      </c>
      <c r="BL51" s="290"/>
      <c r="BM51" s="290"/>
      <c r="BN51" s="143"/>
      <c r="BO51" s="8">
        <f t="shared" si="6"/>
        <v>0</v>
      </c>
      <c r="BP51" s="8">
        <f t="shared" si="7"/>
        <v>0</v>
      </c>
      <c r="BQ51" s="290">
        <f t="shared" si="107"/>
        <v>1141.1600000000001</v>
      </c>
      <c r="BR51" s="143">
        <v>108.64</v>
      </c>
      <c r="BS51" s="263">
        <v>108.64</v>
      </c>
      <c r="BT51" s="143">
        <v>108.64</v>
      </c>
      <c r="BU51" s="143">
        <v>108.64</v>
      </c>
      <c r="BV51" s="143">
        <v>108.64</v>
      </c>
      <c r="BW51" s="143">
        <v>108.64</v>
      </c>
      <c r="BX51" s="143">
        <v>122.33</v>
      </c>
      <c r="BY51" s="143">
        <v>122.33</v>
      </c>
      <c r="BZ51" s="143">
        <v>122.33</v>
      </c>
      <c r="CA51" s="143">
        <v>122.33</v>
      </c>
      <c r="CB51" s="143"/>
      <c r="CC51" s="143"/>
      <c r="CD51" s="290">
        <f t="shared" si="108"/>
        <v>1222.9851868874002</v>
      </c>
      <c r="CE51" s="290">
        <v>126.541224395</v>
      </c>
      <c r="CF51" s="290">
        <v>123.72320483430001</v>
      </c>
      <c r="CG51" s="290">
        <v>123.43268806</v>
      </c>
      <c r="CH51" s="290">
        <v>122.80672945000001</v>
      </c>
      <c r="CI51" s="290">
        <v>123.3727202031</v>
      </c>
      <c r="CJ51" s="290">
        <v>123.37565917500001</v>
      </c>
      <c r="CK51" s="290">
        <v>120.49839155000001</v>
      </c>
      <c r="CL51" s="290">
        <v>119.55700721000001</v>
      </c>
      <c r="CM51" s="290">
        <v>118.69206006</v>
      </c>
      <c r="CN51" s="290">
        <v>120.98550195</v>
      </c>
      <c r="CO51" s="290"/>
      <c r="CP51" s="290"/>
      <c r="CQ51" s="143"/>
      <c r="CR51" s="8">
        <f t="shared" si="8"/>
        <v>0</v>
      </c>
      <c r="CS51" s="8">
        <f t="shared" si="9"/>
        <v>0</v>
      </c>
      <c r="CT51" s="290">
        <f t="shared" si="109"/>
        <v>949.18000000000006</v>
      </c>
      <c r="CU51" s="290">
        <v>90.37</v>
      </c>
      <c r="CV51" s="143">
        <v>90.37</v>
      </c>
      <c r="CW51" s="143">
        <v>90.37</v>
      </c>
      <c r="CX51" s="143">
        <v>90.37</v>
      </c>
      <c r="CY51" s="143">
        <v>90.37</v>
      </c>
      <c r="CZ51" s="143">
        <v>90.37</v>
      </c>
      <c r="DA51" s="143">
        <v>101.74</v>
      </c>
      <c r="DB51" s="143">
        <v>101.74</v>
      </c>
      <c r="DC51" s="143">
        <v>101.74</v>
      </c>
      <c r="DD51" s="143">
        <v>101.74</v>
      </c>
      <c r="DE51" s="143"/>
      <c r="DF51" s="143"/>
      <c r="DG51" s="290">
        <f t="shared" si="110"/>
        <v>1012.7617605752</v>
      </c>
      <c r="DH51" s="290">
        <v>104.78958746000001</v>
      </c>
      <c r="DI51" s="290">
        <v>102.45596765640001</v>
      </c>
      <c r="DJ51" s="290">
        <v>102.21538888000001</v>
      </c>
      <c r="DK51" s="290">
        <v>101.69702860000001</v>
      </c>
      <c r="DL51" s="290">
        <v>102.1657291188</v>
      </c>
      <c r="DM51" s="290">
        <v>102.16816290000001</v>
      </c>
      <c r="DN51" s="290">
        <v>99.785479400000014</v>
      </c>
      <c r="DO51" s="290">
        <v>99.005913079999999</v>
      </c>
      <c r="DP51" s="290">
        <v>98.289644880000012</v>
      </c>
      <c r="DQ51" s="290">
        <v>100.1888586</v>
      </c>
      <c r="DR51" s="290"/>
      <c r="DS51" s="290"/>
      <c r="DT51" s="143">
        <f t="shared" si="111"/>
        <v>63.581760575199951</v>
      </c>
      <c r="DU51" s="8">
        <f t="shared" si="10"/>
        <v>0</v>
      </c>
      <c r="DV51" s="8">
        <f t="shared" si="112"/>
        <v>63.581760575199951</v>
      </c>
      <c r="DW51" s="290">
        <f t="shared" si="176"/>
        <v>1708.0200000000004</v>
      </c>
      <c r="DX51" s="290">
        <v>150.43</v>
      </c>
      <c r="DY51" s="143">
        <v>150.43</v>
      </c>
      <c r="DZ51" s="143">
        <v>150.43</v>
      </c>
      <c r="EA51" s="143">
        <v>150.43</v>
      </c>
      <c r="EB51" s="143">
        <v>150.43</v>
      </c>
      <c r="EC51" s="143">
        <v>150.43</v>
      </c>
      <c r="ED51" s="143">
        <v>201.36</v>
      </c>
      <c r="EE51" s="143">
        <v>201.36</v>
      </c>
      <c r="EF51" s="143">
        <v>201.36</v>
      </c>
      <c r="EG51" s="143">
        <v>201.36</v>
      </c>
      <c r="EH51" s="143"/>
      <c r="EI51" s="143"/>
      <c r="EJ51" s="143"/>
      <c r="EK51" s="290">
        <f t="shared" si="113"/>
        <v>2154.6574647366297</v>
      </c>
      <c r="EL51" s="290">
        <v>0</v>
      </c>
      <c r="EM51" s="290">
        <v>967.79182468473482</v>
      </c>
      <c r="EN51" s="290">
        <v>0</v>
      </c>
      <c r="EO51" s="290">
        <v>0</v>
      </c>
      <c r="EP51" s="290">
        <v>0</v>
      </c>
      <c r="EQ51" s="290">
        <v>0</v>
      </c>
      <c r="ER51" s="290">
        <v>1186.8656400518951</v>
      </c>
      <c r="ES51" s="290">
        <v>0</v>
      </c>
      <c r="ET51" s="290">
        <v>0</v>
      </c>
      <c r="EU51" s="290">
        <v>0</v>
      </c>
      <c r="EV51" s="290"/>
      <c r="EW51" s="290"/>
      <c r="EX51" s="8">
        <f t="shared" si="12"/>
        <v>446.63746473662923</v>
      </c>
      <c r="EY51" s="8">
        <f t="shared" si="114"/>
        <v>0</v>
      </c>
      <c r="EZ51" s="8">
        <f t="shared" si="115"/>
        <v>446.63746473662923</v>
      </c>
      <c r="FA51" s="290">
        <f t="shared" si="116"/>
        <v>5569.1000000000013</v>
      </c>
      <c r="FB51" s="290">
        <v>490.01</v>
      </c>
      <c r="FC51" s="143">
        <v>490.01</v>
      </c>
      <c r="FD51" s="143">
        <v>490.01</v>
      </c>
      <c r="FE51" s="143">
        <v>490.01</v>
      </c>
      <c r="FF51" s="143">
        <v>490.01</v>
      </c>
      <c r="FG51" s="143">
        <v>490.01</v>
      </c>
      <c r="FH51" s="143">
        <v>657.26</v>
      </c>
      <c r="FI51" s="143">
        <v>657.26</v>
      </c>
      <c r="FJ51" s="143">
        <v>657.26</v>
      </c>
      <c r="FK51" s="143">
        <v>657.26</v>
      </c>
      <c r="FL51" s="143"/>
      <c r="FM51" s="143"/>
      <c r="FN51" s="8">
        <f t="shared" si="117"/>
        <v>7151.7400330020591</v>
      </c>
      <c r="FO51" s="290">
        <v>0</v>
      </c>
      <c r="FP51" s="290">
        <v>3228.2578124316206</v>
      </c>
      <c r="FQ51" s="290">
        <v>0</v>
      </c>
      <c r="FR51" s="290">
        <v>0</v>
      </c>
      <c r="FS51" s="290">
        <v>0</v>
      </c>
      <c r="FT51" s="290">
        <v>0</v>
      </c>
      <c r="FU51" s="290">
        <v>3923.4822205704381</v>
      </c>
      <c r="FV51" s="290">
        <v>0</v>
      </c>
      <c r="FW51" s="290">
        <v>0</v>
      </c>
      <c r="FX51" s="290">
        <v>0</v>
      </c>
      <c r="FY51" s="290"/>
      <c r="FZ51" s="290"/>
      <c r="GA51" s="143">
        <f t="shared" si="118"/>
        <v>1582.6400330020579</v>
      </c>
      <c r="GB51" s="8">
        <f t="shared" si="119"/>
        <v>0</v>
      </c>
      <c r="GC51" s="8">
        <f t="shared" si="120"/>
        <v>1582.6400330020579</v>
      </c>
      <c r="GD51" s="290">
        <f t="shared" si="121"/>
        <v>0</v>
      </c>
      <c r="GE51" s="143"/>
      <c r="GF51" s="143"/>
      <c r="GG51" s="143"/>
      <c r="GH51" s="143"/>
      <c r="GI51" s="143"/>
      <c r="GJ51" s="143"/>
      <c r="GK51" s="143"/>
      <c r="GL51" s="143"/>
      <c r="GM51" s="143"/>
      <c r="GN51" s="143"/>
      <c r="GO51" s="143"/>
      <c r="GP51" s="143"/>
      <c r="GQ51" s="8">
        <f t="shared" si="122"/>
        <v>0</v>
      </c>
      <c r="GR51" s="290">
        <v>0</v>
      </c>
      <c r="GS51" s="290">
        <f>VLOOKUP(C51,'[2]Фін.рез.(витрати)'!$C$8:$V$94,20,0)</f>
        <v>0</v>
      </c>
      <c r="GT51" s="290"/>
      <c r="GU51" s="290"/>
      <c r="GV51" s="143">
        <f t="shared" si="123"/>
        <v>0</v>
      </c>
      <c r="GW51" s="8">
        <f t="shared" si="13"/>
        <v>0</v>
      </c>
      <c r="GX51" s="8">
        <f t="shared" si="14"/>
        <v>0</v>
      </c>
      <c r="GY51" s="290">
        <f t="shared" si="124"/>
        <v>45105.7</v>
      </c>
      <c r="GZ51" s="290">
        <v>4049.21</v>
      </c>
      <c r="HA51" s="143">
        <v>4049.21</v>
      </c>
      <c r="HB51" s="143">
        <v>4049.21</v>
      </c>
      <c r="HC51" s="143">
        <v>4049.21</v>
      </c>
      <c r="HD51" s="143">
        <v>4049.21</v>
      </c>
      <c r="HE51" s="143">
        <v>4049.21</v>
      </c>
      <c r="HF51" s="143">
        <v>5202.6099999999997</v>
      </c>
      <c r="HG51" s="143">
        <v>5202.6099999999997</v>
      </c>
      <c r="HH51" s="143">
        <v>5202.6099999999997</v>
      </c>
      <c r="HI51" s="143">
        <v>5202.6099999999997</v>
      </c>
      <c r="HJ51" s="143"/>
      <c r="HK51" s="143"/>
      <c r="HL51" s="8">
        <f t="shared" si="125"/>
        <v>38094.745020863622</v>
      </c>
      <c r="HM51" s="290">
        <v>4739.5289133895476</v>
      </c>
      <c r="HN51" s="290">
        <v>4736.8591013901205</v>
      </c>
      <c r="HO51" s="290">
        <v>4113.5526963085749</v>
      </c>
      <c r="HP51" s="290">
        <v>3877.50623608668</v>
      </c>
      <c r="HQ51" s="290">
        <v>3519.6695035677117</v>
      </c>
      <c r="HR51" s="290">
        <v>3511.2939752924935</v>
      </c>
      <c r="HS51" s="290">
        <v>3235.4546356408759</v>
      </c>
      <c r="HT51" s="290">
        <v>3216.4971526657432</v>
      </c>
      <c r="HU51" s="290">
        <v>3615.7115876843527</v>
      </c>
      <c r="HV51" s="290">
        <v>3528.6712188375241</v>
      </c>
      <c r="HW51" s="290"/>
      <c r="HX51" s="290"/>
      <c r="HY51" s="8">
        <f t="shared" si="15"/>
        <v>-7010.9549791363752</v>
      </c>
      <c r="HZ51" s="8">
        <f t="shared" si="16"/>
        <v>-7010.9549791363752</v>
      </c>
      <c r="IA51" s="8">
        <f t="shared" si="17"/>
        <v>0</v>
      </c>
      <c r="IB51" s="291">
        <f t="shared" si="126"/>
        <v>112645.47</v>
      </c>
      <c r="IC51" s="291">
        <v>11294.72</v>
      </c>
      <c r="ID51" s="150">
        <v>11294.72</v>
      </c>
      <c r="IE51" s="150">
        <v>11294.72</v>
      </c>
      <c r="IF51" s="291">
        <v>10992.99</v>
      </c>
      <c r="IG51" s="291">
        <v>11294.72</v>
      </c>
      <c r="IH51" s="291">
        <v>11294.72</v>
      </c>
      <c r="II51" s="291">
        <v>11294.72</v>
      </c>
      <c r="IJ51" s="291">
        <v>11294.72</v>
      </c>
      <c r="IK51" s="291">
        <v>11294.72</v>
      </c>
      <c r="IL51" s="291">
        <v>11294.72</v>
      </c>
      <c r="IM51" s="291"/>
      <c r="IN51" s="291"/>
      <c r="IO51" s="88">
        <f t="shared" si="127"/>
        <v>176581.66941031188</v>
      </c>
      <c r="IP51" s="290">
        <v>13006.824442964407</v>
      </c>
      <c r="IQ51" s="290">
        <v>17454.94901918817</v>
      </c>
      <c r="IR51" s="290">
        <v>19199.616747050088</v>
      </c>
      <c r="IS51" s="290">
        <v>19170.98871933703</v>
      </c>
      <c r="IT51" s="290">
        <v>17114.655866031364</v>
      </c>
      <c r="IU51" s="290">
        <v>18143.550184368312</v>
      </c>
      <c r="IV51" s="290">
        <v>19218.990154303792</v>
      </c>
      <c r="IW51" s="290">
        <v>19479.230411283967</v>
      </c>
      <c r="IX51" s="290">
        <v>16377.63222187266</v>
      </c>
      <c r="IY51" s="290">
        <v>17415.231643912088</v>
      </c>
      <c r="IZ51" s="290"/>
      <c r="JA51" s="290"/>
      <c r="JB51" s="150">
        <f t="shared" si="18"/>
        <v>63936.199410311878</v>
      </c>
      <c r="JC51" s="88">
        <f t="shared" si="19"/>
        <v>0</v>
      </c>
      <c r="JD51" s="88">
        <f t="shared" si="20"/>
        <v>63936.199410311878</v>
      </c>
      <c r="JE51" s="291">
        <f t="shared" si="128"/>
        <v>0</v>
      </c>
      <c r="JF51" s="291">
        <v>0</v>
      </c>
      <c r="JG51" s="150">
        <v>0</v>
      </c>
      <c r="JH51" s="150">
        <v>0</v>
      </c>
      <c r="JI51" s="150">
        <v>0</v>
      </c>
      <c r="JJ51" s="150">
        <v>0</v>
      </c>
      <c r="JK51" s="150">
        <v>0</v>
      </c>
      <c r="JL51" s="150">
        <v>0</v>
      </c>
      <c r="JM51" s="150">
        <v>0</v>
      </c>
      <c r="JN51" s="150">
        <v>0</v>
      </c>
      <c r="JO51" s="150">
        <v>0</v>
      </c>
      <c r="JP51" s="150"/>
      <c r="JQ51" s="150"/>
      <c r="JR51" s="291">
        <f t="shared" si="129"/>
        <v>0</v>
      </c>
      <c r="JS51" s="290">
        <v>0</v>
      </c>
      <c r="JT51" s="290">
        <v>0</v>
      </c>
      <c r="JU51" s="290">
        <v>0</v>
      </c>
      <c r="JV51" s="290">
        <v>0</v>
      </c>
      <c r="JW51" s="290">
        <v>0</v>
      </c>
      <c r="JX51" s="290">
        <v>0</v>
      </c>
      <c r="JY51" s="290">
        <v>0</v>
      </c>
      <c r="JZ51" s="290">
        <v>0</v>
      </c>
      <c r="KA51" s="290">
        <v>0</v>
      </c>
      <c r="KB51" s="290">
        <v>0</v>
      </c>
      <c r="KC51" s="290"/>
      <c r="KD51" s="290"/>
      <c r="KE51" s="150">
        <f t="shared" si="21"/>
        <v>0</v>
      </c>
      <c r="KF51" s="88">
        <f t="shared" si="22"/>
        <v>0</v>
      </c>
      <c r="KG51" s="88">
        <f t="shared" si="23"/>
        <v>0</v>
      </c>
      <c r="KH51" s="291">
        <f t="shared" si="130"/>
        <v>9949.9199999999983</v>
      </c>
      <c r="KI51" s="291">
        <v>875.18</v>
      </c>
      <c r="KJ51" s="150">
        <v>875.18</v>
      </c>
      <c r="KK51" s="150">
        <v>875.18</v>
      </c>
      <c r="KL51" s="150">
        <v>875.18</v>
      </c>
      <c r="KM51" s="150">
        <v>875.18</v>
      </c>
      <c r="KN51" s="150">
        <v>875.18</v>
      </c>
      <c r="KO51" s="150">
        <v>1174.71</v>
      </c>
      <c r="KP51" s="150">
        <v>1174.71</v>
      </c>
      <c r="KQ51" s="150">
        <v>1174.71</v>
      </c>
      <c r="KR51" s="150">
        <v>1174.71</v>
      </c>
      <c r="KS51" s="150"/>
      <c r="KT51" s="150"/>
      <c r="KU51" s="88">
        <f t="shared" si="131"/>
        <v>13875.619030301563</v>
      </c>
      <c r="KV51" s="290">
        <v>1192.4718924912268</v>
      </c>
      <c r="KW51" s="290">
        <v>1275.0131523238192</v>
      </c>
      <c r="KX51" s="290">
        <v>1266.9656852024386</v>
      </c>
      <c r="KY51" s="290">
        <v>1204.9338123984696</v>
      </c>
      <c r="KZ51" s="290">
        <v>1257.0435899429012</v>
      </c>
      <c r="LA51" s="290">
        <v>1617.8388296877201</v>
      </c>
      <c r="LB51" s="290">
        <v>1501.4936950673439</v>
      </c>
      <c r="LC51" s="290">
        <v>1490.9528151691632</v>
      </c>
      <c r="LD51" s="290">
        <v>1537.6112542429742</v>
      </c>
      <c r="LE51" s="290">
        <v>1531.2943037755042</v>
      </c>
      <c r="LF51" s="290"/>
      <c r="LG51" s="290"/>
      <c r="LH51" s="150">
        <f t="shared" si="132"/>
        <v>3925.6990303015646</v>
      </c>
      <c r="LI51" s="88">
        <f t="shared" si="24"/>
        <v>0</v>
      </c>
      <c r="LJ51" s="88">
        <f t="shared" si="25"/>
        <v>3925.6990303015646</v>
      </c>
      <c r="LK51" s="88">
        <f t="shared" si="133"/>
        <v>0</v>
      </c>
      <c r="LL51" s="150"/>
      <c r="LM51" s="150"/>
      <c r="LN51" s="150"/>
      <c r="LO51" s="150"/>
      <c r="LP51" s="150"/>
      <c r="LQ51" s="150"/>
      <c r="LR51" s="150"/>
      <c r="LS51" s="150"/>
      <c r="LT51" s="150"/>
      <c r="LU51" s="150"/>
      <c r="LV51" s="150"/>
      <c r="LW51" s="150"/>
      <c r="LX51" s="88">
        <f t="shared" si="26"/>
        <v>0</v>
      </c>
      <c r="LY51" s="150"/>
      <c r="LZ51" s="150"/>
      <c r="MA51" s="150"/>
      <c r="MB51" s="150"/>
      <c r="MC51" s="150"/>
      <c r="MD51" s="150"/>
      <c r="ME51" s="150"/>
      <c r="MF51" s="150"/>
      <c r="MG51" s="150"/>
      <c r="MH51" s="150"/>
      <c r="MI51" s="150"/>
      <c r="MJ51" s="291">
        <v>0</v>
      </c>
      <c r="MK51" s="150"/>
      <c r="ML51" s="88">
        <f t="shared" si="27"/>
        <v>0</v>
      </c>
      <c r="MM51" s="88">
        <f t="shared" si="28"/>
        <v>0</v>
      </c>
      <c r="MN51" s="88">
        <f t="shared" si="134"/>
        <v>133583.62</v>
      </c>
      <c r="MO51" s="88">
        <v>13051.67</v>
      </c>
      <c r="MP51" s="150">
        <v>13051.67</v>
      </c>
      <c r="MQ51" s="150">
        <v>13051.67</v>
      </c>
      <c r="MR51" s="150">
        <v>13051.67</v>
      </c>
      <c r="MS51" s="150">
        <v>13051.67</v>
      </c>
      <c r="MT51" s="150">
        <v>13051.67</v>
      </c>
      <c r="MU51" s="150">
        <v>13818.4</v>
      </c>
      <c r="MV51" s="150">
        <v>13818.4</v>
      </c>
      <c r="MW51" s="150">
        <v>13818.4</v>
      </c>
      <c r="MX51" s="150">
        <v>13818.4</v>
      </c>
      <c r="MY51" s="150"/>
      <c r="MZ51" s="150"/>
      <c r="NA51" s="88">
        <f t="shared" si="135"/>
        <v>34913.660560631557</v>
      </c>
      <c r="NB51" s="8">
        <v>6526.4537260837142</v>
      </c>
      <c r="NC51" s="8">
        <v>0</v>
      </c>
      <c r="ND51" s="8">
        <v>271.23831285547601</v>
      </c>
      <c r="NE51" s="8">
        <v>3454.7814887159398</v>
      </c>
      <c r="NF51" s="8">
        <v>0</v>
      </c>
      <c r="NG51" s="8">
        <v>1060.3575843156195</v>
      </c>
      <c r="NH51" s="8">
        <v>5241.2062027196735</v>
      </c>
      <c r="NI51" s="8">
        <v>0</v>
      </c>
      <c r="NJ51" s="8">
        <v>0</v>
      </c>
      <c r="NK51" s="8">
        <v>18359.623245941129</v>
      </c>
      <c r="NL51" s="8"/>
      <c r="NM51" s="8"/>
      <c r="NN51" s="150">
        <f t="shared" si="136"/>
        <v>-98669.959439368438</v>
      </c>
      <c r="NO51" s="88">
        <f t="shared" si="29"/>
        <v>-98669.959439368438</v>
      </c>
      <c r="NP51" s="88">
        <f t="shared" si="30"/>
        <v>0</v>
      </c>
      <c r="NQ51" s="86">
        <f t="shared" si="31"/>
        <v>52180.479999999996</v>
      </c>
      <c r="NR51" s="289">
        <f t="shared" si="32"/>
        <v>71061.279999999999</v>
      </c>
      <c r="NS51" s="288">
        <f t="shared" si="33"/>
        <v>18880.800000000003</v>
      </c>
      <c r="NT51" s="88">
        <f t="shared" si="34"/>
        <v>0</v>
      </c>
      <c r="NU51" s="88">
        <f t="shared" si="35"/>
        <v>18880.800000000003</v>
      </c>
      <c r="NV51" s="290">
        <f t="shared" si="137"/>
        <v>12972.24</v>
      </c>
      <c r="NW51" s="290">
        <v>1179.82</v>
      </c>
      <c r="NX51" s="143">
        <v>1179.82</v>
      </c>
      <c r="NY51" s="143">
        <v>1179.82</v>
      </c>
      <c r="NZ51" s="290">
        <v>1179.82</v>
      </c>
      <c r="OA51" s="290">
        <v>1179.82</v>
      </c>
      <c r="OB51" s="290">
        <v>1179.82</v>
      </c>
      <c r="OC51" s="290">
        <v>1473.33</v>
      </c>
      <c r="OD51" s="290">
        <v>1473.33</v>
      </c>
      <c r="OE51" s="290">
        <v>1473.33</v>
      </c>
      <c r="OF51" s="290">
        <v>1473.33</v>
      </c>
      <c r="OG51" s="290"/>
      <c r="OH51" s="290"/>
      <c r="OI51" s="8">
        <f t="shared" si="138"/>
        <v>21240.980000000003</v>
      </c>
      <c r="OJ51" s="8">
        <v>0</v>
      </c>
      <c r="OK51" s="8">
        <v>0</v>
      </c>
      <c r="OL51" s="8">
        <v>0</v>
      </c>
      <c r="OM51" s="8"/>
      <c r="ON51" s="8">
        <v>4889.79</v>
      </c>
      <c r="OO51" s="8">
        <v>0</v>
      </c>
      <c r="OP51" s="8">
        <v>3460.96</v>
      </c>
      <c r="OQ51" s="8">
        <v>4647.38</v>
      </c>
      <c r="OR51" s="8">
        <v>2292.17</v>
      </c>
      <c r="OS51" s="8">
        <v>5950.68</v>
      </c>
      <c r="OT51" s="8"/>
      <c r="OU51" s="8"/>
      <c r="OV51" s="143">
        <f t="shared" si="139"/>
        <v>8268.7400000000034</v>
      </c>
      <c r="OW51" s="8">
        <f t="shared" si="36"/>
        <v>0</v>
      </c>
      <c r="OX51" s="8">
        <f t="shared" si="37"/>
        <v>8268.7400000000034</v>
      </c>
      <c r="OY51" s="290">
        <f t="shared" si="140"/>
        <v>20081.940000000002</v>
      </c>
      <c r="OZ51" s="290">
        <v>1914.45</v>
      </c>
      <c r="PA51" s="143">
        <v>1914.45</v>
      </c>
      <c r="PB51" s="143">
        <v>1914.45</v>
      </c>
      <c r="PC51" s="143">
        <v>1914.45</v>
      </c>
      <c r="PD51" s="143">
        <v>1914.45</v>
      </c>
      <c r="PE51" s="143">
        <v>1914.45</v>
      </c>
      <c r="PF51" s="143">
        <v>2148.81</v>
      </c>
      <c r="PG51" s="143">
        <v>2148.81</v>
      </c>
      <c r="PH51" s="143">
        <v>2148.81</v>
      </c>
      <c r="PI51" s="143">
        <v>2148.81</v>
      </c>
      <c r="PJ51" s="143"/>
      <c r="PK51" s="143"/>
      <c r="PL51" s="8">
        <f t="shared" si="141"/>
        <v>9259.2900000000009</v>
      </c>
      <c r="PM51" s="290">
        <v>0</v>
      </c>
      <c r="PN51" s="290">
        <v>0</v>
      </c>
      <c r="PO51" s="290">
        <v>0</v>
      </c>
      <c r="PP51" s="290">
        <v>0</v>
      </c>
      <c r="PQ51" s="290">
        <v>9259.2900000000009</v>
      </c>
      <c r="PR51" s="290">
        <v>0</v>
      </c>
      <c r="PS51" s="290">
        <v>0</v>
      </c>
      <c r="PT51" s="290">
        <v>0</v>
      </c>
      <c r="PU51" s="290">
        <v>0</v>
      </c>
      <c r="PV51" s="290">
        <v>0</v>
      </c>
      <c r="PW51" s="290"/>
      <c r="PX51" s="290"/>
      <c r="PY51" s="143">
        <f t="shared" si="142"/>
        <v>-10822.650000000001</v>
      </c>
      <c r="PZ51" s="8">
        <f t="shared" si="38"/>
        <v>-10822.650000000001</v>
      </c>
      <c r="QA51" s="8">
        <f t="shared" si="39"/>
        <v>0</v>
      </c>
      <c r="QB51" s="290">
        <f t="shared" si="143"/>
        <v>661.04</v>
      </c>
      <c r="QC51" s="290">
        <v>58.5</v>
      </c>
      <c r="QD51" s="143">
        <v>58.5</v>
      </c>
      <c r="QE51" s="143">
        <v>58.5</v>
      </c>
      <c r="QF51" s="143">
        <v>58.5</v>
      </c>
      <c r="QG51" s="143">
        <v>58.5</v>
      </c>
      <c r="QH51" s="143">
        <v>58.5</v>
      </c>
      <c r="QI51" s="143">
        <v>77.510000000000005</v>
      </c>
      <c r="QJ51" s="143">
        <v>77.510000000000005</v>
      </c>
      <c r="QK51" s="143">
        <v>77.510000000000005</v>
      </c>
      <c r="QL51" s="143">
        <v>77.510000000000005</v>
      </c>
      <c r="QM51" s="143"/>
      <c r="QN51" s="143"/>
      <c r="QO51" s="8">
        <f t="shared" si="144"/>
        <v>0</v>
      </c>
      <c r="QP51" s="290">
        <v>0</v>
      </c>
      <c r="QQ51" s="290">
        <v>0</v>
      </c>
      <c r="QR51" s="290">
        <v>0</v>
      </c>
      <c r="QS51" s="290"/>
      <c r="QT51" s="290">
        <v>0</v>
      </c>
      <c r="QU51" s="290"/>
      <c r="QV51" s="290"/>
      <c r="QW51" s="290">
        <v>0</v>
      </c>
      <c r="QX51" s="290"/>
      <c r="QY51" s="290">
        <v>0</v>
      </c>
      <c r="QZ51" s="290"/>
      <c r="RA51" s="290"/>
      <c r="RB51" s="143">
        <f t="shared" si="145"/>
        <v>-661.04</v>
      </c>
      <c r="RC51" s="8">
        <f t="shared" si="40"/>
        <v>-661.04</v>
      </c>
      <c r="RD51" s="8">
        <f t="shared" si="41"/>
        <v>0</v>
      </c>
      <c r="RE51" s="290">
        <f t="shared" si="146"/>
        <v>12159.259999999998</v>
      </c>
      <c r="RF51" s="8">
        <v>1104.6099999999999</v>
      </c>
      <c r="RG51" s="143">
        <v>1104.6099999999999</v>
      </c>
      <c r="RH51" s="143">
        <v>1104.6099999999999</v>
      </c>
      <c r="RI51" s="143">
        <v>1104.6099999999999</v>
      </c>
      <c r="RJ51" s="143">
        <v>1104.6099999999999</v>
      </c>
      <c r="RK51" s="143">
        <v>1104.6099999999999</v>
      </c>
      <c r="RL51" s="292">
        <v>1382.9</v>
      </c>
      <c r="RM51" s="143">
        <v>1382.9</v>
      </c>
      <c r="RN51" s="143">
        <v>1382.9</v>
      </c>
      <c r="RO51" s="143">
        <v>1382.9</v>
      </c>
      <c r="RP51" s="143"/>
      <c r="RQ51" s="143"/>
      <c r="RR51" s="8">
        <f t="shared" si="147"/>
        <v>16623.7</v>
      </c>
      <c r="RS51" s="290">
        <v>15451.27</v>
      </c>
      <c r="RT51" s="290"/>
      <c r="RU51" s="290">
        <v>0</v>
      </c>
      <c r="RV51" s="290">
        <v>0</v>
      </c>
      <c r="RW51" s="290">
        <v>0</v>
      </c>
      <c r="RX51" s="290">
        <v>0</v>
      </c>
      <c r="RY51" s="290"/>
      <c r="RZ51" s="290">
        <v>0</v>
      </c>
      <c r="SA51" s="290">
        <v>1172.43</v>
      </c>
      <c r="SB51" s="290">
        <v>0</v>
      </c>
      <c r="SC51" s="290"/>
      <c r="SD51" s="290"/>
      <c r="SE51" s="8">
        <f t="shared" si="42"/>
        <v>4464.4400000000023</v>
      </c>
      <c r="SF51" s="8">
        <f t="shared" si="43"/>
        <v>0</v>
      </c>
      <c r="SG51" s="8">
        <f t="shared" si="44"/>
        <v>4464.4400000000023</v>
      </c>
      <c r="SH51" s="290">
        <f t="shared" si="148"/>
        <v>5827.36</v>
      </c>
      <c r="SI51" s="290">
        <v>553.82000000000005</v>
      </c>
      <c r="SJ51" s="143">
        <v>553.82000000000005</v>
      </c>
      <c r="SK51" s="143">
        <v>553.82000000000005</v>
      </c>
      <c r="SL51" s="143">
        <v>553.82000000000005</v>
      </c>
      <c r="SM51" s="143">
        <v>553.82000000000005</v>
      </c>
      <c r="SN51" s="143">
        <v>553.82000000000005</v>
      </c>
      <c r="SO51" s="143">
        <v>626.11</v>
      </c>
      <c r="SP51" s="143">
        <v>626.11</v>
      </c>
      <c r="SQ51" s="143">
        <v>626.11</v>
      </c>
      <c r="SR51" s="143">
        <v>626.11</v>
      </c>
      <c r="SS51" s="143"/>
      <c r="ST51" s="143"/>
      <c r="SU51" s="8">
        <f t="shared" si="149"/>
        <v>0</v>
      </c>
      <c r="SV51" s="290">
        <v>0</v>
      </c>
      <c r="SW51" s="290">
        <v>0</v>
      </c>
      <c r="SX51" s="290">
        <v>0</v>
      </c>
      <c r="SY51" s="290">
        <v>0</v>
      </c>
      <c r="SZ51" s="290">
        <v>0</v>
      </c>
      <c r="TA51" s="290"/>
      <c r="TB51" s="290"/>
      <c r="TC51" s="290">
        <v>0</v>
      </c>
      <c r="TD51" s="290">
        <v>0</v>
      </c>
      <c r="TE51" s="290">
        <f>VLOOKUP(C51,'[2]Фін.рез.(витрати)'!$C$8:$AH$94,32,0)</f>
        <v>0</v>
      </c>
      <c r="TF51" s="290"/>
      <c r="TG51" s="290"/>
      <c r="TH51" s="8">
        <f t="shared" si="45"/>
        <v>-5827.36</v>
      </c>
      <c r="TI51" s="8">
        <f t="shared" si="46"/>
        <v>-5827.36</v>
      </c>
      <c r="TJ51" s="8">
        <f t="shared" si="47"/>
        <v>0</v>
      </c>
      <c r="TK51" s="290">
        <f t="shared" si="150"/>
        <v>408.78000000000003</v>
      </c>
      <c r="TL51" s="290">
        <v>35.71</v>
      </c>
      <c r="TM51" s="143">
        <v>35.71</v>
      </c>
      <c r="TN51" s="143">
        <v>35.71</v>
      </c>
      <c r="TO51" s="143">
        <v>35.71</v>
      </c>
      <c r="TP51" s="143">
        <v>35.71</v>
      </c>
      <c r="TQ51" s="143">
        <v>35.71</v>
      </c>
      <c r="TR51" s="143">
        <v>48.63</v>
      </c>
      <c r="TS51" s="143">
        <v>48.63</v>
      </c>
      <c r="TT51" s="143">
        <v>48.63</v>
      </c>
      <c r="TU51" s="143">
        <v>48.63</v>
      </c>
      <c r="TV51" s="143"/>
      <c r="TW51" s="143"/>
      <c r="TX51" s="8">
        <f t="shared" si="151"/>
        <v>23937.31</v>
      </c>
      <c r="TY51" s="290">
        <v>0</v>
      </c>
      <c r="TZ51" s="290">
        <v>15829.22</v>
      </c>
      <c r="UA51" s="290">
        <v>2517.98</v>
      </c>
      <c r="UB51" s="290">
        <v>0</v>
      </c>
      <c r="UC51" s="290">
        <v>5590.11</v>
      </c>
      <c r="UD51" s="290">
        <v>0</v>
      </c>
      <c r="UE51" s="290">
        <v>0</v>
      </c>
      <c r="UF51" s="290">
        <v>0</v>
      </c>
      <c r="UG51" s="290">
        <v>0</v>
      </c>
      <c r="UH51" s="290">
        <f>VLOOKUP(C51,'[2]Фін.рез.(витрати)'!$C$8:$AI$94,33,0)</f>
        <v>0</v>
      </c>
      <c r="UI51" s="290"/>
      <c r="UJ51" s="290"/>
      <c r="UK51" s="8">
        <f t="shared" si="48"/>
        <v>23528.530000000002</v>
      </c>
      <c r="UL51" s="8">
        <f t="shared" si="49"/>
        <v>0</v>
      </c>
      <c r="UM51" s="8">
        <f t="shared" si="50"/>
        <v>23528.530000000002</v>
      </c>
      <c r="UN51" s="290">
        <f t="shared" si="152"/>
        <v>69.86</v>
      </c>
      <c r="UO51" s="290">
        <v>6.07</v>
      </c>
      <c r="UP51" s="143">
        <v>6.07</v>
      </c>
      <c r="UQ51" s="143">
        <v>6.07</v>
      </c>
      <c r="UR51" s="143">
        <v>6.07</v>
      </c>
      <c r="US51" s="143">
        <v>6.07</v>
      </c>
      <c r="UT51" s="143">
        <v>6.07</v>
      </c>
      <c r="UU51" s="143">
        <v>8.36</v>
      </c>
      <c r="UV51" s="143">
        <v>8.36</v>
      </c>
      <c r="UW51" s="143">
        <v>8.36</v>
      </c>
      <c r="UX51" s="143">
        <v>8.36</v>
      </c>
      <c r="UY51" s="143"/>
      <c r="UZ51" s="143"/>
      <c r="VA51" s="8">
        <f t="shared" si="51"/>
        <v>0</v>
      </c>
      <c r="VB51" s="143"/>
      <c r="VC51" s="143"/>
      <c r="VD51" s="143"/>
      <c r="VE51" s="143"/>
      <c r="VF51" s="143"/>
      <c r="VG51" s="143"/>
      <c r="VH51" s="143"/>
      <c r="VI51" s="143"/>
      <c r="VJ51" s="143"/>
      <c r="VK51" s="143"/>
      <c r="VL51" s="143"/>
      <c r="VM51" s="143"/>
      <c r="VN51" s="8">
        <f t="shared" si="52"/>
        <v>-69.86</v>
      </c>
      <c r="VO51" s="8">
        <f t="shared" si="53"/>
        <v>-69.86</v>
      </c>
      <c r="VP51" s="8">
        <f t="shared" si="54"/>
        <v>0</v>
      </c>
      <c r="VQ51" s="88">
        <f t="shared" si="55"/>
        <v>0</v>
      </c>
      <c r="VR51" s="150"/>
      <c r="VS51" s="150"/>
      <c r="VT51" s="150"/>
      <c r="VU51" s="150"/>
      <c r="VV51" s="150"/>
      <c r="VW51" s="150"/>
      <c r="VX51" s="150"/>
      <c r="VY51" s="150"/>
      <c r="VZ51" s="150"/>
      <c r="WA51" s="150"/>
      <c r="WB51" s="150"/>
      <c r="WC51" s="150"/>
      <c r="WD51" s="88">
        <f t="shared" si="56"/>
        <v>0</v>
      </c>
      <c r="WE51" s="143"/>
      <c r="WF51" s="143"/>
      <c r="WG51" s="143"/>
      <c r="WH51" s="143"/>
      <c r="WI51" s="143"/>
      <c r="WJ51" s="143"/>
      <c r="WK51" s="143"/>
      <c r="WL51" s="143"/>
      <c r="WM51" s="143"/>
      <c r="WN51" s="143"/>
      <c r="WO51" s="143"/>
      <c r="WP51" s="143"/>
      <c r="WQ51" s="88">
        <f t="shared" si="57"/>
        <v>0</v>
      </c>
      <c r="WR51" s="88">
        <f t="shared" si="58"/>
        <v>0</v>
      </c>
      <c r="WS51" s="88">
        <f t="shared" si="59"/>
        <v>0</v>
      </c>
      <c r="WT51" s="291">
        <f t="shared" si="153"/>
        <v>152161.80000000002</v>
      </c>
      <c r="WU51" s="291">
        <v>12862.5</v>
      </c>
      <c r="WV51" s="150">
        <v>12862.5</v>
      </c>
      <c r="WW51" s="150">
        <v>12862.5</v>
      </c>
      <c r="WX51" s="150">
        <v>12862.5</v>
      </c>
      <c r="WY51" s="150">
        <v>12862.5</v>
      </c>
      <c r="WZ51" s="150">
        <v>12862.5</v>
      </c>
      <c r="XA51" s="150">
        <v>18746.7</v>
      </c>
      <c r="XB51" s="150">
        <v>18746.7</v>
      </c>
      <c r="XC51" s="150">
        <v>18746.7</v>
      </c>
      <c r="XD51" s="150">
        <v>18746.7</v>
      </c>
      <c r="XE51" s="150"/>
      <c r="XF51" s="150"/>
      <c r="XG51" s="291">
        <f t="shared" si="154"/>
        <v>124240.42017623906</v>
      </c>
      <c r="XH51" s="290">
        <v>12641.889709714524</v>
      </c>
      <c r="XI51" s="290">
        <v>14082.418863430388</v>
      </c>
      <c r="XJ51" s="290"/>
      <c r="XK51" s="290">
        <v>10997.436947567963</v>
      </c>
      <c r="XL51" s="290">
        <v>11278.386992614247</v>
      </c>
      <c r="XM51" s="290">
        <v>14663.03075426824</v>
      </c>
      <c r="XN51" s="290">
        <v>14035.983764627717</v>
      </c>
      <c r="XO51" s="290">
        <v>15126.39398891243</v>
      </c>
      <c r="XP51" s="290">
        <v>17524.859922848242</v>
      </c>
      <c r="XQ51" s="290">
        <f>VLOOKUP(C51,'[2]Фін.рез.(витрати)'!$C$8:$AL$94,36,0)</f>
        <v>13890.019232255308</v>
      </c>
      <c r="XR51" s="290"/>
      <c r="XS51" s="290"/>
      <c r="XT51" s="88">
        <f t="shared" si="60"/>
        <v>-27921.379823760959</v>
      </c>
      <c r="XU51" s="88">
        <f t="shared" si="61"/>
        <v>-27921.379823760959</v>
      </c>
      <c r="XV51" s="88">
        <f t="shared" si="62"/>
        <v>0</v>
      </c>
      <c r="XW51" s="291">
        <f t="shared" si="155"/>
        <v>46270.740000000005</v>
      </c>
      <c r="XX51" s="291">
        <v>4106.3100000000004</v>
      </c>
      <c r="XY51" s="150">
        <v>4106.3100000000004</v>
      </c>
      <c r="XZ51" s="150">
        <v>4106.3100000000004</v>
      </c>
      <c r="YA51" s="150">
        <v>4106.3100000000004</v>
      </c>
      <c r="YB51" s="150">
        <v>4106.3100000000004</v>
      </c>
      <c r="YC51" s="150">
        <v>4106.3100000000004</v>
      </c>
      <c r="YD51" s="150">
        <v>5408.22</v>
      </c>
      <c r="YE51" s="150">
        <v>5408.22</v>
      </c>
      <c r="YF51" s="150">
        <v>5408.22</v>
      </c>
      <c r="YG51" s="150">
        <v>5408.22</v>
      </c>
      <c r="YH51" s="150"/>
      <c r="YI51" s="150"/>
      <c r="YJ51" s="88">
        <f t="shared" si="156"/>
        <v>78749.506746408995</v>
      </c>
      <c r="YK51" s="290">
        <v>9027.8381001850485</v>
      </c>
      <c r="YL51" s="290">
        <v>6797.8582690459034</v>
      </c>
      <c r="YM51" s="290">
        <v>6957.5201653789591</v>
      </c>
      <c r="YN51" s="290">
        <v>6765.8398030420622</v>
      </c>
      <c r="YO51" s="290">
        <v>6673.1876126202733</v>
      </c>
      <c r="YP51" s="290">
        <v>8743.4088895291807</v>
      </c>
      <c r="YQ51" s="290">
        <v>9326.1411041922638</v>
      </c>
      <c r="YR51" s="290">
        <v>8259.5238520742223</v>
      </c>
      <c r="YS51" s="290">
        <v>7992.5318656709578</v>
      </c>
      <c r="YT51" s="290">
        <f>VLOOKUP(C51,'[2]Фін.рез.(витрати)'!$C$8:$AM$94,37,0)</f>
        <v>8205.6570846701416</v>
      </c>
      <c r="YU51" s="290"/>
      <c r="YV51" s="290"/>
      <c r="YW51" s="143">
        <f t="shared" si="157"/>
        <v>32478.76674640899</v>
      </c>
      <c r="YX51" s="88">
        <f t="shared" si="63"/>
        <v>0</v>
      </c>
      <c r="YY51" s="88">
        <f t="shared" si="64"/>
        <v>32478.76674640899</v>
      </c>
      <c r="YZ51" s="291">
        <f t="shared" si="158"/>
        <v>756.76</v>
      </c>
      <c r="ZA51" s="291">
        <v>71.42</v>
      </c>
      <c r="ZB51" s="150">
        <v>71.42</v>
      </c>
      <c r="ZC51" s="150">
        <v>71.42</v>
      </c>
      <c r="ZD51" s="150">
        <v>71.42</v>
      </c>
      <c r="ZE51" s="150">
        <v>71.42</v>
      </c>
      <c r="ZF51" s="150">
        <v>71.42</v>
      </c>
      <c r="ZG51" s="150">
        <v>82.06</v>
      </c>
      <c r="ZH51" s="150">
        <v>82.06</v>
      </c>
      <c r="ZI51" s="150">
        <v>82.06</v>
      </c>
      <c r="ZJ51" s="150">
        <v>82.06</v>
      </c>
      <c r="ZK51" s="150"/>
      <c r="ZL51" s="150"/>
      <c r="ZM51" s="88">
        <f t="shared" si="159"/>
        <v>16745.936081086082</v>
      </c>
      <c r="ZN51" s="291"/>
      <c r="ZO51" s="290">
        <v>2208.879452792487</v>
      </c>
      <c r="ZP51" s="290">
        <v>13191.147978397568</v>
      </c>
      <c r="ZQ51" s="290">
        <v>1345.9086498960273</v>
      </c>
      <c r="ZR51" s="290"/>
      <c r="ZS51" s="290"/>
      <c r="ZT51" s="290"/>
      <c r="ZU51" s="290"/>
      <c r="ZV51" s="290"/>
      <c r="ZW51" s="290"/>
      <c r="ZX51" s="290"/>
      <c r="ZY51" s="290"/>
      <c r="ZZ51" s="88">
        <f t="shared" si="65"/>
        <v>15989.176081086081</v>
      </c>
      <c r="AAA51" s="88">
        <f t="shared" si="66"/>
        <v>0</v>
      </c>
      <c r="AAB51" s="88">
        <f t="shared" si="67"/>
        <v>15989.176081086081</v>
      </c>
      <c r="AAC51" s="291">
        <f t="shared" si="160"/>
        <v>1914.6200000000001</v>
      </c>
      <c r="AAD51" s="291">
        <v>189.93</v>
      </c>
      <c r="AAE51" s="150">
        <v>189.93</v>
      </c>
      <c r="AAF51" s="150">
        <v>189.93</v>
      </c>
      <c r="AAG51" s="150">
        <v>189.93</v>
      </c>
      <c r="AAH51" s="150">
        <v>189.93</v>
      </c>
      <c r="AAI51" s="150">
        <v>189.93</v>
      </c>
      <c r="AAJ51" s="150">
        <v>193.76</v>
      </c>
      <c r="AAK51" s="150">
        <v>193.76</v>
      </c>
      <c r="AAL51" s="150">
        <v>193.76</v>
      </c>
      <c r="AAM51" s="150">
        <v>193.76</v>
      </c>
      <c r="AAN51" s="150"/>
      <c r="AAO51" s="150"/>
      <c r="AAP51" s="88">
        <f t="shared" si="161"/>
        <v>2672.503387488</v>
      </c>
      <c r="AAQ51" s="290">
        <v>276.52161239999998</v>
      </c>
      <c r="AAR51" s="290">
        <v>270.36359301599998</v>
      </c>
      <c r="AAS51" s="290">
        <v>269.72874719999999</v>
      </c>
      <c r="AAT51" s="290">
        <v>268.360884</v>
      </c>
      <c r="AAU51" s="290">
        <v>269.59770367199997</v>
      </c>
      <c r="AAV51" s="290">
        <v>269.6042448</v>
      </c>
      <c r="AAW51" s="290">
        <v>263.31663600000002</v>
      </c>
      <c r="AAX51" s="290">
        <v>261.2594952</v>
      </c>
      <c r="AAY51" s="290">
        <v>259.36938720000001</v>
      </c>
      <c r="AAZ51" s="290">
        <f>VLOOKUP(C51,'[2]Фін.рез.(витрати)'!$C$8:$AO$94,39,0)</f>
        <v>264.38108399999999</v>
      </c>
      <c r="ABA51" s="290"/>
      <c r="ABB51" s="290"/>
      <c r="ABC51" s="88">
        <f t="shared" si="68"/>
        <v>757.88338748799993</v>
      </c>
      <c r="ABD51" s="88">
        <f t="shared" si="69"/>
        <v>0</v>
      </c>
      <c r="ABE51" s="88">
        <f t="shared" si="70"/>
        <v>757.88338748799993</v>
      </c>
      <c r="ABF51" s="291">
        <f t="shared" si="162"/>
        <v>418.46000000000004</v>
      </c>
      <c r="ABG51" s="291">
        <v>41.49</v>
      </c>
      <c r="ABH51" s="150">
        <v>41.49</v>
      </c>
      <c r="ABI51" s="150">
        <v>41.49</v>
      </c>
      <c r="ABJ51" s="150">
        <v>41.49</v>
      </c>
      <c r="ABK51" s="150">
        <v>41.49</v>
      </c>
      <c r="ABL51" s="150">
        <v>41.49</v>
      </c>
      <c r="ABM51" s="150">
        <v>42.38</v>
      </c>
      <c r="ABN51" s="150">
        <v>42.38</v>
      </c>
      <c r="ABO51" s="150">
        <v>42.38</v>
      </c>
      <c r="ABP51" s="150">
        <v>42.38</v>
      </c>
      <c r="ABQ51" s="150"/>
      <c r="ABR51" s="150"/>
      <c r="ABS51" s="88">
        <f t="shared" si="163"/>
        <v>4005.7739999999999</v>
      </c>
      <c r="ABT51" s="290">
        <v>0</v>
      </c>
      <c r="ABU51" s="290"/>
      <c r="ABV51" s="290"/>
      <c r="ABW51" s="290"/>
      <c r="ABX51" s="290"/>
      <c r="ABY51" s="290"/>
      <c r="ABZ51" s="290"/>
      <c r="ACA51" s="290">
        <v>0</v>
      </c>
      <c r="ACB51" s="290">
        <v>0</v>
      </c>
      <c r="ACC51" s="290">
        <f>VLOOKUP(C51,'[2]Фін.рез.(витрати)'!$C$8:$AP$94,40,0)</f>
        <v>4005.7739999999999</v>
      </c>
      <c r="ACD51" s="290"/>
      <c r="ACE51" s="290"/>
      <c r="ACF51" s="88">
        <f t="shared" si="71"/>
        <v>3587.3139999999999</v>
      </c>
      <c r="ACG51" s="88">
        <f t="shared" si="72"/>
        <v>0</v>
      </c>
      <c r="ACH51" s="88">
        <f t="shared" si="73"/>
        <v>3587.3139999999999</v>
      </c>
      <c r="ACI51" s="86">
        <f t="shared" si="74"/>
        <v>79223.78</v>
      </c>
      <c r="ACJ51" s="88">
        <f t="shared" si="75"/>
        <v>42325.535765987996</v>
      </c>
      <c r="ACK51" s="288">
        <f t="shared" si="76"/>
        <v>-36898.244234012003</v>
      </c>
      <c r="ACL51" s="88">
        <f t="shared" si="77"/>
        <v>-36898.244234012003</v>
      </c>
      <c r="ACM51" s="88">
        <f t="shared" si="78"/>
        <v>0</v>
      </c>
      <c r="ACN51" s="290">
        <f t="shared" si="164"/>
        <v>25728.740000000005</v>
      </c>
      <c r="ACO51" s="290">
        <v>2648.69</v>
      </c>
      <c r="ACP51" s="143">
        <v>2648.69</v>
      </c>
      <c r="ACQ51" s="143">
        <v>2648.69</v>
      </c>
      <c r="ACR51" s="143">
        <v>2648.69</v>
      </c>
      <c r="ACS51" s="143">
        <v>2648.69</v>
      </c>
      <c r="ACT51" s="143">
        <v>2648.69</v>
      </c>
      <c r="ACU51" s="143">
        <v>2459.15</v>
      </c>
      <c r="ACV51" s="143">
        <v>2459.15</v>
      </c>
      <c r="ACW51" s="143">
        <v>2459.15</v>
      </c>
      <c r="ACX51" s="143">
        <v>2459.15</v>
      </c>
      <c r="ACY51" s="143"/>
      <c r="ACZ51" s="143"/>
      <c r="ADA51" s="8">
        <f t="shared" si="165"/>
        <v>21310.804499652</v>
      </c>
      <c r="ADB51" s="290">
        <v>1596.2838534000002</v>
      </c>
      <c r="ADC51" s="290">
        <v>1802.4239534400001</v>
      </c>
      <c r="ADD51" s="290">
        <v>1311.8625432000001</v>
      </c>
      <c r="ADE51" s="290">
        <v>1427.1919740000001</v>
      </c>
      <c r="ADF51" s="290">
        <v>2087.3397966120001</v>
      </c>
      <c r="ADG51" s="290">
        <v>2691.956349</v>
      </c>
      <c r="ADH51" s="290">
        <v>2278.0878659999998</v>
      </c>
      <c r="ADI51" s="290">
        <v>2612.5949519999999</v>
      </c>
      <c r="ADJ51" s="290">
        <v>2947.3793999999998</v>
      </c>
      <c r="ADK51" s="290">
        <f>VLOOKUP(C51,'[2]Фін.рез.(витрати)'!$C$8:$AR$94,42,0)</f>
        <v>2555.6838120000002</v>
      </c>
      <c r="ADL51" s="290"/>
      <c r="ADM51" s="290"/>
      <c r="ADN51" s="8">
        <f t="shared" si="79"/>
        <v>-4417.935500348005</v>
      </c>
      <c r="ADO51" s="8">
        <f t="shared" si="80"/>
        <v>-4417.935500348005</v>
      </c>
      <c r="ADP51" s="8">
        <f t="shared" si="81"/>
        <v>0</v>
      </c>
      <c r="ADQ51" s="290">
        <f t="shared" si="166"/>
        <v>53495.039999999986</v>
      </c>
      <c r="ADR51" s="290">
        <v>5507.04</v>
      </c>
      <c r="ADS51" s="143">
        <v>5507.04</v>
      </c>
      <c r="ADT51" s="143">
        <v>5507.04</v>
      </c>
      <c r="ADU51" s="143">
        <v>5507.04</v>
      </c>
      <c r="ADV51" s="143">
        <v>5507.04</v>
      </c>
      <c r="ADW51" s="143">
        <v>5507.04</v>
      </c>
      <c r="ADX51" s="143">
        <v>5113.2</v>
      </c>
      <c r="ADY51" s="143">
        <v>5113.2</v>
      </c>
      <c r="ADZ51" s="143">
        <v>5113.2</v>
      </c>
      <c r="AEA51" s="143">
        <v>5113.2</v>
      </c>
      <c r="AEB51" s="143"/>
      <c r="AEC51" s="143"/>
      <c r="AED51" s="8">
        <f t="shared" si="167"/>
        <v>21014.731266335999</v>
      </c>
      <c r="AEE51" s="290">
        <v>2132.5681926000002</v>
      </c>
      <c r="AEF51" s="290">
        <v>2232.5478514199999</v>
      </c>
      <c r="AEG51" s="290">
        <v>2080.1807928000003</v>
      </c>
      <c r="AEH51" s="290">
        <v>2033.037</v>
      </c>
      <c r="AEI51" s="290">
        <v>2544.838930116</v>
      </c>
      <c r="AEJ51" s="290">
        <v>2128.2386310000002</v>
      </c>
      <c r="AEK51" s="290">
        <v>1807.3096379999999</v>
      </c>
      <c r="AEL51" s="290">
        <v>2030.6988036</v>
      </c>
      <c r="AEM51" s="290">
        <v>2098.5341328</v>
      </c>
      <c r="AEN51" s="290">
        <f>VLOOKUP(C51,'[2]Фін.рез.(витрати)'!$C$8:$AS$94,43,0)</f>
        <v>1926.7772940000002</v>
      </c>
      <c r="AEO51" s="290"/>
      <c r="AEP51" s="290"/>
      <c r="AEQ51" s="8">
        <f t="shared" si="82"/>
        <v>-32480.308733663987</v>
      </c>
      <c r="AER51" s="8">
        <f t="shared" si="83"/>
        <v>-32480.308733663987</v>
      </c>
      <c r="AES51" s="8">
        <f t="shared" si="84"/>
        <v>0</v>
      </c>
      <c r="AET51" s="290">
        <f t="shared" si="168"/>
        <v>0</v>
      </c>
      <c r="AEU51" s="290"/>
      <c r="AEV51" s="143"/>
      <c r="AEW51" s="143"/>
      <c r="AEX51" s="143"/>
      <c r="AEY51" s="143"/>
      <c r="AEZ51" s="143"/>
      <c r="AFA51" s="143"/>
      <c r="AFB51" s="143"/>
      <c r="AFC51" s="143"/>
      <c r="AFD51" s="143"/>
      <c r="AFE51" s="143"/>
      <c r="AFF51" s="143"/>
      <c r="AFG51" s="8">
        <f t="shared" si="169"/>
        <v>0</v>
      </c>
      <c r="AFH51" s="290"/>
      <c r="AFI51" s="290"/>
      <c r="AFJ51" s="290"/>
      <c r="AFK51" s="290"/>
      <c r="AFL51" s="290"/>
      <c r="AFM51" s="290"/>
      <c r="AFN51" s="290"/>
      <c r="AFO51" s="290"/>
      <c r="AFP51" s="290"/>
      <c r="AFQ51" s="290"/>
      <c r="AFR51" s="290"/>
      <c r="AFS51" s="290"/>
      <c r="AFT51" s="8">
        <f t="shared" si="85"/>
        <v>0</v>
      </c>
      <c r="AFU51" s="8">
        <f t="shared" si="86"/>
        <v>0</v>
      </c>
      <c r="AFV51" s="94">
        <f t="shared" si="87"/>
        <v>0</v>
      </c>
      <c r="AFW51" s="293">
        <f t="shared" si="88"/>
        <v>698567.59</v>
      </c>
      <c r="AFX51" s="294">
        <f t="shared" si="89"/>
        <v>684003.52561241435</v>
      </c>
      <c r="AFY51" s="295">
        <f t="shared" si="90"/>
        <v>-14564.064387585619</v>
      </c>
      <c r="AFZ51" s="8">
        <f t="shared" si="170"/>
        <v>-14564.064387585619</v>
      </c>
      <c r="AGA51" s="95">
        <f t="shared" si="171"/>
        <v>0</v>
      </c>
      <c r="AGB51" s="296">
        <f t="shared" si="91"/>
        <v>838281.10799999989</v>
      </c>
      <c r="AGC51" s="295">
        <f t="shared" si="91"/>
        <v>820804.2307348972</v>
      </c>
      <c r="AGD51" s="295">
        <f t="shared" si="92"/>
        <v>-17476.877265102696</v>
      </c>
      <c r="AGE51" s="8">
        <f t="shared" si="93"/>
        <v>-17476.877265102696</v>
      </c>
      <c r="AGF51" s="94">
        <f t="shared" si="94"/>
        <v>0</v>
      </c>
      <c r="AGG51" s="107">
        <f t="shared" si="172"/>
        <v>41914.055399999997</v>
      </c>
      <c r="AGH51" s="140">
        <f t="shared" si="173"/>
        <v>41040.211536744864</v>
      </c>
      <c r="AGI51" s="295">
        <f t="shared" si="95"/>
        <v>-873.84386325513333</v>
      </c>
      <c r="AGJ51" s="8">
        <f t="shared" si="96"/>
        <v>-873.84386325513333</v>
      </c>
      <c r="AGK51" s="95">
        <f t="shared" si="97"/>
        <v>0</v>
      </c>
      <c r="AGL51" s="108">
        <f t="shared" si="174"/>
        <v>880195.16339999984</v>
      </c>
      <c r="AGM51" s="108">
        <f t="shared" si="174"/>
        <v>861844.44227164204</v>
      </c>
      <c r="AGN51" s="297">
        <f t="shared" si="99"/>
        <v>-18350.721128357807</v>
      </c>
      <c r="AGO51" s="108">
        <f t="shared" si="100"/>
        <v>-18350.721128357807</v>
      </c>
      <c r="AGP51" s="109">
        <f t="shared" si="101"/>
        <v>0</v>
      </c>
      <c r="AGQ51" s="139">
        <f t="shared" si="175"/>
        <v>4.7619047619047623E-2</v>
      </c>
      <c r="AGR51" s="298"/>
      <c r="AGS51" s="298">
        <v>0.05</v>
      </c>
      <c r="AGT51" s="299"/>
      <c r="AGU51" s="177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</row>
    <row r="52" spans="1:892" s="141" customFormat="1" ht="12.75" outlineLevel="1" x14ac:dyDescent="0.25">
      <c r="A52" s="9">
        <v>482</v>
      </c>
      <c r="B52" s="285">
        <v>3</v>
      </c>
      <c r="C52" s="300" t="s">
        <v>753</v>
      </c>
      <c r="D52" s="301">
        <v>9</v>
      </c>
      <c r="E52" s="149">
        <v>4289.0600000000004</v>
      </c>
      <c r="F52" s="288">
        <f t="shared" si="0"/>
        <v>35434.199999999997</v>
      </c>
      <c r="G52" s="289">
        <f t="shared" si="1"/>
        <v>61386.279642608257</v>
      </c>
      <c r="H52" s="288">
        <f t="shared" si="2"/>
        <v>25952.07964260826</v>
      </c>
      <c r="I52" s="88">
        <f t="shared" si="3"/>
        <v>0</v>
      </c>
      <c r="J52" s="88">
        <f t="shared" si="4"/>
        <v>25952.07964260826</v>
      </c>
      <c r="K52" s="290">
        <f t="shared" si="102"/>
        <v>20889.32</v>
      </c>
      <c r="L52" s="143">
        <v>1841.84</v>
      </c>
      <c r="M52" s="143">
        <v>1841.84</v>
      </c>
      <c r="N52" s="143">
        <v>1841.84</v>
      </c>
      <c r="O52" s="143">
        <v>1841.84</v>
      </c>
      <c r="P52" s="143">
        <v>1841.84</v>
      </c>
      <c r="Q52" s="143">
        <v>1841.84</v>
      </c>
      <c r="R52" s="143">
        <v>2459.5700000000002</v>
      </c>
      <c r="S52" s="143">
        <v>2459.5700000000002</v>
      </c>
      <c r="T52" s="143">
        <v>2459.5700000000002</v>
      </c>
      <c r="U52" s="143">
        <v>2459.5700000000002</v>
      </c>
      <c r="V52" s="143"/>
      <c r="W52" s="143"/>
      <c r="X52" s="143">
        <f t="shared" si="103"/>
        <v>25823.109511744246</v>
      </c>
      <c r="Y52" s="290">
        <v>0</v>
      </c>
      <c r="Z52" s="290">
        <v>11944.548874270338</v>
      </c>
      <c r="AA52" s="290">
        <v>0</v>
      </c>
      <c r="AB52" s="290">
        <v>0</v>
      </c>
      <c r="AC52" s="290">
        <v>0</v>
      </c>
      <c r="AD52" s="290">
        <v>0</v>
      </c>
      <c r="AE52" s="290">
        <v>0</v>
      </c>
      <c r="AF52" s="290">
        <v>13878.560637473905</v>
      </c>
      <c r="AG52" s="290">
        <v>0</v>
      </c>
      <c r="AH52" s="290">
        <v>0</v>
      </c>
      <c r="AI52" s="290"/>
      <c r="AJ52" s="290"/>
      <c r="AK52" s="143"/>
      <c r="AL52" s="143">
        <f t="shared" si="104"/>
        <v>0</v>
      </c>
      <c r="AM52" s="143">
        <f t="shared" si="5"/>
        <v>0</v>
      </c>
      <c r="AN52" s="290">
        <f t="shared" si="105"/>
        <v>3091.1600000000008</v>
      </c>
      <c r="AO52" s="143">
        <v>271.88</v>
      </c>
      <c r="AP52" s="143">
        <v>271.88</v>
      </c>
      <c r="AQ52" s="143">
        <v>271.88</v>
      </c>
      <c r="AR52" s="143">
        <v>271.88</v>
      </c>
      <c r="AS52" s="143">
        <v>271.88</v>
      </c>
      <c r="AT52" s="143">
        <v>271.88</v>
      </c>
      <c r="AU52" s="143">
        <v>364.97</v>
      </c>
      <c r="AV52" s="143">
        <v>364.97</v>
      </c>
      <c r="AW52" s="143">
        <v>364.97</v>
      </c>
      <c r="AX52" s="143">
        <v>364.97</v>
      </c>
      <c r="AY52" s="143"/>
      <c r="AZ52" s="143"/>
      <c r="BA52" s="8">
        <f t="shared" si="106"/>
        <v>3858.3363475741617</v>
      </c>
      <c r="BB52" s="290">
        <v>0</v>
      </c>
      <c r="BC52" s="290">
        <v>1765.3593956205739</v>
      </c>
      <c r="BD52" s="290">
        <v>0</v>
      </c>
      <c r="BE52" s="290">
        <v>0</v>
      </c>
      <c r="BF52" s="290">
        <v>0</v>
      </c>
      <c r="BG52" s="290">
        <v>0</v>
      </c>
      <c r="BH52" s="290">
        <v>0</v>
      </c>
      <c r="BI52" s="290">
        <v>2092.9769519535876</v>
      </c>
      <c r="BJ52" s="290">
        <v>0</v>
      </c>
      <c r="BK52" s="290">
        <v>0</v>
      </c>
      <c r="BL52" s="290"/>
      <c r="BM52" s="290"/>
      <c r="BN52" s="143"/>
      <c r="BO52" s="8">
        <f t="shared" si="6"/>
        <v>0</v>
      </c>
      <c r="BP52" s="8">
        <f t="shared" si="7"/>
        <v>0</v>
      </c>
      <c r="BQ52" s="290">
        <f t="shared" si="107"/>
        <v>2313.2399999999998</v>
      </c>
      <c r="BR52" s="143">
        <v>220</v>
      </c>
      <c r="BS52" s="263">
        <v>220</v>
      </c>
      <c r="BT52" s="143">
        <v>220</v>
      </c>
      <c r="BU52" s="143">
        <v>220</v>
      </c>
      <c r="BV52" s="143">
        <v>220</v>
      </c>
      <c r="BW52" s="143">
        <v>220</v>
      </c>
      <c r="BX52" s="143">
        <v>248.31</v>
      </c>
      <c r="BY52" s="143">
        <v>248.31</v>
      </c>
      <c r="BZ52" s="143">
        <v>248.31</v>
      </c>
      <c r="CA52" s="143">
        <v>248.31</v>
      </c>
      <c r="CB52" s="143"/>
      <c r="CC52" s="143"/>
      <c r="CD52" s="290">
        <f t="shared" si="108"/>
        <v>2476.7896454760003</v>
      </c>
      <c r="CE52" s="290">
        <v>256.27129229999997</v>
      </c>
      <c r="CF52" s="290">
        <v>250.56423898199998</v>
      </c>
      <c r="CG52" s="290">
        <v>249.97588439999998</v>
      </c>
      <c r="CH52" s="290">
        <v>248.70819299999999</v>
      </c>
      <c r="CI52" s="290">
        <v>249.854437494</v>
      </c>
      <c r="CJ52" s="290">
        <v>249.8603895</v>
      </c>
      <c r="CK52" s="290">
        <v>244.03334699999999</v>
      </c>
      <c r="CL52" s="290">
        <v>242.12685539999998</v>
      </c>
      <c r="CM52" s="290">
        <v>240.37516439999999</v>
      </c>
      <c r="CN52" s="290">
        <v>245.01984299999998</v>
      </c>
      <c r="CO52" s="290"/>
      <c r="CP52" s="290"/>
      <c r="CQ52" s="143"/>
      <c r="CR52" s="8">
        <f t="shared" si="8"/>
        <v>0</v>
      </c>
      <c r="CS52" s="8">
        <f t="shared" si="9"/>
        <v>0</v>
      </c>
      <c r="CT52" s="290">
        <f t="shared" si="109"/>
        <v>455.41999999999996</v>
      </c>
      <c r="CU52" s="290">
        <v>43.31</v>
      </c>
      <c r="CV52" s="143">
        <v>43.31</v>
      </c>
      <c r="CW52" s="143">
        <v>43.31</v>
      </c>
      <c r="CX52" s="143">
        <v>43.31</v>
      </c>
      <c r="CY52" s="143">
        <v>43.31</v>
      </c>
      <c r="CZ52" s="143">
        <v>43.31</v>
      </c>
      <c r="DA52" s="143">
        <v>48.89</v>
      </c>
      <c r="DB52" s="143">
        <v>48.89</v>
      </c>
      <c r="DC52" s="143">
        <v>48.89</v>
      </c>
      <c r="DD52" s="143">
        <v>48.89</v>
      </c>
      <c r="DE52" s="143"/>
      <c r="DF52" s="143"/>
      <c r="DG52" s="290">
        <f t="shared" si="110"/>
        <v>485.34728974699999</v>
      </c>
      <c r="DH52" s="290">
        <v>50.218466225</v>
      </c>
      <c r="DI52" s="290">
        <v>49.100122216499997</v>
      </c>
      <c r="DJ52" s="290">
        <v>48.984829300000001</v>
      </c>
      <c r="DK52" s="290">
        <v>48.736414749999994</v>
      </c>
      <c r="DL52" s="290">
        <v>48.961030780499996</v>
      </c>
      <c r="DM52" s="290">
        <v>48.962197124999996</v>
      </c>
      <c r="DN52" s="290">
        <v>47.820340250000001</v>
      </c>
      <c r="DO52" s="290">
        <v>47.446747549999998</v>
      </c>
      <c r="DP52" s="290">
        <v>47.1034893</v>
      </c>
      <c r="DQ52" s="290">
        <v>48.01365225</v>
      </c>
      <c r="DR52" s="290"/>
      <c r="DS52" s="290"/>
      <c r="DT52" s="143">
        <f t="shared" si="111"/>
        <v>29.927289747000032</v>
      </c>
      <c r="DU52" s="8">
        <f t="shared" si="10"/>
        <v>0</v>
      </c>
      <c r="DV52" s="8">
        <f t="shared" si="112"/>
        <v>29.927289747000032</v>
      </c>
      <c r="DW52" s="290">
        <f t="shared" si="176"/>
        <v>853.4</v>
      </c>
      <c r="DX52" s="290">
        <v>75.040000000000006</v>
      </c>
      <c r="DY52" s="143">
        <v>75.040000000000006</v>
      </c>
      <c r="DZ52" s="143">
        <v>75.040000000000006</v>
      </c>
      <c r="EA52" s="143">
        <v>75.040000000000006</v>
      </c>
      <c r="EB52" s="143">
        <v>75.040000000000006</v>
      </c>
      <c r="EC52" s="143">
        <v>75.040000000000006</v>
      </c>
      <c r="ED52" s="143">
        <v>100.79</v>
      </c>
      <c r="EE52" s="143">
        <v>100.79</v>
      </c>
      <c r="EF52" s="143">
        <v>100.79</v>
      </c>
      <c r="EG52" s="143">
        <v>100.79</v>
      </c>
      <c r="EH52" s="143"/>
      <c r="EI52" s="143"/>
      <c r="EJ52" s="143"/>
      <c r="EK52" s="290">
        <f t="shared" si="113"/>
        <v>1063.1766587390464</v>
      </c>
      <c r="EL52" s="290">
        <v>0</v>
      </c>
      <c r="EM52" s="290">
        <v>486.45506792175428</v>
      </c>
      <c r="EN52" s="290">
        <v>0</v>
      </c>
      <c r="EO52" s="290">
        <v>0</v>
      </c>
      <c r="EP52" s="290">
        <v>0</v>
      </c>
      <c r="EQ52" s="290">
        <v>0</v>
      </c>
      <c r="ER52" s="290">
        <v>0</v>
      </c>
      <c r="ES52" s="290">
        <v>576.72159081729205</v>
      </c>
      <c r="ET52" s="290">
        <v>0</v>
      </c>
      <c r="EU52" s="290">
        <v>0</v>
      </c>
      <c r="EV52" s="290"/>
      <c r="EW52" s="290"/>
      <c r="EX52" s="8">
        <f t="shared" si="12"/>
        <v>209.77665873904641</v>
      </c>
      <c r="EY52" s="8">
        <f t="shared" si="114"/>
        <v>0</v>
      </c>
      <c r="EZ52" s="8">
        <f t="shared" si="115"/>
        <v>209.77665873904641</v>
      </c>
      <c r="FA52" s="290">
        <f t="shared" si="116"/>
        <v>5747.420000000001</v>
      </c>
      <c r="FB52" s="290">
        <v>505.59</v>
      </c>
      <c r="FC52" s="143">
        <v>505.59</v>
      </c>
      <c r="FD52" s="143">
        <v>505.59</v>
      </c>
      <c r="FE52" s="143">
        <v>505.59</v>
      </c>
      <c r="FF52" s="143">
        <v>505.59</v>
      </c>
      <c r="FG52" s="143">
        <v>505.59</v>
      </c>
      <c r="FH52" s="143">
        <v>678.47</v>
      </c>
      <c r="FI52" s="143">
        <v>678.47</v>
      </c>
      <c r="FJ52" s="143">
        <v>678.47</v>
      </c>
      <c r="FK52" s="143">
        <v>678.47</v>
      </c>
      <c r="FL52" s="143"/>
      <c r="FM52" s="143"/>
      <c r="FN52" s="8">
        <f t="shared" si="117"/>
        <v>6923.2356637580824</v>
      </c>
      <c r="FO52" s="290">
        <v>0</v>
      </c>
      <c r="FP52" s="290">
        <v>0</v>
      </c>
      <c r="FQ52" s="290">
        <v>3009.0840460553668</v>
      </c>
      <c r="FR52" s="290">
        <v>0</v>
      </c>
      <c r="FS52" s="290">
        <v>0</v>
      </c>
      <c r="FT52" s="290">
        <v>0</v>
      </c>
      <c r="FU52" s="290">
        <v>0</v>
      </c>
      <c r="FV52" s="290">
        <v>3914.1516177027156</v>
      </c>
      <c r="FW52" s="290">
        <v>0</v>
      </c>
      <c r="FX52" s="290">
        <v>0</v>
      </c>
      <c r="FY52" s="290"/>
      <c r="FZ52" s="290"/>
      <c r="GA52" s="143">
        <f t="shared" si="118"/>
        <v>1175.8156637580814</v>
      </c>
      <c r="GB52" s="8">
        <f t="shared" si="119"/>
        <v>0</v>
      </c>
      <c r="GC52" s="8">
        <f t="shared" si="120"/>
        <v>1175.8156637580814</v>
      </c>
      <c r="GD52" s="290">
        <f t="shared" si="121"/>
        <v>0</v>
      </c>
      <c r="GE52" s="143"/>
      <c r="GF52" s="143"/>
      <c r="GG52" s="143"/>
      <c r="GH52" s="143"/>
      <c r="GI52" s="143"/>
      <c r="GJ52" s="143"/>
      <c r="GK52" s="143"/>
      <c r="GL52" s="143"/>
      <c r="GM52" s="143"/>
      <c r="GN52" s="143"/>
      <c r="GO52" s="143"/>
      <c r="GP52" s="143"/>
      <c r="GQ52" s="8">
        <f t="shared" si="122"/>
        <v>0</v>
      </c>
      <c r="GR52" s="290">
        <v>0</v>
      </c>
      <c r="GS52" s="290">
        <f>VLOOKUP(C52,'[2]Фін.рез.(витрати)'!$C$8:$V$94,20,0)</f>
        <v>0</v>
      </c>
      <c r="GT52" s="290"/>
      <c r="GU52" s="290"/>
      <c r="GV52" s="143">
        <f t="shared" si="123"/>
        <v>0</v>
      </c>
      <c r="GW52" s="8">
        <f t="shared" si="13"/>
        <v>0</v>
      </c>
      <c r="GX52" s="8">
        <f t="shared" si="14"/>
        <v>0</v>
      </c>
      <c r="GY52" s="290">
        <f t="shared" si="124"/>
        <v>2084.2400000000002</v>
      </c>
      <c r="GZ52" s="290">
        <v>184.4</v>
      </c>
      <c r="HA52" s="143">
        <v>184.4</v>
      </c>
      <c r="HB52" s="143">
        <v>184.4</v>
      </c>
      <c r="HC52" s="143">
        <v>184.4</v>
      </c>
      <c r="HD52" s="143">
        <v>184.4</v>
      </c>
      <c r="HE52" s="143">
        <v>184.4</v>
      </c>
      <c r="HF52" s="143">
        <v>244.46</v>
      </c>
      <c r="HG52" s="143">
        <v>244.46</v>
      </c>
      <c r="HH52" s="143">
        <v>244.46</v>
      </c>
      <c r="HI52" s="143">
        <v>244.46</v>
      </c>
      <c r="HJ52" s="143"/>
      <c r="HK52" s="143"/>
      <c r="HL52" s="8">
        <f t="shared" si="125"/>
        <v>20756.284525569725</v>
      </c>
      <c r="HM52" s="290">
        <v>2675.3566759086707</v>
      </c>
      <c r="HN52" s="290">
        <v>1976.5713769091003</v>
      </c>
      <c r="HO52" s="290">
        <v>2322.0072857200289</v>
      </c>
      <c r="HP52" s="290">
        <v>2138.7068301938816</v>
      </c>
      <c r="HQ52" s="290">
        <v>1986.7736805571612</v>
      </c>
      <c r="HR52" s="290">
        <v>1982.0458846316924</v>
      </c>
      <c r="HS52" s="290">
        <v>1826.3408277999099</v>
      </c>
      <c r="HT52" s="290">
        <v>1815.6397582289103</v>
      </c>
      <c r="HU52" s="290">
        <v>2040.9872607684229</v>
      </c>
      <c r="HV52" s="290">
        <v>1991.8549448519493</v>
      </c>
      <c r="HW52" s="290"/>
      <c r="HX52" s="290"/>
      <c r="HY52" s="8">
        <f t="shared" si="15"/>
        <v>18672.044525569723</v>
      </c>
      <c r="HZ52" s="8">
        <f t="shared" si="16"/>
        <v>0</v>
      </c>
      <c r="IA52" s="8">
        <f t="shared" si="17"/>
        <v>18672.044525569723</v>
      </c>
      <c r="IB52" s="291">
        <f t="shared" si="126"/>
        <v>56473.499999999993</v>
      </c>
      <c r="IC52" s="291">
        <v>5647.35</v>
      </c>
      <c r="ID52" s="150">
        <v>5647.35</v>
      </c>
      <c r="IE52" s="150">
        <v>5647.35</v>
      </c>
      <c r="IF52" s="291">
        <v>5647.35</v>
      </c>
      <c r="IG52" s="291">
        <v>5647.35</v>
      </c>
      <c r="IH52" s="291">
        <v>5647.35</v>
      </c>
      <c r="II52" s="291">
        <v>5647.35</v>
      </c>
      <c r="IJ52" s="291">
        <v>5647.35</v>
      </c>
      <c r="IK52" s="291">
        <v>5647.35</v>
      </c>
      <c r="IL52" s="291">
        <v>5647.35</v>
      </c>
      <c r="IM52" s="291"/>
      <c r="IN52" s="291"/>
      <c r="IO52" s="88">
        <f t="shared" si="127"/>
        <v>88553.77567458601</v>
      </c>
      <c r="IP52" s="290">
        <v>6503.4007056372411</v>
      </c>
      <c r="IQ52" s="290">
        <v>8727.4590555155264</v>
      </c>
      <c r="IR52" s="290">
        <v>9599.7913747709845</v>
      </c>
      <c r="IS52" s="290">
        <v>9848.5746957058982</v>
      </c>
      <c r="IT52" s="290">
        <v>8557.3127802222843</v>
      </c>
      <c r="IU52" s="290">
        <v>9071.7590284391645</v>
      </c>
      <c r="IV52" s="290">
        <v>9609.4780612452141</v>
      </c>
      <c r="IW52" s="290">
        <v>9739.5979593265274</v>
      </c>
      <c r="IX52" s="290">
        <v>8188.8016106811474</v>
      </c>
      <c r="IY52" s="290">
        <v>8707.6004030420354</v>
      </c>
      <c r="IZ52" s="290"/>
      <c r="JA52" s="290"/>
      <c r="JB52" s="150">
        <f t="shared" si="18"/>
        <v>32080.275674586017</v>
      </c>
      <c r="JC52" s="88">
        <f t="shared" si="19"/>
        <v>0</v>
      </c>
      <c r="JD52" s="88">
        <f t="shared" si="20"/>
        <v>32080.275674586017</v>
      </c>
      <c r="JE52" s="291">
        <f t="shared" si="128"/>
        <v>0</v>
      </c>
      <c r="JF52" s="291">
        <v>0</v>
      </c>
      <c r="JG52" s="150">
        <v>0</v>
      </c>
      <c r="JH52" s="150">
        <v>0</v>
      </c>
      <c r="JI52" s="150">
        <v>0</v>
      </c>
      <c r="JJ52" s="150">
        <v>0</v>
      </c>
      <c r="JK52" s="150">
        <v>0</v>
      </c>
      <c r="JL52" s="150">
        <v>0</v>
      </c>
      <c r="JM52" s="150">
        <v>0</v>
      </c>
      <c r="JN52" s="150">
        <v>0</v>
      </c>
      <c r="JO52" s="150">
        <v>0</v>
      </c>
      <c r="JP52" s="150"/>
      <c r="JQ52" s="150"/>
      <c r="JR52" s="291">
        <f t="shared" si="129"/>
        <v>0</v>
      </c>
      <c r="JS52" s="290">
        <v>0</v>
      </c>
      <c r="JT52" s="290">
        <v>0</v>
      </c>
      <c r="JU52" s="290">
        <v>0</v>
      </c>
      <c r="JV52" s="290">
        <v>0</v>
      </c>
      <c r="JW52" s="290">
        <v>0</v>
      </c>
      <c r="JX52" s="290">
        <v>0</v>
      </c>
      <c r="JY52" s="290">
        <v>0</v>
      </c>
      <c r="JZ52" s="290">
        <v>0</v>
      </c>
      <c r="KA52" s="290">
        <v>0</v>
      </c>
      <c r="KB52" s="290">
        <v>0</v>
      </c>
      <c r="KC52" s="290"/>
      <c r="KD52" s="290"/>
      <c r="KE52" s="150">
        <f t="shared" si="21"/>
        <v>0</v>
      </c>
      <c r="KF52" s="88">
        <f t="shared" si="22"/>
        <v>0</v>
      </c>
      <c r="KG52" s="88">
        <f t="shared" si="23"/>
        <v>0</v>
      </c>
      <c r="KH52" s="291">
        <f t="shared" si="130"/>
        <v>5006.3799999999992</v>
      </c>
      <c r="KI52" s="291">
        <v>440.41</v>
      </c>
      <c r="KJ52" s="150">
        <v>440.41</v>
      </c>
      <c r="KK52" s="150">
        <v>440.41</v>
      </c>
      <c r="KL52" s="150">
        <v>440.41</v>
      </c>
      <c r="KM52" s="150">
        <v>440.41</v>
      </c>
      <c r="KN52" s="150">
        <v>440.41</v>
      </c>
      <c r="KO52" s="150">
        <v>590.98</v>
      </c>
      <c r="KP52" s="150">
        <v>590.98</v>
      </c>
      <c r="KQ52" s="150">
        <v>590.98</v>
      </c>
      <c r="KR52" s="150">
        <v>590.98</v>
      </c>
      <c r="KS52" s="150"/>
      <c r="KT52" s="150"/>
      <c r="KU52" s="88">
        <f t="shared" si="131"/>
        <v>6980.7956226049791</v>
      </c>
      <c r="KV52" s="290">
        <v>599.93017601617692</v>
      </c>
      <c r="KW52" s="290">
        <v>641.45651542239364</v>
      </c>
      <c r="KX52" s="290">
        <v>637.40785113352058</v>
      </c>
      <c r="KY52" s="290">
        <v>606.19974249445488</v>
      </c>
      <c r="KZ52" s="290">
        <v>632.41606525329496</v>
      </c>
      <c r="LA52" s="290">
        <v>813.93141420941333</v>
      </c>
      <c r="LB52" s="290">
        <v>755.39841437022289</v>
      </c>
      <c r="LC52" s="290">
        <v>750.09531920085192</v>
      </c>
      <c r="LD52" s="290">
        <v>773.56908469792609</v>
      </c>
      <c r="LE52" s="290">
        <v>770.39103980672326</v>
      </c>
      <c r="LF52" s="290"/>
      <c r="LG52" s="290"/>
      <c r="LH52" s="150">
        <f t="shared" si="132"/>
        <v>1974.4156226049799</v>
      </c>
      <c r="LI52" s="88">
        <f t="shared" si="24"/>
        <v>0</v>
      </c>
      <c r="LJ52" s="88">
        <f t="shared" si="25"/>
        <v>1974.4156226049799</v>
      </c>
      <c r="LK52" s="88">
        <f t="shared" si="133"/>
        <v>0</v>
      </c>
      <c r="LL52" s="150"/>
      <c r="LM52" s="150"/>
      <c r="LN52" s="150"/>
      <c r="LO52" s="150"/>
      <c r="LP52" s="150"/>
      <c r="LQ52" s="150"/>
      <c r="LR52" s="150"/>
      <c r="LS52" s="150"/>
      <c r="LT52" s="150"/>
      <c r="LU52" s="150"/>
      <c r="LV52" s="150"/>
      <c r="LW52" s="150"/>
      <c r="LX52" s="88">
        <f t="shared" si="26"/>
        <v>0</v>
      </c>
      <c r="LY52" s="150"/>
      <c r="LZ52" s="150"/>
      <c r="MA52" s="150"/>
      <c r="MB52" s="150"/>
      <c r="MC52" s="150"/>
      <c r="MD52" s="150"/>
      <c r="ME52" s="150"/>
      <c r="MF52" s="150"/>
      <c r="MG52" s="150"/>
      <c r="MH52" s="150"/>
      <c r="MI52" s="150"/>
      <c r="MJ52" s="291">
        <v>0</v>
      </c>
      <c r="MK52" s="150"/>
      <c r="ML52" s="88">
        <f t="shared" si="27"/>
        <v>0</v>
      </c>
      <c r="MM52" s="88">
        <f t="shared" si="28"/>
        <v>0</v>
      </c>
      <c r="MN52" s="88">
        <f t="shared" si="134"/>
        <v>103804.72000000003</v>
      </c>
      <c r="MO52" s="88">
        <v>9868.76</v>
      </c>
      <c r="MP52" s="150">
        <v>9868.76</v>
      </c>
      <c r="MQ52" s="150">
        <v>9868.76</v>
      </c>
      <c r="MR52" s="150">
        <v>9868.76</v>
      </c>
      <c r="MS52" s="150">
        <v>9868.76</v>
      </c>
      <c r="MT52" s="150">
        <v>9868.76</v>
      </c>
      <c r="MU52" s="150">
        <v>11148.04</v>
      </c>
      <c r="MV52" s="150">
        <v>11148.04</v>
      </c>
      <c r="MW52" s="150">
        <v>11148.04</v>
      </c>
      <c r="MX52" s="150">
        <v>11148.04</v>
      </c>
      <c r="MY52" s="150"/>
      <c r="MZ52" s="150"/>
      <c r="NA52" s="88">
        <f t="shared" si="135"/>
        <v>74561.953495435839</v>
      </c>
      <c r="NB52" s="8">
        <v>13052.907452167428</v>
      </c>
      <c r="NC52" s="8">
        <v>34736</v>
      </c>
      <c r="ND52" s="8">
        <v>0</v>
      </c>
      <c r="NE52" s="8">
        <v>956.37713568956281</v>
      </c>
      <c r="NF52" s="8">
        <v>0</v>
      </c>
      <c r="NG52" s="8">
        <v>1248.5820046850472</v>
      </c>
      <c r="NH52" s="8">
        <v>0</v>
      </c>
      <c r="NI52" s="8">
        <v>8980.6671112562271</v>
      </c>
      <c r="NJ52" s="8">
        <v>5810.8154548296216</v>
      </c>
      <c r="NK52" s="8">
        <v>9776.604336807959</v>
      </c>
      <c r="NL52" s="8"/>
      <c r="NM52" s="8"/>
      <c r="NN52" s="150">
        <f t="shared" si="136"/>
        <v>-29242.766504564192</v>
      </c>
      <c r="NO52" s="88">
        <f t="shared" si="29"/>
        <v>-29242.766504564192</v>
      </c>
      <c r="NP52" s="88">
        <f t="shared" si="30"/>
        <v>0</v>
      </c>
      <c r="NQ52" s="86">
        <f t="shared" si="31"/>
        <v>23622.74</v>
      </c>
      <c r="NR52" s="289">
        <f t="shared" si="32"/>
        <v>11262.92</v>
      </c>
      <c r="NS52" s="288">
        <f t="shared" si="33"/>
        <v>-12359.820000000002</v>
      </c>
      <c r="NT52" s="88">
        <f t="shared" si="34"/>
        <v>-12359.820000000002</v>
      </c>
      <c r="NU52" s="88">
        <f t="shared" si="35"/>
        <v>0</v>
      </c>
      <c r="NV52" s="290">
        <f t="shared" si="137"/>
        <v>6099.14</v>
      </c>
      <c r="NW52" s="290">
        <v>554.49</v>
      </c>
      <c r="NX52" s="143">
        <v>554.49</v>
      </c>
      <c r="NY52" s="143">
        <v>554.49</v>
      </c>
      <c r="NZ52" s="290">
        <v>554.49</v>
      </c>
      <c r="OA52" s="290">
        <v>554.49</v>
      </c>
      <c r="OB52" s="290">
        <v>554.49</v>
      </c>
      <c r="OC52" s="290">
        <v>693.05</v>
      </c>
      <c r="OD52" s="290">
        <v>693.05</v>
      </c>
      <c r="OE52" s="290">
        <v>693.05</v>
      </c>
      <c r="OF52" s="290">
        <v>693.05</v>
      </c>
      <c r="OG52" s="290"/>
      <c r="OH52" s="290"/>
      <c r="OI52" s="8">
        <f t="shared" si="138"/>
        <v>3246.86</v>
      </c>
      <c r="OJ52" s="8">
        <v>0</v>
      </c>
      <c r="OK52" s="8">
        <v>0</v>
      </c>
      <c r="OL52" s="8">
        <v>0</v>
      </c>
      <c r="OM52" s="8"/>
      <c r="ON52" s="8">
        <v>0</v>
      </c>
      <c r="OO52" s="8">
        <v>0</v>
      </c>
      <c r="OP52" s="8">
        <v>0</v>
      </c>
      <c r="OQ52" s="8">
        <v>0</v>
      </c>
      <c r="OR52" s="8">
        <v>3246.86</v>
      </c>
      <c r="OS52" s="8">
        <v>0</v>
      </c>
      <c r="OT52" s="8"/>
      <c r="OU52" s="8"/>
      <c r="OV52" s="143">
        <f t="shared" si="139"/>
        <v>-2852.28</v>
      </c>
      <c r="OW52" s="8">
        <f t="shared" si="36"/>
        <v>-2852.28</v>
      </c>
      <c r="OX52" s="8">
        <f t="shared" si="37"/>
        <v>0</v>
      </c>
      <c r="OY52" s="290">
        <f t="shared" si="140"/>
        <v>7469.659999999998</v>
      </c>
      <c r="OZ52" s="290">
        <v>712.29</v>
      </c>
      <c r="PA52" s="143">
        <v>712.29</v>
      </c>
      <c r="PB52" s="143">
        <v>712.29</v>
      </c>
      <c r="PC52" s="143">
        <v>712.29</v>
      </c>
      <c r="PD52" s="143">
        <v>712.29</v>
      </c>
      <c r="PE52" s="143">
        <v>712.29</v>
      </c>
      <c r="PF52" s="143">
        <v>798.98</v>
      </c>
      <c r="PG52" s="143">
        <v>798.98</v>
      </c>
      <c r="PH52" s="143">
        <v>798.98</v>
      </c>
      <c r="PI52" s="143">
        <v>798.98</v>
      </c>
      <c r="PJ52" s="143"/>
      <c r="PK52" s="143"/>
      <c r="PL52" s="8">
        <f t="shared" si="141"/>
        <v>4430.38</v>
      </c>
      <c r="PM52" s="290">
        <v>0</v>
      </c>
      <c r="PN52" s="290">
        <v>0</v>
      </c>
      <c r="PO52" s="290">
        <v>0</v>
      </c>
      <c r="PP52" s="290">
        <v>0</v>
      </c>
      <c r="PQ52" s="290">
        <v>0</v>
      </c>
      <c r="PR52" s="290">
        <v>0</v>
      </c>
      <c r="PS52" s="290">
        <v>4430.38</v>
      </c>
      <c r="PT52" s="290">
        <v>0</v>
      </c>
      <c r="PU52" s="290">
        <v>0</v>
      </c>
      <c r="PV52" s="290">
        <v>0</v>
      </c>
      <c r="PW52" s="290"/>
      <c r="PX52" s="290"/>
      <c r="PY52" s="143">
        <f t="shared" si="142"/>
        <v>-3039.2799999999979</v>
      </c>
      <c r="PZ52" s="8">
        <f t="shared" si="38"/>
        <v>-3039.2799999999979</v>
      </c>
      <c r="QA52" s="8">
        <f t="shared" si="39"/>
        <v>0</v>
      </c>
      <c r="QB52" s="290">
        <f t="shared" si="143"/>
        <v>1027.5</v>
      </c>
      <c r="QC52" s="290">
        <v>90.91</v>
      </c>
      <c r="QD52" s="143">
        <v>90.91</v>
      </c>
      <c r="QE52" s="143">
        <v>90.91</v>
      </c>
      <c r="QF52" s="143">
        <v>90.91</v>
      </c>
      <c r="QG52" s="143">
        <v>90.91</v>
      </c>
      <c r="QH52" s="143">
        <v>90.91</v>
      </c>
      <c r="QI52" s="143">
        <v>120.51</v>
      </c>
      <c r="QJ52" s="143">
        <v>120.51</v>
      </c>
      <c r="QK52" s="143">
        <v>120.51</v>
      </c>
      <c r="QL52" s="143">
        <v>120.51</v>
      </c>
      <c r="QM52" s="143"/>
      <c r="QN52" s="143"/>
      <c r="QO52" s="8">
        <f t="shared" si="144"/>
        <v>0</v>
      </c>
      <c r="QP52" s="290">
        <v>0</v>
      </c>
      <c r="QQ52" s="290">
        <v>0</v>
      </c>
      <c r="QR52" s="290">
        <v>0</v>
      </c>
      <c r="QS52" s="290"/>
      <c r="QT52" s="290">
        <v>0</v>
      </c>
      <c r="QU52" s="290"/>
      <c r="QV52" s="290"/>
      <c r="QW52" s="290">
        <v>0</v>
      </c>
      <c r="QX52" s="290"/>
      <c r="QY52" s="290">
        <v>0</v>
      </c>
      <c r="QZ52" s="290"/>
      <c r="RA52" s="290"/>
      <c r="RB52" s="143">
        <f t="shared" si="145"/>
        <v>-1027.5</v>
      </c>
      <c r="RC52" s="8">
        <f t="shared" si="40"/>
        <v>-1027.5</v>
      </c>
      <c r="RD52" s="8">
        <f t="shared" si="41"/>
        <v>0</v>
      </c>
      <c r="RE52" s="290">
        <f t="shared" si="146"/>
        <v>4935.24</v>
      </c>
      <c r="RF52" s="8">
        <v>449.42</v>
      </c>
      <c r="RG52" s="143">
        <v>449.42</v>
      </c>
      <c r="RH52" s="143">
        <v>449.42</v>
      </c>
      <c r="RI52" s="143">
        <v>449.42</v>
      </c>
      <c r="RJ52" s="143">
        <v>449.42</v>
      </c>
      <c r="RK52" s="143">
        <v>449.42</v>
      </c>
      <c r="RL52" s="292">
        <v>559.67999999999995</v>
      </c>
      <c r="RM52" s="143">
        <v>559.67999999999995</v>
      </c>
      <c r="RN52" s="143">
        <v>559.67999999999995</v>
      </c>
      <c r="RO52" s="143">
        <v>559.67999999999995</v>
      </c>
      <c r="RP52" s="143"/>
      <c r="RQ52" s="143"/>
      <c r="RR52" s="8">
        <f t="shared" si="147"/>
        <v>0</v>
      </c>
      <c r="RS52" s="290">
        <v>0</v>
      </c>
      <c r="RT52" s="290"/>
      <c r="RU52" s="290">
        <v>0</v>
      </c>
      <c r="RV52" s="290">
        <v>0</v>
      </c>
      <c r="RW52" s="290">
        <v>0</v>
      </c>
      <c r="RX52" s="290">
        <v>0</v>
      </c>
      <c r="RY52" s="290"/>
      <c r="RZ52" s="290">
        <v>0</v>
      </c>
      <c r="SA52" s="290">
        <v>0</v>
      </c>
      <c r="SB52" s="290">
        <v>0</v>
      </c>
      <c r="SC52" s="290"/>
      <c r="SD52" s="290"/>
      <c r="SE52" s="8">
        <f t="shared" si="42"/>
        <v>-4935.24</v>
      </c>
      <c r="SF52" s="8">
        <f t="shared" si="43"/>
        <v>-4935.24</v>
      </c>
      <c r="SG52" s="8">
        <f t="shared" si="44"/>
        <v>0</v>
      </c>
      <c r="SH52" s="290">
        <f t="shared" si="148"/>
        <v>2914.4</v>
      </c>
      <c r="SI52" s="290">
        <v>277.02</v>
      </c>
      <c r="SJ52" s="143">
        <v>277.02</v>
      </c>
      <c r="SK52" s="143">
        <v>277.02</v>
      </c>
      <c r="SL52" s="143">
        <v>277.02</v>
      </c>
      <c r="SM52" s="143">
        <v>277.02</v>
      </c>
      <c r="SN52" s="143">
        <v>277.02</v>
      </c>
      <c r="SO52" s="143">
        <v>313.07</v>
      </c>
      <c r="SP52" s="143">
        <v>313.07</v>
      </c>
      <c r="SQ52" s="143">
        <v>313.07</v>
      </c>
      <c r="SR52" s="143">
        <v>313.07</v>
      </c>
      <c r="SS52" s="143"/>
      <c r="ST52" s="143"/>
      <c r="SU52" s="8">
        <f t="shared" si="149"/>
        <v>0</v>
      </c>
      <c r="SV52" s="290">
        <v>0</v>
      </c>
      <c r="SW52" s="290">
        <v>0</v>
      </c>
      <c r="SX52" s="290">
        <v>0</v>
      </c>
      <c r="SY52" s="290">
        <v>0</v>
      </c>
      <c r="SZ52" s="290">
        <v>0</v>
      </c>
      <c r="TA52" s="290"/>
      <c r="TB52" s="290"/>
      <c r="TC52" s="290">
        <v>0</v>
      </c>
      <c r="TD52" s="290">
        <v>0</v>
      </c>
      <c r="TE52" s="290">
        <f>VLOOKUP(C52,'[2]Фін.рез.(витрати)'!$C$8:$AH$94,32,0)</f>
        <v>0</v>
      </c>
      <c r="TF52" s="290"/>
      <c r="TG52" s="290"/>
      <c r="TH52" s="8">
        <f t="shared" si="45"/>
        <v>-2914.4</v>
      </c>
      <c r="TI52" s="8">
        <f t="shared" si="46"/>
        <v>-2914.4</v>
      </c>
      <c r="TJ52" s="8">
        <f t="shared" si="47"/>
        <v>0</v>
      </c>
      <c r="TK52" s="290">
        <f t="shared" si="150"/>
        <v>1143.3599999999999</v>
      </c>
      <c r="TL52" s="290">
        <v>100.78</v>
      </c>
      <c r="TM52" s="143">
        <v>100.78</v>
      </c>
      <c r="TN52" s="143">
        <v>100.78</v>
      </c>
      <c r="TO52" s="143">
        <v>100.78</v>
      </c>
      <c r="TP52" s="143">
        <v>100.78</v>
      </c>
      <c r="TQ52" s="143">
        <v>100.78</v>
      </c>
      <c r="TR52" s="143">
        <v>134.66999999999999</v>
      </c>
      <c r="TS52" s="143">
        <v>134.66999999999999</v>
      </c>
      <c r="TT52" s="143">
        <v>134.66999999999999</v>
      </c>
      <c r="TU52" s="143">
        <v>134.66999999999999</v>
      </c>
      <c r="TV52" s="143"/>
      <c r="TW52" s="143"/>
      <c r="TX52" s="8">
        <f t="shared" si="151"/>
        <v>3585.68</v>
      </c>
      <c r="TY52" s="290">
        <v>0</v>
      </c>
      <c r="TZ52" s="290">
        <v>0</v>
      </c>
      <c r="UA52" s="290">
        <v>3585.68</v>
      </c>
      <c r="UB52" s="290">
        <v>0</v>
      </c>
      <c r="UC52" s="290">
        <v>0</v>
      </c>
      <c r="UD52" s="290">
        <v>0</v>
      </c>
      <c r="UE52" s="290">
        <v>0</v>
      </c>
      <c r="UF52" s="290">
        <v>0</v>
      </c>
      <c r="UG52" s="290">
        <v>0</v>
      </c>
      <c r="UH52" s="290">
        <f>VLOOKUP(C52,'[2]Фін.рез.(витрати)'!$C$8:$AI$94,33,0)</f>
        <v>0</v>
      </c>
      <c r="UI52" s="290"/>
      <c r="UJ52" s="290"/>
      <c r="UK52" s="8">
        <f t="shared" si="48"/>
        <v>2442.3199999999997</v>
      </c>
      <c r="UL52" s="8">
        <f t="shared" si="49"/>
        <v>0</v>
      </c>
      <c r="UM52" s="8">
        <f t="shared" si="50"/>
        <v>2442.3199999999997</v>
      </c>
      <c r="UN52" s="290">
        <f t="shared" si="152"/>
        <v>33.44</v>
      </c>
      <c r="UO52" s="290">
        <v>3</v>
      </c>
      <c r="UP52" s="143">
        <v>3</v>
      </c>
      <c r="UQ52" s="143">
        <v>3</v>
      </c>
      <c r="UR52" s="143">
        <v>3</v>
      </c>
      <c r="US52" s="143">
        <v>3</v>
      </c>
      <c r="UT52" s="143">
        <v>3</v>
      </c>
      <c r="UU52" s="143">
        <v>3.86</v>
      </c>
      <c r="UV52" s="143">
        <v>3.86</v>
      </c>
      <c r="UW52" s="143">
        <v>3.86</v>
      </c>
      <c r="UX52" s="143">
        <v>3.86</v>
      </c>
      <c r="UY52" s="143"/>
      <c r="UZ52" s="143"/>
      <c r="VA52" s="8">
        <f t="shared" si="51"/>
        <v>0</v>
      </c>
      <c r="VB52" s="143"/>
      <c r="VC52" s="143"/>
      <c r="VD52" s="143"/>
      <c r="VE52" s="143"/>
      <c r="VF52" s="143"/>
      <c r="VG52" s="143"/>
      <c r="VH52" s="143"/>
      <c r="VI52" s="143"/>
      <c r="VJ52" s="143"/>
      <c r="VK52" s="143"/>
      <c r="VL52" s="143"/>
      <c r="VM52" s="143"/>
      <c r="VN52" s="8">
        <f t="shared" si="52"/>
        <v>-33.44</v>
      </c>
      <c r="VO52" s="8">
        <f t="shared" si="53"/>
        <v>-33.44</v>
      </c>
      <c r="VP52" s="8">
        <f t="shared" si="54"/>
        <v>0</v>
      </c>
      <c r="VQ52" s="88">
        <f t="shared" si="55"/>
        <v>0</v>
      </c>
      <c r="VR52" s="150"/>
      <c r="VS52" s="150"/>
      <c r="VT52" s="150"/>
      <c r="VU52" s="150"/>
      <c r="VV52" s="150"/>
      <c r="VW52" s="150"/>
      <c r="VX52" s="150"/>
      <c r="VY52" s="150"/>
      <c r="VZ52" s="150"/>
      <c r="WA52" s="150"/>
      <c r="WB52" s="150"/>
      <c r="WC52" s="150"/>
      <c r="WD52" s="88">
        <f t="shared" si="56"/>
        <v>0</v>
      </c>
      <c r="WE52" s="143"/>
      <c r="WF52" s="143"/>
      <c r="WG52" s="143"/>
      <c r="WH52" s="143"/>
      <c r="WI52" s="143"/>
      <c r="WJ52" s="143"/>
      <c r="WK52" s="143"/>
      <c r="WL52" s="143"/>
      <c r="WM52" s="143"/>
      <c r="WN52" s="143"/>
      <c r="WO52" s="143"/>
      <c r="WP52" s="143"/>
      <c r="WQ52" s="88">
        <f t="shared" si="57"/>
        <v>0</v>
      </c>
      <c r="WR52" s="88">
        <f t="shared" si="58"/>
        <v>0</v>
      </c>
      <c r="WS52" s="88">
        <f t="shared" si="59"/>
        <v>0</v>
      </c>
      <c r="WT52" s="291">
        <f t="shared" si="153"/>
        <v>55333.860000000008</v>
      </c>
      <c r="WU52" s="291">
        <v>4758.3500000000004</v>
      </c>
      <c r="WV52" s="150">
        <v>4758.3500000000004</v>
      </c>
      <c r="WW52" s="150">
        <v>4758.3500000000004</v>
      </c>
      <c r="WX52" s="150">
        <v>4758.3500000000004</v>
      </c>
      <c r="WY52" s="150">
        <v>4758.3500000000004</v>
      </c>
      <c r="WZ52" s="150">
        <v>4758.3500000000004</v>
      </c>
      <c r="XA52" s="150">
        <v>6695.94</v>
      </c>
      <c r="XB52" s="150">
        <v>6695.94</v>
      </c>
      <c r="XC52" s="150">
        <v>6695.94</v>
      </c>
      <c r="XD52" s="150">
        <v>6695.94</v>
      </c>
      <c r="XE52" s="150"/>
      <c r="XF52" s="150"/>
      <c r="XG52" s="291">
        <f t="shared" si="154"/>
        <v>83003.536859260581</v>
      </c>
      <c r="XH52" s="290">
        <v>8456.9267688545951</v>
      </c>
      <c r="XI52" s="290">
        <v>9350.2261301186827</v>
      </c>
      <c r="XJ52" s="290"/>
      <c r="XK52" s="290">
        <v>7342.1105530978139</v>
      </c>
      <c r="XL52" s="290">
        <v>7565.6342162342025</v>
      </c>
      <c r="XM52" s="290">
        <v>9818.6227497087784</v>
      </c>
      <c r="XN52" s="290">
        <v>9388.658938581606</v>
      </c>
      <c r="XO52" s="290">
        <v>9540.0814462068629</v>
      </c>
      <c r="XP52" s="290">
        <v>12248.269304355697</v>
      </c>
      <c r="XQ52" s="290">
        <f>VLOOKUP(C52,'[2]Фін.рез.(витрати)'!$C$8:$AL$94,36,0)</f>
        <v>9293.0067521023502</v>
      </c>
      <c r="XR52" s="290"/>
      <c r="XS52" s="290"/>
      <c r="XT52" s="88">
        <f t="shared" si="60"/>
        <v>27669.676859260573</v>
      </c>
      <c r="XU52" s="88">
        <f t="shared" si="61"/>
        <v>0</v>
      </c>
      <c r="XV52" s="88">
        <f t="shared" si="62"/>
        <v>27669.676859260573</v>
      </c>
      <c r="XW52" s="291">
        <f t="shared" si="155"/>
        <v>50263.200000000004</v>
      </c>
      <c r="XX52" s="291">
        <v>4441.8599999999997</v>
      </c>
      <c r="XY52" s="150">
        <v>4441.8599999999997</v>
      </c>
      <c r="XZ52" s="150">
        <v>4441.8599999999997</v>
      </c>
      <c r="YA52" s="150">
        <v>4441.8599999999997</v>
      </c>
      <c r="YB52" s="150">
        <v>4441.8599999999997</v>
      </c>
      <c r="YC52" s="150">
        <v>4441.8599999999997</v>
      </c>
      <c r="YD52" s="150">
        <v>5903.01</v>
      </c>
      <c r="YE52" s="150">
        <v>5903.01</v>
      </c>
      <c r="YF52" s="150">
        <v>5903.01</v>
      </c>
      <c r="YG52" s="150">
        <v>5903.01</v>
      </c>
      <c r="YH52" s="150"/>
      <c r="YI52" s="150"/>
      <c r="YJ52" s="88">
        <f t="shared" si="156"/>
        <v>46515.760689027884</v>
      </c>
      <c r="YK52" s="290">
        <v>5370.9453573008286</v>
      </c>
      <c r="YL52" s="290">
        <v>4041.1531821967583</v>
      </c>
      <c r="YM52" s="290">
        <v>4135.990355425929</v>
      </c>
      <c r="YN52" s="290">
        <v>4022.0434158403395</v>
      </c>
      <c r="YO52" s="290">
        <v>3966.9650895279747</v>
      </c>
      <c r="YP52" s="290">
        <v>5185.0369938136228</v>
      </c>
      <c r="YQ52" s="290">
        <v>5695.8876060945258</v>
      </c>
      <c r="YR52" s="290">
        <v>4468.5225058285896</v>
      </c>
      <c r="YS52" s="290">
        <v>4751.2606143809589</v>
      </c>
      <c r="YT52" s="290">
        <f>VLOOKUP(C52,'[2]Фін.рез.(витрати)'!$C$8:$AM$94,37,0)</f>
        <v>4877.9555686183585</v>
      </c>
      <c r="YU52" s="290"/>
      <c r="YV52" s="290"/>
      <c r="YW52" s="143">
        <f t="shared" si="157"/>
        <v>-3747.4393109721204</v>
      </c>
      <c r="YX52" s="88">
        <f t="shared" si="63"/>
        <v>-3747.4393109721204</v>
      </c>
      <c r="YY52" s="88">
        <f t="shared" si="64"/>
        <v>0</v>
      </c>
      <c r="YZ52" s="291">
        <f t="shared" si="158"/>
        <v>3694.9799999999996</v>
      </c>
      <c r="ZA52" s="291">
        <v>349.93</v>
      </c>
      <c r="ZB52" s="150">
        <v>349.93</v>
      </c>
      <c r="ZC52" s="150">
        <v>349.93</v>
      </c>
      <c r="ZD52" s="150">
        <v>349.93</v>
      </c>
      <c r="ZE52" s="150">
        <v>349.93</v>
      </c>
      <c r="ZF52" s="150">
        <v>349.93</v>
      </c>
      <c r="ZG52" s="150">
        <v>398.85</v>
      </c>
      <c r="ZH52" s="150">
        <v>398.85</v>
      </c>
      <c r="ZI52" s="150">
        <v>398.85</v>
      </c>
      <c r="ZJ52" s="150">
        <v>398.85</v>
      </c>
      <c r="ZK52" s="150"/>
      <c r="ZL52" s="150"/>
      <c r="ZM52" s="88">
        <f t="shared" si="159"/>
        <v>11323.11961775601</v>
      </c>
      <c r="ZN52" s="291"/>
      <c r="ZO52" s="290">
        <v>1417.7655639855466</v>
      </c>
      <c r="ZP52" s="290">
        <v>8967.1331577936016</v>
      </c>
      <c r="ZQ52" s="290">
        <v>938.22089597686261</v>
      </c>
      <c r="ZR52" s="290"/>
      <c r="ZS52" s="290"/>
      <c r="ZT52" s="290"/>
      <c r="ZU52" s="290"/>
      <c r="ZV52" s="290"/>
      <c r="ZW52" s="290"/>
      <c r="ZX52" s="290"/>
      <c r="ZY52" s="290"/>
      <c r="ZZ52" s="88">
        <f t="shared" si="65"/>
        <v>7628.1396177560109</v>
      </c>
      <c r="AAA52" s="88">
        <f t="shared" si="66"/>
        <v>0</v>
      </c>
      <c r="AAB52" s="88">
        <f t="shared" si="67"/>
        <v>7628.1396177560109</v>
      </c>
      <c r="AAC52" s="291">
        <f t="shared" si="160"/>
        <v>1133.92</v>
      </c>
      <c r="AAD52" s="291">
        <v>112.36</v>
      </c>
      <c r="AAE52" s="150">
        <v>112.36</v>
      </c>
      <c r="AAF52" s="150">
        <v>112.36</v>
      </c>
      <c r="AAG52" s="150">
        <v>112.36</v>
      </c>
      <c r="AAH52" s="150">
        <v>112.36</v>
      </c>
      <c r="AAI52" s="150">
        <v>112.36</v>
      </c>
      <c r="AAJ52" s="150">
        <v>114.94</v>
      </c>
      <c r="AAK52" s="150">
        <v>114.94</v>
      </c>
      <c r="AAL52" s="150">
        <v>114.94</v>
      </c>
      <c r="AAM52" s="150">
        <v>114.94</v>
      </c>
      <c r="AAN52" s="150"/>
      <c r="AAO52" s="150"/>
      <c r="AAP52" s="88">
        <f t="shared" si="161"/>
        <v>1704.9581796104003</v>
      </c>
      <c r="AAQ52" s="290">
        <v>176.41054717000003</v>
      </c>
      <c r="AAR52" s="290">
        <v>172.48195887780003</v>
      </c>
      <c r="AAS52" s="290">
        <v>172.07695076000002</v>
      </c>
      <c r="AAT52" s="290">
        <v>171.20430470000002</v>
      </c>
      <c r="AAU52" s="290">
        <v>171.99334984260003</v>
      </c>
      <c r="AAV52" s="290">
        <v>171.99752284000002</v>
      </c>
      <c r="AAW52" s="290">
        <v>167.98626130000002</v>
      </c>
      <c r="AAX52" s="290">
        <v>166.67388166000001</v>
      </c>
      <c r="AAY52" s="290">
        <v>165.46806276000001</v>
      </c>
      <c r="AAZ52" s="290">
        <f>VLOOKUP(C52,'[2]Фін.рез.(витрати)'!$C$8:$AO$94,39,0)</f>
        <v>168.6653397</v>
      </c>
      <c r="ABA52" s="290"/>
      <c r="ABB52" s="290"/>
      <c r="ABC52" s="88">
        <f t="shared" si="68"/>
        <v>571.03817961040022</v>
      </c>
      <c r="ABD52" s="88">
        <f t="shared" si="69"/>
        <v>0</v>
      </c>
      <c r="ABE52" s="88">
        <f t="shared" si="70"/>
        <v>571.03817961040022</v>
      </c>
      <c r="ABF52" s="291">
        <f t="shared" si="162"/>
        <v>245.07999999999998</v>
      </c>
      <c r="ABG52" s="291">
        <v>24.3</v>
      </c>
      <c r="ABH52" s="150">
        <v>24.3</v>
      </c>
      <c r="ABI52" s="150">
        <v>24.3</v>
      </c>
      <c r="ABJ52" s="150">
        <v>24.3</v>
      </c>
      <c r="ABK52" s="150">
        <v>24.3</v>
      </c>
      <c r="ABL52" s="150">
        <v>24.3</v>
      </c>
      <c r="ABM52" s="150">
        <v>24.82</v>
      </c>
      <c r="ABN52" s="150">
        <v>24.82</v>
      </c>
      <c r="ABO52" s="150">
        <v>24.82</v>
      </c>
      <c r="ABP52" s="150">
        <v>24.82</v>
      </c>
      <c r="ABQ52" s="150"/>
      <c r="ABR52" s="150"/>
      <c r="ABS52" s="88">
        <f t="shared" si="163"/>
        <v>4453.8177599999999</v>
      </c>
      <c r="ABT52" s="290">
        <v>0</v>
      </c>
      <c r="ABU52" s="290"/>
      <c r="ABV52" s="290"/>
      <c r="ABW52" s="290"/>
      <c r="ABX52" s="290"/>
      <c r="ABY52" s="290"/>
      <c r="ABZ52" s="290"/>
      <c r="ACA52" s="290">
        <v>0</v>
      </c>
      <c r="ACB52" s="290">
        <v>4453.8177599999999</v>
      </c>
      <c r="ACC52" s="290">
        <f>VLOOKUP(C52,'[2]Фін.рез.(витрати)'!$C$8:$AP$94,40,0)</f>
        <v>0</v>
      </c>
      <c r="ACD52" s="290"/>
      <c r="ACE52" s="290"/>
      <c r="ACF52" s="88">
        <f t="shared" si="71"/>
        <v>4208.73776</v>
      </c>
      <c r="ACG52" s="88">
        <f t="shared" si="72"/>
        <v>0</v>
      </c>
      <c r="ACH52" s="88">
        <f t="shared" si="73"/>
        <v>4208.73776</v>
      </c>
      <c r="ACI52" s="86">
        <f t="shared" si="74"/>
        <v>41027.399999999994</v>
      </c>
      <c r="ACJ52" s="88">
        <f t="shared" si="75"/>
        <v>21859.764039756003</v>
      </c>
      <c r="ACK52" s="288">
        <f t="shared" si="76"/>
        <v>-19167.635960243992</v>
      </c>
      <c r="ACL52" s="88">
        <f t="shared" si="77"/>
        <v>-19167.635960243992</v>
      </c>
      <c r="ACM52" s="88">
        <f t="shared" si="78"/>
        <v>0</v>
      </c>
      <c r="ACN52" s="290">
        <f t="shared" si="164"/>
        <v>14688.899999999998</v>
      </c>
      <c r="ACO52" s="290">
        <v>1512.07</v>
      </c>
      <c r="ACP52" s="143">
        <v>1512.07</v>
      </c>
      <c r="ACQ52" s="143">
        <v>1512.07</v>
      </c>
      <c r="ACR52" s="143">
        <v>1512.07</v>
      </c>
      <c r="ACS52" s="143">
        <v>1512.07</v>
      </c>
      <c r="ACT52" s="143">
        <v>1512.07</v>
      </c>
      <c r="ACU52" s="143">
        <v>1404.12</v>
      </c>
      <c r="ACV52" s="143">
        <v>1404.12</v>
      </c>
      <c r="ACW52" s="143">
        <v>1404.12</v>
      </c>
      <c r="ACX52" s="143">
        <v>1404.12</v>
      </c>
      <c r="ACY52" s="143"/>
      <c r="ACZ52" s="143"/>
      <c r="ADA52" s="8">
        <f t="shared" si="165"/>
        <v>11248.170605280002</v>
      </c>
      <c r="ADB52" s="290">
        <v>779.28818039999999</v>
      </c>
      <c r="ADC52" s="290">
        <v>933.9833213280001</v>
      </c>
      <c r="ADD52" s="290">
        <v>686.58226560000003</v>
      </c>
      <c r="ADE52" s="290">
        <v>862.00768800000003</v>
      </c>
      <c r="ADF52" s="290">
        <v>1045.712305152</v>
      </c>
      <c r="ADG52" s="290">
        <v>1397.0395619999999</v>
      </c>
      <c r="ADH52" s="290">
        <v>1216.84203</v>
      </c>
      <c r="ADI52" s="290">
        <v>1440.8857008</v>
      </c>
      <c r="ADJ52" s="290">
        <v>1571.93568</v>
      </c>
      <c r="ADK52" s="290">
        <f>VLOOKUP(C52,'[2]Фін.рез.(витрати)'!$C$8:$AR$94,42,0)</f>
        <v>1313.8938719999999</v>
      </c>
      <c r="ADL52" s="290"/>
      <c r="ADM52" s="290"/>
      <c r="ADN52" s="8">
        <f t="shared" si="79"/>
        <v>-3440.729394719996</v>
      </c>
      <c r="ADO52" s="8">
        <f t="shared" si="80"/>
        <v>-3440.729394719996</v>
      </c>
      <c r="ADP52" s="8">
        <f t="shared" si="81"/>
        <v>0</v>
      </c>
      <c r="ADQ52" s="290">
        <f t="shared" si="166"/>
        <v>26338.5</v>
      </c>
      <c r="ADR52" s="290">
        <v>2711.43</v>
      </c>
      <c r="ADS52" s="143">
        <v>2711.43</v>
      </c>
      <c r="ADT52" s="143">
        <v>2711.43</v>
      </c>
      <c r="ADU52" s="143">
        <v>2711.43</v>
      </c>
      <c r="ADV52" s="143">
        <v>2711.43</v>
      </c>
      <c r="ADW52" s="143">
        <v>2711.43</v>
      </c>
      <c r="ADX52" s="143">
        <v>2517.48</v>
      </c>
      <c r="ADY52" s="143">
        <v>2517.48</v>
      </c>
      <c r="ADZ52" s="143">
        <v>2517.48</v>
      </c>
      <c r="AEA52" s="143">
        <v>2517.48</v>
      </c>
      <c r="AEB52" s="143"/>
      <c r="AEC52" s="143"/>
      <c r="AED52" s="8">
        <f t="shared" si="167"/>
        <v>10611.593434475999</v>
      </c>
      <c r="AEE52" s="290">
        <v>1173.1219920000001</v>
      </c>
      <c r="AEF52" s="290">
        <v>1007.718846696</v>
      </c>
      <c r="AEG52" s="290">
        <v>613.01988000000006</v>
      </c>
      <c r="AEH52" s="290">
        <v>979.92383400000006</v>
      </c>
      <c r="AEI52" s="290">
        <v>1082.47562838</v>
      </c>
      <c r="AEJ52" s="290">
        <v>1401.1244729999999</v>
      </c>
      <c r="AEK52" s="290">
        <v>1180.9352160000001</v>
      </c>
      <c r="AEL52" s="290">
        <v>1064.8303667999999</v>
      </c>
      <c r="AEM52" s="290">
        <v>1171.0920816</v>
      </c>
      <c r="AEN52" s="290">
        <f>VLOOKUP(C52,'[2]Фін.рез.(витрати)'!$C$8:$AS$94,43,0)</f>
        <v>937.35111599999993</v>
      </c>
      <c r="AEO52" s="290"/>
      <c r="AEP52" s="290"/>
      <c r="AEQ52" s="8">
        <f t="shared" si="82"/>
        <v>-15726.906565524001</v>
      </c>
      <c r="AER52" s="8">
        <f t="shared" si="83"/>
        <v>-15726.906565524001</v>
      </c>
      <c r="AES52" s="8">
        <f t="shared" si="84"/>
        <v>0</v>
      </c>
      <c r="AET52" s="290">
        <f t="shared" si="168"/>
        <v>0</v>
      </c>
      <c r="AEU52" s="290"/>
      <c r="AEV52" s="143"/>
      <c r="AEW52" s="143"/>
      <c r="AEX52" s="143"/>
      <c r="AEY52" s="143"/>
      <c r="AEZ52" s="143"/>
      <c r="AFA52" s="143"/>
      <c r="AFB52" s="143"/>
      <c r="AFC52" s="143"/>
      <c r="AFD52" s="143"/>
      <c r="AFE52" s="143"/>
      <c r="AFF52" s="143"/>
      <c r="AFG52" s="8">
        <f t="shared" si="169"/>
        <v>0</v>
      </c>
      <c r="AFH52" s="290"/>
      <c r="AFI52" s="290"/>
      <c r="AFJ52" s="290"/>
      <c r="AFK52" s="290"/>
      <c r="AFL52" s="290"/>
      <c r="AFM52" s="290"/>
      <c r="AFN52" s="290"/>
      <c r="AFO52" s="290"/>
      <c r="AFP52" s="290"/>
      <c r="AFQ52" s="290"/>
      <c r="AFR52" s="290"/>
      <c r="AFS52" s="290"/>
      <c r="AFT52" s="8">
        <f t="shared" si="85"/>
        <v>0</v>
      </c>
      <c r="AFU52" s="8">
        <f t="shared" si="86"/>
        <v>0</v>
      </c>
      <c r="AFV52" s="94">
        <f t="shared" si="87"/>
        <v>0</v>
      </c>
      <c r="AFW52" s="293">
        <f t="shared" si="88"/>
        <v>376039.98</v>
      </c>
      <c r="AFX52" s="294">
        <f t="shared" si="89"/>
        <v>411606.68158064596</v>
      </c>
      <c r="AFY52" s="295">
        <f t="shared" si="90"/>
        <v>35566.701580645982</v>
      </c>
      <c r="AFZ52" s="8">
        <f t="shared" si="170"/>
        <v>0</v>
      </c>
      <c r="AGA52" s="95">
        <f t="shared" si="171"/>
        <v>35566.701580645982</v>
      </c>
      <c r="AGB52" s="296">
        <f t="shared" si="91"/>
        <v>451247.97599999997</v>
      </c>
      <c r="AGC52" s="295">
        <f t="shared" si="91"/>
        <v>493928.01789677516</v>
      </c>
      <c r="AGD52" s="295">
        <f t="shared" si="92"/>
        <v>42680.04189677519</v>
      </c>
      <c r="AGE52" s="8">
        <f t="shared" si="93"/>
        <v>0</v>
      </c>
      <c r="AGF52" s="94">
        <f t="shared" si="94"/>
        <v>42680.04189677519</v>
      </c>
      <c r="AGG52" s="107">
        <f t="shared" si="172"/>
        <v>22562.398799999999</v>
      </c>
      <c r="AGH52" s="140">
        <f t="shared" si="173"/>
        <v>24696.40089483876</v>
      </c>
      <c r="AGI52" s="295">
        <f t="shared" si="95"/>
        <v>2134.002094838761</v>
      </c>
      <c r="AGJ52" s="8">
        <f t="shared" si="96"/>
        <v>0</v>
      </c>
      <c r="AGK52" s="95">
        <f t="shared" si="97"/>
        <v>2134.002094838761</v>
      </c>
      <c r="AGL52" s="108">
        <f t="shared" si="174"/>
        <v>473810.37479999999</v>
      </c>
      <c r="AGM52" s="108">
        <f t="shared" si="174"/>
        <v>518624.41879161389</v>
      </c>
      <c r="AGN52" s="297">
        <f t="shared" si="99"/>
        <v>44814.0439916139</v>
      </c>
      <c r="AGO52" s="108">
        <f t="shared" si="100"/>
        <v>0</v>
      </c>
      <c r="AGP52" s="109">
        <f t="shared" si="101"/>
        <v>44814.0439916139</v>
      </c>
      <c r="AGQ52" s="139">
        <f t="shared" si="175"/>
        <v>4.7619047619047623E-2</v>
      </c>
      <c r="AGR52" s="298"/>
      <c r="AGS52" s="298">
        <v>0.05</v>
      </c>
      <c r="AGT52" s="299"/>
      <c r="AGU52" s="177"/>
      <c r="AGV52" s="9"/>
      <c r="AGW52" s="9"/>
      <c r="AGX52" s="9"/>
      <c r="AGY52" s="9"/>
      <c r="AGZ52" s="9"/>
      <c r="AHA52" s="9"/>
      <c r="AHB52" s="9"/>
      <c r="AHC52" s="9"/>
      <c r="AHD52" s="9"/>
      <c r="AHE52" s="9"/>
      <c r="AHF52" s="9"/>
      <c r="AHG52" s="9"/>
      <c r="AHH52" s="9"/>
    </row>
    <row r="53" spans="1:892" s="141" customFormat="1" ht="12.75" outlineLevel="1" x14ac:dyDescent="0.25">
      <c r="A53" s="154">
        <v>483</v>
      </c>
      <c r="B53" s="285">
        <v>3</v>
      </c>
      <c r="C53" s="300" t="s">
        <v>754</v>
      </c>
      <c r="D53" s="301">
        <v>5</v>
      </c>
      <c r="E53" s="149">
        <v>2874.39</v>
      </c>
      <c r="F53" s="288">
        <f t="shared" si="0"/>
        <v>32052.82</v>
      </c>
      <c r="G53" s="289">
        <f t="shared" si="1"/>
        <v>39051.940616376814</v>
      </c>
      <c r="H53" s="288">
        <f t="shared" si="2"/>
        <v>6999.1206163768147</v>
      </c>
      <c r="I53" s="88">
        <f t="shared" si="3"/>
        <v>0</v>
      </c>
      <c r="J53" s="88">
        <f t="shared" si="4"/>
        <v>6999.1206163768147</v>
      </c>
      <c r="K53" s="290">
        <f t="shared" si="102"/>
        <v>8732.3799999999992</v>
      </c>
      <c r="L53" s="143">
        <v>770.91</v>
      </c>
      <c r="M53" s="143">
        <v>770.91</v>
      </c>
      <c r="N53" s="143">
        <v>770.91</v>
      </c>
      <c r="O53" s="143">
        <v>770.91</v>
      </c>
      <c r="P53" s="143">
        <v>770.91</v>
      </c>
      <c r="Q53" s="143">
        <v>770.91</v>
      </c>
      <c r="R53" s="143">
        <v>1026.73</v>
      </c>
      <c r="S53" s="143">
        <v>1026.73</v>
      </c>
      <c r="T53" s="143">
        <v>1026.73</v>
      </c>
      <c r="U53" s="143">
        <v>1026.73</v>
      </c>
      <c r="V53" s="143"/>
      <c r="W53" s="143"/>
      <c r="X53" s="143">
        <f t="shared" si="103"/>
        <v>10573.747282575689</v>
      </c>
      <c r="Y53" s="290">
        <v>0</v>
      </c>
      <c r="Z53" s="290">
        <v>0</v>
      </c>
      <c r="AA53" s="290">
        <v>4842.6218145374169</v>
      </c>
      <c r="AB53" s="290">
        <v>0</v>
      </c>
      <c r="AC53" s="290">
        <v>0</v>
      </c>
      <c r="AD53" s="290">
        <v>0</v>
      </c>
      <c r="AE53" s="290">
        <v>0</v>
      </c>
      <c r="AF53" s="290">
        <v>0</v>
      </c>
      <c r="AG53" s="290">
        <v>5731.1254680382708</v>
      </c>
      <c r="AH53" s="290">
        <v>0</v>
      </c>
      <c r="AI53" s="290"/>
      <c r="AJ53" s="290"/>
      <c r="AK53" s="143"/>
      <c r="AL53" s="143">
        <f t="shared" si="104"/>
        <v>0</v>
      </c>
      <c r="AM53" s="143">
        <f t="shared" si="5"/>
        <v>0</v>
      </c>
      <c r="AN53" s="290">
        <f t="shared" si="105"/>
        <v>1875.2599999999998</v>
      </c>
      <c r="AO53" s="143">
        <v>164.99</v>
      </c>
      <c r="AP53" s="143">
        <v>164.99</v>
      </c>
      <c r="AQ53" s="143">
        <v>164.99</v>
      </c>
      <c r="AR53" s="143">
        <v>164.99</v>
      </c>
      <c r="AS53" s="143">
        <v>164.99</v>
      </c>
      <c r="AT53" s="143">
        <v>164.99</v>
      </c>
      <c r="AU53" s="143">
        <v>221.33</v>
      </c>
      <c r="AV53" s="143">
        <v>221.33</v>
      </c>
      <c r="AW53" s="143">
        <v>221.33</v>
      </c>
      <c r="AX53" s="143">
        <v>221.33</v>
      </c>
      <c r="AY53" s="143"/>
      <c r="AZ53" s="143"/>
      <c r="BA53" s="8">
        <f t="shared" si="106"/>
        <v>2366.711416361064</v>
      </c>
      <c r="BB53" s="290">
        <v>0</v>
      </c>
      <c r="BC53" s="290">
        <v>0</v>
      </c>
      <c r="BD53" s="290">
        <v>1083.9257435519842</v>
      </c>
      <c r="BE53" s="290">
        <v>0</v>
      </c>
      <c r="BF53" s="290">
        <v>0</v>
      </c>
      <c r="BG53" s="290">
        <v>0</v>
      </c>
      <c r="BH53" s="290">
        <v>0</v>
      </c>
      <c r="BI53" s="290">
        <v>0</v>
      </c>
      <c r="BJ53" s="290">
        <v>1282.7856728090799</v>
      </c>
      <c r="BK53" s="290">
        <v>0</v>
      </c>
      <c r="BL53" s="290"/>
      <c r="BM53" s="290"/>
      <c r="BN53" s="143"/>
      <c r="BO53" s="8">
        <f t="shared" si="6"/>
        <v>0</v>
      </c>
      <c r="BP53" s="8">
        <f t="shared" si="7"/>
        <v>0</v>
      </c>
      <c r="BQ53" s="290">
        <f t="shared" si="107"/>
        <v>1743.58</v>
      </c>
      <c r="BR53" s="143">
        <v>165.85</v>
      </c>
      <c r="BS53" s="263">
        <v>165.85</v>
      </c>
      <c r="BT53" s="143">
        <v>165.85</v>
      </c>
      <c r="BU53" s="143">
        <v>165.85</v>
      </c>
      <c r="BV53" s="143">
        <v>165.85</v>
      </c>
      <c r="BW53" s="143">
        <v>165.85</v>
      </c>
      <c r="BX53" s="143">
        <v>187.12</v>
      </c>
      <c r="BY53" s="143">
        <v>187.12</v>
      </c>
      <c r="BZ53" s="143">
        <v>187.12</v>
      </c>
      <c r="CA53" s="143">
        <v>187.12</v>
      </c>
      <c r="CB53" s="143"/>
      <c r="CC53" s="143"/>
      <c r="CD53" s="290">
        <f t="shared" si="108"/>
        <v>1864.7908961102</v>
      </c>
      <c r="CE53" s="290">
        <v>192.94830858499998</v>
      </c>
      <c r="CF53" s="290">
        <v>188.65143133889998</v>
      </c>
      <c r="CG53" s="290">
        <v>188.20845538</v>
      </c>
      <c r="CH53" s="290">
        <v>187.25400234999998</v>
      </c>
      <c r="CI53" s="290">
        <v>188.11701722129999</v>
      </c>
      <c r="CJ53" s="290">
        <v>188.12149852499999</v>
      </c>
      <c r="CK53" s="290">
        <v>183.73428064999999</v>
      </c>
      <c r="CL53" s="290">
        <v>182.29887083</v>
      </c>
      <c r="CM53" s="290">
        <v>180.98001137999998</v>
      </c>
      <c r="CN53" s="290">
        <v>184.47701984999998</v>
      </c>
      <c r="CO53" s="290"/>
      <c r="CP53" s="290"/>
      <c r="CQ53" s="143"/>
      <c r="CR53" s="8">
        <f t="shared" si="8"/>
        <v>0</v>
      </c>
      <c r="CS53" s="8">
        <f t="shared" si="9"/>
        <v>0</v>
      </c>
      <c r="CT53" s="290">
        <f t="shared" si="109"/>
        <v>0</v>
      </c>
      <c r="CU53" s="290">
        <v>0</v>
      </c>
      <c r="CV53" s="143">
        <v>0</v>
      </c>
      <c r="CW53" s="143">
        <v>0</v>
      </c>
      <c r="CX53" s="143">
        <v>0</v>
      </c>
      <c r="CY53" s="143">
        <v>0</v>
      </c>
      <c r="CZ53" s="143">
        <v>0</v>
      </c>
      <c r="DA53" s="143">
        <v>0</v>
      </c>
      <c r="DB53" s="143">
        <v>0</v>
      </c>
      <c r="DC53" s="143">
        <v>0</v>
      </c>
      <c r="DD53" s="143">
        <v>0</v>
      </c>
      <c r="DE53" s="143"/>
      <c r="DF53" s="143"/>
      <c r="DG53" s="290">
        <f t="shared" si="110"/>
        <v>0</v>
      </c>
      <c r="DH53" s="290">
        <v>0</v>
      </c>
      <c r="DI53" s="290">
        <v>0</v>
      </c>
      <c r="DJ53" s="290">
        <v>0</v>
      </c>
      <c r="DK53" s="290">
        <v>0</v>
      </c>
      <c r="DL53" s="290">
        <v>0</v>
      </c>
      <c r="DM53" s="290">
        <v>0</v>
      </c>
      <c r="DN53" s="290">
        <v>0</v>
      </c>
      <c r="DO53" s="290">
        <v>0</v>
      </c>
      <c r="DP53" s="290">
        <v>0</v>
      </c>
      <c r="DQ53" s="290">
        <v>0</v>
      </c>
      <c r="DR53" s="290"/>
      <c r="DS53" s="290"/>
      <c r="DT53" s="143">
        <f t="shared" si="111"/>
        <v>0</v>
      </c>
      <c r="DU53" s="8">
        <f t="shared" si="10"/>
        <v>0</v>
      </c>
      <c r="DV53" s="8">
        <f t="shared" si="112"/>
        <v>0</v>
      </c>
      <c r="DW53" s="290">
        <f t="shared" si="176"/>
        <v>931.88000000000011</v>
      </c>
      <c r="DX53" s="290">
        <v>81.92</v>
      </c>
      <c r="DY53" s="143">
        <v>81.92</v>
      </c>
      <c r="DZ53" s="143">
        <v>81.92</v>
      </c>
      <c r="EA53" s="143">
        <v>81.92</v>
      </c>
      <c r="EB53" s="143">
        <v>81.92</v>
      </c>
      <c r="EC53" s="143">
        <v>81.92</v>
      </c>
      <c r="ED53" s="143">
        <v>110.09</v>
      </c>
      <c r="EE53" s="143">
        <v>110.09</v>
      </c>
      <c r="EF53" s="143">
        <v>110.09</v>
      </c>
      <c r="EG53" s="143">
        <v>110.09</v>
      </c>
      <c r="EH53" s="143"/>
      <c r="EI53" s="143"/>
      <c r="EJ53" s="143"/>
      <c r="EK53" s="290">
        <f t="shared" si="113"/>
        <v>1173.1152167619298</v>
      </c>
      <c r="EL53" s="290">
        <v>0</v>
      </c>
      <c r="EM53" s="290">
        <v>0</v>
      </c>
      <c r="EN53" s="290">
        <v>537.26827085118816</v>
      </c>
      <c r="EO53" s="290">
        <v>0</v>
      </c>
      <c r="EP53" s="290">
        <v>0</v>
      </c>
      <c r="EQ53" s="290">
        <v>0</v>
      </c>
      <c r="ER53" s="290">
        <v>0</v>
      </c>
      <c r="ES53" s="290">
        <v>0</v>
      </c>
      <c r="ET53" s="290">
        <v>635.84694591074151</v>
      </c>
      <c r="EU53" s="290">
        <v>0</v>
      </c>
      <c r="EV53" s="290"/>
      <c r="EW53" s="290"/>
      <c r="EX53" s="8">
        <f t="shared" si="12"/>
        <v>241.23521676192968</v>
      </c>
      <c r="EY53" s="8">
        <f t="shared" si="114"/>
        <v>0</v>
      </c>
      <c r="EZ53" s="8">
        <f t="shared" si="115"/>
        <v>241.23521676192968</v>
      </c>
      <c r="FA53" s="290">
        <f t="shared" si="116"/>
        <v>4796.76</v>
      </c>
      <c r="FB53" s="290">
        <v>421.96</v>
      </c>
      <c r="FC53" s="143">
        <v>421.96</v>
      </c>
      <c r="FD53" s="143">
        <v>421.96</v>
      </c>
      <c r="FE53" s="143">
        <v>421.96</v>
      </c>
      <c r="FF53" s="143">
        <v>421.96</v>
      </c>
      <c r="FG53" s="143">
        <v>421.96</v>
      </c>
      <c r="FH53" s="143">
        <v>566.25</v>
      </c>
      <c r="FI53" s="143">
        <v>566.25</v>
      </c>
      <c r="FJ53" s="143">
        <v>566.25</v>
      </c>
      <c r="FK53" s="143">
        <v>566.25</v>
      </c>
      <c r="FL53" s="143"/>
      <c r="FM53" s="143"/>
      <c r="FN53" s="8">
        <f t="shared" si="117"/>
        <v>6013.3131168752043</v>
      </c>
      <c r="FO53" s="290">
        <v>0</v>
      </c>
      <c r="FP53" s="290">
        <v>0</v>
      </c>
      <c r="FQ53" s="290">
        <v>0</v>
      </c>
      <c r="FR53" s="290">
        <v>2794.5190614085336</v>
      </c>
      <c r="FS53" s="290">
        <v>0</v>
      </c>
      <c r="FT53" s="290">
        <v>0</v>
      </c>
      <c r="FU53" s="290">
        <v>0</v>
      </c>
      <c r="FV53" s="290">
        <v>0</v>
      </c>
      <c r="FW53" s="290">
        <v>3218.7940554666707</v>
      </c>
      <c r="FX53" s="290">
        <v>0</v>
      </c>
      <c r="FY53" s="290"/>
      <c r="FZ53" s="290"/>
      <c r="GA53" s="143">
        <f t="shared" si="118"/>
        <v>1216.5531168752041</v>
      </c>
      <c r="GB53" s="8">
        <f t="shared" si="119"/>
        <v>0</v>
      </c>
      <c r="GC53" s="8">
        <f t="shared" si="120"/>
        <v>1216.5531168752041</v>
      </c>
      <c r="GD53" s="290">
        <f t="shared" si="121"/>
        <v>0</v>
      </c>
      <c r="GE53" s="143"/>
      <c r="GF53" s="143"/>
      <c r="GG53" s="143"/>
      <c r="GH53" s="143"/>
      <c r="GI53" s="143"/>
      <c r="GJ53" s="143"/>
      <c r="GK53" s="143"/>
      <c r="GL53" s="143"/>
      <c r="GM53" s="143"/>
      <c r="GN53" s="143"/>
      <c r="GO53" s="143"/>
      <c r="GP53" s="143"/>
      <c r="GQ53" s="8">
        <f t="shared" si="122"/>
        <v>3407.92236615</v>
      </c>
      <c r="GR53" s="290">
        <v>3407.92236615</v>
      </c>
      <c r="GS53" s="290">
        <f>VLOOKUP(C53,'[2]Фін.рез.(витрати)'!$C$8:$V$94,20,0)</f>
        <v>0</v>
      </c>
      <c r="GT53" s="290"/>
      <c r="GU53" s="290"/>
      <c r="GV53" s="143">
        <f t="shared" si="123"/>
        <v>3407.92236615</v>
      </c>
      <c r="GW53" s="8">
        <f t="shared" si="13"/>
        <v>0</v>
      </c>
      <c r="GX53" s="8">
        <f t="shared" si="14"/>
        <v>3407.92236615</v>
      </c>
      <c r="GY53" s="290">
        <f t="shared" si="124"/>
        <v>13972.959999999997</v>
      </c>
      <c r="GZ53" s="290">
        <v>1236.56</v>
      </c>
      <c r="HA53" s="143">
        <v>1236.56</v>
      </c>
      <c r="HB53" s="143">
        <v>1236.56</v>
      </c>
      <c r="HC53" s="143">
        <v>1236.56</v>
      </c>
      <c r="HD53" s="143">
        <v>1236.56</v>
      </c>
      <c r="HE53" s="143">
        <v>1236.56</v>
      </c>
      <c r="HF53" s="143">
        <v>1638.4</v>
      </c>
      <c r="HG53" s="143">
        <v>1638.4</v>
      </c>
      <c r="HH53" s="143">
        <v>1638.4</v>
      </c>
      <c r="HI53" s="143">
        <v>1638.4</v>
      </c>
      <c r="HJ53" s="143"/>
      <c r="HK53" s="143"/>
      <c r="HL53" s="8">
        <f t="shared" si="125"/>
        <v>13652.340321542728</v>
      </c>
      <c r="HM53" s="290">
        <v>1793.238986569424</v>
      </c>
      <c r="HN53" s="290">
        <v>1324.856937666731</v>
      </c>
      <c r="HO53" s="290">
        <v>1556.3958366176173</v>
      </c>
      <c r="HP53" s="290">
        <v>1173.3439845425398</v>
      </c>
      <c r="HQ53" s="290">
        <v>1331.6953412408295</v>
      </c>
      <c r="HR53" s="290">
        <v>1328.5263925729978</v>
      </c>
      <c r="HS53" s="290">
        <v>1224.1603538944635</v>
      </c>
      <c r="HT53" s="290">
        <v>1216.9876373271702</v>
      </c>
      <c r="HU53" s="290">
        <v>1368.0336383029673</v>
      </c>
      <c r="HV53" s="290">
        <v>1335.1012128079849</v>
      </c>
      <c r="HW53" s="290"/>
      <c r="HX53" s="290"/>
      <c r="HY53" s="8">
        <f t="shared" si="15"/>
        <v>-320.6196784572694</v>
      </c>
      <c r="HZ53" s="8">
        <f t="shared" si="16"/>
        <v>-320.6196784572694</v>
      </c>
      <c r="IA53" s="8">
        <f t="shared" si="17"/>
        <v>0</v>
      </c>
      <c r="IB53" s="291">
        <f t="shared" si="126"/>
        <v>0</v>
      </c>
      <c r="IC53" s="291">
        <v>0</v>
      </c>
      <c r="ID53" s="150">
        <v>0</v>
      </c>
      <c r="IE53" s="150">
        <v>0</v>
      </c>
      <c r="IF53" s="291">
        <v>0</v>
      </c>
      <c r="IG53" s="291">
        <v>0</v>
      </c>
      <c r="IH53" s="291">
        <v>0</v>
      </c>
      <c r="II53" s="291">
        <v>0</v>
      </c>
      <c r="IJ53" s="291"/>
      <c r="IK53" s="291"/>
      <c r="IL53" s="291"/>
      <c r="IM53" s="291"/>
      <c r="IN53" s="291"/>
      <c r="IO53" s="88">
        <f t="shared" si="127"/>
        <v>0</v>
      </c>
      <c r="IP53" s="290">
        <v>0</v>
      </c>
      <c r="IQ53" s="290">
        <v>0</v>
      </c>
      <c r="IR53" s="290">
        <v>0</v>
      </c>
      <c r="IS53" s="290">
        <v>0</v>
      </c>
      <c r="IT53" s="290">
        <v>0</v>
      </c>
      <c r="IU53" s="290">
        <v>0</v>
      </c>
      <c r="IV53" s="290">
        <v>0</v>
      </c>
      <c r="IW53" s="290">
        <v>0</v>
      </c>
      <c r="IX53" s="290">
        <v>0</v>
      </c>
      <c r="IY53" s="290">
        <v>0</v>
      </c>
      <c r="IZ53" s="290"/>
      <c r="JA53" s="290"/>
      <c r="JB53" s="150">
        <f t="shared" si="18"/>
        <v>0</v>
      </c>
      <c r="JC53" s="88">
        <f t="shared" si="19"/>
        <v>0</v>
      </c>
      <c r="JD53" s="88">
        <f t="shared" si="20"/>
        <v>0</v>
      </c>
      <c r="JE53" s="291">
        <f t="shared" si="128"/>
        <v>0</v>
      </c>
      <c r="JF53" s="291">
        <v>0</v>
      </c>
      <c r="JG53" s="150">
        <v>0</v>
      </c>
      <c r="JH53" s="150">
        <v>0</v>
      </c>
      <c r="JI53" s="150">
        <v>0</v>
      </c>
      <c r="JJ53" s="150">
        <v>0</v>
      </c>
      <c r="JK53" s="150">
        <v>0</v>
      </c>
      <c r="JL53" s="150">
        <v>0</v>
      </c>
      <c r="JM53" s="150">
        <v>0</v>
      </c>
      <c r="JN53" s="150">
        <v>0</v>
      </c>
      <c r="JO53" s="150">
        <v>0</v>
      </c>
      <c r="JP53" s="150"/>
      <c r="JQ53" s="150"/>
      <c r="JR53" s="291">
        <f t="shared" si="129"/>
        <v>0</v>
      </c>
      <c r="JS53" s="290">
        <v>0</v>
      </c>
      <c r="JT53" s="290">
        <v>0</v>
      </c>
      <c r="JU53" s="290">
        <v>0</v>
      </c>
      <c r="JV53" s="290">
        <v>0</v>
      </c>
      <c r="JW53" s="290">
        <v>0</v>
      </c>
      <c r="JX53" s="290">
        <v>0</v>
      </c>
      <c r="JY53" s="290">
        <v>0</v>
      </c>
      <c r="JZ53" s="290">
        <v>0</v>
      </c>
      <c r="KA53" s="290">
        <v>0</v>
      </c>
      <c r="KB53" s="290">
        <v>0</v>
      </c>
      <c r="KC53" s="290"/>
      <c r="KD53" s="290"/>
      <c r="KE53" s="150">
        <f t="shared" si="21"/>
        <v>0</v>
      </c>
      <c r="KF53" s="88">
        <f t="shared" si="22"/>
        <v>0</v>
      </c>
      <c r="KG53" s="88">
        <f t="shared" si="23"/>
        <v>0</v>
      </c>
      <c r="KH53" s="291">
        <f t="shared" si="130"/>
        <v>2989.98</v>
      </c>
      <c r="KI53" s="291">
        <v>263.01</v>
      </c>
      <c r="KJ53" s="150">
        <v>263.01</v>
      </c>
      <c r="KK53" s="150">
        <v>263.01</v>
      </c>
      <c r="KL53" s="150">
        <v>263.01</v>
      </c>
      <c r="KM53" s="150">
        <v>263.01</v>
      </c>
      <c r="KN53" s="150">
        <v>263.01</v>
      </c>
      <c r="KO53" s="150">
        <v>352.98</v>
      </c>
      <c r="KP53" s="150">
        <v>352.98</v>
      </c>
      <c r="KQ53" s="150">
        <v>352.98</v>
      </c>
      <c r="KR53" s="150">
        <v>352.98</v>
      </c>
      <c r="KS53" s="150"/>
      <c r="KT53" s="150"/>
      <c r="KU53" s="88">
        <f t="shared" si="131"/>
        <v>4169.6524230571831</v>
      </c>
      <c r="KV53" s="290">
        <v>358.34028774466617</v>
      </c>
      <c r="KW53" s="290">
        <v>383.14410826694831</v>
      </c>
      <c r="KX53" s="290">
        <v>380.72582763320793</v>
      </c>
      <c r="KY53" s="290">
        <v>362.08512063635237</v>
      </c>
      <c r="KZ53" s="290">
        <v>377.74421733889346</v>
      </c>
      <c r="LA53" s="290">
        <v>486.16393845866429</v>
      </c>
      <c r="LB53" s="290">
        <v>451.20198314543734</v>
      </c>
      <c r="LC53" s="290">
        <v>448.03442677821357</v>
      </c>
      <c r="LD53" s="290">
        <v>462.05538491459095</v>
      </c>
      <c r="LE53" s="290">
        <v>460.15712814020873</v>
      </c>
      <c r="LF53" s="290"/>
      <c r="LG53" s="290"/>
      <c r="LH53" s="150">
        <f t="shared" si="132"/>
        <v>1179.6724230571831</v>
      </c>
      <c r="LI53" s="88">
        <f t="shared" si="24"/>
        <v>0</v>
      </c>
      <c r="LJ53" s="88">
        <f t="shared" si="25"/>
        <v>1179.6724230571831</v>
      </c>
      <c r="LK53" s="88">
        <f t="shared" si="133"/>
        <v>0</v>
      </c>
      <c r="LL53" s="150"/>
      <c r="LM53" s="150"/>
      <c r="LN53" s="150"/>
      <c r="LO53" s="150"/>
      <c r="LP53" s="150"/>
      <c r="LQ53" s="150"/>
      <c r="LR53" s="150"/>
      <c r="LS53" s="150"/>
      <c r="LT53" s="150"/>
      <c r="LU53" s="150"/>
      <c r="LV53" s="150"/>
      <c r="LW53" s="150"/>
      <c r="LX53" s="88">
        <f t="shared" si="26"/>
        <v>0</v>
      </c>
      <c r="LY53" s="150"/>
      <c r="LZ53" s="150"/>
      <c r="MA53" s="150"/>
      <c r="MB53" s="150"/>
      <c r="MC53" s="150"/>
      <c r="MD53" s="150"/>
      <c r="ME53" s="150"/>
      <c r="MF53" s="150"/>
      <c r="MG53" s="150"/>
      <c r="MH53" s="150"/>
      <c r="MI53" s="150"/>
      <c r="MJ53" s="291">
        <v>0</v>
      </c>
      <c r="MK53" s="150"/>
      <c r="ML53" s="88">
        <f t="shared" si="27"/>
        <v>0</v>
      </c>
      <c r="MM53" s="88">
        <f t="shared" si="28"/>
        <v>0</v>
      </c>
      <c r="MN53" s="88">
        <f t="shared" si="134"/>
        <v>60608.839999999982</v>
      </c>
      <c r="MO53" s="88">
        <v>5754.82</v>
      </c>
      <c r="MP53" s="150">
        <v>5754.82</v>
      </c>
      <c r="MQ53" s="150">
        <v>5754.82</v>
      </c>
      <c r="MR53" s="150">
        <v>5754.82</v>
      </c>
      <c r="MS53" s="150">
        <v>5754.82</v>
      </c>
      <c r="MT53" s="150">
        <v>5754.82</v>
      </c>
      <c r="MU53" s="150">
        <v>6519.98</v>
      </c>
      <c r="MV53" s="150">
        <v>6519.98</v>
      </c>
      <c r="MW53" s="150">
        <v>6519.98</v>
      </c>
      <c r="MX53" s="150">
        <v>6519.98</v>
      </c>
      <c r="MY53" s="150"/>
      <c r="MZ53" s="150"/>
      <c r="NA53" s="88">
        <f t="shared" si="135"/>
        <v>2650.2464843419057</v>
      </c>
      <c r="NB53" s="8">
        <v>0</v>
      </c>
      <c r="NC53" s="8">
        <v>0</v>
      </c>
      <c r="ND53" s="8">
        <v>0</v>
      </c>
      <c r="NE53" s="8">
        <v>0</v>
      </c>
      <c r="NF53" s="8">
        <v>0</v>
      </c>
      <c r="NG53" s="8">
        <v>430.23826076247917</v>
      </c>
      <c r="NH53" s="8">
        <v>408.98332338733519</v>
      </c>
      <c r="NI53" s="8">
        <v>0</v>
      </c>
      <c r="NJ53" s="8">
        <v>1400.225769606184</v>
      </c>
      <c r="NK53" s="8">
        <v>410.79913058590728</v>
      </c>
      <c r="NL53" s="8"/>
      <c r="NM53" s="8"/>
      <c r="NN53" s="150">
        <f t="shared" si="136"/>
        <v>-57958.593515658074</v>
      </c>
      <c r="NO53" s="88">
        <f t="shared" si="29"/>
        <v>-57958.593515658074</v>
      </c>
      <c r="NP53" s="88">
        <f t="shared" si="30"/>
        <v>0</v>
      </c>
      <c r="NQ53" s="86">
        <f t="shared" si="31"/>
        <v>10757.1</v>
      </c>
      <c r="NR53" s="289">
        <f t="shared" si="32"/>
        <v>21237.81</v>
      </c>
      <c r="NS53" s="288">
        <f t="shared" si="33"/>
        <v>10480.710000000001</v>
      </c>
      <c r="NT53" s="88">
        <f t="shared" si="34"/>
        <v>0</v>
      </c>
      <c r="NU53" s="88">
        <f t="shared" si="35"/>
        <v>10480.710000000001</v>
      </c>
      <c r="NV53" s="290">
        <f t="shared" si="137"/>
        <v>3152.06</v>
      </c>
      <c r="NW53" s="290">
        <v>285.43</v>
      </c>
      <c r="NX53" s="143">
        <v>285.43</v>
      </c>
      <c r="NY53" s="143">
        <v>285.43</v>
      </c>
      <c r="NZ53" s="290">
        <v>285.43</v>
      </c>
      <c r="OA53" s="290">
        <v>285.43</v>
      </c>
      <c r="OB53" s="290">
        <v>285.43</v>
      </c>
      <c r="OC53" s="290">
        <v>359.87</v>
      </c>
      <c r="OD53" s="290">
        <v>359.87</v>
      </c>
      <c r="OE53" s="290">
        <v>359.87</v>
      </c>
      <c r="OF53" s="290">
        <v>359.87</v>
      </c>
      <c r="OG53" s="290"/>
      <c r="OH53" s="290"/>
      <c r="OI53" s="8">
        <f t="shared" si="138"/>
        <v>0</v>
      </c>
      <c r="OJ53" s="8">
        <v>0</v>
      </c>
      <c r="OK53" s="8">
        <v>0</v>
      </c>
      <c r="OL53" s="8">
        <v>0</v>
      </c>
      <c r="OM53" s="8"/>
      <c r="ON53" s="8">
        <v>0</v>
      </c>
      <c r="OO53" s="8">
        <v>0</v>
      </c>
      <c r="OP53" s="8">
        <v>0</v>
      </c>
      <c r="OQ53" s="8">
        <v>0</v>
      </c>
      <c r="OR53" s="8">
        <v>0</v>
      </c>
      <c r="OS53" s="8">
        <v>0</v>
      </c>
      <c r="OT53" s="8"/>
      <c r="OU53" s="8"/>
      <c r="OV53" s="143">
        <f t="shared" si="139"/>
        <v>-3152.06</v>
      </c>
      <c r="OW53" s="8">
        <f t="shared" si="36"/>
        <v>-3152.06</v>
      </c>
      <c r="OX53" s="8">
        <f t="shared" si="37"/>
        <v>0</v>
      </c>
      <c r="OY53" s="290">
        <f t="shared" si="140"/>
        <v>5359.5800000000008</v>
      </c>
      <c r="OZ53" s="290">
        <v>514.23</v>
      </c>
      <c r="PA53" s="143">
        <v>514.23</v>
      </c>
      <c r="PB53" s="143">
        <v>514.23</v>
      </c>
      <c r="PC53" s="143">
        <v>514.23</v>
      </c>
      <c r="PD53" s="143">
        <v>514.23</v>
      </c>
      <c r="PE53" s="143">
        <v>514.23</v>
      </c>
      <c r="PF53" s="143">
        <v>568.54999999999995</v>
      </c>
      <c r="PG53" s="143">
        <v>568.54999999999995</v>
      </c>
      <c r="PH53" s="143">
        <v>568.54999999999995</v>
      </c>
      <c r="PI53" s="143">
        <v>568.54999999999995</v>
      </c>
      <c r="PJ53" s="143"/>
      <c r="PK53" s="143"/>
      <c r="PL53" s="8">
        <f t="shared" si="141"/>
        <v>2155.29</v>
      </c>
      <c r="PM53" s="290">
        <v>0</v>
      </c>
      <c r="PN53" s="290">
        <v>0</v>
      </c>
      <c r="PO53" s="290">
        <v>0</v>
      </c>
      <c r="PP53" s="290">
        <v>0</v>
      </c>
      <c r="PQ53" s="290">
        <v>0</v>
      </c>
      <c r="PR53" s="290">
        <v>0</v>
      </c>
      <c r="PS53" s="290">
        <v>2155.29</v>
      </c>
      <c r="PT53" s="290">
        <v>0</v>
      </c>
      <c r="PU53" s="290">
        <v>0</v>
      </c>
      <c r="PV53" s="290">
        <v>0</v>
      </c>
      <c r="PW53" s="290"/>
      <c r="PX53" s="290"/>
      <c r="PY53" s="143">
        <f t="shared" si="142"/>
        <v>-3204.2900000000009</v>
      </c>
      <c r="PZ53" s="8">
        <f t="shared" si="38"/>
        <v>-3204.2900000000009</v>
      </c>
      <c r="QA53" s="8">
        <f t="shared" si="39"/>
        <v>0</v>
      </c>
      <c r="QB53" s="290">
        <f t="shared" si="143"/>
        <v>1103.78</v>
      </c>
      <c r="QC53" s="290">
        <v>97.73</v>
      </c>
      <c r="QD53" s="143">
        <v>97.73</v>
      </c>
      <c r="QE53" s="143">
        <v>97.73</v>
      </c>
      <c r="QF53" s="143">
        <v>97.73</v>
      </c>
      <c r="QG53" s="143">
        <v>97.73</v>
      </c>
      <c r="QH53" s="143">
        <v>97.73</v>
      </c>
      <c r="QI53" s="143">
        <v>129.35</v>
      </c>
      <c r="QJ53" s="143">
        <v>129.35</v>
      </c>
      <c r="QK53" s="143">
        <v>129.35</v>
      </c>
      <c r="QL53" s="143">
        <v>129.35</v>
      </c>
      <c r="QM53" s="143"/>
      <c r="QN53" s="143"/>
      <c r="QO53" s="8">
        <f t="shared" si="144"/>
        <v>0</v>
      </c>
      <c r="QP53" s="290">
        <v>0</v>
      </c>
      <c r="QQ53" s="290">
        <v>0</v>
      </c>
      <c r="QR53" s="290">
        <v>0</v>
      </c>
      <c r="QS53" s="290"/>
      <c r="QT53" s="290">
        <v>0</v>
      </c>
      <c r="QU53" s="290"/>
      <c r="QV53" s="290"/>
      <c r="QW53" s="290">
        <v>0</v>
      </c>
      <c r="QX53" s="290"/>
      <c r="QY53" s="290">
        <v>0</v>
      </c>
      <c r="QZ53" s="290"/>
      <c r="RA53" s="290"/>
      <c r="RB53" s="143">
        <f t="shared" si="145"/>
        <v>-1103.78</v>
      </c>
      <c r="RC53" s="8">
        <f t="shared" si="40"/>
        <v>-1103.78</v>
      </c>
      <c r="RD53" s="8">
        <f t="shared" si="41"/>
        <v>0</v>
      </c>
      <c r="RE53" s="290">
        <f t="shared" si="146"/>
        <v>0</v>
      </c>
      <c r="RF53" s="8">
        <v>0</v>
      </c>
      <c r="RG53" s="143">
        <v>0</v>
      </c>
      <c r="RH53" s="143">
        <v>0</v>
      </c>
      <c r="RI53" s="143">
        <v>0</v>
      </c>
      <c r="RJ53" s="143">
        <v>0</v>
      </c>
      <c r="RK53" s="143">
        <v>0</v>
      </c>
      <c r="RL53" s="292">
        <v>0</v>
      </c>
      <c r="RM53" s="143">
        <v>0</v>
      </c>
      <c r="RN53" s="143">
        <v>0</v>
      </c>
      <c r="RO53" s="143">
        <v>0</v>
      </c>
      <c r="RP53" s="143"/>
      <c r="RQ53" s="143"/>
      <c r="RR53" s="8">
        <f t="shared" si="147"/>
        <v>0</v>
      </c>
      <c r="RS53" s="290">
        <v>0</v>
      </c>
      <c r="RT53" s="290"/>
      <c r="RU53" s="290">
        <v>0</v>
      </c>
      <c r="RV53" s="290">
        <v>0</v>
      </c>
      <c r="RW53" s="290">
        <v>0</v>
      </c>
      <c r="RX53" s="290">
        <v>0</v>
      </c>
      <c r="RY53" s="290"/>
      <c r="RZ53" s="290">
        <v>0</v>
      </c>
      <c r="SA53" s="290">
        <v>0</v>
      </c>
      <c r="SB53" s="290">
        <v>0</v>
      </c>
      <c r="SC53" s="290"/>
      <c r="SD53" s="290"/>
      <c r="SE53" s="8">
        <f t="shared" si="42"/>
        <v>0</v>
      </c>
      <c r="SF53" s="8">
        <f t="shared" si="43"/>
        <v>0</v>
      </c>
      <c r="SG53" s="8">
        <f t="shared" si="44"/>
        <v>0</v>
      </c>
      <c r="SH53" s="290">
        <f t="shared" si="148"/>
        <v>0</v>
      </c>
      <c r="SI53" s="290">
        <v>0</v>
      </c>
      <c r="SJ53" s="143">
        <v>0</v>
      </c>
      <c r="SK53" s="143">
        <v>0</v>
      </c>
      <c r="SL53" s="143">
        <v>0</v>
      </c>
      <c r="SM53" s="143">
        <v>0</v>
      </c>
      <c r="SN53" s="143">
        <v>0</v>
      </c>
      <c r="SO53" s="143">
        <v>0</v>
      </c>
      <c r="SP53" s="143">
        <v>0</v>
      </c>
      <c r="SQ53" s="143">
        <v>0</v>
      </c>
      <c r="SR53" s="143">
        <v>0</v>
      </c>
      <c r="SS53" s="143"/>
      <c r="ST53" s="143"/>
      <c r="SU53" s="8">
        <f t="shared" si="149"/>
        <v>12980.73</v>
      </c>
      <c r="SV53" s="290">
        <v>0</v>
      </c>
      <c r="SW53" s="290">
        <v>0</v>
      </c>
      <c r="SX53" s="290">
        <v>8039.01</v>
      </c>
      <c r="SY53" s="290">
        <v>0</v>
      </c>
      <c r="SZ53" s="290">
        <v>0</v>
      </c>
      <c r="TA53" s="290"/>
      <c r="TB53" s="290"/>
      <c r="TC53" s="290">
        <v>0</v>
      </c>
      <c r="TD53" s="290">
        <v>4941.72</v>
      </c>
      <c r="TE53" s="290">
        <f>VLOOKUP(C53,'[2]Фін.рез.(витрати)'!$C$8:$AH$94,32,0)</f>
        <v>0</v>
      </c>
      <c r="TF53" s="290"/>
      <c r="TG53" s="290"/>
      <c r="TH53" s="8">
        <f t="shared" si="45"/>
        <v>12980.73</v>
      </c>
      <c r="TI53" s="8">
        <f t="shared" si="46"/>
        <v>0</v>
      </c>
      <c r="TJ53" s="8">
        <f t="shared" si="47"/>
        <v>12980.73</v>
      </c>
      <c r="TK53" s="290">
        <f t="shared" si="150"/>
        <v>1095.7199999999998</v>
      </c>
      <c r="TL53" s="290">
        <v>96.58</v>
      </c>
      <c r="TM53" s="143">
        <v>96.58</v>
      </c>
      <c r="TN53" s="143">
        <v>96.58</v>
      </c>
      <c r="TO53" s="143">
        <v>96.58</v>
      </c>
      <c r="TP53" s="143">
        <v>96.58</v>
      </c>
      <c r="TQ53" s="143">
        <v>96.58</v>
      </c>
      <c r="TR53" s="143">
        <v>129.06</v>
      </c>
      <c r="TS53" s="143">
        <v>129.06</v>
      </c>
      <c r="TT53" s="143">
        <v>129.06</v>
      </c>
      <c r="TU53" s="143">
        <v>129.06</v>
      </c>
      <c r="TV53" s="143"/>
      <c r="TW53" s="143"/>
      <c r="TX53" s="8">
        <f t="shared" si="151"/>
        <v>6101.79</v>
      </c>
      <c r="TY53" s="290">
        <v>0</v>
      </c>
      <c r="TZ53" s="290">
        <v>0</v>
      </c>
      <c r="UA53" s="290">
        <v>0</v>
      </c>
      <c r="UB53" s="290">
        <v>0</v>
      </c>
      <c r="UC53" s="290">
        <v>6101.79</v>
      </c>
      <c r="UD53" s="290">
        <v>0</v>
      </c>
      <c r="UE53" s="290">
        <v>0</v>
      </c>
      <c r="UF53" s="290">
        <v>0</v>
      </c>
      <c r="UG53" s="290">
        <v>0</v>
      </c>
      <c r="UH53" s="290">
        <f>VLOOKUP(C53,'[2]Фін.рез.(витрати)'!$C$8:$AI$94,33,0)</f>
        <v>0</v>
      </c>
      <c r="UI53" s="290"/>
      <c r="UJ53" s="290"/>
      <c r="UK53" s="8">
        <f t="shared" si="48"/>
        <v>5006.07</v>
      </c>
      <c r="UL53" s="8">
        <f t="shared" si="49"/>
        <v>0</v>
      </c>
      <c r="UM53" s="8">
        <f t="shared" si="50"/>
        <v>5006.07</v>
      </c>
      <c r="UN53" s="290">
        <f t="shared" si="152"/>
        <v>45.96</v>
      </c>
      <c r="UO53" s="290">
        <v>4.0199999999999996</v>
      </c>
      <c r="UP53" s="143">
        <v>4.0199999999999996</v>
      </c>
      <c r="UQ53" s="143">
        <v>4.0199999999999996</v>
      </c>
      <c r="UR53" s="143">
        <v>4.0199999999999996</v>
      </c>
      <c r="US53" s="143">
        <v>4.0199999999999996</v>
      </c>
      <c r="UT53" s="143">
        <v>4.0199999999999996</v>
      </c>
      <c r="UU53" s="143">
        <v>5.46</v>
      </c>
      <c r="UV53" s="143">
        <v>5.46</v>
      </c>
      <c r="UW53" s="143">
        <v>5.46</v>
      </c>
      <c r="UX53" s="143">
        <v>5.46</v>
      </c>
      <c r="UY53" s="143"/>
      <c r="UZ53" s="143"/>
      <c r="VA53" s="8">
        <f t="shared" si="51"/>
        <v>0</v>
      </c>
      <c r="VB53" s="143"/>
      <c r="VC53" s="143"/>
      <c r="VD53" s="143"/>
      <c r="VE53" s="143"/>
      <c r="VF53" s="143"/>
      <c r="VG53" s="143"/>
      <c r="VH53" s="143"/>
      <c r="VI53" s="143"/>
      <c r="VJ53" s="143"/>
      <c r="VK53" s="143"/>
      <c r="VL53" s="143"/>
      <c r="VM53" s="143"/>
      <c r="VN53" s="8">
        <f t="shared" si="52"/>
        <v>-45.96</v>
      </c>
      <c r="VO53" s="8">
        <f t="shared" si="53"/>
        <v>-45.96</v>
      </c>
      <c r="VP53" s="8">
        <f t="shared" si="54"/>
        <v>0</v>
      </c>
      <c r="VQ53" s="88">
        <f t="shared" si="55"/>
        <v>0</v>
      </c>
      <c r="VR53" s="150"/>
      <c r="VS53" s="150"/>
      <c r="VT53" s="150"/>
      <c r="VU53" s="150"/>
      <c r="VV53" s="150"/>
      <c r="VW53" s="150"/>
      <c r="VX53" s="150"/>
      <c r="VY53" s="150"/>
      <c r="VZ53" s="150"/>
      <c r="WA53" s="150"/>
      <c r="WB53" s="150"/>
      <c r="WC53" s="150"/>
      <c r="WD53" s="88">
        <f t="shared" si="56"/>
        <v>0</v>
      </c>
      <c r="WE53" s="143"/>
      <c r="WF53" s="143"/>
      <c r="WG53" s="143"/>
      <c r="WH53" s="143"/>
      <c r="WI53" s="143"/>
      <c r="WJ53" s="143"/>
      <c r="WK53" s="143"/>
      <c r="WL53" s="143"/>
      <c r="WM53" s="143"/>
      <c r="WN53" s="143"/>
      <c r="WO53" s="143"/>
      <c r="WP53" s="143"/>
      <c r="WQ53" s="88">
        <f t="shared" si="57"/>
        <v>0</v>
      </c>
      <c r="WR53" s="88">
        <f t="shared" si="58"/>
        <v>0</v>
      </c>
      <c r="WS53" s="88">
        <f t="shared" si="59"/>
        <v>0</v>
      </c>
      <c r="WT53" s="291">
        <f t="shared" si="153"/>
        <v>43211.82</v>
      </c>
      <c r="WU53" s="291">
        <v>3714.57</v>
      </c>
      <c r="WV53" s="150">
        <v>3714.57</v>
      </c>
      <c r="WW53" s="150">
        <v>3714.57</v>
      </c>
      <c r="WX53" s="150">
        <v>3714.57</v>
      </c>
      <c r="WY53" s="150">
        <v>3714.57</v>
      </c>
      <c r="WZ53" s="150">
        <v>3714.57</v>
      </c>
      <c r="XA53" s="150">
        <v>5231.1000000000004</v>
      </c>
      <c r="XB53" s="150">
        <v>5231.1000000000004</v>
      </c>
      <c r="XC53" s="150">
        <v>5231.1000000000004</v>
      </c>
      <c r="XD53" s="150">
        <v>5231.1000000000004</v>
      </c>
      <c r="XE53" s="150"/>
      <c r="XF53" s="150"/>
      <c r="XG53" s="291">
        <f t="shared" si="154"/>
        <v>47786.760522393743</v>
      </c>
      <c r="XH53" s="290">
        <v>5188.4810129330444</v>
      </c>
      <c r="XI53" s="290">
        <v>5295.5222888343806</v>
      </c>
      <c r="XJ53" s="290"/>
      <c r="XK53" s="290">
        <v>3805.8833043438831</v>
      </c>
      <c r="XL53" s="290">
        <v>4476.0960986803902</v>
      </c>
      <c r="XM53" s="290">
        <v>5868.523944990372</v>
      </c>
      <c r="XN53" s="290">
        <v>3722.4599103997698</v>
      </c>
      <c r="XO53" s="290">
        <v>6334.374901822126</v>
      </c>
      <c r="XP53" s="290">
        <v>7633.2032751883853</v>
      </c>
      <c r="XQ53" s="290">
        <f>VLOOKUP(C53,'[2]Фін.рез.(витрати)'!$C$8:$AL$94,36,0)</f>
        <v>5462.2157852013879</v>
      </c>
      <c r="XR53" s="290"/>
      <c r="XS53" s="290"/>
      <c r="XT53" s="88">
        <f t="shared" si="60"/>
        <v>4574.9405223937429</v>
      </c>
      <c r="XU53" s="88">
        <f t="shared" si="61"/>
        <v>0</v>
      </c>
      <c r="XV53" s="88">
        <f t="shared" si="62"/>
        <v>4574.9405223937429</v>
      </c>
      <c r="XW53" s="291">
        <f t="shared" si="155"/>
        <v>14613.419999999998</v>
      </c>
      <c r="XX53" s="291">
        <v>1303.25</v>
      </c>
      <c r="XY53" s="150">
        <v>1303.25</v>
      </c>
      <c r="XZ53" s="150">
        <v>1303.25</v>
      </c>
      <c r="YA53" s="150">
        <v>1303.25</v>
      </c>
      <c r="YB53" s="150">
        <v>1303.25</v>
      </c>
      <c r="YC53" s="150">
        <v>1303.25</v>
      </c>
      <c r="YD53" s="150">
        <v>1698.48</v>
      </c>
      <c r="YE53" s="150">
        <v>1698.48</v>
      </c>
      <c r="YF53" s="150">
        <v>1698.48</v>
      </c>
      <c r="YG53" s="150">
        <v>1698.48</v>
      </c>
      <c r="YH53" s="150"/>
      <c r="YI53" s="150"/>
      <c r="YJ53" s="88">
        <f t="shared" si="156"/>
        <v>11586.97438808068</v>
      </c>
      <c r="YK53" s="290">
        <v>1314.8106286451709</v>
      </c>
      <c r="YL53" s="290">
        <v>988.69193109227979</v>
      </c>
      <c r="YM53" s="290">
        <v>1011.8522199008593</v>
      </c>
      <c r="YN53" s="290">
        <v>983.97559208925645</v>
      </c>
      <c r="YO53" s="290">
        <v>970.50091687042334</v>
      </c>
      <c r="YP53" s="290">
        <v>1266.0798292094685</v>
      </c>
      <c r="YQ53" s="290">
        <v>1494.0372009276921</v>
      </c>
      <c r="YR53" s="290">
        <v>1201.2301354404588</v>
      </c>
      <c r="YS53" s="290">
        <v>1162.3999527649567</v>
      </c>
      <c r="YT53" s="290">
        <f>VLOOKUP(C53,'[2]Фін.рез.(витрати)'!$C$8:$AM$94,37,0)</f>
        <v>1193.3959811401123</v>
      </c>
      <c r="YU53" s="290"/>
      <c r="YV53" s="290"/>
      <c r="YW53" s="143">
        <f t="shared" si="157"/>
        <v>-3026.4456119193183</v>
      </c>
      <c r="YX53" s="88">
        <f t="shared" si="63"/>
        <v>-3026.4456119193183</v>
      </c>
      <c r="YY53" s="88">
        <f t="shared" si="64"/>
        <v>0</v>
      </c>
      <c r="YZ53" s="291">
        <f t="shared" si="158"/>
        <v>6664.58</v>
      </c>
      <c r="ZA53" s="291">
        <v>630.92999999999995</v>
      </c>
      <c r="ZB53" s="150">
        <v>630.92999999999995</v>
      </c>
      <c r="ZC53" s="150">
        <v>630.92999999999995</v>
      </c>
      <c r="ZD53" s="150">
        <v>630.92999999999995</v>
      </c>
      <c r="ZE53" s="150">
        <v>630.92999999999995</v>
      </c>
      <c r="ZF53" s="150">
        <v>630.92999999999995</v>
      </c>
      <c r="ZG53" s="150">
        <v>719.75</v>
      </c>
      <c r="ZH53" s="150">
        <v>719.75</v>
      </c>
      <c r="ZI53" s="150">
        <v>719.75</v>
      </c>
      <c r="ZJ53" s="150">
        <v>719.75</v>
      </c>
      <c r="ZK53" s="150"/>
      <c r="ZL53" s="150"/>
      <c r="ZM53" s="88">
        <f t="shared" si="159"/>
        <v>10112.501435836621</v>
      </c>
      <c r="ZN53" s="291"/>
      <c r="ZO53" s="290">
        <v>1333.1466813933389</v>
      </c>
      <c r="ZP53" s="290">
        <v>6589.4740988008571</v>
      </c>
      <c r="ZQ53" s="290">
        <v>2189.8806556424252</v>
      </c>
      <c r="ZR53" s="290"/>
      <c r="ZS53" s="290"/>
      <c r="ZT53" s="290"/>
      <c r="ZU53" s="290"/>
      <c r="ZV53" s="290"/>
      <c r="ZW53" s="290"/>
      <c r="ZX53" s="290"/>
      <c r="ZY53" s="290"/>
      <c r="ZZ53" s="88">
        <f t="shared" si="65"/>
        <v>3447.9214358366207</v>
      </c>
      <c r="AAA53" s="88">
        <f t="shared" si="66"/>
        <v>0</v>
      </c>
      <c r="AAB53" s="88">
        <f t="shared" si="67"/>
        <v>3447.9214358366207</v>
      </c>
      <c r="AAC53" s="291">
        <f t="shared" si="160"/>
        <v>11.500000000000002</v>
      </c>
      <c r="AAD53" s="291">
        <v>1.1499999999999999</v>
      </c>
      <c r="AAE53" s="150">
        <v>1.1499999999999999</v>
      </c>
      <c r="AAF53" s="150">
        <v>1.1499999999999999</v>
      </c>
      <c r="AAG53" s="150">
        <v>1.1499999999999999</v>
      </c>
      <c r="AAH53" s="150">
        <v>1.1499999999999999</v>
      </c>
      <c r="AAI53" s="150">
        <v>1.1499999999999999</v>
      </c>
      <c r="AAJ53" s="150">
        <v>1.1499999999999999</v>
      </c>
      <c r="AAK53" s="150">
        <v>1.1499999999999999</v>
      </c>
      <c r="AAL53" s="150">
        <v>1.1499999999999999</v>
      </c>
      <c r="AAM53" s="150">
        <v>1.1499999999999999</v>
      </c>
      <c r="AAN53" s="150"/>
      <c r="AAO53" s="150"/>
      <c r="AAP53" s="88">
        <f t="shared" si="161"/>
        <v>12.372700868000001</v>
      </c>
      <c r="AAQ53" s="290">
        <v>1.28019265</v>
      </c>
      <c r="AAR53" s="290">
        <v>1.2516833010000001</v>
      </c>
      <c r="AAS53" s="290">
        <v>1.2487442000000002</v>
      </c>
      <c r="AAT53" s="290">
        <v>1.2424115</v>
      </c>
      <c r="AAU53" s="290">
        <v>1.248137517</v>
      </c>
      <c r="AAV53" s="290">
        <v>1.2481678</v>
      </c>
      <c r="AAW53" s="290">
        <v>1.2190585</v>
      </c>
      <c r="AAX53" s="290">
        <v>1.2095347000000001</v>
      </c>
      <c r="AAY53" s="290">
        <v>1.2007842000000002</v>
      </c>
      <c r="AAZ53" s="290">
        <f>VLOOKUP(C53,'[2]Фін.рез.(витрати)'!$C$8:$AO$94,39,0)</f>
        <v>1.2239865000000001</v>
      </c>
      <c r="ABA53" s="290"/>
      <c r="ABB53" s="290"/>
      <c r="ABC53" s="88">
        <f t="shared" si="68"/>
        <v>0.87270086799999902</v>
      </c>
      <c r="ABD53" s="88">
        <f t="shared" si="69"/>
        <v>0</v>
      </c>
      <c r="ABE53" s="88">
        <f t="shared" si="70"/>
        <v>0.87270086799999902</v>
      </c>
      <c r="ABF53" s="291">
        <f t="shared" si="162"/>
        <v>2.3000000000000003</v>
      </c>
      <c r="ABG53" s="291">
        <v>0.23</v>
      </c>
      <c r="ABH53" s="150">
        <v>0.23</v>
      </c>
      <c r="ABI53" s="150">
        <v>0.23</v>
      </c>
      <c r="ABJ53" s="150">
        <v>0.23</v>
      </c>
      <c r="ABK53" s="150">
        <v>0.23</v>
      </c>
      <c r="ABL53" s="150">
        <v>0.23</v>
      </c>
      <c r="ABM53" s="150">
        <v>0.23</v>
      </c>
      <c r="ABN53" s="150">
        <v>0.23</v>
      </c>
      <c r="ABO53" s="150">
        <v>0.23</v>
      </c>
      <c r="ABP53" s="150">
        <v>0.23</v>
      </c>
      <c r="ABQ53" s="150"/>
      <c r="ABR53" s="150"/>
      <c r="ABS53" s="88">
        <f t="shared" si="163"/>
        <v>0</v>
      </c>
      <c r="ABT53" s="290">
        <v>0</v>
      </c>
      <c r="ABU53" s="290"/>
      <c r="ABV53" s="290"/>
      <c r="ABW53" s="290"/>
      <c r="ABX53" s="290"/>
      <c r="ABY53" s="290"/>
      <c r="ABZ53" s="290"/>
      <c r="ACA53" s="290">
        <v>0</v>
      </c>
      <c r="ACB53" s="290">
        <v>0</v>
      </c>
      <c r="ACC53" s="290">
        <f>VLOOKUP(C53,'[2]Фін.рез.(витрати)'!$C$8:$AP$94,40,0)</f>
        <v>0</v>
      </c>
      <c r="ACD53" s="290"/>
      <c r="ACE53" s="290"/>
      <c r="ACF53" s="88">
        <f t="shared" si="71"/>
        <v>-2.3000000000000003</v>
      </c>
      <c r="ACG53" s="88">
        <f t="shared" si="72"/>
        <v>-2.3000000000000003</v>
      </c>
      <c r="ACH53" s="88">
        <f t="shared" si="73"/>
        <v>0</v>
      </c>
      <c r="ACI53" s="86">
        <f t="shared" si="74"/>
        <v>0</v>
      </c>
      <c r="ACJ53" s="88">
        <f t="shared" si="75"/>
        <v>0</v>
      </c>
      <c r="ACK53" s="288">
        <f t="shared" si="76"/>
        <v>0</v>
      </c>
      <c r="ACL53" s="88">
        <f t="shared" si="77"/>
        <v>0</v>
      </c>
      <c r="ACM53" s="88">
        <f t="shared" si="78"/>
        <v>0</v>
      </c>
      <c r="ACN53" s="290">
        <f t="shared" si="164"/>
        <v>0</v>
      </c>
      <c r="ACO53" s="290">
        <v>0</v>
      </c>
      <c r="ACP53" s="143">
        <v>0</v>
      </c>
      <c r="ACQ53" s="143">
        <v>0</v>
      </c>
      <c r="ACR53" s="143">
        <v>0</v>
      </c>
      <c r="ACS53" s="143">
        <v>0</v>
      </c>
      <c r="ACT53" s="143">
        <v>0</v>
      </c>
      <c r="ACU53" s="143">
        <v>0</v>
      </c>
      <c r="ACV53" s="143">
        <v>0</v>
      </c>
      <c r="ACW53" s="143">
        <v>0</v>
      </c>
      <c r="ACX53" s="143">
        <v>0</v>
      </c>
      <c r="ACY53" s="143"/>
      <c r="ACZ53" s="143"/>
      <c r="ADA53" s="8">
        <f t="shared" si="165"/>
        <v>0</v>
      </c>
      <c r="ADB53" s="290">
        <v>0</v>
      </c>
      <c r="ADC53" s="290">
        <v>0</v>
      </c>
      <c r="ADD53" s="290">
        <v>0</v>
      </c>
      <c r="ADE53" s="290">
        <v>0</v>
      </c>
      <c r="ADF53" s="290">
        <v>0</v>
      </c>
      <c r="ADG53" s="290">
        <v>0</v>
      </c>
      <c r="ADH53" s="290">
        <v>0</v>
      </c>
      <c r="ADI53" s="290">
        <v>0</v>
      </c>
      <c r="ADJ53" s="290">
        <v>0</v>
      </c>
      <c r="ADK53" s="290">
        <f>VLOOKUP(C53,'[2]Фін.рез.(витрати)'!$C$8:$AR$94,42,0)</f>
        <v>0</v>
      </c>
      <c r="ADL53" s="290"/>
      <c r="ADM53" s="290"/>
      <c r="ADN53" s="8">
        <f t="shared" si="79"/>
        <v>0</v>
      </c>
      <c r="ADO53" s="8">
        <f t="shared" si="80"/>
        <v>0</v>
      </c>
      <c r="ADP53" s="8">
        <f t="shared" si="81"/>
        <v>0</v>
      </c>
      <c r="ADQ53" s="290">
        <f t="shared" si="166"/>
        <v>0</v>
      </c>
      <c r="ADR53" s="290">
        <v>0</v>
      </c>
      <c r="ADS53" s="143">
        <v>0</v>
      </c>
      <c r="ADT53" s="143">
        <v>0</v>
      </c>
      <c r="ADU53" s="143">
        <v>0</v>
      </c>
      <c r="ADV53" s="143">
        <v>0</v>
      </c>
      <c r="ADW53" s="143">
        <v>0</v>
      </c>
      <c r="ADX53" s="143">
        <v>0</v>
      </c>
      <c r="ADY53" s="143">
        <v>0</v>
      </c>
      <c r="ADZ53" s="143">
        <v>0</v>
      </c>
      <c r="AEA53" s="143">
        <v>0</v>
      </c>
      <c r="AEB53" s="143"/>
      <c r="AEC53" s="143"/>
      <c r="AED53" s="8">
        <f t="shared" si="167"/>
        <v>0</v>
      </c>
      <c r="AEE53" s="290">
        <v>0</v>
      </c>
      <c r="AEF53" s="290">
        <v>0</v>
      </c>
      <c r="AEG53" s="290">
        <v>0</v>
      </c>
      <c r="AEH53" s="290">
        <v>0</v>
      </c>
      <c r="AEI53" s="290">
        <v>0</v>
      </c>
      <c r="AEJ53" s="290">
        <v>0</v>
      </c>
      <c r="AEK53" s="290">
        <v>0</v>
      </c>
      <c r="AEL53" s="290">
        <v>0</v>
      </c>
      <c r="AEM53" s="290">
        <v>0</v>
      </c>
      <c r="AEN53" s="290">
        <f>VLOOKUP(C53,'[2]Фін.рез.(витрати)'!$C$8:$AS$94,43,0)</f>
        <v>0</v>
      </c>
      <c r="AEO53" s="290"/>
      <c r="AEP53" s="290"/>
      <c r="AEQ53" s="8">
        <f t="shared" si="82"/>
        <v>0</v>
      </c>
      <c r="AER53" s="8">
        <f t="shared" si="83"/>
        <v>0</v>
      </c>
      <c r="AES53" s="8">
        <f t="shared" si="84"/>
        <v>0</v>
      </c>
      <c r="AET53" s="290">
        <f t="shared" si="168"/>
        <v>0</v>
      </c>
      <c r="AEU53" s="290"/>
      <c r="AEV53" s="143"/>
      <c r="AEW53" s="143"/>
      <c r="AEX53" s="143"/>
      <c r="AEY53" s="143"/>
      <c r="AEZ53" s="143"/>
      <c r="AFA53" s="143"/>
      <c r="AFB53" s="143"/>
      <c r="AFC53" s="143"/>
      <c r="AFD53" s="143"/>
      <c r="AFE53" s="143"/>
      <c r="AFF53" s="143"/>
      <c r="AFG53" s="8">
        <f t="shared" si="169"/>
        <v>0</v>
      </c>
      <c r="AFH53" s="290"/>
      <c r="AFI53" s="290"/>
      <c r="AFJ53" s="290"/>
      <c r="AFK53" s="290"/>
      <c r="AFL53" s="290"/>
      <c r="AFM53" s="290"/>
      <c r="AFN53" s="290"/>
      <c r="AFO53" s="290"/>
      <c r="AFP53" s="290"/>
      <c r="AFQ53" s="290"/>
      <c r="AFR53" s="290"/>
      <c r="AFS53" s="290"/>
      <c r="AFT53" s="8">
        <f t="shared" si="85"/>
        <v>0</v>
      </c>
      <c r="AFU53" s="8">
        <f t="shared" si="86"/>
        <v>0</v>
      </c>
      <c r="AFV53" s="94">
        <f t="shared" si="87"/>
        <v>0</v>
      </c>
      <c r="AFW53" s="293">
        <f t="shared" si="88"/>
        <v>170912.35999999996</v>
      </c>
      <c r="AFX53" s="294">
        <f t="shared" si="89"/>
        <v>136608.25857095496</v>
      </c>
      <c r="AFY53" s="295">
        <f t="shared" si="90"/>
        <v>-34304.101429044997</v>
      </c>
      <c r="AFZ53" s="8">
        <f t="shared" si="170"/>
        <v>-34304.101429044997</v>
      </c>
      <c r="AGA53" s="95">
        <f t="shared" si="171"/>
        <v>0</v>
      </c>
      <c r="AGB53" s="296">
        <f t="shared" si="91"/>
        <v>205094.83199999994</v>
      </c>
      <c r="AGC53" s="295">
        <f t="shared" si="91"/>
        <v>163929.91028514595</v>
      </c>
      <c r="AGD53" s="295">
        <f t="shared" si="92"/>
        <v>-41164.92171485399</v>
      </c>
      <c r="AGE53" s="8">
        <f t="shared" si="93"/>
        <v>-41164.92171485399</v>
      </c>
      <c r="AGF53" s="94">
        <f t="shared" si="94"/>
        <v>0</v>
      </c>
      <c r="AGG53" s="107">
        <f t="shared" si="172"/>
        <v>10254.741599999998</v>
      </c>
      <c r="AGH53" s="140">
        <f t="shared" si="173"/>
        <v>8196.4955142572981</v>
      </c>
      <c r="AGI53" s="295">
        <f t="shared" si="95"/>
        <v>-2058.2460857426995</v>
      </c>
      <c r="AGJ53" s="8">
        <f t="shared" si="96"/>
        <v>-2058.2460857426995</v>
      </c>
      <c r="AGK53" s="95">
        <f t="shared" si="97"/>
        <v>0</v>
      </c>
      <c r="AGL53" s="108">
        <f t="shared" si="174"/>
        <v>215349.57359999995</v>
      </c>
      <c r="AGM53" s="108">
        <f t="shared" si="174"/>
        <v>172126.40579940323</v>
      </c>
      <c r="AGN53" s="297">
        <f t="shared" si="99"/>
        <v>-43223.167800596711</v>
      </c>
      <c r="AGO53" s="108">
        <f t="shared" si="100"/>
        <v>-43223.167800596711</v>
      </c>
      <c r="AGP53" s="109">
        <f t="shared" si="101"/>
        <v>0</v>
      </c>
      <c r="AGQ53" s="139">
        <f t="shared" si="175"/>
        <v>4.7619047619047616E-2</v>
      </c>
      <c r="AGR53" s="298"/>
      <c r="AGS53" s="298">
        <v>0.05</v>
      </c>
      <c r="AGT53" s="299"/>
      <c r="AGU53" s="177"/>
      <c r="AGV53" s="9"/>
      <c r="AGW53" s="9"/>
      <c r="AGX53" s="9"/>
      <c r="AGY53" s="9"/>
      <c r="AGZ53" s="9"/>
      <c r="AHA53" s="9"/>
      <c r="AHB53" s="9"/>
      <c r="AHC53" s="9"/>
      <c r="AHD53" s="9"/>
      <c r="AHE53" s="9"/>
      <c r="AHF53" s="9"/>
      <c r="AHG53" s="9"/>
      <c r="AHH53" s="9"/>
    </row>
    <row r="54" spans="1:892" s="141" customFormat="1" ht="12.75" outlineLevel="1" x14ac:dyDescent="0.25">
      <c r="A54" s="154">
        <v>484</v>
      </c>
      <c r="B54" s="285">
        <v>3</v>
      </c>
      <c r="C54" s="300" t="s">
        <v>755</v>
      </c>
      <c r="D54" s="301">
        <v>5</v>
      </c>
      <c r="E54" s="149">
        <v>4589.1000000000004</v>
      </c>
      <c r="F54" s="288">
        <f t="shared" si="0"/>
        <v>67413.06</v>
      </c>
      <c r="G54" s="289">
        <f t="shared" si="1"/>
        <v>58371.498312002994</v>
      </c>
      <c r="H54" s="288">
        <f t="shared" si="2"/>
        <v>-9041.5616879970039</v>
      </c>
      <c r="I54" s="88">
        <f t="shared" si="3"/>
        <v>-9041.5616879970039</v>
      </c>
      <c r="J54" s="88">
        <f t="shared" si="4"/>
        <v>0</v>
      </c>
      <c r="K54" s="290">
        <f t="shared" si="102"/>
        <v>23699.96</v>
      </c>
      <c r="L54" s="143">
        <v>2089.88</v>
      </c>
      <c r="M54" s="143">
        <v>2089.88</v>
      </c>
      <c r="N54" s="143">
        <v>2089.88</v>
      </c>
      <c r="O54" s="143">
        <v>2089.88</v>
      </c>
      <c r="P54" s="143">
        <v>2089.88</v>
      </c>
      <c r="Q54" s="143">
        <v>2089.88</v>
      </c>
      <c r="R54" s="143">
        <v>2790.17</v>
      </c>
      <c r="S54" s="143">
        <v>2790.17</v>
      </c>
      <c r="T54" s="143">
        <v>2790.17</v>
      </c>
      <c r="U54" s="143">
        <v>2790.17</v>
      </c>
      <c r="V54" s="143"/>
      <c r="W54" s="143"/>
      <c r="X54" s="143">
        <f t="shared" si="103"/>
        <v>13403.418730670919</v>
      </c>
      <c r="Y54" s="290">
        <v>0</v>
      </c>
      <c r="Z54" s="290">
        <v>0</v>
      </c>
      <c r="AA54" s="290">
        <v>0</v>
      </c>
      <c r="AB54" s="290">
        <v>13403.418730670919</v>
      </c>
      <c r="AC54" s="290">
        <v>0</v>
      </c>
      <c r="AD54" s="290">
        <v>0</v>
      </c>
      <c r="AE54" s="290">
        <v>0</v>
      </c>
      <c r="AF54" s="290">
        <v>0</v>
      </c>
      <c r="AG54" s="290">
        <v>0</v>
      </c>
      <c r="AH54" s="290">
        <v>0</v>
      </c>
      <c r="AI54" s="290"/>
      <c r="AJ54" s="290"/>
      <c r="AK54" s="143"/>
      <c r="AL54" s="143">
        <f t="shared" si="104"/>
        <v>0</v>
      </c>
      <c r="AM54" s="143">
        <f t="shared" si="5"/>
        <v>0</v>
      </c>
      <c r="AN54" s="290">
        <f t="shared" si="105"/>
        <v>4923.18</v>
      </c>
      <c r="AO54" s="143">
        <v>433.21</v>
      </c>
      <c r="AP54" s="143">
        <v>433.21</v>
      </c>
      <c r="AQ54" s="143">
        <v>433.21</v>
      </c>
      <c r="AR54" s="143">
        <v>433.21</v>
      </c>
      <c r="AS54" s="143">
        <v>433.21</v>
      </c>
      <c r="AT54" s="143">
        <v>433.21</v>
      </c>
      <c r="AU54" s="143">
        <v>580.98</v>
      </c>
      <c r="AV54" s="143">
        <v>580.98</v>
      </c>
      <c r="AW54" s="143">
        <v>580.98</v>
      </c>
      <c r="AX54" s="143">
        <v>580.98</v>
      </c>
      <c r="AY54" s="143"/>
      <c r="AZ54" s="143"/>
      <c r="BA54" s="8">
        <f t="shared" si="106"/>
        <v>2843.1531817335608</v>
      </c>
      <c r="BB54" s="290">
        <v>0</v>
      </c>
      <c r="BC54" s="290">
        <v>0</v>
      </c>
      <c r="BD54" s="290">
        <v>0</v>
      </c>
      <c r="BE54" s="290">
        <v>2843.1531817335608</v>
      </c>
      <c r="BF54" s="290">
        <v>0</v>
      </c>
      <c r="BG54" s="290">
        <v>0</v>
      </c>
      <c r="BH54" s="290">
        <v>0</v>
      </c>
      <c r="BI54" s="290">
        <v>0</v>
      </c>
      <c r="BJ54" s="290">
        <v>0</v>
      </c>
      <c r="BK54" s="290">
        <v>0</v>
      </c>
      <c r="BL54" s="290"/>
      <c r="BM54" s="290"/>
      <c r="BN54" s="143"/>
      <c r="BO54" s="8">
        <f t="shared" si="6"/>
        <v>0</v>
      </c>
      <c r="BP54" s="8">
        <f t="shared" si="7"/>
        <v>0</v>
      </c>
      <c r="BQ54" s="290">
        <f t="shared" si="107"/>
        <v>2717.6999999999994</v>
      </c>
      <c r="BR54" s="143">
        <v>258.37</v>
      </c>
      <c r="BS54" s="263">
        <v>258.37</v>
      </c>
      <c r="BT54" s="143">
        <v>258.37</v>
      </c>
      <c r="BU54" s="143">
        <v>258.37</v>
      </c>
      <c r="BV54" s="143">
        <v>258.37</v>
      </c>
      <c r="BW54" s="143">
        <v>258.37</v>
      </c>
      <c r="BX54" s="143">
        <v>291.87</v>
      </c>
      <c r="BY54" s="143">
        <v>291.87</v>
      </c>
      <c r="BZ54" s="143">
        <v>291.87</v>
      </c>
      <c r="CA54" s="143">
        <v>291.87</v>
      </c>
      <c r="CB54" s="143"/>
      <c r="CC54" s="143"/>
      <c r="CD54" s="290">
        <f t="shared" si="108"/>
        <v>2908.0344911052002</v>
      </c>
      <c r="CE54" s="290">
        <v>300.89182521000004</v>
      </c>
      <c r="CF54" s="290">
        <v>294.19109149140002</v>
      </c>
      <c r="CG54" s="290">
        <v>293.50029588000001</v>
      </c>
      <c r="CH54" s="290">
        <v>292.01188110000004</v>
      </c>
      <c r="CI54" s="290">
        <v>293.35770331380002</v>
      </c>
      <c r="CJ54" s="290">
        <v>293.36469165000005</v>
      </c>
      <c r="CK54" s="290">
        <v>286.52307690000004</v>
      </c>
      <c r="CL54" s="290">
        <v>284.28463758000004</v>
      </c>
      <c r="CM54" s="290">
        <v>282.22795188000003</v>
      </c>
      <c r="CN54" s="290">
        <v>287.68133610000001</v>
      </c>
      <c r="CO54" s="290"/>
      <c r="CP54" s="290"/>
      <c r="CQ54" s="143"/>
      <c r="CR54" s="8">
        <f t="shared" si="8"/>
        <v>0</v>
      </c>
      <c r="CS54" s="8">
        <f t="shared" si="9"/>
        <v>0</v>
      </c>
      <c r="CT54" s="290">
        <f t="shared" si="109"/>
        <v>636.99999999999989</v>
      </c>
      <c r="CU54" s="290">
        <v>60.58</v>
      </c>
      <c r="CV54" s="143">
        <v>60.58</v>
      </c>
      <c r="CW54" s="143">
        <v>60.58</v>
      </c>
      <c r="CX54" s="143">
        <v>60.58</v>
      </c>
      <c r="CY54" s="143">
        <v>60.58</v>
      </c>
      <c r="CZ54" s="143">
        <v>60.58</v>
      </c>
      <c r="DA54" s="143">
        <v>68.38</v>
      </c>
      <c r="DB54" s="143">
        <v>68.38</v>
      </c>
      <c r="DC54" s="143">
        <v>68.38</v>
      </c>
      <c r="DD54" s="143">
        <v>68.38</v>
      </c>
      <c r="DE54" s="143"/>
      <c r="DF54" s="143"/>
      <c r="DG54" s="290">
        <f t="shared" si="110"/>
        <v>682.86057845979997</v>
      </c>
      <c r="DH54" s="290">
        <v>70.654996165</v>
      </c>
      <c r="DI54" s="290">
        <v>69.081539276100003</v>
      </c>
      <c r="DJ54" s="290">
        <v>68.919327620000004</v>
      </c>
      <c r="DK54" s="290">
        <v>68.569820149999998</v>
      </c>
      <c r="DL54" s="290">
        <v>68.885844233699999</v>
      </c>
      <c r="DM54" s="290">
        <v>68.887485225000006</v>
      </c>
      <c r="DN54" s="290">
        <v>67.280946850000007</v>
      </c>
      <c r="DO54" s="290">
        <v>66.755319670000006</v>
      </c>
      <c r="DP54" s="290">
        <v>66.272371620000001</v>
      </c>
      <c r="DQ54" s="290">
        <v>67.552927650000001</v>
      </c>
      <c r="DR54" s="290"/>
      <c r="DS54" s="290"/>
      <c r="DT54" s="143">
        <f t="shared" si="111"/>
        <v>45.860578459800081</v>
      </c>
      <c r="DU54" s="8">
        <f t="shared" si="10"/>
        <v>0</v>
      </c>
      <c r="DV54" s="8">
        <f t="shared" si="112"/>
        <v>45.860578459800081</v>
      </c>
      <c r="DW54" s="290">
        <f t="shared" si="176"/>
        <v>0</v>
      </c>
      <c r="DX54" s="290">
        <v>0</v>
      </c>
      <c r="DY54" s="143">
        <v>0</v>
      </c>
      <c r="DZ54" s="143">
        <v>0</v>
      </c>
      <c r="EA54" s="143">
        <v>0</v>
      </c>
      <c r="EB54" s="143">
        <v>0</v>
      </c>
      <c r="EC54" s="143">
        <v>0</v>
      </c>
      <c r="ED54" s="143">
        <v>0</v>
      </c>
      <c r="EE54" s="143">
        <v>0</v>
      </c>
      <c r="EF54" s="143">
        <v>0</v>
      </c>
      <c r="EG54" s="143">
        <v>0</v>
      </c>
      <c r="EH54" s="143"/>
      <c r="EI54" s="143"/>
      <c r="EJ54" s="143"/>
      <c r="EK54" s="290">
        <f t="shared" si="113"/>
        <v>0</v>
      </c>
      <c r="EL54" s="290">
        <v>0</v>
      </c>
      <c r="EM54" s="290">
        <v>0</v>
      </c>
      <c r="EN54" s="290">
        <v>0</v>
      </c>
      <c r="EO54" s="290">
        <v>0</v>
      </c>
      <c r="EP54" s="290">
        <v>0</v>
      </c>
      <c r="EQ54" s="290">
        <v>0</v>
      </c>
      <c r="ER54" s="290">
        <v>0</v>
      </c>
      <c r="ES54" s="290">
        <v>0</v>
      </c>
      <c r="ET54" s="290">
        <v>0</v>
      </c>
      <c r="EU54" s="290">
        <v>0</v>
      </c>
      <c r="EV54" s="290"/>
      <c r="EW54" s="290"/>
      <c r="EX54" s="8">
        <f t="shared" si="12"/>
        <v>0</v>
      </c>
      <c r="EY54" s="8">
        <f t="shared" si="114"/>
        <v>0</v>
      </c>
      <c r="EZ54" s="8">
        <f t="shared" si="115"/>
        <v>0</v>
      </c>
      <c r="FA54" s="290">
        <f t="shared" si="116"/>
        <v>13135.88</v>
      </c>
      <c r="FB54" s="290">
        <v>1155.54</v>
      </c>
      <c r="FC54" s="143">
        <v>1155.54</v>
      </c>
      <c r="FD54" s="143">
        <v>1155.54</v>
      </c>
      <c r="FE54" s="143">
        <v>1155.54</v>
      </c>
      <c r="FF54" s="143">
        <v>1155.54</v>
      </c>
      <c r="FG54" s="143">
        <v>1155.54</v>
      </c>
      <c r="FH54" s="143">
        <v>1550.66</v>
      </c>
      <c r="FI54" s="143">
        <v>1550.66</v>
      </c>
      <c r="FJ54" s="143">
        <v>1550.66</v>
      </c>
      <c r="FK54" s="143">
        <v>1550.66</v>
      </c>
      <c r="FL54" s="143"/>
      <c r="FM54" s="143"/>
      <c r="FN54" s="8">
        <f t="shared" si="117"/>
        <v>16737.422320959682</v>
      </c>
      <c r="FO54" s="290">
        <v>0</v>
      </c>
      <c r="FP54" s="290">
        <v>0</v>
      </c>
      <c r="FQ54" s="290">
        <v>0</v>
      </c>
      <c r="FR54" s="290">
        <v>7632.3595704299232</v>
      </c>
      <c r="FS54" s="290">
        <v>0</v>
      </c>
      <c r="FT54" s="290">
        <v>0</v>
      </c>
      <c r="FU54" s="290">
        <v>0</v>
      </c>
      <c r="FV54" s="290">
        <v>0</v>
      </c>
      <c r="FW54" s="290">
        <v>0</v>
      </c>
      <c r="FX54" s="290">
        <v>9105.062750529758</v>
      </c>
      <c r="FY54" s="290"/>
      <c r="FZ54" s="290"/>
      <c r="GA54" s="143">
        <f t="shared" si="118"/>
        <v>3601.5423209596829</v>
      </c>
      <c r="GB54" s="8">
        <f t="shared" si="119"/>
        <v>0</v>
      </c>
      <c r="GC54" s="8">
        <f t="shared" si="120"/>
        <v>3601.5423209596829</v>
      </c>
      <c r="GD54" s="290">
        <f t="shared" si="121"/>
        <v>0</v>
      </c>
      <c r="GE54" s="143"/>
      <c r="GF54" s="143"/>
      <c r="GG54" s="143"/>
      <c r="GH54" s="143"/>
      <c r="GI54" s="143"/>
      <c r="GJ54" s="143"/>
      <c r="GK54" s="143"/>
      <c r="GL54" s="143"/>
      <c r="GM54" s="143"/>
      <c r="GN54" s="143"/>
      <c r="GO54" s="143"/>
      <c r="GP54" s="143"/>
      <c r="GQ54" s="8">
        <f t="shared" si="122"/>
        <v>0</v>
      </c>
      <c r="GR54" s="290">
        <v>0</v>
      </c>
      <c r="GS54" s="290">
        <f>VLOOKUP(C54,'[2]Фін.рез.(витрати)'!$C$8:$V$94,20,0)</f>
        <v>0</v>
      </c>
      <c r="GT54" s="290"/>
      <c r="GU54" s="290"/>
      <c r="GV54" s="143">
        <f t="shared" si="123"/>
        <v>0</v>
      </c>
      <c r="GW54" s="8">
        <f t="shared" si="13"/>
        <v>0</v>
      </c>
      <c r="GX54" s="8">
        <f t="shared" si="14"/>
        <v>0</v>
      </c>
      <c r="GY54" s="290">
        <f t="shared" si="124"/>
        <v>22299.339999999997</v>
      </c>
      <c r="GZ54" s="290">
        <v>1973.31</v>
      </c>
      <c r="HA54" s="143">
        <v>1973.31</v>
      </c>
      <c r="HB54" s="143">
        <v>1973.31</v>
      </c>
      <c r="HC54" s="143">
        <v>1973.31</v>
      </c>
      <c r="HD54" s="143">
        <v>1973.31</v>
      </c>
      <c r="HE54" s="143">
        <v>1973.31</v>
      </c>
      <c r="HF54" s="143">
        <v>2614.87</v>
      </c>
      <c r="HG54" s="143">
        <v>2614.87</v>
      </c>
      <c r="HH54" s="143">
        <v>2614.87</v>
      </c>
      <c r="HI54" s="143">
        <v>2614.87</v>
      </c>
      <c r="HJ54" s="143"/>
      <c r="HK54" s="143"/>
      <c r="HL54" s="8">
        <f t="shared" si="125"/>
        <v>21796.609009073833</v>
      </c>
      <c r="HM54" s="290">
        <v>2862.9911157726492</v>
      </c>
      <c r="HN54" s="290">
        <v>2115.1969540133368</v>
      </c>
      <c r="HO54" s="290">
        <v>2484.8597907110407</v>
      </c>
      <c r="HP54" s="290">
        <v>1873.2993363684711</v>
      </c>
      <c r="HQ54" s="290">
        <v>2126.1147897426208</v>
      </c>
      <c r="HR54" s="290">
        <v>2121.0554128551607</v>
      </c>
      <c r="HS54" s="290">
        <v>1954.4300808370062</v>
      </c>
      <c r="HT54" s="290">
        <v>1942.9784985538208</v>
      </c>
      <c r="HU54" s="290">
        <v>2184.1306049409259</v>
      </c>
      <c r="HV54" s="290">
        <v>2131.5524252787982</v>
      </c>
      <c r="HW54" s="290"/>
      <c r="HX54" s="290"/>
      <c r="HY54" s="8">
        <f t="shared" si="15"/>
        <v>-502.73099092616394</v>
      </c>
      <c r="HZ54" s="8">
        <f t="shared" si="16"/>
        <v>-502.73099092616394</v>
      </c>
      <c r="IA54" s="8">
        <f t="shared" si="17"/>
        <v>0</v>
      </c>
      <c r="IB54" s="291">
        <f t="shared" si="126"/>
        <v>0</v>
      </c>
      <c r="IC54" s="291">
        <v>0</v>
      </c>
      <c r="ID54" s="150">
        <v>0</v>
      </c>
      <c r="IE54" s="150">
        <v>0</v>
      </c>
      <c r="IF54" s="291">
        <v>0</v>
      </c>
      <c r="IG54" s="291">
        <v>0</v>
      </c>
      <c r="IH54" s="291">
        <v>0</v>
      </c>
      <c r="II54" s="291">
        <v>0</v>
      </c>
      <c r="IJ54" s="291"/>
      <c r="IK54" s="291"/>
      <c r="IL54" s="291"/>
      <c r="IM54" s="291"/>
      <c r="IN54" s="291"/>
      <c r="IO54" s="88">
        <f t="shared" si="127"/>
        <v>0</v>
      </c>
      <c r="IP54" s="290">
        <v>0</v>
      </c>
      <c r="IQ54" s="290">
        <v>0</v>
      </c>
      <c r="IR54" s="290">
        <v>0</v>
      </c>
      <c r="IS54" s="290">
        <v>0</v>
      </c>
      <c r="IT54" s="290">
        <v>0</v>
      </c>
      <c r="IU54" s="290">
        <v>0</v>
      </c>
      <c r="IV54" s="290">
        <v>0</v>
      </c>
      <c r="IW54" s="290">
        <v>0</v>
      </c>
      <c r="IX54" s="290">
        <v>0</v>
      </c>
      <c r="IY54" s="290">
        <v>0</v>
      </c>
      <c r="IZ54" s="290"/>
      <c r="JA54" s="290"/>
      <c r="JB54" s="150">
        <f t="shared" si="18"/>
        <v>0</v>
      </c>
      <c r="JC54" s="88">
        <f t="shared" si="19"/>
        <v>0</v>
      </c>
      <c r="JD54" s="88">
        <f t="shared" si="20"/>
        <v>0</v>
      </c>
      <c r="JE54" s="291">
        <f t="shared" si="128"/>
        <v>0</v>
      </c>
      <c r="JF54" s="291">
        <v>0</v>
      </c>
      <c r="JG54" s="150">
        <v>0</v>
      </c>
      <c r="JH54" s="150">
        <v>0</v>
      </c>
      <c r="JI54" s="150">
        <v>0</v>
      </c>
      <c r="JJ54" s="150">
        <v>0</v>
      </c>
      <c r="JK54" s="150">
        <v>0</v>
      </c>
      <c r="JL54" s="150">
        <v>0</v>
      </c>
      <c r="JM54" s="150">
        <v>0</v>
      </c>
      <c r="JN54" s="150">
        <v>0</v>
      </c>
      <c r="JO54" s="150">
        <v>0</v>
      </c>
      <c r="JP54" s="150"/>
      <c r="JQ54" s="150"/>
      <c r="JR54" s="291">
        <f t="shared" si="129"/>
        <v>0</v>
      </c>
      <c r="JS54" s="290">
        <v>0</v>
      </c>
      <c r="JT54" s="290">
        <v>0</v>
      </c>
      <c r="JU54" s="290">
        <v>0</v>
      </c>
      <c r="JV54" s="290">
        <v>0</v>
      </c>
      <c r="JW54" s="290">
        <v>0</v>
      </c>
      <c r="JX54" s="290">
        <v>0</v>
      </c>
      <c r="JY54" s="290">
        <v>0</v>
      </c>
      <c r="JZ54" s="290">
        <v>0</v>
      </c>
      <c r="KA54" s="290">
        <v>0</v>
      </c>
      <c r="KB54" s="290">
        <v>0</v>
      </c>
      <c r="KC54" s="290"/>
      <c r="KD54" s="290"/>
      <c r="KE54" s="150">
        <f t="shared" si="21"/>
        <v>0</v>
      </c>
      <c r="KF54" s="88">
        <f t="shared" si="22"/>
        <v>0</v>
      </c>
      <c r="KG54" s="88">
        <f t="shared" si="23"/>
        <v>0</v>
      </c>
      <c r="KH54" s="291">
        <f t="shared" si="130"/>
        <v>6573.4600000000009</v>
      </c>
      <c r="KI54" s="291">
        <v>578.23</v>
      </c>
      <c r="KJ54" s="150">
        <v>578.23</v>
      </c>
      <c r="KK54" s="150">
        <v>578.23</v>
      </c>
      <c r="KL54" s="150">
        <v>578.23</v>
      </c>
      <c r="KM54" s="150">
        <v>578.23</v>
      </c>
      <c r="KN54" s="150">
        <v>578.23</v>
      </c>
      <c r="KO54" s="150">
        <v>776.02</v>
      </c>
      <c r="KP54" s="150">
        <v>776.02</v>
      </c>
      <c r="KQ54" s="150">
        <v>776.02</v>
      </c>
      <c r="KR54" s="150">
        <v>776.02</v>
      </c>
      <c r="KS54" s="150"/>
      <c r="KT54" s="150"/>
      <c r="KU54" s="88">
        <f t="shared" si="131"/>
        <v>9166.0462748239806</v>
      </c>
      <c r="KV54" s="290">
        <v>787.73080495594729</v>
      </c>
      <c r="KW54" s="290">
        <v>842.25644489717092</v>
      </c>
      <c r="KX54" s="290">
        <v>836.94039695231072</v>
      </c>
      <c r="KY54" s="290">
        <v>795.96298070922307</v>
      </c>
      <c r="KZ54" s="290">
        <v>830.38599501222291</v>
      </c>
      <c r="LA54" s="290">
        <v>1068.7224509220639</v>
      </c>
      <c r="LB54" s="290">
        <v>991.86642846626285</v>
      </c>
      <c r="LC54" s="290">
        <v>984.90326576245195</v>
      </c>
      <c r="LD54" s="290">
        <v>1015.7251995967302</v>
      </c>
      <c r="LE54" s="290">
        <v>1011.5523075495968</v>
      </c>
      <c r="LF54" s="290"/>
      <c r="LG54" s="290"/>
      <c r="LH54" s="150">
        <f t="shared" si="132"/>
        <v>2592.5862748239797</v>
      </c>
      <c r="LI54" s="88">
        <f t="shared" si="24"/>
        <v>0</v>
      </c>
      <c r="LJ54" s="88">
        <f t="shared" si="25"/>
        <v>2592.5862748239797</v>
      </c>
      <c r="LK54" s="88">
        <f t="shared" si="133"/>
        <v>0</v>
      </c>
      <c r="LL54" s="150"/>
      <c r="LM54" s="150"/>
      <c r="LN54" s="150"/>
      <c r="LO54" s="150"/>
      <c r="LP54" s="150"/>
      <c r="LQ54" s="150"/>
      <c r="LR54" s="150"/>
      <c r="LS54" s="150"/>
      <c r="LT54" s="150"/>
      <c r="LU54" s="150"/>
      <c r="LV54" s="150"/>
      <c r="LW54" s="150"/>
      <c r="LX54" s="88">
        <f t="shared" si="26"/>
        <v>0</v>
      </c>
      <c r="LY54" s="150"/>
      <c r="LZ54" s="150"/>
      <c r="MA54" s="150"/>
      <c r="MB54" s="150"/>
      <c r="MC54" s="150"/>
      <c r="MD54" s="150"/>
      <c r="ME54" s="150"/>
      <c r="MF54" s="150"/>
      <c r="MG54" s="150"/>
      <c r="MH54" s="150"/>
      <c r="MI54" s="150"/>
      <c r="MJ54" s="291">
        <v>0</v>
      </c>
      <c r="MK54" s="150"/>
      <c r="ML54" s="88">
        <f t="shared" si="27"/>
        <v>0</v>
      </c>
      <c r="MM54" s="88">
        <f t="shared" si="28"/>
        <v>0</v>
      </c>
      <c r="MN54" s="88">
        <f t="shared" si="134"/>
        <v>69076.960000000006</v>
      </c>
      <c r="MO54" s="88">
        <v>6575.26</v>
      </c>
      <c r="MP54" s="150">
        <v>6575.26</v>
      </c>
      <c r="MQ54" s="150">
        <v>6575.26</v>
      </c>
      <c r="MR54" s="150">
        <v>6575.26</v>
      </c>
      <c r="MS54" s="150">
        <v>6575.26</v>
      </c>
      <c r="MT54" s="150">
        <v>6575.26</v>
      </c>
      <c r="MU54" s="150">
        <v>7406.35</v>
      </c>
      <c r="MV54" s="150">
        <v>7406.35</v>
      </c>
      <c r="MW54" s="150">
        <v>7406.35</v>
      </c>
      <c r="MX54" s="150">
        <v>7406.35</v>
      </c>
      <c r="MY54" s="150"/>
      <c r="MZ54" s="150"/>
      <c r="NA54" s="88">
        <f t="shared" si="135"/>
        <v>204606.89873877514</v>
      </c>
      <c r="NB54" s="8">
        <v>0</v>
      </c>
      <c r="NC54" s="8">
        <v>29005.964117843258</v>
      </c>
      <c r="ND54" s="8">
        <v>32542.35795654813</v>
      </c>
      <c r="NE54" s="8">
        <v>0</v>
      </c>
      <c r="NF54" s="8">
        <v>0</v>
      </c>
      <c r="NG54" s="8">
        <v>0</v>
      </c>
      <c r="NH54" s="8">
        <v>132837.72372604965</v>
      </c>
      <c r="NI54" s="8">
        <v>7617.4332864166681</v>
      </c>
      <c r="NJ54" s="8">
        <v>2603.4196519174493</v>
      </c>
      <c r="NK54" s="8">
        <v>0</v>
      </c>
      <c r="NL54" s="8"/>
      <c r="NM54" s="8"/>
      <c r="NN54" s="150">
        <f t="shared" si="136"/>
        <v>135529.93873877515</v>
      </c>
      <c r="NO54" s="88">
        <f t="shared" si="29"/>
        <v>0</v>
      </c>
      <c r="NP54" s="88">
        <f t="shared" si="30"/>
        <v>135529.93873877515</v>
      </c>
      <c r="NQ54" s="86">
        <f t="shared" si="31"/>
        <v>32312.699999999997</v>
      </c>
      <c r="NR54" s="289">
        <f t="shared" si="32"/>
        <v>27274.15</v>
      </c>
      <c r="NS54" s="288">
        <f t="shared" si="33"/>
        <v>-5038.5499999999956</v>
      </c>
      <c r="NT54" s="88">
        <f t="shared" si="34"/>
        <v>-5038.5499999999956</v>
      </c>
      <c r="NU54" s="88">
        <f t="shared" si="35"/>
        <v>0</v>
      </c>
      <c r="NV54" s="290">
        <f t="shared" si="137"/>
        <v>6958.92</v>
      </c>
      <c r="NW54" s="290">
        <v>632.38</v>
      </c>
      <c r="NX54" s="143">
        <v>632.38</v>
      </c>
      <c r="NY54" s="143">
        <v>632.38</v>
      </c>
      <c r="NZ54" s="290">
        <v>632.38</v>
      </c>
      <c r="OA54" s="290">
        <v>632.38</v>
      </c>
      <c r="OB54" s="290">
        <v>632.38</v>
      </c>
      <c r="OC54" s="290">
        <v>791.16</v>
      </c>
      <c r="OD54" s="290">
        <v>791.16</v>
      </c>
      <c r="OE54" s="290">
        <v>791.16</v>
      </c>
      <c r="OF54" s="290">
        <v>791.16</v>
      </c>
      <c r="OG54" s="290"/>
      <c r="OH54" s="290"/>
      <c r="OI54" s="8">
        <f t="shared" si="138"/>
        <v>0</v>
      </c>
      <c r="OJ54" s="8">
        <v>0</v>
      </c>
      <c r="OK54" s="8">
        <v>0</v>
      </c>
      <c r="OL54" s="8">
        <v>0</v>
      </c>
      <c r="OM54" s="8"/>
      <c r="ON54" s="8">
        <v>0</v>
      </c>
      <c r="OO54" s="8">
        <v>0</v>
      </c>
      <c r="OP54" s="8">
        <v>0</v>
      </c>
      <c r="OQ54" s="8">
        <v>0</v>
      </c>
      <c r="OR54" s="8">
        <v>0</v>
      </c>
      <c r="OS54" s="8">
        <v>0</v>
      </c>
      <c r="OT54" s="8"/>
      <c r="OU54" s="8"/>
      <c r="OV54" s="143">
        <f t="shared" si="139"/>
        <v>-6958.92</v>
      </c>
      <c r="OW54" s="8">
        <f t="shared" si="36"/>
        <v>-6958.92</v>
      </c>
      <c r="OX54" s="8">
        <f t="shared" si="37"/>
        <v>0</v>
      </c>
      <c r="OY54" s="290">
        <f t="shared" si="140"/>
        <v>11743.480000000001</v>
      </c>
      <c r="OZ54" s="290">
        <v>1119.28</v>
      </c>
      <c r="PA54" s="143">
        <v>1119.28</v>
      </c>
      <c r="PB54" s="143">
        <v>1119.28</v>
      </c>
      <c r="PC54" s="143">
        <v>1119.28</v>
      </c>
      <c r="PD54" s="143">
        <v>1119.28</v>
      </c>
      <c r="PE54" s="143">
        <v>1119.28</v>
      </c>
      <c r="PF54" s="143">
        <v>1256.95</v>
      </c>
      <c r="PG54" s="143">
        <v>1256.95</v>
      </c>
      <c r="PH54" s="143">
        <v>1256.95</v>
      </c>
      <c r="PI54" s="143">
        <v>1256.95</v>
      </c>
      <c r="PJ54" s="143"/>
      <c r="PK54" s="143"/>
      <c r="PL54" s="8">
        <f t="shared" si="141"/>
        <v>15517.09</v>
      </c>
      <c r="PM54" s="290">
        <v>0</v>
      </c>
      <c r="PN54" s="290">
        <v>0</v>
      </c>
      <c r="PO54" s="290">
        <v>0</v>
      </c>
      <c r="PP54" s="290">
        <v>0</v>
      </c>
      <c r="PQ54" s="290">
        <v>0</v>
      </c>
      <c r="PR54" s="290">
        <v>0</v>
      </c>
      <c r="PS54" s="290">
        <v>15517.09</v>
      </c>
      <c r="PT54" s="290">
        <v>0</v>
      </c>
      <c r="PU54" s="290">
        <v>0</v>
      </c>
      <c r="PV54" s="290">
        <v>0</v>
      </c>
      <c r="PW54" s="290"/>
      <c r="PX54" s="290"/>
      <c r="PY54" s="143">
        <f t="shared" si="142"/>
        <v>3773.6099999999988</v>
      </c>
      <c r="PZ54" s="8">
        <f t="shared" si="38"/>
        <v>0</v>
      </c>
      <c r="QA54" s="8">
        <f t="shared" si="39"/>
        <v>3773.6099999999988</v>
      </c>
      <c r="QB54" s="290">
        <f t="shared" si="143"/>
        <v>1519.9199999999996</v>
      </c>
      <c r="QC54" s="290">
        <v>134.91999999999999</v>
      </c>
      <c r="QD54" s="143">
        <v>134.91999999999999</v>
      </c>
      <c r="QE54" s="143">
        <v>134.91999999999999</v>
      </c>
      <c r="QF54" s="143">
        <v>134.91999999999999</v>
      </c>
      <c r="QG54" s="143">
        <v>134.91999999999999</v>
      </c>
      <c r="QH54" s="143">
        <v>134.91999999999999</v>
      </c>
      <c r="QI54" s="143">
        <v>177.6</v>
      </c>
      <c r="QJ54" s="143">
        <v>177.6</v>
      </c>
      <c r="QK54" s="143">
        <v>177.6</v>
      </c>
      <c r="QL54" s="143">
        <v>177.6</v>
      </c>
      <c r="QM54" s="143"/>
      <c r="QN54" s="143"/>
      <c r="QO54" s="8">
        <f t="shared" si="144"/>
        <v>0</v>
      </c>
      <c r="QP54" s="290">
        <v>0</v>
      </c>
      <c r="QQ54" s="290">
        <v>0</v>
      </c>
      <c r="QR54" s="290">
        <v>0</v>
      </c>
      <c r="QS54" s="290"/>
      <c r="QT54" s="290">
        <v>0</v>
      </c>
      <c r="QU54" s="290"/>
      <c r="QV54" s="290"/>
      <c r="QW54" s="290">
        <v>0</v>
      </c>
      <c r="QX54" s="290"/>
      <c r="QY54" s="290">
        <v>0</v>
      </c>
      <c r="QZ54" s="290"/>
      <c r="RA54" s="290"/>
      <c r="RB54" s="143">
        <f t="shared" si="145"/>
        <v>-1519.9199999999996</v>
      </c>
      <c r="RC54" s="8">
        <f t="shared" si="40"/>
        <v>-1519.9199999999996</v>
      </c>
      <c r="RD54" s="8">
        <f t="shared" si="41"/>
        <v>0</v>
      </c>
      <c r="RE54" s="290">
        <f t="shared" si="146"/>
        <v>8397.14</v>
      </c>
      <c r="RF54" s="8">
        <v>763.17</v>
      </c>
      <c r="RG54" s="143">
        <v>763.17</v>
      </c>
      <c r="RH54" s="143">
        <v>763.17</v>
      </c>
      <c r="RI54" s="143">
        <v>763.17</v>
      </c>
      <c r="RJ54" s="143">
        <v>763.17</v>
      </c>
      <c r="RK54" s="143">
        <v>763.17</v>
      </c>
      <c r="RL54" s="292">
        <v>954.53</v>
      </c>
      <c r="RM54" s="143">
        <v>954.53</v>
      </c>
      <c r="RN54" s="143">
        <v>954.53</v>
      </c>
      <c r="RO54" s="143">
        <v>954.53</v>
      </c>
      <c r="RP54" s="143"/>
      <c r="RQ54" s="143"/>
      <c r="RR54" s="8">
        <f t="shared" si="147"/>
        <v>0</v>
      </c>
      <c r="RS54" s="290">
        <v>0</v>
      </c>
      <c r="RT54" s="290"/>
      <c r="RU54" s="290">
        <v>0</v>
      </c>
      <c r="RV54" s="290">
        <v>0</v>
      </c>
      <c r="RW54" s="290">
        <v>0</v>
      </c>
      <c r="RX54" s="290">
        <v>0</v>
      </c>
      <c r="RY54" s="290"/>
      <c r="RZ54" s="290">
        <v>0</v>
      </c>
      <c r="SA54" s="290">
        <v>0</v>
      </c>
      <c r="SB54" s="290">
        <v>0</v>
      </c>
      <c r="SC54" s="290"/>
      <c r="SD54" s="290"/>
      <c r="SE54" s="8">
        <f t="shared" si="42"/>
        <v>-8397.14</v>
      </c>
      <c r="SF54" s="8">
        <f t="shared" si="43"/>
        <v>-8397.14</v>
      </c>
      <c r="SG54" s="8">
        <f t="shared" si="44"/>
        <v>0</v>
      </c>
      <c r="SH54" s="290">
        <f t="shared" si="148"/>
        <v>0</v>
      </c>
      <c r="SI54" s="290">
        <v>0</v>
      </c>
      <c r="SJ54" s="143">
        <v>0</v>
      </c>
      <c r="SK54" s="143">
        <v>0</v>
      </c>
      <c r="SL54" s="143">
        <v>0</v>
      </c>
      <c r="SM54" s="143">
        <v>0</v>
      </c>
      <c r="SN54" s="143">
        <v>0</v>
      </c>
      <c r="SO54" s="143">
        <v>0</v>
      </c>
      <c r="SP54" s="143">
        <v>0</v>
      </c>
      <c r="SQ54" s="143">
        <v>0</v>
      </c>
      <c r="SR54" s="143">
        <v>0</v>
      </c>
      <c r="SS54" s="143"/>
      <c r="ST54" s="143"/>
      <c r="SU54" s="8">
        <f t="shared" si="149"/>
        <v>0</v>
      </c>
      <c r="SV54" s="290">
        <v>0</v>
      </c>
      <c r="SW54" s="290">
        <v>0</v>
      </c>
      <c r="SX54" s="290">
        <v>0</v>
      </c>
      <c r="SY54" s="290">
        <v>0</v>
      </c>
      <c r="SZ54" s="290">
        <v>0</v>
      </c>
      <c r="TA54" s="290"/>
      <c r="TB54" s="290"/>
      <c r="TC54" s="290">
        <v>0</v>
      </c>
      <c r="TD54" s="290">
        <v>0</v>
      </c>
      <c r="TE54" s="290">
        <f>VLOOKUP(C54,'[2]Фін.рез.(витрати)'!$C$8:$AH$94,32,0)</f>
        <v>0</v>
      </c>
      <c r="TF54" s="290"/>
      <c r="TG54" s="290"/>
      <c r="TH54" s="8">
        <f t="shared" si="45"/>
        <v>0</v>
      </c>
      <c r="TI54" s="8">
        <f t="shared" si="46"/>
        <v>0</v>
      </c>
      <c r="TJ54" s="8">
        <f t="shared" si="47"/>
        <v>0</v>
      </c>
      <c r="TK54" s="290">
        <f t="shared" si="150"/>
        <v>3604.2399999999989</v>
      </c>
      <c r="TL54" s="290">
        <v>318.02</v>
      </c>
      <c r="TM54" s="143">
        <v>318.02</v>
      </c>
      <c r="TN54" s="143">
        <v>318.02</v>
      </c>
      <c r="TO54" s="143">
        <v>318.02</v>
      </c>
      <c r="TP54" s="143">
        <v>318.02</v>
      </c>
      <c r="TQ54" s="143">
        <v>318.02</v>
      </c>
      <c r="TR54" s="143">
        <v>424.03</v>
      </c>
      <c r="TS54" s="143">
        <v>424.03</v>
      </c>
      <c r="TT54" s="143">
        <v>424.03</v>
      </c>
      <c r="TU54" s="143">
        <v>424.03</v>
      </c>
      <c r="TV54" s="143"/>
      <c r="TW54" s="143"/>
      <c r="TX54" s="8">
        <f t="shared" si="151"/>
        <v>11757.060000000001</v>
      </c>
      <c r="TY54" s="290">
        <v>0</v>
      </c>
      <c r="TZ54" s="290">
        <v>4778.79</v>
      </c>
      <c r="UA54" s="290">
        <v>0</v>
      </c>
      <c r="UB54" s="290">
        <v>0</v>
      </c>
      <c r="UC54" s="290">
        <v>4069.57</v>
      </c>
      <c r="UD54" s="290">
        <v>0</v>
      </c>
      <c r="UE54" s="290">
        <v>2908.7</v>
      </c>
      <c r="UF54" s="290">
        <v>0</v>
      </c>
      <c r="UG54" s="290">
        <v>0</v>
      </c>
      <c r="UH54" s="290">
        <f>VLOOKUP(C54,'[2]Фін.рез.(витрати)'!$C$8:$AI$94,33,0)</f>
        <v>0</v>
      </c>
      <c r="UI54" s="290"/>
      <c r="UJ54" s="290"/>
      <c r="UK54" s="8">
        <f t="shared" si="48"/>
        <v>8152.8200000000024</v>
      </c>
      <c r="UL54" s="8">
        <f t="shared" si="49"/>
        <v>0</v>
      </c>
      <c r="UM54" s="8">
        <f t="shared" si="50"/>
        <v>8152.8200000000024</v>
      </c>
      <c r="UN54" s="290">
        <f t="shared" si="152"/>
        <v>88.999999999999986</v>
      </c>
      <c r="UO54" s="290">
        <v>7.8</v>
      </c>
      <c r="UP54" s="143">
        <v>7.8</v>
      </c>
      <c r="UQ54" s="143">
        <v>7.8</v>
      </c>
      <c r="UR54" s="143">
        <v>7.8</v>
      </c>
      <c r="US54" s="143">
        <v>7.8</v>
      </c>
      <c r="UT54" s="143">
        <v>7.8</v>
      </c>
      <c r="UU54" s="143">
        <v>10.55</v>
      </c>
      <c r="UV54" s="143">
        <v>10.55</v>
      </c>
      <c r="UW54" s="143">
        <v>10.55</v>
      </c>
      <c r="UX54" s="143">
        <v>10.55</v>
      </c>
      <c r="UY54" s="143"/>
      <c r="UZ54" s="143"/>
      <c r="VA54" s="8">
        <f t="shared" si="51"/>
        <v>0</v>
      </c>
      <c r="VB54" s="143"/>
      <c r="VC54" s="143"/>
      <c r="VD54" s="143"/>
      <c r="VE54" s="143"/>
      <c r="VF54" s="143"/>
      <c r="VG54" s="143"/>
      <c r="VH54" s="143"/>
      <c r="VI54" s="143"/>
      <c r="VJ54" s="143"/>
      <c r="VK54" s="143"/>
      <c r="VL54" s="143"/>
      <c r="VM54" s="143"/>
      <c r="VN54" s="8">
        <f t="shared" si="52"/>
        <v>-88.999999999999986</v>
      </c>
      <c r="VO54" s="8">
        <f t="shared" si="53"/>
        <v>-88.999999999999986</v>
      </c>
      <c r="VP54" s="8">
        <f t="shared" si="54"/>
        <v>0</v>
      </c>
      <c r="VQ54" s="88">
        <f t="shared" si="55"/>
        <v>0</v>
      </c>
      <c r="VR54" s="150"/>
      <c r="VS54" s="150"/>
      <c r="VT54" s="150"/>
      <c r="VU54" s="150"/>
      <c r="VV54" s="150"/>
      <c r="VW54" s="150"/>
      <c r="VX54" s="150"/>
      <c r="VY54" s="150"/>
      <c r="VZ54" s="150"/>
      <c r="WA54" s="150"/>
      <c r="WB54" s="150"/>
      <c r="WC54" s="150"/>
      <c r="WD54" s="88">
        <f t="shared" si="56"/>
        <v>0</v>
      </c>
      <c r="WE54" s="143"/>
      <c r="WF54" s="143"/>
      <c r="WG54" s="143"/>
      <c r="WH54" s="143"/>
      <c r="WI54" s="143"/>
      <c r="WJ54" s="143"/>
      <c r="WK54" s="143"/>
      <c r="WL54" s="143"/>
      <c r="WM54" s="143"/>
      <c r="WN54" s="143"/>
      <c r="WO54" s="143"/>
      <c r="WP54" s="143"/>
      <c r="WQ54" s="88">
        <f t="shared" si="57"/>
        <v>0</v>
      </c>
      <c r="WR54" s="88">
        <f t="shared" si="58"/>
        <v>0</v>
      </c>
      <c r="WS54" s="88">
        <f t="shared" si="59"/>
        <v>0</v>
      </c>
      <c r="WT54" s="291">
        <f t="shared" si="153"/>
        <v>78613.100000000006</v>
      </c>
      <c r="WU54" s="291">
        <v>6782.69</v>
      </c>
      <c r="WV54" s="150">
        <v>6782.69</v>
      </c>
      <c r="WW54" s="150">
        <v>6782.69</v>
      </c>
      <c r="WX54" s="150">
        <v>6782.69</v>
      </c>
      <c r="WY54" s="150">
        <v>6782.69</v>
      </c>
      <c r="WZ54" s="150">
        <v>6782.69</v>
      </c>
      <c r="XA54" s="150">
        <v>9479.24</v>
      </c>
      <c r="XB54" s="150">
        <v>9479.24</v>
      </c>
      <c r="XC54" s="150">
        <v>9479.24</v>
      </c>
      <c r="XD54" s="150">
        <v>9479.24</v>
      </c>
      <c r="XE54" s="150"/>
      <c r="XF54" s="150"/>
      <c r="XG54" s="291">
        <f t="shared" si="154"/>
        <v>79427.032347298446</v>
      </c>
      <c r="XH54" s="290">
        <v>8417.3419119129558</v>
      </c>
      <c r="XI54" s="290">
        <v>8707.8538971969683</v>
      </c>
      <c r="XJ54" s="290"/>
      <c r="XK54" s="290">
        <v>6551.4400238869875</v>
      </c>
      <c r="XL54" s="290">
        <v>7593.3336867726512</v>
      </c>
      <c r="XM54" s="290">
        <v>9993.8983705687479</v>
      </c>
      <c r="XN54" s="290">
        <v>9430.8168477904383</v>
      </c>
      <c r="XO54" s="290">
        <v>11017.650323997357</v>
      </c>
      <c r="XP54" s="290">
        <v>8412.6997683240497</v>
      </c>
      <c r="XQ54" s="290">
        <f>VLOOKUP(C54,'[2]Фін.рез.(витрати)'!$C$8:$AL$94,36,0)</f>
        <v>9301.9975168482888</v>
      </c>
      <c r="XR54" s="290"/>
      <c r="XS54" s="290"/>
      <c r="XT54" s="88">
        <f t="shared" si="60"/>
        <v>813.93234729843971</v>
      </c>
      <c r="XU54" s="88">
        <f t="shared" si="61"/>
        <v>0</v>
      </c>
      <c r="XV54" s="88">
        <f t="shared" si="62"/>
        <v>813.93234729843971</v>
      </c>
      <c r="XW54" s="291">
        <f t="shared" si="155"/>
        <v>30193.499999999996</v>
      </c>
      <c r="XX54" s="291">
        <v>2680.49</v>
      </c>
      <c r="XY54" s="150">
        <v>2680.49</v>
      </c>
      <c r="XZ54" s="150">
        <v>2680.49</v>
      </c>
      <c r="YA54" s="150">
        <v>2680.49</v>
      </c>
      <c r="YB54" s="150">
        <v>2680.49</v>
      </c>
      <c r="YC54" s="150">
        <v>2680.49</v>
      </c>
      <c r="YD54" s="150">
        <v>3527.64</v>
      </c>
      <c r="YE54" s="150">
        <v>3527.64</v>
      </c>
      <c r="YF54" s="150">
        <v>3527.64</v>
      </c>
      <c r="YG54" s="150">
        <v>3527.64</v>
      </c>
      <c r="YH54" s="150"/>
      <c r="YI54" s="150"/>
      <c r="YJ54" s="88">
        <f t="shared" si="156"/>
        <v>30215.147446224895</v>
      </c>
      <c r="YK54" s="290">
        <v>3568.8699460512157</v>
      </c>
      <c r="YL54" s="290">
        <v>2683.6437220368393</v>
      </c>
      <c r="YM54" s="290">
        <v>2746.5663523549201</v>
      </c>
      <c r="YN54" s="290">
        <v>2670.8981802062526</v>
      </c>
      <c r="YO54" s="290">
        <v>2634.3225925492088</v>
      </c>
      <c r="YP54" s="290">
        <v>3436.6090440473781</v>
      </c>
      <c r="YQ54" s="290">
        <v>4028.3893281380078</v>
      </c>
      <c r="YR54" s="290">
        <v>3260.5220954511087</v>
      </c>
      <c r="YS54" s="290">
        <v>1946.068485862527</v>
      </c>
      <c r="YT54" s="290">
        <f>VLOOKUP(C54,'[2]Фін.рез.(витрати)'!$C$8:$AM$94,37,0)</f>
        <v>3239.2576995274349</v>
      </c>
      <c r="YU54" s="290"/>
      <c r="YV54" s="290"/>
      <c r="YW54" s="143">
        <f t="shared" si="157"/>
        <v>21.647446224898886</v>
      </c>
      <c r="YX54" s="88">
        <f t="shared" si="63"/>
        <v>0</v>
      </c>
      <c r="YY54" s="88">
        <f t="shared" si="64"/>
        <v>21.647446224898886</v>
      </c>
      <c r="YZ54" s="291">
        <f t="shared" si="158"/>
        <v>9764.68</v>
      </c>
      <c r="ZA54" s="291">
        <v>966.92</v>
      </c>
      <c r="ZB54" s="150">
        <v>966.92</v>
      </c>
      <c r="ZC54" s="150">
        <v>966.92</v>
      </c>
      <c r="ZD54" s="150">
        <v>966.92</v>
      </c>
      <c r="ZE54" s="150">
        <v>966.92</v>
      </c>
      <c r="ZF54" s="150">
        <v>966.92</v>
      </c>
      <c r="ZG54" s="150">
        <v>990.79</v>
      </c>
      <c r="ZH54" s="150">
        <v>990.79</v>
      </c>
      <c r="ZI54" s="150">
        <v>990.79</v>
      </c>
      <c r="ZJ54" s="150">
        <v>990.79</v>
      </c>
      <c r="ZK54" s="150"/>
      <c r="ZL54" s="150"/>
      <c r="ZM54" s="88">
        <f t="shared" si="159"/>
        <v>15856.060960751345</v>
      </c>
      <c r="ZN54" s="291"/>
      <c r="ZO54" s="290">
        <v>2075.9231405860537</v>
      </c>
      <c r="ZP54" s="290">
        <v>10829.643608699058</v>
      </c>
      <c r="ZQ54" s="290">
        <v>2950.4942114662331</v>
      </c>
      <c r="ZR54" s="290"/>
      <c r="ZS54" s="290"/>
      <c r="ZT54" s="290"/>
      <c r="ZU54" s="290"/>
      <c r="ZV54" s="290"/>
      <c r="ZW54" s="290"/>
      <c r="ZX54" s="290"/>
      <c r="ZY54" s="290"/>
      <c r="ZZ54" s="88">
        <f t="shared" si="65"/>
        <v>6091.3809607513449</v>
      </c>
      <c r="AAA54" s="88">
        <f t="shared" si="66"/>
        <v>0</v>
      </c>
      <c r="AAB54" s="88">
        <f t="shared" si="67"/>
        <v>6091.3809607513449</v>
      </c>
      <c r="AAC54" s="291">
        <f t="shared" si="160"/>
        <v>2110.9599999999996</v>
      </c>
      <c r="AAD54" s="291">
        <v>209.26</v>
      </c>
      <c r="AAE54" s="150">
        <v>209.26</v>
      </c>
      <c r="AAF54" s="150">
        <v>209.26</v>
      </c>
      <c r="AAG54" s="150">
        <v>209.26</v>
      </c>
      <c r="AAH54" s="150">
        <v>209.26</v>
      </c>
      <c r="AAI54" s="150">
        <v>209.26</v>
      </c>
      <c r="AAJ54" s="150">
        <v>213.85</v>
      </c>
      <c r="AAK54" s="150">
        <v>213.85</v>
      </c>
      <c r="AAL54" s="150">
        <v>213.85</v>
      </c>
      <c r="AAM54" s="150">
        <v>213.85</v>
      </c>
      <c r="AAN54" s="150"/>
      <c r="AAO54" s="150"/>
      <c r="AAP54" s="88">
        <f t="shared" si="161"/>
        <v>2501.7601155095995</v>
      </c>
      <c r="AAQ54" s="290">
        <v>258.85495383</v>
      </c>
      <c r="AAR54" s="290">
        <v>253.0903634622</v>
      </c>
      <c r="AAS54" s="290">
        <v>252.49607723999998</v>
      </c>
      <c r="AAT54" s="290">
        <v>251.21560529999999</v>
      </c>
      <c r="AAU54" s="290">
        <v>252.37340593739998</v>
      </c>
      <c r="AAV54" s="290">
        <v>252.37952916</v>
      </c>
      <c r="AAW54" s="290">
        <v>246.49362869999999</v>
      </c>
      <c r="AAX54" s="290">
        <v>244.56791633999998</v>
      </c>
      <c r="AAY54" s="290">
        <v>242.79856523999999</v>
      </c>
      <c r="AAZ54" s="290">
        <f>VLOOKUP(C54,'[2]Фін.рез.(витрати)'!$C$8:$AO$94,39,0)</f>
        <v>247.49007029999999</v>
      </c>
      <c r="ABA54" s="290"/>
      <c r="ABB54" s="290"/>
      <c r="ABC54" s="88">
        <f t="shared" si="68"/>
        <v>390.80011550959989</v>
      </c>
      <c r="ABD54" s="88">
        <f t="shared" si="69"/>
        <v>0</v>
      </c>
      <c r="ABE54" s="88">
        <f t="shared" si="70"/>
        <v>390.80011550959989</v>
      </c>
      <c r="ABF54" s="291">
        <f t="shared" si="162"/>
        <v>467.46000000000015</v>
      </c>
      <c r="ABG54" s="291">
        <v>46.35</v>
      </c>
      <c r="ABH54" s="150">
        <v>46.35</v>
      </c>
      <c r="ABI54" s="150">
        <v>46.35</v>
      </c>
      <c r="ABJ54" s="150">
        <v>46.35</v>
      </c>
      <c r="ABK54" s="150">
        <v>46.35</v>
      </c>
      <c r="ABL54" s="150">
        <v>46.35</v>
      </c>
      <c r="ABM54" s="150">
        <v>47.34</v>
      </c>
      <c r="ABN54" s="150">
        <v>47.34</v>
      </c>
      <c r="ABO54" s="150">
        <v>47.34</v>
      </c>
      <c r="ABP54" s="150">
        <v>47.34</v>
      </c>
      <c r="ABQ54" s="150"/>
      <c r="ABR54" s="150"/>
      <c r="ABS54" s="88">
        <f t="shared" si="163"/>
        <v>6597.4619999999995</v>
      </c>
      <c r="ABT54" s="290">
        <v>0</v>
      </c>
      <c r="ABU54" s="290"/>
      <c r="ABV54" s="290"/>
      <c r="ABW54" s="290"/>
      <c r="ABX54" s="290"/>
      <c r="ABY54" s="290"/>
      <c r="ABZ54" s="290"/>
      <c r="ACA54" s="290">
        <v>6597.4619999999995</v>
      </c>
      <c r="ACB54" s="290">
        <v>0</v>
      </c>
      <c r="ACC54" s="290">
        <f>VLOOKUP(C54,'[2]Фін.рез.(витрати)'!$C$8:$AP$94,40,0)</f>
        <v>0</v>
      </c>
      <c r="ACD54" s="290"/>
      <c r="ACE54" s="290"/>
      <c r="ACF54" s="88">
        <f t="shared" si="71"/>
        <v>6130.0019999999995</v>
      </c>
      <c r="ACG54" s="88">
        <f t="shared" si="72"/>
        <v>0</v>
      </c>
      <c r="ACH54" s="88">
        <f t="shared" si="73"/>
        <v>6130.0019999999995</v>
      </c>
      <c r="ACI54" s="86">
        <f t="shared" si="74"/>
        <v>14188.58</v>
      </c>
      <c r="ACJ54" s="88">
        <f t="shared" si="75"/>
        <v>10059.295881384</v>
      </c>
      <c r="ACK54" s="288">
        <f t="shared" si="76"/>
        <v>-4129.2841186160003</v>
      </c>
      <c r="ACL54" s="88">
        <f t="shared" si="77"/>
        <v>-4129.2841186160003</v>
      </c>
      <c r="ACM54" s="88">
        <f t="shared" si="78"/>
        <v>0</v>
      </c>
      <c r="ACN54" s="290">
        <f t="shared" si="164"/>
        <v>14188.58</v>
      </c>
      <c r="ACO54" s="290">
        <v>1460.71</v>
      </c>
      <c r="ACP54" s="143">
        <v>1460.71</v>
      </c>
      <c r="ACQ54" s="143">
        <v>1460.71</v>
      </c>
      <c r="ACR54" s="143">
        <v>1460.71</v>
      </c>
      <c r="ACS54" s="143">
        <v>1460.71</v>
      </c>
      <c r="ACT54" s="143">
        <v>1460.71</v>
      </c>
      <c r="ACU54" s="143">
        <v>1356.08</v>
      </c>
      <c r="ACV54" s="143">
        <v>1356.08</v>
      </c>
      <c r="ACW54" s="143">
        <v>1356.08</v>
      </c>
      <c r="ACX54" s="143">
        <v>1356.08</v>
      </c>
      <c r="ACY54" s="143"/>
      <c r="ACZ54" s="143"/>
      <c r="ADA54" s="8">
        <f t="shared" si="165"/>
        <v>10059.295881384</v>
      </c>
      <c r="ADB54" s="290">
        <v>1474.7819328</v>
      </c>
      <c r="ADC54" s="290">
        <v>942.17615748000003</v>
      </c>
      <c r="ADD54" s="290">
        <v>915.4430208</v>
      </c>
      <c r="ADE54" s="290">
        <v>983.98990800000001</v>
      </c>
      <c r="ADF54" s="290">
        <v>661.73981810400005</v>
      </c>
      <c r="ADG54" s="290">
        <v>1360.275363</v>
      </c>
      <c r="ADH54" s="290">
        <v>1212.852384</v>
      </c>
      <c r="ADI54" s="290">
        <v>787.73696280000001</v>
      </c>
      <c r="ADJ54" s="290">
        <v>734.87993040000003</v>
      </c>
      <c r="ADK54" s="290">
        <f>VLOOKUP(C54,'[2]Фін.рез.(витрати)'!$C$8:$AR$94,42,0)</f>
        <v>985.42040399999996</v>
      </c>
      <c r="ADL54" s="290"/>
      <c r="ADM54" s="290"/>
      <c r="ADN54" s="8">
        <f t="shared" si="79"/>
        <v>-4129.2841186160003</v>
      </c>
      <c r="ADO54" s="8">
        <f t="shared" si="80"/>
        <v>-4129.2841186160003</v>
      </c>
      <c r="ADP54" s="8">
        <f t="shared" si="81"/>
        <v>0</v>
      </c>
      <c r="ADQ54" s="290">
        <f t="shared" si="166"/>
        <v>0</v>
      </c>
      <c r="ADR54" s="290">
        <v>0</v>
      </c>
      <c r="ADS54" s="143">
        <v>0</v>
      </c>
      <c r="ADT54" s="143">
        <v>0</v>
      </c>
      <c r="ADU54" s="143">
        <v>0</v>
      </c>
      <c r="ADV54" s="143">
        <v>0</v>
      </c>
      <c r="ADW54" s="143">
        <v>0</v>
      </c>
      <c r="ADX54" s="143">
        <v>0</v>
      </c>
      <c r="ADY54" s="143">
        <v>0</v>
      </c>
      <c r="ADZ54" s="143">
        <v>0</v>
      </c>
      <c r="AEA54" s="143">
        <v>0</v>
      </c>
      <c r="AEB54" s="143"/>
      <c r="AEC54" s="143"/>
      <c r="AED54" s="8">
        <f t="shared" si="167"/>
        <v>0</v>
      </c>
      <c r="AEE54" s="290">
        <v>0</v>
      </c>
      <c r="AEF54" s="290">
        <v>0</v>
      </c>
      <c r="AEG54" s="290">
        <v>0</v>
      </c>
      <c r="AEH54" s="290">
        <v>0</v>
      </c>
      <c r="AEI54" s="290">
        <v>0</v>
      </c>
      <c r="AEJ54" s="290">
        <v>0</v>
      </c>
      <c r="AEK54" s="290">
        <v>0</v>
      </c>
      <c r="AEL54" s="290">
        <v>0</v>
      </c>
      <c r="AEM54" s="290">
        <v>0</v>
      </c>
      <c r="AEN54" s="290">
        <f>VLOOKUP(C54,'[2]Фін.рез.(витрати)'!$C$8:$AS$94,43,0)</f>
        <v>0</v>
      </c>
      <c r="AEO54" s="290"/>
      <c r="AEP54" s="290"/>
      <c r="AEQ54" s="8">
        <f t="shared" si="82"/>
        <v>0</v>
      </c>
      <c r="AER54" s="8">
        <f t="shared" si="83"/>
        <v>0</v>
      </c>
      <c r="AES54" s="8">
        <f t="shared" si="84"/>
        <v>0</v>
      </c>
      <c r="AET54" s="290">
        <f t="shared" si="168"/>
        <v>0</v>
      </c>
      <c r="AEU54" s="290"/>
      <c r="AEV54" s="143"/>
      <c r="AEW54" s="143"/>
      <c r="AEX54" s="143"/>
      <c r="AEY54" s="143"/>
      <c r="AEZ54" s="143"/>
      <c r="AFA54" s="143"/>
      <c r="AFB54" s="143"/>
      <c r="AFC54" s="143"/>
      <c r="AFD54" s="143"/>
      <c r="AFE54" s="143"/>
      <c r="AFF54" s="143"/>
      <c r="AFG54" s="8">
        <f t="shared" si="169"/>
        <v>0</v>
      </c>
      <c r="AFH54" s="290"/>
      <c r="AFI54" s="290"/>
      <c r="AFJ54" s="290"/>
      <c r="AFK54" s="290"/>
      <c r="AFL54" s="290"/>
      <c r="AFM54" s="290"/>
      <c r="AFN54" s="290"/>
      <c r="AFO54" s="290"/>
      <c r="AFP54" s="290"/>
      <c r="AFQ54" s="290"/>
      <c r="AFR54" s="290"/>
      <c r="AFS54" s="290"/>
      <c r="AFT54" s="8">
        <f t="shared" si="85"/>
        <v>0</v>
      </c>
      <c r="AFU54" s="8">
        <f t="shared" si="86"/>
        <v>0</v>
      </c>
      <c r="AFV54" s="94">
        <f t="shared" si="87"/>
        <v>0</v>
      </c>
      <c r="AFW54" s="293">
        <f t="shared" si="88"/>
        <v>310714.46000000002</v>
      </c>
      <c r="AFX54" s="294">
        <f t="shared" si="89"/>
        <v>444075.35207677039</v>
      </c>
      <c r="AFY54" s="295">
        <f t="shared" si="90"/>
        <v>133360.89207677037</v>
      </c>
      <c r="AFZ54" s="8">
        <f t="shared" si="170"/>
        <v>0</v>
      </c>
      <c r="AGA54" s="95">
        <f t="shared" si="171"/>
        <v>133360.89207677037</v>
      </c>
      <c r="AGB54" s="296">
        <f t="shared" si="91"/>
        <v>372857.35200000001</v>
      </c>
      <c r="AGC54" s="295">
        <f t="shared" si="91"/>
        <v>532890.42249212449</v>
      </c>
      <c r="AGD54" s="295">
        <f t="shared" si="92"/>
        <v>160033.07049212448</v>
      </c>
      <c r="AGE54" s="8">
        <f t="shared" si="93"/>
        <v>0</v>
      </c>
      <c r="AGF54" s="94">
        <f t="shared" si="94"/>
        <v>160033.07049212448</v>
      </c>
      <c r="AGG54" s="107">
        <f t="shared" si="172"/>
        <v>18642.867600000001</v>
      </c>
      <c r="AGH54" s="140">
        <f t="shared" si="173"/>
        <v>26644.521124606224</v>
      </c>
      <c r="AGI54" s="295">
        <f t="shared" si="95"/>
        <v>8001.6535246062231</v>
      </c>
      <c r="AGJ54" s="8">
        <f t="shared" si="96"/>
        <v>0</v>
      </c>
      <c r="AGK54" s="95">
        <f t="shared" si="97"/>
        <v>8001.6535246062231</v>
      </c>
      <c r="AGL54" s="108">
        <f t="shared" si="174"/>
        <v>391500.21960000001</v>
      </c>
      <c r="AGM54" s="108">
        <f t="shared" si="174"/>
        <v>559534.94361673074</v>
      </c>
      <c r="AGN54" s="297">
        <f t="shared" si="99"/>
        <v>168034.72401673073</v>
      </c>
      <c r="AGO54" s="108">
        <f t="shared" si="100"/>
        <v>0</v>
      </c>
      <c r="AGP54" s="109">
        <f t="shared" si="101"/>
        <v>168034.72401673073</v>
      </c>
      <c r="AGQ54" s="139">
        <f t="shared" si="175"/>
        <v>4.7619047619047616E-2</v>
      </c>
      <c r="AGR54" s="298"/>
      <c r="AGS54" s="298">
        <v>0.05</v>
      </c>
      <c r="AGT54" s="299"/>
      <c r="AGU54" s="177"/>
      <c r="AGV54" s="9"/>
      <c r="AGW54" s="9"/>
      <c r="AGX54" s="9"/>
      <c r="AGY54" s="9"/>
      <c r="AGZ54" s="9"/>
      <c r="AHA54" s="9"/>
      <c r="AHB54" s="9"/>
      <c r="AHC54" s="9"/>
      <c r="AHD54" s="9"/>
      <c r="AHE54" s="9"/>
      <c r="AHF54" s="9"/>
      <c r="AHG54" s="9"/>
      <c r="AHH54" s="9"/>
    </row>
    <row r="55" spans="1:892" s="141" customFormat="1" ht="12.75" outlineLevel="1" x14ac:dyDescent="0.25">
      <c r="A55" s="9">
        <v>485</v>
      </c>
      <c r="B55" s="285">
        <v>3</v>
      </c>
      <c r="C55" s="300" t="s">
        <v>756</v>
      </c>
      <c r="D55" s="301">
        <v>3</v>
      </c>
      <c r="E55" s="149">
        <v>516.1</v>
      </c>
      <c r="F55" s="288">
        <f t="shared" si="0"/>
        <v>8361.0399999999991</v>
      </c>
      <c r="G55" s="289">
        <f t="shared" si="1"/>
        <v>5892.7295733450919</v>
      </c>
      <c r="H55" s="288">
        <f t="shared" si="2"/>
        <v>-2468.3104266549071</v>
      </c>
      <c r="I55" s="88">
        <f t="shared" si="3"/>
        <v>-2468.3104266549071</v>
      </c>
      <c r="J55" s="88">
        <f t="shared" si="4"/>
        <v>0</v>
      </c>
      <c r="K55" s="290">
        <f t="shared" si="102"/>
        <v>3198.9599999999996</v>
      </c>
      <c r="L55" s="143">
        <v>281.58</v>
      </c>
      <c r="M55" s="143">
        <v>281.58</v>
      </c>
      <c r="N55" s="143">
        <v>281.58</v>
      </c>
      <c r="O55" s="143">
        <v>281.58</v>
      </c>
      <c r="P55" s="143">
        <v>281.58</v>
      </c>
      <c r="Q55" s="143">
        <v>281.58</v>
      </c>
      <c r="R55" s="143">
        <v>377.37</v>
      </c>
      <c r="S55" s="143">
        <v>377.37</v>
      </c>
      <c r="T55" s="143">
        <v>377.37</v>
      </c>
      <c r="U55" s="143">
        <v>377.37</v>
      </c>
      <c r="V55" s="143"/>
      <c r="W55" s="143"/>
      <c r="X55" s="143">
        <f t="shared" si="103"/>
        <v>1756.7924648553653</v>
      </c>
      <c r="Y55" s="290">
        <v>0</v>
      </c>
      <c r="Z55" s="290">
        <v>0</v>
      </c>
      <c r="AA55" s="290">
        <v>0</v>
      </c>
      <c r="AB55" s="290">
        <v>0</v>
      </c>
      <c r="AC55" s="290">
        <v>1756.7924648553653</v>
      </c>
      <c r="AD55" s="290">
        <v>0</v>
      </c>
      <c r="AE55" s="290">
        <v>0</v>
      </c>
      <c r="AF55" s="290">
        <v>0</v>
      </c>
      <c r="AG55" s="290">
        <v>0</v>
      </c>
      <c r="AH55" s="290">
        <v>0</v>
      </c>
      <c r="AI55" s="290"/>
      <c r="AJ55" s="290"/>
      <c r="AK55" s="143"/>
      <c r="AL55" s="143">
        <f t="shared" si="104"/>
        <v>0</v>
      </c>
      <c r="AM55" s="143">
        <f t="shared" si="5"/>
        <v>0</v>
      </c>
      <c r="AN55" s="290">
        <f t="shared" si="105"/>
        <v>609.48</v>
      </c>
      <c r="AO55" s="143">
        <v>53.62</v>
      </c>
      <c r="AP55" s="143">
        <v>53.62</v>
      </c>
      <c r="AQ55" s="143">
        <v>53.62</v>
      </c>
      <c r="AR55" s="143">
        <v>53.62</v>
      </c>
      <c r="AS55" s="143">
        <v>53.62</v>
      </c>
      <c r="AT55" s="143">
        <v>53.62</v>
      </c>
      <c r="AU55" s="143">
        <v>71.94</v>
      </c>
      <c r="AV55" s="143">
        <v>71.94</v>
      </c>
      <c r="AW55" s="143">
        <v>71.94</v>
      </c>
      <c r="AX55" s="143">
        <v>71.94</v>
      </c>
      <c r="AY55" s="143"/>
      <c r="AZ55" s="143"/>
      <c r="BA55" s="8">
        <f t="shared" si="106"/>
        <v>394.81203884106515</v>
      </c>
      <c r="BB55" s="290">
        <v>0</v>
      </c>
      <c r="BC55" s="290">
        <v>0</v>
      </c>
      <c r="BD55" s="290">
        <v>0</v>
      </c>
      <c r="BE55" s="290">
        <v>0</v>
      </c>
      <c r="BF55" s="290">
        <v>394.81203884106515</v>
      </c>
      <c r="BG55" s="290">
        <v>0</v>
      </c>
      <c r="BH55" s="290">
        <v>0</v>
      </c>
      <c r="BI55" s="290">
        <v>0</v>
      </c>
      <c r="BJ55" s="290">
        <v>0</v>
      </c>
      <c r="BK55" s="290">
        <v>0</v>
      </c>
      <c r="BL55" s="290"/>
      <c r="BM55" s="290"/>
      <c r="BN55" s="143"/>
      <c r="BO55" s="8">
        <f t="shared" si="6"/>
        <v>0</v>
      </c>
      <c r="BP55" s="8">
        <f t="shared" si="7"/>
        <v>0</v>
      </c>
      <c r="BQ55" s="290">
        <f t="shared" si="107"/>
        <v>290.84000000000003</v>
      </c>
      <c r="BR55" s="143">
        <v>27.66</v>
      </c>
      <c r="BS55" s="263">
        <v>27.66</v>
      </c>
      <c r="BT55" s="143">
        <v>27.66</v>
      </c>
      <c r="BU55" s="143">
        <v>27.66</v>
      </c>
      <c r="BV55" s="143">
        <v>27.66</v>
      </c>
      <c r="BW55" s="143">
        <v>27.66</v>
      </c>
      <c r="BX55" s="143">
        <v>31.22</v>
      </c>
      <c r="BY55" s="143">
        <v>31.22</v>
      </c>
      <c r="BZ55" s="143">
        <v>31.22</v>
      </c>
      <c r="CA55" s="143">
        <v>31.22</v>
      </c>
      <c r="CB55" s="143"/>
      <c r="CC55" s="143"/>
      <c r="CD55" s="290">
        <f t="shared" si="108"/>
        <v>284.34714912639998</v>
      </c>
      <c r="CE55" s="290">
        <v>29.421154720000001</v>
      </c>
      <c r="CF55" s="290">
        <v>28.765958044800001</v>
      </c>
      <c r="CG55" s="290">
        <v>28.69841216</v>
      </c>
      <c r="CH55" s="290">
        <v>28.552875200000003</v>
      </c>
      <c r="CI55" s="290">
        <v>28.684469481600001</v>
      </c>
      <c r="CJ55" s="290">
        <v>28.685152800000001</v>
      </c>
      <c r="CK55" s="290">
        <v>28.016180800000001</v>
      </c>
      <c r="CL55" s="290">
        <v>27.797306560000003</v>
      </c>
      <c r="CM55" s="290">
        <v>27.596204159999999</v>
      </c>
      <c r="CN55" s="290">
        <v>28.1294352</v>
      </c>
      <c r="CO55" s="290"/>
      <c r="CP55" s="290"/>
      <c r="CQ55" s="143"/>
      <c r="CR55" s="8">
        <f t="shared" si="8"/>
        <v>0</v>
      </c>
      <c r="CS55" s="8">
        <f t="shared" si="9"/>
        <v>0</v>
      </c>
      <c r="CT55" s="290">
        <f t="shared" si="109"/>
        <v>71.11999999999999</v>
      </c>
      <c r="CU55" s="290">
        <v>6.76</v>
      </c>
      <c r="CV55" s="143">
        <v>6.76</v>
      </c>
      <c r="CW55" s="143">
        <v>6.76</v>
      </c>
      <c r="CX55" s="143">
        <v>6.76</v>
      </c>
      <c r="CY55" s="143">
        <v>6.76</v>
      </c>
      <c r="CZ55" s="143">
        <v>6.76</v>
      </c>
      <c r="DA55" s="143">
        <v>7.64</v>
      </c>
      <c r="DB55" s="143">
        <v>7.64</v>
      </c>
      <c r="DC55" s="143">
        <v>7.64</v>
      </c>
      <c r="DD55" s="143">
        <v>7.64</v>
      </c>
      <c r="DE55" s="143"/>
      <c r="DF55" s="143"/>
      <c r="DG55" s="290">
        <f t="shared" si="110"/>
        <v>69.624559062200007</v>
      </c>
      <c r="DH55" s="290">
        <v>7.2039931850000007</v>
      </c>
      <c r="DI55" s="290">
        <v>7.0435633029000009</v>
      </c>
      <c r="DJ55" s="290">
        <v>7.0270241800000006</v>
      </c>
      <c r="DK55" s="290">
        <v>6.9913883500000003</v>
      </c>
      <c r="DL55" s="290">
        <v>7.0236102093000001</v>
      </c>
      <c r="DM55" s="290">
        <v>7.0237775250000007</v>
      </c>
      <c r="DN55" s="290">
        <v>6.8599746500000007</v>
      </c>
      <c r="DO55" s="290">
        <v>6.8063816300000006</v>
      </c>
      <c r="DP55" s="290">
        <v>6.7571401800000004</v>
      </c>
      <c r="DQ55" s="290">
        <v>6.8877058500000006</v>
      </c>
      <c r="DR55" s="290"/>
      <c r="DS55" s="290"/>
      <c r="DT55" s="143">
        <f t="shared" si="111"/>
        <v>-1.4954409377999838</v>
      </c>
      <c r="DU55" s="8">
        <f t="shared" si="10"/>
        <v>-1.4954409377999838</v>
      </c>
      <c r="DV55" s="8">
        <f t="shared" si="112"/>
        <v>0</v>
      </c>
      <c r="DW55" s="290">
        <f t="shared" si="176"/>
        <v>388.34</v>
      </c>
      <c r="DX55" s="290">
        <v>34.17</v>
      </c>
      <c r="DY55" s="143">
        <v>34.17</v>
      </c>
      <c r="DZ55" s="143">
        <v>34.17</v>
      </c>
      <c r="EA55" s="143">
        <v>34.17</v>
      </c>
      <c r="EB55" s="143">
        <v>34.17</v>
      </c>
      <c r="EC55" s="143">
        <v>34.17</v>
      </c>
      <c r="ED55" s="143">
        <v>45.83</v>
      </c>
      <c r="EE55" s="143">
        <v>45.83</v>
      </c>
      <c r="EF55" s="143">
        <v>45.83</v>
      </c>
      <c r="EG55" s="143">
        <v>45.83</v>
      </c>
      <c r="EH55" s="143"/>
      <c r="EI55" s="143"/>
      <c r="EJ55" s="143"/>
      <c r="EK55" s="290">
        <f t="shared" si="113"/>
        <v>212.54451784235258</v>
      </c>
      <c r="EL55" s="290">
        <v>0</v>
      </c>
      <c r="EM55" s="290">
        <v>0</v>
      </c>
      <c r="EN55" s="290">
        <v>0</v>
      </c>
      <c r="EO55" s="290">
        <v>0</v>
      </c>
      <c r="EP55" s="290">
        <v>212.54451784235258</v>
      </c>
      <c r="EQ55" s="290">
        <v>0</v>
      </c>
      <c r="ER55" s="290">
        <v>0</v>
      </c>
      <c r="ES55" s="290">
        <v>0</v>
      </c>
      <c r="ET55" s="290">
        <v>0</v>
      </c>
      <c r="EU55" s="290">
        <v>0</v>
      </c>
      <c r="EV55" s="290"/>
      <c r="EW55" s="290"/>
      <c r="EX55" s="8">
        <f t="shared" si="12"/>
        <v>-175.7954821576474</v>
      </c>
      <c r="EY55" s="8">
        <f t="shared" si="114"/>
        <v>-175.7954821576474</v>
      </c>
      <c r="EZ55" s="8">
        <f t="shared" si="115"/>
        <v>0</v>
      </c>
      <c r="FA55" s="290">
        <f t="shared" si="116"/>
        <v>1280.8399999999999</v>
      </c>
      <c r="FB55" s="290">
        <v>112.66</v>
      </c>
      <c r="FC55" s="143">
        <v>112.66</v>
      </c>
      <c r="FD55" s="143">
        <v>112.66</v>
      </c>
      <c r="FE55" s="143">
        <v>112.66</v>
      </c>
      <c r="FF55" s="143">
        <v>112.66</v>
      </c>
      <c r="FG55" s="143">
        <v>112.66</v>
      </c>
      <c r="FH55" s="143">
        <v>151.22</v>
      </c>
      <c r="FI55" s="143">
        <v>151.22</v>
      </c>
      <c r="FJ55" s="143">
        <v>151.22</v>
      </c>
      <c r="FK55" s="143">
        <v>151.22</v>
      </c>
      <c r="FL55" s="143"/>
      <c r="FM55" s="143"/>
      <c r="FN55" s="8">
        <f t="shared" si="117"/>
        <v>723.3155814131369</v>
      </c>
      <c r="FO55" s="290">
        <v>0</v>
      </c>
      <c r="FP55" s="290">
        <v>0</v>
      </c>
      <c r="FQ55" s="290">
        <v>0</v>
      </c>
      <c r="FR55" s="290">
        <v>0</v>
      </c>
      <c r="FS55" s="290">
        <v>723.3155814131369</v>
      </c>
      <c r="FT55" s="290">
        <v>0</v>
      </c>
      <c r="FU55" s="290">
        <v>0</v>
      </c>
      <c r="FV55" s="290">
        <v>0</v>
      </c>
      <c r="FW55" s="290">
        <v>0</v>
      </c>
      <c r="FX55" s="290">
        <v>0</v>
      </c>
      <c r="FY55" s="290"/>
      <c r="FZ55" s="290"/>
      <c r="GA55" s="143">
        <f t="shared" si="118"/>
        <v>-557.52441858686302</v>
      </c>
      <c r="GB55" s="8">
        <f t="shared" si="119"/>
        <v>-557.52441858686302</v>
      </c>
      <c r="GC55" s="8">
        <f t="shared" si="120"/>
        <v>0</v>
      </c>
      <c r="GD55" s="290">
        <f t="shared" si="121"/>
        <v>0</v>
      </c>
      <c r="GE55" s="143"/>
      <c r="GF55" s="143"/>
      <c r="GG55" s="143"/>
      <c r="GH55" s="143"/>
      <c r="GI55" s="143"/>
      <c r="GJ55" s="143"/>
      <c r="GK55" s="143"/>
      <c r="GL55" s="143"/>
      <c r="GM55" s="143"/>
      <c r="GN55" s="143"/>
      <c r="GO55" s="143"/>
      <c r="GP55" s="143"/>
      <c r="GQ55" s="8">
        <f t="shared" si="122"/>
        <v>0</v>
      </c>
      <c r="GR55" s="290">
        <v>0</v>
      </c>
      <c r="GS55" s="290">
        <f>VLOOKUP(C55,'[2]Фін.рез.(витрати)'!$C$8:$V$94,20,0)</f>
        <v>0</v>
      </c>
      <c r="GT55" s="290"/>
      <c r="GU55" s="290"/>
      <c r="GV55" s="143">
        <f t="shared" si="123"/>
        <v>0</v>
      </c>
      <c r="GW55" s="8">
        <f t="shared" si="13"/>
        <v>0</v>
      </c>
      <c r="GX55" s="8">
        <f t="shared" si="14"/>
        <v>0</v>
      </c>
      <c r="GY55" s="290">
        <f t="shared" si="124"/>
        <v>2521.4599999999996</v>
      </c>
      <c r="GZ55" s="290">
        <v>223.37</v>
      </c>
      <c r="HA55" s="143">
        <v>223.37</v>
      </c>
      <c r="HB55" s="143">
        <v>223.37</v>
      </c>
      <c r="HC55" s="143">
        <v>223.37</v>
      </c>
      <c r="HD55" s="143">
        <v>223.37</v>
      </c>
      <c r="HE55" s="143">
        <v>223.37</v>
      </c>
      <c r="HF55" s="143">
        <v>295.31</v>
      </c>
      <c r="HG55" s="143">
        <v>295.31</v>
      </c>
      <c r="HH55" s="143">
        <v>295.31</v>
      </c>
      <c r="HI55" s="143">
        <v>295.31</v>
      </c>
      <c r="HJ55" s="143"/>
      <c r="HK55" s="143"/>
      <c r="HL55" s="8">
        <f t="shared" si="125"/>
        <v>2451.2932622045723</v>
      </c>
      <c r="HM55" s="290">
        <v>321.97810351708705</v>
      </c>
      <c r="HN55" s="290">
        <v>237.87957289365741</v>
      </c>
      <c r="HO55" s="290">
        <v>279.45264604954525</v>
      </c>
      <c r="HP55" s="290">
        <v>210.67524950420955</v>
      </c>
      <c r="HQ55" s="290">
        <v>239.1074160480631</v>
      </c>
      <c r="HR55" s="290">
        <v>238.53842770359074</v>
      </c>
      <c r="HS55" s="290">
        <v>219.79938652894444</v>
      </c>
      <c r="HT55" s="290">
        <v>218.51151709564556</v>
      </c>
      <c r="HU55" s="290">
        <v>245.63199869473573</v>
      </c>
      <c r="HV55" s="290">
        <v>239.71894416909365</v>
      </c>
      <c r="HW55" s="290"/>
      <c r="HX55" s="290"/>
      <c r="HY55" s="8">
        <f t="shared" si="15"/>
        <v>-70.166737795427252</v>
      </c>
      <c r="HZ55" s="8">
        <f t="shared" si="16"/>
        <v>-70.166737795427252</v>
      </c>
      <c r="IA55" s="8">
        <f t="shared" si="17"/>
        <v>0</v>
      </c>
      <c r="IB55" s="291">
        <f t="shared" si="126"/>
        <v>0</v>
      </c>
      <c r="IC55" s="291">
        <v>0</v>
      </c>
      <c r="ID55" s="150">
        <v>0</v>
      </c>
      <c r="IE55" s="150">
        <v>0</v>
      </c>
      <c r="IF55" s="291">
        <v>0</v>
      </c>
      <c r="IG55" s="291">
        <v>0</v>
      </c>
      <c r="IH55" s="291">
        <v>0</v>
      </c>
      <c r="II55" s="291">
        <v>0</v>
      </c>
      <c r="IJ55" s="291"/>
      <c r="IK55" s="291"/>
      <c r="IL55" s="291"/>
      <c r="IM55" s="291"/>
      <c r="IN55" s="291"/>
      <c r="IO55" s="88">
        <f t="shared" si="127"/>
        <v>0</v>
      </c>
      <c r="IP55" s="290">
        <v>0</v>
      </c>
      <c r="IQ55" s="290">
        <v>0</v>
      </c>
      <c r="IR55" s="290">
        <v>0</v>
      </c>
      <c r="IS55" s="290">
        <v>0</v>
      </c>
      <c r="IT55" s="290">
        <v>0</v>
      </c>
      <c r="IU55" s="290">
        <v>0</v>
      </c>
      <c r="IV55" s="290">
        <v>0</v>
      </c>
      <c r="IW55" s="290">
        <v>0</v>
      </c>
      <c r="IX55" s="290">
        <v>0</v>
      </c>
      <c r="IY55" s="290">
        <v>0</v>
      </c>
      <c r="IZ55" s="290"/>
      <c r="JA55" s="290"/>
      <c r="JB55" s="150">
        <f t="shared" si="18"/>
        <v>0</v>
      </c>
      <c r="JC55" s="88">
        <f t="shared" si="19"/>
        <v>0</v>
      </c>
      <c r="JD55" s="88">
        <f t="shared" si="20"/>
        <v>0</v>
      </c>
      <c r="JE55" s="291">
        <f t="shared" si="128"/>
        <v>0</v>
      </c>
      <c r="JF55" s="291">
        <v>0</v>
      </c>
      <c r="JG55" s="150">
        <v>0</v>
      </c>
      <c r="JH55" s="150">
        <v>0</v>
      </c>
      <c r="JI55" s="150">
        <v>0</v>
      </c>
      <c r="JJ55" s="150">
        <v>0</v>
      </c>
      <c r="JK55" s="150">
        <v>0</v>
      </c>
      <c r="JL55" s="150">
        <v>0</v>
      </c>
      <c r="JM55" s="150">
        <v>0</v>
      </c>
      <c r="JN55" s="150">
        <v>0</v>
      </c>
      <c r="JO55" s="150">
        <v>0</v>
      </c>
      <c r="JP55" s="150"/>
      <c r="JQ55" s="150"/>
      <c r="JR55" s="291">
        <f t="shared" si="129"/>
        <v>0</v>
      </c>
      <c r="JS55" s="290">
        <v>0</v>
      </c>
      <c r="JT55" s="290">
        <v>0</v>
      </c>
      <c r="JU55" s="290">
        <v>0</v>
      </c>
      <c r="JV55" s="290">
        <v>0</v>
      </c>
      <c r="JW55" s="290">
        <v>0</v>
      </c>
      <c r="JX55" s="290">
        <v>0</v>
      </c>
      <c r="JY55" s="290">
        <v>0</v>
      </c>
      <c r="JZ55" s="290">
        <v>0</v>
      </c>
      <c r="KA55" s="290">
        <v>0</v>
      </c>
      <c r="KB55" s="290">
        <v>0</v>
      </c>
      <c r="KC55" s="290"/>
      <c r="KD55" s="290"/>
      <c r="KE55" s="150">
        <f t="shared" si="21"/>
        <v>0</v>
      </c>
      <c r="KF55" s="88">
        <f t="shared" si="22"/>
        <v>0</v>
      </c>
      <c r="KG55" s="88">
        <f t="shared" si="23"/>
        <v>0</v>
      </c>
      <c r="KH55" s="291">
        <f t="shared" si="130"/>
        <v>835.45999999999992</v>
      </c>
      <c r="KI55" s="291">
        <v>73.489999999999995</v>
      </c>
      <c r="KJ55" s="150">
        <v>73.489999999999995</v>
      </c>
      <c r="KK55" s="150">
        <v>73.489999999999995</v>
      </c>
      <c r="KL55" s="150">
        <v>73.489999999999995</v>
      </c>
      <c r="KM55" s="150">
        <v>73.489999999999995</v>
      </c>
      <c r="KN55" s="150">
        <v>73.489999999999995</v>
      </c>
      <c r="KO55" s="150">
        <v>98.63</v>
      </c>
      <c r="KP55" s="150">
        <v>98.63</v>
      </c>
      <c r="KQ55" s="150">
        <v>98.63</v>
      </c>
      <c r="KR55" s="150">
        <v>98.63</v>
      </c>
      <c r="KS55" s="150"/>
      <c r="KT55" s="150"/>
      <c r="KU55" s="88">
        <f t="shared" si="131"/>
        <v>1165.4423098573445</v>
      </c>
      <c r="KV55" s="290">
        <v>100.15821231398641</v>
      </c>
      <c r="KW55" s="290">
        <v>107.09102563984646</v>
      </c>
      <c r="KX55" s="290">
        <v>106.4151020179914</v>
      </c>
      <c r="KY55" s="290">
        <v>101.20491507299397</v>
      </c>
      <c r="KZ55" s="290">
        <v>105.58172445172593</v>
      </c>
      <c r="LA55" s="290">
        <v>135.88567245400813</v>
      </c>
      <c r="LB55" s="290">
        <v>126.11360087028086</v>
      </c>
      <c r="LC55" s="290">
        <v>125.22825028594751</v>
      </c>
      <c r="LD55" s="290">
        <v>129.14719032673199</v>
      </c>
      <c r="LE55" s="290">
        <v>128.61661642383189</v>
      </c>
      <c r="LF55" s="290"/>
      <c r="LG55" s="290"/>
      <c r="LH55" s="150">
        <f t="shared" si="132"/>
        <v>329.9823098573446</v>
      </c>
      <c r="LI55" s="88">
        <f t="shared" si="24"/>
        <v>0</v>
      </c>
      <c r="LJ55" s="88">
        <f t="shared" si="25"/>
        <v>329.9823098573446</v>
      </c>
      <c r="LK55" s="88">
        <f t="shared" si="133"/>
        <v>0</v>
      </c>
      <c r="LL55" s="150"/>
      <c r="LM55" s="150"/>
      <c r="LN55" s="150"/>
      <c r="LO55" s="150"/>
      <c r="LP55" s="150"/>
      <c r="LQ55" s="150"/>
      <c r="LR55" s="150"/>
      <c r="LS55" s="150"/>
      <c r="LT55" s="150"/>
      <c r="LU55" s="150"/>
      <c r="LV55" s="150"/>
      <c r="LW55" s="150"/>
      <c r="LX55" s="88">
        <f t="shared" si="26"/>
        <v>0</v>
      </c>
      <c r="LY55" s="150"/>
      <c r="LZ55" s="150"/>
      <c r="MA55" s="150"/>
      <c r="MB55" s="150"/>
      <c r="MC55" s="150"/>
      <c r="MD55" s="150"/>
      <c r="ME55" s="150"/>
      <c r="MF55" s="150"/>
      <c r="MG55" s="150"/>
      <c r="MH55" s="150"/>
      <c r="MI55" s="150"/>
      <c r="MJ55" s="291">
        <v>0</v>
      </c>
      <c r="MK55" s="150"/>
      <c r="ML55" s="88">
        <f t="shared" si="27"/>
        <v>0</v>
      </c>
      <c r="MM55" s="88">
        <f t="shared" si="28"/>
        <v>0</v>
      </c>
      <c r="MN55" s="88">
        <f t="shared" si="134"/>
        <v>3503.6800000000003</v>
      </c>
      <c r="MO55" s="88">
        <v>206.44</v>
      </c>
      <c r="MP55" s="150">
        <v>206.44</v>
      </c>
      <c r="MQ55" s="150">
        <v>206.44</v>
      </c>
      <c r="MR55" s="150">
        <v>206.44</v>
      </c>
      <c r="MS55" s="150">
        <v>206.44</v>
      </c>
      <c r="MT55" s="150">
        <v>206.44</v>
      </c>
      <c r="MU55" s="150">
        <v>566.26</v>
      </c>
      <c r="MV55" s="150">
        <v>566.26</v>
      </c>
      <c r="MW55" s="150">
        <v>566.26</v>
      </c>
      <c r="MX55" s="150">
        <v>566.26</v>
      </c>
      <c r="MY55" s="150"/>
      <c r="MZ55" s="150"/>
      <c r="NA55" s="88">
        <f t="shared" si="135"/>
        <v>15255.589120133029</v>
      </c>
      <c r="NB55" s="8">
        <v>15255.589120133029</v>
      </c>
      <c r="NC55" s="8">
        <v>0</v>
      </c>
      <c r="ND55" s="8">
        <v>0</v>
      </c>
      <c r="NE55" s="8">
        <v>0</v>
      </c>
      <c r="NF55" s="8">
        <v>0</v>
      </c>
      <c r="NG55" s="8">
        <v>0</v>
      </c>
      <c r="NH55" s="8">
        <v>0</v>
      </c>
      <c r="NI55" s="8">
        <v>0</v>
      </c>
      <c r="NJ55" s="8">
        <v>0</v>
      </c>
      <c r="NK55" s="8">
        <v>0</v>
      </c>
      <c r="NL55" s="8"/>
      <c r="NM55" s="8"/>
      <c r="NN55" s="150">
        <f t="shared" si="136"/>
        <v>11751.909120133028</v>
      </c>
      <c r="NO55" s="88">
        <f t="shared" si="29"/>
        <v>0</v>
      </c>
      <c r="NP55" s="88">
        <f t="shared" si="30"/>
        <v>11751.909120133028</v>
      </c>
      <c r="NQ55" s="86">
        <f t="shared" si="31"/>
        <v>2430.7399999999998</v>
      </c>
      <c r="NR55" s="289">
        <f t="shared" si="32"/>
        <v>11756.310000000001</v>
      </c>
      <c r="NS55" s="288">
        <f t="shared" si="33"/>
        <v>9325.5700000000015</v>
      </c>
      <c r="NT55" s="88">
        <f t="shared" si="34"/>
        <v>0</v>
      </c>
      <c r="NU55" s="88">
        <f t="shared" si="35"/>
        <v>9325.5700000000015</v>
      </c>
      <c r="NV55" s="290">
        <f t="shared" si="137"/>
        <v>642.91999999999996</v>
      </c>
      <c r="NW55" s="290">
        <v>58.16</v>
      </c>
      <c r="NX55" s="143">
        <v>58.16</v>
      </c>
      <c r="NY55" s="143">
        <v>58.16</v>
      </c>
      <c r="NZ55" s="290">
        <v>58.16</v>
      </c>
      <c r="OA55" s="290">
        <v>58.16</v>
      </c>
      <c r="OB55" s="290">
        <v>58.16</v>
      </c>
      <c r="OC55" s="290">
        <v>73.489999999999995</v>
      </c>
      <c r="OD55" s="290">
        <v>73.489999999999995</v>
      </c>
      <c r="OE55" s="290">
        <v>73.489999999999995</v>
      </c>
      <c r="OF55" s="290">
        <v>73.489999999999995</v>
      </c>
      <c r="OG55" s="290"/>
      <c r="OH55" s="290"/>
      <c r="OI55" s="8">
        <f t="shared" si="138"/>
        <v>0</v>
      </c>
      <c r="OJ55" s="8">
        <v>0</v>
      </c>
      <c r="OK55" s="8">
        <v>0</v>
      </c>
      <c r="OL55" s="8">
        <v>0</v>
      </c>
      <c r="OM55" s="8"/>
      <c r="ON55" s="8">
        <v>0</v>
      </c>
      <c r="OO55" s="8">
        <v>0</v>
      </c>
      <c r="OP55" s="8">
        <v>0</v>
      </c>
      <c r="OQ55" s="8">
        <v>0</v>
      </c>
      <c r="OR55" s="8">
        <v>0</v>
      </c>
      <c r="OS55" s="8">
        <v>0</v>
      </c>
      <c r="OT55" s="8"/>
      <c r="OU55" s="8"/>
      <c r="OV55" s="143">
        <f t="shared" si="139"/>
        <v>-642.91999999999996</v>
      </c>
      <c r="OW55" s="8">
        <f t="shared" si="36"/>
        <v>-642.91999999999996</v>
      </c>
      <c r="OX55" s="8">
        <f t="shared" si="37"/>
        <v>0</v>
      </c>
      <c r="OY55" s="290">
        <f t="shared" si="140"/>
        <v>861.08000000000015</v>
      </c>
      <c r="OZ55" s="290">
        <v>82.06</v>
      </c>
      <c r="PA55" s="143">
        <v>82.06</v>
      </c>
      <c r="PB55" s="143">
        <v>82.06</v>
      </c>
      <c r="PC55" s="143">
        <v>82.06</v>
      </c>
      <c r="PD55" s="143">
        <v>82.06</v>
      </c>
      <c r="PE55" s="143">
        <v>82.06</v>
      </c>
      <c r="PF55" s="143">
        <v>92.18</v>
      </c>
      <c r="PG55" s="143">
        <v>92.18</v>
      </c>
      <c r="PH55" s="143">
        <v>92.18</v>
      </c>
      <c r="PI55" s="143">
        <v>92.18</v>
      </c>
      <c r="PJ55" s="143"/>
      <c r="PK55" s="143"/>
      <c r="PL55" s="8">
        <f t="shared" si="141"/>
        <v>0</v>
      </c>
      <c r="PM55" s="290">
        <v>0</v>
      </c>
      <c r="PN55" s="290">
        <v>0</v>
      </c>
      <c r="PO55" s="290">
        <v>0</v>
      </c>
      <c r="PP55" s="290">
        <v>0</v>
      </c>
      <c r="PQ55" s="290">
        <v>0</v>
      </c>
      <c r="PR55" s="290">
        <v>0</v>
      </c>
      <c r="PS55" s="290">
        <v>0</v>
      </c>
      <c r="PT55" s="290">
        <v>0</v>
      </c>
      <c r="PU55" s="290">
        <v>0</v>
      </c>
      <c r="PV55" s="290">
        <v>0</v>
      </c>
      <c r="PW55" s="290"/>
      <c r="PX55" s="290"/>
      <c r="PY55" s="143">
        <f t="shared" si="142"/>
        <v>-861.08000000000015</v>
      </c>
      <c r="PZ55" s="8">
        <f t="shared" si="38"/>
        <v>-861.08000000000015</v>
      </c>
      <c r="QA55" s="8">
        <f t="shared" si="39"/>
        <v>0</v>
      </c>
      <c r="QB55" s="290">
        <f t="shared" si="143"/>
        <v>184.24</v>
      </c>
      <c r="QC55" s="290">
        <v>16.36</v>
      </c>
      <c r="QD55" s="143">
        <v>16.36</v>
      </c>
      <c r="QE55" s="143">
        <v>16.36</v>
      </c>
      <c r="QF55" s="143">
        <v>16.36</v>
      </c>
      <c r="QG55" s="143">
        <v>16.36</v>
      </c>
      <c r="QH55" s="143">
        <v>16.36</v>
      </c>
      <c r="QI55" s="143">
        <v>21.52</v>
      </c>
      <c r="QJ55" s="143">
        <v>21.52</v>
      </c>
      <c r="QK55" s="143">
        <v>21.52</v>
      </c>
      <c r="QL55" s="143">
        <v>21.52</v>
      </c>
      <c r="QM55" s="143"/>
      <c r="QN55" s="143"/>
      <c r="QO55" s="8">
        <f t="shared" si="144"/>
        <v>0</v>
      </c>
      <c r="QP55" s="290">
        <v>0</v>
      </c>
      <c r="QQ55" s="290">
        <v>0</v>
      </c>
      <c r="QR55" s="290">
        <v>0</v>
      </c>
      <c r="QS55" s="290"/>
      <c r="QT55" s="290">
        <v>0</v>
      </c>
      <c r="QU55" s="290"/>
      <c r="QV55" s="290"/>
      <c r="QW55" s="290">
        <v>0</v>
      </c>
      <c r="QX55" s="290"/>
      <c r="QY55" s="290">
        <v>0</v>
      </c>
      <c r="QZ55" s="290"/>
      <c r="RA55" s="290"/>
      <c r="RB55" s="143">
        <f t="shared" si="145"/>
        <v>-184.24</v>
      </c>
      <c r="RC55" s="8">
        <f t="shared" si="40"/>
        <v>-184.24</v>
      </c>
      <c r="RD55" s="8">
        <f t="shared" si="41"/>
        <v>0</v>
      </c>
      <c r="RE55" s="290">
        <f t="shared" si="146"/>
        <v>606.42000000000007</v>
      </c>
      <c r="RF55" s="8">
        <v>55.17</v>
      </c>
      <c r="RG55" s="143">
        <v>55.17</v>
      </c>
      <c r="RH55" s="143">
        <v>55.17</v>
      </c>
      <c r="RI55" s="143">
        <v>55.17</v>
      </c>
      <c r="RJ55" s="143">
        <v>55.17</v>
      </c>
      <c r="RK55" s="143">
        <v>55.17</v>
      </c>
      <c r="RL55" s="292">
        <v>68.849999999999994</v>
      </c>
      <c r="RM55" s="143">
        <v>68.849999999999994</v>
      </c>
      <c r="RN55" s="143">
        <v>68.849999999999994</v>
      </c>
      <c r="RO55" s="143">
        <v>68.849999999999994</v>
      </c>
      <c r="RP55" s="143"/>
      <c r="RQ55" s="143"/>
      <c r="RR55" s="8">
        <f t="shared" si="147"/>
        <v>4644.63</v>
      </c>
      <c r="RS55" s="290">
        <v>4644.63</v>
      </c>
      <c r="RT55" s="290"/>
      <c r="RU55" s="290">
        <v>0</v>
      </c>
      <c r="RV55" s="290">
        <v>0</v>
      </c>
      <c r="RW55" s="290">
        <v>0</v>
      </c>
      <c r="RX55" s="290">
        <v>0</v>
      </c>
      <c r="RY55" s="290"/>
      <c r="RZ55" s="290">
        <v>0</v>
      </c>
      <c r="SA55" s="290">
        <v>0</v>
      </c>
      <c r="SB55" s="290">
        <v>0</v>
      </c>
      <c r="SC55" s="290"/>
      <c r="SD55" s="290"/>
      <c r="SE55" s="8">
        <f t="shared" si="42"/>
        <v>4038.21</v>
      </c>
      <c r="SF55" s="8">
        <f t="shared" si="43"/>
        <v>0</v>
      </c>
      <c r="SG55" s="8">
        <f t="shared" si="44"/>
        <v>4038.21</v>
      </c>
      <c r="SH55" s="290">
        <f t="shared" si="148"/>
        <v>0</v>
      </c>
      <c r="SI55" s="290">
        <v>0</v>
      </c>
      <c r="SJ55" s="143">
        <v>0</v>
      </c>
      <c r="SK55" s="143">
        <v>0</v>
      </c>
      <c r="SL55" s="143">
        <v>0</v>
      </c>
      <c r="SM55" s="143">
        <v>0</v>
      </c>
      <c r="SN55" s="143">
        <v>0</v>
      </c>
      <c r="SO55" s="143">
        <v>0</v>
      </c>
      <c r="SP55" s="143">
        <v>0</v>
      </c>
      <c r="SQ55" s="143">
        <v>0</v>
      </c>
      <c r="SR55" s="143">
        <v>0</v>
      </c>
      <c r="SS55" s="143"/>
      <c r="ST55" s="143"/>
      <c r="SU55" s="8">
        <f t="shared" si="149"/>
        <v>7111.68</v>
      </c>
      <c r="SV55" s="290">
        <v>0</v>
      </c>
      <c r="SW55" s="290">
        <v>0</v>
      </c>
      <c r="SX55" s="290">
        <v>0</v>
      </c>
      <c r="SY55" s="290">
        <v>0</v>
      </c>
      <c r="SZ55" s="290">
        <v>7111.68</v>
      </c>
      <c r="TA55" s="290"/>
      <c r="TB55" s="290"/>
      <c r="TC55" s="290">
        <v>0</v>
      </c>
      <c r="TD55" s="290">
        <v>0</v>
      </c>
      <c r="TE55" s="290">
        <f>VLOOKUP(C55,'[2]Фін.рез.(витрати)'!$C$8:$AH$94,32,0)</f>
        <v>0</v>
      </c>
      <c r="TF55" s="290"/>
      <c r="TG55" s="290"/>
      <c r="TH55" s="8">
        <f t="shared" si="45"/>
        <v>7111.68</v>
      </c>
      <c r="TI55" s="8">
        <f t="shared" si="46"/>
        <v>0</v>
      </c>
      <c r="TJ55" s="8">
        <f t="shared" si="47"/>
        <v>7111.68</v>
      </c>
      <c r="TK55" s="290">
        <f t="shared" si="150"/>
        <v>112.00000000000003</v>
      </c>
      <c r="TL55" s="290">
        <v>9.86</v>
      </c>
      <c r="TM55" s="143">
        <v>9.86</v>
      </c>
      <c r="TN55" s="143">
        <v>9.86</v>
      </c>
      <c r="TO55" s="143">
        <v>9.86</v>
      </c>
      <c r="TP55" s="143">
        <v>9.86</v>
      </c>
      <c r="TQ55" s="143">
        <v>9.86</v>
      </c>
      <c r="TR55" s="143">
        <v>13.21</v>
      </c>
      <c r="TS55" s="143">
        <v>13.21</v>
      </c>
      <c r="TT55" s="143">
        <v>13.21</v>
      </c>
      <c r="TU55" s="143">
        <v>13.21</v>
      </c>
      <c r="TV55" s="143"/>
      <c r="TW55" s="143"/>
      <c r="TX55" s="8">
        <f t="shared" si="151"/>
        <v>0</v>
      </c>
      <c r="TY55" s="290">
        <v>0</v>
      </c>
      <c r="TZ55" s="290">
        <v>0</v>
      </c>
      <c r="UA55" s="290">
        <v>0</v>
      </c>
      <c r="UB55" s="290">
        <v>0</v>
      </c>
      <c r="UC55" s="290">
        <v>0</v>
      </c>
      <c r="UD55" s="290">
        <v>0</v>
      </c>
      <c r="UE55" s="290">
        <v>0</v>
      </c>
      <c r="UF55" s="290">
        <v>0</v>
      </c>
      <c r="UG55" s="290">
        <v>0</v>
      </c>
      <c r="UH55" s="290">
        <f>VLOOKUP(C55,'[2]Фін.рез.(витрати)'!$C$8:$AI$94,33,0)</f>
        <v>0</v>
      </c>
      <c r="UI55" s="290"/>
      <c r="UJ55" s="290"/>
      <c r="UK55" s="8">
        <f t="shared" si="48"/>
        <v>-112.00000000000003</v>
      </c>
      <c r="UL55" s="8">
        <f t="shared" si="49"/>
        <v>-112.00000000000003</v>
      </c>
      <c r="UM55" s="8">
        <f t="shared" si="50"/>
        <v>0</v>
      </c>
      <c r="UN55" s="290">
        <f t="shared" si="152"/>
        <v>24.080000000000002</v>
      </c>
      <c r="UO55" s="290">
        <v>2.12</v>
      </c>
      <c r="UP55" s="143">
        <v>2.12</v>
      </c>
      <c r="UQ55" s="143">
        <v>2.12</v>
      </c>
      <c r="UR55" s="143">
        <v>2.12</v>
      </c>
      <c r="US55" s="143">
        <v>2.12</v>
      </c>
      <c r="UT55" s="143">
        <v>2.12</v>
      </c>
      <c r="UU55" s="143">
        <v>2.84</v>
      </c>
      <c r="UV55" s="143">
        <v>2.84</v>
      </c>
      <c r="UW55" s="143">
        <v>2.84</v>
      </c>
      <c r="UX55" s="143">
        <v>2.84</v>
      </c>
      <c r="UY55" s="143"/>
      <c r="UZ55" s="143"/>
      <c r="VA55" s="8">
        <f t="shared" si="51"/>
        <v>0</v>
      </c>
      <c r="VB55" s="143"/>
      <c r="VC55" s="143"/>
      <c r="VD55" s="143"/>
      <c r="VE55" s="143"/>
      <c r="VF55" s="143"/>
      <c r="VG55" s="143"/>
      <c r="VH55" s="143"/>
      <c r="VI55" s="143"/>
      <c r="VJ55" s="143"/>
      <c r="VK55" s="143"/>
      <c r="VL55" s="143"/>
      <c r="VM55" s="143"/>
      <c r="VN55" s="8">
        <f t="shared" si="52"/>
        <v>-24.080000000000002</v>
      </c>
      <c r="VO55" s="8">
        <f t="shared" si="53"/>
        <v>-24.080000000000002</v>
      </c>
      <c r="VP55" s="8">
        <f t="shared" si="54"/>
        <v>0</v>
      </c>
      <c r="VQ55" s="88">
        <f t="shared" si="55"/>
        <v>0</v>
      </c>
      <c r="VR55" s="150"/>
      <c r="VS55" s="150"/>
      <c r="VT55" s="150"/>
      <c r="VU55" s="150"/>
      <c r="VV55" s="150"/>
      <c r="VW55" s="150"/>
      <c r="VX55" s="150"/>
      <c r="VY55" s="150"/>
      <c r="VZ55" s="150"/>
      <c r="WA55" s="150"/>
      <c r="WB55" s="150"/>
      <c r="WC55" s="150"/>
      <c r="WD55" s="88">
        <f t="shared" si="56"/>
        <v>0</v>
      </c>
      <c r="WE55" s="143"/>
      <c r="WF55" s="143"/>
      <c r="WG55" s="143"/>
      <c r="WH55" s="143"/>
      <c r="WI55" s="143"/>
      <c r="WJ55" s="143"/>
      <c r="WK55" s="143"/>
      <c r="WL55" s="143"/>
      <c r="WM55" s="143"/>
      <c r="WN55" s="143"/>
      <c r="WO55" s="143"/>
      <c r="WP55" s="143"/>
      <c r="WQ55" s="88">
        <f t="shared" si="57"/>
        <v>0</v>
      </c>
      <c r="WR55" s="88">
        <f t="shared" si="58"/>
        <v>0</v>
      </c>
      <c r="WS55" s="88">
        <f t="shared" si="59"/>
        <v>0</v>
      </c>
      <c r="WT55" s="291">
        <f t="shared" si="153"/>
        <v>6148.08</v>
      </c>
      <c r="WU55" s="291">
        <v>532.46</v>
      </c>
      <c r="WV55" s="150">
        <v>532.46</v>
      </c>
      <c r="WW55" s="150">
        <v>532.46</v>
      </c>
      <c r="WX55" s="150">
        <v>532.46</v>
      </c>
      <c r="WY55" s="150">
        <v>532.46</v>
      </c>
      <c r="WZ55" s="150">
        <v>532.46</v>
      </c>
      <c r="XA55" s="150">
        <v>738.33</v>
      </c>
      <c r="XB55" s="150">
        <v>738.33</v>
      </c>
      <c r="XC55" s="150">
        <v>738.33</v>
      </c>
      <c r="XD55" s="150">
        <v>738.33</v>
      </c>
      <c r="XE55" s="150"/>
      <c r="XF55" s="150"/>
      <c r="XG55" s="291">
        <f t="shared" si="154"/>
        <v>9624.5927811355959</v>
      </c>
      <c r="XH55" s="290">
        <v>961.91143752285723</v>
      </c>
      <c r="XI55" s="290">
        <v>1028.1760878609518</v>
      </c>
      <c r="XJ55" s="290"/>
      <c r="XK55" s="290">
        <v>739.16887992639988</v>
      </c>
      <c r="XL55" s="290">
        <v>890.16369199429232</v>
      </c>
      <c r="XM55" s="290">
        <v>1139.531913666829</v>
      </c>
      <c r="XN55" s="290">
        <v>1076.4603686063501</v>
      </c>
      <c r="XO55" s="290">
        <v>1138.7516106193639</v>
      </c>
      <c r="XP55" s="290">
        <v>1580.774580019156</v>
      </c>
      <c r="XQ55" s="290">
        <f>VLOOKUP(C55,'[2]Фін.рез.(витрати)'!$C$8:$AL$94,36,0)</f>
        <v>1069.6542109193954</v>
      </c>
      <c r="XR55" s="290"/>
      <c r="XS55" s="290"/>
      <c r="XT55" s="88">
        <f t="shared" si="60"/>
        <v>3476.512781135596</v>
      </c>
      <c r="XU55" s="88">
        <f t="shared" si="61"/>
        <v>0</v>
      </c>
      <c r="XV55" s="88">
        <f t="shared" si="62"/>
        <v>3476.512781135596</v>
      </c>
      <c r="XW55" s="291">
        <f t="shared" si="155"/>
        <v>1921.2600000000002</v>
      </c>
      <c r="XX55" s="291">
        <v>170.47</v>
      </c>
      <c r="XY55" s="150">
        <v>170.47</v>
      </c>
      <c r="XZ55" s="150">
        <v>170.47</v>
      </c>
      <c r="YA55" s="150">
        <v>170.47</v>
      </c>
      <c r="YB55" s="150">
        <v>170.47</v>
      </c>
      <c r="YC55" s="150">
        <v>170.47</v>
      </c>
      <c r="YD55" s="150">
        <v>224.61</v>
      </c>
      <c r="YE55" s="150">
        <v>224.61</v>
      </c>
      <c r="YF55" s="150">
        <v>224.61</v>
      </c>
      <c r="YG55" s="150">
        <v>224.61</v>
      </c>
      <c r="YH55" s="150"/>
      <c r="YI55" s="150"/>
      <c r="YJ55" s="88">
        <f t="shared" si="156"/>
        <v>5714.3064441473725</v>
      </c>
      <c r="YK55" s="290">
        <v>694.07649649503128</v>
      </c>
      <c r="YL55" s="290">
        <v>521.93402535797497</v>
      </c>
      <c r="YM55" s="290">
        <v>534.16612127773953</v>
      </c>
      <c r="YN55" s="290">
        <v>519.44979229257808</v>
      </c>
      <c r="YO55" s="290">
        <v>512.3363869399401</v>
      </c>
      <c r="YP55" s="290">
        <v>668.36433069772011</v>
      </c>
      <c r="YQ55" s="290">
        <v>641.06213903994922</v>
      </c>
      <c r="YR55" s="290">
        <v>379.29995176680171</v>
      </c>
      <c r="YS55" s="290">
        <v>613.6272476141354</v>
      </c>
      <c r="YT55" s="290">
        <f>VLOOKUP(C55,'[2]Фін.рез.(витрати)'!$C$8:$AM$94,37,0)</f>
        <v>629.98995266550264</v>
      </c>
      <c r="YU55" s="290"/>
      <c r="YV55" s="290"/>
      <c r="YW55" s="143">
        <f t="shared" si="157"/>
        <v>3793.0464441473723</v>
      </c>
      <c r="YX55" s="88">
        <f t="shared" si="63"/>
        <v>0</v>
      </c>
      <c r="YY55" s="88">
        <f t="shared" si="64"/>
        <v>3793.0464441473723</v>
      </c>
      <c r="YZ55" s="291">
        <f t="shared" si="158"/>
        <v>535.28</v>
      </c>
      <c r="ZA55" s="291">
        <v>50.78</v>
      </c>
      <c r="ZB55" s="150">
        <v>50.78</v>
      </c>
      <c r="ZC55" s="150">
        <v>50.78</v>
      </c>
      <c r="ZD55" s="150">
        <v>50.78</v>
      </c>
      <c r="ZE55" s="150">
        <v>50.78</v>
      </c>
      <c r="ZF55" s="150">
        <v>50.78</v>
      </c>
      <c r="ZG55" s="150">
        <v>57.65</v>
      </c>
      <c r="ZH55" s="150">
        <v>57.65</v>
      </c>
      <c r="ZI55" s="150">
        <v>57.65</v>
      </c>
      <c r="ZJ55" s="150">
        <v>57.65</v>
      </c>
      <c r="ZK55" s="150"/>
      <c r="ZL55" s="150"/>
      <c r="ZM55" s="88">
        <f t="shared" si="159"/>
        <v>3248.2490270320013</v>
      </c>
      <c r="ZN55" s="291"/>
      <c r="ZO55" s="290">
        <v>259.03635445804298</v>
      </c>
      <c r="ZP55" s="290">
        <v>1582.1636794748019</v>
      </c>
      <c r="ZQ55" s="290">
        <v>1407.0489930991564</v>
      </c>
      <c r="ZR55" s="290"/>
      <c r="ZS55" s="290"/>
      <c r="ZT55" s="290"/>
      <c r="ZU55" s="290"/>
      <c r="ZV55" s="290"/>
      <c r="ZW55" s="290"/>
      <c r="ZX55" s="290"/>
      <c r="ZY55" s="290"/>
      <c r="ZZ55" s="88">
        <f t="shared" si="65"/>
        <v>2712.9690270320016</v>
      </c>
      <c r="AAA55" s="88">
        <f t="shared" si="66"/>
        <v>0</v>
      </c>
      <c r="AAB55" s="88">
        <f t="shared" si="67"/>
        <v>2712.9690270320016</v>
      </c>
      <c r="AAC55" s="291">
        <f t="shared" si="160"/>
        <v>0</v>
      </c>
      <c r="AAD55" s="291">
        <v>0</v>
      </c>
      <c r="AAE55" s="150">
        <v>0</v>
      </c>
      <c r="AAF55" s="150">
        <v>0</v>
      </c>
      <c r="AAG55" s="150">
        <v>0</v>
      </c>
      <c r="AAH55" s="150">
        <v>0</v>
      </c>
      <c r="AAI55" s="150">
        <v>0</v>
      </c>
      <c r="AAJ55" s="150">
        <v>0</v>
      </c>
      <c r="AAK55" s="150">
        <v>0</v>
      </c>
      <c r="AAL55" s="150">
        <v>0</v>
      </c>
      <c r="AAM55" s="150">
        <v>0</v>
      </c>
      <c r="AAN55" s="150"/>
      <c r="AAO55" s="150"/>
      <c r="AAP55" s="88">
        <f t="shared" si="161"/>
        <v>0</v>
      </c>
      <c r="AAQ55" s="290">
        <v>0</v>
      </c>
      <c r="AAR55" s="290">
        <v>0</v>
      </c>
      <c r="AAS55" s="290">
        <v>0</v>
      </c>
      <c r="AAT55" s="290">
        <v>0</v>
      </c>
      <c r="AAU55" s="290">
        <v>0</v>
      </c>
      <c r="AAV55" s="290">
        <v>0</v>
      </c>
      <c r="AAW55" s="290">
        <v>0</v>
      </c>
      <c r="AAX55" s="290">
        <v>0</v>
      </c>
      <c r="AAY55" s="290">
        <v>0</v>
      </c>
      <c r="AAZ55" s="290">
        <f>VLOOKUP(C55,'[2]Фін.рез.(витрати)'!$C$8:$AO$94,39,0)</f>
        <v>0</v>
      </c>
      <c r="ABA55" s="290"/>
      <c r="ABB55" s="290"/>
      <c r="ABC55" s="88">
        <f t="shared" si="68"/>
        <v>0</v>
      </c>
      <c r="ABD55" s="88">
        <f t="shared" si="69"/>
        <v>0</v>
      </c>
      <c r="ABE55" s="88">
        <f t="shared" si="70"/>
        <v>0</v>
      </c>
      <c r="ABF55" s="291">
        <f t="shared" si="162"/>
        <v>0</v>
      </c>
      <c r="ABG55" s="291">
        <v>0</v>
      </c>
      <c r="ABH55" s="150">
        <v>0</v>
      </c>
      <c r="ABI55" s="150">
        <v>0</v>
      </c>
      <c r="ABJ55" s="150">
        <v>0</v>
      </c>
      <c r="ABK55" s="150">
        <v>0</v>
      </c>
      <c r="ABL55" s="150">
        <v>0</v>
      </c>
      <c r="ABM55" s="150">
        <v>0</v>
      </c>
      <c r="ABN55" s="150">
        <v>0</v>
      </c>
      <c r="ABO55" s="150">
        <v>0</v>
      </c>
      <c r="ABP55" s="150">
        <v>0</v>
      </c>
      <c r="ABQ55" s="150"/>
      <c r="ABR55" s="150"/>
      <c r="ABS55" s="88">
        <f t="shared" si="163"/>
        <v>0</v>
      </c>
      <c r="ABT55" s="290">
        <v>0</v>
      </c>
      <c r="ABU55" s="290"/>
      <c r="ABV55" s="290"/>
      <c r="ABW55" s="290"/>
      <c r="ABX55" s="290"/>
      <c r="ABY55" s="290"/>
      <c r="ABZ55" s="290"/>
      <c r="ACA55" s="290">
        <v>0</v>
      </c>
      <c r="ACB55" s="290">
        <v>0</v>
      </c>
      <c r="ACC55" s="290">
        <f>VLOOKUP(C55,'[2]Фін.рез.(витрати)'!$C$8:$AP$94,40,0)</f>
        <v>0</v>
      </c>
      <c r="ACD55" s="290"/>
      <c r="ACE55" s="290"/>
      <c r="ACF55" s="88">
        <f t="shared" si="71"/>
        <v>0</v>
      </c>
      <c r="ACG55" s="88">
        <f t="shared" si="72"/>
        <v>0</v>
      </c>
      <c r="ACH55" s="88">
        <f t="shared" si="73"/>
        <v>0</v>
      </c>
      <c r="ACI55" s="86">
        <f t="shared" si="74"/>
        <v>16542.900000000001</v>
      </c>
      <c r="ACJ55" s="88">
        <f t="shared" si="75"/>
        <v>166.149815472</v>
      </c>
      <c r="ACK55" s="288">
        <f t="shared" si="76"/>
        <v>-16376.750184528002</v>
      </c>
      <c r="ACL55" s="88">
        <f t="shared" si="77"/>
        <v>-16376.750184528002</v>
      </c>
      <c r="ACM55" s="88">
        <f t="shared" si="78"/>
        <v>0</v>
      </c>
      <c r="ACN55" s="290">
        <f t="shared" si="164"/>
        <v>16542.900000000001</v>
      </c>
      <c r="ACO55" s="290">
        <v>1703.03</v>
      </c>
      <c r="ACP55" s="143">
        <v>1703.03</v>
      </c>
      <c r="ACQ55" s="143">
        <v>1703.03</v>
      </c>
      <c r="ACR55" s="143">
        <v>1703.03</v>
      </c>
      <c r="ACS55" s="143">
        <v>1703.03</v>
      </c>
      <c r="ACT55" s="143">
        <v>1703.03</v>
      </c>
      <c r="ACU55" s="143">
        <v>1581.18</v>
      </c>
      <c r="ACV55" s="143">
        <v>1581.18</v>
      </c>
      <c r="ACW55" s="143">
        <v>1581.18</v>
      </c>
      <c r="ACX55" s="143">
        <v>1581.18</v>
      </c>
      <c r="ACY55" s="143"/>
      <c r="ACZ55" s="143"/>
      <c r="ADA55" s="8">
        <f t="shared" si="165"/>
        <v>166.149815472</v>
      </c>
      <c r="ADB55" s="290">
        <v>20.948606999999999</v>
      </c>
      <c r="ADC55" s="290">
        <v>16.385672304</v>
      </c>
      <c r="ADD55" s="290">
        <v>16.347196799999999</v>
      </c>
      <c r="ADE55" s="290">
        <v>12.198222000000001</v>
      </c>
      <c r="ADF55" s="290">
        <v>16.339254768</v>
      </c>
      <c r="ADG55" s="290">
        <v>20.424554999999998</v>
      </c>
      <c r="ADH55" s="290">
        <v>15.958584</v>
      </c>
      <c r="ADI55" s="290">
        <v>11.875431600000001</v>
      </c>
      <c r="ADJ55" s="290">
        <v>19.649196</v>
      </c>
      <c r="ADK55" s="290">
        <f>VLOOKUP(C55,'[2]Фін.рез.(витрати)'!$C$8:$AR$94,42,0)</f>
        <v>16.023095999999999</v>
      </c>
      <c r="ADL55" s="290"/>
      <c r="ADM55" s="290"/>
      <c r="ADN55" s="8">
        <f t="shared" si="79"/>
        <v>-16376.750184528002</v>
      </c>
      <c r="ADO55" s="8">
        <f t="shared" si="80"/>
        <v>-16376.750184528002</v>
      </c>
      <c r="ADP55" s="8">
        <f t="shared" si="81"/>
        <v>0</v>
      </c>
      <c r="ADQ55" s="290">
        <f t="shared" si="166"/>
        <v>0</v>
      </c>
      <c r="ADR55" s="290">
        <v>0</v>
      </c>
      <c r="ADS55" s="143">
        <v>0</v>
      </c>
      <c r="ADT55" s="143">
        <v>0</v>
      </c>
      <c r="ADU55" s="143">
        <v>0</v>
      </c>
      <c r="ADV55" s="143">
        <v>0</v>
      </c>
      <c r="ADW55" s="143">
        <v>0</v>
      </c>
      <c r="ADX55" s="143">
        <v>0</v>
      </c>
      <c r="ADY55" s="143">
        <v>0</v>
      </c>
      <c r="ADZ55" s="143">
        <v>0</v>
      </c>
      <c r="AEA55" s="143">
        <v>0</v>
      </c>
      <c r="AEB55" s="143"/>
      <c r="AEC55" s="143"/>
      <c r="AED55" s="8">
        <f t="shared" si="167"/>
        <v>0</v>
      </c>
      <c r="AEE55" s="290">
        <v>0</v>
      </c>
      <c r="AEF55" s="290">
        <v>0</v>
      </c>
      <c r="AEG55" s="290">
        <v>0</v>
      </c>
      <c r="AEH55" s="290">
        <v>0</v>
      </c>
      <c r="AEI55" s="290">
        <v>0</v>
      </c>
      <c r="AEJ55" s="290">
        <v>0</v>
      </c>
      <c r="AEK55" s="290">
        <v>0</v>
      </c>
      <c r="AEL55" s="290">
        <v>0</v>
      </c>
      <c r="AEM55" s="290">
        <v>0</v>
      </c>
      <c r="AEN55" s="290">
        <f>VLOOKUP(C55,'[2]Фін.рез.(витрати)'!$C$8:$AS$94,43,0)</f>
        <v>0</v>
      </c>
      <c r="AEO55" s="290"/>
      <c r="AEP55" s="290"/>
      <c r="AEQ55" s="8">
        <f t="shared" si="82"/>
        <v>0</v>
      </c>
      <c r="AER55" s="8">
        <f t="shared" si="83"/>
        <v>0</v>
      </c>
      <c r="AES55" s="8">
        <f t="shared" si="84"/>
        <v>0</v>
      </c>
      <c r="AET55" s="290">
        <f t="shared" si="168"/>
        <v>0</v>
      </c>
      <c r="AEU55" s="290"/>
      <c r="AEV55" s="143"/>
      <c r="AEW55" s="143"/>
      <c r="AEX55" s="143"/>
      <c r="AEY55" s="143"/>
      <c r="AEZ55" s="143"/>
      <c r="AFA55" s="143"/>
      <c r="AFB55" s="143"/>
      <c r="AFC55" s="143"/>
      <c r="AFD55" s="143"/>
      <c r="AFE55" s="143"/>
      <c r="AFF55" s="143"/>
      <c r="AFG55" s="8">
        <f t="shared" si="169"/>
        <v>0</v>
      </c>
      <c r="AFH55" s="290"/>
      <c r="AFI55" s="290"/>
      <c r="AFJ55" s="290"/>
      <c r="AFK55" s="290"/>
      <c r="AFL55" s="290"/>
      <c r="AFM55" s="290"/>
      <c r="AFN55" s="290"/>
      <c r="AFO55" s="290"/>
      <c r="AFP55" s="290"/>
      <c r="AFQ55" s="290"/>
      <c r="AFR55" s="290"/>
      <c r="AFS55" s="290"/>
      <c r="AFT55" s="8">
        <f t="shared" si="85"/>
        <v>0</v>
      </c>
      <c r="AFU55" s="8">
        <f t="shared" si="86"/>
        <v>0</v>
      </c>
      <c r="AFV55" s="94">
        <f t="shared" si="87"/>
        <v>0</v>
      </c>
      <c r="AFW55" s="293">
        <f t="shared" si="88"/>
        <v>40278.44</v>
      </c>
      <c r="AFX55" s="294">
        <f t="shared" si="89"/>
        <v>52823.369071122434</v>
      </c>
      <c r="AFY55" s="295">
        <f t="shared" si="90"/>
        <v>12544.929071122431</v>
      </c>
      <c r="AFZ55" s="8">
        <f t="shared" si="170"/>
        <v>0</v>
      </c>
      <c r="AGA55" s="95">
        <f t="shared" si="171"/>
        <v>12544.929071122431</v>
      </c>
      <c r="AGB55" s="296">
        <f t="shared" si="91"/>
        <v>48334.128000000004</v>
      </c>
      <c r="AGC55" s="295">
        <f t="shared" si="91"/>
        <v>63388.04288534692</v>
      </c>
      <c r="AGD55" s="295">
        <f t="shared" si="92"/>
        <v>15053.914885346916</v>
      </c>
      <c r="AGE55" s="8">
        <f t="shared" si="93"/>
        <v>0</v>
      </c>
      <c r="AGF55" s="94">
        <f t="shared" si="94"/>
        <v>15053.914885346916</v>
      </c>
      <c r="AGG55" s="107">
        <f t="shared" si="172"/>
        <v>2416.7064000000005</v>
      </c>
      <c r="AGH55" s="140">
        <f t="shared" si="173"/>
        <v>3169.4021442673461</v>
      </c>
      <c r="AGI55" s="295">
        <f t="shared" si="95"/>
        <v>752.69574426734562</v>
      </c>
      <c r="AGJ55" s="8">
        <f t="shared" si="96"/>
        <v>0</v>
      </c>
      <c r="AGK55" s="95">
        <f t="shared" si="97"/>
        <v>752.69574426734562</v>
      </c>
      <c r="AGL55" s="108">
        <f t="shared" si="174"/>
        <v>50750.834400000007</v>
      </c>
      <c r="AGM55" s="108">
        <f t="shared" si="174"/>
        <v>66557.44502961426</v>
      </c>
      <c r="AGN55" s="297">
        <f t="shared" si="99"/>
        <v>15806.610629614253</v>
      </c>
      <c r="AGO55" s="108">
        <f t="shared" si="100"/>
        <v>0</v>
      </c>
      <c r="AGP55" s="109">
        <f t="shared" si="101"/>
        <v>15806.610629614253</v>
      </c>
      <c r="AGQ55" s="139">
        <f t="shared" si="175"/>
        <v>4.7619047619047623E-2</v>
      </c>
      <c r="AGR55" s="298"/>
      <c r="AGS55" s="298">
        <v>0.05</v>
      </c>
      <c r="AGT55" s="299"/>
      <c r="AGU55" s="177"/>
      <c r="AGV55" s="9"/>
      <c r="AGW55" s="9"/>
      <c r="AGX55" s="9"/>
      <c r="AGY55" s="9"/>
      <c r="AGZ55" s="9"/>
      <c r="AHA55" s="9"/>
      <c r="AHB55" s="9"/>
      <c r="AHC55" s="9"/>
      <c r="AHD55" s="9"/>
      <c r="AHE55" s="9"/>
      <c r="AHF55" s="9"/>
      <c r="AHG55" s="9"/>
      <c r="AHH55" s="9"/>
    </row>
    <row r="56" spans="1:892" s="141" customFormat="1" ht="12.75" outlineLevel="1" x14ac:dyDescent="0.25">
      <c r="A56" s="154">
        <v>486</v>
      </c>
      <c r="B56" s="285">
        <v>3</v>
      </c>
      <c r="C56" s="300" t="s">
        <v>757</v>
      </c>
      <c r="D56" s="301">
        <v>8</v>
      </c>
      <c r="E56" s="149">
        <v>5817.77</v>
      </c>
      <c r="F56" s="288">
        <f t="shared" si="0"/>
        <v>60044.04</v>
      </c>
      <c r="G56" s="289">
        <f t="shared" si="1"/>
        <v>65389.053313616212</v>
      </c>
      <c r="H56" s="288">
        <f t="shared" si="2"/>
        <v>5345.0133136162112</v>
      </c>
      <c r="I56" s="88">
        <f t="shared" si="3"/>
        <v>0</v>
      </c>
      <c r="J56" s="88">
        <f t="shared" si="4"/>
        <v>5345.0133136162112</v>
      </c>
      <c r="K56" s="290">
        <f t="shared" si="102"/>
        <v>10313.659999999998</v>
      </c>
      <c r="L56" s="143">
        <v>911.57</v>
      </c>
      <c r="M56" s="143">
        <v>911.57</v>
      </c>
      <c r="N56" s="143">
        <v>911.57</v>
      </c>
      <c r="O56" s="143">
        <v>911.57</v>
      </c>
      <c r="P56" s="143">
        <v>911.57</v>
      </c>
      <c r="Q56" s="143">
        <v>911.57</v>
      </c>
      <c r="R56" s="143">
        <v>1211.06</v>
      </c>
      <c r="S56" s="143">
        <v>1211.06</v>
      </c>
      <c r="T56" s="143">
        <v>1211.06</v>
      </c>
      <c r="U56" s="143">
        <v>1211.06</v>
      </c>
      <c r="V56" s="143"/>
      <c r="W56" s="143"/>
      <c r="X56" s="143">
        <f t="shared" si="103"/>
        <v>20334.421544482648</v>
      </c>
      <c r="Y56" s="290">
        <v>10768.03539464238</v>
      </c>
      <c r="Z56" s="290">
        <v>0</v>
      </c>
      <c r="AA56" s="290">
        <v>0</v>
      </c>
      <c r="AB56" s="290">
        <v>0</v>
      </c>
      <c r="AC56" s="290">
        <v>0</v>
      </c>
      <c r="AD56" s="290">
        <v>9566.3861498402657</v>
      </c>
      <c r="AE56" s="290">
        <v>0</v>
      </c>
      <c r="AF56" s="290">
        <v>0</v>
      </c>
      <c r="AG56" s="290">
        <v>0</v>
      </c>
      <c r="AH56" s="290">
        <v>0</v>
      </c>
      <c r="AI56" s="290"/>
      <c r="AJ56" s="290"/>
      <c r="AK56" s="143"/>
      <c r="AL56" s="143">
        <f t="shared" si="104"/>
        <v>0</v>
      </c>
      <c r="AM56" s="143">
        <f t="shared" si="5"/>
        <v>0</v>
      </c>
      <c r="AN56" s="290">
        <f t="shared" si="105"/>
        <v>3343.36</v>
      </c>
      <c r="AO56" s="143">
        <v>294.10000000000002</v>
      </c>
      <c r="AP56" s="143">
        <v>294.10000000000002</v>
      </c>
      <c r="AQ56" s="143">
        <v>294.10000000000002</v>
      </c>
      <c r="AR56" s="143">
        <v>294.10000000000002</v>
      </c>
      <c r="AS56" s="143">
        <v>294.10000000000002</v>
      </c>
      <c r="AT56" s="143">
        <v>294.10000000000002</v>
      </c>
      <c r="AU56" s="143">
        <v>394.69</v>
      </c>
      <c r="AV56" s="143">
        <v>394.69</v>
      </c>
      <c r="AW56" s="143">
        <v>394.69</v>
      </c>
      <c r="AX56" s="143">
        <v>394.69</v>
      </c>
      <c r="AY56" s="143"/>
      <c r="AZ56" s="143"/>
      <c r="BA56" s="8">
        <f t="shared" si="106"/>
        <v>3793.5760778613708</v>
      </c>
      <c r="BB56" s="290">
        <v>2003.5237482991708</v>
      </c>
      <c r="BC56" s="290">
        <v>0</v>
      </c>
      <c r="BD56" s="290">
        <v>0</v>
      </c>
      <c r="BE56" s="290">
        <v>0</v>
      </c>
      <c r="BF56" s="290">
        <v>0</v>
      </c>
      <c r="BG56" s="290">
        <v>1790.0523295621999</v>
      </c>
      <c r="BH56" s="290">
        <v>0</v>
      </c>
      <c r="BI56" s="290">
        <v>0</v>
      </c>
      <c r="BJ56" s="290">
        <v>0</v>
      </c>
      <c r="BK56" s="290">
        <v>0</v>
      </c>
      <c r="BL56" s="290"/>
      <c r="BM56" s="290"/>
      <c r="BN56" s="143"/>
      <c r="BO56" s="8">
        <f t="shared" si="6"/>
        <v>0</v>
      </c>
      <c r="BP56" s="8">
        <f t="shared" si="7"/>
        <v>0</v>
      </c>
      <c r="BQ56" s="290">
        <f t="shared" si="107"/>
        <v>3623.6600000000003</v>
      </c>
      <c r="BR56" s="143">
        <v>344.65</v>
      </c>
      <c r="BS56" s="263">
        <v>344.65</v>
      </c>
      <c r="BT56" s="143">
        <v>344.65</v>
      </c>
      <c r="BU56" s="143">
        <v>344.65</v>
      </c>
      <c r="BV56" s="143">
        <v>344.65</v>
      </c>
      <c r="BW56" s="143">
        <v>344.65</v>
      </c>
      <c r="BX56" s="143">
        <v>388.94</v>
      </c>
      <c r="BY56" s="143">
        <v>388.94</v>
      </c>
      <c r="BZ56" s="143">
        <v>388.94</v>
      </c>
      <c r="CA56" s="143">
        <v>388.94</v>
      </c>
      <c r="CB56" s="143"/>
      <c r="CC56" s="143"/>
      <c r="CD56" s="290">
        <f t="shared" si="108"/>
        <v>3875.4671768790004</v>
      </c>
      <c r="CE56" s="290">
        <v>400.991252325</v>
      </c>
      <c r="CF56" s="290">
        <v>392.06134669050005</v>
      </c>
      <c r="CG56" s="290">
        <v>391.14074010000002</v>
      </c>
      <c r="CH56" s="290">
        <v>389.15716574999999</v>
      </c>
      <c r="CI56" s="290">
        <v>390.95071043849998</v>
      </c>
      <c r="CJ56" s="290">
        <v>390.96002362500002</v>
      </c>
      <c r="CK56" s="290">
        <v>381.84236924999999</v>
      </c>
      <c r="CL56" s="290">
        <v>378.85925535000001</v>
      </c>
      <c r="CM56" s="290">
        <v>376.11836010000002</v>
      </c>
      <c r="CN56" s="290">
        <v>383.38595325</v>
      </c>
      <c r="CO56" s="290"/>
      <c r="CP56" s="290"/>
      <c r="CQ56" s="143"/>
      <c r="CR56" s="8">
        <f t="shared" si="8"/>
        <v>0</v>
      </c>
      <c r="CS56" s="8">
        <f t="shared" si="9"/>
        <v>0</v>
      </c>
      <c r="CT56" s="290">
        <f t="shared" si="109"/>
        <v>608.98</v>
      </c>
      <c r="CU56" s="290">
        <v>57.95</v>
      </c>
      <c r="CV56" s="143">
        <v>57.95</v>
      </c>
      <c r="CW56" s="143">
        <v>57.95</v>
      </c>
      <c r="CX56" s="143">
        <v>57.95</v>
      </c>
      <c r="CY56" s="143">
        <v>57.95</v>
      </c>
      <c r="CZ56" s="143">
        <v>57.95</v>
      </c>
      <c r="DA56" s="143">
        <v>65.319999999999993</v>
      </c>
      <c r="DB56" s="143">
        <v>65.319999999999993</v>
      </c>
      <c r="DC56" s="143">
        <v>65.319999999999993</v>
      </c>
      <c r="DD56" s="143">
        <v>65.319999999999993</v>
      </c>
      <c r="DE56" s="143"/>
      <c r="DF56" s="143"/>
      <c r="DG56" s="290">
        <f t="shared" si="110"/>
        <v>654.51584682219993</v>
      </c>
      <c r="DH56" s="290">
        <v>67.722191185</v>
      </c>
      <c r="DI56" s="290">
        <v>66.2140466229</v>
      </c>
      <c r="DJ56" s="290">
        <v>66.058568179999995</v>
      </c>
      <c r="DK56" s="290">
        <v>65.723568349999994</v>
      </c>
      <c r="DL56" s="290">
        <v>66.026474649299999</v>
      </c>
      <c r="DM56" s="290">
        <v>66.028047524999991</v>
      </c>
      <c r="DN56" s="290">
        <v>64.488194649999997</v>
      </c>
      <c r="DO56" s="290">
        <v>63.984385629999998</v>
      </c>
      <c r="DP56" s="290">
        <v>63.521484179999995</v>
      </c>
      <c r="DQ56" s="290">
        <v>64.748885849999994</v>
      </c>
      <c r="DR56" s="290"/>
      <c r="DS56" s="290"/>
      <c r="DT56" s="143">
        <f t="shared" si="111"/>
        <v>45.535846822199915</v>
      </c>
      <c r="DU56" s="8">
        <f t="shared" si="10"/>
        <v>0</v>
      </c>
      <c r="DV56" s="8">
        <f t="shared" si="112"/>
        <v>45.535846822199915</v>
      </c>
      <c r="DW56" s="290">
        <f t="shared" si="176"/>
        <v>1940.5600000000002</v>
      </c>
      <c r="DX56" s="290">
        <v>170.6</v>
      </c>
      <c r="DY56" s="143">
        <v>170.6</v>
      </c>
      <c r="DZ56" s="143">
        <v>170.6</v>
      </c>
      <c r="EA56" s="143">
        <v>170.6</v>
      </c>
      <c r="EB56" s="143">
        <v>170.6</v>
      </c>
      <c r="EC56" s="143">
        <v>170.6</v>
      </c>
      <c r="ED56" s="143">
        <v>229.24</v>
      </c>
      <c r="EE56" s="143">
        <v>229.24</v>
      </c>
      <c r="EF56" s="143">
        <v>229.24</v>
      </c>
      <c r="EG56" s="143">
        <v>229.24</v>
      </c>
      <c r="EH56" s="143"/>
      <c r="EI56" s="143"/>
      <c r="EJ56" s="143"/>
      <c r="EK56" s="290">
        <f t="shared" si="113"/>
        <v>2195.3096448702772</v>
      </c>
      <c r="EL56" s="290">
        <v>1159.4271011201226</v>
      </c>
      <c r="EM56" s="290">
        <v>0</v>
      </c>
      <c r="EN56" s="290">
        <v>0</v>
      </c>
      <c r="EO56" s="290">
        <v>0</v>
      </c>
      <c r="EP56" s="290">
        <v>0</v>
      </c>
      <c r="EQ56" s="290">
        <v>1035.8825437501548</v>
      </c>
      <c r="ER56" s="290">
        <v>0</v>
      </c>
      <c r="ES56" s="290">
        <v>0</v>
      </c>
      <c r="ET56" s="290">
        <v>0</v>
      </c>
      <c r="EU56" s="290">
        <v>0</v>
      </c>
      <c r="EV56" s="290"/>
      <c r="EW56" s="290"/>
      <c r="EX56" s="8">
        <f t="shared" si="12"/>
        <v>254.74964487027705</v>
      </c>
      <c r="EY56" s="8">
        <f t="shared" si="114"/>
        <v>0</v>
      </c>
      <c r="EZ56" s="8">
        <f t="shared" si="115"/>
        <v>254.74964487027705</v>
      </c>
      <c r="FA56" s="290">
        <f t="shared" si="116"/>
        <v>12313.919999999998</v>
      </c>
      <c r="FB56" s="290">
        <v>1083.32</v>
      </c>
      <c r="FC56" s="143">
        <v>1083.32</v>
      </c>
      <c r="FD56" s="143">
        <v>1083.32</v>
      </c>
      <c r="FE56" s="143">
        <v>1083.32</v>
      </c>
      <c r="FF56" s="143">
        <v>1083.32</v>
      </c>
      <c r="FG56" s="143">
        <v>1083.32</v>
      </c>
      <c r="FH56" s="143">
        <v>1453.5</v>
      </c>
      <c r="FI56" s="143">
        <v>1453.5</v>
      </c>
      <c r="FJ56" s="143">
        <v>1453.5</v>
      </c>
      <c r="FK56" s="143">
        <v>1453.5</v>
      </c>
      <c r="FL56" s="143"/>
      <c r="FM56" s="143"/>
      <c r="FN56" s="8">
        <f t="shared" si="117"/>
        <v>6671.6587740832656</v>
      </c>
      <c r="FO56" s="290">
        <v>0</v>
      </c>
      <c r="FP56" s="290">
        <v>0</v>
      </c>
      <c r="FQ56" s="290">
        <v>0</v>
      </c>
      <c r="FR56" s="290">
        <v>0</v>
      </c>
      <c r="FS56" s="290">
        <v>0</v>
      </c>
      <c r="FT56" s="290">
        <v>6671.6587740832656</v>
      </c>
      <c r="FU56" s="290">
        <v>0</v>
      </c>
      <c r="FV56" s="290">
        <v>0</v>
      </c>
      <c r="FW56" s="290">
        <v>0</v>
      </c>
      <c r="FX56" s="290">
        <v>0</v>
      </c>
      <c r="FY56" s="290"/>
      <c r="FZ56" s="290"/>
      <c r="GA56" s="143">
        <f t="shared" si="118"/>
        <v>-5642.2612259167327</v>
      </c>
      <c r="GB56" s="8">
        <f t="shared" si="119"/>
        <v>-5642.2612259167327</v>
      </c>
      <c r="GC56" s="8">
        <f t="shared" si="120"/>
        <v>0</v>
      </c>
      <c r="GD56" s="290">
        <f t="shared" si="121"/>
        <v>0</v>
      </c>
      <c r="GE56" s="143"/>
      <c r="GF56" s="143"/>
      <c r="GG56" s="143"/>
      <c r="GH56" s="143"/>
      <c r="GI56" s="143"/>
      <c r="GJ56" s="143"/>
      <c r="GK56" s="143"/>
      <c r="GL56" s="143"/>
      <c r="GM56" s="143"/>
      <c r="GN56" s="143"/>
      <c r="GO56" s="143"/>
      <c r="GP56" s="143"/>
      <c r="GQ56" s="8">
        <f t="shared" si="122"/>
        <v>0</v>
      </c>
      <c r="GR56" s="290">
        <v>0</v>
      </c>
      <c r="GS56" s="290">
        <f>VLOOKUP(C56,'[2]Фін.рез.(витрати)'!$C$8:$V$94,20,0)</f>
        <v>0</v>
      </c>
      <c r="GT56" s="290"/>
      <c r="GU56" s="290"/>
      <c r="GV56" s="143">
        <f t="shared" si="123"/>
        <v>0</v>
      </c>
      <c r="GW56" s="8">
        <f t="shared" si="13"/>
        <v>0</v>
      </c>
      <c r="GX56" s="8">
        <f t="shared" si="14"/>
        <v>0</v>
      </c>
      <c r="GY56" s="290">
        <f t="shared" si="124"/>
        <v>27899.9</v>
      </c>
      <c r="GZ56" s="290">
        <v>2468.77</v>
      </c>
      <c r="HA56" s="143">
        <v>2468.77</v>
      </c>
      <c r="HB56" s="143">
        <v>2468.77</v>
      </c>
      <c r="HC56" s="143">
        <v>2468.77</v>
      </c>
      <c r="HD56" s="143">
        <v>2468.77</v>
      </c>
      <c r="HE56" s="143">
        <v>2468.77</v>
      </c>
      <c r="HF56" s="143">
        <v>3271.82</v>
      </c>
      <c r="HG56" s="143">
        <v>3271.82</v>
      </c>
      <c r="HH56" s="143">
        <v>3271.82</v>
      </c>
      <c r="HI56" s="143">
        <v>3271.82</v>
      </c>
      <c r="HJ56" s="143"/>
      <c r="HK56" s="143"/>
      <c r="HL56" s="8">
        <f t="shared" si="125"/>
        <v>27864.104248617452</v>
      </c>
      <c r="HM56" s="290">
        <v>3583.4771696551879</v>
      </c>
      <c r="HN56" s="290">
        <v>2647.4968616818082</v>
      </c>
      <c r="HO56" s="290">
        <v>3110.1872027304908</v>
      </c>
      <c r="HP56" s="290">
        <v>2926.9939087404859</v>
      </c>
      <c r="HQ56" s="290">
        <v>2661.1622254555186</v>
      </c>
      <c r="HR56" s="290">
        <v>2654.8296310338969</v>
      </c>
      <c r="HS56" s="290">
        <v>2446.2721996525111</v>
      </c>
      <c r="HT56" s="290">
        <v>2431.9387693312829</v>
      </c>
      <c r="HU56" s="290">
        <v>2733.7780111269158</v>
      </c>
      <c r="HV56" s="290">
        <v>2667.9682692093561</v>
      </c>
      <c r="HW56" s="290"/>
      <c r="HX56" s="290"/>
      <c r="HY56" s="8">
        <f t="shared" si="15"/>
        <v>-35.795751382549497</v>
      </c>
      <c r="HZ56" s="8">
        <f t="shared" si="16"/>
        <v>-35.795751382549497</v>
      </c>
      <c r="IA56" s="8">
        <f t="shared" si="17"/>
        <v>0</v>
      </c>
      <c r="IB56" s="291">
        <f t="shared" si="126"/>
        <v>65300.38</v>
      </c>
      <c r="IC56" s="291">
        <v>6552.66</v>
      </c>
      <c r="ID56" s="150">
        <v>6552.66</v>
      </c>
      <c r="IE56" s="150">
        <v>6552.66</v>
      </c>
      <c r="IF56" s="291">
        <v>6454.33</v>
      </c>
      <c r="IG56" s="291">
        <v>6552.66</v>
      </c>
      <c r="IH56" s="291">
        <v>6552.66</v>
      </c>
      <c r="II56" s="291">
        <v>6552.66</v>
      </c>
      <c r="IJ56" s="291">
        <v>6552.66</v>
      </c>
      <c r="IK56" s="291">
        <v>6552.66</v>
      </c>
      <c r="IL56" s="291">
        <v>6424.7699999999995</v>
      </c>
      <c r="IM56" s="291"/>
      <c r="IN56" s="291"/>
      <c r="IO56" s="88">
        <f t="shared" si="127"/>
        <v>102380.89694218687</v>
      </c>
      <c r="IP56" s="290">
        <v>7545.9416660559236</v>
      </c>
      <c r="IQ56" s="290">
        <v>10126.532241620294</v>
      </c>
      <c r="IR56" s="290">
        <v>11138.705578688558</v>
      </c>
      <c r="IS56" s="290">
        <v>11255.890128243413</v>
      </c>
      <c r="IT56" s="290">
        <v>9929.1103194332463</v>
      </c>
      <c r="IU56" s="290">
        <v>10526.02592637116</v>
      </c>
      <c r="IV56" s="290">
        <v>11149.94510926347</v>
      </c>
      <c r="IW56" s="290">
        <v>11300.924143918928</v>
      </c>
      <c r="IX56" s="290">
        <v>9501.5242126388348</v>
      </c>
      <c r="IY56" s="290">
        <v>9906.2976159530353</v>
      </c>
      <c r="IZ56" s="290"/>
      <c r="JA56" s="290"/>
      <c r="JB56" s="150">
        <f t="shared" si="18"/>
        <v>37080.51694218687</v>
      </c>
      <c r="JC56" s="88">
        <f t="shared" si="19"/>
        <v>0</v>
      </c>
      <c r="JD56" s="88">
        <f t="shared" si="20"/>
        <v>37080.51694218687</v>
      </c>
      <c r="JE56" s="291">
        <f t="shared" si="128"/>
        <v>0</v>
      </c>
      <c r="JF56" s="291">
        <v>0</v>
      </c>
      <c r="JG56" s="150">
        <v>0</v>
      </c>
      <c r="JH56" s="150">
        <v>0</v>
      </c>
      <c r="JI56" s="150">
        <v>0</v>
      </c>
      <c r="JJ56" s="150">
        <v>0</v>
      </c>
      <c r="JK56" s="150">
        <v>0</v>
      </c>
      <c r="JL56" s="150">
        <v>0</v>
      </c>
      <c r="JM56" s="150">
        <v>0</v>
      </c>
      <c r="JN56" s="150">
        <v>0</v>
      </c>
      <c r="JO56" s="150">
        <v>0</v>
      </c>
      <c r="JP56" s="150"/>
      <c r="JQ56" s="150"/>
      <c r="JR56" s="291">
        <f t="shared" si="129"/>
        <v>0</v>
      </c>
      <c r="JS56" s="290">
        <v>0</v>
      </c>
      <c r="JT56" s="290">
        <v>0</v>
      </c>
      <c r="JU56" s="290">
        <v>0</v>
      </c>
      <c r="JV56" s="290">
        <v>0</v>
      </c>
      <c r="JW56" s="290">
        <v>0</v>
      </c>
      <c r="JX56" s="290">
        <v>0</v>
      </c>
      <c r="JY56" s="290">
        <v>0</v>
      </c>
      <c r="JZ56" s="290">
        <v>0</v>
      </c>
      <c r="KA56" s="290">
        <v>0</v>
      </c>
      <c r="KB56" s="290">
        <v>0</v>
      </c>
      <c r="KC56" s="290"/>
      <c r="KD56" s="290"/>
      <c r="KE56" s="150">
        <f t="shared" si="21"/>
        <v>0</v>
      </c>
      <c r="KF56" s="88">
        <f t="shared" si="22"/>
        <v>0</v>
      </c>
      <c r="KG56" s="88">
        <f t="shared" si="23"/>
        <v>0</v>
      </c>
      <c r="KH56" s="291">
        <f t="shared" si="130"/>
        <v>5203.3999999999996</v>
      </c>
      <c r="KI56" s="291">
        <v>457.8</v>
      </c>
      <c r="KJ56" s="150">
        <v>457.8</v>
      </c>
      <c r="KK56" s="150">
        <v>457.8</v>
      </c>
      <c r="KL56" s="150">
        <v>457.8</v>
      </c>
      <c r="KM56" s="150">
        <v>457.8</v>
      </c>
      <c r="KN56" s="150">
        <v>457.8</v>
      </c>
      <c r="KO56" s="150">
        <v>614.15</v>
      </c>
      <c r="KP56" s="150">
        <v>614.15</v>
      </c>
      <c r="KQ56" s="150">
        <v>614.15</v>
      </c>
      <c r="KR56" s="150">
        <v>614.15</v>
      </c>
      <c r="KS56" s="150"/>
      <c r="KT56" s="150"/>
      <c r="KU56" s="88">
        <f t="shared" si="131"/>
        <v>7256.8701920306448</v>
      </c>
      <c r="KV56" s="290">
        <v>623.65604824953766</v>
      </c>
      <c r="KW56" s="290">
        <v>666.82465981084692</v>
      </c>
      <c r="KX56" s="290">
        <v>662.61588006941986</v>
      </c>
      <c r="KY56" s="290">
        <v>630.17356180427385</v>
      </c>
      <c r="KZ56" s="290">
        <v>657.42668042548439</v>
      </c>
      <c r="LA56" s="290">
        <v>846.12054806576839</v>
      </c>
      <c r="LB56" s="290">
        <v>785.27270138082997</v>
      </c>
      <c r="LC56" s="290">
        <v>779.75988087431176</v>
      </c>
      <c r="LD56" s="290">
        <v>804.16198033971159</v>
      </c>
      <c r="LE56" s="290">
        <v>800.858251010461</v>
      </c>
      <c r="LF56" s="290"/>
      <c r="LG56" s="290"/>
      <c r="LH56" s="150">
        <f t="shared" si="132"/>
        <v>2053.4701920306452</v>
      </c>
      <c r="LI56" s="88">
        <f t="shared" si="24"/>
        <v>0</v>
      </c>
      <c r="LJ56" s="88">
        <f t="shared" si="25"/>
        <v>2053.4701920306452</v>
      </c>
      <c r="LK56" s="88">
        <f t="shared" si="133"/>
        <v>0</v>
      </c>
      <c r="LL56" s="150"/>
      <c r="LM56" s="150"/>
      <c r="LN56" s="150"/>
      <c r="LO56" s="150"/>
      <c r="LP56" s="150"/>
      <c r="LQ56" s="150"/>
      <c r="LR56" s="150"/>
      <c r="LS56" s="150"/>
      <c r="LT56" s="150"/>
      <c r="LU56" s="150"/>
      <c r="LV56" s="150"/>
      <c r="LW56" s="150"/>
      <c r="LX56" s="88">
        <f t="shared" si="26"/>
        <v>0</v>
      </c>
      <c r="LY56" s="150"/>
      <c r="LZ56" s="150"/>
      <c r="MA56" s="150"/>
      <c r="MB56" s="150"/>
      <c r="MC56" s="150"/>
      <c r="MD56" s="150"/>
      <c r="ME56" s="150"/>
      <c r="MF56" s="150"/>
      <c r="MG56" s="150"/>
      <c r="MH56" s="150"/>
      <c r="MI56" s="150"/>
      <c r="MJ56" s="291">
        <v>0</v>
      </c>
      <c r="MK56" s="150"/>
      <c r="ML56" s="88">
        <f t="shared" si="27"/>
        <v>0</v>
      </c>
      <c r="MM56" s="88">
        <f t="shared" si="28"/>
        <v>0</v>
      </c>
      <c r="MN56" s="88">
        <f t="shared" si="134"/>
        <v>74640.439999999988</v>
      </c>
      <c r="MO56" s="88">
        <v>7523.44</v>
      </c>
      <c r="MP56" s="150">
        <v>7523.44</v>
      </c>
      <c r="MQ56" s="150">
        <v>7523.44</v>
      </c>
      <c r="MR56" s="150">
        <v>7523.44</v>
      </c>
      <c r="MS56" s="150">
        <v>7523.44</v>
      </c>
      <c r="MT56" s="150">
        <v>7523.44</v>
      </c>
      <c r="MU56" s="150">
        <v>7374.95</v>
      </c>
      <c r="MV56" s="150">
        <v>7374.95</v>
      </c>
      <c r="MW56" s="150">
        <v>7374.95</v>
      </c>
      <c r="MX56" s="150">
        <v>7374.95</v>
      </c>
      <c r="MY56" s="150"/>
      <c r="MZ56" s="150"/>
      <c r="NA56" s="88">
        <f t="shared" si="135"/>
        <v>24905.280566244277</v>
      </c>
      <c r="NB56" s="8">
        <v>0</v>
      </c>
      <c r="NC56" s="8">
        <v>0</v>
      </c>
      <c r="ND56" s="8">
        <v>0</v>
      </c>
      <c r="NE56" s="8">
        <v>1469.9326953135976</v>
      </c>
      <c r="NF56" s="8">
        <v>6297.2666292882668</v>
      </c>
      <c r="NG56" s="8">
        <v>1197.1882216683362</v>
      </c>
      <c r="NH56" s="8">
        <v>3552.4737572338645</v>
      </c>
      <c r="NI56" s="8">
        <v>0</v>
      </c>
      <c r="NJ56" s="8">
        <v>4559.557273028382</v>
      </c>
      <c r="NK56" s="8">
        <v>7828.8619897118297</v>
      </c>
      <c r="NL56" s="8"/>
      <c r="NM56" s="8"/>
      <c r="NN56" s="150">
        <f t="shared" si="136"/>
        <v>-49735.159433755711</v>
      </c>
      <c r="NO56" s="88">
        <f t="shared" si="29"/>
        <v>-49735.159433755711</v>
      </c>
      <c r="NP56" s="88">
        <f t="shared" si="30"/>
        <v>0</v>
      </c>
      <c r="NQ56" s="86">
        <f t="shared" si="31"/>
        <v>19072.780000000002</v>
      </c>
      <c r="NR56" s="289">
        <f t="shared" si="32"/>
        <v>25777.64</v>
      </c>
      <c r="NS56" s="288">
        <f t="shared" si="33"/>
        <v>6704.8599999999969</v>
      </c>
      <c r="NT56" s="88">
        <f t="shared" si="34"/>
        <v>0</v>
      </c>
      <c r="NU56" s="88">
        <f t="shared" si="35"/>
        <v>6704.8599999999969</v>
      </c>
      <c r="NV56" s="290">
        <f t="shared" si="137"/>
        <v>5240.0600000000004</v>
      </c>
      <c r="NW56" s="290">
        <v>476.17</v>
      </c>
      <c r="NX56" s="143">
        <v>476.17</v>
      </c>
      <c r="NY56" s="143">
        <v>476.17</v>
      </c>
      <c r="NZ56" s="290">
        <v>476.17</v>
      </c>
      <c r="OA56" s="290">
        <v>476.17</v>
      </c>
      <c r="OB56" s="290">
        <v>476.17</v>
      </c>
      <c r="OC56" s="290">
        <v>595.76</v>
      </c>
      <c r="OD56" s="290">
        <v>595.76</v>
      </c>
      <c r="OE56" s="290">
        <v>595.76</v>
      </c>
      <c r="OF56" s="290">
        <v>595.76</v>
      </c>
      <c r="OG56" s="290"/>
      <c r="OH56" s="290"/>
      <c r="OI56" s="8">
        <f t="shared" si="138"/>
        <v>4310.4799999999996</v>
      </c>
      <c r="OJ56" s="8">
        <v>0</v>
      </c>
      <c r="OK56" s="8">
        <v>0</v>
      </c>
      <c r="OL56" s="8">
        <v>0</v>
      </c>
      <c r="OM56" s="8"/>
      <c r="ON56" s="8">
        <v>0</v>
      </c>
      <c r="OO56" s="8">
        <v>0</v>
      </c>
      <c r="OP56" s="8">
        <v>0</v>
      </c>
      <c r="OQ56" s="8">
        <v>0</v>
      </c>
      <c r="OR56" s="8">
        <v>4310.4799999999996</v>
      </c>
      <c r="OS56" s="8">
        <v>0</v>
      </c>
      <c r="OT56" s="8"/>
      <c r="OU56" s="8"/>
      <c r="OV56" s="143">
        <f t="shared" si="139"/>
        <v>-929.58000000000084</v>
      </c>
      <c r="OW56" s="8">
        <f t="shared" si="36"/>
        <v>-929.58000000000084</v>
      </c>
      <c r="OX56" s="8">
        <f t="shared" si="37"/>
        <v>0</v>
      </c>
      <c r="OY56" s="290">
        <f t="shared" si="140"/>
        <v>4291.1000000000004</v>
      </c>
      <c r="OZ56" s="290">
        <v>394.61</v>
      </c>
      <c r="PA56" s="143">
        <v>394.61</v>
      </c>
      <c r="PB56" s="143">
        <v>394.61</v>
      </c>
      <c r="PC56" s="143">
        <v>394.61</v>
      </c>
      <c r="PD56" s="143">
        <v>394.61</v>
      </c>
      <c r="PE56" s="143">
        <v>394.61</v>
      </c>
      <c r="PF56" s="143">
        <v>480.86</v>
      </c>
      <c r="PG56" s="143">
        <v>480.86</v>
      </c>
      <c r="PH56" s="143">
        <v>480.86</v>
      </c>
      <c r="PI56" s="143">
        <v>480.86</v>
      </c>
      <c r="PJ56" s="143"/>
      <c r="PK56" s="143"/>
      <c r="PL56" s="8">
        <f t="shared" si="141"/>
        <v>2104.08</v>
      </c>
      <c r="PM56" s="290">
        <v>0</v>
      </c>
      <c r="PN56" s="290">
        <v>2104.08</v>
      </c>
      <c r="PO56" s="290">
        <v>0</v>
      </c>
      <c r="PP56" s="290">
        <v>0</v>
      </c>
      <c r="PQ56" s="290">
        <v>0</v>
      </c>
      <c r="PR56" s="290">
        <v>0</v>
      </c>
      <c r="PS56" s="290">
        <v>0</v>
      </c>
      <c r="PT56" s="290">
        <v>0</v>
      </c>
      <c r="PU56" s="290">
        <v>0</v>
      </c>
      <c r="PV56" s="290">
        <v>0</v>
      </c>
      <c r="PW56" s="290"/>
      <c r="PX56" s="290"/>
      <c r="PY56" s="143">
        <f t="shared" si="142"/>
        <v>-2187.0200000000004</v>
      </c>
      <c r="PZ56" s="8">
        <f t="shared" si="38"/>
        <v>-2187.0200000000004</v>
      </c>
      <c r="QA56" s="8">
        <f t="shared" si="39"/>
        <v>0</v>
      </c>
      <c r="QB56" s="290">
        <f t="shared" si="143"/>
        <v>1915.2200000000003</v>
      </c>
      <c r="QC56" s="290">
        <v>169.45</v>
      </c>
      <c r="QD56" s="143">
        <v>169.45</v>
      </c>
      <c r="QE56" s="143">
        <v>169.45</v>
      </c>
      <c r="QF56" s="143">
        <v>169.45</v>
      </c>
      <c r="QG56" s="143">
        <v>169.45</v>
      </c>
      <c r="QH56" s="143">
        <v>169.45</v>
      </c>
      <c r="QI56" s="143">
        <v>224.63</v>
      </c>
      <c r="QJ56" s="143">
        <v>224.63</v>
      </c>
      <c r="QK56" s="143">
        <v>224.63</v>
      </c>
      <c r="QL56" s="143">
        <v>224.63</v>
      </c>
      <c r="QM56" s="143"/>
      <c r="QN56" s="143"/>
      <c r="QO56" s="8">
        <f t="shared" si="144"/>
        <v>0</v>
      </c>
      <c r="QP56" s="290">
        <v>0</v>
      </c>
      <c r="QQ56" s="290">
        <v>0</v>
      </c>
      <c r="QR56" s="290">
        <v>0</v>
      </c>
      <c r="QS56" s="290"/>
      <c r="QT56" s="290">
        <v>0</v>
      </c>
      <c r="QU56" s="290"/>
      <c r="QV56" s="290"/>
      <c r="QW56" s="290">
        <v>0</v>
      </c>
      <c r="QX56" s="290"/>
      <c r="QY56" s="290">
        <v>0</v>
      </c>
      <c r="QZ56" s="290"/>
      <c r="RA56" s="290"/>
      <c r="RB56" s="143">
        <f t="shared" si="145"/>
        <v>-1915.2200000000003</v>
      </c>
      <c r="RC56" s="8">
        <f t="shared" si="40"/>
        <v>-1915.2200000000003</v>
      </c>
      <c r="RD56" s="8">
        <f t="shared" si="41"/>
        <v>0</v>
      </c>
      <c r="RE56" s="290">
        <f t="shared" si="146"/>
        <v>4672.54</v>
      </c>
      <c r="RF56" s="8">
        <v>423.33</v>
      </c>
      <c r="RG56" s="143">
        <v>423.33</v>
      </c>
      <c r="RH56" s="143">
        <v>423.33</v>
      </c>
      <c r="RI56" s="143">
        <v>423.33</v>
      </c>
      <c r="RJ56" s="143">
        <v>423.33</v>
      </c>
      <c r="RK56" s="143">
        <v>423.33</v>
      </c>
      <c r="RL56" s="292">
        <v>533.14</v>
      </c>
      <c r="RM56" s="143">
        <v>533.14</v>
      </c>
      <c r="RN56" s="143">
        <v>533.14</v>
      </c>
      <c r="RO56" s="143">
        <v>533.14</v>
      </c>
      <c r="RP56" s="143"/>
      <c r="RQ56" s="143"/>
      <c r="RR56" s="8">
        <f t="shared" si="147"/>
        <v>0</v>
      </c>
      <c r="RS56" s="290">
        <v>0</v>
      </c>
      <c r="RT56" s="290"/>
      <c r="RU56" s="290">
        <v>0</v>
      </c>
      <c r="RV56" s="290">
        <v>0</v>
      </c>
      <c r="RW56" s="290">
        <v>0</v>
      </c>
      <c r="RX56" s="290">
        <v>0</v>
      </c>
      <c r="RY56" s="290"/>
      <c r="RZ56" s="290">
        <v>0</v>
      </c>
      <c r="SA56" s="290">
        <v>0</v>
      </c>
      <c r="SB56" s="290">
        <v>0</v>
      </c>
      <c r="SC56" s="290"/>
      <c r="SD56" s="290"/>
      <c r="SE56" s="8">
        <f t="shared" si="42"/>
        <v>-4672.54</v>
      </c>
      <c r="SF56" s="8">
        <f t="shared" si="43"/>
        <v>-4672.54</v>
      </c>
      <c r="SG56" s="8">
        <f t="shared" si="44"/>
        <v>0</v>
      </c>
      <c r="SH56" s="290">
        <f t="shared" si="148"/>
        <v>0</v>
      </c>
      <c r="SI56" s="290">
        <v>0</v>
      </c>
      <c r="SJ56" s="143">
        <v>0</v>
      </c>
      <c r="SK56" s="143">
        <v>0</v>
      </c>
      <c r="SL56" s="143">
        <v>0</v>
      </c>
      <c r="SM56" s="143">
        <v>0</v>
      </c>
      <c r="SN56" s="143">
        <v>0</v>
      </c>
      <c r="SO56" s="143">
        <v>0</v>
      </c>
      <c r="SP56" s="143">
        <v>0</v>
      </c>
      <c r="SQ56" s="143">
        <v>0</v>
      </c>
      <c r="SR56" s="143">
        <v>0</v>
      </c>
      <c r="SS56" s="143"/>
      <c r="ST56" s="143"/>
      <c r="SU56" s="8">
        <f t="shared" si="149"/>
        <v>0</v>
      </c>
      <c r="SV56" s="290">
        <v>0</v>
      </c>
      <c r="SW56" s="290">
        <v>0</v>
      </c>
      <c r="SX56" s="290">
        <v>0</v>
      </c>
      <c r="SY56" s="290">
        <v>0</v>
      </c>
      <c r="SZ56" s="290">
        <v>0</v>
      </c>
      <c r="TA56" s="290"/>
      <c r="TB56" s="290"/>
      <c r="TC56" s="290">
        <v>0</v>
      </c>
      <c r="TD56" s="290">
        <v>0</v>
      </c>
      <c r="TE56" s="290">
        <f>VLOOKUP(C56,'[2]Фін.рез.(витрати)'!$C$8:$AH$94,32,0)</f>
        <v>0</v>
      </c>
      <c r="TF56" s="290"/>
      <c r="TG56" s="290"/>
      <c r="TH56" s="8">
        <f t="shared" si="45"/>
        <v>0</v>
      </c>
      <c r="TI56" s="8">
        <f t="shared" si="46"/>
        <v>0</v>
      </c>
      <c r="TJ56" s="8">
        <f t="shared" si="47"/>
        <v>0</v>
      </c>
      <c r="TK56" s="290">
        <f t="shared" si="150"/>
        <v>2887.2000000000003</v>
      </c>
      <c r="TL56" s="290">
        <v>254.46</v>
      </c>
      <c r="TM56" s="143">
        <v>254.46</v>
      </c>
      <c r="TN56" s="143">
        <v>254.46</v>
      </c>
      <c r="TO56" s="143">
        <v>254.46</v>
      </c>
      <c r="TP56" s="143">
        <v>254.46</v>
      </c>
      <c r="TQ56" s="143">
        <v>254.46</v>
      </c>
      <c r="TR56" s="143">
        <v>340.11</v>
      </c>
      <c r="TS56" s="143">
        <v>340.11</v>
      </c>
      <c r="TT56" s="143">
        <v>340.11</v>
      </c>
      <c r="TU56" s="143">
        <v>340.11</v>
      </c>
      <c r="TV56" s="143"/>
      <c r="TW56" s="143"/>
      <c r="TX56" s="8">
        <f t="shared" si="151"/>
        <v>19363.079999999998</v>
      </c>
      <c r="TY56" s="290">
        <v>969.5</v>
      </c>
      <c r="TZ56" s="290">
        <v>0</v>
      </c>
      <c r="UA56" s="290">
        <v>0</v>
      </c>
      <c r="UB56" s="290">
        <v>0</v>
      </c>
      <c r="UC56" s="290">
        <v>0</v>
      </c>
      <c r="UD56" s="290">
        <v>5943.25</v>
      </c>
      <c r="UE56" s="290">
        <v>8065.62</v>
      </c>
      <c r="UF56" s="290">
        <v>0</v>
      </c>
      <c r="UG56" s="290">
        <v>0</v>
      </c>
      <c r="UH56" s="290">
        <f>VLOOKUP(C56,'[2]Фін.рез.(витрати)'!$C$8:$AI$94,33,0)</f>
        <v>4384.71</v>
      </c>
      <c r="UI56" s="290"/>
      <c r="UJ56" s="290"/>
      <c r="UK56" s="8">
        <f t="shared" si="48"/>
        <v>16475.879999999997</v>
      </c>
      <c r="UL56" s="8">
        <f t="shared" si="49"/>
        <v>0</v>
      </c>
      <c r="UM56" s="8">
        <f t="shared" si="50"/>
        <v>16475.879999999997</v>
      </c>
      <c r="UN56" s="290">
        <f t="shared" si="152"/>
        <v>66.66</v>
      </c>
      <c r="UO56" s="290">
        <v>5.75</v>
      </c>
      <c r="UP56" s="143">
        <v>5.75</v>
      </c>
      <c r="UQ56" s="143">
        <v>5.75</v>
      </c>
      <c r="UR56" s="143">
        <v>5.75</v>
      </c>
      <c r="US56" s="143">
        <v>5.75</v>
      </c>
      <c r="UT56" s="143">
        <v>5.75</v>
      </c>
      <c r="UU56" s="143">
        <v>8.0399999999999991</v>
      </c>
      <c r="UV56" s="143">
        <v>8.0399999999999991</v>
      </c>
      <c r="UW56" s="143">
        <v>8.0399999999999991</v>
      </c>
      <c r="UX56" s="143">
        <v>8.0399999999999991</v>
      </c>
      <c r="UY56" s="143"/>
      <c r="UZ56" s="143"/>
      <c r="VA56" s="8">
        <f t="shared" si="51"/>
        <v>0</v>
      </c>
      <c r="VB56" s="143"/>
      <c r="VC56" s="143"/>
      <c r="VD56" s="143"/>
      <c r="VE56" s="143"/>
      <c r="VF56" s="143"/>
      <c r="VG56" s="143"/>
      <c r="VH56" s="143"/>
      <c r="VI56" s="143"/>
      <c r="VJ56" s="143"/>
      <c r="VK56" s="143"/>
      <c r="VL56" s="143"/>
      <c r="VM56" s="143"/>
      <c r="VN56" s="8">
        <f t="shared" si="52"/>
        <v>-66.66</v>
      </c>
      <c r="VO56" s="8">
        <f t="shared" si="53"/>
        <v>-66.66</v>
      </c>
      <c r="VP56" s="8">
        <f t="shared" si="54"/>
        <v>0</v>
      </c>
      <c r="VQ56" s="88">
        <f t="shared" si="55"/>
        <v>0</v>
      </c>
      <c r="VR56" s="150"/>
      <c r="VS56" s="150"/>
      <c r="VT56" s="150"/>
      <c r="VU56" s="150"/>
      <c r="VV56" s="150"/>
      <c r="VW56" s="150"/>
      <c r="VX56" s="150"/>
      <c r="VY56" s="150"/>
      <c r="VZ56" s="150"/>
      <c r="WA56" s="150"/>
      <c r="WB56" s="150"/>
      <c r="WC56" s="150"/>
      <c r="WD56" s="88">
        <f t="shared" si="56"/>
        <v>0</v>
      </c>
      <c r="WE56" s="143"/>
      <c r="WF56" s="143"/>
      <c r="WG56" s="143"/>
      <c r="WH56" s="143"/>
      <c r="WI56" s="143"/>
      <c r="WJ56" s="143"/>
      <c r="WK56" s="143"/>
      <c r="WL56" s="143"/>
      <c r="WM56" s="143"/>
      <c r="WN56" s="143"/>
      <c r="WO56" s="143"/>
      <c r="WP56" s="143"/>
      <c r="WQ56" s="88">
        <f t="shared" si="57"/>
        <v>0</v>
      </c>
      <c r="WR56" s="88">
        <f t="shared" si="58"/>
        <v>0</v>
      </c>
      <c r="WS56" s="88">
        <f t="shared" si="59"/>
        <v>0</v>
      </c>
      <c r="WT56" s="291">
        <f t="shared" si="153"/>
        <v>117800.46000000002</v>
      </c>
      <c r="WU56" s="291">
        <v>9925.01</v>
      </c>
      <c r="WV56" s="150">
        <v>9925.01</v>
      </c>
      <c r="WW56" s="150">
        <v>9925.01</v>
      </c>
      <c r="WX56" s="150">
        <v>9925.01</v>
      </c>
      <c r="WY56" s="150">
        <v>9925.01</v>
      </c>
      <c r="WZ56" s="150">
        <v>9925.01</v>
      </c>
      <c r="XA56" s="150">
        <v>14562.6</v>
      </c>
      <c r="XB56" s="150">
        <v>14562.6</v>
      </c>
      <c r="XC56" s="150">
        <v>14562.6</v>
      </c>
      <c r="XD56" s="150">
        <v>14562.6</v>
      </c>
      <c r="XE56" s="150"/>
      <c r="XF56" s="150"/>
      <c r="XG56" s="291">
        <f t="shared" si="154"/>
        <v>116017.81218214112</v>
      </c>
      <c r="XH56" s="290">
        <v>12194.020653066043</v>
      </c>
      <c r="XI56" s="290">
        <v>13843.834353855384</v>
      </c>
      <c r="XJ56" s="290"/>
      <c r="XK56" s="290">
        <v>10623.107269648579</v>
      </c>
      <c r="XL56" s="290">
        <v>10857.964053668486</v>
      </c>
      <c r="XM56" s="290">
        <v>12913.704616198982</v>
      </c>
      <c r="XN56" s="290">
        <v>13539.980437506405</v>
      </c>
      <c r="XO56" s="290">
        <v>13665.51576139055</v>
      </c>
      <c r="XP56" s="290">
        <v>14982.526111153611</v>
      </c>
      <c r="XQ56" s="290">
        <f>VLOOKUP(C56,'[2]Фін.рез.(витрати)'!$C$8:$AL$94,36,0)</f>
        <v>13397.158925653093</v>
      </c>
      <c r="XR56" s="290"/>
      <c r="XS56" s="290"/>
      <c r="XT56" s="88">
        <f t="shared" si="60"/>
        <v>-1782.6478178589023</v>
      </c>
      <c r="XU56" s="88">
        <f t="shared" si="61"/>
        <v>-1782.6478178589023</v>
      </c>
      <c r="XV56" s="88">
        <f t="shared" si="62"/>
        <v>0</v>
      </c>
      <c r="XW56" s="291">
        <f t="shared" si="155"/>
        <v>71238.259999999995</v>
      </c>
      <c r="XX56" s="291">
        <v>6343.61</v>
      </c>
      <c r="XY56" s="150">
        <v>6343.61</v>
      </c>
      <c r="XZ56" s="150">
        <v>6343.61</v>
      </c>
      <c r="YA56" s="150">
        <v>6343.61</v>
      </c>
      <c r="YB56" s="150">
        <v>6343.61</v>
      </c>
      <c r="YC56" s="150">
        <v>6343.61</v>
      </c>
      <c r="YD56" s="150">
        <v>8294.15</v>
      </c>
      <c r="YE56" s="150">
        <v>8294.15</v>
      </c>
      <c r="YF56" s="150">
        <v>8294.15</v>
      </c>
      <c r="YG56" s="150">
        <v>8294.15</v>
      </c>
      <c r="YH56" s="150"/>
      <c r="YI56" s="150"/>
      <c r="YJ56" s="88">
        <f t="shared" si="156"/>
        <v>92700.234779607825</v>
      </c>
      <c r="YK56" s="290">
        <v>10887.977462334695</v>
      </c>
      <c r="YL56" s="290">
        <v>8187.2957944189184</v>
      </c>
      <c r="YM56" s="290">
        <v>8379.251565182667</v>
      </c>
      <c r="YN56" s="290">
        <v>8148.4023634630003</v>
      </c>
      <c r="YO56" s="290">
        <v>8036.8172019175736</v>
      </c>
      <c r="YP56" s="290">
        <v>9548.9150709408441</v>
      </c>
      <c r="YQ56" s="290">
        <v>10056.108283534288</v>
      </c>
      <c r="YR56" s="290">
        <v>9947.2969749158274</v>
      </c>
      <c r="YS56" s="290">
        <v>9625.7471342420231</v>
      </c>
      <c r="YT56" s="290">
        <f>VLOOKUP(C56,'[2]Фін.рез.(витрати)'!$C$8:$AM$94,37,0)</f>
        <v>9882.4229286579975</v>
      </c>
      <c r="YU56" s="290"/>
      <c r="YV56" s="290"/>
      <c r="YW56" s="143">
        <f t="shared" si="157"/>
        <v>21461.97477960783</v>
      </c>
      <c r="YX56" s="88">
        <f t="shared" si="63"/>
        <v>0</v>
      </c>
      <c r="YY56" s="88">
        <f t="shared" si="64"/>
        <v>21461.97477960783</v>
      </c>
      <c r="YZ56" s="291">
        <f t="shared" si="158"/>
        <v>4354.2599999999993</v>
      </c>
      <c r="ZA56" s="291">
        <v>412.41</v>
      </c>
      <c r="ZB56" s="150">
        <v>412.41</v>
      </c>
      <c r="ZC56" s="150">
        <v>412.41</v>
      </c>
      <c r="ZD56" s="150">
        <v>412.41</v>
      </c>
      <c r="ZE56" s="150">
        <v>412.41</v>
      </c>
      <c r="ZF56" s="150">
        <v>412.41</v>
      </c>
      <c r="ZG56" s="150">
        <v>469.95</v>
      </c>
      <c r="ZH56" s="150">
        <v>469.95</v>
      </c>
      <c r="ZI56" s="150">
        <v>469.95</v>
      </c>
      <c r="ZJ56" s="150">
        <v>469.95</v>
      </c>
      <c r="ZK56" s="150"/>
      <c r="ZL56" s="150"/>
      <c r="ZM56" s="88">
        <f t="shared" si="159"/>
        <v>16604.082745182313</v>
      </c>
      <c r="ZN56" s="291"/>
      <c r="ZO56" s="290">
        <v>2349.4292451078272</v>
      </c>
      <c r="ZP56" s="290">
        <v>12852.282538489733</v>
      </c>
      <c r="ZQ56" s="290">
        <v>1402.3709615847515</v>
      </c>
      <c r="ZR56" s="290"/>
      <c r="ZS56" s="290"/>
      <c r="ZT56" s="290"/>
      <c r="ZU56" s="290"/>
      <c r="ZV56" s="290"/>
      <c r="ZW56" s="290"/>
      <c r="ZX56" s="290"/>
      <c r="ZY56" s="290"/>
      <c r="ZZ56" s="88">
        <f t="shared" si="65"/>
        <v>12249.822745182315</v>
      </c>
      <c r="AAA56" s="88">
        <f t="shared" si="66"/>
        <v>0</v>
      </c>
      <c r="AAB56" s="88">
        <f t="shared" si="67"/>
        <v>12249.822745182315</v>
      </c>
      <c r="AAC56" s="291">
        <f t="shared" si="160"/>
        <v>1395.9</v>
      </c>
      <c r="AAD56" s="291">
        <v>138.43</v>
      </c>
      <c r="AAE56" s="150">
        <v>138.43</v>
      </c>
      <c r="AAF56" s="150">
        <v>138.43</v>
      </c>
      <c r="AAG56" s="150">
        <v>138.43</v>
      </c>
      <c r="AAH56" s="150">
        <v>138.43</v>
      </c>
      <c r="AAI56" s="150">
        <v>138.43</v>
      </c>
      <c r="AAJ56" s="150">
        <v>141.33000000000001</v>
      </c>
      <c r="AAK56" s="150">
        <v>141.33000000000001</v>
      </c>
      <c r="AAL56" s="150">
        <v>141.33000000000001</v>
      </c>
      <c r="AAM56" s="150">
        <v>141.33000000000001</v>
      </c>
      <c r="AAN56" s="150"/>
      <c r="AAO56" s="150"/>
      <c r="AAP56" s="88">
        <f t="shared" si="161"/>
        <v>3182.2586632496009</v>
      </c>
      <c r="AAQ56" s="290">
        <v>329.26554958000003</v>
      </c>
      <c r="AAR56" s="290">
        <v>321.93294501720004</v>
      </c>
      <c r="AAS56" s="290">
        <v>321.17700824000002</v>
      </c>
      <c r="AAT56" s="290">
        <v>319.54823780000004</v>
      </c>
      <c r="AAU56" s="290">
        <v>321.02096937240003</v>
      </c>
      <c r="AAV56" s="290">
        <v>321.02875816000005</v>
      </c>
      <c r="AAW56" s="290">
        <v>313.54184620000001</v>
      </c>
      <c r="AAX56" s="290">
        <v>311.09232484</v>
      </c>
      <c r="AAY56" s="290">
        <v>308.84169624000003</v>
      </c>
      <c r="AAZ56" s="290">
        <f>VLOOKUP(C56,'[2]Фін.рез.(витрати)'!$C$8:$AO$94,39,0)</f>
        <v>314.80932780000001</v>
      </c>
      <c r="ABA56" s="290"/>
      <c r="ABB56" s="290"/>
      <c r="ABC56" s="88">
        <f t="shared" si="68"/>
        <v>1786.3586632496008</v>
      </c>
      <c r="ABD56" s="88">
        <f t="shared" si="69"/>
        <v>0</v>
      </c>
      <c r="ABE56" s="88">
        <f t="shared" si="70"/>
        <v>1786.3586632496008</v>
      </c>
      <c r="ABF56" s="291">
        <f t="shared" si="162"/>
        <v>294.58</v>
      </c>
      <c r="ABG56" s="291">
        <v>29.21</v>
      </c>
      <c r="ABH56" s="150">
        <v>29.21</v>
      </c>
      <c r="ABI56" s="150">
        <v>29.21</v>
      </c>
      <c r="ABJ56" s="150">
        <v>29.21</v>
      </c>
      <c r="ABK56" s="150">
        <v>29.21</v>
      </c>
      <c r="ABL56" s="150">
        <v>29.21</v>
      </c>
      <c r="ABM56" s="150">
        <v>29.83</v>
      </c>
      <c r="ABN56" s="150">
        <v>29.83</v>
      </c>
      <c r="ABO56" s="150">
        <v>29.83</v>
      </c>
      <c r="ABP56" s="150">
        <v>29.83</v>
      </c>
      <c r="ABQ56" s="150"/>
      <c r="ABR56" s="150"/>
      <c r="ABS56" s="88">
        <f t="shared" si="163"/>
        <v>10154.87112</v>
      </c>
      <c r="ABT56" s="290">
        <v>3491.4344999999998</v>
      </c>
      <c r="ABU56" s="290"/>
      <c r="ABV56" s="290"/>
      <c r="ABW56" s="290"/>
      <c r="ABX56" s="290"/>
      <c r="ABY56" s="290"/>
      <c r="ABZ56" s="290"/>
      <c r="ACA56" s="290">
        <v>6663.4366200000004</v>
      </c>
      <c r="ACB56" s="290">
        <v>0</v>
      </c>
      <c r="ACC56" s="290">
        <f>VLOOKUP(C56,'[2]Фін.рез.(витрати)'!$C$8:$AP$94,40,0)</f>
        <v>0</v>
      </c>
      <c r="ACD56" s="290"/>
      <c r="ACE56" s="290"/>
      <c r="ACF56" s="88">
        <f t="shared" si="71"/>
        <v>9860.2911199999999</v>
      </c>
      <c r="ACG56" s="88">
        <f t="shared" si="72"/>
        <v>0</v>
      </c>
      <c r="ACH56" s="88">
        <f t="shared" si="73"/>
        <v>9860.2911199999999</v>
      </c>
      <c r="ACI56" s="86">
        <f t="shared" si="74"/>
        <v>42061.979999999996</v>
      </c>
      <c r="ACJ56" s="88">
        <f t="shared" si="75"/>
        <v>21316.111515468001</v>
      </c>
      <c r="ACK56" s="288">
        <f t="shared" si="76"/>
        <v>-20745.868484531995</v>
      </c>
      <c r="ACL56" s="88">
        <f t="shared" si="77"/>
        <v>-20745.868484531995</v>
      </c>
      <c r="ACM56" s="88">
        <f t="shared" si="78"/>
        <v>0</v>
      </c>
      <c r="ACN56" s="290">
        <f t="shared" si="164"/>
        <v>14378.819999999998</v>
      </c>
      <c r="ACO56" s="290">
        <v>1480.09</v>
      </c>
      <c r="ACP56" s="143">
        <v>1480.09</v>
      </c>
      <c r="ACQ56" s="143">
        <v>1480.09</v>
      </c>
      <c r="ACR56" s="143">
        <v>1480.09</v>
      </c>
      <c r="ACS56" s="143">
        <v>1480.09</v>
      </c>
      <c r="ACT56" s="143">
        <v>1480.09</v>
      </c>
      <c r="ACU56" s="143">
        <v>1374.57</v>
      </c>
      <c r="ACV56" s="143">
        <v>1374.57</v>
      </c>
      <c r="ACW56" s="143">
        <v>1374.57</v>
      </c>
      <c r="ACX56" s="143">
        <v>1374.57</v>
      </c>
      <c r="ACY56" s="143"/>
      <c r="ACZ56" s="143"/>
      <c r="ADA56" s="8">
        <f t="shared" si="165"/>
        <v>10324.893190320001</v>
      </c>
      <c r="ADB56" s="290">
        <v>716.44235939999999</v>
      </c>
      <c r="ADC56" s="290">
        <v>835.66928750399995</v>
      </c>
      <c r="ADD56" s="290">
        <v>858.22783200000003</v>
      </c>
      <c r="ADE56" s="290">
        <v>963.65953800000011</v>
      </c>
      <c r="ADF56" s="290">
        <v>1013.033795616</v>
      </c>
      <c r="ADG56" s="290">
        <v>1646.2191330000001</v>
      </c>
      <c r="ADH56" s="290">
        <v>905.64964200000009</v>
      </c>
      <c r="ADI56" s="290">
        <v>938.15909640000007</v>
      </c>
      <c r="ADJ56" s="290">
        <v>813.47671439999999</v>
      </c>
      <c r="ADK56" s="290">
        <f>VLOOKUP(C56,'[2]Фін.рез.(витрати)'!$C$8:$AR$94,42,0)</f>
        <v>1634.3557919999998</v>
      </c>
      <c r="ADL56" s="290"/>
      <c r="ADM56" s="290"/>
      <c r="ADN56" s="8">
        <f t="shared" si="79"/>
        <v>-4053.9268096799969</v>
      </c>
      <c r="ADO56" s="8">
        <f t="shared" si="80"/>
        <v>-4053.9268096799969</v>
      </c>
      <c r="ADP56" s="8">
        <f t="shared" si="81"/>
        <v>0</v>
      </c>
      <c r="ADQ56" s="290">
        <f t="shared" si="166"/>
        <v>27683.159999999996</v>
      </c>
      <c r="ADR56" s="290">
        <v>2849.72</v>
      </c>
      <c r="ADS56" s="143">
        <v>2849.72</v>
      </c>
      <c r="ADT56" s="143">
        <v>2849.72</v>
      </c>
      <c r="ADU56" s="143">
        <v>2849.72</v>
      </c>
      <c r="ADV56" s="143">
        <v>2849.72</v>
      </c>
      <c r="ADW56" s="143">
        <v>2849.72</v>
      </c>
      <c r="ADX56" s="143">
        <v>2646.21</v>
      </c>
      <c r="ADY56" s="143">
        <v>2646.21</v>
      </c>
      <c r="ADZ56" s="143">
        <v>2646.21</v>
      </c>
      <c r="AEA56" s="143">
        <v>2646.21</v>
      </c>
      <c r="AEB56" s="143"/>
      <c r="AEC56" s="143"/>
      <c r="AED56" s="8">
        <f t="shared" si="167"/>
        <v>10991.218325148</v>
      </c>
      <c r="AEE56" s="290">
        <v>779.28818039999999</v>
      </c>
      <c r="AEF56" s="290">
        <v>819.28361519999999</v>
      </c>
      <c r="AEG56" s="290">
        <v>821.44663920000005</v>
      </c>
      <c r="AEH56" s="290">
        <v>979.92383400000006</v>
      </c>
      <c r="AEI56" s="290">
        <v>1507.2962523480001</v>
      </c>
      <c r="AEJ56" s="290">
        <v>1200.9638340000001</v>
      </c>
      <c r="AEK56" s="290">
        <v>1085.183712</v>
      </c>
      <c r="AEL56" s="290">
        <v>1282.5466128</v>
      </c>
      <c r="AEM56" s="290">
        <v>1261.4783832000001</v>
      </c>
      <c r="AEN56" s="290">
        <f>VLOOKUP(C56,'[2]Фін.рез.(витрати)'!$C$8:$AS$94,43,0)</f>
        <v>1253.807262</v>
      </c>
      <c r="AEO56" s="290"/>
      <c r="AEP56" s="290"/>
      <c r="AEQ56" s="8">
        <f t="shared" si="82"/>
        <v>-16691.941674851994</v>
      </c>
      <c r="AER56" s="8">
        <f t="shared" si="83"/>
        <v>-16691.941674851994</v>
      </c>
      <c r="AES56" s="8">
        <f t="shared" si="84"/>
        <v>0</v>
      </c>
      <c r="AET56" s="290">
        <f t="shared" si="168"/>
        <v>0</v>
      </c>
      <c r="AEU56" s="290"/>
      <c r="AEV56" s="143"/>
      <c r="AEW56" s="143"/>
      <c r="AEX56" s="143"/>
      <c r="AEY56" s="143"/>
      <c r="AEZ56" s="143"/>
      <c r="AFA56" s="143"/>
      <c r="AFB56" s="143"/>
      <c r="AFC56" s="143"/>
      <c r="AFD56" s="143"/>
      <c r="AFE56" s="143"/>
      <c r="AFF56" s="143"/>
      <c r="AFG56" s="8">
        <f t="shared" si="169"/>
        <v>0</v>
      </c>
      <c r="AFH56" s="290"/>
      <c r="AFI56" s="290"/>
      <c r="AFJ56" s="290"/>
      <c r="AFK56" s="290"/>
      <c r="AFL56" s="290"/>
      <c r="AFM56" s="290"/>
      <c r="AFN56" s="290"/>
      <c r="AFO56" s="290"/>
      <c r="AFP56" s="290"/>
      <c r="AFQ56" s="290"/>
      <c r="AFR56" s="290"/>
      <c r="AFS56" s="290"/>
      <c r="AFT56" s="8">
        <f t="shared" si="85"/>
        <v>0</v>
      </c>
      <c r="AFU56" s="8">
        <f t="shared" si="86"/>
        <v>0</v>
      </c>
      <c r="AFV56" s="94">
        <f t="shared" si="87"/>
        <v>0</v>
      </c>
      <c r="AFW56" s="293">
        <f t="shared" si="88"/>
        <v>461406.48000000004</v>
      </c>
      <c r="AFX56" s="294">
        <f t="shared" si="89"/>
        <v>485685.11201972683</v>
      </c>
      <c r="AFY56" s="295">
        <f t="shared" si="90"/>
        <v>24278.632019726792</v>
      </c>
      <c r="AFZ56" s="8">
        <f t="shared" si="170"/>
        <v>0</v>
      </c>
      <c r="AGA56" s="95">
        <f t="shared" si="171"/>
        <v>24278.632019726792</v>
      </c>
      <c r="AGB56" s="296">
        <f t="shared" si="91"/>
        <v>553687.77600000007</v>
      </c>
      <c r="AGC56" s="295">
        <f t="shared" si="91"/>
        <v>582822.13442367222</v>
      </c>
      <c r="AGD56" s="295">
        <f t="shared" si="92"/>
        <v>29134.358423672151</v>
      </c>
      <c r="AGE56" s="8">
        <f t="shared" si="93"/>
        <v>0</v>
      </c>
      <c r="AGF56" s="94">
        <f t="shared" si="94"/>
        <v>29134.358423672151</v>
      </c>
      <c r="AGG56" s="107">
        <f t="shared" si="172"/>
        <v>27684.388800000004</v>
      </c>
      <c r="AGH56" s="140">
        <f t="shared" si="173"/>
        <v>29141.106721183613</v>
      </c>
      <c r="AGI56" s="295">
        <f t="shared" si="95"/>
        <v>1456.7179211836083</v>
      </c>
      <c r="AGJ56" s="8">
        <f t="shared" si="96"/>
        <v>0</v>
      </c>
      <c r="AGK56" s="95">
        <f t="shared" si="97"/>
        <v>1456.7179211836083</v>
      </c>
      <c r="AGL56" s="108">
        <f t="shared" si="174"/>
        <v>581372.16480000003</v>
      </c>
      <c r="AGM56" s="108">
        <f t="shared" si="174"/>
        <v>611963.24114485586</v>
      </c>
      <c r="AGN56" s="297">
        <f t="shared" si="99"/>
        <v>30591.076344855828</v>
      </c>
      <c r="AGO56" s="108">
        <f t="shared" si="100"/>
        <v>0</v>
      </c>
      <c r="AGP56" s="109">
        <f t="shared" si="101"/>
        <v>30591.076344855828</v>
      </c>
      <c r="AGQ56" s="139">
        <f t="shared" si="175"/>
        <v>4.7619047619047623E-2</v>
      </c>
      <c r="AGR56" s="298"/>
      <c r="AGS56" s="298">
        <v>0.05</v>
      </c>
      <c r="AGT56" s="299"/>
      <c r="AGU56" s="177"/>
      <c r="AGV56" s="9"/>
      <c r="AGW56" s="9"/>
      <c r="AGX56" s="9"/>
      <c r="AGY56" s="9"/>
      <c r="AGZ56" s="9"/>
      <c r="AHA56" s="9"/>
      <c r="AHB56" s="9"/>
      <c r="AHC56" s="9"/>
      <c r="AHD56" s="9"/>
      <c r="AHE56" s="9"/>
      <c r="AHF56" s="9"/>
      <c r="AHG56" s="9"/>
      <c r="AHH56" s="9"/>
    </row>
    <row r="57" spans="1:892" s="141" customFormat="1" ht="12.75" outlineLevel="1" x14ac:dyDescent="0.25">
      <c r="A57" s="154">
        <v>487</v>
      </c>
      <c r="B57" s="285">
        <v>3</v>
      </c>
      <c r="C57" s="300" t="s">
        <v>758</v>
      </c>
      <c r="D57" s="301">
        <v>13</v>
      </c>
      <c r="E57" s="149">
        <v>4258.6000000000004</v>
      </c>
      <c r="F57" s="288">
        <f t="shared" si="0"/>
        <v>41987.3</v>
      </c>
      <c r="G57" s="289">
        <f t="shared" si="1"/>
        <v>61751.904872596511</v>
      </c>
      <c r="H57" s="288">
        <f t="shared" si="2"/>
        <v>19764.604872596508</v>
      </c>
      <c r="I57" s="88">
        <f t="shared" si="3"/>
        <v>0</v>
      </c>
      <c r="J57" s="88">
        <f t="shared" si="4"/>
        <v>19764.604872596508</v>
      </c>
      <c r="K57" s="290">
        <f t="shared" si="102"/>
        <v>17087.54</v>
      </c>
      <c r="L57" s="143">
        <v>1506.27</v>
      </c>
      <c r="M57" s="143">
        <v>1506.27</v>
      </c>
      <c r="N57" s="143">
        <v>1506.27</v>
      </c>
      <c r="O57" s="143">
        <v>1506.27</v>
      </c>
      <c r="P57" s="143">
        <v>1506.27</v>
      </c>
      <c r="Q57" s="143">
        <v>1506.27</v>
      </c>
      <c r="R57" s="143">
        <v>2012.48</v>
      </c>
      <c r="S57" s="143">
        <v>2012.48</v>
      </c>
      <c r="T57" s="143">
        <v>2012.48</v>
      </c>
      <c r="U57" s="143">
        <v>2012.48</v>
      </c>
      <c r="V57" s="143"/>
      <c r="W57" s="143"/>
      <c r="X57" s="143">
        <f t="shared" si="103"/>
        <v>22393.651508996016</v>
      </c>
      <c r="Y57" s="290">
        <v>10629.904892784174</v>
      </c>
      <c r="Z57" s="290">
        <v>0</v>
      </c>
      <c r="AA57" s="290">
        <v>0</v>
      </c>
      <c r="AB57" s="290">
        <v>0</v>
      </c>
      <c r="AC57" s="290">
        <v>0</v>
      </c>
      <c r="AD57" s="290">
        <v>0</v>
      </c>
      <c r="AE57" s="290">
        <v>11763.74661621184</v>
      </c>
      <c r="AF57" s="290">
        <v>0</v>
      </c>
      <c r="AG57" s="290">
        <v>0</v>
      </c>
      <c r="AH57" s="290">
        <v>0</v>
      </c>
      <c r="AI57" s="290"/>
      <c r="AJ57" s="290"/>
      <c r="AK57" s="143"/>
      <c r="AL57" s="143">
        <f t="shared" si="104"/>
        <v>0</v>
      </c>
      <c r="AM57" s="143">
        <f t="shared" si="5"/>
        <v>0</v>
      </c>
      <c r="AN57" s="290">
        <f t="shared" si="105"/>
        <v>2938.4000000000005</v>
      </c>
      <c r="AO57" s="143">
        <v>258.42</v>
      </c>
      <c r="AP57" s="143">
        <v>258.42</v>
      </c>
      <c r="AQ57" s="143">
        <v>258.42</v>
      </c>
      <c r="AR57" s="143">
        <v>258.42</v>
      </c>
      <c r="AS57" s="143">
        <v>258.42</v>
      </c>
      <c r="AT57" s="143">
        <v>258.42</v>
      </c>
      <c r="AU57" s="143">
        <v>346.97</v>
      </c>
      <c r="AV57" s="143">
        <v>346.97</v>
      </c>
      <c r="AW57" s="143">
        <v>346.97</v>
      </c>
      <c r="AX57" s="143">
        <v>346.97</v>
      </c>
      <c r="AY57" s="143"/>
      <c r="AZ57" s="143"/>
      <c r="BA57" s="8">
        <f t="shared" si="106"/>
        <v>3905.8999974611474</v>
      </c>
      <c r="BB57" s="290">
        <v>1848.4704452694109</v>
      </c>
      <c r="BC57" s="290">
        <v>0</v>
      </c>
      <c r="BD57" s="290">
        <v>0</v>
      </c>
      <c r="BE57" s="290">
        <v>0</v>
      </c>
      <c r="BF57" s="290">
        <v>0</v>
      </c>
      <c r="BG57" s="290">
        <v>0</v>
      </c>
      <c r="BH57" s="290">
        <v>2057.4295521917365</v>
      </c>
      <c r="BI57" s="290">
        <v>0</v>
      </c>
      <c r="BJ57" s="290">
        <v>0</v>
      </c>
      <c r="BK57" s="290">
        <v>0</v>
      </c>
      <c r="BL57" s="290"/>
      <c r="BM57" s="290"/>
      <c r="BN57" s="143"/>
      <c r="BO57" s="8">
        <f t="shared" si="6"/>
        <v>0</v>
      </c>
      <c r="BP57" s="8">
        <f t="shared" si="7"/>
        <v>0</v>
      </c>
      <c r="BQ57" s="290">
        <f t="shared" si="107"/>
        <v>271.61999999999995</v>
      </c>
      <c r="BR57" s="143">
        <v>25.97</v>
      </c>
      <c r="BS57" s="263">
        <v>25.97</v>
      </c>
      <c r="BT57" s="143">
        <v>25.97</v>
      </c>
      <c r="BU57" s="143">
        <v>25.97</v>
      </c>
      <c r="BV57" s="143">
        <v>25.97</v>
      </c>
      <c r="BW57" s="143">
        <v>25.97</v>
      </c>
      <c r="BX57" s="143">
        <v>28.95</v>
      </c>
      <c r="BY57" s="143">
        <v>28.95</v>
      </c>
      <c r="BZ57" s="143">
        <v>28.95</v>
      </c>
      <c r="CA57" s="143">
        <v>28.95</v>
      </c>
      <c r="CB57" s="143"/>
      <c r="CC57" s="143"/>
      <c r="CD57" s="290">
        <f t="shared" si="108"/>
        <v>289.97110381639993</v>
      </c>
      <c r="CE57" s="290">
        <v>30.003060470000001</v>
      </c>
      <c r="CF57" s="290">
        <v>29.334904999800003</v>
      </c>
      <c r="CG57" s="290">
        <v>29.266023160000003</v>
      </c>
      <c r="CH57" s="290">
        <v>29.117607700000001</v>
      </c>
      <c r="CI57" s="290">
        <v>29.251804716600002</v>
      </c>
      <c r="CJ57" s="290">
        <v>29.252501550000002</v>
      </c>
      <c r="CK57" s="290">
        <v>28.570298300000001</v>
      </c>
      <c r="CL57" s="290">
        <v>28.347095060000001</v>
      </c>
      <c r="CM57" s="290">
        <v>28.14201516</v>
      </c>
      <c r="CN57" s="290">
        <v>28.6857927</v>
      </c>
      <c r="CO57" s="290"/>
      <c r="CP57" s="290"/>
      <c r="CQ57" s="143"/>
      <c r="CR57" s="8">
        <f t="shared" si="8"/>
        <v>0</v>
      </c>
      <c r="CS57" s="8">
        <f t="shared" si="9"/>
        <v>0</v>
      </c>
      <c r="CT57" s="290">
        <f t="shared" si="109"/>
        <v>134.54</v>
      </c>
      <c r="CU57" s="290">
        <v>12.77</v>
      </c>
      <c r="CV57" s="143">
        <v>12.77</v>
      </c>
      <c r="CW57" s="143">
        <v>12.77</v>
      </c>
      <c r="CX57" s="143">
        <v>12.77</v>
      </c>
      <c r="CY57" s="143">
        <v>12.77</v>
      </c>
      <c r="CZ57" s="143">
        <v>12.77</v>
      </c>
      <c r="DA57" s="143">
        <v>14.48</v>
      </c>
      <c r="DB57" s="143">
        <v>14.48</v>
      </c>
      <c r="DC57" s="143">
        <v>14.48</v>
      </c>
      <c r="DD57" s="143">
        <v>14.48</v>
      </c>
      <c r="DE57" s="143"/>
      <c r="DF57" s="143"/>
      <c r="DG57" s="290">
        <f t="shared" si="110"/>
        <v>143.52332368879999</v>
      </c>
      <c r="DH57" s="290">
        <v>14.850234739999999</v>
      </c>
      <c r="DI57" s="290">
        <v>14.5195262916</v>
      </c>
      <c r="DJ57" s="290">
        <v>14.48543272</v>
      </c>
      <c r="DK57" s="290">
        <v>14.411973399999999</v>
      </c>
      <c r="DL57" s="290">
        <v>14.478395197199999</v>
      </c>
      <c r="DM57" s="290">
        <v>14.4787401</v>
      </c>
      <c r="DN57" s="290">
        <v>14.1410786</v>
      </c>
      <c r="DO57" s="290">
        <v>14.03060252</v>
      </c>
      <c r="DP57" s="290">
        <v>13.92909672</v>
      </c>
      <c r="DQ57" s="290">
        <v>14.198243399999999</v>
      </c>
      <c r="DR57" s="290"/>
      <c r="DS57" s="290"/>
      <c r="DT57" s="143">
        <f t="shared" si="111"/>
        <v>8.9833236887999988</v>
      </c>
      <c r="DU57" s="8">
        <f t="shared" si="10"/>
        <v>0</v>
      </c>
      <c r="DV57" s="8">
        <f t="shared" si="112"/>
        <v>8.9833236887999988</v>
      </c>
      <c r="DW57" s="290">
        <f t="shared" si="176"/>
        <v>1000.5000000000002</v>
      </c>
      <c r="DX57" s="290">
        <v>88.13</v>
      </c>
      <c r="DY57" s="143">
        <v>88.13</v>
      </c>
      <c r="DZ57" s="143">
        <v>88.13</v>
      </c>
      <c r="EA57" s="143">
        <v>88.13</v>
      </c>
      <c r="EB57" s="143">
        <v>88.13</v>
      </c>
      <c r="EC57" s="143">
        <v>88.13</v>
      </c>
      <c r="ED57" s="143">
        <v>117.93</v>
      </c>
      <c r="EE57" s="143">
        <v>117.93</v>
      </c>
      <c r="EF57" s="143">
        <v>117.93</v>
      </c>
      <c r="EG57" s="143">
        <v>117.93</v>
      </c>
      <c r="EH57" s="143"/>
      <c r="EI57" s="143"/>
      <c r="EJ57" s="143"/>
      <c r="EK57" s="290">
        <f t="shared" si="113"/>
        <v>1325.8442155202383</v>
      </c>
      <c r="EL57" s="290">
        <v>627.45536486392234</v>
      </c>
      <c r="EM57" s="290">
        <v>0</v>
      </c>
      <c r="EN57" s="290">
        <v>0</v>
      </c>
      <c r="EO57" s="290">
        <v>0</v>
      </c>
      <c r="EP57" s="290">
        <v>0</v>
      </c>
      <c r="EQ57" s="290">
        <v>0</v>
      </c>
      <c r="ER57" s="290">
        <v>698.38885065631587</v>
      </c>
      <c r="ES57" s="290">
        <v>0</v>
      </c>
      <c r="ET57" s="290">
        <v>0</v>
      </c>
      <c r="EU57" s="290">
        <v>0</v>
      </c>
      <c r="EV57" s="290"/>
      <c r="EW57" s="290"/>
      <c r="EX57" s="8">
        <f t="shared" si="12"/>
        <v>325.34421552023809</v>
      </c>
      <c r="EY57" s="8">
        <f t="shared" si="114"/>
        <v>0</v>
      </c>
      <c r="EZ57" s="8">
        <f t="shared" si="115"/>
        <v>325.34421552023809</v>
      </c>
      <c r="FA57" s="290">
        <f t="shared" si="116"/>
        <v>10210.94</v>
      </c>
      <c r="FB57" s="290">
        <v>898.31</v>
      </c>
      <c r="FC57" s="143">
        <v>898.31</v>
      </c>
      <c r="FD57" s="143">
        <v>898.31</v>
      </c>
      <c r="FE57" s="143">
        <v>898.31</v>
      </c>
      <c r="FF57" s="143">
        <v>898.31</v>
      </c>
      <c r="FG57" s="143">
        <v>898.31</v>
      </c>
      <c r="FH57" s="143">
        <v>1205.27</v>
      </c>
      <c r="FI57" s="143">
        <v>1205.27</v>
      </c>
      <c r="FJ57" s="143">
        <v>1205.27</v>
      </c>
      <c r="FK57" s="143">
        <v>1205.27</v>
      </c>
      <c r="FL57" s="143"/>
      <c r="FM57" s="143"/>
      <c r="FN57" s="8">
        <f t="shared" si="117"/>
        <v>13083.684302432015</v>
      </c>
      <c r="FO57" s="290">
        <v>0</v>
      </c>
      <c r="FP57" s="290">
        <v>5888.7378474033294</v>
      </c>
      <c r="FQ57" s="290">
        <v>0</v>
      </c>
      <c r="FR57" s="290">
        <v>0</v>
      </c>
      <c r="FS57" s="290">
        <v>0</v>
      </c>
      <c r="FT57" s="290">
        <v>0</v>
      </c>
      <c r="FU57" s="290">
        <v>7194.9464550286848</v>
      </c>
      <c r="FV57" s="290">
        <v>0</v>
      </c>
      <c r="FW57" s="290">
        <v>0</v>
      </c>
      <c r="FX57" s="290">
        <v>0</v>
      </c>
      <c r="FY57" s="290"/>
      <c r="FZ57" s="290"/>
      <c r="GA57" s="143">
        <f t="shared" si="118"/>
        <v>2872.7443024320146</v>
      </c>
      <c r="GB57" s="8">
        <f t="shared" si="119"/>
        <v>0</v>
      </c>
      <c r="GC57" s="8">
        <f t="shared" si="120"/>
        <v>2872.7443024320146</v>
      </c>
      <c r="GD57" s="290">
        <f t="shared" si="121"/>
        <v>0</v>
      </c>
      <c r="GE57" s="143"/>
      <c r="GF57" s="143"/>
      <c r="GG57" s="143"/>
      <c r="GH57" s="143"/>
      <c r="GI57" s="143"/>
      <c r="GJ57" s="143"/>
      <c r="GK57" s="143"/>
      <c r="GL57" s="143"/>
      <c r="GM57" s="143"/>
      <c r="GN57" s="143"/>
      <c r="GO57" s="143"/>
      <c r="GP57" s="143"/>
      <c r="GQ57" s="8">
        <f t="shared" si="122"/>
        <v>0</v>
      </c>
      <c r="GR57" s="290">
        <v>0</v>
      </c>
      <c r="GS57" s="290">
        <f>VLOOKUP(C57,'[2]Фін.рез.(витрати)'!$C$8:$V$94,20,0)</f>
        <v>0</v>
      </c>
      <c r="GT57" s="290"/>
      <c r="GU57" s="290"/>
      <c r="GV57" s="143">
        <f t="shared" si="123"/>
        <v>0</v>
      </c>
      <c r="GW57" s="8">
        <f t="shared" si="13"/>
        <v>0</v>
      </c>
      <c r="GX57" s="8">
        <f t="shared" si="14"/>
        <v>0</v>
      </c>
      <c r="GY57" s="290">
        <f t="shared" si="124"/>
        <v>10343.76</v>
      </c>
      <c r="GZ57" s="290">
        <v>915.34</v>
      </c>
      <c r="HA57" s="143">
        <v>915.34</v>
      </c>
      <c r="HB57" s="143">
        <v>915.34</v>
      </c>
      <c r="HC57" s="143">
        <v>915.34</v>
      </c>
      <c r="HD57" s="143">
        <v>915.34</v>
      </c>
      <c r="HE57" s="143">
        <v>915.34</v>
      </c>
      <c r="HF57" s="143">
        <v>1212.93</v>
      </c>
      <c r="HG57" s="143">
        <v>1212.93</v>
      </c>
      <c r="HH57" s="143">
        <v>1212.93</v>
      </c>
      <c r="HI57" s="143">
        <v>1212.93</v>
      </c>
      <c r="HJ57" s="143"/>
      <c r="HK57" s="143"/>
      <c r="HL57" s="8">
        <f t="shared" si="125"/>
        <v>20609.330420681894</v>
      </c>
      <c r="HM57" s="290">
        <v>2656.0542102570166</v>
      </c>
      <c r="HN57" s="290">
        <v>1962.3105863930573</v>
      </c>
      <c r="HO57" s="290">
        <v>2305.2542051760001</v>
      </c>
      <c r="HP57" s="290">
        <v>2126.0769285863239</v>
      </c>
      <c r="HQ57" s="290">
        <v>1972.4392813079321</v>
      </c>
      <c r="HR57" s="290">
        <v>1967.7455960187312</v>
      </c>
      <c r="HS57" s="290">
        <v>1813.1639376251269</v>
      </c>
      <c r="HT57" s="290">
        <v>1802.5400753400529</v>
      </c>
      <c r="HU57" s="290">
        <v>2026.2617152547332</v>
      </c>
      <c r="HV57" s="290">
        <v>1977.4838847229203</v>
      </c>
      <c r="HW57" s="290"/>
      <c r="HX57" s="290"/>
      <c r="HY57" s="8">
        <f t="shared" si="15"/>
        <v>10265.570420681894</v>
      </c>
      <c r="HZ57" s="8">
        <f t="shared" si="16"/>
        <v>0</v>
      </c>
      <c r="IA57" s="8">
        <f t="shared" si="17"/>
        <v>10265.570420681894</v>
      </c>
      <c r="IB57" s="291">
        <f t="shared" si="126"/>
        <v>44301.329999999994</v>
      </c>
      <c r="IC57" s="291">
        <v>4473.45</v>
      </c>
      <c r="ID57" s="150">
        <v>4473.45</v>
      </c>
      <c r="IE57" s="150">
        <v>4040.2799999999997</v>
      </c>
      <c r="IF57" s="291">
        <v>4473.45</v>
      </c>
      <c r="IG57" s="291">
        <v>4473.45</v>
      </c>
      <c r="IH57" s="291">
        <v>4473.45</v>
      </c>
      <c r="II57" s="291">
        <v>4473.45</v>
      </c>
      <c r="IJ57" s="291">
        <v>4473.45</v>
      </c>
      <c r="IK57" s="291">
        <v>4473.45</v>
      </c>
      <c r="IL57" s="291">
        <v>4473.45</v>
      </c>
      <c r="IM57" s="291"/>
      <c r="IN57" s="291"/>
      <c r="IO57" s="88">
        <f t="shared" si="127"/>
        <v>70146.424584000139</v>
      </c>
      <c r="IP57" s="290">
        <v>5151.5671811805487</v>
      </c>
      <c r="IQ57" s="290">
        <v>6913.3202274494206</v>
      </c>
      <c r="IR57" s="290">
        <v>7604.3246342767852</v>
      </c>
      <c r="IS57" s="290">
        <v>7801.3944519557863</v>
      </c>
      <c r="IT57" s="290">
        <v>6778.5415158991691</v>
      </c>
      <c r="IU57" s="290">
        <v>7186.0520674938616</v>
      </c>
      <c r="IV57" s="290">
        <v>7611.980775598714</v>
      </c>
      <c r="IW57" s="290">
        <v>7715.0529878879915</v>
      </c>
      <c r="IX57" s="290">
        <v>6486.6166547675593</v>
      </c>
      <c r="IY57" s="290">
        <v>6897.5740874903076</v>
      </c>
      <c r="IZ57" s="290"/>
      <c r="JA57" s="290"/>
      <c r="JB57" s="150">
        <f t="shared" si="18"/>
        <v>25845.094584000144</v>
      </c>
      <c r="JC57" s="88">
        <f t="shared" si="19"/>
        <v>0</v>
      </c>
      <c r="JD57" s="88">
        <f t="shared" si="20"/>
        <v>25845.094584000144</v>
      </c>
      <c r="JE57" s="291">
        <f t="shared" si="128"/>
        <v>0</v>
      </c>
      <c r="JF57" s="291">
        <v>0</v>
      </c>
      <c r="JG57" s="150">
        <v>0</v>
      </c>
      <c r="JH57" s="150">
        <v>0</v>
      </c>
      <c r="JI57" s="150">
        <v>0</v>
      </c>
      <c r="JJ57" s="150">
        <v>0</v>
      </c>
      <c r="JK57" s="150">
        <v>0</v>
      </c>
      <c r="JL57" s="150">
        <v>0</v>
      </c>
      <c r="JM57" s="150">
        <v>0</v>
      </c>
      <c r="JN57" s="150">
        <v>0</v>
      </c>
      <c r="JO57" s="150">
        <v>0</v>
      </c>
      <c r="JP57" s="150"/>
      <c r="JQ57" s="150"/>
      <c r="JR57" s="291">
        <f t="shared" si="129"/>
        <v>2140.9955955172391</v>
      </c>
      <c r="JS57" s="290">
        <v>264.02387066002052</v>
      </c>
      <c r="JT57" s="290">
        <v>357.15539840386748</v>
      </c>
      <c r="JU57" s="290">
        <v>384.77969549561078</v>
      </c>
      <c r="JV57" s="290">
        <v>396.41185095990454</v>
      </c>
      <c r="JW57" s="290">
        <v>361.3550460145338</v>
      </c>
      <c r="JX57" s="290">
        <v>377.26973398330199</v>
      </c>
      <c r="JY57" s="290">
        <v>0</v>
      </c>
      <c r="JZ57" s="290">
        <v>0</v>
      </c>
      <c r="KA57" s="290">
        <v>0</v>
      </c>
      <c r="KB57" s="290">
        <v>0</v>
      </c>
      <c r="KC57" s="290"/>
      <c r="KD57" s="290"/>
      <c r="KE57" s="150">
        <f t="shared" si="21"/>
        <v>2140.9955955172391</v>
      </c>
      <c r="KF57" s="88">
        <f t="shared" si="22"/>
        <v>0</v>
      </c>
      <c r="KG57" s="88">
        <f t="shared" si="23"/>
        <v>2140.9955955172391</v>
      </c>
      <c r="KH57" s="291">
        <f t="shared" si="130"/>
        <v>5662.36</v>
      </c>
      <c r="KI57" s="291">
        <v>498.12</v>
      </c>
      <c r="KJ57" s="150">
        <v>498.12</v>
      </c>
      <c r="KK57" s="150">
        <v>498.12</v>
      </c>
      <c r="KL57" s="150">
        <v>498.12</v>
      </c>
      <c r="KM57" s="150">
        <v>498.12</v>
      </c>
      <c r="KN57" s="150">
        <v>498.12</v>
      </c>
      <c r="KO57" s="150">
        <v>668.41</v>
      </c>
      <c r="KP57" s="150">
        <v>668.41</v>
      </c>
      <c r="KQ57" s="150">
        <v>668.41</v>
      </c>
      <c r="KR57" s="150">
        <v>668.41</v>
      </c>
      <c r="KS57" s="150"/>
      <c r="KT57" s="150"/>
      <c r="KU57" s="88">
        <f t="shared" si="131"/>
        <v>7897.5855350333004</v>
      </c>
      <c r="KV57" s="290">
        <v>678.71917991595501</v>
      </c>
      <c r="KW57" s="290">
        <v>725.6991855123714</v>
      </c>
      <c r="KX57" s="290">
        <v>721.11880896897696</v>
      </c>
      <c r="KY57" s="290">
        <v>685.81213037699456</v>
      </c>
      <c r="KZ57" s="290">
        <v>715.47145040228384</v>
      </c>
      <c r="LA57" s="290">
        <v>920.82526274716088</v>
      </c>
      <c r="LB57" s="290">
        <v>854.60510707390335</v>
      </c>
      <c r="LC57" s="290">
        <v>848.60555487889155</v>
      </c>
      <c r="LD57" s="290">
        <v>875.16213680232534</v>
      </c>
      <c r="LE57" s="290">
        <v>871.56671835443728</v>
      </c>
      <c r="LF57" s="290"/>
      <c r="LG57" s="290"/>
      <c r="LH57" s="150">
        <f t="shared" si="132"/>
        <v>2235.2255350333007</v>
      </c>
      <c r="LI57" s="88">
        <f t="shared" si="24"/>
        <v>0</v>
      </c>
      <c r="LJ57" s="88">
        <f t="shared" si="25"/>
        <v>2235.2255350333007</v>
      </c>
      <c r="LK57" s="88">
        <f t="shared" si="133"/>
        <v>0</v>
      </c>
      <c r="LL57" s="150"/>
      <c r="LM57" s="150"/>
      <c r="LN57" s="150"/>
      <c r="LO57" s="150"/>
      <c r="LP57" s="150"/>
      <c r="LQ57" s="150"/>
      <c r="LR57" s="150"/>
      <c r="LS57" s="150"/>
      <c r="LT57" s="150"/>
      <c r="LU57" s="150"/>
      <c r="LV57" s="150"/>
      <c r="LW57" s="150"/>
      <c r="LX57" s="88">
        <f t="shared" si="26"/>
        <v>0</v>
      </c>
      <c r="LY57" s="150"/>
      <c r="LZ57" s="150"/>
      <c r="MA57" s="150"/>
      <c r="MB57" s="150"/>
      <c r="MC57" s="150"/>
      <c r="MD57" s="150"/>
      <c r="ME57" s="150"/>
      <c r="MF57" s="150"/>
      <c r="MG57" s="150"/>
      <c r="MH57" s="150"/>
      <c r="MI57" s="150"/>
      <c r="MJ57" s="291">
        <v>0</v>
      </c>
      <c r="MK57" s="150"/>
      <c r="ML57" s="88">
        <f t="shared" si="27"/>
        <v>0</v>
      </c>
      <c r="MM57" s="88">
        <f t="shared" si="28"/>
        <v>0</v>
      </c>
      <c r="MN57" s="88">
        <f t="shared" si="134"/>
        <v>80406.079999999987</v>
      </c>
      <c r="MO57" s="88">
        <v>7733.56</v>
      </c>
      <c r="MP57" s="150">
        <v>7733.56</v>
      </c>
      <c r="MQ57" s="150">
        <v>7733.56</v>
      </c>
      <c r="MR57" s="150">
        <v>7733.56</v>
      </c>
      <c r="MS57" s="150">
        <v>7733.56</v>
      </c>
      <c r="MT57" s="150">
        <v>7733.56</v>
      </c>
      <c r="MU57" s="150">
        <v>8501.18</v>
      </c>
      <c r="MV57" s="150">
        <v>8501.18</v>
      </c>
      <c r="MW57" s="150">
        <v>8501.18</v>
      </c>
      <c r="MX57" s="150">
        <v>8501.18</v>
      </c>
      <c r="MY57" s="150"/>
      <c r="MZ57" s="150"/>
      <c r="NA57" s="88">
        <f t="shared" si="135"/>
        <v>18197.751295502279</v>
      </c>
      <c r="NB57" s="8">
        <v>13135.101617015303</v>
      </c>
      <c r="NC57" s="8">
        <v>0</v>
      </c>
      <c r="ND57" s="8">
        <v>614.38216803342459</v>
      </c>
      <c r="NE57" s="8">
        <v>0</v>
      </c>
      <c r="NF57" s="8">
        <v>0</v>
      </c>
      <c r="NG57" s="8">
        <v>165.77979029916423</v>
      </c>
      <c r="NH57" s="8">
        <v>4282.4877201543877</v>
      </c>
      <c r="NI57" s="8">
        <v>0</v>
      </c>
      <c r="NJ57" s="8">
        <v>0</v>
      </c>
      <c r="NK57" s="8">
        <v>0</v>
      </c>
      <c r="NL57" s="8"/>
      <c r="NM57" s="8"/>
      <c r="NN57" s="150">
        <f t="shared" si="136"/>
        <v>-62208.328704497704</v>
      </c>
      <c r="NO57" s="88">
        <f t="shared" si="29"/>
        <v>-62208.328704497704</v>
      </c>
      <c r="NP57" s="88">
        <f t="shared" si="30"/>
        <v>0</v>
      </c>
      <c r="NQ57" s="86">
        <f t="shared" si="31"/>
        <v>25223.42</v>
      </c>
      <c r="NR57" s="289">
        <f t="shared" si="32"/>
        <v>29192.95</v>
      </c>
      <c r="NS57" s="288">
        <f t="shared" si="33"/>
        <v>3969.5300000000025</v>
      </c>
      <c r="NT57" s="88">
        <f t="shared" si="34"/>
        <v>0</v>
      </c>
      <c r="NU57" s="88">
        <f t="shared" si="35"/>
        <v>3969.5300000000025</v>
      </c>
      <c r="NV57" s="290">
        <f t="shared" si="137"/>
        <v>4970.9599999999991</v>
      </c>
      <c r="NW57" s="290">
        <v>452.14</v>
      </c>
      <c r="NX57" s="143">
        <v>452.14</v>
      </c>
      <c r="NY57" s="143">
        <v>452.14</v>
      </c>
      <c r="NZ57" s="290">
        <v>452.14</v>
      </c>
      <c r="OA57" s="290">
        <v>452.14</v>
      </c>
      <c r="OB57" s="290">
        <v>452.14</v>
      </c>
      <c r="OC57" s="290">
        <v>564.53</v>
      </c>
      <c r="OD57" s="290">
        <v>564.53</v>
      </c>
      <c r="OE57" s="290">
        <v>564.53</v>
      </c>
      <c r="OF57" s="290">
        <v>564.53</v>
      </c>
      <c r="OG57" s="290"/>
      <c r="OH57" s="290"/>
      <c r="OI57" s="8">
        <f t="shared" si="138"/>
        <v>19255.7</v>
      </c>
      <c r="OJ57" s="8">
        <v>0</v>
      </c>
      <c r="OK57" s="8">
        <v>0</v>
      </c>
      <c r="OL57" s="8">
        <v>6742.78</v>
      </c>
      <c r="OM57" s="8"/>
      <c r="ON57" s="8">
        <v>10426.58</v>
      </c>
      <c r="OO57" s="8">
        <v>0</v>
      </c>
      <c r="OP57" s="8">
        <v>0</v>
      </c>
      <c r="OQ57" s="8">
        <v>0</v>
      </c>
      <c r="OR57" s="8">
        <v>2086.34</v>
      </c>
      <c r="OS57" s="8">
        <v>0</v>
      </c>
      <c r="OT57" s="8"/>
      <c r="OU57" s="8"/>
      <c r="OV57" s="143">
        <f t="shared" si="139"/>
        <v>14284.740000000002</v>
      </c>
      <c r="OW57" s="8">
        <f t="shared" si="36"/>
        <v>0</v>
      </c>
      <c r="OX57" s="8">
        <f t="shared" si="37"/>
        <v>14284.740000000002</v>
      </c>
      <c r="OY57" s="290">
        <f t="shared" si="140"/>
        <v>7059.64</v>
      </c>
      <c r="OZ57" s="290">
        <v>673.1</v>
      </c>
      <c r="PA57" s="143">
        <v>673.1</v>
      </c>
      <c r="PB57" s="143">
        <v>673.1</v>
      </c>
      <c r="PC57" s="143">
        <v>673.1</v>
      </c>
      <c r="PD57" s="143">
        <v>673.1</v>
      </c>
      <c r="PE57" s="143">
        <v>673.1</v>
      </c>
      <c r="PF57" s="143">
        <v>755.26</v>
      </c>
      <c r="PG57" s="143">
        <v>755.26</v>
      </c>
      <c r="PH57" s="143">
        <v>755.26</v>
      </c>
      <c r="PI57" s="143">
        <v>755.26</v>
      </c>
      <c r="PJ57" s="143"/>
      <c r="PK57" s="143"/>
      <c r="PL57" s="8">
        <f t="shared" si="141"/>
        <v>9210.1200000000008</v>
      </c>
      <c r="PM57" s="290">
        <v>0</v>
      </c>
      <c r="PN57" s="290">
        <v>0</v>
      </c>
      <c r="PO57" s="290">
        <v>9210.1200000000008</v>
      </c>
      <c r="PP57" s="290">
        <v>0</v>
      </c>
      <c r="PQ57" s="290">
        <v>0</v>
      </c>
      <c r="PR57" s="290">
        <v>0</v>
      </c>
      <c r="PS57" s="290">
        <v>0</v>
      </c>
      <c r="PT57" s="290">
        <v>0</v>
      </c>
      <c r="PU57" s="290">
        <v>0</v>
      </c>
      <c r="PV57" s="290">
        <v>0</v>
      </c>
      <c r="PW57" s="290"/>
      <c r="PX57" s="290"/>
      <c r="PY57" s="143">
        <f t="shared" si="142"/>
        <v>2150.4800000000005</v>
      </c>
      <c r="PZ57" s="8">
        <f t="shared" si="38"/>
        <v>0</v>
      </c>
      <c r="QA57" s="8">
        <f t="shared" si="39"/>
        <v>2150.4800000000005</v>
      </c>
      <c r="QB57" s="290">
        <f t="shared" si="143"/>
        <v>186.44000000000003</v>
      </c>
      <c r="QC57" s="290">
        <v>16.600000000000001</v>
      </c>
      <c r="QD57" s="143">
        <v>16.600000000000001</v>
      </c>
      <c r="QE57" s="143">
        <v>16.600000000000001</v>
      </c>
      <c r="QF57" s="143">
        <v>16.600000000000001</v>
      </c>
      <c r="QG57" s="143">
        <v>16.600000000000001</v>
      </c>
      <c r="QH57" s="143">
        <v>16.600000000000001</v>
      </c>
      <c r="QI57" s="143">
        <v>21.71</v>
      </c>
      <c r="QJ57" s="143">
        <v>21.71</v>
      </c>
      <c r="QK57" s="143">
        <v>21.71</v>
      </c>
      <c r="QL57" s="143">
        <v>21.71</v>
      </c>
      <c r="QM57" s="143"/>
      <c r="QN57" s="143"/>
      <c r="QO57" s="8">
        <f t="shared" si="144"/>
        <v>0</v>
      </c>
      <c r="QP57" s="290">
        <v>0</v>
      </c>
      <c r="QQ57" s="290">
        <v>0</v>
      </c>
      <c r="QR57" s="290">
        <v>0</v>
      </c>
      <c r="QS57" s="290"/>
      <c r="QT57" s="290">
        <v>0</v>
      </c>
      <c r="QU57" s="290"/>
      <c r="QV57" s="290"/>
      <c r="QW57" s="290">
        <v>0</v>
      </c>
      <c r="QX57" s="290"/>
      <c r="QY57" s="290">
        <v>0</v>
      </c>
      <c r="QZ57" s="290"/>
      <c r="RA57" s="290"/>
      <c r="RB57" s="143">
        <f t="shared" si="145"/>
        <v>-186.44000000000003</v>
      </c>
      <c r="RC57" s="8">
        <f t="shared" si="40"/>
        <v>-186.44000000000003</v>
      </c>
      <c r="RD57" s="8">
        <f t="shared" si="41"/>
        <v>0</v>
      </c>
      <c r="RE57" s="290">
        <f t="shared" si="146"/>
        <v>7160.14</v>
      </c>
      <c r="RF57" s="8">
        <v>650.11</v>
      </c>
      <c r="RG57" s="143">
        <v>650.11</v>
      </c>
      <c r="RH57" s="143">
        <v>650.11</v>
      </c>
      <c r="RI57" s="143">
        <v>650.11</v>
      </c>
      <c r="RJ57" s="143">
        <v>650.11</v>
      </c>
      <c r="RK57" s="143">
        <v>650.11</v>
      </c>
      <c r="RL57" s="292">
        <v>814.87</v>
      </c>
      <c r="RM57" s="143">
        <v>814.87</v>
      </c>
      <c r="RN57" s="143">
        <v>814.87</v>
      </c>
      <c r="RO57" s="143">
        <v>814.87</v>
      </c>
      <c r="RP57" s="143"/>
      <c r="RQ57" s="143"/>
      <c r="RR57" s="8">
        <f t="shared" si="147"/>
        <v>0</v>
      </c>
      <c r="RS57" s="290">
        <v>0</v>
      </c>
      <c r="RT57" s="290"/>
      <c r="RU57" s="290">
        <v>0</v>
      </c>
      <c r="RV57" s="290">
        <v>0</v>
      </c>
      <c r="RW57" s="290">
        <v>0</v>
      </c>
      <c r="RX57" s="290">
        <v>0</v>
      </c>
      <c r="RY57" s="290"/>
      <c r="RZ57" s="290">
        <v>0</v>
      </c>
      <c r="SA57" s="290">
        <v>0</v>
      </c>
      <c r="SB57" s="290">
        <v>0</v>
      </c>
      <c r="SC57" s="290"/>
      <c r="SD57" s="290"/>
      <c r="SE57" s="8">
        <f t="shared" si="42"/>
        <v>-7160.14</v>
      </c>
      <c r="SF57" s="8">
        <f t="shared" si="43"/>
        <v>-7160.14</v>
      </c>
      <c r="SG57" s="8">
        <f t="shared" si="44"/>
        <v>0</v>
      </c>
      <c r="SH57" s="290">
        <f t="shared" si="148"/>
        <v>3408.4399999999996</v>
      </c>
      <c r="SI57" s="290">
        <v>323.98</v>
      </c>
      <c r="SJ57" s="143">
        <v>323.98</v>
      </c>
      <c r="SK57" s="143">
        <v>323.98</v>
      </c>
      <c r="SL57" s="143">
        <v>323.98</v>
      </c>
      <c r="SM57" s="143">
        <v>323.98</v>
      </c>
      <c r="SN57" s="143">
        <v>323.98</v>
      </c>
      <c r="SO57" s="143">
        <v>366.14</v>
      </c>
      <c r="SP57" s="143">
        <v>366.14</v>
      </c>
      <c r="SQ57" s="143">
        <v>366.14</v>
      </c>
      <c r="SR57" s="143">
        <v>366.14</v>
      </c>
      <c r="SS57" s="143"/>
      <c r="ST57" s="143"/>
      <c r="SU57" s="8">
        <f t="shared" si="149"/>
        <v>0</v>
      </c>
      <c r="SV57" s="290">
        <v>0</v>
      </c>
      <c r="SW57" s="290">
        <v>0</v>
      </c>
      <c r="SX57" s="290">
        <v>0</v>
      </c>
      <c r="SY57" s="290">
        <v>0</v>
      </c>
      <c r="SZ57" s="290">
        <v>0</v>
      </c>
      <c r="TA57" s="290"/>
      <c r="TB57" s="290"/>
      <c r="TC57" s="290">
        <v>0</v>
      </c>
      <c r="TD57" s="290">
        <v>0</v>
      </c>
      <c r="TE57" s="290">
        <f>VLOOKUP(C57,'[2]Фін.рез.(витрати)'!$C$8:$AH$94,32,0)</f>
        <v>0</v>
      </c>
      <c r="TF57" s="290"/>
      <c r="TG57" s="290"/>
      <c r="TH57" s="8">
        <f t="shared" si="45"/>
        <v>-3408.4399999999996</v>
      </c>
      <c r="TI57" s="8">
        <f t="shared" si="46"/>
        <v>-3408.4399999999996</v>
      </c>
      <c r="TJ57" s="8">
        <f t="shared" si="47"/>
        <v>0</v>
      </c>
      <c r="TK57" s="290">
        <f t="shared" si="150"/>
        <v>2437.7999999999997</v>
      </c>
      <c r="TL57" s="290">
        <v>215</v>
      </c>
      <c r="TM57" s="143">
        <v>215</v>
      </c>
      <c r="TN57" s="143">
        <v>215</v>
      </c>
      <c r="TO57" s="143">
        <v>215</v>
      </c>
      <c r="TP57" s="143">
        <v>215</v>
      </c>
      <c r="TQ57" s="143">
        <v>215</v>
      </c>
      <c r="TR57" s="143">
        <v>286.95</v>
      </c>
      <c r="TS57" s="143">
        <v>286.95</v>
      </c>
      <c r="TT57" s="143">
        <v>286.95</v>
      </c>
      <c r="TU57" s="143">
        <v>286.95</v>
      </c>
      <c r="TV57" s="143"/>
      <c r="TW57" s="143"/>
      <c r="TX57" s="8">
        <f t="shared" si="151"/>
        <v>727.13</v>
      </c>
      <c r="TY57" s="290">
        <v>727.13</v>
      </c>
      <c r="TZ57" s="290">
        <v>0</v>
      </c>
      <c r="UA57" s="290">
        <v>0</v>
      </c>
      <c r="UB57" s="290">
        <v>0</v>
      </c>
      <c r="UC57" s="290">
        <v>0</v>
      </c>
      <c r="UD57" s="290">
        <v>0</v>
      </c>
      <c r="UE57" s="290">
        <v>0</v>
      </c>
      <c r="UF57" s="290">
        <v>0</v>
      </c>
      <c r="UG57" s="290">
        <v>0</v>
      </c>
      <c r="UH57" s="290">
        <f>VLOOKUP(C57,'[2]Фін.рез.(витрати)'!$C$8:$AI$94,33,0)</f>
        <v>0</v>
      </c>
      <c r="UI57" s="290"/>
      <c r="UJ57" s="290"/>
      <c r="UK57" s="8">
        <f t="shared" si="48"/>
        <v>-1710.6699999999996</v>
      </c>
      <c r="UL57" s="8">
        <f t="shared" si="49"/>
        <v>-1710.6699999999996</v>
      </c>
      <c r="UM57" s="8">
        <f t="shared" si="50"/>
        <v>0</v>
      </c>
      <c r="UN57" s="290">
        <f t="shared" si="152"/>
        <v>0</v>
      </c>
      <c r="UO57" s="290">
        <v>0</v>
      </c>
      <c r="UP57" s="143">
        <v>0</v>
      </c>
      <c r="UQ57" s="143">
        <v>0</v>
      </c>
      <c r="UR57" s="143">
        <v>0</v>
      </c>
      <c r="US57" s="143">
        <v>0</v>
      </c>
      <c r="UT57" s="143">
        <v>0</v>
      </c>
      <c r="UU57" s="143">
        <v>0</v>
      </c>
      <c r="UV57" s="143">
        <v>0</v>
      </c>
      <c r="UW57" s="143">
        <v>0</v>
      </c>
      <c r="UX57" s="143">
        <v>0</v>
      </c>
      <c r="UY57" s="143"/>
      <c r="UZ57" s="143"/>
      <c r="VA57" s="8">
        <f t="shared" si="51"/>
        <v>0</v>
      </c>
      <c r="VB57" s="143"/>
      <c r="VC57" s="143"/>
      <c r="VD57" s="143"/>
      <c r="VE57" s="143"/>
      <c r="VF57" s="143"/>
      <c r="VG57" s="143"/>
      <c r="VH57" s="143"/>
      <c r="VI57" s="143"/>
      <c r="VJ57" s="143"/>
      <c r="VK57" s="143"/>
      <c r="VL57" s="143"/>
      <c r="VM57" s="143"/>
      <c r="VN57" s="8">
        <f t="shared" si="52"/>
        <v>0</v>
      </c>
      <c r="VO57" s="8">
        <f t="shared" si="53"/>
        <v>0</v>
      </c>
      <c r="VP57" s="8">
        <f t="shared" si="54"/>
        <v>0</v>
      </c>
      <c r="VQ57" s="88">
        <f t="shared" si="55"/>
        <v>0</v>
      </c>
      <c r="VR57" s="150"/>
      <c r="VS57" s="150"/>
      <c r="VT57" s="150"/>
      <c r="VU57" s="150"/>
      <c r="VV57" s="150"/>
      <c r="VW57" s="150"/>
      <c r="VX57" s="150"/>
      <c r="VY57" s="150"/>
      <c r="VZ57" s="150"/>
      <c r="WA57" s="150"/>
      <c r="WB57" s="150"/>
      <c r="WC57" s="150"/>
      <c r="WD57" s="88">
        <f t="shared" si="56"/>
        <v>0</v>
      </c>
      <c r="WE57" s="143"/>
      <c r="WF57" s="143"/>
      <c r="WG57" s="143"/>
      <c r="WH57" s="143"/>
      <c r="WI57" s="143"/>
      <c r="WJ57" s="143"/>
      <c r="WK57" s="143"/>
      <c r="WL57" s="143"/>
      <c r="WM57" s="143"/>
      <c r="WN57" s="143"/>
      <c r="WO57" s="143"/>
      <c r="WP57" s="143"/>
      <c r="WQ57" s="88">
        <f t="shared" si="57"/>
        <v>0</v>
      </c>
      <c r="WR57" s="88">
        <f t="shared" si="58"/>
        <v>0</v>
      </c>
      <c r="WS57" s="88">
        <f t="shared" si="59"/>
        <v>0</v>
      </c>
      <c r="WT57" s="291">
        <f t="shared" si="153"/>
        <v>59485.260000000009</v>
      </c>
      <c r="WU57" s="291">
        <v>5029.2700000000004</v>
      </c>
      <c r="WV57" s="150">
        <v>5029.2700000000004</v>
      </c>
      <c r="WW57" s="150">
        <v>5029.2700000000004</v>
      </c>
      <c r="WX57" s="150">
        <v>5029.2700000000004</v>
      </c>
      <c r="WY57" s="150">
        <v>5029.2700000000004</v>
      </c>
      <c r="WZ57" s="150">
        <v>5029.2700000000004</v>
      </c>
      <c r="XA57" s="150">
        <v>7327.41</v>
      </c>
      <c r="XB57" s="150">
        <v>7327.41</v>
      </c>
      <c r="XC57" s="150">
        <v>7327.41</v>
      </c>
      <c r="XD57" s="150">
        <v>7327.41</v>
      </c>
      <c r="XE57" s="150"/>
      <c r="XF57" s="150"/>
      <c r="XG57" s="291">
        <f t="shared" si="154"/>
        <v>64282.263842735789</v>
      </c>
      <c r="XH57" s="290">
        <v>6810.4401807497024</v>
      </c>
      <c r="XI57" s="290">
        <v>7998.0434129071346</v>
      </c>
      <c r="XJ57" s="290"/>
      <c r="XK57" s="290">
        <v>6171.7956794566817</v>
      </c>
      <c r="XL57" s="290">
        <v>6084.2499727444219</v>
      </c>
      <c r="XM57" s="290">
        <v>7914.279839910334</v>
      </c>
      <c r="XN57" s="290">
        <v>7561.2175154971219</v>
      </c>
      <c r="XO57" s="290">
        <v>7309.8800937129363</v>
      </c>
      <c r="XP57" s="290">
        <v>6948.9806632893078</v>
      </c>
      <c r="XQ57" s="290">
        <f>VLOOKUP(C57,'[2]Фін.рез.(витрати)'!$C$8:$AL$94,36,0)</f>
        <v>7483.3764844681509</v>
      </c>
      <c r="XR57" s="290"/>
      <c r="XS57" s="290"/>
      <c r="XT57" s="88">
        <f t="shared" si="60"/>
        <v>4797.0038427357795</v>
      </c>
      <c r="XU57" s="88">
        <f t="shared" si="61"/>
        <v>0</v>
      </c>
      <c r="XV57" s="88">
        <f t="shared" si="62"/>
        <v>4797.0038427357795</v>
      </c>
      <c r="XW57" s="291">
        <f t="shared" si="155"/>
        <v>69211.720000000016</v>
      </c>
      <c r="XX57" s="291">
        <v>6116.18</v>
      </c>
      <c r="XY57" s="150">
        <v>6116.18</v>
      </c>
      <c r="XZ57" s="150">
        <v>6116.18</v>
      </c>
      <c r="YA57" s="150">
        <v>6116.18</v>
      </c>
      <c r="YB57" s="150">
        <v>6116.18</v>
      </c>
      <c r="YC57" s="150">
        <v>6116.18</v>
      </c>
      <c r="YD57" s="150">
        <v>8128.66</v>
      </c>
      <c r="YE57" s="150">
        <v>8128.66</v>
      </c>
      <c r="YF57" s="150">
        <v>8128.66</v>
      </c>
      <c r="YG57" s="150">
        <v>8128.66</v>
      </c>
      <c r="YH57" s="150"/>
      <c r="YI57" s="150"/>
      <c r="YJ57" s="88">
        <f t="shared" si="156"/>
        <v>71570.355835859315</v>
      </c>
      <c r="YK57" s="290">
        <v>8455.4507283878193</v>
      </c>
      <c r="YL57" s="290">
        <v>6358.135556193336</v>
      </c>
      <c r="YM57" s="290">
        <v>6507.1988179326218</v>
      </c>
      <c r="YN57" s="290">
        <v>6327.924852845721</v>
      </c>
      <c r="YO57" s="290">
        <v>6241.2695202472432</v>
      </c>
      <c r="YP57" s="290">
        <v>8142.0601647056483</v>
      </c>
      <c r="YQ57" s="290">
        <v>7809.4320485604339</v>
      </c>
      <c r="YR57" s="290">
        <v>7724.9307189394931</v>
      </c>
      <c r="YS57" s="290">
        <v>6329.4029796536433</v>
      </c>
      <c r="YT57" s="290">
        <f>VLOOKUP(C57,'[2]Фін.рез.(витрати)'!$C$8:$AM$94,37,0)</f>
        <v>7674.5504483933582</v>
      </c>
      <c r="YU57" s="290"/>
      <c r="YV57" s="290"/>
      <c r="YW57" s="143">
        <f t="shared" si="157"/>
        <v>2358.6358358592988</v>
      </c>
      <c r="YX57" s="88">
        <f t="shared" si="63"/>
        <v>0</v>
      </c>
      <c r="YY57" s="88">
        <f t="shared" si="64"/>
        <v>2358.6358358592988</v>
      </c>
      <c r="YZ57" s="291">
        <f t="shared" si="158"/>
        <v>2004.36</v>
      </c>
      <c r="ZA57" s="291">
        <v>189.88</v>
      </c>
      <c r="ZB57" s="150">
        <v>189.88</v>
      </c>
      <c r="ZC57" s="150">
        <v>189.88</v>
      </c>
      <c r="ZD57" s="150">
        <v>189.88</v>
      </c>
      <c r="ZE57" s="150">
        <v>189.88</v>
      </c>
      <c r="ZF57" s="150">
        <v>189.88</v>
      </c>
      <c r="ZG57" s="150">
        <v>216.27</v>
      </c>
      <c r="ZH57" s="150">
        <v>216.27</v>
      </c>
      <c r="ZI57" s="150">
        <v>216.27</v>
      </c>
      <c r="ZJ57" s="150">
        <v>216.27</v>
      </c>
      <c r="ZK57" s="150"/>
      <c r="ZL57" s="150"/>
      <c r="ZM57" s="88">
        <f t="shared" si="159"/>
        <v>9690.4701645531186</v>
      </c>
      <c r="ZN57" s="291"/>
      <c r="ZO57" s="290">
        <v>1533.8071555214294</v>
      </c>
      <c r="ZP57" s="290">
        <v>7287.4319210617568</v>
      </c>
      <c r="ZQ57" s="290">
        <v>869.2310879699321</v>
      </c>
      <c r="ZR57" s="290"/>
      <c r="ZS57" s="290"/>
      <c r="ZT57" s="290"/>
      <c r="ZU57" s="290"/>
      <c r="ZV57" s="290"/>
      <c r="ZW57" s="290"/>
      <c r="ZX57" s="290"/>
      <c r="ZY57" s="290"/>
      <c r="ZZ57" s="88">
        <f t="shared" si="65"/>
        <v>7686.1101645531189</v>
      </c>
      <c r="AAA57" s="88">
        <f t="shared" si="66"/>
        <v>0</v>
      </c>
      <c r="AAB57" s="88">
        <f t="shared" si="67"/>
        <v>7686.1101645531189</v>
      </c>
      <c r="AAC57" s="291">
        <f t="shared" si="160"/>
        <v>824.24000000000012</v>
      </c>
      <c r="AAD57" s="291">
        <v>81.739999999999995</v>
      </c>
      <c r="AAE57" s="150">
        <v>81.739999999999995</v>
      </c>
      <c r="AAF57" s="150">
        <v>81.739999999999995</v>
      </c>
      <c r="AAG57" s="150">
        <v>81.739999999999995</v>
      </c>
      <c r="AAH57" s="150">
        <v>81.739999999999995</v>
      </c>
      <c r="AAI57" s="150">
        <v>81.739999999999995</v>
      </c>
      <c r="AAJ57" s="150">
        <v>83.45</v>
      </c>
      <c r="AAK57" s="150">
        <v>83.45</v>
      </c>
      <c r="AAL57" s="150">
        <v>83.45</v>
      </c>
      <c r="AAM57" s="150">
        <v>83.45</v>
      </c>
      <c r="AAN57" s="150"/>
      <c r="AAO57" s="150"/>
      <c r="AAP57" s="88">
        <f t="shared" si="161"/>
        <v>970.01974805119994</v>
      </c>
      <c r="AAQ57" s="290">
        <v>100.36710375999999</v>
      </c>
      <c r="AAR57" s="290">
        <v>98.13197079839999</v>
      </c>
      <c r="AAS57" s="290">
        <v>97.901545279999993</v>
      </c>
      <c r="AAT57" s="290">
        <v>97.405061599999996</v>
      </c>
      <c r="AAU57" s="290">
        <v>97.853981332799989</v>
      </c>
      <c r="AAV57" s="290">
        <v>97.856355519999994</v>
      </c>
      <c r="AAW57" s="290">
        <v>95.574186400000002</v>
      </c>
      <c r="AAX57" s="290">
        <v>94.82752047999999</v>
      </c>
      <c r="AAY57" s="290">
        <v>94.141481279999994</v>
      </c>
      <c r="AAZ57" s="290">
        <f>VLOOKUP(C57,'[2]Фін.рез.(витрати)'!$C$8:$AO$94,39,0)</f>
        <v>95.960541599999999</v>
      </c>
      <c r="ABA57" s="290"/>
      <c r="ABB57" s="290"/>
      <c r="ABC57" s="88">
        <f t="shared" si="68"/>
        <v>145.77974805119982</v>
      </c>
      <c r="ABD57" s="88">
        <f t="shared" si="69"/>
        <v>0</v>
      </c>
      <c r="ABE57" s="88">
        <f t="shared" si="70"/>
        <v>145.77974805119982</v>
      </c>
      <c r="ABF57" s="291">
        <f t="shared" si="162"/>
        <v>181.26</v>
      </c>
      <c r="ABG57" s="291">
        <v>17.97</v>
      </c>
      <c r="ABH57" s="150">
        <v>17.97</v>
      </c>
      <c r="ABI57" s="150">
        <v>17.97</v>
      </c>
      <c r="ABJ57" s="150">
        <v>17.97</v>
      </c>
      <c r="ABK57" s="150">
        <v>17.97</v>
      </c>
      <c r="ABL57" s="150">
        <v>17.97</v>
      </c>
      <c r="ABM57" s="150">
        <v>18.36</v>
      </c>
      <c r="ABN57" s="150">
        <v>18.36</v>
      </c>
      <c r="ABO57" s="150">
        <v>18.36</v>
      </c>
      <c r="ABP57" s="150">
        <v>18.36</v>
      </c>
      <c r="ABQ57" s="150"/>
      <c r="ABR57" s="150"/>
      <c r="ABS57" s="88">
        <f t="shared" si="163"/>
        <v>0</v>
      </c>
      <c r="ABT57" s="290">
        <v>0</v>
      </c>
      <c r="ABU57" s="290"/>
      <c r="ABV57" s="290"/>
      <c r="ABW57" s="290"/>
      <c r="ABX57" s="290"/>
      <c r="ABY57" s="290"/>
      <c r="ABZ57" s="290"/>
      <c r="ACA57" s="290">
        <v>0</v>
      </c>
      <c r="ACB57" s="290">
        <v>0</v>
      </c>
      <c r="ACC57" s="290">
        <f>VLOOKUP(C57,'[2]Фін.рез.(витрати)'!$C$8:$AP$94,40,0)</f>
        <v>0</v>
      </c>
      <c r="ACD57" s="290"/>
      <c r="ACE57" s="290"/>
      <c r="ACF57" s="88">
        <f t="shared" si="71"/>
        <v>-181.26</v>
      </c>
      <c r="ACG57" s="88">
        <f t="shared" si="72"/>
        <v>-181.26</v>
      </c>
      <c r="ACH57" s="88">
        <f t="shared" si="73"/>
        <v>0</v>
      </c>
      <c r="ACI57" s="86">
        <f t="shared" si="74"/>
        <v>61328.160000000003</v>
      </c>
      <c r="ACJ57" s="88">
        <f t="shared" si="75"/>
        <v>23592.225237948001</v>
      </c>
      <c r="ACK57" s="288">
        <f t="shared" si="76"/>
        <v>-37735.934762051998</v>
      </c>
      <c r="ACL57" s="88">
        <f t="shared" si="77"/>
        <v>-37735.934762051998</v>
      </c>
      <c r="ACM57" s="88">
        <f t="shared" si="78"/>
        <v>0</v>
      </c>
      <c r="ACN57" s="290">
        <f t="shared" si="164"/>
        <v>13266.060000000003</v>
      </c>
      <c r="ACO57" s="290">
        <v>1365.77</v>
      </c>
      <c r="ACP57" s="143">
        <v>1365.77</v>
      </c>
      <c r="ACQ57" s="143">
        <v>1365.77</v>
      </c>
      <c r="ACR57" s="143">
        <v>1365.77</v>
      </c>
      <c r="ACS57" s="143">
        <v>1365.77</v>
      </c>
      <c r="ACT57" s="143">
        <v>1365.77</v>
      </c>
      <c r="ACU57" s="143">
        <v>1267.8599999999999</v>
      </c>
      <c r="ACV57" s="143">
        <v>1267.8599999999999</v>
      </c>
      <c r="ACW57" s="143">
        <v>1267.8599999999999</v>
      </c>
      <c r="ACX57" s="143">
        <v>1267.8599999999999</v>
      </c>
      <c r="ACY57" s="143"/>
      <c r="ACZ57" s="143"/>
      <c r="ADA57" s="8">
        <f t="shared" si="165"/>
        <v>5541.070136364001</v>
      </c>
      <c r="ADB57" s="290">
        <v>460.86935399999999</v>
      </c>
      <c r="ADC57" s="290">
        <v>487.47375104400004</v>
      </c>
      <c r="ADD57" s="290">
        <v>490.41590400000001</v>
      </c>
      <c r="ADE57" s="290">
        <v>435.06991799999997</v>
      </c>
      <c r="ADF57" s="290">
        <v>653.57019072000003</v>
      </c>
      <c r="ADG57" s="290">
        <v>624.99138300000004</v>
      </c>
      <c r="ADH57" s="290">
        <v>490.72645800000004</v>
      </c>
      <c r="ADI57" s="290">
        <v>542.31137639999997</v>
      </c>
      <c r="ADJ57" s="290">
        <v>534.45813120000003</v>
      </c>
      <c r="ADK57" s="290">
        <f>VLOOKUP(C57,'[2]Фін.рез.(витрати)'!$C$8:$AR$94,42,0)</f>
        <v>821.18367000000001</v>
      </c>
      <c r="ADL57" s="290"/>
      <c r="ADM57" s="290"/>
      <c r="ADN57" s="8">
        <f t="shared" si="79"/>
        <v>-7724.9898636360022</v>
      </c>
      <c r="ADO57" s="8">
        <f t="shared" si="80"/>
        <v>-7724.9898636360022</v>
      </c>
      <c r="ADP57" s="8">
        <f t="shared" si="81"/>
        <v>0</v>
      </c>
      <c r="ADQ57" s="290">
        <f t="shared" si="166"/>
        <v>48062.1</v>
      </c>
      <c r="ADR57" s="290">
        <v>4947.8100000000004</v>
      </c>
      <c r="ADS57" s="143">
        <v>4947.8100000000004</v>
      </c>
      <c r="ADT57" s="143">
        <v>4947.8100000000004</v>
      </c>
      <c r="ADU57" s="143">
        <v>4947.8100000000004</v>
      </c>
      <c r="ADV57" s="143">
        <v>4947.8100000000004</v>
      </c>
      <c r="ADW57" s="143">
        <v>4947.8100000000004</v>
      </c>
      <c r="ADX57" s="143">
        <v>4593.8100000000004</v>
      </c>
      <c r="ADY57" s="143">
        <v>4593.8100000000004</v>
      </c>
      <c r="ADZ57" s="143">
        <v>4593.8100000000004</v>
      </c>
      <c r="AEA57" s="143">
        <v>4593.8100000000004</v>
      </c>
      <c r="AEB57" s="143"/>
      <c r="AEC57" s="143"/>
      <c r="AED57" s="8">
        <f t="shared" si="167"/>
        <v>18051.155101584001</v>
      </c>
      <c r="AEE57" s="290">
        <v>1227.5883701999999</v>
      </c>
      <c r="AEF57" s="290">
        <v>1364.1072193079999</v>
      </c>
      <c r="AEG57" s="290">
        <v>1348.643736</v>
      </c>
      <c r="AEH57" s="290">
        <v>1171.0293119999999</v>
      </c>
      <c r="AEI57" s="290">
        <v>1441.9392332759999</v>
      </c>
      <c r="AEJ57" s="290">
        <v>3611.0613240000002</v>
      </c>
      <c r="AEK57" s="290">
        <v>1823.2682220000002</v>
      </c>
      <c r="AEL57" s="290">
        <v>2010.9064175999999</v>
      </c>
      <c r="AEM57" s="290">
        <v>1929.5510472000001</v>
      </c>
      <c r="AEN57" s="290">
        <f>VLOOKUP(C57,'[2]Фін.рез.(витрати)'!$C$8:$AS$94,43,0)</f>
        <v>2123.0602199999998</v>
      </c>
      <c r="AEO57" s="290"/>
      <c r="AEP57" s="290"/>
      <c r="AEQ57" s="8">
        <f t="shared" si="82"/>
        <v>-30010.944898415997</v>
      </c>
      <c r="AER57" s="8">
        <f t="shared" si="83"/>
        <v>-30010.944898415997</v>
      </c>
      <c r="AES57" s="8">
        <f t="shared" si="84"/>
        <v>0</v>
      </c>
      <c r="AET57" s="290">
        <f t="shared" si="168"/>
        <v>0</v>
      </c>
      <c r="AEU57" s="290"/>
      <c r="AEV57" s="143"/>
      <c r="AEW57" s="143"/>
      <c r="AEX57" s="143"/>
      <c r="AEY57" s="143"/>
      <c r="AEZ57" s="143"/>
      <c r="AFA57" s="143"/>
      <c r="AFB57" s="143"/>
      <c r="AFC57" s="143"/>
      <c r="AFD57" s="143"/>
      <c r="AFE57" s="143"/>
      <c r="AFF57" s="143"/>
      <c r="AFG57" s="8">
        <f t="shared" si="169"/>
        <v>0</v>
      </c>
      <c r="AFH57" s="290"/>
      <c r="AFI57" s="290"/>
      <c r="AFJ57" s="290"/>
      <c r="AFK57" s="290"/>
      <c r="AFL57" s="290"/>
      <c r="AFM57" s="290"/>
      <c r="AFN57" s="290"/>
      <c r="AFO57" s="290"/>
      <c r="AFP57" s="290"/>
      <c r="AFQ57" s="290"/>
      <c r="AFR57" s="290"/>
      <c r="AFS57" s="290"/>
      <c r="AFT57" s="8">
        <f t="shared" si="85"/>
        <v>0</v>
      </c>
      <c r="AFU57" s="8">
        <f t="shared" si="86"/>
        <v>0</v>
      </c>
      <c r="AFV57" s="94">
        <f t="shared" si="87"/>
        <v>0</v>
      </c>
      <c r="AFW57" s="293">
        <f t="shared" si="88"/>
        <v>390615.49</v>
      </c>
      <c r="AFX57" s="294">
        <f t="shared" si="89"/>
        <v>359432.94671179692</v>
      </c>
      <c r="AFY57" s="295">
        <f t="shared" si="90"/>
        <v>-31182.543288203073</v>
      </c>
      <c r="AFZ57" s="8">
        <f t="shared" si="170"/>
        <v>-31182.543288203073</v>
      </c>
      <c r="AGA57" s="95">
        <f t="shared" si="171"/>
        <v>0</v>
      </c>
      <c r="AGB57" s="296">
        <f t="shared" si="91"/>
        <v>468738.58799999999</v>
      </c>
      <c r="AGC57" s="295">
        <f t="shared" si="91"/>
        <v>431319.53605415631</v>
      </c>
      <c r="AGD57" s="295">
        <f t="shared" si="92"/>
        <v>-37419.051945843676</v>
      </c>
      <c r="AGE57" s="8">
        <f t="shared" si="93"/>
        <v>-37419.051945843676</v>
      </c>
      <c r="AGF57" s="94">
        <f t="shared" si="94"/>
        <v>0</v>
      </c>
      <c r="AGG57" s="107">
        <f t="shared" si="172"/>
        <v>23436.929400000001</v>
      </c>
      <c r="AGH57" s="140">
        <f t="shared" si="173"/>
        <v>21565.976802707817</v>
      </c>
      <c r="AGI57" s="295">
        <f t="shared" si="95"/>
        <v>-1870.9525972921838</v>
      </c>
      <c r="AGJ57" s="8">
        <f t="shared" si="96"/>
        <v>-1870.9525972921838</v>
      </c>
      <c r="AGK57" s="95">
        <f t="shared" si="97"/>
        <v>0</v>
      </c>
      <c r="AGL57" s="108">
        <f t="shared" si="174"/>
        <v>492175.51740000001</v>
      </c>
      <c r="AGM57" s="108">
        <f t="shared" si="174"/>
        <v>452885.51285686414</v>
      </c>
      <c r="AGN57" s="297">
        <f t="shared" si="99"/>
        <v>-39290.004543135874</v>
      </c>
      <c r="AGO57" s="108">
        <f t="shared" si="100"/>
        <v>-39290.004543135874</v>
      </c>
      <c r="AGP57" s="109">
        <f t="shared" si="101"/>
        <v>0</v>
      </c>
      <c r="AGQ57" s="139">
        <f t="shared" si="175"/>
        <v>4.7619047619047623E-2</v>
      </c>
      <c r="AGR57" s="298"/>
      <c r="AGS57" s="298">
        <v>0.05</v>
      </c>
      <c r="AGT57" s="299"/>
      <c r="AGU57" s="177"/>
      <c r="AGV57" s="9"/>
      <c r="AGW57" s="9"/>
      <c r="AGX57" s="9"/>
      <c r="AGY57" s="9"/>
      <c r="AGZ57" s="9"/>
      <c r="AHA57" s="9"/>
      <c r="AHB57" s="9"/>
      <c r="AHC57" s="9"/>
      <c r="AHD57" s="9"/>
      <c r="AHE57" s="9"/>
      <c r="AHF57" s="9"/>
      <c r="AHG57" s="9"/>
      <c r="AHH57" s="9"/>
    </row>
    <row r="58" spans="1:892" s="141" customFormat="1" ht="12.75" outlineLevel="1" x14ac:dyDescent="0.25">
      <c r="A58" s="9">
        <v>488</v>
      </c>
      <c r="B58" s="285">
        <v>3</v>
      </c>
      <c r="C58" s="300" t="s">
        <v>759</v>
      </c>
      <c r="D58" s="301">
        <v>5</v>
      </c>
      <c r="E58" s="149">
        <v>3036.5299999999997</v>
      </c>
      <c r="F58" s="288">
        <f t="shared" si="0"/>
        <v>39253.1</v>
      </c>
      <c r="G58" s="289">
        <f t="shared" si="1"/>
        <v>50461.704477411949</v>
      </c>
      <c r="H58" s="288">
        <f t="shared" si="2"/>
        <v>11208.604477411951</v>
      </c>
      <c r="I58" s="88">
        <f t="shared" si="3"/>
        <v>0</v>
      </c>
      <c r="J58" s="88">
        <f t="shared" si="4"/>
        <v>11208.604477411951</v>
      </c>
      <c r="K58" s="290">
        <f t="shared" si="102"/>
        <v>15837.939999999999</v>
      </c>
      <c r="L58" s="143">
        <v>1397.11</v>
      </c>
      <c r="M58" s="143">
        <v>1397.11</v>
      </c>
      <c r="N58" s="143">
        <v>1397.11</v>
      </c>
      <c r="O58" s="143">
        <v>1397.11</v>
      </c>
      <c r="P58" s="143">
        <v>1397.11</v>
      </c>
      <c r="Q58" s="143">
        <v>1397.11</v>
      </c>
      <c r="R58" s="143">
        <v>1863.82</v>
      </c>
      <c r="S58" s="143">
        <v>1863.82</v>
      </c>
      <c r="T58" s="143">
        <v>1863.82</v>
      </c>
      <c r="U58" s="143">
        <v>1863.82</v>
      </c>
      <c r="V58" s="143"/>
      <c r="W58" s="143"/>
      <c r="X58" s="143">
        <f t="shared" si="103"/>
        <v>19550.912486117086</v>
      </c>
      <c r="Y58" s="290">
        <v>0</v>
      </c>
      <c r="Z58" s="290">
        <v>9074.7387460257742</v>
      </c>
      <c r="AA58" s="290">
        <v>0</v>
      </c>
      <c r="AB58" s="290">
        <v>0</v>
      </c>
      <c r="AC58" s="290">
        <v>0</v>
      </c>
      <c r="AD58" s="290">
        <v>0</v>
      </c>
      <c r="AE58" s="290">
        <v>0</v>
      </c>
      <c r="AF58" s="290">
        <v>10476.17374009131</v>
      </c>
      <c r="AG58" s="290">
        <v>0</v>
      </c>
      <c r="AH58" s="290">
        <v>0</v>
      </c>
      <c r="AI58" s="290"/>
      <c r="AJ58" s="290"/>
      <c r="AK58" s="143"/>
      <c r="AL58" s="143">
        <f t="shared" si="104"/>
        <v>0</v>
      </c>
      <c r="AM58" s="143">
        <f t="shared" si="5"/>
        <v>0</v>
      </c>
      <c r="AN58" s="290">
        <f t="shared" si="105"/>
        <v>3217.4799999999996</v>
      </c>
      <c r="AO58" s="143">
        <v>283</v>
      </c>
      <c r="AP58" s="143">
        <v>283</v>
      </c>
      <c r="AQ58" s="143">
        <v>283</v>
      </c>
      <c r="AR58" s="143">
        <v>283</v>
      </c>
      <c r="AS58" s="143">
        <v>283</v>
      </c>
      <c r="AT58" s="143">
        <v>283</v>
      </c>
      <c r="AU58" s="143">
        <v>379.87</v>
      </c>
      <c r="AV58" s="143">
        <v>379.87</v>
      </c>
      <c r="AW58" s="143">
        <v>379.87</v>
      </c>
      <c r="AX58" s="143">
        <v>379.87</v>
      </c>
      <c r="AY58" s="143"/>
      <c r="AZ58" s="143"/>
      <c r="BA58" s="8">
        <f t="shared" si="106"/>
        <v>4024.7809180912682</v>
      </c>
      <c r="BB58" s="290">
        <v>0</v>
      </c>
      <c r="BC58" s="290">
        <v>1841.5144779671682</v>
      </c>
      <c r="BD58" s="290">
        <v>0</v>
      </c>
      <c r="BE58" s="290">
        <v>0</v>
      </c>
      <c r="BF58" s="290">
        <v>0</v>
      </c>
      <c r="BG58" s="290">
        <v>0</v>
      </c>
      <c r="BH58" s="290">
        <v>0</v>
      </c>
      <c r="BI58" s="290">
        <v>2183.2664401241</v>
      </c>
      <c r="BJ58" s="290">
        <v>0</v>
      </c>
      <c r="BK58" s="290">
        <v>0</v>
      </c>
      <c r="BL58" s="290"/>
      <c r="BM58" s="290"/>
      <c r="BN58" s="143"/>
      <c r="BO58" s="8">
        <f t="shared" si="6"/>
        <v>0</v>
      </c>
      <c r="BP58" s="8">
        <f t="shared" si="7"/>
        <v>0</v>
      </c>
      <c r="BQ58" s="290">
        <f t="shared" si="107"/>
        <v>1733.8000000000002</v>
      </c>
      <c r="BR58" s="143">
        <v>164.88</v>
      </c>
      <c r="BS58" s="263">
        <v>164.88</v>
      </c>
      <c r="BT58" s="143">
        <v>164.88</v>
      </c>
      <c r="BU58" s="143">
        <v>164.88</v>
      </c>
      <c r="BV58" s="143">
        <v>164.88</v>
      </c>
      <c r="BW58" s="143">
        <v>164.88</v>
      </c>
      <c r="BX58" s="143">
        <v>186.13</v>
      </c>
      <c r="BY58" s="143">
        <v>186.13</v>
      </c>
      <c r="BZ58" s="143">
        <v>186.13</v>
      </c>
      <c r="CA58" s="143">
        <v>186.13</v>
      </c>
      <c r="CB58" s="143"/>
      <c r="CC58" s="143"/>
      <c r="CD58" s="290">
        <f t="shared" si="108"/>
        <v>1856.2424849814001</v>
      </c>
      <c r="CE58" s="290">
        <v>192.063811845</v>
      </c>
      <c r="CF58" s="290">
        <v>187.7866319673</v>
      </c>
      <c r="CG58" s="290">
        <v>187.34568666000001</v>
      </c>
      <c r="CH58" s="290">
        <v>186.39560895</v>
      </c>
      <c r="CI58" s="290">
        <v>187.2546676641</v>
      </c>
      <c r="CJ58" s="290">
        <v>187.259128425</v>
      </c>
      <c r="CK58" s="290">
        <v>182.89202205000001</v>
      </c>
      <c r="CL58" s="290">
        <v>181.46319231000001</v>
      </c>
      <c r="CM58" s="290">
        <v>180.15037866</v>
      </c>
      <c r="CN58" s="290">
        <v>183.63135645</v>
      </c>
      <c r="CO58" s="290"/>
      <c r="CP58" s="290"/>
      <c r="CQ58" s="143"/>
      <c r="CR58" s="8">
        <f t="shared" si="8"/>
        <v>0</v>
      </c>
      <c r="CS58" s="8">
        <f t="shared" si="9"/>
        <v>0</v>
      </c>
      <c r="CT58" s="290">
        <f t="shared" si="109"/>
        <v>550.20000000000005</v>
      </c>
      <c r="CU58" s="290">
        <v>0</v>
      </c>
      <c r="CV58" s="143">
        <v>0</v>
      </c>
      <c r="CW58" s="143">
        <v>0</v>
      </c>
      <c r="CX58" s="143">
        <v>0</v>
      </c>
      <c r="CY58" s="143">
        <v>0</v>
      </c>
      <c r="CZ58" s="143">
        <v>0</v>
      </c>
      <c r="DA58" s="143">
        <v>137.55000000000001</v>
      </c>
      <c r="DB58" s="143">
        <v>137.55000000000001</v>
      </c>
      <c r="DC58" s="143">
        <v>137.55000000000001</v>
      </c>
      <c r="DD58" s="143">
        <v>137.55000000000001</v>
      </c>
      <c r="DE58" s="143"/>
      <c r="DF58" s="143"/>
      <c r="DG58" s="290">
        <f t="shared" si="110"/>
        <v>0</v>
      </c>
      <c r="DH58" s="290">
        <v>0</v>
      </c>
      <c r="DI58" s="290">
        <v>0</v>
      </c>
      <c r="DJ58" s="290">
        <v>0</v>
      </c>
      <c r="DK58" s="290">
        <v>0</v>
      </c>
      <c r="DL58" s="290">
        <v>0</v>
      </c>
      <c r="DM58" s="290">
        <v>0</v>
      </c>
      <c r="DN58" s="290">
        <v>0</v>
      </c>
      <c r="DO58" s="290">
        <v>0</v>
      </c>
      <c r="DP58" s="290">
        <v>0</v>
      </c>
      <c r="DQ58" s="290">
        <v>0</v>
      </c>
      <c r="DR58" s="290"/>
      <c r="DS58" s="290"/>
      <c r="DT58" s="143">
        <f t="shared" si="111"/>
        <v>-550.20000000000005</v>
      </c>
      <c r="DU58" s="8">
        <f t="shared" si="10"/>
        <v>-550.20000000000005</v>
      </c>
      <c r="DV58" s="8">
        <f t="shared" si="112"/>
        <v>0</v>
      </c>
      <c r="DW58" s="290">
        <f t="shared" si="176"/>
        <v>613.98</v>
      </c>
      <c r="DX58" s="290">
        <v>102.33</v>
      </c>
      <c r="DY58" s="143">
        <v>102.33</v>
      </c>
      <c r="DZ58" s="143">
        <v>102.33</v>
      </c>
      <c r="EA58" s="143">
        <v>102.33</v>
      </c>
      <c r="EB58" s="143">
        <v>102.33</v>
      </c>
      <c r="EC58" s="143">
        <v>102.33</v>
      </c>
      <c r="ED58" s="143">
        <v>0</v>
      </c>
      <c r="EE58" s="143">
        <v>0</v>
      </c>
      <c r="EF58" s="143">
        <v>0</v>
      </c>
      <c r="EG58" s="143">
        <v>0</v>
      </c>
      <c r="EH58" s="143"/>
      <c r="EI58" s="143"/>
      <c r="EJ58" s="143"/>
      <c r="EK58" s="290">
        <f t="shared" si="113"/>
        <v>1452.695585570694</v>
      </c>
      <c r="EL58" s="290">
        <v>0</v>
      </c>
      <c r="EM58" s="290">
        <v>664.6800501662068</v>
      </c>
      <c r="EN58" s="290">
        <v>0</v>
      </c>
      <c r="EO58" s="290">
        <v>0</v>
      </c>
      <c r="EP58" s="290">
        <v>0</v>
      </c>
      <c r="EQ58" s="290">
        <v>0</v>
      </c>
      <c r="ER58" s="290">
        <v>0</v>
      </c>
      <c r="ES58" s="290">
        <v>788.0155354044872</v>
      </c>
      <c r="ET58" s="290">
        <v>0</v>
      </c>
      <c r="EU58" s="290">
        <v>0</v>
      </c>
      <c r="EV58" s="290"/>
      <c r="EW58" s="290"/>
      <c r="EX58" s="8">
        <f t="shared" si="12"/>
        <v>838.71558557069397</v>
      </c>
      <c r="EY58" s="8">
        <f t="shared" si="114"/>
        <v>0</v>
      </c>
      <c r="EZ58" s="8">
        <f t="shared" si="115"/>
        <v>838.71558557069397</v>
      </c>
      <c r="FA58" s="290">
        <f t="shared" si="116"/>
        <v>7596.8000000000011</v>
      </c>
      <c r="FB58" s="290">
        <v>668.34</v>
      </c>
      <c r="FC58" s="143">
        <v>668.34</v>
      </c>
      <c r="FD58" s="143">
        <v>668.34</v>
      </c>
      <c r="FE58" s="143">
        <v>668.34</v>
      </c>
      <c r="FF58" s="143">
        <v>668.34</v>
      </c>
      <c r="FG58" s="143">
        <v>668.34</v>
      </c>
      <c r="FH58" s="143">
        <v>896.69</v>
      </c>
      <c r="FI58" s="143">
        <v>896.69</v>
      </c>
      <c r="FJ58" s="143">
        <v>896.69</v>
      </c>
      <c r="FK58" s="143">
        <v>896.69</v>
      </c>
      <c r="FL58" s="143"/>
      <c r="FM58" s="143"/>
      <c r="FN58" s="8">
        <f t="shared" si="117"/>
        <v>9154.6247765673088</v>
      </c>
      <c r="FO58" s="290">
        <v>0</v>
      </c>
      <c r="FP58" s="290">
        <v>0</v>
      </c>
      <c r="FQ58" s="290">
        <v>3978.929365746942</v>
      </c>
      <c r="FR58" s="290">
        <v>0</v>
      </c>
      <c r="FS58" s="290">
        <v>0</v>
      </c>
      <c r="FT58" s="290">
        <v>0</v>
      </c>
      <c r="FU58" s="290">
        <v>0</v>
      </c>
      <c r="FV58" s="290">
        <v>5175.6954108203663</v>
      </c>
      <c r="FW58" s="290">
        <v>0</v>
      </c>
      <c r="FX58" s="290">
        <v>0</v>
      </c>
      <c r="FY58" s="290"/>
      <c r="FZ58" s="290"/>
      <c r="GA58" s="143">
        <f t="shared" si="118"/>
        <v>1557.8247765673077</v>
      </c>
      <c r="GB58" s="8">
        <f t="shared" si="119"/>
        <v>0</v>
      </c>
      <c r="GC58" s="8">
        <f t="shared" si="120"/>
        <v>1557.8247765673077</v>
      </c>
      <c r="GD58" s="290">
        <f t="shared" si="121"/>
        <v>0</v>
      </c>
      <c r="GE58" s="143"/>
      <c r="GF58" s="143"/>
      <c r="GG58" s="143"/>
      <c r="GH58" s="143"/>
      <c r="GI58" s="143"/>
      <c r="GJ58" s="143"/>
      <c r="GK58" s="143"/>
      <c r="GL58" s="143"/>
      <c r="GM58" s="143"/>
      <c r="GN58" s="143"/>
      <c r="GO58" s="143"/>
      <c r="GP58" s="143"/>
      <c r="GQ58" s="8">
        <f t="shared" si="122"/>
        <v>0</v>
      </c>
      <c r="GR58" s="290">
        <v>0</v>
      </c>
      <c r="GS58" s="290">
        <f>VLOOKUP(C58,'[2]Фін.рез.(витрати)'!$C$8:$V$94,20,0)</f>
        <v>0</v>
      </c>
      <c r="GT58" s="290"/>
      <c r="GU58" s="290"/>
      <c r="GV58" s="143">
        <f t="shared" si="123"/>
        <v>0</v>
      </c>
      <c r="GW58" s="8">
        <f t="shared" si="13"/>
        <v>0</v>
      </c>
      <c r="GX58" s="8">
        <f t="shared" si="14"/>
        <v>0</v>
      </c>
      <c r="GY58" s="290">
        <f t="shared" si="124"/>
        <v>9702.9</v>
      </c>
      <c r="GZ58" s="290">
        <v>857.21</v>
      </c>
      <c r="HA58" s="143">
        <v>857.21</v>
      </c>
      <c r="HB58" s="143">
        <v>857.21</v>
      </c>
      <c r="HC58" s="143">
        <v>857.21</v>
      </c>
      <c r="HD58" s="143">
        <v>857.21</v>
      </c>
      <c r="HE58" s="143">
        <v>857.21</v>
      </c>
      <c r="HF58" s="143">
        <v>1139.9100000000001</v>
      </c>
      <c r="HG58" s="143">
        <v>1139.9100000000001</v>
      </c>
      <c r="HH58" s="143">
        <v>1139.9100000000001</v>
      </c>
      <c r="HI58" s="143">
        <v>1139.9100000000001</v>
      </c>
      <c r="HJ58" s="143"/>
      <c r="HK58" s="143"/>
      <c r="HL58" s="8">
        <f t="shared" si="125"/>
        <v>14422.448226084189</v>
      </c>
      <c r="HM58" s="290">
        <v>1894.3928902785121</v>
      </c>
      <c r="HN58" s="290">
        <v>1399.5901171842229</v>
      </c>
      <c r="HO58" s="290">
        <v>1644.1897758357404</v>
      </c>
      <c r="HP58" s="290">
        <v>1239.5305471362474</v>
      </c>
      <c r="HQ58" s="290">
        <v>1406.8142647789673</v>
      </c>
      <c r="HR58" s="290">
        <v>1403.4665605014229</v>
      </c>
      <c r="HS58" s="290">
        <v>1293.2133911581777</v>
      </c>
      <c r="HT58" s="290">
        <v>1285.6360724790554</v>
      </c>
      <c r="HU58" s="290">
        <v>1445.202350312974</v>
      </c>
      <c r="HV58" s="290">
        <v>1410.4122564188681</v>
      </c>
      <c r="HW58" s="290"/>
      <c r="HX58" s="290"/>
      <c r="HY58" s="8">
        <f t="shared" si="15"/>
        <v>4719.5482260841891</v>
      </c>
      <c r="HZ58" s="8">
        <f t="shared" si="16"/>
        <v>0</v>
      </c>
      <c r="IA58" s="8">
        <f t="shared" si="17"/>
        <v>4719.5482260841891</v>
      </c>
      <c r="IB58" s="291">
        <f t="shared" si="126"/>
        <v>0</v>
      </c>
      <c r="IC58" s="291">
        <v>0</v>
      </c>
      <c r="ID58" s="150">
        <v>0</v>
      </c>
      <c r="IE58" s="150">
        <v>0</v>
      </c>
      <c r="IF58" s="291">
        <v>0</v>
      </c>
      <c r="IG58" s="291">
        <v>0</v>
      </c>
      <c r="IH58" s="291">
        <v>0</v>
      </c>
      <c r="II58" s="291">
        <v>0</v>
      </c>
      <c r="IJ58" s="291"/>
      <c r="IK58" s="291"/>
      <c r="IL58" s="291"/>
      <c r="IM58" s="291"/>
      <c r="IN58" s="291"/>
      <c r="IO58" s="88">
        <f t="shared" si="127"/>
        <v>0</v>
      </c>
      <c r="IP58" s="290">
        <v>0</v>
      </c>
      <c r="IQ58" s="290">
        <v>0</v>
      </c>
      <c r="IR58" s="290">
        <v>0</v>
      </c>
      <c r="IS58" s="290">
        <v>0</v>
      </c>
      <c r="IT58" s="290">
        <v>0</v>
      </c>
      <c r="IU58" s="290">
        <v>0</v>
      </c>
      <c r="IV58" s="290">
        <v>0</v>
      </c>
      <c r="IW58" s="290">
        <v>0</v>
      </c>
      <c r="IX58" s="290">
        <v>0</v>
      </c>
      <c r="IY58" s="290">
        <v>0</v>
      </c>
      <c r="IZ58" s="290"/>
      <c r="JA58" s="290"/>
      <c r="JB58" s="150">
        <f t="shared" si="18"/>
        <v>0</v>
      </c>
      <c r="JC58" s="88">
        <f t="shared" si="19"/>
        <v>0</v>
      </c>
      <c r="JD58" s="88">
        <f t="shared" si="20"/>
        <v>0</v>
      </c>
      <c r="JE58" s="291">
        <f t="shared" si="128"/>
        <v>0</v>
      </c>
      <c r="JF58" s="291">
        <v>0</v>
      </c>
      <c r="JG58" s="150">
        <v>0</v>
      </c>
      <c r="JH58" s="150">
        <v>0</v>
      </c>
      <c r="JI58" s="150">
        <v>0</v>
      </c>
      <c r="JJ58" s="150">
        <v>0</v>
      </c>
      <c r="JK58" s="150">
        <v>0</v>
      </c>
      <c r="JL58" s="150">
        <v>0</v>
      </c>
      <c r="JM58" s="150">
        <v>0</v>
      </c>
      <c r="JN58" s="150">
        <v>0</v>
      </c>
      <c r="JO58" s="150">
        <v>0</v>
      </c>
      <c r="JP58" s="150"/>
      <c r="JQ58" s="150"/>
      <c r="JR58" s="291">
        <f t="shared" si="129"/>
        <v>0</v>
      </c>
      <c r="JS58" s="290">
        <v>0</v>
      </c>
      <c r="JT58" s="290">
        <v>0</v>
      </c>
      <c r="JU58" s="290">
        <v>0</v>
      </c>
      <c r="JV58" s="290">
        <v>0</v>
      </c>
      <c r="JW58" s="290">
        <v>0</v>
      </c>
      <c r="JX58" s="290">
        <v>0</v>
      </c>
      <c r="JY58" s="290">
        <v>0</v>
      </c>
      <c r="JZ58" s="290">
        <v>0</v>
      </c>
      <c r="KA58" s="290">
        <v>0</v>
      </c>
      <c r="KB58" s="290">
        <v>0</v>
      </c>
      <c r="KC58" s="290"/>
      <c r="KD58" s="290"/>
      <c r="KE58" s="150">
        <f t="shared" si="21"/>
        <v>0</v>
      </c>
      <c r="KF58" s="88">
        <f t="shared" si="22"/>
        <v>0</v>
      </c>
      <c r="KG58" s="88">
        <f t="shared" si="23"/>
        <v>0</v>
      </c>
      <c r="KH58" s="291">
        <f t="shared" si="130"/>
        <v>14375.6</v>
      </c>
      <c r="KI58" s="291">
        <v>1264.72</v>
      </c>
      <c r="KJ58" s="150">
        <v>1264.72</v>
      </c>
      <c r="KK58" s="150">
        <v>1264.72</v>
      </c>
      <c r="KL58" s="150">
        <v>1264.72</v>
      </c>
      <c r="KM58" s="150">
        <v>1264.72</v>
      </c>
      <c r="KN58" s="150">
        <v>1264.72</v>
      </c>
      <c r="KO58" s="150">
        <v>1696.82</v>
      </c>
      <c r="KP58" s="150">
        <v>1696.82</v>
      </c>
      <c r="KQ58" s="150">
        <v>1696.82</v>
      </c>
      <c r="KR58" s="150">
        <v>1696.82</v>
      </c>
      <c r="KS58" s="150"/>
      <c r="KT58" s="150"/>
      <c r="KU58" s="88">
        <f t="shared" si="131"/>
        <v>20047.831148897407</v>
      </c>
      <c r="KV58" s="290">
        <v>1722.9123326507683</v>
      </c>
      <c r="KW58" s="290">
        <v>1842.1699482084878</v>
      </c>
      <c r="KX58" s="290">
        <v>1830.5427723921571</v>
      </c>
      <c r="KY58" s="290">
        <v>1740.9176169949046</v>
      </c>
      <c r="KZ58" s="290">
        <v>1816.2070883428846</v>
      </c>
      <c r="LA58" s="290">
        <v>2337.492807555434</v>
      </c>
      <c r="LB58" s="290">
        <v>2169.3945332534804</v>
      </c>
      <c r="LC58" s="290">
        <v>2154.1648141398286</v>
      </c>
      <c r="LD58" s="290">
        <v>2221.5780593565028</v>
      </c>
      <c r="LE58" s="290">
        <v>2212.4511760029582</v>
      </c>
      <c r="LF58" s="290"/>
      <c r="LG58" s="290"/>
      <c r="LH58" s="150">
        <f t="shared" si="132"/>
        <v>5672.2311488974065</v>
      </c>
      <c r="LI58" s="88">
        <f t="shared" si="24"/>
        <v>0</v>
      </c>
      <c r="LJ58" s="88">
        <f t="shared" si="25"/>
        <v>5672.2311488974065</v>
      </c>
      <c r="LK58" s="88">
        <f t="shared" si="133"/>
        <v>0</v>
      </c>
      <c r="LL58" s="150"/>
      <c r="LM58" s="150"/>
      <c r="LN58" s="150"/>
      <c r="LO58" s="150"/>
      <c r="LP58" s="150"/>
      <c r="LQ58" s="150"/>
      <c r="LR58" s="150"/>
      <c r="LS58" s="150"/>
      <c r="LT58" s="150"/>
      <c r="LU58" s="150"/>
      <c r="LV58" s="150"/>
      <c r="LW58" s="150"/>
      <c r="LX58" s="88">
        <f t="shared" si="26"/>
        <v>0</v>
      </c>
      <c r="LY58" s="150"/>
      <c r="LZ58" s="150"/>
      <c r="MA58" s="150"/>
      <c r="MB58" s="150"/>
      <c r="MC58" s="150"/>
      <c r="MD58" s="150"/>
      <c r="ME58" s="150"/>
      <c r="MF58" s="150"/>
      <c r="MG58" s="150"/>
      <c r="MH58" s="150"/>
      <c r="MI58" s="150"/>
      <c r="MJ58" s="291">
        <v>0</v>
      </c>
      <c r="MK58" s="150"/>
      <c r="ML58" s="88">
        <f t="shared" si="27"/>
        <v>0</v>
      </c>
      <c r="MM58" s="88">
        <f t="shared" si="28"/>
        <v>0</v>
      </c>
      <c r="MN58" s="88">
        <f t="shared" si="134"/>
        <v>21567.260000000002</v>
      </c>
      <c r="MO58" s="88">
        <v>2111.91</v>
      </c>
      <c r="MP58" s="150">
        <v>2111.91</v>
      </c>
      <c r="MQ58" s="150">
        <v>2111.91</v>
      </c>
      <c r="MR58" s="150">
        <v>2111.91</v>
      </c>
      <c r="MS58" s="150">
        <v>2111.91</v>
      </c>
      <c r="MT58" s="150">
        <v>2111.91</v>
      </c>
      <c r="MU58" s="150">
        <v>2223.9499999999998</v>
      </c>
      <c r="MV58" s="150">
        <v>2223.9499999999998</v>
      </c>
      <c r="MW58" s="150">
        <v>2223.9499999999998</v>
      </c>
      <c r="MX58" s="150">
        <v>2223.9499999999998</v>
      </c>
      <c r="MY58" s="150"/>
      <c r="MZ58" s="150"/>
      <c r="NA58" s="88">
        <f t="shared" si="135"/>
        <v>410.79913058590728</v>
      </c>
      <c r="NB58" s="8">
        <v>0</v>
      </c>
      <c r="NC58" s="8">
        <v>0</v>
      </c>
      <c r="ND58" s="8">
        <v>0</v>
      </c>
      <c r="NE58" s="8">
        <v>0</v>
      </c>
      <c r="NF58" s="8">
        <v>0</v>
      </c>
      <c r="NG58" s="8">
        <v>0</v>
      </c>
      <c r="NH58" s="8">
        <v>0</v>
      </c>
      <c r="NI58" s="8">
        <v>0</v>
      </c>
      <c r="NJ58" s="8">
        <v>0</v>
      </c>
      <c r="NK58" s="8">
        <v>410.79913058590728</v>
      </c>
      <c r="NL58" s="8"/>
      <c r="NM58" s="8"/>
      <c r="NN58" s="150">
        <f t="shared" si="136"/>
        <v>-21156.460869414095</v>
      </c>
      <c r="NO58" s="88">
        <f t="shared" si="29"/>
        <v>-21156.460869414095</v>
      </c>
      <c r="NP58" s="88">
        <f t="shared" si="30"/>
        <v>0</v>
      </c>
      <c r="NQ58" s="86">
        <f t="shared" si="31"/>
        <v>10763.179999999998</v>
      </c>
      <c r="NR58" s="289">
        <f t="shared" si="32"/>
        <v>13301.51</v>
      </c>
      <c r="NS58" s="288">
        <f t="shared" si="33"/>
        <v>2538.3300000000017</v>
      </c>
      <c r="NT58" s="88">
        <f t="shared" si="34"/>
        <v>0</v>
      </c>
      <c r="NU58" s="88">
        <f t="shared" si="35"/>
        <v>2538.3300000000017</v>
      </c>
      <c r="NV58" s="290">
        <f t="shared" si="137"/>
        <v>3162.24</v>
      </c>
      <c r="NW58" s="290">
        <v>289.38</v>
      </c>
      <c r="NX58" s="143">
        <v>289.38</v>
      </c>
      <c r="NY58" s="143">
        <v>289.38</v>
      </c>
      <c r="NZ58" s="290">
        <v>289.38</v>
      </c>
      <c r="OA58" s="290">
        <v>289.38</v>
      </c>
      <c r="OB58" s="290">
        <v>289.38</v>
      </c>
      <c r="OC58" s="290">
        <v>356.49</v>
      </c>
      <c r="OD58" s="290">
        <v>356.49</v>
      </c>
      <c r="OE58" s="290">
        <v>356.49</v>
      </c>
      <c r="OF58" s="290">
        <v>356.49</v>
      </c>
      <c r="OG58" s="290"/>
      <c r="OH58" s="290"/>
      <c r="OI58" s="8">
        <f t="shared" si="138"/>
        <v>4866.3900000000003</v>
      </c>
      <c r="OJ58" s="8">
        <v>0</v>
      </c>
      <c r="OK58" s="8">
        <v>0</v>
      </c>
      <c r="OL58" s="8">
        <v>3348.98</v>
      </c>
      <c r="OM58" s="8"/>
      <c r="ON58" s="8">
        <v>0</v>
      </c>
      <c r="OO58" s="8">
        <v>1517.41</v>
      </c>
      <c r="OP58" s="8">
        <v>0</v>
      </c>
      <c r="OQ58" s="8">
        <v>0</v>
      </c>
      <c r="OR58" s="8">
        <v>0</v>
      </c>
      <c r="OS58" s="8">
        <v>0</v>
      </c>
      <c r="OT58" s="8"/>
      <c r="OU58" s="8"/>
      <c r="OV58" s="143">
        <f t="shared" si="139"/>
        <v>1704.1500000000005</v>
      </c>
      <c r="OW58" s="8">
        <f t="shared" si="36"/>
        <v>0</v>
      </c>
      <c r="OX58" s="8">
        <f t="shared" si="37"/>
        <v>1704.1500000000005</v>
      </c>
      <c r="OY58" s="290">
        <f t="shared" si="140"/>
        <v>4930.0599999999995</v>
      </c>
      <c r="OZ58" s="290">
        <v>465.19</v>
      </c>
      <c r="PA58" s="143">
        <v>465.19</v>
      </c>
      <c r="PB58" s="143">
        <v>465.19</v>
      </c>
      <c r="PC58" s="143">
        <v>465.19</v>
      </c>
      <c r="PD58" s="143">
        <v>465.19</v>
      </c>
      <c r="PE58" s="143">
        <v>465.19</v>
      </c>
      <c r="PF58" s="143">
        <v>534.73</v>
      </c>
      <c r="PG58" s="143">
        <v>534.73</v>
      </c>
      <c r="PH58" s="143">
        <v>534.73</v>
      </c>
      <c r="PI58" s="143">
        <v>534.73</v>
      </c>
      <c r="PJ58" s="143"/>
      <c r="PK58" s="143"/>
      <c r="PL58" s="8">
        <f t="shared" si="141"/>
        <v>0</v>
      </c>
      <c r="PM58" s="290">
        <v>0</v>
      </c>
      <c r="PN58" s="290">
        <v>0</v>
      </c>
      <c r="PO58" s="290">
        <v>0</v>
      </c>
      <c r="PP58" s="290">
        <v>0</v>
      </c>
      <c r="PQ58" s="290">
        <v>0</v>
      </c>
      <c r="PR58" s="290">
        <v>0</v>
      </c>
      <c r="PS58" s="290">
        <v>0</v>
      </c>
      <c r="PT58" s="290">
        <v>0</v>
      </c>
      <c r="PU58" s="290">
        <v>0</v>
      </c>
      <c r="PV58" s="290">
        <v>0</v>
      </c>
      <c r="PW58" s="290"/>
      <c r="PX58" s="290"/>
      <c r="PY58" s="143">
        <f t="shared" si="142"/>
        <v>-4930.0599999999995</v>
      </c>
      <c r="PZ58" s="8">
        <f t="shared" si="38"/>
        <v>-4930.0599999999995</v>
      </c>
      <c r="QA58" s="8">
        <f t="shared" si="39"/>
        <v>0</v>
      </c>
      <c r="QB58" s="290">
        <f t="shared" si="143"/>
        <v>1056.0999999999999</v>
      </c>
      <c r="QC58" s="290">
        <v>93.83</v>
      </c>
      <c r="QD58" s="143">
        <v>93.83</v>
      </c>
      <c r="QE58" s="143">
        <v>93.83</v>
      </c>
      <c r="QF58" s="143">
        <v>93.83</v>
      </c>
      <c r="QG58" s="143">
        <v>93.83</v>
      </c>
      <c r="QH58" s="143">
        <v>93.83</v>
      </c>
      <c r="QI58" s="143">
        <v>123.28</v>
      </c>
      <c r="QJ58" s="143">
        <v>123.28</v>
      </c>
      <c r="QK58" s="143">
        <v>123.28</v>
      </c>
      <c r="QL58" s="143">
        <v>123.28</v>
      </c>
      <c r="QM58" s="143"/>
      <c r="QN58" s="143"/>
      <c r="QO58" s="8">
        <f t="shared" si="144"/>
        <v>0</v>
      </c>
      <c r="QP58" s="290">
        <v>0</v>
      </c>
      <c r="QQ58" s="290">
        <v>0</v>
      </c>
      <c r="QR58" s="290">
        <v>0</v>
      </c>
      <c r="QS58" s="290"/>
      <c r="QT58" s="290">
        <v>0</v>
      </c>
      <c r="QU58" s="290"/>
      <c r="QV58" s="290"/>
      <c r="QW58" s="290">
        <v>0</v>
      </c>
      <c r="QX58" s="290"/>
      <c r="QY58" s="290">
        <v>0</v>
      </c>
      <c r="QZ58" s="290"/>
      <c r="RA58" s="290"/>
      <c r="RB58" s="143">
        <f t="shared" si="145"/>
        <v>-1056.0999999999999</v>
      </c>
      <c r="RC58" s="8">
        <f t="shared" si="40"/>
        <v>-1056.0999999999999</v>
      </c>
      <c r="RD58" s="8">
        <f t="shared" si="41"/>
        <v>0</v>
      </c>
      <c r="RE58" s="290">
        <f t="shared" si="146"/>
        <v>0</v>
      </c>
      <c r="RF58" s="8">
        <v>0</v>
      </c>
      <c r="RG58" s="143">
        <v>0</v>
      </c>
      <c r="RH58" s="143">
        <v>0</v>
      </c>
      <c r="RI58" s="143">
        <v>0</v>
      </c>
      <c r="RJ58" s="143">
        <v>0</v>
      </c>
      <c r="RK58" s="143">
        <v>0</v>
      </c>
      <c r="RL58" s="292">
        <v>0</v>
      </c>
      <c r="RM58" s="143">
        <v>0</v>
      </c>
      <c r="RN58" s="143">
        <v>0</v>
      </c>
      <c r="RO58" s="143">
        <v>0</v>
      </c>
      <c r="RP58" s="143"/>
      <c r="RQ58" s="143"/>
      <c r="RR58" s="8">
        <f t="shared" si="147"/>
        <v>0</v>
      </c>
      <c r="RS58" s="290">
        <v>0</v>
      </c>
      <c r="RT58" s="290"/>
      <c r="RU58" s="290">
        <v>0</v>
      </c>
      <c r="RV58" s="290">
        <v>0</v>
      </c>
      <c r="RW58" s="290">
        <v>0</v>
      </c>
      <c r="RX58" s="290">
        <v>0</v>
      </c>
      <c r="RY58" s="290"/>
      <c r="RZ58" s="290">
        <v>0</v>
      </c>
      <c r="SA58" s="290">
        <v>0</v>
      </c>
      <c r="SB58" s="290">
        <v>0</v>
      </c>
      <c r="SC58" s="290"/>
      <c r="SD58" s="290"/>
      <c r="SE58" s="8">
        <f t="shared" si="42"/>
        <v>0</v>
      </c>
      <c r="SF58" s="8">
        <f t="shared" si="43"/>
        <v>0</v>
      </c>
      <c r="SG58" s="8">
        <f t="shared" si="44"/>
        <v>0</v>
      </c>
      <c r="SH58" s="290">
        <f t="shared" si="148"/>
        <v>0</v>
      </c>
      <c r="SI58" s="290">
        <v>0</v>
      </c>
      <c r="SJ58" s="143">
        <v>0</v>
      </c>
      <c r="SK58" s="143">
        <v>0</v>
      </c>
      <c r="SL58" s="143">
        <v>0</v>
      </c>
      <c r="SM58" s="143">
        <v>0</v>
      </c>
      <c r="SN58" s="143">
        <v>0</v>
      </c>
      <c r="SO58" s="143">
        <v>0</v>
      </c>
      <c r="SP58" s="143">
        <v>0</v>
      </c>
      <c r="SQ58" s="143">
        <v>0</v>
      </c>
      <c r="SR58" s="143">
        <v>0</v>
      </c>
      <c r="SS58" s="143"/>
      <c r="ST58" s="143"/>
      <c r="SU58" s="8">
        <f t="shared" si="149"/>
        <v>5487.55</v>
      </c>
      <c r="SV58" s="290">
        <v>0</v>
      </c>
      <c r="SW58" s="290">
        <v>0</v>
      </c>
      <c r="SX58" s="290">
        <v>5487.55</v>
      </c>
      <c r="SY58" s="290">
        <v>0</v>
      </c>
      <c r="SZ58" s="290">
        <v>0</v>
      </c>
      <c r="TA58" s="290"/>
      <c r="TB58" s="290"/>
      <c r="TC58" s="290">
        <v>0</v>
      </c>
      <c r="TD58" s="290">
        <v>0</v>
      </c>
      <c r="TE58" s="290">
        <f>VLOOKUP(C58,'[2]Фін.рез.(витрати)'!$C$8:$AH$94,32,0)</f>
        <v>0</v>
      </c>
      <c r="TF58" s="290"/>
      <c r="TG58" s="290"/>
      <c r="TH58" s="8">
        <f t="shared" si="45"/>
        <v>5487.55</v>
      </c>
      <c r="TI58" s="8">
        <f t="shared" si="46"/>
        <v>0</v>
      </c>
      <c r="TJ58" s="8">
        <f t="shared" si="47"/>
        <v>5487.55</v>
      </c>
      <c r="TK58" s="290">
        <f t="shared" si="150"/>
        <v>1558.9</v>
      </c>
      <c r="TL58" s="290">
        <v>137.55000000000001</v>
      </c>
      <c r="TM58" s="143">
        <v>137.55000000000001</v>
      </c>
      <c r="TN58" s="143">
        <v>137.55000000000001</v>
      </c>
      <c r="TO58" s="143">
        <v>137.55000000000001</v>
      </c>
      <c r="TP58" s="143">
        <v>137.55000000000001</v>
      </c>
      <c r="TQ58" s="143">
        <v>137.55000000000001</v>
      </c>
      <c r="TR58" s="143">
        <v>183.4</v>
      </c>
      <c r="TS58" s="143">
        <v>183.4</v>
      </c>
      <c r="TT58" s="143">
        <v>183.4</v>
      </c>
      <c r="TU58" s="143">
        <v>183.4</v>
      </c>
      <c r="TV58" s="143"/>
      <c r="TW58" s="143"/>
      <c r="TX58" s="8">
        <f t="shared" si="151"/>
        <v>2947.57</v>
      </c>
      <c r="TY58" s="290">
        <v>0</v>
      </c>
      <c r="TZ58" s="290">
        <v>0</v>
      </c>
      <c r="UA58" s="290">
        <v>0</v>
      </c>
      <c r="UB58" s="290">
        <v>0</v>
      </c>
      <c r="UC58" s="290">
        <v>0</v>
      </c>
      <c r="UD58" s="290">
        <v>2947.57</v>
      </c>
      <c r="UE58" s="290">
        <v>0</v>
      </c>
      <c r="UF58" s="290">
        <v>0</v>
      </c>
      <c r="UG58" s="290">
        <v>0</v>
      </c>
      <c r="UH58" s="290">
        <f>VLOOKUP(C58,'[2]Фін.рез.(витрати)'!$C$8:$AI$94,33,0)</f>
        <v>0</v>
      </c>
      <c r="UI58" s="290"/>
      <c r="UJ58" s="290"/>
      <c r="UK58" s="8">
        <f t="shared" si="48"/>
        <v>1388.67</v>
      </c>
      <c r="UL58" s="8">
        <f t="shared" si="49"/>
        <v>0</v>
      </c>
      <c r="UM58" s="8">
        <f t="shared" si="50"/>
        <v>1388.67</v>
      </c>
      <c r="UN58" s="290">
        <f t="shared" si="152"/>
        <v>55.88</v>
      </c>
      <c r="UO58" s="290">
        <v>4.8600000000000003</v>
      </c>
      <c r="UP58" s="143">
        <v>4.8600000000000003</v>
      </c>
      <c r="UQ58" s="143">
        <v>4.8600000000000003</v>
      </c>
      <c r="UR58" s="143">
        <v>4.8600000000000003</v>
      </c>
      <c r="US58" s="143">
        <v>4.8600000000000003</v>
      </c>
      <c r="UT58" s="143">
        <v>4.8600000000000003</v>
      </c>
      <c r="UU58" s="143">
        <v>6.68</v>
      </c>
      <c r="UV58" s="143">
        <v>6.68</v>
      </c>
      <c r="UW58" s="143">
        <v>6.68</v>
      </c>
      <c r="UX58" s="143">
        <v>6.68</v>
      </c>
      <c r="UY58" s="143"/>
      <c r="UZ58" s="143"/>
      <c r="VA58" s="8">
        <f t="shared" si="51"/>
        <v>0</v>
      </c>
      <c r="VB58" s="143"/>
      <c r="VC58" s="143"/>
      <c r="VD58" s="143"/>
      <c r="VE58" s="143"/>
      <c r="VF58" s="143"/>
      <c r="VG58" s="143"/>
      <c r="VH58" s="143"/>
      <c r="VI58" s="143"/>
      <c r="VJ58" s="143"/>
      <c r="VK58" s="143"/>
      <c r="VL58" s="143"/>
      <c r="VM58" s="143"/>
      <c r="VN58" s="8">
        <f t="shared" si="52"/>
        <v>-55.88</v>
      </c>
      <c r="VO58" s="8">
        <f t="shared" si="53"/>
        <v>-55.88</v>
      </c>
      <c r="VP58" s="8">
        <f t="shared" si="54"/>
        <v>0</v>
      </c>
      <c r="VQ58" s="88">
        <f t="shared" si="55"/>
        <v>0</v>
      </c>
      <c r="VR58" s="150"/>
      <c r="VS58" s="150"/>
      <c r="VT58" s="150"/>
      <c r="VU58" s="150"/>
      <c r="VV58" s="150"/>
      <c r="VW58" s="150"/>
      <c r="VX58" s="150"/>
      <c r="VY58" s="150"/>
      <c r="VZ58" s="150"/>
      <c r="WA58" s="150"/>
      <c r="WB58" s="150"/>
      <c r="WC58" s="150"/>
      <c r="WD58" s="88">
        <f t="shared" si="56"/>
        <v>0</v>
      </c>
      <c r="WE58" s="143"/>
      <c r="WF58" s="143"/>
      <c r="WG58" s="143"/>
      <c r="WH58" s="143"/>
      <c r="WI58" s="143"/>
      <c r="WJ58" s="143"/>
      <c r="WK58" s="143"/>
      <c r="WL58" s="143"/>
      <c r="WM58" s="143"/>
      <c r="WN58" s="143"/>
      <c r="WO58" s="143"/>
      <c r="WP58" s="143"/>
      <c r="WQ58" s="88">
        <f t="shared" si="57"/>
        <v>0</v>
      </c>
      <c r="WR58" s="88">
        <f t="shared" si="58"/>
        <v>0</v>
      </c>
      <c r="WS58" s="88">
        <f t="shared" si="59"/>
        <v>0</v>
      </c>
      <c r="WT58" s="291">
        <f t="shared" si="153"/>
        <v>57269.000000000007</v>
      </c>
      <c r="WU58" s="291">
        <v>4950.76</v>
      </c>
      <c r="WV58" s="150">
        <v>4950.76</v>
      </c>
      <c r="WW58" s="150">
        <v>4950.76</v>
      </c>
      <c r="WX58" s="150">
        <v>4950.76</v>
      </c>
      <c r="WY58" s="150">
        <v>4950.76</v>
      </c>
      <c r="WZ58" s="150">
        <v>4950.76</v>
      </c>
      <c r="XA58" s="150">
        <v>6891.11</v>
      </c>
      <c r="XB58" s="150">
        <v>6891.11</v>
      </c>
      <c r="XC58" s="150">
        <v>6891.11</v>
      </c>
      <c r="XD58" s="150">
        <v>6891.11</v>
      </c>
      <c r="XE58" s="150"/>
      <c r="XF58" s="150"/>
      <c r="XG58" s="291">
        <f t="shared" si="154"/>
        <v>62977.282934780844</v>
      </c>
      <c r="XH58" s="290">
        <v>6952.5443980844202</v>
      </c>
      <c r="XI58" s="290">
        <v>7057.7492894111201</v>
      </c>
      <c r="XJ58" s="290"/>
      <c r="XK58" s="290">
        <v>5396.4617593202356</v>
      </c>
      <c r="XL58" s="290">
        <v>6121.8561546895844</v>
      </c>
      <c r="XM58" s="290">
        <v>8029.0147508991749</v>
      </c>
      <c r="XN58" s="290">
        <v>5024.6394039878787</v>
      </c>
      <c r="XO58" s="290">
        <v>7995.071718604484</v>
      </c>
      <c r="XP58" s="290">
        <v>8901.7531841200926</v>
      </c>
      <c r="XQ58" s="290">
        <f>VLOOKUP(C58,'[2]Фін.рез.(витрати)'!$C$8:$AL$94,36,0)</f>
        <v>7498.1922756638523</v>
      </c>
      <c r="XR58" s="290"/>
      <c r="XS58" s="290"/>
      <c r="XT58" s="88">
        <f t="shared" si="60"/>
        <v>5708.2829347808365</v>
      </c>
      <c r="XU58" s="88">
        <f t="shared" si="61"/>
        <v>0</v>
      </c>
      <c r="XV58" s="88">
        <f t="shared" si="62"/>
        <v>5708.2829347808365</v>
      </c>
      <c r="XW58" s="291">
        <f t="shared" si="155"/>
        <v>23154.959999999999</v>
      </c>
      <c r="XX58" s="291">
        <v>2055.7600000000002</v>
      </c>
      <c r="XY58" s="150">
        <v>2055.7600000000002</v>
      </c>
      <c r="XZ58" s="150">
        <v>2055.7600000000002</v>
      </c>
      <c r="YA58" s="150">
        <v>2055.7600000000002</v>
      </c>
      <c r="YB58" s="150">
        <v>2055.7600000000002</v>
      </c>
      <c r="YC58" s="150">
        <v>2055.7600000000002</v>
      </c>
      <c r="YD58" s="150">
        <v>2705.1</v>
      </c>
      <c r="YE58" s="150">
        <v>2705.1</v>
      </c>
      <c r="YF58" s="150">
        <v>2705.1</v>
      </c>
      <c r="YG58" s="150">
        <v>2705.1</v>
      </c>
      <c r="YH58" s="150"/>
      <c r="YI58" s="150"/>
      <c r="YJ58" s="88">
        <f t="shared" si="156"/>
        <v>21757.858116606272</v>
      </c>
      <c r="YK58" s="290">
        <v>2635.4814706664524</v>
      </c>
      <c r="YL58" s="290">
        <v>1981.7515109323247</v>
      </c>
      <c r="YM58" s="290">
        <v>2028.2351982279779</v>
      </c>
      <c r="YN58" s="290">
        <v>1972.3571197661513</v>
      </c>
      <c r="YO58" s="290">
        <v>1945.3474339385057</v>
      </c>
      <c r="YP58" s="290">
        <v>2537.8085787804084</v>
      </c>
      <c r="YQ58" s="290">
        <v>1527.0230859689318</v>
      </c>
      <c r="YR58" s="290">
        <v>2407.7965639736394</v>
      </c>
      <c r="YS58" s="290">
        <v>2329.9637010890751</v>
      </c>
      <c r="YT58" s="290">
        <f>VLOOKUP(C58,'[2]Фін.рез.(витрати)'!$C$8:$AM$94,37,0)</f>
        <v>2392.093453262803</v>
      </c>
      <c r="YU58" s="290"/>
      <c r="YV58" s="290"/>
      <c r="YW58" s="143">
        <f t="shared" si="157"/>
        <v>-1397.1018833937269</v>
      </c>
      <c r="YX58" s="88">
        <f t="shared" si="63"/>
        <v>-1397.1018833937269</v>
      </c>
      <c r="YY58" s="88">
        <f t="shared" si="64"/>
        <v>0</v>
      </c>
      <c r="YZ58" s="291">
        <f t="shared" si="158"/>
        <v>5029.72</v>
      </c>
      <c r="ZA58" s="291">
        <v>518.64</v>
      </c>
      <c r="ZB58" s="150">
        <v>518.64</v>
      </c>
      <c r="ZC58" s="150">
        <v>518.64</v>
      </c>
      <c r="ZD58" s="150">
        <v>518.64</v>
      </c>
      <c r="ZE58" s="150">
        <v>518.64</v>
      </c>
      <c r="ZF58" s="150">
        <v>518.64</v>
      </c>
      <c r="ZG58" s="150">
        <v>479.47</v>
      </c>
      <c r="ZH58" s="150">
        <v>479.47</v>
      </c>
      <c r="ZI58" s="150">
        <v>479.47</v>
      </c>
      <c r="ZJ58" s="150">
        <v>479.47</v>
      </c>
      <c r="ZK58" s="150"/>
      <c r="ZL58" s="150"/>
      <c r="ZM58" s="88">
        <f t="shared" si="159"/>
        <v>12423.624600780531</v>
      </c>
      <c r="ZN58" s="291"/>
      <c r="ZO58" s="290">
        <v>1525.6092842246826</v>
      </c>
      <c r="ZP58" s="290">
        <v>8595.8716088327001</v>
      </c>
      <c r="ZQ58" s="290">
        <v>2302.1437077231503</v>
      </c>
      <c r="ZR58" s="290"/>
      <c r="ZS58" s="290"/>
      <c r="ZT58" s="290"/>
      <c r="ZU58" s="290"/>
      <c r="ZV58" s="290"/>
      <c r="ZW58" s="290"/>
      <c r="ZX58" s="290"/>
      <c r="ZY58" s="290"/>
      <c r="ZZ58" s="88">
        <f t="shared" si="65"/>
        <v>7393.9046007805309</v>
      </c>
      <c r="AAA58" s="88">
        <f t="shared" si="66"/>
        <v>0</v>
      </c>
      <c r="AAB58" s="88">
        <f t="shared" si="67"/>
        <v>7393.9046007805309</v>
      </c>
      <c r="AAC58" s="291">
        <f t="shared" si="160"/>
        <v>21.299999999999994</v>
      </c>
      <c r="AAD58" s="291">
        <v>2.13</v>
      </c>
      <c r="AAE58" s="150">
        <v>2.13</v>
      </c>
      <c r="AAF58" s="150">
        <v>2.13</v>
      </c>
      <c r="AAG58" s="150">
        <v>2.13</v>
      </c>
      <c r="AAH58" s="150">
        <v>2.13</v>
      </c>
      <c r="AAI58" s="150">
        <v>2.13</v>
      </c>
      <c r="AAJ58" s="150">
        <v>2.13</v>
      </c>
      <c r="AAK58" s="150">
        <v>2.13</v>
      </c>
      <c r="AAL58" s="150">
        <v>2.13</v>
      </c>
      <c r="AAM58" s="150">
        <v>2.13</v>
      </c>
      <c r="AAN58" s="150"/>
      <c r="AAO58" s="150"/>
      <c r="AAP58" s="88">
        <f t="shared" si="161"/>
        <v>24.745401736000002</v>
      </c>
      <c r="AAQ58" s="290">
        <v>2.5603853000000001</v>
      </c>
      <c r="AAR58" s="290">
        <v>2.5033666020000003</v>
      </c>
      <c r="AAS58" s="290">
        <v>2.4974884000000004</v>
      </c>
      <c r="AAT58" s="290">
        <v>2.484823</v>
      </c>
      <c r="AAU58" s="290">
        <v>2.4962750339999999</v>
      </c>
      <c r="AAV58" s="290">
        <v>2.4963356000000001</v>
      </c>
      <c r="AAW58" s="290">
        <v>2.4381170000000001</v>
      </c>
      <c r="AAX58" s="290">
        <v>2.4190694000000001</v>
      </c>
      <c r="AAY58" s="290">
        <v>2.4015684000000004</v>
      </c>
      <c r="AAZ58" s="290">
        <f>VLOOKUP(C58,'[2]Фін.рез.(витрати)'!$C$8:$AO$94,39,0)</f>
        <v>2.4479730000000002</v>
      </c>
      <c r="ABA58" s="290"/>
      <c r="ABB58" s="290"/>
      <c r="ABC58" s="88">
        <f t="shared" si="68"/>
        <v>3.445401736000008</v>
      </c>
      <c r="ABD58" s="88">
        <f t="shared" si="69"/>
        <v>0</v>
      </c>
      <c r="ABE58" s="88">
        <f t="shared" si="70"/>
        <v>3.445401736000008</v>
      </c>
      <c r="ABF58" s="291">
        <f t="shared" si="162"/>
        <v>4.5799999999999992</v>
      </c>
      <c r="ABG58" s="291">
        <v>0.45</v>
      </c>
      <c r="ABH58" s="150">
        <v>0.45</v>
      </c>
      <c r="ABI58" s="150">
        <v>0.45</v>
      </c>
      <c r="ABJ58" s="150">
        <v>0.45</v>
      </c>
      <c r="ABK58" s="150">
        <v>0.45</v>
      </c>
      <c r="ABL58" s="150">
        <v>0.45</v>
      </c>
      <c r="ABM58" s="150">
        <v>0.47</v>
      </c>
      <c r="ABN58" s="150">
        <v>0.47</v>
      </c>
      <c r="ABO58" s="150">
        <v>0.47</v>
      </c>
      <c r="ABP58" s="150">
        <v>0.47</v>
      </c>
      <c r="ABQ58" s="150"/>
      <c r="ABR58" s="150"/>
      <c r="ABS58" s="88">
        <f t="shared" si="163"/>
        <v>0</v>
      </c>
      <c r="ABT58" s="290">
        <v>0</v>
      </c>
      <c r="ABU58" s="290"/>
      <c r="ABV58" s="290"/>
      <c r="ABW58" s="290"/>
      <c r="ABX58" s="290"/>
      <c r="ABY58" s="290"/>
      <c r="ABZ58" s="290"/>
      <c r="ACA58" s="290">
        <v>0</v>
      </c>
      <c r="ACB58" s="290">
        <v>0</v>
      </c>
      <c r="ACC58" s="290">
        <f>VLOOKUP(C58,'[2]Фін.рез.(витрати)'!$C$8:$AP$94,40,0)</f>
        <v>0</v>
      </c>
      <c r="ACD58" s="290"/>
      <c r="ACE58" s="290"/>
      <c r="ACF58" s="88">
        <f t="shared" si="71"/>
        <v>-4.5799999999999992</v>
      </c>
      <c r="ACG58" s="88">
        <f t="shared" si="72"/>
        <v>-4.5799999999999992</v>
      </c>
      <c r="ACH58" s="88">
        <f t="shared" si="73"/>
        <v>0</v>
      </c>
      <c r="ACI58" s="86">
        <f t="shared" si="74"/>
        <v>20839.340000000004</v>
      </c>
      <c r="ACJ58" s="88">
        <f t="shared" si="75"/>
        <v>1577.2793260320004</v>
      </c>
      <c r="ACK58" s="288">
        <f t="shared" si="76"/>
        <v>-19262.060673968004</v>
      </c>
      <c r="ACL58" s="88">
        <f t="shared" si="77"/>
        <v>-19262.060673968004</v>
      </c>
      <c r="ACM58" s="88">
        <f t="shared" si="78"/>
        <v>0</v>
      </c>
      <c r="ACN58" s="290">
        <f t="shared" si="164"/>
        <v>20839.340000000004</v>
      </c>
      <c r="ACO58" s="290">
        <v>2145.35</v>
      </c>
      <c r="ACP58" s="143">
        <v>2145.35</v>
      </c>
      <c r="ACQ58" s="143">
        <v>2145.35</v>
      </c>
      <c r="ACR58" s="143">
        <v>2145.35</v>
      </c>
      <c r="ACS58" s="143">
        <v>2145.35</v>
      </c>
      <c r="ACT58" s="143">
        <v>2145.35</v>
      </c>
      <c r="ACU58" s="143">
        <v>1991.81</v>
      </c>
      <c r="ACV58" s="143">
        <v>1991.81</v>
      </c>
      <c r="ACW58" s="143">
        <v>1991.81</v>
      </c>
      <c r="ACX58" s="143">
        <v>1991.81</v>
      </c>
      <c r="ACY58" s="143"/>
      <c r="ACZ58" s="143"/>
      <c r="ADA58" s="8">
        <f t="shared" si="165"/>
        <v>1577.2793260320004</v>
      </c>
      <c r="ADB58" s="290">
        <v>243.00384120000001</v>
      </c>
      <c r="ADC58" s="290">
        <v>139.27821458400001</v>
      </c>
      <c r="ADD58" s="290">
        <v>155.2983696</v>
      </c>
      <c r="ADE58" s="290">
        <v>85.387554000000009</v>
      </c>
      <c r="ADF58" s="290">
        <v>179.731802448</v>
      </c>
      <c r="ADG58" s="290">
        <v>159.31152900000001</v>
      </c>
      <c r="ADH58" s="290">
        <v>139.63761</v>
      </c>
      <c r="ADI58" s="290">
        <v>150.42213360000002</v>
      </c>
      <c r="ADJ58" s="290">
        <v>168.98308560000001</v>
      </c>
      <c r="ADK58" s="290">
        <f>VLOOKUP(C58,'[2]Фін.рез.(витрати)'!$C$8:$AR$94,42,0)</f>
        <v>156.22518600000001</v>
      </c>
      <c r="ADL58" s="290"/>
      <c r="ADM58" s="290"/>
      <c r="ADN58" s="8">
        <f t="shared" si="79"/>
        <v>-19262.060673968004</v>
      </c>
      <c r="ADO58" s="8">
        <f t="shared" si="80"/>
        <v>-19262.060673968004</v>
      </c>
      <c r="ADP58" s="8">
        <f t="shared" si="81"/>
        <v>0</v>
      </c>
      <c r="ADQ58" s="290">
        <f t="shared" si="166"/>
        <v>0</v>
      </c>
      <c r="ADR58" s="290">
        <v>0</v>
      </c>
      <c r="ADS58" s="143">
        <v>0</v>
      </c>
      <c r="ADT58" s="143">
        <v>0</v>
      </c>
      <c r="ADU58" s="143">
        <v>0</v>
      </c>
      <c r="ADV58" s="143">
        <v>0</v>
      </c>
      <c r="ADW58" s="143">
        <v>0</v>
      </c>
      <c r="ADX58" s="143">
        <v>0</v>
      </c>
      <c r="ADY58" s="143">
        <v>0</v>
      </c>
      <c r="ADZ58" s="143">
        <v>0</v>
      </c>
      <c r="AEA58" s="143">
        <v>0</v>
      </c>
      <c r="AEB58" s="143"/>
      <c r="AEC58" s="143"/>
      <c r="AED58" s="8">
        <f t="shared" si="167"/>
        <v>0</v>
      </c>
      <c r="AEE58" s="290">
        <v>0</v>
      </c>
      <c r="AEF58" s="290">
        <v>0</v>
      </c>
      <c r="AEG58" s="290">
        <v>0</v>
      </c>
      <c r="AEH58" s="290">
        <v>0</v>
      </c>
      <c r="AEI58" s="290">
        <v>0</v>
      </c>
      <c r="AEJ58" s="290">
        <v>0</v>
      </c>
      <c r="AEK58" s="290">
        <v>0</v>
      </c>
      <c r="AEL58" s="290">
        <v>0</v>
      </c>
      <c r="AEM58" s="290">
        <v>0</v>
      </c>
      <c r="AEN58" s="290">
        <f>VLOOKUP(C58,'[2]Фін.рез.(витрати)'!$C$8:$AS$94,43,0)</f>
        <v>0</v>
      </c>
      <c r="AEO58" s="290"/>
      <c r="AEP58" s="290"/>
      <c r="AEQ58" s="8">
        <f t="shared" si="82"/>
        <v>0</v>
      </c>
      <c r="AER58" s="8">
        <f t="shared" si="83"/>
        <v>0</v>
      </c>
      <c r="AES58" s="8">
        <f t="shared" si="84"/>
        <v>0</v>
      </c>
      <c r="AET58" s="290">
        <f t="shared" si="168"/>
        <v>0</v>
      </c>
      <c r="AEU58" s="290"/>
      <c r="AEV58" s="143"/>
      <c r="AEW58" s="143"/>
      <c r="AEX58" s="143"/>
      <c r="AEY58" s="143"/>
      <c r="AEZ58" s="143"/>
      <c r="AFA58" s="143"/>
      <c r="AFB58" s="143"/>
      <c r="AFC58" s="143"/>
      <c r="AFD58" s="143"/>
      <c r="AFE58" s="143"/>
      <c r="AFF58" s="143"/>
      <c r="AFG58" s="8">
        <f t="shared" si="169"/>
        <v>0</v>
      </c>
      <c r="AFH58" s="290"/>
      <c r="AFI58" s="290"/>
      <c r="AFJ58" s="290"/>
      <c r="AFK58" s="290"/>
      <c r="AFL58" s="290"/>
      <c r="AFM58" s="290"/>
      <c r="AFN58" s="290"/>
      <c r="AFO58" s="290"/>
      <c r="AFP58" s="290"/>
      <c r="AFQ58" s="290"/>
      <c r="AFR58" s="290"/>
      <c r="AFS58" s="290"/>
      <c r="AFT58" s="8">
        <f t="shared" si="85"/>
        <v>0</v>
      </c>
      <c r="AFU58" s="8">
        <f t="shared" si="86"/>
        <v>0</v>
      </c>
      <c r="AFV58" s="94">
        <f t="shared" si="87"/>
        <v>0</v>
      </c>
      <c r="AFW58" s="293">
        <f t="shared" si="88"/>
        <v>192278.03999999995</v>
      </c>
      <c r="AFX58" s="294">
        <f t="shared" si="89"/>
        <v>182982.63513683088</v>
      </c>
      <c r="AFY58" s="295">
        <f t="shared" si="90"/>
        <v>-9295.4048631690675</v>
      </c>
      <c r="AFZ58" s="8">
        <f t="shared" si="170"/>
        <v>-9295.4048631690675</v>
      </c>
      <c r="AGA58" s="95">
        <f t="shared" si="171"/>
        <v>0</v>
      </c>
      <c r="AGB58" s="296">
        <f t="shared" si="91"/>
        <v>230733.64799999993</v>
      </c>
      <c r="AGC58" s="295">
        <f t="shared" si="91"/>
        <v>219579.16216419704</v>
      </c>
      <c r="AGD58" s="295">
        <f t="shared" si="92"/>
        <v>-11154.485835802887</v>
      </c>
      <c r="AGE58" s="8">
        <f t="shared" si="93"/>
        <v>-11154.485835802887</v>
      </c>
      <c r="AGF58" s="94">
        <f t="shared" si="94"/>
        <v>0</v>
      </c>
      <c r="AGG58" s="107">
        <f t="shared" si="172"/>
        <v>11536.682399999998</v>
      </c>
      <c r="AGH58" s="140">
        <f t="shared" si="173"/>
        <v>10978.958108209852</v>
      </c>
      <c r="AGI58" s="295">
        <f t="shared" si="95"/>
        <v>-557.7242917901458</v>
      </c>
      <c r="AGJ58" s="8">
        <f t="shared" si="96"/>
        <v>-557.7242917901458</v>
      </c>
      <c r="AGK58" s="95">
        <f t="shared" si="97"/>
        <v>0</v>
      </c>
      <c r="AGL58" s="108">
        <f t="shared" si="174"/>
        <v>242270.33039999992</v>
      </c>
      <c r="AGM58" s="108">
        <f t="shared" si="174"/>
        <v>230558.1202724069</v>
      </c>
      <c r="AGN58" s="297">
        <f t="shared" si="99"/>
        <v>-11712.210127593018</v>
      </c>
      <c r="AGO58" s="108">
        <f t="shared" si="100"/>
        <v>-11712.210127593018</v>
      </c>
      <c r="AGP58" s="109">
        <f t="shared" si="101"/>
        <v>0</v>
      </c>
      <c r="AGQ58" s="139">
        <f t="shared" si="175"/>
        <v>4.7619047619047616E-2</v>
      </c>
      <c r="AGR58" s="298"/>
      <c r="AGS58" s="298">
        <v>0.05</v>
      </c>
      <c r="AGT58" s="299"/>
      <c r="AGU58" s="177"/>
      <c r="AGV58" s="9"/>
      <c r="AGW58" s="9"/>
      <c r="AGX58" s="9"/>
      <c r="AGY58" s="9"/>
      <c r="AGZ58" s="9"/>
      <c r="AHA58" s="9"/>
      <c r="AHB58" s="9"/>
      <c r="AHC58" s="9"/>
      <c r="AHD58" s="9"/>
      <c r="AHE58" s="9"/>
      <c r="AHF58" s="9"/>
      <c r="AHG58" s="9"/>
      <c r="AHH58" s="9"/>
    </row>
    <row r="59" spans="1:892" s="141" customFormat="1" ht="12.75" outlineLevel="1" x14ac:dyDescent="0.25">
      <c r="A59" s="154">
        <v>489</v>
      </c>
      <c r="B59" s="285">
        <v>3</v>
      </c>
      <c r="C59" s="300" t="s">
        <v>760</v>
      </c>
      <c r="D59" s="301">
        <v>5</v>
      </c>
      <c r="E59" s="149">
        <v>2644</v>
      </c>
      <c r="F59" s="288">
        <f t="shared" si="0"/>
        <v>39529.359999999986</v>
      </c>
      <c r="G59" s="289">
        <f t="shared" si="1"/>
        <v>47510.13823084606</v>
      </c>
      <c r="H59" s="288">
        <f t="shared" si="2"/>
        <v>7980.7782308460737</v>
      </c>
      <c r="I59" s="88">
        <f t="shared" si="3"/>
        <v>0</v>
      </c>
      <c r="J59" s="88">
        <f t="shared" si="4"/>
        <v>7980.7782308460737</v>
      </c>
      <c r="K59" s="290">
        <f t="shared" si="102"/>
        <v>15861.499999999996</v>
      </c>
      <c r="L59" s="143">
        <v>1396.55</v>
      </c>
      <c r="M59" s="143">
        <v>1396.55</v>
      </c>
      <c r="N59" s="143">
        <v>1396.55</v>
      </c>
      <c r="O59" s="143">
        <v>1396.55</v>
      </c>
      <c r="P59" s="143">
        <v>1396.55</v>
      </c>
      <c r="Q59" s="143">
        <v>1396.55</v>
      </c>
      <c r="R59" s="143">
        <v>1870.55</v>
      </c>
      <c r="S59" s="143">
        <v>1870.55</v>
      </c>
      <c r="T59" s="143">
        <v>1870.55</v>
      </c>
      <c r="U59" s="143">
        <v>1870.55</v>
      </c>
      <c r="V59" s="143"/>
      <c r="W59" s="143"/>
      <c r="X59" s="143">
        <f t="shared" si="103"/>
        <v>19765.017305463974</v>
      </c>
      <c r="Y59" s="290">
        <v>0</v>
      </c>
      <c r="Z59" s="290">
        <v>0</v>
      </c>
      <c r="AA59" s="290">
        <v>9052.0976338533674</v>
      </c>
      <c r="AB59" s="290">
        <v>0</v>
      </c>
      <c r="AC59" s="290">
        <v>0</v>
      </c>
      <c r="AD59" s="290">
        <v>0</v>
      </c>
      <c r="AE59" s="290">
        <v>0</v>
      </c>
      <c r="AF59" s="290">
        <v>0</v>
      </c>
      <c r="AG59" s="290">
        <v>10712.919671610605</v>
      </c>
      <c r="AH59" s="290">
        <v>0</v>
      </c>
      <c r="AI59" s="290"/>
      <c r="AJ59" s="290"/>
      <c r="AK59" s="143"/>
      <c r="AL59" s="143">
        <f t="shared" si="104"/>
        <v>0</v>
      </c>
      <c r="AM59" s="143">
        <f t="shared" si="5"/>
        <v>0</v>
      </c>
      <c r="AN59" s="290">
        <f t="shared" si="105"/>
        <v>2333.96</v>
      </c>
      <c r="AO59" s="143">
        <v>205.22</v>
      </c>
      <c r="AP59" s="143">
        <v>205.22</v>
      </c>
      <c r="AQ59" s="143">
        <v>205.22</v>
      </c>
      <c r="AR59" s="143">
        <v>205.22</v>
      </c>
      <c r="AS59" s="143">
        <v>205.22</v>
      </c>
      <c r="AT59" s="143">
        <v>205.22</v>
      </c>
      <c r="AU59" s="143">
        <v>275.66000000000003</v>
      </c>
      <c r="AV59" s="143">
        <v>275.66000000000003</v>
      </c>
      <c r="AW59" s="143">
        <v>275.66000000000003</v>
      </c>
      <c r="AX59" s="143">
        <v>275.66000000000003</v>
      </c>
      <c r="AY59" s="143"/>
      <c r="AZ59" s="143"/>
      <c r="BA59" s="8">
        <f t="shared" si="106"/>
        <v>3438.4721507736404</v>
      </c>
      <c r="BB59" s="290">
        <v>0</v>
      </c>
      <c r="BC59" s="290">
        <v>0</v>
      </c>
      <c r="BD59" s="290">
        <v>1574.762817789185</v>
      </c>
      <c r="BE59" s="290">
        <v>0</v>
      </c>
      <c r="BF59" s="290">
        <v>0</v>
      </c>
      <c r="BG59" s="290">
        <v>0</v>
      </c>
      <c r="BH59" s="290">
        <v>0</v>
      </c>
      <c r="BI59" s="290">
        <v>0</v>
      </c>
      <c r="BJ59" s="290">
        <v>1863.7093329844554</v>
      </c>
      <c r="BK59" s="290">
        <v>0</v>
      </c>
      <c r="BL59" s="290"/>
      <c r="BM59" s="290"/>
      <c r="BN59" s="143"/>
      <c r="BO59" s="8">
        <f t="shared" si="6"/>
        <v>0</v>
      </c>
      <c r="BP59" s="8">
        <f t="shared" si="7"/>
        <v>0</v>
      </c>
      <c r="BQ59" s="290">
        <f t="shared" si="107"/>
        <v>1519.96</v>
      </c>
      <c r="BR59" s="143">
        <v>144.58000000000001</v>
      </c>
      <c r="BS59" s="263">
        <v>144.58000000000001</v>
      </c>
      <c r="BT59" s="143">
        <v>144.58000000000001</v>
      </c>
      <c r="BU59" s="143">
        <v>144.58000000000001</v>
      </c>
      <c r="BV59" s="143">
        <v>144.58000000000001</v>
      </c>
      <c r="BW59" s="143">
        <v>144.58000000000001</v>
      </c>
      <c r="BX59" s="143">
        <v>163.12</v>
      </c>
      <c r="BY59" s="143">
        <v>163.12</v>
      </c>
      <c r="BZ59" s="143">
        <v>163.12</v>
      </c>
      <c r="CA59" s="143">
        <v>163.12</v>
      </c>
      <c r="CB59" s="143"/>
      <c r="CC59" s="143"/>
      <c r="CD59" s="290">
        <f t="shared" si="108"/>
        <v>1626.4476963479997</v>
      </c>
      <c r="CE59" s="290">
        <v>168.28714289999999</v>
      </c>
      <c r="CF59" s="290">
        <v>164.539459386</v>
      </c>
      <c r="CG59" s="290">
        <v>164.15310119999998</v>
      </c>
      <c r="CH59" s="290">
        <v>163.320639</v>
      </c>
      <c r="CI59" s="290">
        <v>164.07334996199998</v>
      </c>
      <c r="CJ59" s="290">
        <v>164.0772585</v>
      </c>
      <c r="CK59" s="290">
        <v>160.25078099999999</v>
      </c>
      <c r="CL59" s="290">
        <v>158.9988342</v>
      </c>
      <c r="CM59" s="290">
        <v>157.8485412</v>
      </c>
      <c r="CN59" s="290">
        <v>160.89858899999999</v>
      </c>
      <c r="CO59" s="290"/>
      <c r="CP59" s="290"/>
      <c r="CQ59" s="143"/>
      <c r="CR59" s="8">
        <f t="shared" si="8"/>
        <v>0</v>
      </c>
      <c r="CS59" s="8">
        <f t="shared" si="9"/>
        <v>0</v>
      </c>
      <c r="CT59" s="290">
        <f t="shared" si="109"/>
        <v>297.68000000000006</v>
      </c>
      <c r="CU59" s="290">
        <v>28.3</v>
      </c>
      <c r="CV59" s="143">
        <v>28.3</v>
      </c>
      <c r="CW59" s="143">
        <v>28.3</v>
      </c>
      <c r="CX59" s="143">
        <v>28.3</v>
      </c>
      <c r="CY59" s="143">
        <v>28.3</v>
      </c>
      <c r="CZ59" s="143">
        <v>28.3</v>
      </c>
      <c r="DA59" s="143">
        <v>31.97</v>
      </c>
      <c r="DB59" s="143">
        <v>31.97</v>
      </c>
      <c r="DC59" s="143">
        <v>31.97</v>
      </c>
      <c r="DD59" s="143">
        <v>31.97</v>
      </c>
      <c r="DE59" s="143"/>
      <c r="DF59" s="143"/>
      <c r="DG59" s="290">
        <f t="shared" si="110"/>
        <v>319.21566820439995</v>
      </c>
      <c r="DH59" s="290">
        <v>33.028970369999996</v>
      </c>
      <c r="DI59" s="290">
        <v>32.293429165799999</v>
      </c>
      <c r="DJ59" s="290">
        <v>32.217600359999999</v>
      </c>
      <c r="DK59" s="290">
        <v>32.054216699999998</v>
      </c>
      <c r="DL59" s="290">
        <v>32.2019479386</v>
      </c>
      <c r="DM59" s="290">
        <v>32.202715050000002</v>
      </c>
      <c r="DN59" s="290">
        <v>31.451709299999997</v>
      </c>
      <c r="DO59" s="290">
        <v>31.205995259999998</v>
      </c>
      <c r="DP59" s="290">
        <v>30.980232359999999</v>
      </c>
      <c r="DQ59" s="290">
        <v>31.578851699999998</v>
      </c>
      <c r="DR59" s="290"/>
      <c r="DS59" s="290"/>
      <c r="DT59" s="143">
        <f t="shared" si="111"/>
        <v>21.535668204399883</v>
      </c>
      <c r="DU59" s="8">
        <f t="shared" si="10"/>
        <v>0</v>
      </c>
      <c r="DV59" s="8">
        <f t="shared" si="112"/>
        <v>21.535668204399883</v>
      </c>
      <c r="DW59" s="290">
        <f t="shared" si="176"/>
        <v>1242.96</v>
      </c>
      <c r="DX59" s="290">
        <v>109.36</v>
      </c>
      <c r="DY59" s="143">
        <v>109.36</v>
      </c>
      <c r="DZ59" s="143">
        <v>109.36</v>
      </c>
      <c r="EA59" s="143">
        <v>109.36</v>
      </c>
      <c r="EB59" s="143">
        <v>109.36</v>
      </c>
      <c r="EC59" s="143">
        <v>109.36</v>
      </c>
      <c r="ED59" s="143">
        <v>146.69999999999999</v>
      </c>
      <c r="EE59" s="143">
        <v>146.69999999999999</v>
      </c>
      <c r="EF59" s="143">
        <v>146.69999999999999</v>
      </c>
      <c r="EG59" s="143">
        <v>146.69999999999999</v>
      </c>
      <c r="EH59" s="143"/>
      <c r="EI59" s="143"/>
      <c r="EJ59" s="143"/>
      <c r="EK59" s="290">
        <f t="shared" si="113"/>
        <v>1533.7060692992695</v>
      </c>
      <c r="EL59" s="290">
        <v>0</v>
      </c>
      <c r="EM59" s="290">
        <v>0</v>
      </c>
      <c r="EN59" s="290">
        <v>702.42506683240993</v>
      </c>
      <c r="EO59" s="290">
        <v>0</v>
      </c>
      <c r="EP59" s="290">
        <v>0</v>
      </c>
      <c r="EQ59" s="290">
        <v>0</v>
      </c>
      <c r="ER59" s="290">
        <v>0</v>
      </c>
      <c r="ES59" s="290">
        <v>0</v>
      </c>
      <c r="ET59" s="290">
        <v>831.28100246685949</v>
      </c>
      <c r="EU59" s="290">
        <v>0</v>
      </c>
      <c r="EV59" s="290"/>
      <c r="EW59" s="290"/>
      <c r="EX59" s="8">
        <f t="shared" si="12"/>
        <v>290.74606929926949</v>
      </c>
      <c r="EY59" s="8">
        <f t="shared" si="114"/>
        <v>0</v>
      </c>
      <c r="EZ59" s="8">
        <f t="shared" si="115"/>
        <v>290.74606929926949</v>
      </c>
      <c r="FA59" s="290">
        <f t="shared" si="116"/>
        <v>6582.4</v>
      </c>
      <c r="FB59" s="290">
        <v>579.12</v>
      </c>
      <c r="FC59" s="143">
        <v>579.12</v>
      </c>
      <c r="FD59" s="143">
        <v>579.12</v>
      </c>
      <c r="FE59" s="143">
        <v>579.12</v>
      </c>
      <c r="FF59" s="143">
        <v>579.12</v>
      </c>
      <c r="FG59" s="143">
        <v>579.12</v>
      </c>
      <c r="FH59" s="143">
        <v>776.92</v>
      </c>
      <c r="FI59" s="143">
        <v>776.92</v>
      </c>
      <c r="FJ59" s="143">
        <v>776.92</v>
      </c>
      <c r="FK59" s="143">
        <v>776.92</v>
      </c>
      <c r="FL59" s="143"/>
      <c r="FM59" s="143"/>
      <c r="FN59" s="8">
        <f t="shared" si="117"/>
        <v>8250.2117989669896</v>
      </c>
      <c r="FO59" s="290">
        <v>0</v>
      </c>
      <c r="FP59" s="290">
        <v>0</v>
      </c>
      <c r="FQ59" s="290">
        <v>0</v>
      </c>
      <c r="FR59" s="290">
        <v>3834.0624693748741</v>
      </c>
      <c r="FS59" s="290">
        <v>0</v>
      </c>
      <c r="FT59" s="290">
        <v>0</v>
      </c>
      <c r="FU59" s="290">
        <v>0</v>
      </c>
      <c r="FV59" s="290">
        <v>0</v>
      </c>
      <c r="FW59" s="290">
        <v>4416.1493295921155</v>
      </c>
      <c r="FX59" s="290">
        <v>0</v>
      </c>
      <c r="FY59" s="290"/>
      <c r="FZ59" s="290"/>
      <c r="GA59" s="143">
        <f t="shared" si="118"/>
        <v>1667.81179896699</v>
      </c>
      <c r="GB59" s="8">
        <f t="shared" si="119"/>
        <v>0</v>
      </c>
      <c r="GC59" s="8">
        <f t="shared" si="120"/>
        <v>1667.81179896699</v>
      </c>
      <c r="GD59" s="290">
        <f t="shared" si="121"/>
        <v>0</v>
      </c>
      <c r="GE59" s="143"/>
      <c r="GF59" s="143"/>
      <c r="GG59" s="143"/>
      <c r="GH59" s="143"/>
      <c r="GI59" s="143"/>
      <c r="GJ59" s="143"/>
      <c r="GK59" s="143"/>
      <c r="GL59" s="143"/>
      <c r="GM59" s="143"/>
      <c r="GN59" s="143"/>
      <c r="GO59" s="143"/>
      <c r="GP59" s="143"/>
      <c r="GQ59" s="8">
        <f t="shared" si="122"/>
        <v>0</v>
      </c>
      <c r="GR59" s="290">
        <v>0</v>
      </c>
      <c r="GS59" s="290">
        <f>VLOOKUP(C59,'[2]Фін.рез.(витрати)'!$C$8:$V$94,20,0)</f>
        <v>0</v>
      </c>
      <c r="GT59" s="290"/>
      <c r="GU59" s="290"/>
      <c r="GV59" s="143">
        <f t="shared" si="123"/>
        <v>0</v>
      </c>
      <c r="GW59" s="8">
        <f t="shared" si="13"/>
        <v>0</v>
      </c>
      <c r="GX59" s="8">
        <f t="shared" si="14"/>
        <v>0</v>
      </c>
      <c r="GY59" s="290">
        <f t="shared" si="124"/>
        <v>11690.899999999998</v>
      </c>
      <c r="GZ59" s="290">
        <v>1034.57</v>
      </c>
      <c r="HA59" s="143">
        <v>1034.57</v>
      </c>
      <c r="HB59" s="143">
        <v>1034.57</v>
      </c>
      <c r="HC59" s="143">
        <v>1034.57</v>
      </c>
      <c r="HD59" s="143">
        <v>1034.57</v>
      </c>
      <c r="HE59" s="143">
        <v>1034.57</v>
      </c>
      <c r="HF59" s="143">
        <v>1370.87</v>
      </c>
      <c r="HG59" s="143">
        <v>1370.87</v>
      </c>
      <c r="HH59" s="143">
        <v>1370.87</v>
      </c>
      <c r="HI59" s="143">
        <v>1370.87</v>
      </c>
      <c r="HJ59" s="143"/>
      <c r="HK59" s="143"/>
      <c r="HL59" s="8">
        <f t="shared" si="125"/>
        <v>12577.067541789784</v>
      </c>
      <c r="HM59" s="290">
        <v>1652.0015851835815</v>
      </c>
      <c r="HN59" s="290">
        <v>1220.5098024072945</v>
      </c>
      <c r="HO59" s="290">
        <v>1433.8124525076455</v>
      </c>
      <c r="HP59" s="290">
        <v>1080.930169903404</v>
      </c>
      <c r="HQ59" s="290">
        <v>1226.8096060749294</v>
      </c>
      <c r="HR59" s="290">
        <v>1223.890247159675</v>
      </c>
      <c r="HS59" s="290">
        <v>1127.7441881973355</v>
      </c>
      <c r="HT59" s="290">
        <v>1121.1364023818435</v>
      </c>
      <c r="HU59" s="290">
        <v>1260.2858603829882</v>
      </c>
      <c r="HV59" s="290">
        <v>1229.9472275910869</v>
      </c>
      <c r="HW59" s="290"/>
      <c r="HX59" s="290"/>
      <c r="HY59" s="8">
        <f t="shared" si="15"/>
        <v>886.1675417897859</v>
      </c>
      <c r="HZ59" s="8">
        <f t="shared" si="16"/>
        <v>0</v>
      </c>
      <c r="IA59" s="8">
        <f t="shared" si="17"/>
        <v>886.1675417897859</v>
      </c>
      <c r="IB59" s="291">
        <f t="shared" si="126"/>
        <v>0</v>
      </c>
      <c r="IC59" s="291">
        <v>0</v>
      </c>
      <c r="ID59" s="150">
        <v>0</v>
      </c>
      <c r="IE59" s="150">
        <v>0</v>
      </c>
      <c r="IF59" s="291">
        <v>0</v>
      </c>
      <c r="IG59" s="291">
        <v>0</v>
      </c>
      <c r="IH59" s="291">
        <v>0</v>
      </c>
      <c r="II59" s="291">
        <v>0</v>
      </c>
      <c r="IJ59" s="291"/>
      <c r="IK59" s="291"/>
      <c r="IL59" s="291"/>
      <c r="IM59" s="291"/>
      <c r="IN59" s="291"/>
      <c r="IO59" s="88">
        <f t="shared" si="127"/>
        <v>0</v>
      </c>
      <c r="IP59" s="290">
        <v>0</v>
      </c>
      <c r="IQ59" s="290">
        <v>0</v>
      </c>
      <c r="IR59" s="290">
        <v>0</v>
      </c>
      <c r="IS59" s="290">
        <v>0</v>
      </c>
      <c r="IT59" s="290">
        <v>0</v>
      </c>
      <c r="IU59" s="290">
        <v>0</v>
      </c>
      <c r="IV59" s="290">
        <v>0</v>
      </c>
      <c r="IW59" s="290">
        <v>0</v>
      </c>
      <c r="IX59" s="290">
        <v>0</v>
      </c>
      <c r="IY59" s="290">
        <v>0</v>
      </c>
      <c r="IZ59" s="290"/>
      <c r="JA59" s="290"/>
      <c r="JB59" s="150">
        <f t="shared" si="18"/>
        <v>0</v>
      </c>
      <c r="JC59" s="88">
        <f t="shared" si="19"/>
        <v>0</v>
      </c>
      <c r="JD59" s="88">
        <f t="shared" si="20"/>
        <v>0</v>
      </c>
      <c r="JE59" s="291">
        <f t="shared" si="128"/>
        <v>0</v>
      </c>
      <c r="JF59" s="291">
        <v>0</v>
      </c>
      <c r="JG59" s="150">
        <v>0</v>
      </c>
      <c r="JH59" s="150">
        <v>0</v>
      </c>
      <c r="JI59" s="150">
        <v>0</v>
      </c>
      <c r="JJ59" s="150">
        <v>0</v>
      </c>
      <c r="JK59" s="150">
        <v>0</v>
      </c>
      <c r="JL59" s="150">
        <v>0</v>
      </c>
      <c r="JM59" s="150">
        <v>0</v>
      </c>
      <c r="JN59" s="150">
        <v>0</v>
      </c>
      <c r="JO59" s="150">
        <v>0</v>
      </c>
      <c r="JP59" s="150"/>
      <c r="JQ59" s="150"/>
      <c r="JR59" s="291">
        <f t="shared" si="129"/>
        <v>0</v>
      </c>
      <c r="JS59" s="290">
        <v>0</v>
      </c>
      <c r="JT59" s="290">
        <v>0</v>
      </c>
      <c r="JU59" s="290">
        <v>0</v>
      </c>
      <c r="JV59" s="290">
        <v>0</v>
      </c>
      <c r="JW59" s="290">
        <v>0</v>
      </c>
      <c r="JX59" s="290">
        <v>0</v>
      </c>
      <c r="JY59" s="290">
        <v>0</v>
      </c>
      <c r="JZ59" s="290">
        <v>0</v>
      </c>
      <c r="KA59" s="290">
        <v>0</v>
      </c>
      <c r="KB59" s="290">
        <v>0</v>
      </c>
      <c r="KC59" s="290"/>
      <c r="KD59" s="290"/>
      <c r="KE59" s="150">
        <f t="shared" si="21"/>
        <v>0</v>
      </c>
      <c r="KF59" s="88">
        <f t="shared" si="22"/>
        <v>0</v>
      </c>
      <c r="KG59" s="88">
        <f t="shared" si="23"/>
        <v>0</v>
      </c>
      <c r="KH59" s="291">
        <f t="shared" si="130"/>
        <v>5316.12</v>
      </c>
      <c r="KI59" s="291">
        <v>467.64</v>
      </c>
      <c r="KJ59" s="150">
        <v>467.64</v>
      </c>
      <c r="KK59" s="150">
        <v>467.64</v>
      </c>
      <c r="KL59" s="150">
        <v>467.64</v>
      </c>
      <c r="KM59" s="150">
        <v>467.64</v>
      </c>
      <c r="KN59" s="150">
        <v>467.64</v>
      </c>
      <c r="KO59" s="150">
        <v>627.57000000000005</v>
      </c>
      <c r="KP59" s="150">
        <v>627.57000000000005</v>
      </c>
      <c r="KQ59" s="150">
        <v>627.57000000000005</v>
      </c>
      <c r="KR59" s="150">
        <v>627.57000000000005</v>
      </c>
      <c r="KS59" s="150"/>
      <c r="KT59" s="150"/>
      <c r="KU59" s="88">
        <f t="shared" si="131"/>
        <v>7412.880116498035</v>
      </c>
      <c r="KV59" s="290">
        <v>637.06355457201403</v>
      </c>
      <c r="KW59" s="290">
        <v>681.16021523036216</v>
      </c>
      <c r="KX59" s="290">
        <v>676.86095413923681</v>
      </c>
      <c r="KY59" s="290">
        <v>643.72118318606408</v>
      </c>
      <c r="KZ59" s="290">
        <v>671.56019584493629</v>
      </c>
      <c r="LA59" s="290">
        <v>864.3106492114398</v>
      </c>
      <c r="LB59" s="290">
        <v>802.15468102038108</v>
      </c>
      <c r="LC59" s="290">
        <v>796.52334458508562</v>
      </c>
      <c r="LD59" s="290">
        <v>821.45004619902943</v>
      </c>
      <c r="LE59" s="290">
        <v>818.07529250948585</v>
      </c>
      <c r="LF59" s="290"/>
      <c r="LG59" s="290"/>
      <c r="LH59" s="150">
        <f t="shared" si="132"/>
        <v>2096.7601164980351</v>
      </c>
      <c r="LI59" s="88">
        <f t="shared" si="24"/>
        <v>0</v>
      </c>
      <c r="LJ59" s="88">
        <f t="shared" si="25"/>
        <v>2096.7601164980351</v>
      </c>
      <c r="LK59" s="88">
        <f t="shared" si="133"/>
        <v>0</v>
      </c>
      <c r="LL59" s="150"/>
      <c r="LM59" s="150"/>
      <c r="LN59" s="150"/>
      <c r="LO59" s="150"/>
      <c r="LP59" s="150"/>
      <c r="LQ59" s="150"/>
      <c r="LR59" s="150"/>
      <c r="LS59" s="150"/>
      <c r="LT59" s="150"/>
      <c r="LU59" s="150"/>
      <c r="LV59" s="150"/>
      <c r="LW59" s="150"/>
      <c r="LX59" s="88">
        <f t="shared" si="26"/>
        <v>0</v>
      </c>
      <c r="LY59" s="150"/>
      <c r="LZ59" s="150"/>
      <c r="MA59" s="150"/>
      <c r="MB59" s="150"/>
      <c r="MC59" s="150"/>
      <c r="MD59" s="150"/>
      <c r="ME59" s="150"/>
      <c r="MF59" s="150"/>
      <c r="MG59" s="150"/>
      <c r="MH59" s="150"/>
      <c r="MI59" s="150"/>
      <c r="MJ59" s="291">
        <v>0</v>
      </c>
      <c r="MK59" s="150"/>
      <c r="ML59" s="88">
        <f t="shared" si="27"/>
        <v>0</v>
      </c>
      <c r="MM59" s="88">
        <f t="shared" si="28"/>
        <v>0</v>
      </c>
      <c r="MN59" s="88">
        <f t="shared" si="134"/>
        <v>48601.94</v>
      </c>
      <c r="MO59" s="88">
        <v>4678.75</v>
      </c>
      <c r="MP59" s="150">
        <v>4678.75</v>
      </c>
      <c r="MQ59" s="150">
        <v>4678.75</v>
      </c>
      <c r="MR59" s="150">
        <v>4678.75</v>
      </c>
      <c r="MS59" s="150">
        <v>4678.75</v>
      </c>
      <c r="MT59" s="150">
        <v>4678.75</v>
      </c>
      <c r="MU59" s="150">
        <v>5132.3599999999997</v>
      </c>
      <c r="MV59" s="150">
        <v>5132.3599999999997</v>
      </c>
      <c r="MW59" s="150">
        <v>5132.3599999999997</v>
      </c>
      <c r="MX59" s="150">
        <v>5132.3599999999997</v>
      </c>
      <c r="MY59" s="150"/>
      <c r="MZ59" s="150"/>
      <c r="NA59" s="88">
        <f t="shared" si="135"/>
        <v>53027.348603323364</v>
      </c>
      <c r="NB59" s="8">
        <v>0</v>
      </c>
      <c r="NC59" s="8">
        <v>0</v>
      </c>
      <c r="ND59" s="8">
        <v>1733.8350144654983</v>
      </c>
      <c r="NE59" s="8">
        <v>0</v>
      </c>
      <c r="NF59" s="8">
        <v>0</v>
      </c>
      <c r="NG59" s="8">
        <v>0</v>
      </c>
      <c r="NH59" s="8">
        <v>2623.3524219529786</v>
      </c>
      <c r="NI59" s="8">
        <v>15381.052827531139</v>
      </c>
      <c r="NJ59" s="8">
        <v>9279.1779490925019</v>
      </c>
      <c r="NK59" s="8">
        <v>24009.930390281246</v>
      </c>
      <c r="NL59" s="8"/>
      <c r="NM59" s="8"/>
      <c r="NN59" s="150">
        <f t="shared" si="136"/>
        <v>4425.4086033233616</v>
      </c>
      <c r="NO59" s="88">
        <f t="shared" si="29"/>
        <v>0</v>
      </c>
      <c r="NP59" s="88">
        <f t="shared" si="30"/>
        <v>4425.4086033233616</v>
      </c>
      <c r="NQ59" s="86">
        <f t="shared" si="31"/>
        <v>21257.58</v>
      </c>
      <c r="NR59" s="289">
        <f t="shared" si="32"/>
        <v>7525.130000000001</v>
      </c>
      <c r="NS59" s="288">
        <f t="shared" si="33"/>
        <v>-13732.45</v>
      </c>
      <c r="NT59" s="88">
        <f t="shared" si="34"/>
        <v>-13732.45</v>
      </c>
      <c r="NU59" s="88">
        <f t="shared" si="35"/>
        <v>0</v>
      </c>
      <c r="NV59" s="290">
        <f t="shared" si="137"/>
        <v>5662.4800000000005</v>
      </c>
      <c r="NW59" s="290">
        <v>515.29999999999995</v>
      </c>
      <c r="NX59" s="143">
        <v>515.29999999999995</v>
      </c>
      <c r="NY59" s="143">
        <v>515.29999999999995</v>
      </c>
      <c r="NZ59" s="290">
        <v>515.29999999999995</v>
      </c>
      <c r="OA59" s="290">
        <v>515.29999999999995</v>
      </c>
      <c r="OB59" s="290">
        <v>515.29999999999995</v>
      </c>
      <c r="OC59" s="290">
        <v>642.66999999999996</v>
      </c>
      <c r="OD59" s="290">
        <v>642.66999999999996</v>
      </c>
      <c r="OE59" s="290">
        <v>642.66999999999996</v>
      </c>
      <c r="OF59" s="290">
        <v>642.66999999999996</v>
      </c>
      <c r="OG59" s="290"/>
      <c r="OH59" s="290"/>
      <c r="OI59" s="8">
        <f t="shared" si="138"/>
        <v>3984.55</v>
      </c>
      <c r="OJ59" s="8">
        <v>0</v>
      </c>
      <c r="OK59" s="8">
        <v>0</v>
      </c>
      <c r="OL59" s="8">
        <v>0</v>
      </c>
      <c r="OM59" s="8"/>
      <c r="ON59" s="8">
        <v>0</v>
      </c>
      <c r="OO59" s="8">
        <v>0</v>
      </c>
      <c r="OP59" s="8">
        <v>0</v>
      </c>
      <c r="OQ59" s="8">
        <v>0</v>
      </c>
      <c r="OR59" s="8">
        <v>3984.55</v>
      </c>
      <c r="OS59" s="8">
        <v>0</v>
      </c>
      <c r="OT59" s="8"/>
      <c r="OU59" s="8"/>
      <c r="OV59" s="143">
        <f t="shared" si="139"/>
        <v>-1677.9300000000003</v>
      </c>
      <c r="OW59" s="8">
        <f t="shared" si="36"/>
        <v>-1677.9300000000003</v>
      </c>
      <c r="OX59" s="8">
        <f t="shared" si="37"/>
        <v>0</v>
      </c>
      <c r="OY59" s="290">
        <f t="shared" si="140"/>
        <v>8507.5</v>
      </c>
      <c r="OZ59" s="290">
        <v>809.23</v>
      </c>
      <c r="PA59" s="143">
        <v>809.23</v>
      </c>
      <c r="PB59" s="143">
        <v>809.23</v>
      </c>
      <c r="PC59" s="143">
        <v>809.23</v>
      </c>
      <c r="PD59" s="143">
        <v>809.23</v>
      </c>
      <c r="PE59" s="143">
        <v>809.23</v>
      </c>
      <c r="PF59" s="143">
        <v>913.03</v>
      </c>
      <c r="PG59" s="143">
        <v>913.03</v>
      </c>
      <c r="PH59" s="143">
        <v>913.03</v>
      </c>
      <c r="PI59" s="143">
        <v>913.03</v>
      </c>
      <c r="PJ59" s="143"/>
      <c r="PK59" s="143"/>
      <c r="PL59" s="8">
        <f t="shared" si="141"/>
        <v>0</v>
      </c>
      <c r="PM59" s="290">
        <v>0</v>
      </c>
      <c r="PN59" s="290">
        <v>0</v>
      </c>
      <c r="PO59" s="290">
        <v>0</v>
      </c>
      <c r="PP59" s="290">
        <v>0</v>
      </c>
      <c r="PQ59" s="290">
        <v>0</v>
      </c>
      <c r="PR59" s="290">
        <v>0</v>
      </c>
      <c r="PS59" s="290">
        <v>0</v>
      </c>
      <c r="PT59" s="290">
        <v>0</v>
      </c>
      <c r="PU59" s="290">
        <v>0</v>
      </c>
      <c r="PV59" s="290">
        <v>0</v>
      </c>
      <c r="PW59" s="290"/>
      <c r="PX59" s="290"/>
      <c r="PY59" s="143">
        <f t="shared" si="142"/>
        <v>-8507.5</v>
      </c>
      <c r="PZ59" s="8">
        <f t="shared" si="38"/>
        <v>-8507.5</v>
      </c>
      <c r="QA59" s="8">
        <f t="shared" si="39"/>
        <v>0</v>
      </c>
      <c r="QB59" s="290">
        <f t="shared" si="143"/>
        <v>913.06000000000006</v>
      </c>
      <c r="QC59" s="290">
        <v>81.03</v>
      </c>
      <c r="QD59" s="143">
        <v>81.03</v>
      </c>
      <c r="QE59" s="143">
        <v>81.03</v>
      </c>
      <c r="QF59" s="143">
        <v>81.03</v>
      </c>
      <c r="QG59" s="143">
        <v>81.03</v>
      </c>
      <c r="QH59" s="143">
        <v>81.03</v>
      </c>
      <c r="QI59" s="143">
        <v>106.72</v>
      </c>
      <c r="QJ59" s="143">
        <v>106.72</v>
      </c>
      <c r="QK59" s="143">
        <v>106.72</v>
      </c>
      <c r="QL59" s="143">
        <v>106.72</v>
      </c>
      <c r="QM59" s="143"/>
      <c r="QN59" s="143"/>
      <c r="QO59" s="8">
        <f t="shared" si="144"/>
        <v>0</v>
      </c>
      <c r="QP59" s="290">
        <v>0</v>
      </c>
      <c r="QQ59" s="290">
        <v>0</v>
      </c>
      <c r="QR59" s="290">
        <v>0</v>
      </c>
      <c r="QS59" s="290"/>
      <c r="QT59" s="290">
        <v>0</v>
      </c>
      <c r="QU59" s="290"/>
      <c r="QV59" s="290"/>
      <c r="QW59" s="290">
        <v>0</v>
      </c>
      <c r="QX59" s="290"/>
      <c r="QY59" s="290">
        <v>0</v>
      </c>
      <c r="QZ59" s="290"/>
      <c r="RA59" s="290"/>
      <c r="RB59" s="143">
        <f t="shared" si="145"/>
        <v>-913.06000000000006</v>
      </c>
      <c r="RC59" s="8">
        <f t="shared" si="40"/>
        <v>-913.06000000000006</v>
      </c>
      <c r="RD59" s="8">
        <f t="shared" si="41"/>
        <v>0</v>
      </c>
      <c r="RE59" s="290">
        <f t="shared" si="146"/>
        <v>4630.24</v>
      </c>
      <c r="RF59" s="8">
        <v>422.88</v>
      </c>
      <c r="RG59" s="143">
        <v>422.88</v>
      </c>
      <c r="RH59" s="143">
        <v>422.88</v>
      </c>
      <c r="RI59" s="143">
        <v>422.88</v>
      </c>
      <c r="RJ59" s="143">
        <v>422.88</v>
      </c>
      <c r="RK59" s="143">
        <v>422.88</v>
      </c>
      <c r="RL59" s="292">
        <v>523.24</v>
      </c>
      <c r="RM59" s="143">
        <v>523.24</v>
      </c>
      <c r="RN59" s="143">
        <v>523.24</v>
      </c>
      <c r="RO59" s="143">
        <v>523.24</v>
      </c>
      <c r="RP59" s="143"/>
      <c r="RQ59" s="143"/>
      <c r="RR59" s="8">
        <f t="shared" si="147"/>
        <v>1172.43</v>
      </c>
      <c r="RS59" s="290">
        <v>0</v>
      </c>
      <c r="RT59" s="290"/>
      <c r="RU59" s="290">
        <v>0</v>
      </c>
      <c r="RV59" s="290">
        <v>0</v>
      </c>
      <c r="RW59" s="290">
        <v>0</v>
      </c>
      <c r="RX59" s="290">
        <v>0</v>
      </c>
      <c r="RY59" s="290"/>
      <c r="RZ59" s="290">
        <v>0</v>
      </c>
      <c r="SA59" s="290">
        <v>1172.43</v>
      </c>
      <c r="SB59" s="290">
        <v>0</v>
      </c>
      <c r="SC59" s="290"/>
      <c r="SD59" s="290"/>
      <c r="SE59" s="8">
        <f t="shared" si="42"/>
        <v>-3457.8099999999995</v>
      </c>
      <c r="SF59" s="8">
        <f t="shared" si="43"/>
        <v>-3457.8099999999995</v>
      </c>
      <c r="SG59" s="8">
        <f t="shared" si="44"/>
        <v>0</v>
      </c>
      <c r="SH59" s="290">
        <f t="shared" si="148"/>
        <v>0</v>
      </c>
      <c r="SI59" s="290">
        <v>0</v>
      </c>
      <c r="SJ59" s="143">
        <v>0</v>
      </c>
      <c r="SK59" s="143">
        <v>0</v>
      </c>
      <c r="SL59" s="143">
        <v>0</v>
      </c>
      <c r="SM59" s="143">
        <v>0</v>
      </c>
      <c r="SN59" s="143">
        <v>0</v>
      </c>
      <c r="SO59" s="143">
        <v>0</v>
      </c>
      <c r="SP59" s="143">
        <v>0</v>
      </c>
      <c r="SQ59" s="143">
        <v>0</v>
      </c>
      <c r="SR59" s="143">
        <v>0</v>
      </c>
      <c r="SS59" s="143"/>
      <c r="ST59" s="143"/>
      <c r="SU59" s="8">
        <f t="shared" si="149"/>
        <v>2368.15</v>
      </c>
      <c r="SV59" s="290">
        <v>0</v>
      </c>
      <c r="SW59" s="290">
        <v>0</v>
      </c>
      <c r="SX59" s="290">
        <v>0</v>
      </c>
      <c r="SY59" s="290">
        <v>0</v>
      </c>
      <c r="SZ59" s="290">
        <v>2368.15</v>
      </c>
      <c r="TA59" s="290"/>
      <c r="TB59" s="290"/>
      <c r="TC59" s="290">
        <v>0</v>
      </c>
      <c r="TD59" s="290">
        <v>0</v>
      </c>
      <c r="TE59" s="290">
        <f>VLOOKUP(C59,'[2]Фін.рез.(витрати)'!$C$8:$AH$94,32,0)</f>
        <v>0</v>
      </c>
      <c r="TF59" s="290"/>
      <c r="TG59" s="290"/>
      <c r="TH59" s="8">
        <f t="shared" si="45"/>
        <v>2368.15</v>
      </c>
      <c r="TI59" s="8">
        <f t="shared" si="46"/>
        <v>0</v>
      </c>
      <c r="TJ59" s="8">
        <f t="shared" si="47"/>
        <v>2368.15</v>
      </c>
      <c r="TK59" s="290">
        <f t="shared" si="150"/>
        <v>1495.58</v>
      </c>
      <c r="TL59" s="290">
        <v>131.87</v>
      </c>
      <c r="TM59" s="143">
        <v>131.87</v>
      </c>
      <c r="TN59" s="143">
        <v>131.87</v>
      </c>
      <c r="TO59" s="143">
        <v>131.87</v>
      </c>
      <c r="TP59" s="143">
        <v>131.87</v>
      </c>
      <c r="TQ59" s="143">
        <v>131.87</v>
      </c>
      <c r="TR59" s="143">
        <v>176.09</v>
      </c>
      <c r="TS59" s="143">
        <v>176.09</v>
      </c>
      <c r="TT59" s="143">
        <v>176.09</v>
      </c>
      <c r="TU59" s="143">
        <v>176.09</v>
      </c>
      <c r="TV59" s="143"/>
      <c r="TW59" s="143"/>
      <c r="TX59" s="8">
        <f t="shared" si="151"/>
        <v>0</v>
      </c>
      <c r="TY59" s="290">
        <v>0</v>
      </c>
      <c r="TZ59" s="290">
        <v>0</v>
      </c>
      <c r="UA59" s="290">
        <v>0</v>
      </c>
      <c r="UB59" s="290">
        <v>0</v>
      </c>
      <c r="UC59" s="290">
        <v>0</v>
      </c>
      <c r="UD59" s="290">
        <v>0</v>
      </c>
      <c r="UE59" s="290">
        <v>0</v>
      </c>
      <c r="UF59" s="290">
        <v>0</v>
      </c>
      <c r="UG59" s="290">
        <v>0</v>
      </c>
      <c r="UH59" s="290">
        <f>VLOOKUP(C59,'[2]Фін.рез.(витрати)'!$C$8:$AI$94,33,0)</f>
        <v>0</v>
      </c>
      <c r="UI59" s="290"/>
      <c r="UJ59" s="290"/>
      <c r="UK59" s="8">
        <f t="shared" si="48"/>
        <v>-1495.58</v>
      </c>
      <c r="UL59" s="8">
        <f t="shared" si="49"/>
        <v>-1495.58</v>
      </c>
      <c r="UM59" s="8">
        <f t="shared" si="50"/>
        <v>0</v>
      </c>
      <c r="UN59" s="290">
        <f t="shared" si="152"/>
        <v>48.720000000000006</v>
      </c>
      <c r="UO59" s="290">
        <v>4.24</v>
      </c>
      <c r="UP59" s="143">
        <v>4.24</v>
      </c>
      <c r="UQ59" s="143">
        <v>4.24</v>
      </c>
      <c r="UR59" s="143">
        <v>4.24</v>
      </c>
      <c r="US59" s="143">
        <v>4.24</v>
      </c>
      <c r="UT59" s="143">
        <v>4.24</v>
      </c>
      <c r="UU59" s="143">
        <v>5.82</v>
      </c>
      <c r="UV59" s="143">
        <v>5.82</v>
      </c>
      <c r="UW59" s="143">
        <v>5.82</v>
      </c>
      <c r="UX59" s="143">
        <v>5.82</v>
      </c>
      <c r="UY59" s="143"/>
      <c r="UZ59" s="143"/>
      <c r="VA59" s="8">
        <f t="shared" si="51"/>
        <v>0</v>
      </c>
      <c r="VB59" s="143"/>
      <c r="VC59" s="143"/>
      <c r="VD59" s="143"/>
      <c r="VE59" s="143"/>
      <c r="VF59" s="143"/>
      <c r="VG59" s="143"/>
      <c r="VH59" s="143"/>
      <c r="VI59" s="143"/>
      <c r="VJ59" s="143"/>
      <c r="VK59" s="143"/>
      <c r="VL59" s="143"/>
      <c r="VM59" s="143"/>
      <c r="VN59" s="8">
        <f t="shared" si="52"/>
        <v>-48.720000000000006</v>
      </c>
      <c r="VO59" s="8">
        <f t="shared" si="53"/>
        <v>-48.720000000000006</v>
      </c>
      <c r="VP59" s="8">
        <f t="shared" si="54"/>
        <v>0</v>
      </c>
      <c r="VQ59" s="88">
        <f t="shared" si="55"/>
        <v>0</v>
      </c>
      <c r="VR59" s="150"/>
      <c r="VS59" s="150"/>
      <c r="VT59" s="150"/>
      <c r="VU59" s="150"/>
      <c r="VV59" s="150"/>
      <c r="VW59" s="150"/>
      <c r="VX59" s="150"/>
      <c r="VY59" s="150"/>
      <c r="VZ59" s="150"/>
      <c r="WA59" s="150"/>
      <c r="WB59" s="150"/>
      <c r="WC59" s="150"/>
      <c r="WD59" s="88">
        <f t="shared" si="56"/>
        <v>0</v>
      </c>
      <c r="WE59" s="143"/>
      <c r="WF59" s="143"/>
      <c r="WG59" s="143"/>
      <c r="WH59" s="143"/>
      <c r="WI59" s="143"/>
      <c r="WJ59" s="143"/>
      <c r="WK59" s="143"/>
      <c r="WL59" s="143"/>
      <c r="WM59" s="143"/>
      <c r="WN59" s="143"/>
      <c r="WO59" s="143"/>
      <c r="WP59" s="143"/>
      <c r="WQ59" s="88">
        <f t="shared" si="57"/>
        <v>0</v>
      </c>
      <c r="WR59" s="88">
        <f t="shared" si="58"/>
        <v>0</v>
      </c>
      <c r="WS59" s="88">
        <f t="shared" si="59"/>
        <v>0</v>
      </c>
      <c r="WT59" s="291">
        <f t="shared" si="153"/>
        <v>54285.56</v>
      </c>
      <c r="WU59" s="291">
        <v>4671.8599999999997</v>
      </c>
      <c r="WV59" s="150">
        <v>4671.8599999999997</v>
      </c>
      <c r="WW59" s="150">
        <v>4671.8599999999997</v>
      </c>
      <c r="WX59" s="150">
        <v>4671.8599999999997</v>
      </c>
      <c r="WY59" s="150">
        <v>4671.8599999999997</v>
      </c>
      <c r="WZ59" s="150">
        <v>4671.8599999999997</v>
      </c>
      <c r="XA59" s="150">
        <v>6563.6</v>
      </c>
      <c r="XB59" s="150">
        <v>6563.6</v>
      </c>
      <c r="XC59" s="150">
        <v>6563.6</v>
      </c>
      <c r="XD59" s="150">
        <v>6563.6</v>
      </c>
      <c r="XE59" s="150"/>
      <c r="XF59" s="150"/>
      <c r="XG59" s="291">
        <f t="shared" si="154"/>
        <v>55140.132491966913</v>
      </c>
      <c r="XH59" s="290">
        <v>5976.4917558587204</v>
      </c>
      <c r="XI59" s="290">
        <v>6066.4674220339593</v>
      </c>
      <c r="XJ59" s="290"/>
      <c r="XK59" s="290">
        <v>4784.8954915275335</v>
      </c>
      <c r="XL59" s="290">
        <v>5409.2799519078535</v>
      </c>
      <c r="XM59" s="290">
        <v>7127.4780866177607</v>
      </c>
      <c r="XN59" s="290">
        <v>4550.8767328004596</v>
      </c>
      <c r="XO59" s="290">
        <v>7107.9990361565724</v>
      </c>
      <c r="XP59" s="290">
        <v>7502.7721332465098</v>
      </c>
      <c r="XQ59" s="290">
        <f>VLOOKUP(C59,'[2]Фін.рез.(витрати)'!$C$8:$AL$94,36,0)</f>
        <v>6613.8718818175366</v>
      </c>
      <c r="XR59" s="290"/>
      <c r="XS59" s="290"/>
      <c r="XT59" s="88">
        <f t="shared" si="60"/>
        <v>854.57249196691555</v>
      </c>
      <c r="XU59" s="88">
        <f t="shared" si="61"/>
        <v>0</v>
      </c>
      <c r="XV59" s="88">
        <f t="shared" si="62"/>
        <v>854.57249196691555</v>
      </c>
      <c r="XW59" s="291">
        <f t="shared" si="155"/>
        <v>21048.380000000005</v>
      </c>
      <c r="XX59" s="291">
        <v>1873.63</v>
      </c>
      <c r="XY59" s="150">
        <v>1873.63</v>
      </c>
      <c r="XZ59" s="150">
        <v>1873.63</v>
      </c>
      <c r="YA59" s="150">
        <v>1873.63</v>
      </c>
      <c r="YB59" s="150">
        <v>1873.63</v>
      </c>
      <c r="YC59" s="150">
        <v>1873.63</v>
      </c>
      <c r="YD59" s="150">
        <v>2451.65</v>
      </c>
      <c r="YE59" s="150">
        <v>2451.65</v>
      </c>
      <c r="YF59" s="150">
        <v>2451.65</v>
      </c>
      <c r="YG59" s="150">
        <v>2451.65</v>
      </c>
      <c r="YH59" s="150"/>
      <c r="YI59" s="150"/>
      <c r="YJ59" s="88">
        <f t="shared" si="156"/>
        <v>16883.950950899245</v>
      </c>
      <c r="YK59" s="290">
        <v>2045.0948720711699</v>
      </c>
      <c r="YL59" s="290">
        <v>1537.8270094110214</v>
      </c>
      <c r="YM59" s="290">
        <v>1573.8979512674559</v>
      </c>
      <c r="YN59" s="290">
        <v>1530.5369084807674</v>
      </c>
      <c r="YO59" s="290">
        <v>1509.5775595720961</v>
      </c>
      <c r="YP59" s="290">
        <v>1969.3330865449952</v>
      </c>
      <c r="YQ59" s="290">
        <v>1184.9727665175142</v>
      </c>
      <c r="YR59" s="290">
        <v>1868.4313273242747</v>
      </c>
      <c r="YS59" s="290">
        <v>1808.033633646676</v>
      </c>
      <c r="YT59" s="290">
        <f>VLOOKUP(C59,'[2]Фін.рез.(витрати)'!$C$8:$AM$94,37,0)</f>
        <v>1856.2458360632741</v>
      </c>
      <c r="YU59" s="290"/>
      <c r="YV59" s="290"/>
      <c r="YW59" s="143">
        <f t="shared" si="157"/>
        <v>-4164.4290491007596</v>
      </c>
      <c r="YX59" s="88">
        <f t="shared" si="63"/>
        <v>-4164.4290491007596</v>
      </c>
      <c r="YY59" s="88">
        <f t="shared" si="64"/>
        <v>0</v>
      </c>
      <c r="YZ59" s="291">
        <f t="shared" si="158"/>
        <v>10231.36</v>
      </c>
      <c r="ZA59" s="291">
        <v>974.2</v>
      </c>
      <c r="ZB59" s="150">
        <v>974.2</v>
      </c>
      <c r="ZC59" s="150">
        <v>974.2</v>
      </c>
      <c r="ZD59" s="150">
        <v>974.2</v>
      </c>
      <c r="ZE59" s="150">
        <v>974.2</v>
      </c>
      <c r="ZF59" s="150">
        <v>974.2</v>
      </c>
      <c r="ZG59" s="150">
        <v>1096.54</v>
      </c>
      <c r="ZH59" s="150">
        <v>1096.54</v>
      </c>
      <c r="ZI59" s="150">
        <v>1096.54</v>
      </c>
      <c r="ZJ59" s="150">
        <v>1096.54</v>
      </c>
      <c r="ZK59" s="150"/>
      <c r="ZL59" s="150"/>
      <c r="ZM59" s="88">
        <f t="shared" si="159"/>
        <v>13765.773403580064</v>
      </c>
      <c r="ZN59" s="291"/>
      <c r="ZO59" s="290">
        <v>1552.3733768730133</v>
      </c>
      <c r="ZP59" s="290">
        <v>8963.4653606995034</v>
      </c>
      <c r="ZQ59" s="290">
        <v>3249.9346660075489</v>
      </c>
      <c r="ZR59" s="290"/>
      <c r="ZS59" s="290"/>
      <c r="ZT59" s="290"/>
      <c r="ZU59" s="290"/>
      <c r="ZV59" s="290"/>
      <c r="ZW59" s="290"/>
      <c r="ZX59" s="290"/>
      <c r="ZY59" s="290"/>
      <c r="ZZ59" s="88">
        <f t="shared" si="65"/>
        <v>3534.4134035800635</v>
      </c>
      <c r="AAA59" s="88">
        <f t="shared" si="66"/>
        <v>0</v>
      </c>
      <c r="AAB59" s="88">
        <f t="shared" si="67"/>
        <v>3534.4134035800635</v>
      </c>
      <c r="AAC59" s="291">
        <f t="shared" si="160"/>
        <v>0</v>
      </c>
      <c r="AAD59" s="291">
        <v>0</v>
      </c>
      <c r="AAE59" s="150">
        <v>0</v>
      </c>
      <c r="AAF59" s="150">
        <v>0</v>
      </c>
      <c r="AAG59" s="150">
        <v>0</v>
      </c>
      <c r="AAH59" s="150">
        <v>0</v>
      </c>
      <c r="AAI59" s="150">
        <v>0</v>
      </c>
      <c r="AAJ59" s="150">
        <v>0</v>
      </c>
      <c r="AAK59" s="150">
        <v>0</v>
      </c>
      <c r="AAL59" s="150">
        <v>0</v>
      </c>
      <c r="AAM59" s="150">
        <v>0</v>
      </c>
      <c r="AAN59" s="150"/>
      <c r="AAO59" s="150"/>
      <c r="AAP59" s="88">
        <f t="shared" si="161"/>
        <v>0</v>
      </c>
      <c r="AAQ59" s="290">
        <v>0</v>
      </c>
      <c r="AAR59" s="290">
        <v>0</v>
      </c>
      <c r="AAS59" s="290">
        <v>0</v>
      </c>
      <c r="AAT59" s="290">
        <v>0</v>
      </c>
      <c r="AAU59" s="290">
        <v>0</v>
      </c>
      <c r="AAV59" s="290">
        <v>0</v>
      </c>
      <c r="AAW59" s="290">
        <v>0</v>
      </c>
      <c r="AAX59" s="290">
        <v>0</v>
      </c>
      <c r="AAY59" s="290">
        <v>0</v>
      </c>
      <c r="AAZ59" s="290">
        <f>VLOOKUP(C59,'[2]Фін.рез.(витрати)'!$C$8:$AO$94,39,0)</f>
        <v>0</v>
      </c>
      <c r="ABA59" s="290"/>
      <c r="ABB59" s="290"/>
      <c r="ABC59" s="88">
        <f t="shared" si="68"/>
        <v>0</v>
      </c>
      <c r="ABD59" s="88">
        <f t="shared" si="69"/>
        <v>0</v>
      </c>
      <c r="ABE59" s="88">
        <f t="shared" si="70"/>
        <v>0</v>
      </c>
      <c r="ABF59" s="291">
        <f t="shared" si="162"/>
        <v>0</v>
      </c>
      <c r="ABG59" s="291">
        <v>0</v>
      </c>
      <c r="ABH59" s="150">
        <v>0</v>
      </c>
      <c r="ABI59" s="150">
        <v>0</v>
      </c>
      <c r="ABJ59" s="150">
        <v>0</v>
      </c>
      <c r="ABK59" s="150">
        <v>0</v>
      </c>
      <c r="ABL59" s="150">
        <v>0</v>
      </c>
      <c r="ABM59" s="150">
        <v>0</v>
      </c>
      <c r="ABN59" s="150">
        <v>0</v>
      </c>
      <c r="ABO59" s="150">
        <v>0</v>
      </c>
      <c r="ABP59" s="150">
        <v>0</v>
      </c>
      <c r="ABQ59" s="150"/>
      <c r="ABR59" s="150"/>
      <c r="ABS59" s="88">
        <f t="shared" si="163"/>
        <v>0</v>
      </c>
      <c r="ABT59" s="290">
        <v>0</v>
      </c>
      <c r="ABU59" s="290"/>
      <c r="ABV59" s="290"/>
      <c r="ABW59" s="290"/>
      <c r="ABX59" s="290"/>
      <c r="ABY59" s="290"/>
      <c r="ABZ59" s="290"/>
      <c r="ACA59" s="290">
        <v>0</v>
      </c>
      <c r="ACB59" s="290">
        <v>0</v>
      </c>
      <c r="ACC59" s="290">
        <f>VLOOKUP(C59,'[2]Фін.рез.(витрати)'!$C$8:$AP$94,40,0)</f>
        <v>0</v>
      </c>
      <c r="ACD59" s="290"/>
      <c r="ACE59" s="290"/>
      <c r="ACF59" s="88">
        <f t="shared" si="71"/>
        <v>0</v>
      </c>
      <c r="ACG59" s="88">
        <f t="shared" si="72"/>
        <v>0</v>
      </c>
      <c r="ACH59" s="88">
        <f t="shared" si="73"/>
        <v>0</v>
      </c>
      <c r="ACI59" s="86">
        <f t="shared" si="74"/>
        <v>1999.8600000000001</v>
      </c>
      <c r="ACJ59" s="88">
        <f t="shared" si="75"/>
        <v>2085.8716963800002</v>
      </c>
      <c r="ACK59" s="288">
        <f t="shared" si="76"/>
        <v>86.011696380000103</v>
      </c>
      <c r="ACL59" s="88">
        <f t="shared" si="77"/>
        <v>0</v>
      </c>
      <c r="ACM59" s="88">
        <f t="shared" si="78"/>
        <v>86.011696380000103</v>
      </c>
      <c r="ACN59" s="290">
        <f t="shared" si="164"/>
        <v>1999.8600000000001</v>
      </c>
      <c r="ACO59" s="290">
        <v>205.85</v>
      </c>
      <c r="ACP59" s="143">
        <v>205.85</v>
      </c>
      <c r="ACQ59" s="143">
        <v>205.85</v>
      </c>
      <c r="ACR59" s="143">
        <v>205.85</v>
      </c>
      <c r="ACS59" s="143">
        <v>205.85</v>
      </c>
      <c r="ACT59" s="143">
        <v>205.85</v>
      </c>
      <c r="ACU59" s="143">
        <v>191.19</v>
      </c>
      <c r="ACV59" s="143">
        <v>191.19</v>
      </c>
      <c r="ACW59" s="143">
        <v>191.19</v>
      </c>
      <c r="ACX59" s="143">
        <v>191.19</v>
      </c>
      <c r="ACY59" s="143"/>
      <c r="ACZ59" s="143"/>
      <c r="ADA59" s="8">
        <f t="shared" si="165"/>
        <v>2085.8716963800002</v>
      </c>
      <c r="ADB59" s="290">
        <v>159.20941320000003</v>
      </c>
      <c r="ADC59" s="290">
        <v>241.68866648400001</v>
      </c>
      <c r="ADD59" s="290">
        <v>228.8607552</v>
      </c>
      <c r="ADE59" s="290">
        <v>223.63407000000001</v>
      </c>
      <c r="ADF59" s="290">
        <v>359.46360489599999</v>
      </c>
      <c r="ADG59" s="290">
        <v>232.83992700000002</v>
      </c>
      <c r="ADH59" s="290">
        <v>139.63761</v>
      </c>
      <c r="ADI59" s="290">
        <v>134.58822480000001</v>
      </c>
      <c r="ADJ59" s="290">
        <v>133.61453280000001</v>
      </c>
      <c r="ADK59" s="290">
        <f>VLOOKUP(C59,'[2]Фін.рез.(витрати)'!$C$8:$AR$94,42,0)</f>
        <v>232.33489200000002</v>
      </c>
      <c r="ADL59" s="290"/>
      <c r="ADM59" s="290"/>
      <c r="ADN59" s="8">
        <f t="shared" si="79"/>
        <v>86.011696380000103</v>
      </c>
      <c r="ADO59" s="8">
        <f t="shared" si="80"/>
        <v>0</v>
      </c>
      <c r="ADP59" s="8">
        <f t="shared" si="81"/>
        <v>86.011696380000103</v>
      </c>
      <c r="ADQ59" s="290">
        <f t="shared" si="166"/>
        <v>0</v>
      </c>
      <c r="ADR59" s="290">
        <v>0</v>
      </c>
      <c r="ADS59" s="143">
        <v>0</v>
      </c>
      <c r="ADT59" s="143">
        <v>0</v>
      </c>
      <c r="ADU59" s="143">
        <v>0</v>
      </c>
      <c r="ADV59" s="143">
        <v>0</v>
      </c>
      <c r="ADW59" s="143">
        <v>0</v>
      </c>
      <c r="ADX59" s="143">
        <v>0</v>
      </c>
      <c r="ADY59" s="143">
        <v>0</v>
      </c>
      <c r="ADZ59" s="143">
        <v>0</v>
      </c>
      <c r="AEA59" s="143">
        <v>0</v>
      </c>
      <c r="AEB59" s="143"/>
      <c r="AEC59" s="143"/>
      <c r="AED59" s="8">
        <f t="shared" si="167"/>
        <v>0</v>
      </c>
      <c r="AEE59" s="290">
        <v>0</v>
      </c>
      <c r="AEF59" s="290">
        <v>0</v>
      </c>
      <c r="AEG59" s="290">
        <v>0</v>
      </c>
      <c r="AEH59" s="290">
        <v>0</v>
      </c>
      <c r="AEI59" s="290">
        <v>0</v>
      </c>
      <c r="AEJ59" s="290">
        <v>0</v>
      </c>
      <c r="AEK59" s="290">
        <v>0</v>
      </c>
      <c r="AEL59" s="290">
        <v>0</v>
      </c>
      <c r="AEM59" s="290">
        <v>0</v>
      </c>
      <c r="AEN59" s="290">
        <f>VLOOKUP(C59,'[2]Фін.рез.(витрати)'!$C$8:$AS$94,43,0)</f>
        <v>0</v>
      </c>
      <c r="AEO59" s="290"/>
      <c r="AEP59" s="290"/>
      <c r="AEQ59" s="8">
        <f t="shared" si="82"/>
        <v>0</v>
      </c>
      <c r="AER59" s="8">
        <f t="shared" si="83"/>
        <v>0</v>
      </c>
      <c r="AES59" s="8">
        <f t="shared" si="84"/>
        <v>0</v>
      </c>
      <c r="AET59" s="290">
        <f t="shared" si="168"/>
        <v>0</v>
      </c>
      <c r="AEU59" s="290"/>
      <c r="AEV59" s="143"/>
      <c r="AEW59" s="143"/>
      <c r="AEX59" s="143"/>
      <c r="AEY59" s="143"/>
      <c r="AEZ59" s="143"/>
      <c r="AFA59" s="143"/>
      <c r="AFB59" s="143"/>
      <c r="AFC59" s="143"/>
      <c r="AFD59" s="143"/>
      <c r="AFE59" s="143"/>
      <c r="AFF59" s="143"/>
      <c r="AFG59" s="8">
        <f t="shared" si="169"/>
        <v>0</v>
      </c>
      <c r="AFH59" s="290"/>
      <c r="AFI59" s="290"/>
      <c r="AFJ59" s="290"/>
      <c r="AFK59" s="290"/>
      <c r="AFL59" s="290"/>
      <c r="AFM59" s="290"/>
      <c r="AFN59" s="290"/>
      <c r="AFO59" s="290"/>
      <c r="AFP59" s="290"/>
      <c r="AFQ59" s="290"/>
      <c r="AFR59" s="290"/>
      <c r="AFS59" s="290"/>
      <c r="AFT59" s="8">
        <f t="shared" si="85"/>
        <v>0</v>
      </c>
      <c r="AFU59" s="8">
        <f t="shared" si="86"/>
        <v>0</v>
      </c>
      <c r="AFV59" s="94">
        <f t="shared" si="87"/>
        <v>0</v>
      </c>
      <c r="AFW59" s="293">
        <f t="shared" si="88"/>
        <v>202270.15999999997</v>
      </c>
      <c r="AFX59" s="294">
        <f t="shared" si="89"/>
        <v>203351.22549349369</v>
      </c>
      <c r="AFY59" s="295">
        <f t="shared" si="90"/>
        <v>1081.0654934937193</v>
      </c>
      <c r="AFZ59" s="8">
        <f t="shared" si="170"/>
        <v>0</v>
      </c>
      <c r="AGA59" s="95">
        <f t="shared" si="171"/>
        <v>1081.0654934937193</v>
      </c>
      <c r="AGB59" s="296">
        <f t="shared" si="91"/>
        <v>242724.19199999995</v>
      </c>
      <c r="AGC59" s="295">
        <f t="shared" si="91"/>
        <v>244021.47059219243</v>
      </c>
      <c r="AGD59" s="295">
        <f t="shared" si="92"/>
        <v>1297.2785921924806</v>
      </c>
      <c r="AGE59" s="8">
        <f t="shared" si="93"/>
        <v>0</v>
      </c>
      <c r="AGF59" s="94">
        <f t="shared" si="94"/>
        <v>1297.2785921924806</v>
      </c>
      <c r="AGG59" s="107">
        <f t="shared" si="172"/>
        <v>12136.209599999998</v>
      </c>
      <c r="AGH59" s="140">
        <f t="shared" si="173"/>
        <v>12201.073529609623</v>
      </c>
      <c r="AGI59" s="295">
        <f t="shared" si="95"/>
        <v>64.863929609624392</v>
      </c>
      <c r="AGJ59" s="8">
        <f t="shared" si="96"/>
        <v>0</v>
      </c>
      <c r="AGK59" s="95">
        <f t="shared" si="97"/>
        <v>64.863929609624392</v>
      </c>
      <c r="AGL59" s="108">
        <f t="shared" si="174"/>
        <v>254860.40159999995</v>
      </c>
      <c r="AGM59" s="108">
        <f t="shared" si="174"/>
        <v>256222.54412180206</v>
      </c>
      <c r="AGN59" s="297">
        <f t="shared" si="99"/>
        <v>1362.1425218021031</v>
      </c>
      <c r="AGO59" s="108">
        <f t="shared" si="100"/>
        <v>0</v>
      </c>
      <c r="AGP59" s="109">
        <f t="shared" si="101"/>
        <v>1362.1425218021031</v>
      </c>
      <c r="AGQ59" s="139">
        <f t="shared" si="175"/>
        <v>4.7619047619047623E-2</v>
      </c>
      <c r="AGR59" s="298"/>
      <c r="AGS59" s="298">
        <v>0.05</v>
      </c>
      <c r="AGT59" s="299"/>
      <c r="AGU59" s="177"/>
      <c r="AGV59" s="9"/>
      <c r="AGW59" s="9"/>
      <c r="AGX59" s="9"/>
      <c r="AGY59" s="9"/>
      <c r="AGZ59" s="9"/>
      <c r="AHA59" s="9"/>
      <c r="AHB59" s="9"/>
      <c r="AHC59" s="9"/>
      <c r="AHD59" s="9"/>
      <c r="AHE59" s="9"/>
      <c r="AHF59" s="9"/>
      <c r="AHG59" s="9"/>
      <c r="AHH59" s="9"/>
    </row>
    <row r="60" spans="1:892" s="141" customFormat="1" ht="12.75" outlineLevel="1" x14ac:dyDescent="0.25">
      <c r="A60" s="154">
        <v>490</v>
      </c>
      <c r="B60" s="285">
        <v>3</v>
      </c>
      <c r="C60" s="300" t="s">
        <v>761</v>
      </c>
      <c r="D60" s="301">
        <v>4</v>
      </c>
      <c r="E60" s="149">
        <v>2679.86</v>
      </c>
      <c r="F60" s="288">
        <f t="shared" si="0"/>
        <v>39084.239999999998</v>
      </c>
      <c r="G60" s="289">
        <f t="shared" si="1"/>
        <v>34067.467330788459</v>
      </c>
      <c r="H60" s="288">
        <f t="shared" si="2"/>
        <v>-5016.7726692115393</v>
      </c>
      <c r="I60" s="88">
        <f t="shared" si="3"/>
        <v>-5016.7726692115393</v>
      </c>
      <c r="J60" s="88">
        <f t="shared" si="4"/>
        <v>0</v>
      </c>
      <c r="K60" s="290">
        <f t="shared" si="102"/>
        <v>12479.739999999998</v>
      </c>
      <c r="L60" s="143">
        <v>1101.1500000000001</v>
      </c>
      <c r="M60" s="143">
        <v>1101.1500000000001</v>
      </c>
      <c r="N60" s="143">
        <v>1101.1500000000001</v>
      </c>
      <c r="O60" s="143">
        <v>1101.1500000000001</v>
      </c>
      <c r="P60" s="143">
        <v>1101.1500000000001</v>
      </c>
      <c r="Q60" s="143">
        <v>1101.1500000000001</v>
      </c>
      <c r="R60" s="143">
        <v>1468.21</v>
      </c>
      <c r="S60" s="143">
        <v>1468.21</v>
      </c>
      <c r="T60" s="143">
        <v>1468.21</v>
      </c>
      <c r="U60" s="143">
        <v>1468.21</v>
      </c>
      <c r="V60" s="143"/>
      <c r="W60" s="143"/>
      <c r="X60" s="143">
        <f t="shared" si="103"/>
        <v>7027.7309696808406</v>
      </c>
      <c r="Y60" s="290">
        <v>0</v>
      </c>
      <c r="Z60" s="290">
        <v>0</v>
      </c>
      <c r="AA60" s="290">
        <v>0</v>
      </c>
      <c r="AB60" s="290">
        <v>7027.7309696808406</v>
      </c>
      <c r="AC60" s="290">
        <v>0</v>
      </c>
      <c r="AD60" s="290">
        <v>0</v>
      </c>
      <c r="AE60" s="290">
        <v>0</v>
      </c>
      <c r="AF60" s="290">
        <v>0</v>
      </c>
      <c r="AG60" s="290">
        <v>0</v>
      </c>
      <c r="AH60" s="290">
        <v>0</v>
      </c>
      <c r="AI60" s="290"/>
      <c r="AJ60" s="290"/>
      <c r="AK60" s="143"/>
      <c r="AL60" s="143">
        <f t="shared" si="104"/>
        <v>0</v>
      </c>
      <c r="AM60" s="143">
        <f t="shared" si="5"/>
        <v>0</v>
      </c>
      <c r="AN60" s="290">
        <f t="shared" si="105"/>
        <v>2244.8000000000002</v>
      </c>
      <c r="AO60" s="143">
        <v>197.5</v>
      </c>
      <c r="AP60" s="143">
        <v>197.5</v>
      </c>
      <c r="AQ60" s="143">
        <v>197.5</v>
      </c>
      <c r="AR60" s="143">
        <v>197.5</v>
      </c>
      <c r="AS60" s="143">
        <v>197.5</v>
      </c>
      <c r="AT60" s="143">
        <v>197.5</v>
      </c>
      <c r="AU60" s="143">
        <v>264.95</v>
      </c>
      <c r="AV60" s="143">
        <v>264.95</v>
      </c>
      <c r="AW60" s="143">
        <v>264.95</v>
      </c>
      <c r="AX60" s="143">
        <v>264.95</v>
      </c>
      <c r="AY60" s="143"/>
      <c r="AZ60" s="143"/>
      <c r="BA60" s="8">
        <f t="shared" si="106"/>
        <v>1296.0340541628975</v>
      </c>
      <c r="BB60" s="290">
        <v>0</v>
      </c>
      <c r="BC60" s="290">
        <v>0</v>
      </c>
      <c r="BD60" s="290">
        <v>0</v>
      </c>
      <c r="BE60" s="290">
        <v>1296.0340541628975</v>
      </c>
      <c r="BF60" s="290">
        <v>0</v>
      </c>
      <c r="BG60" s="290">
        <v>0</v>
      </c>
      <c r="BH60" s="290">
        <v>0</v>
      </c>
      <c r="BI60" s="290">
        <v>0</v>
      </c>
      <c r="BJ60" s="290">
        <v>0</v>
      </c>
      <c r="BK60" s="290">
        <v>0</v>
      </c>
      <c r="BL60" s="290"/>
      <c r="BM60" s="290"/>
      <c r="BN60" s="143"/>
      <c r="BO60" s="8">
        <f t="shared" si="6"/>
        <v>0</v>
      </c>
      <c r="BP60" s="8">
        <f t="shared" si="7"/>
        <v>0</v>
      </c>
      <c r="BQ60" s="290">
        <f t="shared" si="107"/>
        <v>1512.4199999999998</v>
      </c>
      <c r="BR60" s="143">
        <v>143.91</v>
      </c>
      <c r="BS60" s="263">
        <v>143.91</v>
      </c>
      <c r="BT60" s="143">
        <v>143.91</v>
      </c>
      <c r="BU60" s="143">
        <v>143.91</v>
      </c>
      <c r="BV60" s="143">
        <v>143.91</v>
      </c>
      <c r="BW60" s="143">
        <v>143.91</v>
      </c>
      <c r="BX60" s="143">
        <v>162.24</v>
      </c>
      <c r="BY60" s="143">
        <v>162.24</v>
      </c>
      <c r="BZ60" s="143">
        <v>162.24</v>
      </c>
      <c r="CA60" s="143">
        <v>162.24</v>
      </c>
      <c r="CB60" s="143"/>
      <c r="CC60" s="143"/>
      <c r="CD60" s="290">
        <f t="shared" si="108"/>
        <v>1477.4128970629999</v>
      </c>
      <c r="CE60" s="290">
        <v>152.86664052499998</v>
      </c>
      <c r="CF60" s="290">
        <v>149.4623650785</v>
      </c>
      <c r="CG60" s="290">
        <v>149.1114097</v>
      </c>
      <c r="CH60" s="290">
        <v>148.35522774999998</v>
      </c>
      <c r="CI60" s="290">
        <v>149.03896623449998</v>
      </c>
      <c r="CJ60" s="290">
        <v>149.04251662499999</v>
      </c>
      <c r="CK60" s="290">
        <v>145.56666724999999</v>
      </c>
      <c r="CL60" s="290">
        <v>144.42943894999999</v>
      </c>
      <c r="CM60" s="290">
        <v>143.38454969999998</v>
      </c>
      <c r="CN60" s="290">
        <v>146.15511524999999</v>
      </c>
      <c r="CO60" s="290"/>
      <c r="CP60" s="290"/>
      <c r="CQ60" s="143"/>
      <c r="CR60" s="8">
        <f t="shared" si="8"/>
        <v>0</v>
      </c>
      <c r="CS60" s="8">
        <f t="shared" si="9"/>
        <v>0</v>
      </c>
      <c r="CT60" s="290">
        <f t="shared" si="109"/>
        <v>368.96</v>
      </c>
      <c r="CU60" s="290">
        <v>35.08</v>
      </c>
      <c r="CV60" s="143">
        <v>35.08</v>
      </c>
      <c r="CW60" s="143">
        <v>35.08</v>
      </c>
      <c r="CX60" s="143">
        <v>35.08</v>
      </c>
      <c r="CY60" s="143">
        <v>35.08</v>
      </c>
      <c r="CZ60" s="143">
        <v>35.08</v>
      </c>
      <c r="DA60" s="143">
        <v>39.619999999999997</v>
      </c>
      <c r="DB60" s="143">
        <v>39.619999999999997</v>
      </c>
      <c r="DC60" s="143">
        <v>39.619999999999997</v>
      </c>
      <c r="DD60" s="143">
        <v>39.619999999999997</v>
      </c>
      <c r="DE60" s="143"/>
      <c r="DF60" s="143"/>
      <c r="DG60" s="290">
        <f t="shared" si="110"/>
        <v>361.73276566079994</v>
      </c>
      <c r="DH60" s="290">
        <v>37.428177839999996</v>
      </c>
      <c r="DI60" s="290">
        <v>36.594668145599996</v>
      </c>
      <c r="DJ60" s="290">
        <v>36.508739519999999</v>
      </c>
      <c r="DK60" s="290">
        <v>36.323594399999998</v>
      </c>
      <c r="DL60" s="290">
        <v>36.491002315199992</v>
      </c>
      <c r="DM60" s="290">
        <v>36.491871599999996</v>
      </c>
      <c r="DN60" s="290">
        <v>35.640837599999998</v>
      </c>
      <c r="DO60" s="290">
        <v>35.362396319999995</v>
      </c>
      <c r="DP60" s="290">
        <v>35.106563519999995</v>
      </c>
      <c r="DQ60" s="290">
        <v>35.784914399999998</v>
      </c>
      <c r="DR60" s="290"/>
      <c r="DS60" s="290"/>
      <c r="DT60" s="143">
        <f t="shared" si="111"/>
        <v>-7.227234339200038</v>
      </c>
      <c r="DU60" s="8">
        <f t="shared" si="10"/>
        <v>-7.227234339200038</v>
      </c>
      <c r="DV60" s="8">
        <f t="shared" si="112"/>
        <v>0</v>
      </c>
      <c r="DW60" s="290">
        <f t="shared" si="176"/>
        <v>1261.02</v>
      </c>
      <c r="DX60" s="290">
        <v>110.95</v>
      </c>
      <c r="DY60" s="143">
        <v>110.95</v>
      </c>
      <c r="DZ60" s="143">
        <v>110.95</v>
      </c>
      <c r="EA60" s="143">
        <v>110.95</v>
      </c>
      <c r="EB60" s="143">
        <v>110.95</v>
      </c>
      <c r="EC60" s="143">
        <v>110.95</v>
      </c>
      <c r="ED60" s="143">
        <v>148.83000000000001</v>
      </c>
      <c r="EE60" s="143">
        <v>148.83000000000001</v>
      </c>
      <c r="EF60" s="143">
        <v>148.83000000000001</v>
      </c>
      <c r="EG60" s="143">
        <v>148.83000000000001</v>
      </c>
      <c r="EH60" s="143"/>
      <c r="EI60" s="143"/>
      <c r="EJ60" s="143"/>
      <c r="EK60" s="290">
        <f t="shared" si="113"/>
        <v>726.76913935958009</v>
      </c>
      <c r="EL60" s="290">
        <v>0</v>
      </c>
      <c r="EM60" s="290">
        <v>0</v>
      </c>
      <c r="EN60" s="290">
        <v>0</v>
      </c>
      <c r="EO60" s="290">
        <v>726.76913935958009</v>
      </c>
      <c r="EP60" s="290">
        <v>0</v>
      </c>
      <c r="EQ60" s="290">
        <v>0</v>
      </c>
      <c r="ER60" s="290">
        <v>0</v>
      </c>
      <c r="ES60" s="290">
        <v>0</v>
      </c>
      <c r="ET60" s="290">
        <v>0</v>
      </c>
      <c r="EU60" s="290">
        <v>0</v>
      </c>
      <c r="EV60" s="290"/>
      <c r="EW60" s="290"/>
      <c r="EX60" s="8">
        <f t="shared" si="12"/>
        <v>-534.25086064041989</v>
      </c>
      <c r="EY60" s="8">
        <f t="shared" si="114"/>
        <v>-534.25086064041989</v>
      </c>
      <c r="EZ60" s="8">
        <f t="shared" si="115"/>
        <v>0</v>
      </c>
      <c r="FA60" s="290">
        <f t="shared" si="116"/>
        <v>8200.84</v>
      </c>
      <c r="FB60" s="290">
        <v>721.42</v>
      </c>
      <c r="FC60" s="143">
        <v>721.42</v>
      </c>
      <c r="FD60" s="143">
        <v>721.42</v>
      </c>
      <c r="FE60" s="143">
        <v>721.42</v>
      </c>
      <c r="FF60" s="143">
        <v>721.42</v>
      </c>
      <c r="FG60" s="143">
        <v>721.42</v>
      </c>
      <c r="FH60" s="143">
        <v>968.08</v>
      </c>
      <c r="FI60" s="143">
        <v>968.08</v>
      </c>
      <c r="FJ60" s="143">
        <v>968.08</v>
      </c>
      <c r="FK60" s="143">
        <v>968.08</v>
      </c>
      <c r="FL60" s="143"/>
      <c r="FM60" s="143"/>
      <c r="FN60" s="8">
        <f t="shared" si="117"/>
        <v>10449.396182149569</v>
      </c>
      <c r="FO60" s="290">
        <v>0</v>
      </c>
      <c r="FP60" s="290">
        <v>0</v>
      </c>
      <c r="FQ60" s="290">
        <v>0</v>
      </c>
      <c r="FR60" s="290">
        <v>4764.9860541408498</v>
      </c>
      <c r="FS60" s="290">
        <v>0</v>
      </c>
      <c r="FT60" s="290">
        <v>0</v>
      </c>
      <c r="FU60" s="290">
        <v>0</v>
      </c>
      <c r="FV60" s="290">
        <v>0</v>
      </c>
      <c r="FW60" s="290">
        <v>0</v>
      </c>
      <c r="FX60" s="290">
        <v>5684.4101280087198</v>
      </c>
      <c r="FY60" s="290"/>
      <c r="FZ60" s="290"/>
      <c r="GA60" s="143">
        <f t="shared" si="118"/>
        <v>2248.5561821495685</v>
      </c>
      <c r="GB60" s="8">
        <f t="shared" si="119"/>
        <v>0</v>
      </c>
      <c r="GC60" s="8">
        <f t="shared" si="120"/>
        <v>2248.5561821495685</v>
      </c>
      <c r="GD60" s="290">
        <f t="shared" si="121"/>
        <v>0</v>
      </c>
      <c r="GE60" s="143"/>
      <c r="GF60" s="143"/>
      <c r="GG60" s="143"/>
      <c r="GH60" s="143"/>
      <c r="GI60" s="143"/>
      <c r="GJ60" s="143"/>
      <c r="GK60" s="143"/>
      <c r="GL60" s="143"/>
      <c r="GM60" s="143"/>
      <c r="GN60" s="143"/>
      <c r="GO60" s="143"/>
      <c r="GP60" s="143"/>
      <c r="GQ60" s="8">
        <f t="shared" si="122"/>
        <v>0</v>
      </c>
      <c r="GR60" s="290">
        <v>0</v>
      </c>
      <c r="GS60" s="290">
        <f>VLOOKUP(C60,'[2]Фін.рез.(витрати)'!$C$8:$V$94,20,0)</f>
        <v>0</v>
      </c>
      <c r="GT60" s="290"/>
      <c r="GU60" s="290"/>
      <c r="GV60" s="143">
        <f t="shared" si="123"/>
        <v>0</v>
      </c>
      <c r="GW60" s="8">
        <f t="shared" si="13"/>
        <v>0</v>
      </c>
      <c r="GX60" s="8">
        <f t="shared" si="14"/>
        <v>0</v>
      </c>
      <c r="GY60" s="290">
        <f t="shared" si="124"/>
        <v>13016.459999999997</v>
      </c>
      <c r="GZ60" s="290">
        <v>1151.81</v>
      </c>
      <c r="HA60" s="143">
        <v>1151.81</v>
      </c>
      <c r="HB60" s="143">
        <v>1151.81</v>
      </c>
      <c r="HC60" s="143">
        <v>1151.81</v>
      </c>
      <c r="HD60" s="143">
        <v>1151.81</v>
      </c>
      <c r="HE60" s="143">
        <v>1151.81</v>
      </c>
      <c r="HF60" s="143">
        <v>1526.4</v>
      </c>
      <c r="HG60" s="143">
        <v>1526.4</v>
      </c>
      <c r="HH60" s="143">
        <v>1526.4</v>
      </c>
      <c r="HI60" s="143">
        <v>1526.4</v>
      </c>
      <c r="HJ60" s="143"/>
      <c r="HK60" s="143"/>
      <c r="HL60" s="8">
        <f t="shared" si="125"/>
        <v>12728.391322711772</v>
      </c>
      <c r="HM60" s="290">
        <v>1671.8780090899068</v>
      </c>
      <c r="HN60" s="290">
        <v>1235.1946371145063</v>
      </c>
      <c r="HO60" s="290">
        <v>1451.0636854143274</v>
      </c>
      <c r="HP60" s="290">
        <v>1093.9356212678763</v>
      </c>
      <c r="HQ60" s="290">
        <v>1241.5702382688673</v>
      </c>
      <c r="HR60" s="290">
        <v>1238.6157544385678</v>
      </c>
      <c r="HS60" s="290">
        <v>1141.3128928181691</v>
      </c>
      <c r="HT60" s="290">
        <v>1134.62560396035</v>
      </c>
      <c r="HU60" s="290">
        <v>1275.4492695641823</v>
      </c>
      <c r="HV60" s="290">
        <v>1244.745610775019</v>
      </c>
      <c r="HW60" s="290"/>
      <c r="HX60" s="290"/>
      <c r="HY60" s="8">
        <f t="shared" si="15"/>
        <v>-288.06867728822544</v>
      </c>
      <c r="HZ60" s="8">
        <f t="shared" si="16"/>
        <v>-288.06867728822544</v>
      </c>
      <c r="IA60" s="8">
        <f t="shared" si="17"/>
        <v>0</v>
      </c>
      <c r="IB60" s="291">
        <f t="shared" si="126"/>
        <v>0</v>
      </c>
      <c r="IC60" s="291">
        <v>0</v>
      </c>
      <c r="ID60" s="150">
        <v>0</v>
      </c>
      <c r="IE60" s="150">
        <v>0</v>
      </c>
      <c r="IF60" s="291">
        <v>0</v>
      </c>
      <c r="IG60" s="291">
        <v>0</v>
      </c>
      <c r="IH60" s="291">
        <v>0</v>
      </c>
      <c r="II60" s="291">
        <v>0</v>
      </c>
      <c r="IJ60" s="291"/>
      <c r="IK60" s="291"/>
      <c r="IL60" s="291"/>
      <c r="IM60" s="291"/>
      <c r="IN60" s="291"/>
      <c r="IO60" s="88">
        <f t="shared" si="127"/>
        <v>0</v>
      </c>
      <c r="IP60" s="290">
        <v>0</v>
      </c>
      <c r="IQ60" s="290">
        <v>0</v>
      </c>
      <c r="IR60" s="290">
        <v>0</v>
      </c>
      <c r="IS60" s="290">
        <v>0</v>
      </c>
      <c r="IT60" s="290">
        <v>0</v>
      </c>
      <c r="IU60" s="290">
        <v>0</v>
      </c>
      <c r="IV60" s="290">
        <v>0</v>
      </c>
      <c r="IW60" s="290">
        <v>0</v>
      </c>
      <c r="IX60" s="290">
        <v>0</v>
      </c>
      <c r="IY60" s="290">
        <v>0</v>
      </c>
      <c r="IZ60" s="290"/>
      <c r="JA60" s="290"/>
      <c r="JB60" s="150">
        <f t="shared" si="18"/>
        <v>0</v>
      </c>
      <c r="JC60" s="88">
        <f t="shared" si="19"/>
        <v>0</v>
      </c>
      <c r="JD60" s="88">
        <f t="shared" si="20"/>
        <v>0</v>
      </c>
      <c r="JE60" s="291">
        <f t="shared" si="128"/>
        <v>0</v>
      </c>
      <c r="JF60" s="291">
        <v>0</v>
      </c>
      <c r="JG60" s="150">
        <v>0</v>
      </c>
      <c r="JH60" s="150">
        <v>0</v>
      </c>
      <c r="JI60" s="150">
        <v>0</v>
      </c>
      <c r="JJ60" s="150">
        <v>0</v>
      </c>
      <c r="JK60" s="150">
        <v>0</v>
      </c>
      <c r="JL60" s="150">
        <v>0</v>
      </c>
      <c r="JM60" s="150">
        <v>0</v>
      </c>
      <c r="JN60" s="150">
        <v>0</v>
      </c>
      <c r="JO60" s="150">
        <v>0</v>
      </c>
      <c r="JP60" s="150"/>
      <c r="JQ60" s="150"/>
      <c r="JR60" s="291">
        <f t="shared" si="129"/>
        <v>0</v>
      </c>
      <c r="JS60" s="290">
        <v>0</v>
      </c>
      <c r="JT60" s="290">
        <v>0</v>
      </c>
      <c r="JU60" s="290">
        <v>0</v>
      </c>
      <c r="JV60" s="290">
        <v>0</v>
      </c>
      <c r="JW60" s="290">
        <v>0</v>
      </c>
      <c r="JX60" s="290">
        <v>0</v>
      </c>
      <c r="JY60" s="290">
        <v>0</v>
      </c>
      <c r="JZ60" s="290">
        <v>0</v>
      </c>
      <c r="KA60" s="290">
        <v>0</v>
      </c>
      <c r="KB60" s="290">
        <v>0</v>
      </c>
      <c r="KC60" s="290"/>
      <c r="KD60" s="290"/>
      <c r="KE60" s="150">
        <f t="shared" si="21"/>
        <v>0</v>
      </c>
      <c r="KF60" s="88">
        <f t="shared" si="22"/>
        <v>0</v>
      </c>
      <c r="KG60" s="88">
        <f t="shared" si="23"/>
        <v>0</v>
      </c>
      <c r="KH60" s="291">
        <f t="shared" si="130"/>
        <v>2354.1800000000003</v>
      </c>
      <c r="KI60" s="291">
        <v>207.15</v>
      </c>
      <c r="KJ60" s="150">
        <v>207.15</v>
      </c>
      <c r="KK60" s="150">
        <v>207.15</v>
      </c>
      <c r="KL60" s="150">
        <v>207.15</v>
      </c>
      <c r="KM60" s="150">
        <v>207.15</v>
      </c>
      <c r="KN60" s="150">
        <v>207.15</v>
      </c>
      <c r="KO60" s="150">
        <v>277.82</v>
      </c>
      <c r="KP60" s="150">
        <v>277.82</v>
      </c>
      <c r="KQ60" s="150">
        <v>277.82</v>
      </c>
      <c r="KR60" s="150">
        <v>277.82</v>
      </c>
      <c r="KS60" s="150"/>
      <c r="KT60" s="150"/>
      <c r="KU60" s="88">
        <f t="shared" si="131"/>
        <v>3284.3609514358172</v>
      </c>
      <c r="KV60" s="290">
        <v>282.25826255607689</v>
      </c>
      <c r="KW60" s="290">
        <v>301.7957902212907</v>
      </c>
      <c r="KX60" s="290">
        <v>299.89095363607555</v>
      </c>
      <c r="KY60" s="290">
        <v>285.20800072875858</v>
      </c>
      <c r="KZ60" s="290">
        <v>297.54239231022154</v>
      </c>
      <c r="LA60" s="290">
        <v>382.942675662917</v>
      </c>
      <c r="LB60" s="290">
        <v>355.40376614095362</v>
      </c>
      <c r="LC60" s="290">
        <v>352.90873840519959</v>
      </c>
      <c r="LD60" s="290">
        <v>363.95279741361708</v>
      </c>
      <c r="LE60" s="290">
        <v>362.45757436070647</v>
      </c>
      <c r="LF60" s="290"/>
      <c r="LG60" s="290"/>
      <c r="LH60" s="150">
        <f t="shared" si="132"/>
        <v>930.18095143581695</v>
      </c>
      <c r="LI60" s="88">
        <f t="shared" si="24"/>
        <v>0</v>
      </c>
      <c r="LJ60" s="88">
        <f t="shared" si="25"/>
        <v>930.18095143581695</v>
      </c>
      <c r="LK60" s="88">
        <f t="shared" si="133"/>
        <v>0</v>
      </c>
      <c r="LL60" s="150"/>
      <c r="LM60" s="150"/>
      <c r="LN60" s="150"/>
      <c r="LO60" s="150"/>
      <c r="LP60" s="150"/>
      <c r="LQ60" s="150"/>
      <c r="LR60" s="150"/>
      <c r="LS60" s="150"/>
      <c r="LT60" s="150"/>
      <c r="LU60" s="150"/>
      <c r="LV60" s="150"/>
      <c r="LW60" s="150"/>
      <c r="LX60" s="88">
        <f t="shared" si="26"/>
        <v>0</v>
      </c>
      <c r="LY60" s="150"/>
      <c r="LZ60" s="150"/>
      <c r="MA60" s="150"/>
      <c r="MB60" s="150"/>
      <c r="MC60" s="150"/>
      <c r="MD60" s="150"/>
      <c r="ME60" s="150"/>
      <c r="MF60" s="150"/>
      <c r="MG60" s="150"/>
      <c r="MH60" s="150"/>
      <c r="MI60" s="150"/>
      <c r="MJ60" s="291">
        <v>0</v>
      </c>
      <c r="MK60" s="150"/>
      <c r="ML60" s="88">
        <f t="shared" si="27"/>
        <v>0</v>
      </c>
      <c r="MM60" s="88">
        <f t="shared" si="28"/>
        <v>0</v>
      </c>
      <c r="MN60" s="88">
        <f t="shared" si="134"/>
        <v>33044.980000000003</v>
      </c>
      <c r="MO60" s="88">
        <v>3083.45</v>
      </c>
      <c r="MP60" s="150">
        <v>3083.45</v>
      </c>
      <c r="MQ60" s="150">
        <v>3083.45</v>
      </c>
      <c r="MR60" s="150">
        <v>3083.45</v>
      </c>
      <c r="MS60" s="150">
        <v>3083.45</v>
      </c>
      <c r="MT60" s="150">
        <v>3083.45</v>
      </c>
      <c r="MU60" s="150">
        <v>3636.07</v>
      </c>
      <c r="MV60" s="150">
        <v>3636.07</v>
      </c>
      <c r="MW60" s="150">
        <v>3636.07</v>
      </c>
      <c r="MX60" s="150">
        <v>3636.07</v>
      </c>
      <c r="MY60" s="150"/>
      <c r="MZ60" s="150"/>
      <c r="NA60" s="88">
        <f t="shared" si="135"/>
        <v>10053.805625024732</v>
      </c>
      <c r="NB60" s="8">
        <v>0</v>
      </c>
      <c r="NC60" s="8">
        <v>6879.3545766580692</v>
      </c>
      <c r="ND60" s="8">
        <v>0</v>
      </c>
      <c r="NE60" s="8">
        <v>0</v>
      </c>
      <c r="NF60" s="8">
        <v>0</v>
      </c>
      <c r="NG60" s="8">
        <v>0</v>
      </c>
      <c r="NH60" s="8">
        <v>3174.4510483666631</v>
      </c>
      <c r="NI60" s="8">
        <v>0</v>
      </c>
      <c r="NJ60" s="8">
        <v>0</v>
      </c>
      <c r="NK60" s="8">
        <v>0</v>
      </c>
      <c r="NL60" s="8"/>
      <c r="NM60" s="8"/>
      <c r="NN60" s="150">
        <f t="shared" si="136"/>
        <v>-22991.174374975271</v>
      </c>
      <c r="NO60" s="88">
        <f t="shared" si="29"/>
        <v>-22991.174374975271</v>
      </c>
      <c r="NP60" s="88">
        <f t="shared" si="30"/>
        <v>0</v>
      </c>
      <c r="NQ60" s="86">
        <f t="shared" si="31"/>
        <v>16143.119999999997</v>
      </c>
      <c r="NR60" s="289">
        <f t="shared" si="32"/>
        <v>9683.15</v>
      </c>
      <c r="NS60" s="288">
        <f t="shared" si="33"/>
        <v>-6459.9699999999975</v>
      </c>
      <c r="NT60" s="88">
        <f t="shared" si="34"/>
        <v>-6459.9699999999975</v>
      </c>
      <c r="NU60" s="88">
        <f t="shared" si="35"/>
        <v>0</v>
      </c>
      <c r="NV60" s="290">
        <f t="shared" si="137"/>
        <v>3599.5999999999995</v>
      </c>
      <c r="NW60" s="290">
        <v>326.94</v>
      </c>
      <c r="NX60" s="143">
        <v>326.94</v>
      </c>
      <c r="NY60" s="143">
        <v>326.94</v>
      </c>
      <c r="NZ60" s="290">
        <v>326.94</v>
      </c>
      <c r="OA60" s="290">
        <v>326.94</v>
      </c>
      <c r="OB60" s="290">
        <v>326.94</v>
      </c>
      <c r="OC60" s="290">
        <v>409.49</v>
      </c>
      <c r="OD60" s="290">
        <v>409.49</v>
      </c>
      <c r="OE60" s="290">
        <v>409.49</v>
      </c>
      <c r="OF60" s="290">
        <v>409.49</v>
      </c>
      <c r="OG60" s="290"/>
      <c r="OH60" s="290"/>
      <c r="OI60" s="8">
        <f t="shared" si="138"/>
        <v>7696.41</v>
      </c>
      <c r="OJ60" s="8">
        <v>0</v>
      </c>
      <c r="OK60" s="8">
        <v>0</v>
      </c>
      <c r="OL60" s="8">
        <v>4469.29</v>
      </c>
      <c r="OM60" s="8"/>
      <c r="ON60" s="8">
        <v>0</v>
      </c>
      <c r="OO60" s="8">
        <v>0</v>
      </c>
      <c r="OP60" s="8">
        <v>0</v>
      </c>
      <c r="OQ60" s="8">
        <v>0</v>
      </c>
      <c r="OR60" s="8">
        <v>1986.74</v>
      </c>
      <c r="OS60" s="8">
        <v>1240.3800000000001</v>
      </c>
      <c r="OT60" s="8"/>
      <c r="OU60" s="8"/>
      <c r="OV60" s="143">
        <f t="shared" si="139"/>
        <v>4096.8100000000004</v>
      </c>
      <c r="OW60" s="8">
        <f t="shared" si="36"/>
        <v>0</v>
      </c>
      <c r="OX60" s="8">
        <f t="shared" si="37"/>
        <v>4096.8100000000004</v>
      </c>
      <c r="OY60" s="290">
        <f t="shared" si="140"/>
        <v>5359.1799999999994</v>
      </c>
      <c r="OZ60" s="290">
        <v>510.79</v>
      </c>
      <c r="PA60" s="143">
        <v>510.79</v>
      </c>
      <c r="PB60" s="143">
        <v>510.79</v>
      </c>
      <c r="PC60" s="143">
        <v>510.79</v>
      </c>
      <c r="PD60" s="143">
        <v>510.79</v>
      </c>
      <c r="PE60" s="143">
        <v>510.79</v>
      </c>
      <c r="PF60" s="143">
        <v>573.61</v>
      </c>
      <c r="PG60" s="143">
        <v>573.61</v>
      </c>
      <c r="PH60" s="143">
        <v>573.61</v>
      </c>
      <c r="PI60" s="143">
        <v>573.61</v>
      </c>
      <c r="PJ60" s="143"/>
      <c r="PK60" s="143"/>
      <c r="PL60" s="8">
        <f t="shared" si="141"/>
        <v>0</v>
      </c>
      <c r="PM60" s="290">
        <v>0</v>
      </c>
      <c r="PN60" s="290">
        <v>0</v>
      </c>
      <c r="PO60" s="290">
        <v>0</v>
      </c>
      <c r="PP60" s="290">
        <v>0</v>
      </c>
      <c r="PQ60" s="290">
        <v>0</v>
      </c>
      <c r="PR60" s="290">
        <v>0</v>
      </c>
      <c r="PS60" s="290">
        <v>0</v>
      </c>
      <c r="PT60" s="290">
        <v>0</v>
      </c>
      <c r="PU60" s="290">
        <v>0</v>
      </c>
      <c r="PV60" s="290">
        <v>0</v>
      </c>
      <c r="PW60" s="290"/>
      <c r="PX60" s="290"/>
      <c r="PY60" s="143">
        <f t="shared" si="142"/>
        <v>-5359.1799999999994</v>
      </c>
      <c r="PZ60" s="8">
        <f t="shared" si="38"/>
        <v>-5359.1799999999994</v>
      </c>
      <c r="QA60" s="8">
        <f t="shared" si="39"/>
        <v>0</v>
      </c>
      <c r="QB60" s="290">
        <f t="shared" si="143"/>
        <v>810.68000000000006</v>
      </c>
      <c r="QC60" s="290">
        <v>71.819999999999993</v>
      </c>
      <c r="QD60" s="143">
        <v>71.819999999999993</v>
      </c>
      <c r="QE60" s="143">
        <v>71.819999999999993</v>
      </c>
      <c r="QF60" s="143">
        <v>71.819999999999993</v>
      </c>
      <c r="QG60" s="143">
        <v>71.819999999999993</v>
      </c>
      <c r="QH60" s="143">
        <v>71.819999999999993</v>
      </c>
      <c r="QI60" s="143">
        <v>94.94</v>
      </c>
      <c r="QJ60" s="143">
        <v>94.94</v>
      </c>
      <c r="QK60" s="143">
        <v>94.94</v>
      </c>
      <c r="QL60" s="143">
        <v>94.94</v>
      </c>
      <c r="QM60" s="143"/>
      <c r="QN60" s="143"/>
      <c r="QO60" s="8">
        <f t="shared" si="144"/>
        <v>0</v>
      </c>
      <c r="QP60" s="290">
        <v>0</v>
      </c>
      <c r="QQ60" s="290">
        <v>0</v>
      </c>
      <c r="QR60" s="290">
        <v>0</v>
      </c>
      <c r="QS60" s="290"/>
      <c r="QT60" s="290">
        <v>0</v>
      </c>
      <c r="QU60" s="290"/>
      <c r="QV60" s="290"/>
      <c r="QW60" s="290">
        <v>0</v>
      </c>
      <c r="QX60" s="290"/>
      <c r="QY60" s="290">
        <v>0</v>
      </c>
      <c r="QZ60" s="290"/>
      <c r="RA60" s="290"/>
      <c r="RB60" s="143">
        <f t="shared" si="145"/>
        <v>-810.68000000000006</v>
      </c>
      <c r="RC60" s="8">
        <f t="shared" si="40"/>
        <v>-810.68000000000006</v>
      </c>
      <c r="RD60" s="8">
        <f t="shared" si="41"/>
        <v>0</v>
      </c>
      <c r="RE60" s="290">
        <f t="shared" si="146"/>
        <v>4279.96</v>
      </c>
      <c r="RF60" s="8">
        <v>389.38</v>
      </c>
      <c r="RG60" s="143">
        <v>389.38</v>
      </c>
      <c r="RH60" s="143">
        <v>389.38</v>
      </c>
      <c r="RI60" s="143">
        <v>389.38</v>
      </c>
      <c r="RJ60" s="143">
        <v>389.38</v>
      </c>
      <c r="RK60" s="143">
        <v>389.38</v>
      </c>
      <c r="RL60" s="292">
        <v>485.92</v>
      </c>
      <c r="RM60" s="143">
        <v>485.92</v>
      </c>
      <c r="RN60" s="143">
        <v>485.92</v>
      </c>
      <c r="RO60" s="143">
        <v>485.92</v>
      </c>
      <c r="RP60" s="143"/>
      <c r="RQ60" s="143"/>
      <c r="RR60" s="8">
        <f t="shared" si="147"/>
        <v>1986.74</v>
      </c>
      <c r="RS60" s="290">
        <v>0</v>
      </c>
      <c r="RT60" s="290"/>
      <c r="RU60" s="290">
        <v>0</v>
      </c>
      <c r="RV60" s="290">
        <v>0</v>
      </c>
      <c r="RW60" s="290">
        <v>0</v>
      </c>
      <c r="RX60" s="290">
        <v>0</v>
      </c>
      <c r="RY60" s="290"/>
      <c r="RZ60" s="290">
        <v>0</v>
      </c>
      <c r="SA60" s="290">
        <v>1986.74</v>
      </c>
      <c r="SB60" s="290">
        <v>0</v>
      </c>
      <c r="SC60" s="290"/>
      <c r="SD60" s="290"/>
      <c r="SE60" s="8">
        <f t="shared" si="42"/>
        <v>-2293.2200000000003</v>
      </c>
      <c r="SF60" s="8">
        <f t="shared" si="43"/>
        <v>-2293.2200000000003</v>
      </c>
      <c r="SG60" s="8">
        <f t="shared" si="44"/>
        <v>0</v>
      </c>
      <c r="SH60" s="290">
        <f t="shared" si="148"/>
        <v>0</v>
      </c>
      <c r="SI60" s="290">
        <v>0</v>
      </c>
      <c r="SJ60" s="143">
        <v>0</v>
      </c>
      <c r="SK60" s="143">
        <v>0</v>
      </c>
      <c r="SL60" s="143">
        <v>0</v>
      </c>
      <c r="SM60" s="143">
        <v>0</v>
      </c>
      <c r="SN60" s="143">
        <v>0</v>
      </c>
      <c r="SO60" s="143">
        <v>0</v>
      </c>
      <c r="SP60" s="143">
        <v>0</v>
      </c>
      <c r="SQ60" s="143">
        <v>0</v>
      </c>
      <c r="SR60" s="143">
        <v>0</v>
      </c>
      <c r="SS60" s="143"/>
      <c r="ST60" s="143"/>
      <c r="SU60" s="8">
        <f t="shared" si="149"/>
        <v>0</v>
      </c>
      <c r="SV60" s="290">
        <v>0</v>
      </c>
      <c r="SW60" s="290">
        <v>0</v>
      </c>
      <c r="SX60" s="290">
        <v>0</v>
      </c>
      <c r="SY60" s="290">
        <v>0</v>
      </c>
      <c r="SZ60" s="290">
        <v>0</v>
      </c>
      <c r="TA60" s="290"/>
      <c r="TB60" s="290"/>
      <c r="TC60" s="290">
        <v>0</v>
      </c>
      <c r="TD60" s="290">
        <v>0</v>
      </c>
      <c r="TE60" s="290">
        <f>VLOOKUP(C60,'[2]Фін.рез.(витрати)'!$C$8:$AH$94,32,0)</f>
        <v>0</v>
      </c>
      <c r="TF60" s="290"/>
      <c r="TG60" s="290"/>
      <c r="TH60" s="8">
        <f t="shared" si="45"/>
        <v>0</v>
      </c>
      <c r="TI60" s="8">
        <f t="shared" si="46"/>
        <v>0</v>
      </c>
      <c r="TJ60" s="8">
        <f t="shared" si="47"/>
        <v>0</v>
      </c>
      <c r="TK60" s="290">
        <f t="shared" si="150"/>
        <v>2035.24</v>
      </c>
      <c r="TL60" s="290">
        <v>179.56</v>
      </c>
      <c r="TM60" s="143">
        <v>179.56</v>
      </c>
      <c r="TN60" s="143">
        <v>179.56</v>
      </c>
      <c r="TO60" s="143">
        <v>179.56</v>
      </c>
      <c r="TP60" s="143">
        <v>179.56</v>
      </c>
      <c r="TQ60" s="143">
        <v>179.56</v>
      </c>
      <c r="TR60" s="143">
        <v>239.47</v>
      </c>
      <c r="TS60" s="143">
        <v>239.47</v>
      </c>
      <c r="TT60" s="143">
        <v>239.47</v>
      </c>
      <c r="TU60" s="143">
        <v>239.47</v>
      </c>
      <c r="TV60" s="143"/>
      <c r="TW60" s="143"/>
      <c r="TX60" s="8">
        <f t="shared" si="151"/>
        <v>0</v>
      </c>
      <c r="TY60" s="290">
        <v>0</v>
      </c>
      <c r="TZ60" s="290">
        <v>0</v>
      </c>
      <c r="UA60" s="290">
        <v>0</v>
      </c>
      <c r="UB60" s="290">
        <v>0</v>
      </c>
      <c r="UC60" s="290">
        <v>0</v>
      </c>
      <c r="UD60" s="290">
        <v>0</v>
      </c>
      <c r="UE60" s="290">
        <v>0</v>
      </c>
      <c r="UF60" s="290">
        <v>0</v>
      </c>
      <c r="UG60" s="290">
        <v>0</v>
      </c>
      <c r="UH60" s="290">
        <f>VLOOKUP(C60,'[2]Фін.рез.(витрати)'!$C$8:$AI$94,33,0)</f>
        <v>0</v>
      </c>
      <c r="UI60" s="290"/>
      <c r="UJ60" s="290"/>
      <c r="UK60" s="8">
        <f t="shared" si="48"/>
        <v>-2035.24</v>
      </c>
      <c r="UL60" s="8">
        <f t="shared" si="49"/>
        <v>-2035.24</v>
      </c>
      <c r="UM60" s="8">
        <f t="shared" si="50"/>
        <v>0</v>
      </c>
      <c r="UN60" s="290">
        <f t="shared" si="152"/>
        <v>58.460000000000008</v>
      </c>
      <c r="UO60" s="290">
        <v>5.09</v>
      </c>
      <c r="UP60" s="143">
        <v>5.09</v>
      </c>
      <c r="UQ60" s="143">
        <v>5.09</v>
      </c>
      <c r="UR60" s="143">
        <v>5.09</v>
      </c>
      <c r="US60" s="143">
        <v>5.09</v>
      </c>
      <c r="UT60" s="143">
        <v>5.09</v>
      </c>
      <c r="UU60" s="143">
        <v>6.98</v>
      </c>
      <c r="UV60" s="143">
        <v>6.98</v>
      </c>
      <c r="UW60" s="143">
        <v>6.98</v>
      </c>
      <c r="UX60" s="143">
        <v>6.98</v>
      </c>
      <c r="UY60" s="143"/>
      <c r="UZ60" s="143"/>
      <c r="VA60" s="8">
        <f t="shared" si="51"/>
        <v>0</v>
      </c>
      <c r="VB60" s="143"/>
      <c r="VC60" s="143"/>
      <c r="VD60" s="143"/>
      <c r="VE60" s="143"/>
      <c r="VF60" s="143"/>
      <c r="VG60" s="143"/>
      <c r="VH60" s="143"/>
      <c r="VI60" s="143"/>
      <c r="VJ60" s="143"/>
      <c r="VK60" s="143"/>
      <c r="VL60" s="143"/>
      <c r="VM60" s="143"/>
      <c r="VN60" s="8">
        <f t="shared" si="52"/>
        <v>-58.460000000000008</v>
      </c>
      <c r="VO60" s="8">
        <f t="shared" si="53"/>
        <v>-58.460000000000008</v>
      </c>
      <c r="VP60" s="8">
        <f t="shared" si="54"/>
        <v>0</v>
      </c>
      <c r="VQ60" s="88">
        <f t="shared" si="55"/>
        <v>0</v>
      </c>
      <c r="VR60" s="150"/>
      <c r="VS60" s="150"/>
      <c r="VT60" s="150"/>
      <c r="VU60" s="150"/>
      <c r="VV60" s="150"/>
      <c r="VW60" s="150"/>
      <c r="VX60" s="150"/>
      <c r="VY60" s="150"/>
      <c r="VZ60" s="150"/>
      <c r="WA60" s="150"/>
      <c r="WB60" s="150"/>
      <c r="WC60" s="150"/>
      <c r="WD60" s="88">
        <f t="shared" si="56"/>
        <v>0</v>
      </c>
      <c r="WE60" s="143"/>
      <c r="WF60" s="143"/>
      <c r="WG60" s="143"/>
      <c r="WH60" s="143"/>
      <c r="WI60" s="143"/>
      <c r="WJ60" s="143"/>
      <c r="WK60" s="143"/>
      <c r="WL60" s="143"/>
      <c r="WM60" s="143"/>
      <c r="WN60" s="143"/>
      <c r="WO60" s="143"/>
      <c r="WP60" s="143"/>
      <c r="WQ60" s="88">
        <f t="shared" si="57"/>
        <v>0</v>
      </c>
      <c r="WR60" s="88">
        <f t="shared" si="58"/>
        <v>0</v>
      </c>
      <c r="WS60" s="88">
        <f t="shared" si="59"/>
        <v>0</v>
      </c>
      <c r="WT60" s="291">
        <f t="shared" si="153"/>
        <v>36890.42</v>
      </c>
      <c r="WU60" s="291">
        <v>3214.49</v>
      </c>
      <c r="WV60" s="150">
        <v>3214.49</v>
      </c>
      <c r="WW60" s="150">
        <v>3214.49</v>
      </c>
      <c r="WX60" s="150">
        <v>3214.49</v>
      </c>
      <c r="WY60" s="150">
        <v>3214.49</v>
      </c>
      <c r="WZ60" s="150">
        <v>3214.49</v>
      </c>
      <c r="XA60" s="150">
        <v>4400.87</v>
      </c>
      <c r="XB60" s="150">
        <v>4400.87</v>
      </c>
      <c r="XC60" s="150">
        <v>4400.87</v>
      </c>
      <c r="XD60" s="150">
        <v>4400.87</v>
      </c>
      <c r="XE60" s="150"/>
      <c r="XF60" s="150"/>
      <c r="XG60" s="291">
        <f t="shared" si="154"/>
        <v>48593.06908001587</v>
      </c>
      <c r="XH60" s="290">
        <v>5422.891187610986</v>
      </c>
      <c r="XI60" s="290">
        <v>5432.2398497184877</v>
      </c>
      <c r="XJ60" s="290"/>
      <c r="XK60" s="290">
        <v>4126.231155273741</v>
      </c>
      <c r="XL60" s="290">
        <v>4747.5754927278113</v>
      </c>
      <c r="XM60" s="290">
        <v>6235.6836449065504</v>
      </c>
      <c r="XN60" s="290">
        <v>3924.8696804422193</v>
      </c>
      <c r="XO60" s="290">
        <v>6157.3293491764698</v>
      </c>
      <c r="XP60" s="290">
        <v>6732.4991492466525</v>
      </c>
      <c r="XQ60" s="290">
        <f>VLOOKUP(C60,'[2]Фін.рез.(витрати)'!$C$8:$AL$94,36,0)</f>
        <v>5813.7495709129598</v>
      </c>
      <c r="XR60" s="290"/>
      <c r="XS60" s="290"/>
      <c r="XT60" s="88">
        <f t="shared" si="60"/>
        <v>11702.649080015872</v>
      </c>
      <c r="XU60" s="88">
        <f t="shared" si="61"/>
        <v>0</v>
      </c>
      <c r="XV60" s="88">
        <f t="shared" si="62"/>
        <v>11702.649080015872</v>
      </c>
      <c r="XW60" s="291">
        <f t="shared" si="155"/>
        <v>25208.500000000004</v>
      </c>
      <c r="XX60" s="291">
        <v>2226.63</v>
      </c>
      <c r="XY60" s="150">
        <v>2226.63</v>
      </c>
      <c r="XZ60" s="150">
        <v>2226.63</v>
      </c>
      <c r="YA60" s="150">
        <v>2226.63</v>
      </c>
      <c r="YB60" s="150">
        <v>2226.63</v>
      </c>
      <c r="YC60" s="150">
        <v>2226.63</v>
      </c>
      <c r="YD60" s="150">
        <v>2962.18</v>
      </c>
      <c r="YE60" s="150">
        <v>2962.18</v>
      </c>
      <c r="YF60" s="150">
        <v>2962.18</v>
      </c>
      <c r="YG60" s="150">
        <v>2962.18</v>
      </c>
      <c r="YH60" s="150"/>
      <c r="YI60" s="150"/>
      <c r="YJ60" s="88">
        <f t="shared" si="156"/>
        <v>16390.138251212993</v>
      </c>
      <c r="YK60" s="290">
        <v>1985.2967763965744</v>
      </c>
      <c r="YL60" s="290">
        <v>1492.8512846476392</v>
      </c>
      <c r="YM60" s="290">
        <v>1527.8695645279574</v>
      </c>
      <c r="YN60" s="290">
        <v>1485.7766083063518</v>
      </c>
      <c r="YO60" s="290">
        <v>1465.4302121095122</v>
      </c>
      <c r="YP60" s="290">
        <v>1911.7240529026833</v>
      </c>
      <c r="YQ60" s="290">
        <v>1150.3233281960966</v>
      </c>
      <c r="YR60" s="290">
        <v>1813.7754619472796</v>
      </c>
      <c r="YS60" s="290">
        <v>1755.1445381618619</v>
      </c>
      <c r="YT60" s="290">
        <f>VLOOKUP(C60,'[2]Фін.рез.(витрати)'!$C$8:$AM$94,37,0)</f>
        <v>1801.946424017035</v>
      </c>
      <c r="YU60" s="290"/>
      <c r="YV60" s="290"/>
      <c r="YW60" s="143">
        <f t="shared" si="157"/>
        <v>-8818.3617487870106</v>
      </c>
      <c r="YX60" s="88">
        <f t="shared" si="63"/>
        <v>-8818.3617487870106</v>
      </c>
      <c r="YY60" s="88">
        <f t="shared" si="64"/>
        <v>0</v>
      </c>
      <c r="YZ60" s="291">
        <f t="shared" si="158"/>
        <v>5387.02</v>
      </c>
      <c r="ZA60" s="291">
        <v>509.71</v>
      </c>
      <c r="ZB60" s="150">
        <v>509.71</v>
      </c>
      <c r="ZC60" s="150">
        <v>509.71</v>
      </c>
      <c r="ZD60" s="150">
        <v>509.71</v>
      </c>
      <c r="ZE60" s="150">
        <v>509.71</v>
      </c>
      <c r="ZF60" s="150">
        <v>509.71</v>
      </c>
      <c r="ZG60" s="150">
        <v>582.19000000000005</v>
      </c>
      <c r="ZH60" s="150">
        <v>582.19000000000005</v>
      </c>
      <c r="ZI60" s="150">
        <v>582.19000000000005</v>
      </c>
      <c r="ZJ60" s="150">
        <v>582.19000000000005</v>
      </c>
      <c r="ZK60" s="150"/>
      <c r="ZL60" s="150"/>
      <c r="ZM60" s="88">
        <f t="shared" si="159"/>
        <v>10899.190815931208</v>
      </c>
      <c r="ZN60" s="291"/>
      <c r="ZO60" s="290">
        <v>1236.78271072284</v>
      </c>
      <c r="ZP60" s="290">
        <v>7501.1540412666754</v>
      </c>
      <c r="ZQ60" s="290">
        <v>2161.2540639416925</v>
      </c>
      <c r="ZR60" s="290"/>
      <c r="ZS60" s="290"/>
      <c r="ZT60" s="290"/>
      <c r="ZU60" s="290"/>
      <c r="ZV60" s="290"/>
      <c r="ZW60" s="290"/>
      <c r="ZX60" s="290"/>
      <c r="ZY60" s="290"/>
      <c r="ZZ60" s="88">
        <f t="shared" si="65"/>
        <v>5512.1708159312075</v>
      </c>
      <c r="AAA60" s="88">
        <f t="shared" si="66"/>
        <v>0</v>
      </c>
      <c r="AAB60" s="88">
        <f t="shared" si="67"/>
        <v>5512.1708159312075</v>
      </c>
      <c r="AAC60" s="291">
        <f t="shared" si="160"/>
        <v>416.0200000000001</v>
      </c>
      <c r="AAD60" s="291">
        <v>41.27</v>
      </c>
      <c r="AAE60" s="150">
        <v>41.27</v>
      </c>
      <c r="AAF60" s="150">
        <v>41.27</v>
      </c>
      <c r="AAG60" s="150">
        <v>41.27</v>
      </c>
      <c r="AAH60" s="150">
        <v>41.27</v>
      </c>
      <c r="AAI60" s="150">
        <v>41.27</v>
      </c>
      <c r="AAJ60" s="150">
        <v>42.1</v>
      </c>
      <c r="AAK60" s="150">
        <v>42.1</v>
      </c>
      <c r="AAL60" s="150">
        <v>42.1</v>
      </c>
      <c r="AAM60" s="150">
        <v>42.1</v>
      </c>
      <c r="AAN60" s="150"/>
      <c r="AAO60" s="150"/>
      <c r="AAP60" s="88">
        <f t="shared" si="161"/>
        <v>492.43349454639997</v>
      </c>
      <c r="AAQ60" s="290">
        <v>50.951667470000004</v>
      </c>
      <c r="AAR60" s="290">
        <v>49.816995379800005</v>
      </c>
      <c r="AAS60" s="290">
        <v>49.700019160000004</v>
      </c>
      <c r="AAT60" s="290">
        <v>49.447977700000003</v>
      </c>
      <c r="AAU60" s="290">
        <v>49.6758731766</v>
      </c>
      <c r="AAV60" s="290">
        <v>49.677078440000003</v>
      </c>
      <c r="AAW60" s="290">
        <v>48.5185283</v>
      </c>
      <c r="AAX60" s="290">
        <v>48.139481060000001</v>
      </c>
      <c r="AAY60" s="290">
        <v>47.791211160000003</v>
      </c>
      <c r="AAZ60" s="290">
        <f>VLOOKUP(C60,'[2]Фін.рез.(витрати)'!$C$8:$AO$94,39,0)</f>
        <v>48.714662699999998</v>
      </c>
      <c r="ABA60" s="290"/>
      <c r="ABB60" s="290"/>
      <c r="ABC60" s="88">
        <f t="shared" si="68"/>
        <v>76.413494546399875</v>
      </c>
      <c r="ABD60" s="88">
        <f t="shared" si="69"/>
        <v>0</v>
      </c>
      <c r="ABE60" s="88">
        <f t="shared" si="70"/>
        <v>76.413494546399875</v>
      </c>
      <c r="ABF60" s="291">
        <f t="shared" si="162"/>
        <v>92.06</v>
      </c>
      <c r="ABG60" s="291">
        <v>9.1300000000000008</v>
      </c>
      <c r="ABH60" s="150">
        <v>9.1300000000000008</v>
      </c>
      <c r="ABI60" s="150">
        <v>9.1300000000000008</v>
      </c>
      <c r="ABJ60" s="150">
        <v>9.1300000000000008</v>
      </c>
      <c r="ABK60" s="150">
        <v>9.1300000000000008</v>
      </c>
      <c r="ABL60" s="150">
        <v>9.1300000000000008</v>
      </c>
      <c r="ABM60" s="150">
        <v>9.32</v>
      </c>
      <c r="ABN60" s="150">
        <v>9.32</v>
      </c>
      <c r="ABO60" s="150">
        <v>9.32</v>
      </c>
      <c r="ABP60" s="150">
        <v>9.32</v>
      </c>
      <c r="ABQ60" s="150"/>
      <c r="ABR60" s="150"/>
      <c r="ABS60" s="88">
        <f t="shared" si="163"/>
        <v>0</v>
      </c>
      <c r="ABT60" s="290">
        <v>0</v>
      </c>
      <c r="ABU60" s="290"/>
      <c r="ABV60" s="290"/>
      <c r="ABW60" s="290"/>
      <c r="ABX60" s="290"/>
      <c r="ABY60" s="290"/>
      <c r="ABZ60" s="290"/>
      <c r="ACA60" s="290">
        <v>0</v>
      </c>
      <c r="ACB60" s="290">
        <v>0</v>
      </c>
      <c r="ACC60" s="290">
        <f>VLOOKUP(C60,'[2]Фін.рез.(витрати)'!$C$8:$AP$94,40,0)</f>
        <v>0</v>
      </c>
      <c r="ACD60" s="290"/>
      <c r="ACE60" s="290"/>
      <c r="ACF60" s="88">
        <f t="shared" si="71"/>
        <v>-92.06</v>
      </c>
      <c r="ACG60" s="88">
        <f t="shared" si="72"/>
        <v>-92.06</v>
      </c>
      <c r="ACH60" s="88">
        <f t="shared" si="73"/>
        <v>0</v>
      </c>
      <c r="ACI60" s="86">
        <f t="shared" si="74"/>
        <v>15691.619999999999</v>
      </c>
      <c r="ACJ60" s="88">
        <f t="shared" si="75"/>
        <v>18754.084579140002</v>
      </c>
      <c r="ACK60" s="288">
        <f t="shared" si="76"/>
        <v>3062.4645791400035</v>
      </c>
      <c r="ACL60" s="88">
        <f t="shared" si="77"/>
        <v>0</v>
      </c>
      <c r="ACM60" s="88">
        <f t="shared" si="78"/>
        <v>3062.4645791400035</v>
      </c>
      <c r="ACN60" s="290">
        <f t="shared" si="164"/>
        <v>15691.619999999999</v>
      </c>
      <c r="ACO60" s="290">
        <v>1614.95</v>
      </c>
      <c r="ACP60" s="143">
        <v>1614.95</v>
      </c>
      <c r="ACQ60" s="143">
        <v>1614.95</v>
      </c>
      <c r="ACR60" s="143">
        <v>1614.95</v>
      </c>
      <c r="ACS60" s="143">
        <v>1614.95</v>
      </c>
      <c r="ACT60" s="143">
        <v>1614.95</v>
      </c>
      <c r="ACU60" s="143">
        <v>1500.48</v>
      </c>
      <c r="ACV60" s="143">
        <v>1500.48</v>
      </c>
      <c r="ACW60" s="143">
        <v>1500.48</v>
      </c>
      <c r="ACX60" s="143">
        <v>1500.48</v>
      </c>
      <c r="ACY60" s="143"/>
      <c r="ACZ60" s="143"/>
      <c r="ADA60" s="8">
        <f t="shared" si="165"/>
        <v>18754.084579140002</v>
      </c>
      <c r="ADB60" s="290">
        <v>1843.4774159999999</v>
      </c>
      <c r="ADC60" s="290">
        <v>327.71344607999998</v>
      </c>
      <c r="ADD60" s="290">
        <v>1062.5677920000001</v>
      </c>
      <c r="ADE60" s="290">
        <v>2236.3406999999997</v>
      </c>
      <c r="ADF60" s="290">
        <v>633.14612225999997</v>
      </c>
      <c r="ADG60" s="290">
        <v>1691.1531540000001</v>
      </c>
      <c r="ADH60" s="290">
        <v>2736.897156</v>
      </c>
      <c r="ADI60" s="290">
        <v>3055.9443984000004</v>
      </c>
      <c r="ADJ60" s="290">
        <v>3348.2229984000005</v>
      </c>
      <c r="ADK60" s="290">
        <f>VLOOKUP(C60,'[2]Фін.рез.(витрати)'!$C$8:$AR$94,42,0)</f>
        <v>1818.621396</v>
      </c>
      <c r="ADL60" s="290"/>
      <c r="ADM60" s="290"/>
      <c r="ADN60" s="8">
        <f t="shared" si="79"/>
        <v>3062.4645791400035</v>
      </c>
      <c r="ADO60" s="8">
        <f t="shared" si="80"/>
        <v>0</v>
      </c>
      <c r="ADP60" s="8">
        <f t="shared" si="81"/>
        <v>3062.4645791400035</v>
      </c>
      <c r="ADQ60" s="290">
        <f t="shared" si="166"/>
        <v>0</v>
      </c>
      <c r="ADR60" s="290">
        <v>0</v>
      </c>
      <c r="ADS60" s="143">
        <v>0</v>
      </c>
      <c r="ADT60" s="143">
        <v>0</v>
      </c>
      <c r="ADU60" s="143">
        <v>0</v>
      </c>
      <c r="ADV60" s="143">
        <v>0</v>
      </c>
      <c r="ADW60" s="143">
        <v>0</v>
      </c>
      <c r="ADX60" s="143">
        <v>0</v>
      </c>
      <c r="ADY60" s="143">
        <v>0</v>
      </c>
      <c r="ADZ60" s="143">
        <v>0</v>
      </c>
      <c r="AEA60" s="143">
        <v>0</v>
      </c>
      <c r="AEB60" s="143"/>
      <c r="AEC60" s="143"/>
      <c r="AED60" s="8">
        <f t="shared" si="167"/>
        <v>0</v>
      </c>
      <c r="AEE60" s="290">
        <v>0</v>
      </c>
      <c r="AEF60" s="290">
        <v>0</v>
      </c>
      <c r="AEG60" s="290">
        <v>0</v>
      </c>
      <c r="AEH60" s="290">
        <v>0</v>
      </c>
      <c r="AEI60" s="290">
        <v>0</v>
      </c>
      <c r="AEJ60" s="290">
        <v>0</v>
      </c>
      <c r="AEK60" s="290">
        <v>0</v>
      </c>
      <c r="AEL60" s="290">
        <v>0</v>
      </c>
      <c r="AEM60" s="290">
        <v>0</v>
      </c>
      <c r="AEN60" s="290">
        <f>VLOOKUP(C60,'[2]Фін.рез.(витрати)'!$C$8:$AS$94,43,0)</f>
        <v>0</v>
      </c>
      <c r="AEO60" s="290"/>
      <c r="AEP60" s="290"/>
      <c r="AEQ60" s="8">
        <f t="shared" si="82"/>
        <v>0</v>
      </c>
      <c r="AER60" s="8">
        <f t="shared" si="83"/>
        <v>0</v>
      </c>
      <c r="AES60" s="8">
        <f t="shared" si="84"/>
        <v>0</v>
      </c>
      <c r="AET60" s="290">
        <f t="shared" si="168"/>
        <v>0</v>
      </c>
      <c r="AEU60" s="290"/>
      <c r="AEV60" s="143"/>
      <c r="AEW60" s="143"/>
      <c r="AEX60" s="143"/>
      <c r="AEY60" s="143"/>
      <c r="AEZ60" s="143"/>
      <c r="AFA60" s="143"/>
      <c r="AFB60" s="143"/>
      <c r="AFC60" s="143"/>
      <c r="AFD60" s="143"/>
      <c r="AFE60" s="143"/>
      <c r="AFF60" s="143"/>
      <c r="AFG60" s="8">
        <f t="shared" si="169"/>
        <v>0</v>
      </c>
      <c r="AFH60" s="290"/>
      <c r="AFI60" s="290"/>
      <c r="AFJ60" s="290"/>
      <c r="AFK60" s="290"/>
      <c r="AFL60" s="290"/>
      <c r="AFM60" s="290"/>
      <c r="AFN60" s="290"/>
      <c r="AFO60" s="290"/>
      <c r="AFP60" s="290"/>
      <c r="AFQ60" s="290"/>
      <c r="AFR60" s="290"/>
      <c r="AFS60" s="290"/>
      <c r="AFT60" s="8">
        <f t="shared" si="85"/>
        <v>0</v>
      </c>
      <c r="AFU60" s="8">
        <f t="shared" si="86"/>
        <v>0</v>
      </c>
      <c r="AFV60" s="94">
        <f t="shared" si="87"/>
        <v>0</v>
      </c>
      <c r="AFW60" s="293">
        <f t="shared" si="88"/>
        <v>174312.15999999997</v>
      </c>
      <c r="AFX60" s="294">
        <f t="shared" si="89"/>
        <v>152217.70012809549</v>
      </c>
      <c r="AFY60" s="295">
        <f t="shared" si="90"/>
        <v>-22094.459871904488</v>
      </c>
      <c r="AFZ60" s="8">
        <f t="shared" si="170"/>
        <v>-22094.459871904488</v>
      </c>
      <c r="AGA60" s="95">
        <f t="shared" si="171"/>
        <v>0</v>
      </c>
      <c r="AGB60" s="296">
        <f t="shared" si="91"/>
        <v>209174.59199999998</v>
      </c>
      <c r="AGC60" s="295">
        <f t="shared" si="91"/>
        <v>182661.24015371458</v>
      </c>
      <c r="AGD60" s="295">
        <f t="shared" si="92"/>
        <v>-26513.351846285397</v>
      </c>
      <c r="AGE60" s="8">
        <f t="shared" si="93"/>
        <v>-26513.351846285397</v>
      </c>
      <c r="AGF60" s="94">
        <f t="shared" si="94"/>
        <v>0</v>
      </c>
      <c r="AGG60" s="107">
        <f t="shared" si="172"/>
        <v>10458.729599999999</v>
      </c>
      <c r="AGH60" s="140">
        <f t="shared" si="173"/>
        <v>9133.0620076857285</v>
      </c>
      <c r="AGI60" s="295">
        <f t="shared" si="95"/>
        <v>-1325.6675923142702</v>
      </c>
      <c r="AGJ60" s="8">
        <f t="shared" si="96"/>
        <v>-1325.6675923142702</v>
      </c>
      <c r="AGK60" s="95">
        <f t="shared" si="97"/>
        <v>0</v>
      </c>
      <c r="AGL60" s="108">
        <f t="shared" si="174"/>
        <v>219633.32159999997</v>
      </c>
      <c r="AGM60" s="108">
        <f t="shared" si="174"/>
        <v>191794.30216140029</v>
      </c>
      <c r="AGN60" s="297">
        <f t="shared" si="99"/>
        <v>-27839.019438599673</v>
      </c>
      <c r="AGO60" s="108">
        <f t="shared" si="100"/>
        <v>-27839.019438599673</v>
      </c>
      <c r="AGP60" s="109">
        <f t="shared" si="101"/>
        <v>0</v>
      </c>
      <c r="AGQ60" s="139">
        <f t="shared" si="175"/>
        <v>4.7619047619047623E-2</v>
      </c>
      <c r="AGR60" s="298"/>
      <c r="AGS60" s="298">
        <v>0.05</v>
      </c>
      <c r="AGT60" s="299"/>
      <c r="AGU60" s="177"/>
      <c r="AGV60" s="9"/>
      <c r="AGW60" s="9"/>
      <c r="AGX60" s="9"/>
      <c r="AGY60" s="9"/>
      <c r="AGZ60" s="9"/>
      <c r="AHA60" s="9"/>
      <c r="AHB60" s="9"/>
      <c r="AHC60" s="9"/>
      <c r="AHD60" s="9"/>
      <c r="AHE60" s="9"/>
      <c r="AHF60" s="9"/>
      <c r="AHG60" s="9"/>
      <c r="AHH60" s="9"/>
    </row>
    <row r="61" spans="1:892" s="141" customFormat="1" ht="12.75" outlineLevel="1" x14ac:dyDescent="0.25">
      <c r="A61" s="9">
        <v>491</v>
      </c>
      <c r="B61" s="285">
        <v>3</v>
      </c>
      <c r="C61" s="300" t="s">
        <v>762</v>
      </c>
      <c r="D61" s="301">
        <v>2</v>
      </c>
      <c r="E61" s="149">
        <v>428.8</v>
      </c>
      <c r="F61" s="288">
        <f t="shared" si="0"/>
        <v>5756.9</v>
      </c>
      <c r="G61" s="289">
        <f t="shared" si="1"/>
        <v>4202.6050360055779</v>
      </c>
      <c r="H61" s="288">
        <f t="shared" si="2"/>
        <v>-1554.2949639944218</v>
      </c>
      <c r="I61" s="88">
        <f t="shared" si="3"/>
        <v>-1554.2949639944218</v>
      </c>
      <c r="J61" s="88">
        <f t="shared" si="4"/>
        <v>0</v>
      </c>
      <c r="K61" s="290">
        <f t="shared" si="102"/>
        <v>2040.84</v>
      </c>
      <c r="L61" s="143">
        <v>179.8</v>
      </c>
      <c r="M61" s="143">
        <v>179.8</v>
      </c>
      <c r="N61" s="143">
        <v>179.8</v>
      </c>
      <c r="O61" s="143">
        <v>179.8</v>
      </c>
      <c r="P61" s="143">
        <v>179.8</v>
      </c>
      <c r="Q61" s="143">
        <v>179.8</v>
      </c>
      <c r="R61" s="143">
        <v>240.51</v>
      </c>
      <c r="S61" s="143">
        <v>240.51</v>
      </c>
      <c r="T61" s="143">
        <v>240.51</v>
      </c>
      <c r="U61" s="143">
        <v>240.51</v>
      </c>
      <c r="V61" s="143"/>
      <c r="W61" s="143"/>
      <c r="X61" s="143">
        <f t="shared" si="103"/>
        <v>1108.3560788544969</v>
      </c>
      <c r="Y61" s="290">
        <v>0</v>
      </c>
      <c r="Z61" s="290">
        <v>0</v>
      </c>
      <c r="AA61" s="290">
        <v>0</v>
      </c>
      <c r="AB61" s="290">
        <v>0</v>
      </c>
      <c r="AC61" s="290">
        <v>1108.3560788544969</v>
      </c>
      <c r="AD61" s="290">
        <v>0</v>
      </c>
      <c r="AE61" s="290">
        <v>0</v>
      </c>
      <c r="AF61" s="290">
        <v>0</v>
      </c>
      <c r="AG61" s="290">
        <v>0</v>
      </c>
      <c r="AH61" s="290">
        <v>0</v>
      </c>
      <c r="AI61" s="290"/>
      <c r="AJ61" s="290"/>
      <c r="AK61" s="143"/>
      <c r="AL61" s="143">
        <f t="shared" si="104"/>
        <v>0</v>
      </c>
      <c r="AM61" s="143">
        <f t="shared" si="5"/>
        <v>0</v>
      </c>
      <c r="AN61" s="290">
        <f t="shared" si="105"/>
        <v>225.61999999999998</v>
      </c>
      <c r="AO61" s="143">
        <v>19.850000000000001</v>
      </c>
      <c r="AP61" s="143">
        <v>19.850000000000001</v>
      </c>
      <c r="AQ61" s="143">
        <v>19.850000000000001</v>
      </c>
      <c r="AR61" s="143">
        <v>19.850000000000001</v>
      </c>
      <c r="AS61" s="143">
        <v>19.850000000000001</v>
      </c>
      <c r="AT61" s="143">
        <v>19.850000000000001</v>
      </c>
      <c r="AU61" s="143">
        <v>26.63</v>
      </c>
      <c r="AV61" s="143">
        <v>26.63</v>
      </c>
      <c r="AW61" s="143">
        <v>26.63</v>
      </c>
      <c r="AX61" s="143">
        <v>26.63</v>
      </c>
      <c r="AY61" s="143"/>
      <c r="AZ61" s="143"/>
      <c r="BA61" s="8">
        <f t="shared" si="106"/>
        <v>124.20835185134858</v>
      </c>
      <c r="BB61" s="290">
        <v>0</v>
      </c>
      <c r="BC61" s="290">
        <v>0</v>
      </c>
      <c r="BD61" s="290">
        <v>0</v>
      </c>
      <c r="BE61" s="290">
        <v>0</v>
      </c>
      <c r="BF61" s="290">
        <v>124.20835185134858</v>
      </c>
      <c r="BG61" s="290">
        <v>0</v>
      </c>
      <c r="BH61" s="290">
        <v>0</v>
      </c>
      <c r="BI61" s="290">
        <v>0</v>
      </c>
      <c r="BJ61" s="290">
        <v>0</v>
      </c>
      <c r="BK61" s="290">
        <v>0</v>
      </c>
      <c r="BL61" s="290"/>
      <c r="BM61" s="290"/>
      <c r="BN61" s="143"/>
      <c r="BO61" s="8">
        <f t="shared" si="6"/>
        <v>0</v>
      </c>
      <c r="BP61" s="8">
        <f t="shared" si="7"/>
        <v>0</v>
      </c>
      <c r="BQ61" s="290">
        <f t="shared" si="107"/>
        <v>300.15999999999997</v>
      </c>
      <c r="BR61" s="143">
        <v>28.56</v>
      </c>
      <c r="BS61" s="263">
        <v>28.56</v>
      </c>
      <c r="BT61" s="143">
        <v>28.56</v>
      </c>
      <c r="BU61" s="143">
        <v>28.56</v>
      </c>
      <c r="BV61" s="143">
        <v>28.56</v>
      </c>
      <c r="BW61" s="143">
        <v>28.56</v>
      </c>
      <c r="BX61" s="143">
        <v>32.200000000000003</v>
      </c>
      <c r="BY61" s="143">
        <v>32.200000000000003</v>
      </c>
      <c r="BZ61" s="143">
        <v>32.200000000000003</v>
      </c>
      <c r="CA61" s="143">
        <v>32.200000000000003</v>
      </c>
      <c r="CB61" s="143"/>
      <c r="CC61" s="143"/>
      <c r="CD61" s="290">
        <f t="shared" si="108"/>
        <v>321.01533370519996</v>
      </c>
      <c r="CE61" s="290">
        <v>33.21518021</v>
      </c>
      <c r="CF61" s="290">
        <v>32.475492191400001</v>
      </c>
      <c r="CG61" s="290">
        <v>32.399235879999999</v>
      </c>
      <c r="CH61" s="290">
        <v>32.234931099999997</v>
      </c>
      <c r="CI61" s="290">
        <v>32.383495213799996</v>
      </c>
      <c r="CJ61" s="290">
        <v>32.384266650000001</v>
      </c>
      <c r="CK61" s="290">
        <v>31.6290269</v>
      </c>
      <c r="CL61" s="290">
        <v>31.381927579999999</v>
      </c>
      <c r="CM61" s="290">
        <v>31.154891879999997</v>
      </c>
      <c r="CN61" s="290">
        <v>31.756886099999999</v>
      </c>
      <c r="CO61" s="290"/>
      <c r="CP61" s="290"/>
      <c r="CQ61" s="143"/>
      <c r="CR61" s="8">
        <f t="shared" si="8"/>
        <v>0</v>
      </c>
      <c r="CS61" s="8">
        <f t="shared" si="9"/>
        <v>0</v>
      </c>
      <c r="CT61" s="290">
        <f t="shared" si="109"/>
        <v>0</v>
      </c>
      <c r="CU61" s="290">
        <v>0</v>
      </c>
      <c r="CV61" s="143">
        <v>0</v>
      </c>
      <c r="CW61" s="143">
        <v>0</v>
      </c>
      <c r="CX61" s="143">
        <v>0</v>
      </c>
      <c r="CY61" s="143">
        <v>0</v>
      </c>
      <c r="CZ61" s="143">
        <v>0</v>
      </c>
      <c r="DA61" s="143">
        <v>0</v>
      </c>
      <c r="DB61" s="143">
        <v>0</v>
      </c>
      <c r="DC61" s="143">
        <v>0</v>
      </c>
      <c r="DD61" s="143">
        <v>0</v>
      </c>
      <c r="DE61" s="143"/>
      <c r="DF61" s="143"/>
      <c r="DG61" s="290">
        <f t="shared" si="110"/>
        <v>0</v>
      </c>
      <c r="DH61" s="290">
        <v>0</v>
      </c>
      <c r="DI61" s="290">
        <v>0</v>
      </c>
      <c r="DJ61" s="290">
        <v>0</v>
      </c>
      <c r="DK61" s="290">
        <v>0</v>
      </c>
      <c r="DL61" s="290">
        <v>0</v>
      </c>
      <c r="DM61" s="290">
        <v>0</v>
      </c>
      <c r="DN61" s="290">
        <v>0</v>
      </c>
      <c r="DO61" s="290">
        <v>0</v>
      </c>
      <c r="DP61" s="290">
        <v>0</v>
      </c>
      <c r="DQ61" s="290">
        <v>0</v>
      </c>
      <c r="DR61" s="290"/>
      <c r="DS61" s="290"/>
      <c r="DT61" s="143">
        <f t="shared" si="111"/>
        <v>0</v>
      </c>
      <c r="DU61" s="8">
        <f t="shared" si="10"/>
        <v>0</v>
      </c>
      <c r="DV61" s="8">
        <f t="shared" si="112"/>
        <v>0</v>
      </c>
      <c r="DW61" s="290">
        <f t="shared" si="176"/>
        <v>0</v>
      </c>
      <c r="DX61" s="290">
        <v>0</v>
      </c>
      <c r="DY61" s="143">
        <v>0</v>
      </c>
      <c r="DZ61" s="143">
        <v>0</v>
      </c>
      <c r="EA61" s="143">
        <v>0</v>
      </c>
      <c r="EB61" s="143">
        <v>0</v>
      </c>
      <c r="EC61" s="143">
        <v>0</v>
      </c>
      <c r="ED61" s="143">
        <v>0</v>
      </c>
      <c r="EE61" s="143">
        <v>0</v>
      </c>
      <c r="EF61" s="143">
        <v>0</v>
      </c>
      <c r="EG61" s="143">
        <v>0</v>
      </c>
      <c r="EH61" s="143"/>
      <c r="EI61" s="143"/>
      <c r="EJ61" s="143"/>
      <c r="EK61" s="290">
        <f t="shared" si="113"/>
        <v>0</v>
      </c>
      <c r="EL61" s="290">
        <v>0</v>
      </c>
      <c r="EM61" s="290">
        <v>0</v>
      </c>
      <c r="EN61" s="290">
        <v>0</v>
      </c>
      <c r="EO61" s="290">
        <v>0</v>
      </c>
      <c r="EP61" s="290">
        <v>0</v>
      </c>
      <c r="EQ61" s="290">
        <v>0</v>
      </c>
      <c r="ER61" s="290">
        <v>0</v>
      </c>
      <c r="ES61" s="290">
        <v>0</v>
      </c>
      <c r="ET61" s="290">
        <v>0</v>
      </c>
      <c r="EU61" s="290">
        <v>0</v>
      </c>
      <c r="EV61" s="290"/>
      <c r="EW61" s="290"/>
      <c r="EX61" s="8">
        <f t="shared" si="12"/>
        <v>0</v>
      </c>
      <c r="EY61" s="8">
        <f t="shared" si="114"/>
        <v>0</v>
      </c>
      <c r="EZ61" s="8">
        <f t="shared" si="115"/>
        <v>0</v>
      </c>
      <c r="FA61" s="290">
        <f t="shared" si="116"/>
        <v>1084.6199999999999</v>
      </c>
      <c r="FB61" s="290">
        <v>95.41</v>
      </c>
      <c r="FC61" s="143">
        <v>95.41</v>
      </c>
      <c r="FD61" s="143">
        <v>95.41</v>
      </c>
      <c r="FE61" s="143">
        <v>95.41</v>
      </c>
      <c r="FF61" s="143">
        <v>95.41</v>
      </c>
      <c r="FG61" s="143">
        <v>95.41</v>
      </c>
      <c r="FH61" s="143">
        <v>128.04</v>
      </c>
      <c r="FI61" s="143">
        <v>128.04</v>
      </c>
      <c r="FJ61" s="143">
        <v>128.04</v>
      </c>
      <c r="FK61" s="143">
        <v>128.04</v>
      </c>
      <c r="FL61" s="143"/>
      <c r="FM61" s="143"/>
      <c r="FN61" s="8">
        <f t="shared" si="117"/>
        <v>612.3762678485125</v>
      </c>
      <c r="FO61" s="290">
        <v>0</v>
      </c>
      <c r="FP61" s="290">
        <v>0</v>
      </c>
      <c r="FQ61" s="290">
        <v>0</v>
      </c>
      <c r="FR61" s="290">
        <v>0</v>
      </c>
      <c r="FS61" s="290">
        <v>612.3762678485125</v>
      </c>
      <c r="FT61" s="290">
        <v>0</v>
      </c>
      <c r="FU61" s="290">
        <v>0</v>
      </c>
      <c r="FV61" s="290">
        <v>0</v>
      </c>
      <c r="FW61" s="290">
        <v>0</v>
      </c>
      <c r="FX61" s="290">
        <v>0</v>
      </c>
      <c r="FY61" s="290"/>
      <c r="FZ61" s="290"/>
      <c r="GA61" s="143">
        <f t="shared" si="118"/>
        <v>-472.24373215148739</v>
      </c>
      <c r="GB61" s="8">
        <f t="shared" si="119"/>
        <v>-472.24373215148739</v>
      </c>
      <c r="GC61" s="8">
        <f t="shared" si="120"/>
        <v>0</v>
      </c>
      <c r="GD61" s="290">
        <f t="shared" si="121"/>
        <v>0</v>
      </c>
      <c r="GE61" s="143"/>
      <c r="GF61" s="143"/>
      <c r="GG61" s="143"/>
      <c r="GH61" s="143"/>
      <c r="GI61" s="143"/>
      <c r="GJ61" s="143"/>
      <c r="GK61" s="143"/>
      <c r="GL61" s="143"/>
      <c r="GM61" s="143"/>
      <c r="GN61" s="143"/>
      <c r="GO61" s="143"/>
      <c r="GP61" s="143"/>
      <c r="GQ61" s="8">
        <f t="shared" si="122"/>
        <v>0</v>
      </c>
      <c r="GR61" s="290">
        <v>0</v>
      </c>
      <c r="GS61" s="290">
        <f>VLOOKUP(C61,'[2]Фін.рез.(витрати)'!$C$8:$V$94,20,0)</f>
        <v>0</v>
      </c>
      <c r="GT61" s="290"/>
      <c r="GU61" s="290"/>
      <c r="GV61" s="143">
        <f t="shared" si="123"/>
        <v>0</v>
      </c>
      <c r="GW61" s="8">
        <f t="shared" si="13"/>
        <v>0</v>
      </c>
      <c r="GX61" s="8">
        <f t="shared" si="14"/>
        <v>0</v>
      </c>
      <c r="GY61" s="290">
        <f t="shared" si="124"/>
        <v>2105.66</v>
      </c>
      <c r="GZ61" s="290">
        <v>186.57</v>
      </c>
      <c r="HA61" s="143">
        <v>186.57</v>
      </c>
      <c r="HB61" s="143">
        <v>186.57</v>
      </c>
      <c r="HC61" s="143">
        <v>186.57</v>
      </c>
      <c r="HD61" s="143">
        <v>186.57</v>
      </c>
      <c r="HE61" s="143">
        <v>186.57</v>
      </c>
      <c r="HF61" s="143">
        <v>246.56</v>
      </c>
      <c r="HG61" s="143">
        <v>246.56</v>
      </c>
      <c r="HH61" s="143">
        <v>246.56</v>
      </c>
      <c r="HI61" s="143">
        <v>246.56</v>
      </c>
      <c r="HJ61" s="143"/>
      <c r="HK61" s="143"/>
      <c r="HL61" s="8">
        <f t="shared" si="125"/>
        <v>2036.6490037460198</v>
      </c>
      <c r="HM61" s="290">
        <v>267.51445609015099</v>
      </c>
      <c r="HN61" s="290">
        <v>197.64146649254076</v>
      </c>
      <c r="HO61" s="290">
        <v>232.18231859338306</v>
      </c>
      <c r="HP61" s="290">
        <v>175.03884322302858</v>
      </c>
      <c r="HQ61" s="290">
        <v>198.66161596862904</v>
      </c>
      <c r="HR61" s="290">
        <v>198.18887386029783</v>
      </c>
      <c r="HS61" s="290">
        <v>182.61960268089786</v>
      </c>
      <c r="HT61" s="290">
        <v>181.54958056696921</v>
      </c>
      <c r="HU61" s="290">
        <v>204.08254415869538</v>
      </c>
      <c r="HV61" s="290">
        <v>199.16970211142677</v>
      </c>
      <c r="HW61" s="290"/>
      <c r="HX61" s="290"/>
      <c r="HY61" s="8">
        <f t="shared" si="15"/>
        <v>-69.010996253980011</v>
      </c>
      <c r="HZ61" s="8">
        <f t="shared" si="16"/>
        <v>-69.010996253980011</v>
      </c>
      <c r="IA61" s="8">
        <f t="shared" si="17"/>
        <v>0</v>
      </c>
      <c r="IB61" s="291">
        <f t="shared" si="126"/>
        <v>0</v>
      </c>
      <c r="IC61" s="291">
        <v>0</v>
      </c>
      <c r="ID61" s="150">
        <v>0</v>
      </c>
      <c r="IE61" s="150">
        <v>0</v>
      </c>
      <c r="IF61" s="291">
        <v>0</v>
      </c>
      <c r="IG61" s="291">
        <v>0</v>
      </c>
      <c r="IH61" s="291">
        <v>0</v>
      </c>
      <c r="II61" s="291">
        <v>0</v>
      </c>
      <c r="IJ61" s="291"/>
      <c r="IK61" s="291"/>
      <c r="IL61" s="291"/>
      <c r="IM61" s="291"/>
      <c r="IN61" s="291"/>
      <c r="IO61" s="88">
        <f t="shared" si="127"/>
        <v>0</v>
      </c>
      <c r="IP61" s="290">
        <v>0</v>
      </c>
      <c r="IQ61" s="290">
        <v>0</v>
      </c>
      <c r="IR61" s="290">
        <v>0</v>
      </c>
      <c r="IS61" s="290">
        <v>0</v>
      </c>
      <c r="IT61" s="290">
        <v>0</v>
      </c>
      <c r="IU61" s="290">
        <v>0</v>
      </c>
      <c r="IV61" s="290">
        <v>0</v>
      </c>
      <c r="IW61" s="290">
        <v>0</v>
      </c>
      <c r="IX61" s="290">
        <v>0</v>
      </c>
      <c r="IY61" s="290">
        <v>0</v>
      </c>
      <c r="IZ61" s="290"/>
      <c r="JA61" s="290"/>
      <c r="JB61" s="150">
        <f t="shared" si="18"/>
        <v>0</v>
      </c>
      <c r="JC61" s="88">
        <f t="shared" si="19"/>
        <v>0</v>
      </c>
      <c r="JD61" s="88">
        <f t="shared" si="20"/>
        <v>0</v>
      </c>
      <c r="JE61" s="291">
        <f t="shared" si="128"/>
        <v>0</v>
      </c>
      <c r="JF61" s="291">
        <v>0</v>
      </c>
      <c r="JG61" s="150">
        <v>0</v>
      </c>
      <c r="JH61" s="150">
        <v>0</v>
      </c>
      <c r="JI61" s="150">
        <v>0</v>
      </c>
      <c r="JJ61" s="150">
        <v>0</v>
      </c>
      <c r="JK61" s="150">
        <v>0</v>
      </c>
      <c r="JL61" s="150">
        <v>0</v>
      </c>
      <c r="JM61" s="150">
        <v>0</v>
      </c>
      <c r="JN61" s="150">
        <v>0</v>
      </c>
      <c r="JO61" s="150">
        <v>0</v>
      </c>
      <c r="JP61" s="150"/>
      <c r="JQ61" s="150"/>
      <c r="JR61" s="291">
        <f t="shared" si="129"/>
        <v>0</v>
      </c>
      <c r="JS61" s="290">
        <v>0</v>
      </c>
      <c r="JT61" s="290">
        <v>0</v>
      </c>
      <c r="JU61" s="290">
        <v>0</v>
      </c>
      <c r="JV61" s="290">
        <v>0</v>
      </c>
      <c r="JW61" s="290">
        <v>0</v>
      </c>
      <c r="JX61" s="290">
        <v>0</v>
      </c>
      <c r="JY61" s="290">
        <v>0</v>
      </c>
      <c r="JZ61" s="290">
        <v>0</v>
      </c>
      <c r="KA61" s="290">
        <v>0</v>
      </c>
      <c r="KB61" s="290">
        <v>0</v>
      </c>
      <c r="KC61" s="290"/>
      <c r="KD61" s="290"/>
      <c r="KE61" s="150">
        <f t="shared" si="21"/>
        <v>0</v>
      </c>
      <c r="KF61" s="88">
        <f t="shared" si="22"/>
        <v>0</v>
      </c>
      <c r="KG61" s="88">
        <f t="shared" si="23"/>
        <v>0</v>
      </c>
      <c r="KH61" s="291">
        <f t="shared" si="130"/>
        <v>1799.5800000000002</v>
      </c>
      <c r="KI61" s="291">
        <v>158.31</v>
      </c>
      <c r="KJ61" s="150">
        <v>158.31</v>
      </c>
      <c r="KK61" s="150">
        <v>158.31</v>
      </c>
      <c r="KL61" s="150">
        <v>158.31</v>
      </c>
      <c r="KM61" s="150">
        <v>158.31</v>
      </c>
      <c r="KN61" s="150">
        <v>158.31</v>
      </c>
      <c r="KO61" s="150">
        <v>212.43</v>
      </c>
      <c r="KP61" s="150">
        <v>212.43</v>
      </c>
      <c r="KQ61" s="150">
        <v>212.43</v>
      </c>
      <c r="KR61" s="150">
        <v>212.43</v>
      </c>
      <c r="KS61" s="150"/>
      <c r="KT61" s="150"/>
      <c r="KU61" s="88">
        <f t="shared" si="131"/>
        <v>2510.6110172602575</v>
      </c>
      <c r="KV61" s="290">
        <v>215.76212668593257</v>
      </c>
      <c r="KW61" s="290">
        <v>230.69688353257865</v>
      </c>
      <c r="KX61" s="290">
        <v>229.24080005465555</v>
      </c>
      <c r="KY61" s="290">
        <v>218.01694741479625</v>
      </c>
      <c r="KZ61" s="290">
        <v>227.44552723702483</v>
      </c>
      <c r="LA61" s="290">
        <v>292.72668708295868</v>
      </c>
      <c r="LB61" s="290">
        <v>271.67556308303745</v>
      </c>
      <c r="LC61" s="290">
        <v>269.76832931233525</v>
      </c>
      <c r="LD61" s="290">
        <v>278.21056103771366</v>
      </c>
      <c r="LE61" s="290">
        <v>277.06759181922445</v>
      </c>
      <c r="LF61" s="290"/>
      <c r="LG61" s="290"/>
      <c r="LH61" s="150">
        <f t="shared" si="132"/>
        <v>711.03101726025739</v>
      </c>
      <c r="LI61" s="88">
        <f t="shared" si="24"/>
        <v>0</v>
      </c>
      <c r="LJ61" s="88">
        <f t="shared" si="25"/>
        <v>711.03101726025739</v>
      </c>
      <c r="LK61" s="88">
        <f t="shared" si="133"/>
        <v>0</v>
      </c>
      <c r="LL61" s="150"/>
      <c r="LM61" s="150"/>
      <c r="LN61" s="150"/>
      <c r="LO61" s="150"/>
      <c r="LP61" s="150"/>
      <c r="LQ61" s="150"/>
      <c r="LR61" s="150"/>
      <c r="LS61" s="150"/>
      <c r="LT61" s="150"/>
      <c r="LU61" s="150"/>
      <c r="LV61" s="150"/>
      <c r="LW61" s="150"/>
      <c r="LX61" s="88">
        <f t="shared" si="26"/>
        <v>0</v>
      </c>
      <c r="LY61" s="150"/>
      <c r="LZ61" s="150"/>
      <c r="MA61" s="150"/>
      <c r="MB61" s="150"/>
      <c r="MC61" s="150"/>
      <c r="MD61" s="150"/>
      <c r="ME61" s="150"/>
      <c r="MF61" s="150"/>
      <c r="MG61" s="150"/>
      <c r="MH61" s="150"/>
      <c r="MI61" s="150"/>
      <c r="MJ61" s="291">
        <v>0</v>
      </c>
      <c r="MK61" s="150"/>
      <c r="ML61" s="88">
        <f t="shared" si="27"/>
        <v>0</v>
      </c>
      <c r="MM61" s="88">
        <f t="shared" si="28"/>
        <v>0</v>
      </c>
      <c r="MN61" s="88">
        <f t="shared" si="134"/>
        <v>4180.96</v>
      </c>
      <c r="MO61" s="88">
        <v>385.66</v>
      </c>
      <c r="MP61" s="150">
        <v>385.66</v>
      </c>
      <c r="MQ61" s="150">
        <v>385.66</v>
      </c>
      <c r="MR61" s="150">
        <v>385.66</v>
      </c>
      <c r="MS61" s="150">
        <v>385.66</v>
      </c>
      <c r="MT61" s="150">
        <v>385.66</v>
      </c>
      <c r="MU61" s="150">
        <v>466.75</v>
      </c>
      <c r="MV61" s="150">
        <v>466.75</v>
      </c>
      <c r="MW61" s="150">
        <v>466.75</v>
      </c>
      <c r="MX61" s="150">
        <v>466.75</v>
      </c>
      <c r="MY61" s="150"/>
      <c r="MZ61" s="150"/>
      <c r="NA61" s="88">
        <f t="shared" si="135"/>
        <v>0</v>
      </c>
      <c r="NB61" s="8">
        <v>0</v>
      </c>
      <c r="NC61" s="8">
        <v>0</v>
      </c>
      <c r="ND61" s="8">
        <v>0</v>
      </c>
      <c r="NE61" s="8">
        <v>0</v>
      </c>
      <c r="NF61" s="8">
        <v>0</v>
      </c>
      <c r="NG61" s="8">
        <v>0</v>
      </c>
      <c r="NH61" s="8">
        <v>0</v>
      </c>
      <c r="NI61" s="8">
        <v>0</v>
      </c>
      <c r="NJ61" s="8">
        <v>0</v>
      </c>
      <c r="NK61" s="8">
        <v>0</v>
      </c>
      <c r="NL61" s="8"/>
      <c r="NM61" s="8"/>
      <c r="NN61" s="150">
        <f t="shared" si="136"/>
        <v>-4180.96</v>
      </c>
      <c r="NO61" s="88">
        <f t="shared" si="29"/>
        <v>-4180.96</v>
      </c>
      <c r="NP61" s="88">
        <f t="shared" si="30"/>
        <v>0</v>
      </c>
      <c r="NQ61" s="86">
        <f t="shared" si="31"/>
        <v>1380.5800000000002</v>
      </c>
      <c r="NR61" s="289">
        <f t="shared" si="32"/>
        <v>0</v>
      </c>
      <c r="NS61" s="288">
        <f t="shared" si="33"/>
        <v>-1380.5800000000002</v>
      </c>
      <c r="NT61" s="88">
        <f t="shared" si="34"/>
        <v>-1380.5800000000002</v>
      </c>
      <c r="NU61" s="88">
        <f t="shared" si="35"/>
        <v>0</v>
      </c>
      <c r="NV61" s="290">
        <f t="shared" si="137"/>
        <v>623.78</v>
      </c>
      <c r="NW61" s="290">
        <v>56.77</v>
      </c>
      <c r="NX61" s="143">
        <v>56.77</v>
      </c>
      <c r="NY61" s="143">
        <v>56.77</v>
      </c>
      <c r="NZ61" s="290">
        <v>56.77</v>
      </c>
      <c r="OA61" s="290">
        <v>56.77</v>
      </c>
      <c r="OB61" s="290">
        <v>56.77</v>
      </c>
      <c r="OC61" s="290">
        <v>70.790000000000006</v>
      </c>
      <c r="OD61" s="290">
        <v>70.790000000000006</v>
      </c>
      <c r="OE61" s="290">
        <v>70.790000000000006</v>
      </c>
      <c r="OF61" s="290">
        <v>70.790000000000006</v>
      </c>
      <c r="OG61" s="290"/>
      <c r="OH61" s="290"/>
      <c r="OI61" s="8">
        <f t="shared" si="138"/>
        <v>0</v>
      </c>
      <c r="OJ61" s="8">
        <v>0</v>
      </c>
      <c r="OK61" s="8">
        <v>0</v>
      </c>
      <c r="OL61" s="8">
        <v>0</v>
      </c>
      <c r="OM61" s="8"/>
      <c r="ON61" s="8">
        <v>0</v>
      </c>
      <c r="OO61" s="8">
        <v>0</v>
      </c>
      <c r="OP61" s="8">
        <v>0</v>
      </c>
      <c r="OQ61" s="8">
        <v>0</v>
      </c>
      <c r="OR61" s="8">
        <v>0</v>
      </c>
      <c r="OS61" s="8">
        <v>0</v>
      </c>
      <c r="OT61" s="8"/>
      <c r="OU61" s="8"/>
      <c r="OV61" s="143">
        <f t="shared" si="139"/>
        <v>-623.78</v>
      </c>
      <c r="OW61" s="8">
        <f t="shared" si="36"/>
        <v>-623.78</v>
      </c>
      <c r="OX61" s="8">
        <f t="shared" si="37"/>
        <v>0</v>
      </c>
      <c r="OY61" s="290">
        <f t="shared" si="140"/>
        <v>538.04000000000008</v>
      </c>
      <c r="OZ61" s="290">
        <v>51.28</v>
      </c>
      <c r="PA61" s="143">
        <v>51.28</v>
      </c>
      <c r="PB61" s="143">
        <v>51.28</v>
      </c>
      <c r="PC61" s="143">
        <v>51.28</v>
      </c>
      <c r="PD61" s="143">
        <v>51.28</v>
      </c>
      <c r="PE61" s="143">
        <v>51.28</v>
      </c>
      <c r="PF61" s="143">
        <v>57.59</v>
      </c>
      <c r="PG61" s="143">
        <v>57.59</v>
      </c>
      <c r="PH61" s="143">
        <v>57.59</v>
      </c>
      <c r="PI61" s="143">
        <v>57.59</v>
      </c>
      <c r="PJ61" s="143"/>
      <c r="PK61" s="143"/>
      <c r="PL61" s="8">
        <f t="shared" si="141"/>
        <v>0</v>
      </c>
      <c r="PM61" s="290">
        <v>0</v>
      </c>
      <c r="PN61" s="290">
        <v>0</v>
      </c>
      <c r="PO61" s="290">
        <v>0</v>
      </c>
      <c r="PP61" s="290">
        <v>0</v>
      </c>
      <c r="PQ61" s="290">
        <v>0</v>
      </c>
      <c r="PR61" s="290">
        <v>0</v>
      </c>
      <c r="PS61" s="290">
        <v>0</v>
      </c>
      <c r="PT61" s="290">
        <v>0</v>
      </c>
      <c r="PU61" s="290">
        <v>0</v>
      </c>
      <c r="PV61" s="290">
        <v>0</v>
      </c>
      <c r="PW61" s="290"/>
      <c r="PX61" s="290"/>
      <c r="PY61" s="143">
        <f t="shared" si="142"/>
        <v>-538.04000000000008</v>
      </c>
      <c r="PZ61" s="8">
        <f t="shared" si="38"/>
        <v>-538.04000000000008</v>
      </c>
      <c r="QA61" s="8">
        <f t="shared" si="39"/>
        <v>0</v>
      </c>
      <c r="QB61" s="290">
        <f t="shared" si="143"/>
        <v>128.82</v>
      </c>
      <c r="QC61" s="290">
        <v>11.41</v>
      </c>
      <c r="QD61" s="143">
        <v>11.41</v>
      </c>
      <c r="QE61" s="143">
        <v>11.41</v>
      </c>
      <c r="QF61" s="143">
        <v>11.41</v>
      </c>
      <c r="QG61" s="143">
        <v>11.41</v>
      </c>
      <c r="QH61" s="143">
        <v>11.41</v>
      </c>
      <c r="QI61" s="143">
        <v>15.09</v>
      </c>
      <c r="QJ61" s="143">
        <v>15.09</v>
      </c>
      <c r="QK61" s="143">
        <v>15.09</v>
      </c>
      <c r="QL61" s="143">
        <v>15.09</v>
      </c>
      <c r="QM61" s="143"/>
      <c r="QN61" s="143"/>
      <c r="QO61" s="8">
        <f t="shared" si="144"/>
        <v>0</v>
      </c>
      <c r="QP61" s="290">
        <v>0</v>
      </c>
      <c r="QQ61" s="290">
        <v>0</v>
      </c>
      <c r="QR61" s="290">
        <v>0</v>
      </c>
      <c r="QS61" s="290"/>
      <c r="QT61" s="290">
        <v>0</v>
      </c>
      <c r="QU61" s="290"/>
      <c r="QV61" s="290"/>
      <c r="QW61" s="290">
        <v>0</v>
      </c>
      <c r="QX61" s="290"/>
      <c r="QY61" s="290">
        <v>0</v>
      </c>
      <c r="QZ61" s="290"/>
      <c r="RA61" s="290"/>
      <c r="RB61" s="143">
        <f t="shared" si="145"/>
        <v>-128.82</v>
      </c>
      <c r="RC61" s="8">
        <f t="shared" si="40"/>
        <v>-128.82</v>
      </c>
      <c r="RD61" s="8">
        <f t="shared" si="41"/>
        <v>0</v>
      </c>
      <c r="RE61" s="290">
        <f t="shared" si="146"/>
        <v>0</v>
      </c>
      <c r="RF61" s="8">
        <v>0</v>
      </c>
      <c r="RG61" s="143">
        <v>0</v>
      </c>
      <c r="RH61" s="143">
        <v>0</v>
      </c>
      <c r="RI61" s="143">
        <v>0</v>
      </c>
      <c r="RJ61" s="143">
        <v>0</v>
      </c>
      <c r="RK61" s="143">
        <v>0</v>
      </c>
      <c r="RL61" s="292">
        <v>0</v>
      </c>
      <c r="RM61" s="143">
        <v>0</v>
      </c>
      <c r="RN61" s="143">
        <v>0</v>
      </c>
      <c r="RO61" s="143">
        <v>0</v>
      </c>
      <c r="RP61" s="143"/>
      <c r="RQ61" s="143"/>
      <c r="RR61" s="8">
        <f t="shared" si="147"/>
        <v>0</v>
      </c>
      <c r="RS61" s="290">
        <v>0</v>
      </c>
      <c r="RT61" s="290"/>
      <c r="RU61" s="290">
        <v>0</v>
      </c>
      <c r="RV61" s="290">
        <v>0</v>
      </c>
      <c r="RW61" s="290">
        <v>0</v>
      </c>
      <c r="RX61" s="290">
        <v>0</v>
      </c>
      <c r="RY61" s="290"/>
      <c r="RZ61" s="290">
        <v>0</v>
      </c>
      <c r="SA61" s="290">
        <v>0</v>
      </c>
      <c r="SB61" s="290">
        <v>0</v>
      </c>
      <c r="SC61" s="290"/>
      <c r="SD61" s="290"/>
      <c r="SE61" s="8">
        <f t="shared" si="42"/>
        <v>0</v>
      </c>
      <c r="SF61" s="8">
        <f t="shared" si="43"/>
        <v>0</v>
      </c>
      <c r="SG61" s="8">
        <f t="shared" si="44"/>
        <v>0</v>
      </c>
      <c r="SH61" s="290">
        <f t="shared" si="148"/>
        <v>0</v>
      </c>
      <c r="SI61" s="290">
        <v>0</v>
      </c>
      <c r="SJ61" s="143">
        <v>0</v>
      </c>
      <c r="SK61" s="143">
        <v>0</v>
      </c>
      <c r="SL61" s="143">
        <v>0</v>
      </c>
      <c r="SM61" s="143">
        <v>0</v>
      </c>
      <c r="SN61" s="143">
        <v>0</v>
      </c>
      <c r="SO61" s="143">
        <v>0</v>
      </c>
      <c r="SP61" s="143">
        <v>0</v>
      </c>
      <c r="SQ61" s="143">
        <v>0</v>
      </c>
      <c r="SR61" s="143">
        <v>0</v>
      </c>
      <c r="SS61" s="143"/>
      <c r="ST61" s="143"/>
      <c r="SU61" s="8">
        <f t="shared" si="149"/>
        <v>0</v>
      </c>
      <c r="SV61" s="290">
        <v>0</v>
      </c>
      <c r="SW61" s="290">
        <v>0</v>
      </c>
      <c r="SX61" s="290">
        <v>0</v>
      </c>
      <c r="SY61" s="290">
        <v>0</v>
      </c>
      <c r="SZ61" s="290">
        <v>0</v>
      </c>
      <c r="TA61" s="290"/>
      <c r="TB61" s="290"/>
      <c r="TC61" s="290">
        <v>0</v>
      </c>
      <c r="TD61" s="290">
        <v>0</v>
      </c>
      <c r="TE61" s="290">
        <f>VLOOKUP(C61,'[2]Фін.рез.(витрати)'!$C$8:$AH$94,32,0)</f>
        <v>0</v>
      </c>
      <c r="TF61" s="290"/>
      <c r="TG61" s="290"/>
      <c r="TH61" s="8">
        <f t="shared" si="45"/>
        <v>0</v>
      </c>
      <c r="TI61" s="8">
        <f t="shared" si="46"/>
        <v>0</v>
      </c>
      <c r="TJ61" s="8">
        <f t="shared" si="47"/>
        <v>0</v>
      </c>
      <c r="TK61" s="290">
        <f t="shared" si="150"/>
        <v>74.92</v>
      </c>
      <c r="TL61" s="290">
        <v>6.6</v>
      </c>
      <c r="TM61" s="143">
        <v>6.6</v>
      </c>
      <c r="TN61" s="143">
        <v>6.6</v>
      </c>
      <c r="TO61" s="143">
        <v>6.6</v>
      </c>
      <c r="TP61" s="143">
        <v>6.6</v>
      </c>
      <c r="TQ61" s="143">
        <v>6.6</v>
      </c>
      <c r="TR61" s="143">
        <v>8.83</v>
      </c>
      <c r="TS61" s="143">
        <v>8.83</v>
      </c>
      <c r="TT61" s="143">
        <v>8.83</v>
      </c>
      <c r="TU61" s="143">
        <v>8.83</v>
      </c>
      <c r="TV61" s="143"/>
      <c r="TW61" s="143"/>
      <c r="TX61" s="8">
        <f t="shared" si="151"/>
        <v>0</v>
      </c>
      <c r="TY61" s="290">
        <v>0</v>
      </c>
      <c r="TZ61" s="290">
        <v>0</v>
      </c>
      <c r="UA61" s="290">
        <v>0</v>
      </c>
      <c r="UB61" s="290">
        <v>0</v>
      </c>
      <c r="UC61" s="290">
        <v>0</v>
      </c>
      <c r="UD61" s="290">
        <v>0</v>
      </c>
      <c r="UE61" s="290">
        <v>0</v>
      </c>
      <c r="UF61" s="290">
        <v>0</v>
      </c>
      <c r="UG61" s="290">
        <v>0</v>
      </c>
      <c r="UH61" s="290">
        <f>VLOOKUP(C61,'[2]Фін.рез.(витрати)'!$C$8:$AI$94,33,0)</f>
        <v>0</v>
      </c>
      <c r="UI61" s="290"/>
      <c r="UJ61" s="290"/>
      <c r="UK61" s="8">
        <f t="shared" si="48"/>
        <v>-74.92</v>
      </c>
      <c r="UL61" s="8">
        <f t="shared" si="49"/>
        <v>-74.92</v>
      </c>
      <c r="UM61" s="8">
        <f t="shared" si="50"/>
        <v>0</v>
      </c>
      <c r="UN61" s="290">
        <f t="shared" si="152"/>
        <v>15.02</v>
      </c>
      <c r="UO61" s="290">
        <v>1.33</v>
      </c>
      <c r="UP61" s="143">
        <v>1.33</v>
      </c>
      <c r="UQ61" s="143">
        <v>1.33</v>
      </c>
      <c r="UR61" s="143">
        <v>1.33</v>
      </c>
      <c r="US61" s="143">
        <v>1.33</v>
      </c>
      <c r="UT61" s="143">
        <v>1.33</v>
      </c>
      <c r="UU61" s="143">
        <v>1.76</v>
      </c>
      <c r="UV61" s="143">
        <v>1.76</v>
      </c>
      <c r="UW61" s="143">
        <v>1.76</v>
      </c>
      <c r="UX61" s="143">
        <v>1.76</v>
      </c>
      <c r="UY61" s="143"/>
      <c r="UZ61" s="143"/>
      <c r="VA61" s="8">
        <f t="shared" si="51"/>
        <v>0</v>
      </c>
      <c r="VB61" s="143"/>
      <c r="VC61" s="143"/>
      <c r="VD61" s="143"/>
      <c r="VE61" s="143"/>
      <c r="VF61" s="143"/>
      <c r="VG61" s="143"/>
      <c r="VH61" s="143"/>
      <c r="VI61" s="143"/>
      <c r="VJ61" s="143"/>
      <c r="VK61" s="143"/>
      <c r="VL61" s="143"/>
      <c r="VM61" s="143"/>
      <c r="VN61" s="8">
        <f t="shared" si="52"/>
        <v>-15.02</v>
      </c>
      <c r="VO61" s="8">
        <f t="shared" si="53"/>
        <v>-15.02</v>
      </c>
      <c r="VP61" s="8">
        <f t="shared" si="54"/>
        <v>0</v>
      </c>
      <c r="VQ61" s="88">
        <f t="shared" si="55"/>
        <v>0</v>
      </c>
      <c r="VR61" s="150"/>
      <c r="VS61" s="150"/>
      <c r="VT61" s="150"/>
      <c r="VU61" s="150"/>
      <c r="VV61" s="150"/>
      <c r="VW61" s="150"/>
      <c r="VX61" s="150"/>
      <c r="VY61" s="150"/>
      <c r="VZ61" s="150"/>
      <c r="WA61" s="150"/>
      <c r="WB61" s="150"/>
      <c r="WC61" s="150"/>
      <c r="WD61" s="88">
        <f t="shared" si="56"/>
        <v>0</v>
      </c>
      <c r="WE61" s="143"/>
      <c r="WF61" s="143"/>
      <c r="WG61" s="143"/>
      <c r="WH61" s="143"/>
      <c r="WI61" s="143"/>
      <c r="WJ61" s="143"/>
      <c r="WK61" s="143"/>
      <c r="WL61" s="143"/>
      <c r="WM61" s="143"/>
      <c r="WN61" s="143"/>
      <c r="WO61" s="143"/>
      <c r="WP61" s="143"/>
      <c r="WQ61" s="88">
        <f t="shared" si="57"/>
        <v>0</v>
      </c>
      <c r="WR61" s="88">
        <f t="shared" si="58"/>
        <v>0</v>
      </c>
      <c r="WS61" s="88">
        <f t="shared" si="59"/>
        <v>0</v>
      </c>
      <c r="WT61" s="291">
        <f t="shared" si="153"/>
        <v>11373.74</v>
      </c>
      <c r="WU61" s="291">
        <v>1030.79</v>
      </c>
      <c r="WV61" s="150">
        <v>1030.79</v>
      </c>
      <c r="WW61" s="150">
        <v>1030.79</v>
      </c>
      <c r="WX61" s="150">
        <v>1030.79</v>
      </c>
      <c r="WY61" s="150">
        <v>1030.79</v>
      </c>
      <c r="WZ61" s="150">
        <v>1030.79</v>
      </c>
      <c r="XA61" s="150">
        <v>1297.25</v>
      </c>
      <c r="XB61" s="150">
        <v>1297.25</v>
      </c>
      <c r="XC61" s="150">
        <v>1297.25</v>
      </c>
      <c r="XD61" s="150">
        <v>1297.25</v>
      </c>
      <c r="XE61" s="150"/>
      <c r="XF61" s="150"/>
      <c r="XG61" s="291">
        <f t="shared" si="154"/>
        <v>12244.676510659996</v>
      </c>
      <c r="XH61" s="290">
        <v>1310.4315531090188</v>
      </c>
      <c r="XI61" s="290">
        <v>1332.3120487455978</v>
      </c>
      <c r="XJ61" s="290"/>
      <c r="XK61" s="290">
        <v>1026.8441857819614</v>
      </c>
      <c r="XL61" s="290">
        <v>1194.8891238162373</v>
      </c>
      <c r="XM61" s="290">
        <v>1551.299699758338</v>
      </c>
      <c r="XN61" s="290">
        <v>1466.2418277390295</v>
      </c>
      <c r="XO61" s="290">
        <v>1395.0091916305744</v>
      </c>
      <c r="XP61" s="290">
        <v>1994.3066463261375</v>
      </c>
      <c r="XQ61" s="290">
        <f>VLOOKUP(C61,'[2]Фін.рез.(витрати)'!$C$8:$AL$94,36,0)</f>
        <v>973.34223375310137</v>
      </c>
      <c r="XR61" s="290"/>
      <c r="XS61" s="290"/>
      <c r="XT61" s="88">
        <f t="shared" si="60"/>
        <v>870.9365106599962</v>
      </c>
      <c r="XU61" s="88">
        <f t="shared" si="61"/>
        <v>0</v>
      </c>
      <c r="XV61" s="88">
        <f t="shared" si="62"/>
        <v>870.9365106599962</v>
      </c>
      <c r="XW61" s="291">
        <f t="shared" si="155"/>
        <v>2738.2800000000007</v>
      </c>
      <c r="XX61" s="291">
        <v>265.68</v>
      </c>
      <c r="XY61" s="150">
        <v>265.68</v>
      </c>
      <c r="XZ61" s="150">
        <v>265.68</v>
      </c>
      <c r="YA61" s="150">
        <v>265.68</v>
      </c>
      <c r="YB61" s="150">
        <v>265.68</v>
      </c>
      <c r="YC61" s="150">
        <v>265.68</v>
      </c>
      <c r="YD61" s="150">
        <v>286.05</v>
      </c>
      <c r="YE61" s="150">
        <v>286.05</v>
      </c>
      <c r="YF61" s="150">
        <v>286.05</v>
      </c>
      <c r="YG61" s="150">
        <v>286.05</v>
      </c>
      <c r="YH61" s="150"/>
      <c r="YI61" s="150"/>
      <c r="YJ61" s="88">
        <f t="shared" si="156"/>
        <v>2297.3407592438257</v>
      </c>
      <c r="YK61" s="290">
        <v>288.61550877343575</v>
      </c>
      <c r="YL61" s="290">
        <v>217.02791340953667</v>
      </c>
      <c r="YM61" s="290">
        <v>222.11013466912465</v>
      </c>
      <c r="YN61" s="290">
        <v>215.99097869399338</v>
      </c>
      <c r="YO61" s="290">
        <v>213.03317332615919</v>
      </c>
      <c r="YP61" s="290">
        <v>277.9169277396731</v>
      </c>
      <c r="YQ61" s="290">
        <v>266.57253062506436</v>
      </c>
      <c r="YR61" s="290">
        <v>175.83908516985912</v>
      </c>
      <c r="YS61" s="290">
        <v>255.16429421641357</v>
      </c>
      <c r="YT61" s="290">
        <f>VLOOKUP(C61,'[2]Фін.рез.(витрати)'!$C$8:$AM$94,37,0)</f>
        <v>165.0702126205662</v>
      </c>
      <c r="YU61" s="290"/>
      <c r="YV61" s="290"/>
      <c r="YW61" s="143">
        <f t="shared" si="157"/>
        <v>-440.93924075617497</v>
      </c>
      <c r="YX61" s="88">
        <f t="shared" si="63"/>
        <v>-440.93924075617497</v>
      </c>
      <c r="YY61" s="88">
        <f t="shared" si="64"/>
        <v>0</v>
      </c>
      <c r="YZ61" s="291">
        <f t="shared" si="158"/>
        <v>1884.4</v>
      </c>
      <c r="ZA61" s="291">
        <v>178.42</v>
      </c>
      <c r="ZB61" s="150">
        <v>178.42</v>
      </c>
      <c r="ZC61" s="150">
        <v>178.42</v>
      </c>
      <c r="ZD61" s="150">
        <v>178.42</v>
      </c>
      <c r="ZE61" s="150">
        <v>178.42</v>
      </c>
      <c r="ZF61" s="150">
        <v>178.42</v>
      </c>
      <c r="ZG61" s="150">
        <v>203.47</v>
      </c>
      <c r="ZH61" s="150">
        <v>203.47</v>
      </c>
      <c r="ZI61" s="150">
        <v>203.47</v>
      </c>
      <c r="ZJ61" s="150">
        <v>203.47</v>
      </c>
      <c r="ZK61" s="150"/>
      <c r="ZL61" s="150"/>
      <c r="ZM61" s="88">
        <f t="shared" si="159"/>
        <v>2941.2044125031093</v>
      </c>
      <c r="ZN61" s="291"/>
      <c r="ZO61" s="290">
        <v>282.54332076322601</v>
      </c>
      <c r="ZP61" s="290">
        <v>2032.8552227885252</v>
      </c>
      <c r="ZQ61" s="290">
        <v>625.80586895135809</v>
      </c>
      <c r="ZR61" s="290"/>
      <c r="ZS61" s="290"/>
      <c r="ZT61" s="290"/>
      <c r="ZU61" s="290"/>
      <c r="ZV61" s="290"/>
      <c r="ZW61" s="290"/>
      <c r="ZX61" s="290"/>
      <c r="ZY61" s="290"/>
      <c r="ZZ61" s="88">
        <f t="shared" si="65"/>
        <v>1056.8044125031092</v>
      </c>
      <c r="AAA61" s="88">
        <f t="shared" si="66"/>
        <v>0</v>
      </c>
      <c r="AAB61" s="88">
        <f t="shared" si="67"/>
        <v>1056.8044125031092</v>
      </c>
      <c r="AAC61" s="291">
        <f t="shared" si="160"/>
        <v>0</v>
      </c>
      <c r="AAD61" s="291">
        <v>0</v>
      </c>
      <c r="AAE61" s="150">
        <v>0</v>
      </c>
      <c r="AAF61" s="150">
        <v>0</v>
      </c>
      <c r="AAG61" s="150">
        <v>0</v>
      </c>
      <c r="AAH61" s="150">
        <v>0</v>
      </c>
      <c r="AAI61" s="150">
        <v>0</v>
      </c>
      <c r="AAJ61" s="150">
        <v>0</v>
      </c>
      <c r="AAK61" s="150">
        <v>0</v>
      </c>
      <c r="AAL61" s="150">
        <v>0</v>
      </c>
      <c r="AAM61" s="150">
        <v>0</v>
      </c>
      <c r="AAN61" s="150"/>
      <c r="AAO61" s="150"/>
      <c r="AAP61" s="88">
        <f t="shared" si="161"/>
        <v>0</v>
      </c>
      <c r="AAQ61" s="290">
        <v>0</v>
      </c>
      <c r="AAR61" s="290">
        <v>0</v>
      </c>
      <c r="AAS61" s="290">
        <v>0</v>
      </c>
      <c r="AAT61" s="290">
        <v>0</v>
      </c>
      <c r="AAU61" s="290">
        <v>0</v>
      </c>
      <c r="AAV61" s="290">
        <v>0</v>
      </c>
      <c r="AAW61" s="290">
        <v>0</v>
      </c>
      <c r="AAX61" s="290">
        <v>0</v>
      </c>
      <c r="AAY61" s="290">
        <v>0</v>
      </c>
      <c r="AAZ61" s="290">
        <f>VLOOKUP(C61,'[2]Фін.рез.(витрати)'!$C$8:$AO$94,39,0)</f>
        <v>0</v>
      </c>
      <c r="ABA61" s="290"/>
      <c r="ABB61" s="290"/>
      <c r="ABC61" s="88">
        <f t="shared" si="68"/>
        <v>0</v>
      </c>
      <c r="ABD61" s="88">
        <f t="shared" si="69"/>
        <v>0</v>
      </c>
      <c r="ABE61" s="88">
        <f t="shared" si="70"/>
        <v>0</v>
      </c>
      <c r="ABF61" s="291">
        <f t="shared" si="162"/>
        <v>0</v>
      </c>
      <c r="ABG61" s="291">
        <v>0</v>
      </c>
      <c r="ABH61" s="150">
        <v>0</v>
      </c>
      <c r="ABI61" s="150">
        <v>0</v>
      </c>
      <c r="ABJ61" s="150">
        <v>0</v>
      </c>
      <c r="ABK61" s="150">
        <v>0</v>
      </c>
      <c r="ABL61" s="150">
        <v>0</v>
      </c>
      <c r="ABM61" s="150">
        <v>0</v>
      </c>
      <c r="ABN61" s="150">
        <v>0</v>
      </c>
      <c r="ABO61" s="150">
        <v>0</v>
      </c>
      <c r="ABP61" s="150">
        <v>0</v>
      </c>
      <c r="ABQ61" s="150"/>
      <c r="ABR61" s="150"/>
      <c r="ABS61" s="88">
        <f t="shared" si="163"/>
        <v>0</v>
      </c>
      <c r="ABT61" s="290">
        <v>0</v>
      </c>
      <c r="ABU61" s="290"/>
      <c r="ABV61" s="290"/>
      <c r="ABW61" s="290"/>
      <c r="ABX61" s="290"/>
      <c r="ABY61" s="290"/>
      <c r="ABZ61" s="290"/>
      <c r="ACA61" s="290">
        <v>0</v>
      </c>
      <c r="ACB61" s="290">
        <v>0</v>
      </c>
      <c r="ACC61" s="290">
        <f>VLOOKUP(C61,'[2]Фін.рез.(витрати)'!$C$8:$AP$94,40,0)</f>
        <v>0</v>
      </c>
      <c r="ACD61" s="290"/>
      <c r="ACE61" s="290"/>
      <c r="ACF61" s="88">
        <f t="shared" si="71"/>
        <v>0</v>
      </c>
      <c r="ACG61" s="88">
        <f t="shared" si="72"/>
        <v>0</v>
      </c>
      <c r="ACH61" s="88">
        <f t="shared" si="73"/>
        <v>0</v>
      </c>
      <c r="ACI61" s="86">
        <f t="shared" si="74"/>
        <v>269.11999999999995</v>
      </c>
      <c r="ACJ61" s="88">
        <f t="shared" si="75"/>
        <v>238.80554370000002</v>
      </c>
      <c r="ACK61" s="288">
        <f t="shared" si="76"/>
        <v>-30.314456299999932</v>
      </c>
      <c r="ACL61" s="88">
        <f t="shared" si="77"/>
        <v>-30.314456299999932</v>
      </c>
      <c r="ACM61" s="88">
        <f t="shared" si="78"/>
        <v>0</v>
      </c>
      <c r="ACN61" s="290">
        <f t="shared" si="164"/>
        <v>269.11999999999995</v>
      </c>
      <c r="ACO61" s="290">
        <v>27.7</v>
      </c>
      <c r="ACP61" s="143">
        <v>27.7</v>
      </c>
      <c r="ACQ61" s="143">
        <v>27.7</v>
      </c>
      <c r="ACR61" s="143">
        <v>27.7</v>
      </c>
      <c r="ACS61" s="143">
        <v>27.7</v>
      </c>
      <c r="ACT61" s="143">
        <v>27.7</v>
      </c>
      <c r="ACU61" s="143">
        <v>25.73</v>
      </c>
      <c r="ACV61" s="143">
        <v>25.73</v>
      </c>
      <c r="ACW61" s="143">
        <v>25.73</v>
      </c>
      <c r="ACX61" s="143">
        <v>25.73</v>
      </c>
      <c r="ACY61" s="143"/>
      <c r="ACZ61" s="143"/>
      <c r="ADA61" s="8">
        <f t="shared" si="165"/>
        <v>238.80554370000002</v>
      </c>
      <c r="ADB61" s="290">
        <v>16.758885599999999</v>
      </c>
      <c r="ADC61" s="290">
        <v>20.482090379999999</v>
      </c>
      <c r="ADD61" s="290">
        <v>16.347196799999999</v>
      </c>
      <c r="ADE61" s="290">
        <v>16.264296000000002</v>
      </c>
      <c r="ADF61" s="290">
        <v>40.848136920000002</v>
      </c>
      <c r="ADG61" s="290">
        <v>32.679288</v>
      </c>
      <c r="ADH61" s="290">
        <v>23.937876000000003</v>
      </c>
      <c r="ADI61" s="290">
        <v>19.792386</v>
      </c>
      <c r="ADJ61" s="290">
        <v>19.649196</v>
      </c>
      <c r="ADK61" s="290">
        <f>VLOOKUP(C61,'[2]Фін.рез.(витрати)'!$C$8:$AR$94,42,0)</f>
        <v>32.046191999999998</v>
      </c>
      <c r="ADL61" s="290"/>
      <c r="ADM61" s="290"/>
      <c r="ADN61" s="8">
        <f t="shared" si="79"/>
        <v>-30.314456299999932</v>
      </c>
      <c r="ADO61" s="8">
        <f t="shared" si="80"/>
        <v>-30.314456299999932</v>
      </c>
      <c r="ADP61" s="8">
        <f t="shared" si="81"/>
        <v>0</v>
      </c>
      <c r="ADQ61" s="290">
        <f t="shared" si="166"/>
        <v>0</v>
      </c>
      <c r="ADR61" s="290">
        <v>0</v>
      </c>
      <c r="ADS61" s="143">
        <v>0</v>
      </c>
      <c r="ADT61" s="143">
        <v>0</v>
      </c>
      <c r="ADU61" s="143">
        <v>0</v>
      </c>
      <c r="ADV61" s="143">
        <v>0</v>
      </c>
      <c r="ADW61" s="143">
        <v>0</v>
      </c>
      <c r="ADX61" s="143">
        <v>0</v>
      </c>
      <c r="ADY61" s="143">
        <v>0</v>
      </c>
      <c r="ADZ61" s="143">
        <v>0</v>
      </c>
      <c r="AEA61" s="143">
        <v>0</v>
      </c>
      <c r="AEB61" s="143"/>
      <c r="AEC61" s="143"/>
      <c r="AED61" s="8">
        <f t="shared" si="167"/>
        <v>0</v>
      </c>
      <c r="AEE61" s="290">
        <v>0</v>
      </c>
      <c r="AEF61" s="290">
        <v>0</v>
      </c>
      <c r="AEG61" s="290">
        <v>0</v>
      </c>
      <c r="AEH61" s="290">
        <v>0</v>
      </c>
      <c r="AEI61" s="290">
        <v>0</v>
      </c>
      <c r="AEJ61" s="290">
        <v>0</v>
      </c>
      <c r="AEK61" s="290">
        <v>0</v>
      </c>
      <c r="AEL61" s="290">
        <v>0</v>
      </c>
      <c r="AEM61" s="290">
        <v>0</v>
      </c>
      <c r="AEN61" s="290">
        <f>VLOOKUP(C61,'[2]Фін.рез.(витрати)'!$C$8:$AS$94,43,0)</f>
        <v>0</v>
      </c>
      <c r="AEO61" s="290"/>
      <c r="AEP61" s="290"/>
      <c r="AEQ61" s="8">
        <f t="shared" si="82"/>
        <v>0</v>
      </c>
      <c r="AER61" s="8">
        <f t="shared" si="83"/>
        <v>0</v>
      </c>
      <c r="AES61" s="8">
        <f t="shared" si="84"/>
        <v>0</v>
      </c>
      <c r="AET61" s="290">
        <f t="shared" si="168"/>
        <v>0</v>
      </c>
      <c r="AEU61" s="290"/>
      <c r="AEV61" s="143"/>
      <c r="AEW61" s="143"/>
      <c r="AEX61" s="143"/>
      <c r="AEY61" s="143"/>
      <c r="AEZ61" s="143"/>
      <c r="AFA61" s="143"/>
      <c r="AFB61" s="143"/>
      <c r="AFC61" s="143"/>
      <c r="AFD61" s="143"/>
      <c r="AFE61" s="143"/>
      <c r="AFF61" s="143"/>
      <c r="AFG61" s="8">
        <f t="shared" si="169"/>
        <v>0</v>
      </c>
      <c r="AFH61" s="290"/>
      <c r="AFI61" s="290"/>
      <c r="AFJ61" s="290"/>
      <c r="AFK61" s="290"/>
      <c r="AFL61" s="290"/>
      <c r="AFM61" s="290"/>
      <c r="AFN61" s="290"/>
      <c r="AFO61" s="290"/>
      <c r="AFP61" s="290"/>
      <c r="AFQ61" s="290"/>
      <c r="AFR61" s="290"/>
      <c r="AFS61" s="290"/>
      <c r="AFT61" s="8">
        <f t="shared" si="85"/>
        <v>0</v>
      </c>
      <c r="AFU61" s="8">
        <f t="shared" si="86"/>
        <v>0</v>
      </c>
      <c r="AFV61" s="94">
        <f t="shared" si="87"/>
        <v>0</v>
      </c>
      <c r="AFW61" s="293">
        <f t="shared" si="88"/>
        <v>29383.56</v>
      </c>
      <c r="AFX61" s="294">
        <f t="shared" si="89"/>
        <v>24435.243279372768</v>
      </c>
      <c r="AFY61" s="295">
        <f t="shared" si="90"/>
        <v>-4948.3167206272337</v>
      </c>
      <c r="AFZ61" s="8">
        <f t="shared" si="170"/>
        <v>-4948.3167206272337</v>
      </c>
      <c r="AGA61" s="95">
        <f t="shared" si="171"/>
        <v>0</v>
      </c>
      <c r="AGB61" s="296">
        <f t="shared" si="91"/>
        <v>35260.271999999997</v>
      </c>
      <c r="AGC61" s="295">
        <f t="shared" si="91"/>
        <v>29322.291935247322</v>
      </c>
      <c r="AGD61" s="295">
        <f t="shared" si="92"/>
        <v>-5937.9800647526754</v>
      </c>
      <c r="AGE61" s="8">
        <f t="shared" si="93"/>
        <v>-5937.9800647526754</v>
      </c>
      <c r="AGF61" s="94">
        <f t="shared" si="94"/>
        <v>0</v>
      </c>
      <c r="AGG61" s="107">
        <f t="shared" si="172"/>
        <v>1763.0136</v>
      </c>
      <c r="AGH61" s="140">
        <f t="shared" si="173"/>
        <v>1466.1145967623661</v>
      </c>
      <c r="AGI61" s="295">
        <f t="shared" si="95"/>
        <v>-296.89900323763391</v>
      </c>
      <c r="AGJ61" s="8">
        <f t="shared" si="96"/>
        <v>-296.89900323763391</v>
      </c>
      <c r="AGK61" s="95">
        <f t="shared" si="97"/>
        <v>0</v>
      </c>
      <c r="AGL61" s="108">
        <f t="shared" si="174"/>
        <v>37023.285599999996</v>
      </c>
      <c r="AGM61" s="108">
        <f t="shared" si="174"/>
        <v>30788.406532009689</v>
      </c>
      <c r="AGN61" s="297">
        <f t="shared" si="99"/>
        <v>-6234.8790679903068</v>
      </c>
      <c r="AGO61" s="108">
        <f t="shared" si="100"/>
        <v>-6234.8790679903068</v>
      </c>
      <c r="AGP61" s="109">
        <f t="shared" si="101"/>
        <v>0</v>
      </c>
      <c r="AGQ61" s="139">
        <f t="shared" si="175"/>
        <v>4.7619047619047623E-2</v>
      </c>
      <c r="AGR61" s="298"/>
      <c r="AGS61" s="298">
        <v>0.05</v>
      </c>
      <c r="AGT61" s="299"/>
      <c r="AGU61" s="177"/>
      <c r="AGV61" s="9"/>
      <c r="AGW61" s="9"/>
      <c r="AGX61" s="9"/>
      <c r="AGY61" s="9"/>
      <c r="AGZ61" s="9"/>
      <c r="AHA61" s="9"/>
      <c r="AHB61" s="9"/>
      <c r="AHC61" s="9"/>
      <c r="AHD61" s="9"/>
      <c r="AHE61" s="9"/>
      <c r="AHF61" s="9"/>
      <c r="AHG61" s="9"/>
      <c r="AHH61" s="9"/>
    </row>
    <row r="62" spans="1:892" s="141" customFormat="1" ht="12.75" outlineLevel="1" x14ac:dyDescent="0.25">
      <c r="A62" s="154">
        <v>492</v>
      </c>
      <c r="B62" s="285">
        <v>3</v>
      </c>
      <c r="C62" s="300" t="s">
        <v>763</v>
      </c>
      <c r="D62" s="301">
        <v>5</v>
      </c>
      <c r="E62" s="149">
        <v>2159.17</v>
      </c>
      <c r="F62" s="288">
        <f t="shared" si="0"/>
        <v>24761.48</v>
      </c>
      <c r="G62" s="289">
        <f t="shared" si="1"/>
        <v>26660.885401907661</v>
      </c>
      <c r="H62" s="288">
        <f t="shared" si="2"/>
        <v>1899.4054019076611</v>
      </c>
      <c r="I62" s="88">
        <f t="shared" si="3"/>
        <v>0</v>
      </c>
      <c r="J62" s="88">
        <f t="shared" si="4"/>
        <v>1899.4054019076611</v>
      </c>
      <c r="K62" s="290">
        <f t="shared" si="102"/>
        <v>7707.8399999999992</v>
      </c>
      <c r="L62" s="143">
        <v>679.62</v>
      </c>
      <c r="M62" s="143">
        <v>679.62</v>
      </c>
      <c r="N62" s="143">
        <v>679.62</v>
      </c>
      <c r="O62" s="143">
        <v>679.62</v>
      </c>
      <c r="P62" s="143">
        <v>679.62</v>
      </c>
      <c r="Q62" s="143">
        <v>679.62</v>
      </c>
      <c r="R62" s="143">
        <v>907.53</v>
      </c>
      <c r="S62" s="143">
        <v>907.53</v>
      </c>
      <c r="T62" s="143">
        <v>907.53</v>
      </c>
      <c r="U62" s="143">
        <v>907.53</v>
      </c>
      <c r="V62" s="143"/>
      <c r="W62" s="143"/>
      <c r="X62" s="143">
        <f t="shared" si="103"/>
        <v>8732.7690809569194</v>
      </c>
      <c r="Y62" s="290">
        <v>4640.8761909231152</v>
      </c>
      <c r="Z62" s="290">
        <v>0</v>
      </c>
      <c r="AA62" s="290">
        <v>0</v>
      </c>
      <c r="AB62" s="290">
        <v>0</v>
      </c>
      <c r="AC62" s="290">
        <v>0</v>
      </c>
      <c r="AD62" s="290">
        <v>4091.8928900338046</v>
      </c>
      <c r="AE62" s="290">
        <v>0</v>
      </c>
      <c r="AF62" s="290">
        <v>0</v>
      </c>
      <c r="AG62" s="290">
        <v>0</v>
      </c>
      <c r="AH62" s="290">
        <v>0</v>
      </c>
      <c r="AI62" s="290"/>
      <c r="AJ62" s="290"/>
      <c r="AK62" s="143"/>
      <c r="AL62" s="143">
        <f t="shared" si="104"/>
        <v>0</v>
      </c>
      <c r="AM62" s="143">
        <f t="shared" si="5"/>
        <v>0</v>
      </c>
      <c r="AN62" s="290">
        <f t="shared" si="105"/>
        <v>2646.3399999999997</v>
      </c>
      <c r="AO62" s="143">
        <v>232.89</v>
      </c>
      <c r="AP62" s="143">
        <v>232.89</v>
      </c>
      <c r="AQ62" s="143">
        <v>232.89</v>
      </c>
      <c r="AR62" s="143">
        <v>232.89</v>
      </c>
      <c r="AS62" s="143">
        <v>232.89</v>
      </c>
      <c r="AT62" s="143">
        <v>232.89</v>
      </c>
      <c r="AU62" s="143">
        <v>312.25</v>
      </c>
      <c r="AV62" s="143">
        <v>312.25</v>
      </c>
      <c r="AW62" s="143">
        <v>312.25</v>
      </c>
      <c r="AX62" s="143">
        <v>312.25</v>
      </c>
      <c r="AY62" s="143"/>
      <c r="AZ62" s="143"/>
      <c r="BA62" s="8">
        <f t="shared" si="106"/>
        <v>2916.9834290310228</v>
      </c>
      <c r="BB62" s="290">
        <v>1540.5602297964529</v>
      </c>
      <c r="BC62" s="290">
        <v>0</v>
      </c>
      <c r="BD62" s="290">
        <v>0</v>
      </c>
      <c r="BE62" s="290">
        <v>0</v>
      </c>
      <c r="BF62" s="290">
        <v>0</v>
      </c>
      <c r="BG62" s="290">
        <v>1376.4231992345697</v>
      </c>
      <c r="BH62" s="290">
        <v>0</v>
      </c>
      <c r="BI62" s="290">
        <v>0</v>
      </c>
      <c r="BJ62" s="290">
        <v>0</v>
      </c>
      <c r="BK62" s="290">
        <v>0</v>
      </c>
      <c r="BL62" s="290"/>
      <c r="BM62" s="290"/>
      <c r="BN62" s="143"/>
      <c r="BO62" s="8">
        <f t="shared" si="6"/>
        <v>0</v>
      </c>
      <c r="BP62" s="8">
        <f t="shared" si="7"/>
        <v>0</v>
      </c>
      <c r="BQ62" s="290">
        <f t="shared" si="107"/>
        <v>338.54</v>
      </c>
      <c r="BR62" s="143">
        <v>32.21</v>
      </c>
      <c r="BS62" s="263">
        <v>32.21</v>
      </c>
      <c r="BT62" s="143">
        <v>32.21</v>
      </c>
      <c r="BU62" s="143">
        <v>32.21</v>
      </c>
      <c r="BV62" s="143">
        <v>32.21</v>
      </c>
      <c r="BW62" s="143">
        <v>32.21</v>
      </c>
      <c r="BX62" s="143">
        <v>36.32</v>
      </c>
      <c r="BY62" s="143">
        <v>36.32</v>
      </c>
      <c r="BZ62" s="143">
        <v>36.32</v>
      </c>
      <c r="CA62" s="143">
        <v>36.32</v>
      </c>
      <c r="CB62" s="143"/>
      <c r="CC62" s="143"/>
      <c r="CD62" s="290">
        <f t="shared" si="108"/>
        <v>361.62028656699999</v>
      </c>
      <c r="CE62" s="290">
        <v>37.416539725</v>
      </c>
      <c r="CF62" s="290">
        <v>36.583289206499998</v>
      </c>
      <c r="CG62" s="290">
        <v>36.4973873</v>
      </c>
      <c r="CH62" s="290">
        <v>36.312299750000001</v>
      </c>
      <c r="CI62" s="290">
        <v>36.479655610499996</v>
      </c>
      <c r="CJ62" s="290">
        <v>36.480524625000001</v>
      </c>
      <c r="CK62" s="290">
        <v>35.629755249999995</v>
      </c>
      <c r="CL62" s="290">
        <v>35.351400550000001</v>
      </c>
      <c r="CM62" s="290">
        <v>35.095647299999996</v>
      </c>
      <c r="CN62" s="290">
        <v>35.773787249999998</v>
      </c>
      <c r="CO62" s="290"/>
      <c r="CP62" s="290"/>
      <c r="CQ62" s="143"/>
      <c r="CR62" s="8">
        <f t="shared" si="8"/>
        <v>0</v>
      </c>
      <c r="CS62" s="8">
        <f t="shared" si="9"/>
        <v>0</v>
      </c>
      <c r="CT62" s="290">
        <f t="shared" si="109"/>
        <v>257.53999999999996</v>
      </c>
      <c r="CU62" s="290">
        <v>24.61</v>
      </c>
      <c r="CV62" s="143">
        <v>24.61</v>
      </c>
      <c r="CW62" s="143">
        <v>24.61</v>
      </c>
      <c r="CX62" s="143">
        <v>24.61</v>
      </c>
      <c r="CY62" s="143">
        <v>24.61</v>
      </c>
      <c r="CZ62" s="143">
        <v>24.61</v>
      </c>
      <c r="DA62" s="143">
        <v>27.47</v>
      </c>
      <c r="DB62" s="143">
        <v>27.47</v>
      </c>
      <c r="DC62" s="143">
        <v>27.47</v>
      </c>
      <c r="DD62" s="143">
        <v>27.47</v>
      </c>
      <c r="DE62" s="143"/>
      <c r="DF62" s="143"/>
      <c r="DG62" s="290">
        <f t="shared" si="110"/>
        <v>279.06063171779999</v>
      </c>
      <c r="DH62" s="290">
        <v>28.874163314999997</v>
      </c>
      <c r="DI62" s="290">
        <v>28.231147907099999</v>
      </c>
      <c r="DJ62" s="290">
        <v>28.164857819999998</v>
      </c>
      <c r="DK62" s="290">
        <v>28.022026649999997</v>
      </c>
      <c r="DL62" s="290">
        <v>28.151174360699997</v>
      </c>
      <c r="DM62" s="290">
        <v>28.151844974999999</v>
      </c>
      <c r="DN62" s="290">
        <v>27.495310349999997</v>
      </c>
      <c r="DO62" s="290">
        <v>27.28050537</v>
      </c>
      <c r="DP62" s="290">
        <v>27.083141819999998</v>
      </c>
      <c r="DQ62" s="290">
        <v>27.606459149999999</v>
      </c>
      <c r="DR62" s="290"/>
      <c r="DS62" s="290"/>
      <c r="DT62" s="143">
        <f t="shared" si="111"/>
        <v>21.520631717800029</v>
      </c>
      <c r="DU62" s="8">
        <f t="shared" si="10"/>
        <v>0</v>
      </c>
      <c r="DV62" s="8">
        <f t="shared" si="112"/>
        <v>21.520631717800029</v>
      </c>
      <c r="DW62" s="290">
        <f t="shared" si="176"/>
        <v>582.48</v>
      </c>
      <c r="DX62" s="290">
        <v>51.24</v>
      </c>
      <c r="DY62" s="143">
        <v>51.24</v>
      </c>
      <c r="DZ62" s="143">
        <v>51.24</v>
      </c>
      <c r="EA62" s="143">
        <v>51.24</v>
      </c>
      <c r="EB62" s="143">
        <v>51.24</v>
      </c>
      <c r="EC62" s="143">
        <v>51.24</v>
      </c>
      <c r="ED62" s="143">
        <v>68.760000000000005</v>
      </c>
      <c r="EE62" s="143">
        <v>68.760000000000005</v>
      </c>
      <c r="EF62" s="143">
        <v>68.760000000000005</v>
      </c>
      <c r="EG62" s="143">
        <v>68.760000000000005</v>
      </c>
      <c r="EH62" s="143"/>
      <c r="EI62" s="143"/>
      <c r="EJ62" s="143"/>
      <c r="EK62" s="290">
        <f t="shared" si="113"/>
        <v>640.09592251841684</v>
      </c>
      <c r="EL62" s="290">
        <v>338.06606460738294</v>
      </c>
      <c r="EM62" s="290">
        <v>0</v>
      </c>
      <c r="EN62" s="290">
        <v>0</v>
      </c>
      <c r="EO62" s="290">
        <v>0</v>
      </c>
      <c r="EP62" s="290">
        <v>0</v>
      </c>
      <c r="EQ62" s="290">
        <v>302.0298579110339</v>
      </c>
      <c r="ER62" s="290">
        <v>0</v>
      </c>
      <c r="ES62" s="290">
        <v>0</v>
      </c>
      <c r="ET62" s="290">
        <v>0</v>
      </c>
      <c r="EU62" s="290">
        <v>0</v>
      </c>
      <c r="EV62" s="290"/>
      <c r="EW62" s="290"/>
      <c r="EX62" s="8">
        <f t="shared" si="12"/>
        <v>57.615922518416824</v>
      </c>
      <c r="EY62" s="8">
        <f t="shared" si="114"/>
        <v>0</v>
      </c>
      <c r="EZ62" s="8">
        <f t="shared" si="115"/>
        <v>57.615922518416824</v>
      </c>
      <c r="FA62" s="290">
        <f t="shared" si="116"/>
        <v>5311.119999999999</v>
      </c>
      <c r="FB62" s="290">
        <v>467.28</v>
      </c>
      <c r="FC62" s="143">
        <v>467.28</v>
      </c>
      <c r="FD62" s="143">
        <v>467.28</v>
      </c>
      <c r="FE62" s="143">
        <v>467.28</v>
      </c>
      <c r="FF62" s="143">
        <v>467.28</v>
      </c>
      <c r="FG62" s="143">
        <v>467.28</v>
      </c>
      <c r="FH62" s="143">
        <v>626.86</v>
      </c>
      <c r="FI62" s="143">
        <v>626.86</v>
      </c>
      <c r="FJ62" s="143">
        <v>626.86</v>
      </c>
      <c r="FK62" s="143">
        <v>626.86</v>
      </c>
      <c r="FL62" s="143"/>
      <c r="FM62" s="143"/>
      <c r="FN62" s="8">
        <f t="shared" si="117"/>
        <v>2877.7330788210079</v>
      </c>
      <c r="FO62" s="290">
        <v>0</v>
      </c>
      <c r="FP62" s="290">
        <v>0</v>
      </c>
      <c r="FQ62" s="290">
        <v>0</v>
      </c>
      <c r="FR62" s="290">
        <v>0</v>
      </c>
      <c r="FS62" s="290">
        <v>0</v>
      </c>
      <c r="FT62" s="290">
        <v>2877.7330788210079</v>
      </c>
      <c r="FU62" s="290">
        <v>0</v>
      </c>
      <c r="FV62" s="290">
        <v>0</v>
      </c>
      <c r="FW62" s="290">
        <v>0</v>
      </c>
      <c r="FX62" s="290">
        <v>0</v>
      </c>
      <c r="FY62" s="290"/>
      <c r="FZ62" s="290"/>
      <c r="GA62" s="143">
        <f t="shared" si="118"/>
        <v>-2433.3869211789911</v>
      </c>
      <c r="GB62" s="8">
        <f t="shared" si="119"/>
        <v>-2433.3869211789911</v>
      </c>
      <c r="GC62" s="8">
        <f t="shared" si="120"/>
        <v>0</v>
      </c>
      <c r="GD62" s="290">
        <f t="shared" si="121"/>
        <v>0</v>
      </c>
      <c r="GE62" s="143"/>
      <c r="GF62" s="143"/>
      <c r="GG62" s="143"/>
      <c r="GH62" s="143"/>
      <c r="GI62" s="143"/>
      <c r="GJ62" s="143"/>
      <c r="GK62" s="143"/>
      <c r="GL62" s="143"/>
      <c r="GM62" s="143"/>
      <c r="GN62" s="143"/>
      <c r="GO62" s="143"/>
      <c r="GP62" s="143"/>
      <c r="GQ62" s="8">
        <f t="shared" si="122"/>
        <v>0</v>
      </c>
      <c r="GR62" s="290">
        <v>0</v>
      </c>
      <c r="GS62" s="290">
        <f>VLOOKUP(C62,'[2]Фін.рез.(витрати)'!$C$8:$V$94,20,0)</f>
        <v>0</v>
      </c>
      <c r="GT62" s="290"/>
      <c r="GU62" s="290"/>
      <c r="GV62" s="143">
        <f t="shared" si="123"/>
        <v>0</v>
      </c>
      <c r="GW62" s="8">
        <f t="shared" si="13"/>
        <v>0</v>
      </c>
      <c r="GX62" s="8">
        <f t="shared" si="14"/>
        <v>0</v>
      </c>
      <c r="GY62" s="290">
        <f t="shared" si="124"/>
        <v>7917.6200000000017</v>
      </c>
      <c r="GZ62" s="290">
        <v>698.87</v>
      </c>
      <c r="HA62" s="143">
        <v>698.87</v>
      </c>
      <c r="HB62" s="143">
        <v>698.87</v>
      </c>
      <c r="HC62" s="143">
        <v>698.87</v>
      </c>
      <c r="HD62" s="143">
        <v>698.87</v>
      </c>
      <c r="HE62" s="143">
        <v>698.87</v>
      </c>
      <c r="HF62" s="143">
        <v>931.1</v>
      </c>
      <c r="HG62" s="143">
        <v>931.1</v>
      </c>
      <c r="HH62" s="143">
        <v>931.1</v>
      </c>
      <c r="HI62" s="143">
        <v>931.1</v>
      </c>
      <c r="HJ62" s="143"/>
      <c r="HK62" s="143"/>
      <c r="HL62" s="8">
        <f t="shared" si="125"/>
        <v>10852.622972295496</v>
      </c>
      <c r="HM62" s="290">
        <v>1349.0140134840883</v>
      </c>
      <c r="HN62" s="290">
        <v>996.66056123013209</v>
      </c>
      <c r="HO62" s="290">
        <v>1170.8421520224251</v>
      </c>
      <c r="HP62" s="290">
        <v>1464.9501306320537</v>
      </c>
      <c r="HQ62" s="290">
        <v>1001.8049409365797</v>
      </c>
      <c r="HR62" s="290">
        <v>999.42101096799547</v>
      </c>
      <c r="HS62" s="290">
        <v>920.90874920945112</v>
      </c>
      <c r="HT62" s="290">
        <v>915.51287323502845</v>
      </c>
      <c r="HU62" s="290">
        <v>1029.1414378174286</v>
      </c>
      <c r="HV62" s="290">
        <v>1004.3671027603139</v>
      </c>
      <c r="HW62" s="290"/>
      <c r="HX62" s="290"/>
      <c r="HY62" s="8">
        <f t="shared" si="15"/>
        <v>2935.0029722954941</v>
      </c>
      <c r="HZ62" s="8">
        <f t="shared" si="16"/>
        <v>0</v>
      </c>
      <c r="IA62" s="8">
        <f t="shared" si="17"/>
        <v>2935.0029722954941</v>
      </c>
      <c r="IB62" s="291">
        <f t="shared" si="126"/>
        <v>0</v>
      </c>
      <c r="IC62" s="291">
        <v>0</v>
      </c>
      <c r="ID62" s="150">
        <v>0</v>
      </c>
      <c r="IE62" s="150">
        <v>0</v>
      </c>
      <c r="IF62" s="291">
        <v>0</v>
      </c>
      <c r="IG62" s="291">
        <v>0</v>
      </c>
      <c r="IH62" s="291">
        <v>0</v>
      </c>
      <c r="II62" s="291">
        <v>0</v>
      </c>
      <c r="IJ62" s="291"/>
      <c r="IK62" s="291"/>
      <c r="IL62" s="291"/>
      <c r="IM62" s="291"/>
      <c r="IN62" s="291"/>
      <c r="IO62" s="88">
        <f t="shared" si="127"/>
        <v>0</v>
      </c>
      <c r="IP62" s="290">
        <v>0</v>
      </c>
      <c r="IQ62" s="290">
        <v>0</v>
      </c>
      <c r="IR62" s="290">
        <v>0</v>
      </c>
      <c r="IS62" s="290">
        <v>0</v>
      </c>
      <c r="IT62" s="290">
        <v>0</v>
      </c>
      <c r="IU62" s="290">
        <v>0</v>
      </c>
      <c r="IV62" s="290">
        <v>0</v>
      </c>
      <c r="IW62" s="290">
        <v>0</v>
      </c>
      <c r="IX62" s="290">
        <v>0</v>
      </c>
      <c r="IY62" s="290">
        <v>0</v>
      </c>
      <c r="IZ62" s="290"/>
      <c r="JA62" s="290"/>
      <c r="JB62" s="150">
        <f t="shared" si="18"/>
        <v>0</v>
      </c>
      <c r="JC62" s="88">
        <f t="shared" si="19"/>
        <v>0</v>
      </c>
      <c r="JD62" s="88">
        <f t="shared" si="20"/>
        <v>0</v>
      </c>
      <c r="JE62" s="291">
        <f t="shared" si="128"/>
        <v>0</v>
      </c>
      <c r="JF62" s="291">
        <v>0</v>
      </c>
      <c r="JG62" s="150">
        <v>0</v>
      </c>
      <c r="JH62" s="150">
        <v>0</v>
      </c>
      <c r="JI62" s="150">
        <v>0</v>
      </c>
      <c r="JJ62" s="150">
        <v>0</v>
      </c>
      <c r="JK62" s="150">
        <v>0</v>
      </c>
      <c r="JL62" s="150">
        <v>0</v>
      </c>
      <c r="JM62" s="150">
        <v>0</v>
      </c>
      <c r="JN62" s="150">
        <v>0</v>
      </c>
      <c r="JO62" s="150">
        <v>0</v>
      </c>
      <c r="JP62" s="150"/>
      <c r="JQ62" s="150"/>
      <c r="JR62" s="291">
        <f t="shared" si="129"/>
        <v>0</v>
      </c>
      <c r="JS62" s="290">
        <v>0</v>
      </c>
      <c r="JT62" s="290">
        <v>0</v>
      </c>
      <c r="JU62" s="290">
        <v>0</v>
      </c>
      <c r="JV62" s="290">
        <v>0</v>
      </c>
      <c r="JW62" s="290">
        <v>0</v>
      </c>
      <c r="JX62" s="290">
        <v>0</v>
      </c>
      <c r="JY62" s="290">
        <v>0</v>
      </c>
      <c r="JZ62" s="290">
        <v>0</v>
      </c>
      <c r="KA62" s="290">
        <v>0</v>
      </c>
      <c r="KB62" s="290">
        <v>0</v>
      </c>
      <c r="KC62" s="290"/>
      <c r="KD62" s="290"/>
      <c r="KE62" s="150">
        <f t="shared" si="21"/>
        <v>0</v>
      </c>
      <c r="KF62" s="88">
        <f t="shared" si="22"/>
        <v>0</v>
      </c>
      <c r="KG62" s="88">
        <f t="shared" si="23"/>
        <v>0</v>
      </c>
      <c r="KH62" s="291">
        <f t="shared" si="130"/>
        <v>3485.72</v>
      </c>
      <c r="KI62" s="291">
        <v>306.62</v>
      </c>
      <c r="KJ62" s="150">
        <v>306.62</v>
      </c>
      <c r="KK62" s="150">
        <v>306.62</v>
      </c>
      <c r="KL62" s="150">
        <v>306.62</v>
      </c>
      <c r="KM62" s="150">
        <v>306.62</v>
      </c>
      <c r="KN62" s="150">
        <v>306.62</v>
      </c>
      <c r="KO62" s="150">
        <v>411.5</v>
      </c>
      <c r="KP62" s="150">
        <v>411.5</v>
      </c>
      <c r="KQ62" s="150">
        <v>411.5</v>
      </c>
      <c r="KR62" s="150">
        <v>411.5</v>
      </c>
      <c r="KS62" s="150"/>
      <c r="KT62" s="150"/>
      <c r="KU62" s="88">
        <f t="shared" si="131"/>
        <v>4860.3947014591204</v>
      </c>
      <c r="KV62" s="290">
        <v>417.70273854061867</v>
      </c>
      <c r="KW62" s="290">
        <v>446.61554603886367</v>
      </c>
      <c r="KX62" s="290">
        <v>443.79665439363282</v>
      </c>
      <c r="KY62" s="290">
        <v>422.06793834575171</v>
      </c>
      <c r="KZ62" s="290">
        <v>440.32111221266683</v>
      </c>
      <c r="LA62" s="290">
        <v>566.70158343617504</v>
      </c>
      <c r="LB62" s="290">
        <v>525.94785024311727</v>
      </c>
      <c r="LC62" s="290">
        <v>522.25555826724576</v>
      </c>
      <c r="LD62" s="290">
        <v>538.59922045323287</v>
      </c>
      <c r="LE62" s="290">
        <v>536.3864995278152</v>
      </c>
      <c r="LF62" s="290"/>
      <c r="LG62" s="290"/>
      <c r="LH62" s="150">
        <f t="shared" si="132"/>
        <v>1374.6747014591206</v>
      </c>
      <c r="LI62" s="88">
        <f t="shared" si="24"/>
        <v>0</v>
      </c>
      <c r="LJ62" s="88">
        <f t="shared" si="25"/>
        <v>1374.6747014591206</v>
      </c>
      <c r="LK62" s="88">
        <f t="shared" si="133"/>
        <v>0</v>
      </c>
      <c r="LL62" s="150"/>
      <c r="LM62" s="150"/>
      <c r="LN62" s="150"/>
      <c r="LO62" s="150"/>
      <c r="LP62" s="150"/>
      <c r="LQ62" s="150"/>
      <c r="LR62" s="150"/>
      <c r="LS62" s="150"/>
      <c r="LT62" s="150"/>
      <c r="LU62" s="150"/>
      <c r="LV62" s="150"/>
      <c r="LW62" s="150"/>
      <c r="LX62" s="88">
        <f t="shared" si="26"/>
        <v>0</v>
      </c>
      <c r="LY62" s="150"/>
      <c r="LZ62" s="150"/>
      <c r="MA62" s="150"/>
      <c r="MB62" s="150"/>
      <c r="MC62" s="150"/>
      <c r="MD62" s="150"/>
      <c r="ME62" s="150"/>
      <c r="MF62" s="150"/>
      <c r="MG62" s="150"/>
      <c r="MH62" s="150"/>
      <c r="MI62" s="150"/>
      <c r="MJ62" s="291">
        <v>0</v>
      </c>
      <c r="MK62" s="150"/>
      <c r="ML62" s="88">
        <f t="shared" si="27"/>
        <v>0</v>
      </c>
      <c r="MM62" s="88">
        <f t="shared" si="28"/>
        <v>0</v>
      </c>
      <c r="MN62" s="88">
        <f t="shared" si="134"/>
        <v>22721.42</v>
      </c>
      <c r="MO62" s="88">
        <v>2231.75</v>
      </c>
      <c r="MP62" s="150">
        <v>2231.75</v>
      </c>
      <c r="MQ62" s="150">
        <v>2231.75</v>
      </c>
      <c r="MR62" s="150">
        <v>2231.75</v>
      </c>
      <c r="MS62" s="150">
        <v>2231.75</v>
      </c>
      <c r="MT62" s="150">
        <v>2231.75</v>
      </c>
      <c r="MU62" s="150">
        <v>2332.73</v>
      </c>
      <c r="MV62" s="150">
        <v>2332.73</v>
      </c>
      <c r="MW62" s="150">
        <v>2332.73</v>
      </c>
      <c r="MX62" s="150">
        <v>2332.73</v>
      </c>
      <c r="MY62" s="150"/>
      <c r="MZ62" s="150"/>
      <c r="NA62" s="88">
        <f t="shared" si="135"/>
        <v>0</v>
      </c>
      <c r="NB62" s="8">
        <v>0</v>
      </c>
      <c r="NC62" s="8">
        <v>0</v>
      </c>
      <c r="ND62" s="8">
        <v>0</v>
      </c>
      <c r="NE62" s="8">
        <v>0</v>
      </c>
      <c r="NF62" s="8">
        <v>0</v>
      </c>
      <c r="NG62" s="8">
        <v>0</v>
      </c>
      <c r="NH62" s="8">
        <v>0</v>
      </c>
      <c r="NI62" s="8">
        <v>0</v>
      </c>
      <c r="NJ62" s="8">
        <v>0</v>
      </c>
      <c r="NK62" s="8">
        <v>0</v>
      </c>
      <c r="NL62" s="8"/>
      <c r="NM62" s="8"/>
      <c r="NN62" s="150">
        <f t="shared" si="136"/>
        <v>-22721.42</v>
      </c>
      <c r="NO62" s="88">
        <f t="shared" si="29"/>
        <v>-22721.42</v>
      </c>
      <c r="NP62" s="88">
        <f t="shared" si="30"/>
        <v>0</v>
      </c>
      <c r="NQ62" s="86">
        <f t="shared" si="31"/>
        <v>12285.08</v>
      </c>
      <c r="NR62" s="289">
        <f t="shared" si="32"/>
        <v>3058.5</v>
      </c>
      <c r="NS62" s="288">
        <f t="shared" si="33"/>
        <v>-9226.58</v>
      </c>
      <c r="NT62" s="88">
        <f t="shared" si="34"/>
        <v>-9226.58</v>
      </c>
      <c r="NU62" s="88">
        <f t="shared" si="35"/>
        <v>0</v>
      </c>
      <c r="NV62" s="290">
        <f t="shared" si="137"/>
        <v>1261.06</v>
      </c>
      <c r="NW62" s="290">
        <v>114.17</v>
      </c>
      <c r="NX62" s="143">
        <v>114.17</v>
      </c>
      <c r="NY62" s="143">
        <v>114.17</v>
      </c>
      <c r="NZ62" s="290">
        <v>114.17</v>
      </c>
      <c r="OA62" s="290">
        <v>114.17</v>
      </c>
      <c r="OB62" s="290">
        <v>114.17</v>
      </c>
      <c r="OC62" s="290">
        <v>144.01</v>
      </c>
      <c r="OD62" s="290">
        <v>144.01</v>
      </c>
      <c r="OE62" s="290">
        <v>144.01</v>
      </c>
      <c r="OF62" s="290">
        <v>144.01</v>
      </c>
      <c r="OG62" s="290"/>
      <c r="OH62" s="290"/>
      <c r="OI62" s="8">
        <f t="shared" si="138"/>
        <v>0</v>
      </c>
      <c r="OJ62" s="8">
        <v>0</v>
      </c>
      <c r="OK62" s="8">
        <v>0</v>
      </c>
      <c r="OL62" s="8">
        <v>0</v>
      </c>
      <c r="OM62" s="8"/>
      <c r="ON62" s="8">
        <v>0</v>
      </c>
      <c r="OO62" s="8">
        <v>0</v>
      </c>
      <c r="OP62" s="8">
        <v>0</v>
      </c>
      <c r="OQ62" s="8">
        <v>0</v>
      </c>
      <c r="OR62" s="8">
        <v>0</v>
      </c>
      <c r="OS62" s="8">
        <v>0</v>
      </c>
      <c r="OT62" s="8"/>
      <c r="OU62" s="8"/>
      <c r="OV62" s="143">
        <f t="shared" si="139"/>
        <v>-1261.06</v>
      </c>
      <c r="OW62" s="8">
        <f t="shared" si="36"/>
        <v>-1261.06</v>
      </c>
      <c r="OX62" s="8">
        <f t="shared" si="37"/>
        <v>0</v>
      </c>
      <c r="OY62" s="290">
        <f t="shared" si="140"/>
        <v>4318.6000000000004</v>
      </c>
      <c r="OZ62" s="290">
        <v>403.92</v>
      </c>
      <c r="PA62" s="143">
        <v>403.92</v>
      </c>
      <c r="PB62" s="143">
        <v>403.92</v>
      </c>
      <c r="PC62" s="143">
        <v>403.92</v>
      </c>
      <c r="PD62" s="143">
        <v>403.92</v>
      </c>
      <c r="PE62" s="143">
        <v>403.92</v>
      </c>
      <c r="PF62" s="143">
        <v>473.77</v>
      </c>
      <c r="PG62" s="143">
        <v>473.77</v>
      </c>
      <c r="PH62" s="143">
        <v>473.77</v>
      </c>
      <c r="PI62" s="143">
        <v>473.77</v>
      </c>
      <c r="PJ62" s="143"/>
      <c r="PK62" s="143"/>
      <c r="PL62" s="8">
        <f t="shared" si="141"/>
        <v>3058.5</v>
      </c>
      <c r="PM62" s="290">
        <v>0</v>
      </c>
      <c r="PN62" s="290">
        <v>0</v>
      </c>
      <c r="PO62" s="290">
        <v>0</v>
      </c>
      <c r="PP62" s="290">
        <v>0</v>
      </c>
      <c r="PQ62" s="290">
        <v>0</v>
      </c>
      <c r="PR62" s="290">
        <v>3058.5</v>
      </c>
      <c r="PS62" s="290">
        <v>0</v>
      </c>
      <c r="PT62" s="290">
        <v>0</v>
      </c>
      <c r="PU62" s="290">
        <v>0</v>
      </c>
      <c r="PV62" s="290">
        <v>0</v>
      </c>
      <c r="PW62" s="290"/>
      <c r="PX62" s="290"/>
      <c r="PY62" s="143">
        <f t="shared" si="142"/>
        <v>-1260.1000000000004</v>
      </c>
      <c r="PZ62" s="8">
        <f t="shared" si="38"/>
        <v>-1260.1000000000004</v>
      </c>
      <c r="QA62" s="8">
        <f t="shared" si="39"/>
        <v>0</v>
      </c>
      <c r="QB62" s="290">
        <f t="shared" si="143"/>
        <v>729.53999999999985</v>
      </c>
      <c r="QC62" s="290">
        <v>64.650000000000006</v>
      </c>
      <c r="QD62" s="143">
        <v>64.650000000000006</v>
      </c>
      <c r="QE62" s="143">
        <v>64.650000000000006</v>
      </c>
      <c r="QF62" s="143">
        <v>64.650000000000006</v>
      </c>
      <c r="QG62" s="143">
        <v>64.650000000000006</v>
      </c>
      <c r="QH62" s="143">
        <v>64.650000000000006</v>
      </c>
      <c r="QI62" s="143">
        <v>85.41</v>
      </c>
      <c r="QJ62" s="143">
        <v>85.41</v>
      </c>
      <c r="QK62" s="143">
        <v>85.41</v>
      </c>
      <c r="QL62" s="143">
        <v>85.41</v>
      </c>
      <c r="QM62" s="143"/>
      <c r="QN62" s="143"/>
      <c r="QO62" s="8">
        <f t="shared" si="144"/>
        <v>0</v>
      </c>
      <c r="QP62" s="290">
        <v>0</v>
      </c>
      <c r="QQ62" s="290">
        <v>0</v>
      </c>
      <c r="QR62" s="290">
        <v>0</v>
      </c>
      <c r="QS62" s="290"/>
      <c r="QT62" s="290">
        <v>0</v>
      </c>
      <c r="QU62" s="290"/>
      <c r="QV62" s="290"/>
      <c r="QW62" s="290">
        <v>0</v>
      </c>
      <c r="QX62" s="290"/>
      <c r="QY62" s="290">
        <v>0</v>
      </c>
      <c r="QZ62" s="290"/>
      <c r="RA62" s="290"/>
      <c r="RB62" s="143">
        <f t="shared" si="145"/>
        <v>-729.53999999999985</v>
      </c>
      <c r="RC62" s="8">
        <f t="shared" si="40"/>
        <v>-729.53999999999985</v>
      </c>
      <c r="RD62" s="8">
        <f t="shared" si="41"/>
        <v>0</v>
      </c>
      <c r="RE62" s="290">
        <f t="shared" si="146"/>
        <v>2924.7400000000007</v>
      </c>
      <c r="RF62" s="8">
        <v>264.45</v>
      </c>
      <c r="RG62" s="143">
        <v>264.45</v>
      </c>
      <c r="RH62" s="143">
        <v>264.45</v>
      </c>
      <c r="RI62" s="143">
        <v>264.45</v>
      </c>
      <c r="RJ62" s="143">
        <v>264.45</v>
      </c>
      <c r="RK62" s="143">
        <v>264.45</v>
      </c>
      <c r="RL62" s="292">
        <v>334.51</v>
      </c>
      <c r="RM62" s="143">
        <v>334.51</v>
      </c>
      <c r="RN62" s="143">
        <v>334.51</v>
      </c>
      <c r="RO62" s="143">
        <v>334.51</v>
      </c>
      <c r="RP62" s="143"/>
      <c r="RQ62" s="143"/>
      <c r="RR62" s="8">
        <f t="shared" si="147"/>
        <v>0</v>
      </c>
      <c r="RS62" s="290">
        <v>0</v>
      </c>
      <c r="RT62" s="290"/>
      <c r="RU62" s="290">
        <v>0</v>
      </c>
      <c r="RV62" s="290">
        <v>0</v>
      </c>
      <c r="RW62" s="290">
        <v>0</v>
      </c>
      <c r="RX62" s="290">
        <v>0</v>
      </c>
      <c r="RY62" s="290"/>
      <c r="RZ62" s="290">
        <v>0</v>
      </c>
      <c r="SA62" s="290">
        <v>0</v>
      </c>
      <c r="SB62" s="290">
        <v>0</v>
      </c>
      <c r="SC62" s="290"/>
      <c r="SD62" s="290"/>
      <c r="SE62" s="8">
        <f t="shared" si="42"/>
        <v>-2924.7400000000007</v>
      </c>
      <c r="SF62" s="8">
        <f t="shared" si="43"/>
        <v>-2924.7400000000007</v>
      </c>
      <c r="SG62" s="8">
        <f t="shared" si="44"/>
        <v>0</v>
      </c>
      <c r="SH62" s="290">
        <f t="shared" si="148"/>
        <v>1543.0800000000002</v>
      </c>
      <c r="SI62" s="290">
        <v>144.88</v>
      </c>
      <c r="SJ62" s="143">
        <v>144.88</v>
      </c>
      <c r="SK62" s="143">
        <v>144.88</v>
      </c>
      <c r="SL62" s="143">
        <v>144.88</v>
      </c>
      <c r="SM62" s="143">
        <v>144.88</v>
      </c>
      <c r="SN62" s="143">
        <v>144.88</v>
      </c>
      <c r="SO62" s="143">
        <v>168.45</v>
      </c>
      <c r="SP62" s="143">
        <v>168.45</v>
      </c>
      <c r="SQ62" s="143">
        <v>168.45</v>
      </c>
      <c r="SR62" s="143">
        <v>168.45</v>
      </c>
      <c r="SS62" s="143"/>
      <c r="ST62" s="143"/>
      <c r="SU62" s="8">
        <f t="shared" si="149"/>
        <v>0</v>
      </c>
      <c r="SV62" s="290">
        <v>0</v>
      </c>
      <c r="SW62" s="290">
        <v>0</v>
      </c>
      <c r="SX62" s="290">
        <v>0</v>
      </c>
      <c r="SY62" s="290">
        <v>0</v>
      </c>
      <c r="SZ62" s="290">
        <v>0</v>
      </c>
      <c r="TA62" s="290"/>
      <c r="TB62" s="290"/>
      <c r="TC62" s="290">
        <v>0</v>
      </c>
      <c r="TD62" s="290">
        <v>0</v>
      </c>
      <c r="TE62" s="290">
        <f>VLOOKUP(C62,'[2]Фін.рез.(витрати)'!$C$8:$AH$94,32,0)</f>
        <v>0</v>
      </c>
      <c r="TF62" s="290"/>
      <c r="TG62" s="290"/>
      <c r="TH62" s="8">
        <f t="shared" si="45"/>
        <v>-1543.0800000000002</v>
      </c>
      <c r="TI62" s="8">
        <f t="shared" si="46"/>
        <v>-1543.0800000000002</v>
      </c>
      <c r="TJ62" s="8">
        <f t="shared" si="47"/>
        <v>0</v>
      </c>
      <c r="TK62" s="290">
        <f t="shared" si="150"/>
        <v>1477.7399999999998</v>
      </c>
      <c r="TL62" s="290">
        <v>130.38999999999999</v>
      </c>
      <c r="TM62" s="143">
        <v>130.38999999999999</v>
      </c>
      <c r="TN62" s="143">
        <v>130.38999999999999</v>
      </c>
      <c r="TO62" s="143">
        <v>130.38999999999999</v>
      </c>
      <c r="TP62" s="143">
        <v>130.38999999999999</v>
      </c>
      <c r="TQ62" s="143">
        <v>130.38999999999999</v>
      </c>
      <c r="TR62" s="143">
        <v>173.85</v>
      </c>
      <c r="TS62" s="143">
        <v>173.85</v>
      </c>
      <c r="TT62" s="143">
        <v>173.85</v>
      </c>
      <c r="TU62" s="143">
        <v>173.85</v>
      </c>
      <c r="TV62" s="143"/>
      <c r="TW62" s="143"/>
      <c r="TX62" s="8">
        <f t="shared" si="151"/>
        <v>0</v>
      </c>
      <c r="TY62" s="290">
        <v>0</v>
      </c>
      <c r="TZ62" s="290">
        <v>0</v>
      </c>
      <c r="UA62" s="290">
        <v>0</v>
      </c>
      <c r="UB62" s="290">
        <v>0</v>
      </c>
      <c r="UC62" s="290">
        <v>0</v>
      </c>
      <c r="UD62" s="290">
        <v>0</v>
      </c>
      <c r="UE62" s="290">
        <v>0</v>
      </c>
      <c r="UF62" s="290">
        <v>0</v>
      </c>
      <c r="UG62" s="290">
        <v>0</v>
      </c>
      <c r="UH62" s="290">
        <f>VLOOKUP(C62,'[2]Фін.рез.(витрати)'!$C$8:$AI$94,33,0)</f>
        <v>0</v>
      </c>
      <c r="UI62" s="290"/>
      <c r="UJ62" s="290"/>
      <c r="UK62" s="8">
        <f t="shared" si="48"/>
        <v>-1477.7399999999998</v>
      </c>
      <c r="UL62" s="8">
        <f t="shared" si="49"/>
        <v>-1477.7399999999998</v>
      </c>
      <c r="UM62" s="8">
        <f t="shared" si="50"/>
        <v>0</v>
      </c>
      <c r="UN62" s="290">
        <f t="shared" si="152"/>
        <v>30.32</v>
      </c>
      <c r="UO62" s="290">
        <v>2.6</v>
      </c>
      <c r="UP62" s="143">
        <v>2.6</v>
      </c>
      <c r="UQ62" s="143">
        <v>2.6</v>
      </c>
      <c r="UR62" s="143">
        <v>2.6</v>
      </c>
      <c r="US62" s="143">
        <v>2.6</v>
      </c>
      <c r="UT62" s="143">
        <v>2.6</v>
      </c>
      <c r="UU62" s="143">
        <v>3.68</v>
      </c>
      <c r="UV62" s="143">
        <v>3.68</v>
      </c>
      <c r="UW62" s="143">
        <v>3.68</v>
      </c>
      <c r="UX62" s="143">
        <v>3.68</v>
      </c>
      <c r="UY62" s="143"/>
      <c r="UZ62" s="143"/>
      <c r="VA62" s="8">
        <f t="shared" si="51"/>
        <v>0</v>
      </c>
      <c r="VB62" s="143"/>
      <c r="VC62" s="143"/>
      <c r="VD62" s="143"/>
      <c r="VE62" s="143"/>
      <c r="VF62" s="143"/>
      <c r="VG62" s="143"/>
      <c r="VH62" s="143"/>
      <c r="VI62" s="143"/>
      <c r="VJ62" s="143"/>
      <c r="VK62" s="143"/>
      <c r="VL62" s="143"/>
      <c r="VM62" s="143"/>
      <c r="VN62" s="8">
        <f t="shared" si="52"/>
        <v>-30.32</v>
      </c>
      <c r="VO62" s="8">
        <f t="shared" si="53"/>
        <v>-30.32</v>
      </c>
      <c r="VP62" s="8">
        <f t="shared" si="54"/>
        <v>0</v>
      </c>
      <c r="VQ62" s="88">
        <f t="shared" si="55"/>
        <v>0</v>
      </c>
      <c r="VR62" s="150"/>
      <c r="VS62" s="150"/>
      <c r="VT62" s="150"/>
      <c r="VU62" s="150"/>
      <c r="VV62" s="150"/>
      <c r="VW62" s="150"/>
      <c r="VX62" s="150"/>
      <c r="VY62" s="150"/>
      <c r="VZ62" s="150"/>
      <c r="WA62" s="150"/>
      <c r="WB62" s="150"/>
      <c r="WC62" s="150"/>
      <c r="WD62" s="88">
        <f t="shared" si="56"/>
        <v>0</v>
      </c>
      <c r="WE62" s="143"/>
      <c r="WF62" s="143"/>
      <c r="WG62" s="143"/>
      <c r="WH62" s="143"/>
      <c r="WI62" s="143"/>
      <c r="WJ62" s="143"/>
      <c r="WK62" s="143"/>
      <c r="WL62" s="143"/>
      <c r="WM62" s="143"/>
      <c r="WN62" s="143"/>
      <c r="WO62" s="143"/>
      <c r="WP62" s="143"/>
      <c r="WQ62" s="88">
        <f t="shared" si="57"/>
        <v>0</v>
      </c>
      <c r="WR62" s="88">
        <f t="shared" si="58"/>
        <v>0</v>
      </c>
      <c r="WS62" s="88">
        <f t="shared" si="59"/>
        <v>0</v>
      </c>
      <c r="WT62" s="291">
        <f t="shared" si="153"/>
        <v>54804.12</v>
      </c>
      <c r="WU62" s="291">
        <v>4710.88</v>
      </c>
      <c r="WV62" s="150">
        <v>4710.88</v>
      </c>
      <c r="WW62" s="150">
        <v>4710.88</v>
      </c>
      <c r="WX62" s="150">
        <v>4710.88</v>
      </c>
      <c r="WY62" s="150">
        <v>4710.88</v>
      </c>
      <c r="WZ62" s="150">
        <v>4710.88</v>
      </c>
      <c r="XA62" s="150">
        <v>6634.71</v>
      </c>
      <c r="XB62" s="150">
        <v>6634.71</v>
      </c>
      <c r="XC62" s="150">
        <v>6634.71</v>
      </c>
      <c r="XD62" s="150">
        <v>6634.71</v>
      </c>
      <c r="XE62" s="150"/>
      <c r="XF62" s="150"/>
      <c r="XG62" s="291">
        <f t="shared" si="154"/>
        <v>56214.105658047229</v>
      </c>
      <c r="XH62" s="290">
        <v>5763.9641212483184</v>
      </c>
      <c r="XI62" s="290">
        <v>6499.4562684037437</v>
      </c>
      <c r="XJ62" s="290"/>
      <c r="XK62" s="290">
        <v>5027.4720558475437</v>
      </c>
      <c r="XL62" s="290">
        <v>5758.3923197800104</v>
      </c>
      <c r="XM62" s="290">
        <v>6682.7592373445441</v>
      </c>
      <c r="XN62" s="290">
        <v>7160.904450995482</v>
      </c>
      <c r="XO62" s="290">
        <v>7322.9601152744635</v>
      </c>
      <c r="XP62" s="290">
        <v>7611.6300723843351</v>
      </c>
      <c r="XQ62" s="290">
        <f>VLOOKUP(C62,'[2]Фін.рез.(витрати)'!$C$8:$AL$94,36,0)</f>
        <v>4386.5670167687795</v>
      </c>
      <c r="XR62" s="290"/>
      <c r="XS62" s="290"/>
      <c r="XT62" s="88">
        <f t="shared" si="60"/>
        <v>1409.985658047226</v>
      </c>
      <c r="XU62" s="88">
        <f t="shared" si="61"/>
        <v>0</v>
      </c>
      <c r="XV62" s="88">
        <f t="shared" si="62"/>
        <v>1409.985658047226</v>
      </c>
      <c r="XW62" s="291">
        <f t="shared" si="155"/>
        <v>10524.9</v>
      </c>
      <c r="XX62" s="291">
        <v>935.41</v>
      </c>
      <c r="XY62" s="150">
        <v>935.41</v>
      </c>
      <c r="XZ62" s="150">
        <v>935.41</v>
      </c>
      <c r="YA62" s="150">
        <v>935.41</v>
      </c>
      <c r="YB62" s="150">
        <v>935.41</v>
      </c>
      <c r="YC62" s="150">
        <v>935.41</v>
      </c>
      <c r="YD62" s="150">
        <v>1228.1099999999999</v>
      </c>
      <c r="YE62" s="150">
        <v>1228.1099999999999</v>
      </c>
      <c r="YF62" s="150">
        <v>1228.1099999999999</v>
      </c>
      <c r="YG62" s="150">
        <v>1228.1099999999999</v>
      </c>
      <c r="YH62" s="150"/>
      <c r="YI62" s="150"/>
      <c r="YJ62" s="88">
        <f t="shared" si="156"/>
        <v>11893.441408993036</v>
      </c>
      <c r="YK62" s="290">
        <v>1505.476856703619</v>
      </c>
      <c r="YL62" s="290">
        <v>1102.084938455153</v>
      </c>
      <c r="YM62" s="290">
        <v>1127.9271616281521</v>
      </c>
      <c r="YN62" s="290">
        <v>1096.8526577975567</v>
      </c>
      <c r="YO62" s="290">
        <v>1081.8322310252277</v>
      </c>
      <c r="YP62" s="290">
        <v>1221.4110536639178</v>
      </c>
      <c r="YQ62" s="290">
        <v>1353.6570691275442</v>
      </c>
      <c r="YR62" s="290">
        <v>1339.0099319886601</v>
      </c>
      <c r="YS62" s="290">
        <v>1295.7259693828044</v>
      </c>
      <c r="YT62" s="290">
        <f>VLOOKUP(C62,'[2]Фін.рез.(витрати)'!$C$8:$AM$94,37,0)</f>
        <v>769.46353922040112</v>
      </c>
      <c r="YU62" s="290"/>
      <c r="YV62" s="290"/>
      <c r="YW62" s="143">
        <f t="shared" si="157"/>
        <v>1368.5414089930364</v>
      </c>
      <c r="YX62" s="88">
        <f t="shared" si="63"/>
        <v>0</v>
      </c>
      <c r="YY62" s="88">
        <f t="shared" si="64"/>
        <v>1368.5414089930364</v>
      </c>
      <c r="YZ62" s="291">
        <f t="shared" si="158"/>
        <v>2999.5400000000004</v>
      </c>
      <c r="ZA62" s="291">
        <v>300.99</v>
      </c>
      <c r="ZB62" s="150">
        <v>300.99</v>
      </c>
      <c r="ZC62" s="150">
        <v>300.99</v>
      </c>
      <c r="ZD62" s="150">
        <v>300.99</v>
      </c>
      <c r="ZE62" s="150">
        <v>300.99</v>
      </c>
      <c r="ZF62" s="150">
        <v>300.99</v>
      </c>
      <c r="ZG62" s="150">
        <v>298.39999999999998</v>
      </c>
      <c r="ZH62" s="150">
        <v>298.39999999999998</v>
      </c>
      <c r="ZI62" s="150">
        <v>298.39999999999998</v>
      </c>
      <c r="ZJ62" s="150">
        <v>298.39999999999998</v>
      </c>
      <c r="ZK62" s="150"/>
      <c r="ZL62" s="150"/>
      <c r="ZM62" s="88">
        <f t="shared" si="159"/>
        <v>12575.75661283813</v>
      </c>
      <c r="ZN62" s="291"/>
      <c r="ZO62" s="290">
        <v>1413.0792710258963</v>
      </c>
      <c r="ZP62" s="290">
        <v>8898.7618775719493</v>
      </c>
      <c r="ZQ62" s="290">
        <v>2263.9154642402837</v>
      </c>
      <c r="ZR62" s="290"/>
      <c r="ZS62" s="290"/>
      <c r="ZT62" s="290"/>
      <c r="ZU62" s="290"/>
      <c r="ZV62" s="290"/>
      <c r="ZW62" s="290"/>
      <c r="ZX62" s="290"/>
      <c r="ZY62" s="290"/>
      <c r="ZZ62" s="88">
        <f t="shared" si="65"/>
        <v>9576.2166128381286</v>
      </c>
      <c r="AAA62" s="88">
        <f t="shared" si="66"/>
        <v>0</v>
      </c>
      <c r="AAB62" s="88">
        <f t="shared" si="67"/>
        <v>9576.2166128381286</v>
      </c>
      <c r="AAC62" s="291">
        <f t="shared" si="160"/>
        <v>1092</v>
      </c>
      <c r="AAD62" s="291">
        <v>108.34</v>
      </c>
      <c r="AAE62" s="150">
        <v>108.34</v>
      </c>
      <c r="AAF62" s="150">
        <v>108.34</v>
      </c>
      <c r="AAG62" s="150">
        <v>108.34</v>
      </c>
      <c r="AAH62" s="150">
        <v>108.34</v>
      </c>
      <c r="AAI62" s="150">
        <v>108.34</v>
      </c>
      <c r="AAJ62" s="150">
        <v>110.49</v>
      </c>
      <c r="AAK62" s="150">
        <v>110.49</v>
      </c>
      <c r="AAL62" s="150">
        <v>110.49</v>
      </c>
      <c r="AAM62" s="150">
        <v>110.49</v>
      </c>
      <c r="AAN62" s="150"/>
      <c r="AAO62" s="150"/>
      <c r="AAP62" s="88">
        <f t="shared" si="161"/>
        <v>1262.0154885359998</v>
      </c>
      <c r="AAQ62" s="290">
        <v>130.5796503</v>
      </c>
      <c r="AAR62" s="290">
        <v>127.67169670200001</v>
      </c>
      <c r="AAS62" s="290">
        <v>127.37190840000001</v>
      </c>
      <c r="AAT62" s="290">
        <v>126.72597300000001</v>
      </c>
      <c r="AAU62" s="290">
        <v>127.310026734</v>
      </c>
      <c r="AAV62" s="290">
        <v>127.3131156</v>
      </c>
      <c r="AAW62" s="290">
        <v>124.34396700000001</v>
      </c>
      <c r="AAX62" s="290">
        <v>123.37253940000001</v>
      </c>
      <c r="AAY62" s="290">
        <v>122.4799884</v>
      </c>
      <c r="AAZ62" s="290">
        <f>VLOOKUP(C62,'[2]Фін.рез.(витрати)'!$C$8:$AO$94,39,0)</f>
        <v>124.84662300000001</v>
      </c>
      <c r="ABA62" s="290"/>
      <c r="ABB62" s="290"/>
      <c r="ABC62" s="88">
        <f t="shared" si="68"/>
        <v>170.01548853599979</v>
      </c>
      <c r="ABD62" s="88">
        <f t="shared" si="69"/>
        <v>0</v>
      </c>
      <c r="ABE62" s="88">
        <f t="shared" si="70"/>
        <v>170.01548853599979</v>
      </c>
      <c r="ABF62" s="291">
        <f t="shared" si="162"/>
        <v>241.84000000000003</v>
      </c>
      <c r="ABG62" s="291">
        <v>23.98</v>
      </c>
      <c r="ABH62" s="150">
        <v>23.98</v>
      </c>
      <c r="ABI62" s="150">
        <v>23.98</v>
      </c>
      <c r="ABJ62" s="150">
        <v>23.98</v>
      </c>
      <c r="ABK62" s="150">
        <v>23.98</v>
      </c>
      <c r="ABL62" s="150">
        <v>23.98</v>
      </c>
      <c r="ABM62" s="150">
        <v>24.49</v>
      </c>
      <c r="ABN62" s="150">
        <v>24.49</v>
      </c>
      <c r="ABO62" s="150">
        <v>24.49</v>
      </c>
      <c r="ABP62" s="150">
        <v>24.49</v>
      </c>
      <c r="ABQ62" s="150"/>
      <c r="ABR62" s="150"/>
      <c r="ABS62" s="88">
        <f t="shared" si="163"/>
        <v>0</v>
      </c>
      <c r="ABT62" s="290">
        <v>0</v>
      </c>
      <c r="ABU62" s="290"/>
      <c r="ABV62" s="290"/>
      <c r="ABW62" s="290"/>
      <c r="ABX62" s="290"/>
      <c r="ABY62" s="290"/>
      <c r="ABZ62" s="290"/>
      <c r="ACA62" s="290">
        <v>0</v>
      </c>
      <c r="ACB62" s="290">
        <v>0</v>
      </c>
      <c r="ACC62" s="290">
        <f>VLOOKUP(C62,'[2]Фін.рез.(витрати)'!$C$8:$AP$94,40,0)</f>
        <v>0</v>
      </c>
      <c r="ACD62" s="290"/>
      <c r="ACE62" s="290"/>
      <c r="ACF62" s="88">
        <f t="shared" si="71"/>
        <v>-241.84000000000003</v>
      </c>
      <c r="ACG62" s="88">
        <f t="shared" si="72"/>
        <v>-241.84000000000003</v>
      </c>
      <c r="ACH62" s="88">
        <f t="shared" si="73"/>
        <v>0</v>
      </c>
      <c r="ACI62" s="86">
        <f t="shared" si="74"/>
        <v>12149.700000000003</v>
      </c>
      <c r="ACJ62" s="88">
        <f t="shared" si="75"/>
        <v>9195.2464059720005</v>
      </c>
      <c r="ACK62" s="288">
        <f t="shared" si="76"/>
        <v>-2954.453594028002</v>
      </c>
      <c r="ACL62" s="88">
        <f t="shared" si="77"/>
        <v>-2954.453594028002</v>
      </c>
      <c r="ACM62" s="88">
        <f t="shared" si="78"/>
        <v>0</v>
      </c>
      <c r="ACN62" s="290">
        <f t="shared" si="164"/>
        <v>12149.700000000003</v>
      </c>
      <c r="ACO62" s="290">
        <v>1250.77</v>
      </c>
      <c r="ACP62" s="143">
        <v>1250.77</v>
      </c>
      <c r="ACQ62" s="143">
        <v>1250.77</v>
      </c>
      <c r="ACR62" s="143">
        <v>1250.77</v>
      </c>
      <c r="ACS62" s="143">
        <v>1250.77</v>
      </c>
      <c r="ACT62" s="143">
        <v>1250.77</v>
      </c>
      <c r="ACU62" s="143">
        <v>1161.27</v>
      </c>
      <c r="ACV62" s="143">
        <v>1161.27</v>
      </c>
      <c r="ACW62" s="143">
        <v>1161.27</v>
      </c>
      <c r="ACX62" s="143">
        <v>1161.27</v>
      </c>
      <c r="ACY62" s="143"/>
      <c r="ACZ62" s="143"/>
      <c r="ADA62" s="8">
        <f t="shared" si="165"/>
        <v>9195.2464059720005</v>
      </c>
      <c r="ADB62" s="290">
        <v>1483.1613756000002</v>
      </c>
      <c r="ADC62" s="290">
        <v>548.920022184</v>
      </c>
      <c r="ADD62" s="290">
        <v>551.71789200000001</v>
      </c>
      <c r="ADE62" s="290">
        <v>727.82724599999995</v>
      </c>
      <c r="ADF62" s="290">
        <v>567.78910318800001</v>
      </c>
      <c r="ADG62" s="290">
        <v>1066.161771</v>
      </c>
      <c r="ADH62" s="290">
        <v>1093.163004</v>
      </c>
      <c r="ADI62" s="290">
        <v>969.82691399999999</v>
      </c>
      <c r="ADJ62" s="290">
        <v>1061.0565839999999</v>
      </c>
      <c r="ADK62" s="290">
        <f>VLOOKUP(C62,'[2]Фін.рез.(витрати)'!$C$8:$AR$94,42,0)</f>
        <v>1125.622494</v>
      </c>
      <c r="ADL62" s="290"/>
      <c r="ADM62" s="290"/>
      <c r="ADN62" s="8">
        <f t="shared" si="79"/>
        <v>-2954.453594028002</v>
      </c>
      <c r="ADO62" s="8">
        <f t="shared" si="80"/>
        <v>-2954.453594028002</v>
      </c>
      <c r="ADP62" s="8">
        <f t="shared" si="81"/>
        <v>0</v>
      </c>
      <c r="ADQ62" s="290">
        <f t="shared" si="166"/>
        <v>0</v>
      </c>
      <c r="ADR62" s="290">
        <v>0</v>
      </c>
      <c r="ADS62" s="143">
        <v>0</v>
      </c>
      <c r="ADT62" s="143">
        <v>0</v>
      </c>
      <c r="ADU62" s="143">
        <v>0</v>
      </c>
      <c r="ADV62" s="143">
        <v>0</v>
      </c>
      <c r="ADW62" s="143">
        <v>0</v>
      </c>
      <c r="ADX62" s="143">
        <v>0</v>
      </c>
      <c r="ADY62" s="143">
        <v>0</v>
      </c>
      <c r="ADZ62" s="143">
        <v>0</v>
      </c>
      <c r="AEA62" s="143">
        <v>0</v>
      </c>
      <c r="AEB62" s="143"/>
      <c r="AEC62" s="143"/>
      <c r="AED62" s="8">
        <f t="shared" si="167"/>
        <v>0</v>
      </c>
      <c r="AEE62" s="290">
        <v>0</v>
      </c>
      <c r="AEF62" s="290">
        <v>0</v>
      </c>
      <c r="AEG62" s="290">
        <v>0</v>
      </c>
      <c r="AEH62" s="290">
        <v>0</v>
      </c>
      <c r="AEI62" s="290">
        <v>0</v>
      </c>
      <c r="AEJ62" s="290">
        <v>0</v>
      </c>
      <c r="AEK62" s="290">
        <v>0</v>
      </c>
      <c r="AEL62" s="290">
        <v>0</v>
      </c>
      <c r="AEM62" s="290">
        <v>0</v>
      </c>
      <c r="AEN62" s="290">
        <f>VLOOKUP(C62,'[2]Фін.рез.(витрати)'!$C$8:$AS$94,43,0)</f>
        <v>0</v>
      </c>
      <c r="AEO62" s="290"/>
      <c r="AEP62" s="290"/>
      <c r="AEQ62" s="8">
        <f t="shared" si="82"/>
        <v>0</v>
      </c>
      <c r="AER62" s="8">
        <f t="shared" si="83"/>
        <v>0</v>
      </c>
      <c r="AES62" s="8">
        <f t="shared" si="84"/>
        <v>0</v>
      </c>
      <c r="AET62" s="290">
        <f t="shared" si="168"/>
        <v>0</v>
      </c>
      <c r="AEU62" s="290"/>
      <c r="AEV62" s="143"/>
      <c r="AEW62" s="143"/>
      <c r="AEX62" s="143"/>
      <c r="AEY62" s="143"/>
      <c r="AEZ62" s="143"/>
      <c r="AFA62" s="143"/>
      <c r="AFB62" s="143"/>
      <c r="AFC62" s="143"/>
      <c r="AFD62" s="143"/>
      <c r="AFE62" s="143"/>
      <c r="AFF62" s="143"/>
      <c r="AFG62" s="8">
        <f t="shared" si="169"/>
        <v>0</v>
      </c>
      <c r="AFH62" s="290"/>
      <c r="AFI62" s="290"/>
      <c r="AFJ62" s="290"/>
      <c r="AFK62" s="290"/>
      <c r="AFL62" s="290"/>
      <c r="AFM62" s="290"/>
      <c r="AFN62" s="290"/>
      <c r="AFO62" s="290"/>
      <c r="AFP62" s="290"/>
      <c r="AFQ62" s="290"/>
      <c r="AFR62" s="290"/>
      <c r="AFS62" s="290"/>
      <c r="AFT62" s="8">
        <f t="shared" si="85"/>
        <v>0</v>
      </c>
      <c r="AFU62" s="8">
        <f t="shared" si="86"/>
        <v>0</v>
      </c>
      <c r="AFV62" s="94">
        <f t="shared" si="87"/>
        <v>0</v>
      </c>
      <c r="AFW62" s="293">
        <f t="shared" si="88"/>
        <v>145065.80000000002</v>
      </c>
      <c r="AFX62" s="294">
        <f t="shared" si="89"/>
        <v>125720.34567775318</v>
      </c>
      <c r="AFY62" s="295">
        <f t="shared" si="90"/>
        <v>-19345.454322246835</v>
      </c>
      <c r="AFZ62" s="8">
        <f t="shared" si="170"/>
        <v>-19345.454322246835</v>
      </c>
      <c r="AGA62" s="95">
        <f t="shared" si="171"/>
        <v>0</v>
      </c>
      <c r="AGB62" s="296">
        <f t="shared" si="91"/>
        <v>174078.96000000002</v>
      </c>
      <c r="AGC62" s="295">
        <f t="shared" si="91"/>
        <v>150864.41481330383</v>
      </c>
      <c r="AGD62" s="295">
        <f t="shared" si="92"/>
        <v>-23214.545186696196</v>
      </c>
      <c r="AGE62" s="8">
        <f t="shared" si="93"/>
        <v>-23214.545186696196</v>
      </c>
      <c r="AGF62" s="94">
        <f t="shared" si="94"/>
        <v>0</v>
      </c>
      <c r="AGG62" s="107">
        <f t="shared" si="172"/>
        <v>8703.9480000000021</v>
      </c>
      <c r="AGH62" s="140">
        <f t="shared" si="173"/>
        <v>7543.2207406651914</v>
      </c>
      <c r="AGI62" s="295">
        <f t="shared" si="95"/>
        <v>-1160.7272593348107</v>
      </c>
      <c r="AGJ62" s="8">
        <f t="shared" si="96"/>
        <v>-1160.7272593348107</v>
      </c>
      <c r="AGK62" s="95">
        <f t="shared" si="97"/>
        <v>0</v>
      </c>
      <c r="AGL62" s="108">
        <f t="shared" si="174"/>
        <v>182782.90800000002</v>
      </c>
      <c r="AGM62" s="108">
        <f t="shared" si="174"/>
        <v>158407.63555396901</v>
      </c>
      <c r="AGN62" s="297">
        <f t="shared" si="99"/>
        <v>-24375.272446031013</v>
      </c>
      <c r="AGO62" s="108">
        <f t="shared" si="100"/>
        <v>-24375.272446031013</v>
      </c>
      <c r="AGP62" s="109">
        <f t="shared" si="101"/>
        <v>0</v>
      </c>
      <c r="AGQ62" s="139">
        <f t="shared" si="175"/>
        <v>4.7619047619047623E-2</v>
      </c>
      <c r="AGR62" s="298"/>
      <c r="AGS62" s="298">
        <v>0.05</v>
      </c>
      <c r="AGT62" s="299"/>
      <c r="AGU62" s="177"/>
      <c r="AGV62" s="9"/>
      <c r="AGW62" s="9"/>
      <c r="AGX62" s="9"/>
      <c r="AGY62" s="9"/>
      <c r="AGZ62" s="9"/>
      <c r="AHA62" s="9"/>
      <c r="AHB62" s="9"/>
      <c r="AHC62" s="9"/>
      <c r="AHD62" s="9"/>
      <c r="AHE62" s="9"/>
      <c r="AHF62" s="9"/>
      <c r="AHG62" s="9"/>
      <c r="AHH62" s="9"/>
    </row>
    <row r="63" spans="1:892" s="141" customFormat="1" ht="12.75" outlineLevel="1" x14ac:dyDescent="0.25">
      <c r="A63" s="154">
        <v>493</v>
      </c>
      <c r="B63" s="285">
        <v>3</v>
      </c>
      <c r="C63" s="300" t="s">
        <v>764</v>
      </c>
      <c r="D63" s="301">
        <v>2</v>
      </c>
      <c r="E63" s="149">
        <v>430.8</v>
      </c>
      <c r="F63" s="288">
        <f t="shared" si="0"/>
        <v>5986.9400000000005</v>
      </c>
      <c r="G63" s="289">
        <f t="shared" si="1"/>
        <v>7164.1365298421388</v>
      </c>
      <c r="H63" s="288">
        <f t="shared" si="2"/>
        <v>1177.1965298421383</v>
      </c>
      <c r="I63" s="88">
        <f t="shared" si="3"/>
        <v>0</v>
      </c>
      <c r="J63" s="88">
        <f t="shared" si="4"/>
        <v>1177.1965298421383</v>
      </c>
      <c r="K63" s="290">
        <f t="shared" si="102"/>
        <v>2137.52</v>
      </c>
      <c r="L63" s="143">
        <v>188.04</v>
      </c>
      <c r="M63" s="143">
        <v>188.04</v>
      </c>
      <c r="N63" s="143">
        <v>188.04</v>
      </c>
      <c r="O63" s="143">
        <v>188.04</v>
      </c>
      <c r="P63" s="143">
        <v>188.04</v>
      </c>
      <c r="Q63" s="143">
        <v>188.04</v>
      </c>
      <c r="R63" s="143">
        <v>252.32</v>
      </c>
      <c r="S63" s="143">
        <v>252.32</v>
      </c>
      <c r="T63" s="143">
        <v>252.32</v>
      </c>
      <c r="U63" s="143">
        <v>252.32</v>
      </c>
      <c r="V63" s="143"/>
      <c r="W63" s="143"/>
      <c r="X63" s="143">
        <f t="shared" si="103"/>
        <v>2896.7241727597011</v>
      </c>
      <c r="Y63" s="290">
        <v>1403.0604242249399</v>
      </c>
      <c r="Z63" s="290">
        <v>0</v>
      </c>
      <c r="AA63" s="290">
        <v>0</v>
      </c>
      <c r="AB63" s="290">
        <v>0</v>
      </c>
      <c r="AC63" s="290">
        <v>0</v>
      </c>
      <c r="AD63" s="290">
        <v>0</v>
      </c>
      <c r="AE63" s="290">
        <v>1493.663748534761</v>
      </c>
      <c r="AF63" s="290">
        <v>0</v>
      </c>
      <c r="AG63" s="290">
        <v>0</v>
      </c>
      <c r="AH63" s="290">
        <v>0</v>
      </c>
      <c r="AI63" s="290"/>
      <c r="AJ63" s="290"/>
      <c r="AK63" s="143"/>
      <c r="AL63" s="143">
        <f t="shared" si="104"/>
        <v>0</v>
      </c>
      <c r="AM63" s="143">
        <f t="shared" si="5"/>
        <v>0</v>
      </c>
      <c r="AN63" s="290">
        <f t="shared" si="105"/>
        <v>496.04</v>
      </c>
      <c r="AO63" s="143">
        <v>43.64</v>
      </c>
      <c r="AP63" s="143">
        <v>43.64</v>
      </c>
      <c r="AQ63" s="143">
        <v>43.64</v>
      </c>
      <c r="AR63" s="143">
        <v>43.64</v>
      </c>
      <c r="AS63" s="143">
        <v>43.64</v>
      </c>
      <c r="AT63" s="143">
        <v>43.64</v>
      </c>
      <c r="AU63" s="143">
        <v>58.55</v>
      </c>
      <c r="AV63" s="143">
        <v>58.55</v>
      </c>
      <c r="AW63" s="143">
        <v>58.55</v>
      </c>
      <c r="AX63" s="143">
        <v>58.55</v>
      </c>
      <c r="AY63" s="143"/>
      <c r="AZ63" s="143"/>
      <c r="BA63" s="8">
        <f t="shared" si="106"/>
        <v>662.60027927854526</v>
      </c>
      <c r="BB63" s="290">
        <v>313.57927766259877</v>
      </c>
      <c r="BC63" s="290">
        <v>0</v>
      </c>
      <c r="BD63" s="290">
        <v>0</v>
      </c>
      <c r="BE63" s="290">
        <v>0</v>
      </c>
      <c r="BF63" s="290">
        <v>0</v>
      </c>
      <c r="BG63" s="290">
        <v>0</v>
      </c>
      <c r="BH63" s="290">
        <v>349.02100161594655</v>
      </c>
      <c r="BI63" s="290">
        <v>0</v>
      </c>
      <c r="BJ63" s="290">
        <v>0</v>
      </c>
      <c r="BK63" s="290">
        <v>0</v>
      </c>
      <c r="BL63" s="290"/>
      <c r="BM63" s="290"/>
      <c r="BN63" s="143"/>
      <c r="BO63" s="8">
        <f t="shared" si="6"/>
        <v>0</v>
      </c>
      <c r="BP63" s="8">
        <f t="shared" si="7"/>
        <v>0</v>
      </c>
      <c r="BQ63" s="290">
        <f t="shared" si="107"/>
        <v>289.82</v>
      </c>
      <c r="BR63" s="143">
        <v>27.57</v>
      </c>
      <c r="BS63" s="263">
        <v>27.57</v>
      </c>
      <c r="BT63" s="143">
        <v>27.57</v>
      </c>
      <c r="BU63" s="143">
        <v>27.57</v>
      </c>
      <c r="BV63" s="143">
        <v>27.57</v>
      </c>
      <c r="BW63" s="143">
        <v>27.57</v>
      </c>
      <c r="BX63" s="143">
        <v>31.1</v>
      </c>
      <c r="BY63" s="143">
        <v>31.1</v>
      </c>
      <c r="BZ63" s="143">
        <v>31.1</v>
      </c>
      <c r="CA63" s="143">
        <v>31.1</v>
      </c>
      <c r="CB63" s="143"/>
      <c r="CC63" s="143"/>
      <c r="CD63" s="290">
        <f t="shared" si="108"/>
        <v>309.87990341899996</v>
      </c>
      <c r="CE63" s="290">
        <v>32.063006825000002</v>
      </c>
      <c r="CF63" s="290">
        <v>31.3489772205</v>
      </c>
      <c r="CG63" s="290">
        <v>31.275366099999999</v>
      </c>
      <c r="CH63" s="290">
        <v>31.116760750000001</v>
      </c>
      <c r="CI63" s="290">
        <v>31.2601714485</v>
      </c>
      <c r="CJ63" s="290">
        <v>31.260916125000001</v>
      </c>
      <c r="CK63" s="290">
        <v>30.531874250000001</v>
      </c>
      <c r="CL63" s="290">
        <v>30.29334635</v>
      </c>
      <c r="CM63" s="290">
        <v>30.074186100000002</v>
      </c>
      <c r="CN63" s="290">
        <v>30.655298250000001</v>
      </c>
      <c r="CO63" s="290"/>
      <c r="CP63" s="290"/>
      <c r="CQ63" s="143"/>
      <c r="CR63" s="8">
        <f t="shared" si="8"/>
        <v>0</v>
      </c>
      <c r="CS63" s="8">
        <f t="shared" si="9"/>
        <v>0</v>
      </c>
      <c r="CT63" s="290">
        <f t="shared" si="109"/>
        <v>0</v>
      </c>
      <c r="CU63" s="290">
        <v>0</v>
      </c>
      <c r="CV63" s="143">
        <v>0</v>
      </c>
      <c r="CW63" s="143">
        <v>0</v>
      </c>
      <c r="CX63" s="143">
        <v>0</v>
      </c>
      <c r="CY63" s="143">
        <v>0</v>
      </c>
      <c r="CZ63" s="143">
        <v>0</v>
      </c>
      <c r="DA63" s="143">
        <v>0</v>
      </c>
      <c r="DB63" s="143">
        <v>0</v>
      </c>
      <c r="DC63" s="143">
        <v>0</v>
      </c>
      <c r="DD63" s="143">
        <v>0</v>
      </c>
      <c r="DE63" s="143"/>
      <c r="DF63" s="143"/>
      <c r="DG63" s="290">
        <f t="shared" si="110"/>
        <v>0</v>
      </c>
      <c r="DH63" s="290">
        <v>0</v>
      </c>
      <c r="DI63" s="290">
        <v>0</v>
      </c>
      <c r="DJ63" s="290">
        <v>0</v>
      </c>
      <c r="DK63" s="290">
        <v>0</v>
      </c>
      <c r="DL63" s="290">
        <v>0</v>
      </c>
      <c r="DM63" s="290">
        <v>0</v>
      </c>
      <c r="DN63" s="290">
        <v>0</v>
      </c>
      <c r="DO63" s="290">
        <v>0</v>
      </c>
      <c r="DP63" s="290">
        <v>0</v>
      </c>
      <c r="DQ63" s="290">
        <v>0</v>
      </c>
      <c r="DR63" s="290"/>
      <c r="DS63" s="290"/>
      <c r="DT63" s="143">
        <f t="shared" si="111"/>
        <v>0</v>
      </c>
      <c r="DU63" s="8">
        <f t="shared" si="10"/>
        <v>0</v>
      </c>
      <c r="DV63" s="8">
        <f t="shared" si="112"/>
        <v>0</v>
      </c>
      <c r="DW63" s="290">
        <f t="shared" si="176"/>
        <v>0</v>
      </c>
      <c r="DX63" s="290">
        <v>0</v>
      </c>
      <c r="DY63" s="143">
        <v>0</v>
      </c>
      <c r="DZ63" s="143">
        <v>0</v>
      </c>
      <c r="EA63" s="143">
        <v>0</v>
      </c>
      <c r="EB63" s="143">
        <v>0</v>
      </c>
      <c r="EC63" s="143">
        <v>0</v>
      </c>
      <c r="ED63" s="143">
        <v>0</v>
      </c>
      <c r="EE63" s="143">
        <v>0</v>
      </c>
      <c r="EF63" s="143">
        <v>0</v>
      </c>
      <c r="EG63" s="143">
        <v>0</v>
      </c>
      <c r="EH63" s="143"/>
      <c r="EI63" s="143"/>
      <c r="EJ63" s="143"/>
      <c r="EK63" s="290">
        <f t="shared" si="113"/>
        <v>0</v>
      </c>
      <c r="EL63" s="290">
        <v>0</v>
      </c>
      <c r="EM63" s="290">
        <v>0</v>
      </c>
      <c r="EN63" s="290">
        <v>0</v>
      </c>
      <c r="EO63" s="290">
        <v>0</v>
      </c>
      <c r="EP63" s="290">
        <v>0</v>
      </c>
      <c r="EQ63" s="290">
        <v>0</v>
      </c>
      <c r="ER63" s="290">
        <v>0</v>
      </c>
      <c r="ES63" s="290">
        <v>0</v>
      </c>
      <c r="ET63" s="290">
        <v>0</v>
      </c>
      <c r="EU63" s="290">
        <v>0</v>
      </c>
      <c r="EV63" s="290"/>
      <c r="EW63" s="290"/>
      <c r="EX63" s="8">
        <f t="shared" si="12"/>
        <v>0</v>
      </c>
      <c r="EY63" s="8">
        <f t="shared" si="114"/>
        <v>0</v>
      </c>
      <c r="EZ63" s="8">
        <f t="shared" si="115"/>
        <v>0</v>
      </c>
      <c r="FA63" s="290">
        <f t="shared" si="116"/>
        <v>948.07999999999981</v>
      </c>
      <c r="FB63" s="290">
        <v>83.4</v>
      </c>
      <c r="FC63" s="143">
        <v>83.4</v>
      </c>
      <c r="FD63" s="143">
        <v>83.4</v>
      </c>
      <c r="FE63" s="143">
        <v>83.4</v>
      </c>
      <c r="FF63" s="143">
        <v>83.4</v>
      </c>
      <c r="FG63" s="143">
        <v>83.4</v>
      </c>
      <c r="FH63" s="143">
        <v>111.92</v>
      </c>
      <c r="FI63" s="143">
        <v>111.92</v>
      </c>
      <c r="FJ63" s="143">
        <v>111.92</v>
      </c>
      <c r="FK63" s="143">
        <v>111.92</v>
      </c>
      <c r="FL63" s="143"/>
      <c r="FM63" s="143"/>
      <c r="FN63" s="8">
        <f t="shared" si="117"/>
        <v>1248.7838749124453</v>
      </c>
      <c r="FO63" s="290">
        <v>0</v>
      </c>
      <c r="FP63" s="290">
        <v>580.77660094463909</v>
      </c>
      <c r="FQ63" s="290">
        <v>0</v>
      </c>
      <c r="FR63" s="290">
        <v>0</v>
      </c>
      <c r="FS63" s="290">
        <v>0</v>
      </c>
      <c r="FT63" s="290">
        <v>0</v>
      </c>
      <c r="FU63" s="290">
        <v>668.00727396780633</v>
      </c>
      <c r="FV63" s="290">
        <v>0</v>
      </c>
      <c r="FW63" s="290">
        <v>0</v>
      </c>
      <c r="FX63" s="290">
        <v>0</v>
      </c>
      <c r="FY63" s="290"/>
      <c r="FZ63" s="290"/>
      <c r="GA63" s="143">
        <f t="shared" si="118"/>
        <v>300.70387491244549</v>
      </c>
      <c r="GB63" s="8">
        <f t="shared" si="119"/>
        <v>0</v>
      </c>
      <c r="GC63" s="8">
        <f t="shared" si="120"/>
        <v>300.70387491244549</v>
      </c>
      <c r="GD63" s="290">
        <f t="shared" si="121"/>
        <v>0</v>
      </c>
      <c r="GE63" s="143"/>
      <c r="GF63" s="143"/>
      <c r="GG63" s="143"/>
      <c r="GH63" s="143"/>
      <c r="GI63" s="143"/>
      <c r="GJ63" s="143"/>
      <c r="GK63" s="143"/>
      <c r="GL63" s="143"/>
      <c r="GM63" s="143"/>
      <c r="GN63" s="143"/>
      <c r="GO63" s="143"/>
      <c r="GP63" s="143"/>
      <c r="GQ63" s="8">
        <f t="shared" si="122"/>
        <v>0</v>
      </c>
      <c r="GR63" s="290">
        <v>0</v>
      </c>
      <c r="GS63" s="290">
        <f>VLOOKUP(C63,'[2]Фін.рез.(витрати)'!$C$8:$V$94,20,0)</f>
        <v>0</v>
      </c>
      <c r="GT63" s="290"/>
      <c r="GU63" s="290"/>
      <c r="GV63" s="143">
        <f t="shared" si="123"/>
        <v>0</v>
      </c>
      <c r="GW63" s="8">
        <f t="shared" si="13"/>
        <v>0</v>
      </c>
      <c r="GX63" s="8">
        <f t="shared" si="14"/>
        <v>0</v>
      </c>
      <c r="GY63" s="290">
        <f t="shared" si="124"/>
        <v>2115.48</v>
      </c>
      <c r="GZ63" s="290">
        <v>187.44</v>
      </c>
      <c r="HA63" s="143">
        <v>187.44</v>
      </c>
      <c r="HB63" s="143">
        <v>187.44</v>
      </c>
      <c r="HC63" s="143">
        <v>187.44</v>
      </c>
      <c r="HD63" s="143">
        <v>187.44</v>
      </c>
      <c r="HE63" s="143">
        <v>187.44</v>
      </c>
      <c r="HF63" s="143">
        <v>247.71</v>
      </c>
      <c r="HG63" s="143">
        <v>247.71</v>
      </c>
      <c r="HH63" s="143">
        <v>247.71</v>
      </c>
      <c r="HI63" s="143">
        <v>247.71</v>
      </c>
      <c r="HJ63" s="143"/>
      <c r="HK63" s="143"/>
      <c r="HL63" s="8">
        <f t="shared" si="125"/>
        <v>2046.1482994724468</v>
      </c>
      <c r="HM63" s="290">
        <v>268.76219142639235</v>
      </c>
      <c r="HN63" s="290">
        <v>198.56330169073357</v>
      </c>
      <c r="HO63" s="290">
        <v>233.26525851219549</v>
      </c>
      <c r="HP63" s="290">
        <v>175.85525573806135</v>
      </c>
      <c r="HQ63" s="290">
        <v>199.5882093266917</v>
      </c>
      <c r="HR63" s="290">
        <v>199.113262264497</v>
      </c>
      <c r="HS63" s="290">
        <v>183.47137321579009</v>
      </c>
      <c r="HT63" s="290">
        <v>182.39636032707634</v>
      </c>
      <c r="HU63" s="290">
        <v>205.03442169674901</v>
      </c>
      <c r="HV63" s="290">
        <v>200.0986652742599</v>
      </c>
      <c r="HW63" s="290"/>
      <c r="HX63" s="290"/>
      <c r="HY63" s="8">
        <f t="shared" si="15"/>
        <v>-69.331700527553267</v>
      </c>
      <c r="HZ63" s="8">
        <f t="shared" si="16"/>
        <v>-69.331700527553267</v>
      </c>
      <c r="IA63" s="8">
        <f t="shared" si="17"/>
        <v>0</v>
      </c>
      <c r="IB63" s="291">
        <f t="shared" si="126"/>
        <v>0</v>
      </c>
      <c r="IC63" s="291">
        <v>0</v>
      </c>
      <c r="ID63" s="150">
        <v>0</v>
      </c>
      <c r="IE63" s="150">
        <v>0</v>
      </c>
      <c r="IF63" s="291">
        <v>0</v>
      </c>
      <c r="IG63" s="291">
        <v>0</v>
      </c>
      <c r="IH63" s="291">
        <v>0</v>
      </c>
      <c r="II63" s="291">
        <v>0</v>
      </c>
      <c r="IJ63" s="291"/>
      <c r="IK63" s="291"/>
      <c r="IL63" s="291"/>
      <c r="IM63" s="291"/>
      <c r="IN63" s="291"/>
      <c r="IO63" s="88">
        <f t="shared" si="127"/>
        <v>0</v>
      </c>
      <c r="IP63" s="290">
        <v>0</v>
      </c>
      <c r="IQ63" s="290">
        <v>0</v>
      </c>
      <c r="IR63" s="290">
        <v>0</v>
      </c>
      <c r="IS63" s="290">
        <v>0</v>
      </c>
      <c r="IT63" s="290">
        <v>0</v>
      </c>
      <c r="IU63" s="290">
        <v>0</v>
      </c>
      <c r="IV63" s="290">
        <v>0</v>
      </c>
      <c r="IW63" s="290">
        <v>0</v>
      </c>
      <c r="IX63" s="290">
        <v>0</v>
      </c>
      <c r="IY63" s="290">
        <v>0</v>
      </c>
      <c r="IZ63" s="290"/>
      <c r="JA63" s="290"/>
      <c r="JB63" s="150">
        <f t="shared" si="18"/>
        <v>0</v>
      </c>
      <c r="JC63" s="88">
        <f t="shared" si="19"/>
        <v>0</v>
      </c>
      <c r="JD63" s="88">
        <f t="shared" si="20"/>
        <v>0</v>
      </c>
      <c r="JE63" s="291">
        <f t="shared" si="128"/>
        <v>0</v>
      </c>
      <c r="JF63" s="291">
        <v>0</v>
      </c>
      <c r="JG63" s="150">
        <v>0</v>
      </c>
      <c r="JH63" s="150">
        <v>0</v>
      </c>
      <c r="JI63" s="150">
        <v>0</v>
      </c>
      <c r="JJ63" s="150">
        <v>0</v>
      </c>
      <c r="JK63" s="150">
        <v>0</v>
      </c>
      <c r="JL63" s="150">
        <v>0</v>
      </c>
      <c r="JM63" s="150">
        <v>0</v>
      </c>
      <c r="JN63" s="150">
        <v>0</v>
      </c>
      <c r="JO63" s="150">
        <v>0</v>
      </c>
      <c r="JP63" s="150"/>
      <c r="JQ63" s="150"/>
      <c r="JR63" s="291">
        <f t="shared" si="129"/>
        <v>0</v>
      </c>
      <c r="JS63" s="290">
        <v>0</v>
      </c>
      <c r="JT63" s="290">
        <v>0</v>
      </c>
      <c r="JU63" s="290">
        <v>0</v>
      </c>
      <c r="JV63" s="290">
        <v>0</v>
      </c>
      <c r="JW63" s="290">
        <v>0</v>
      </c>
      <c r="JX63" s="290">
        <v>0</v>
      </c>
      <c r="JY63" s="290">
        <v>0</v>
      </c>
      <c r="JZ63" s="290">
        <v>0</v>
      </c>
      <c r="KA63" s="290">
        <v>0</v>
      </c>
      <c r="KB63" s="290">
        <v>0</v>
      </c>
      <c r="KC63" s="290"/>
      <c r="KD63" s="290"/>
      <c r="KE63" s="150">
        <f t="shared" si="21"/>
        <v>0</v>
      </c>
      <c r="KF63" s="88">
        <f t="shared" si="22"/>
        <v>0</v>
      </c>
      <c r="KG63" s="88">
        <f t="shared" si="23"/>
        <v>0</v>
      </c>
      <c r="KH63" s="291">
        <f t="shared" si="130"/>
        <v>1799.64</v>
      </c>
      <c r="KI63" s="291">
        <v>158.32</v>
      </c>
      <c r="KJ63" s="150">
        <v>158.32</v>
      </c>
      <c r="KK63" s="150">
        <v>158.32</v>
      </c>
      <c r="KL63" s="150">
        <v>158.32</v>
      </c>
      <c r="KM63" s="150">
        <v>158.32</v>
      </c>
      <c r="KN63" s="150">
        <v>158.32</v>
      </c>
      <c r="KO63" s="150">
        <v>212.43</v>
      </c>
      <c r="KP63" s="150">
        <v>212.43</v>
      </c>
      <c r="KQ63" s="150">
        <v>212.43</v>
      </c>
      <c r="KR63" s="150">
        <v>212.43</v>
      </c>
      <c r="KS63" s="150"/>
      <c r="KT63" s="150"/>
      <c r="KU63" s="88">
        <f t="shared" si="131"/>
        <v>2510.6110172602575</v>
      </c>
      <c r="KV63" s="290">
        <v>215.76212668593257</v>
      </c>
      <c r="KW63" s="290">
        <v>230.69688353257865</v>
      </c>
      <c r="KX63" s="290">
        <v>229.24080005465555</v>
      </c>
      <c r="KY63" s="290">
        <v>218.01694741479625</v>
      </c>
      <c r="KZ63" s="290">
        <v>227.44552723702483</v>
      </c>
      <c r="LA63" s="290">
        <v>292.72668708295868</v>
      </c>
      <c r="LB63" s="290">
        <v>271.67556308303745</v>
      </c>
      <c r="LC63" s="290">
        <v>269.76832931233525</v>
      </c>
      <c r="LD63" s="290">
        <v>278.21056103771366</v>
      </c>
      <c r="LE63" s="290">
        <v>277.06759181922445</v>
      </c>
      <c r="LF63" s="290"/>
      <c r="LG63" s="290"/>
      <c r="LH63" s="150">
        <f t="shared" si="132"/>
        <v>710.97101726025744</v>
      </c>
      <c r="LI63" s="88">
        <f t="shared" si="24"/>
        <v>0</v>
      </c>
      <c r="LJ63" s="88">
        <f t="shared" si="25"/>
        <v>710.97101726025744</v>
      </c>
      <c r="LK63" s="88">
        <f t="shared" si="133"/>
        <v>0</v>
      </c>
      <c r="LL63" s="150"/>
      <c r="LM63" s="150"/>
      <c r="LN63" s="150"/>
      <c r="LO63" s="150"/>
      <c r="LP63" s="150"/>
      <c r="LQ63" s="150"/>
      <c r="LR63" s="150"/>
      <c r="LS63" s="150"/>
      <c r="LT63" s="150"/>
      <c r="LU63" s="150"/>
      <c r="LV63" s="150"/>
      <c r="LW63" s="150"/>
      <c r="LX63" s="88">
        <f t="shared" si="26"/>
        <v>0</v>
      </c>
      <c r="LY63" s="150"/>
      <c r="LZ63" s="150"/>
      <c r="MA63" s="150"/>
      <c r="MB63" s="150"/>
      <c r="MC63" s="150"/>
      <c r="MD63" s="150"/>
      <c r="ME63" s="150"/>
      <c r="MF63" s="150"/>
      <c r="MG63" s="150"/>
      <c r="MH63" s="150"/>
      <c r="MI63" s="150"/>
      <c r="MJ63" s="291">
        <v>0</v>
      </c>
      <c r="MK63" s="150"/>
      <c r="ML63" s="88">
        <f t="shared" si="27"/>
        <v>0</v>
      </c>
      <c r="MM63" s="88">
        <f t="shared" si="28"/>
        <v>0</v>
      </c>
      <c r="MN63" s="88">
        <f t="shared" si="134"/>
        <v>1942.1400000000003</v>
      </c>
      <c r="MO63" s="88">
        <v>146.94999999999999</v>
      </c>
      <c r="MP63" s="150">
        <v>146.94999999999999</v>
      </c>
      <c r="MQ63" s="150">
        <v>146.94999999999999</v>
      </c>
      <c r="MR63" s="150">
        <v>146.94999999999999</v>
      </c>
      <c r="MS63" s="150">
        <v>146.94999999999999</v>
      </c>
      <c r="MT63" s="150">
        <v>146.94999999999999</v>
      </c>
      <c r="MU63" s="150">
        <v>265.11</v>
      </c>
      <c r="MV63" s="150">
        <v>265.11</v>
      </c>
      <c r="MW63" s="150">
        <v>265.11</v>
      </c>
      <c r="MX63" s="150">
        <v>265.11</v>
      </c>
      <c r="MY63" s="150"/>
      <c r="MZ63" s="150"/>
      <c r="NA63" s="88">
        <f t="shared" si="135"/>
        <v>430.23826076247917</v>
      </c>
      <c r="NB63" s="8">
        <v>0</v>
      </c>
      <c r="NC63" s="8">
        <v>0</v>
      </c>
      <c r="ND63" s="8">
        <v>0</v>
      </c>
      <c r="NE63" s="8">
        <v>0</v>
      </c>
      <c r="NF63" s="8">
        <v>0</v>
      </c>
      <c r="NG63" s="8">
        <v>430.23826076247917</v>
      </c>
      <c r="NH63" s="8">
        <v>0</v>
      </c>
      <c r="NI63" s="8">
        <v>0</v>
      </c>
      <c r="NJ63" s="8">
        <v>0</v>
      </c>
      <c r="NK63" s="8">
        <v>0</v>
      </c>
      <c r="NL63" s="8"/>
      <c r="NM63" s="8"/>
      <c r="NN63" s="150">
        <f t="shared" si="136"/>
        <v>-1511.9017392375213</v>
      </c>
      <c r="NO63" s="88">
        <f t="shared" si="29"/>
        <v>-1511.9017392375213</v>
      </c>
      <c r="NP63" s="88">
        <f t="shared" si="30"/>
        <v>0</v>
      </c>
      <c r="NQ63" s="86">
        <f t="shared" si="31"/>
        <v>2100.2200000000003</v>
      </c>
      <c r="NR63" s="289">
        <f t="shared" si="32"/>
        <v>14369.66</v>
      </c>
      <c r="NS63" s="288">
        <f t="shared" si="33"/>
        <v>12269.439999999999</v>
      </c>
      <c r="NT63" s="88">
        <f t="shared" si="34"/>
        <v>0</v>
      </c>
      <c r="NU63" s="88">
        <f t="shared" si="35"/>
        <v>12269.439999999999</v>
      </c>
      <c r="NV63" s="290">
        <f t="shared" si="137"/>
        <v>687.18000000000006</v>
      </c>
      <c r="NW63" s="290">
        <v>62.55</v>
      </c>
      <c r="NX63" s="143">
        <v>62.55</v>
      </c>
      <c r="NY63" s="143">
        <v>62.55</v>
      </c>
      <c r="NZ63" s="290">
        <v>62.55</v>
      </c>
      <c r="OA63" s="290">
        <v>62.55</v>
      </c>
      <c r="OB63" s="290">
        <v>62.55</v>
      </c>
      <c r="OC63" s="290">
        <v>77.97</v>
      </c>
      <c r="OD63" s="290">
        <v>77.97</v>
      </c>
      <c r="OE63" s="290">
        <v>77.97</v>
      </c>
      <c r="OF63" s="290">
        <v>77.97</v>
      </c>
      <c r="OG63" s="290"/>
      <c r="OH63" s="290"/>
      <c r="OI63" s="8">
        <f t="shared" si="138"/>
        <v>507.71</v>
      </c>
      <c r="OJ63" s="8">
        <v>0</v>
      </c>
      <c r="OK63" s="8">
        <v>0</v>
      </c>
      <c r="OL63" s="8">
        <v>0</v>
      </c>
      <c r="OM63" s="8"/>
      <c r="ON63" s="8">
        <v>0</v>
      </c>
      <c r="OO63" s="8">
        <v>507.71</v>
      </c>
      <c r="OP63" s="8">
        <v>0</v>
      </c>
      <c r="OQ63" s="8">
        <v>0</v>
      </c>
      <c r="OR63" s="8">
        <v>0</v>
      </c>
      <c r="OS63" s="8">
        <v>0</v>
      </c>
      <c r="OT63" s="8"/>
      <c r="OU63" s="8"/>
      <c r="OV63" s="143">
        <f t="shared" si="139"/>
        <v>-179.47000000000008</v>
      </c>
      <c r="OW63" s="8">
        <f t="shared" si="36"/>
        <v>-179.47000000000008</v>
      </c>
      <c r="OX63" s="8">
        <f t="shared" si="37"/>
        <v>0</v>
      </c>
      <c r="OY63" s="290">
        <f t="shared" si="140"/>
        <v>1184.18</v>
      </c>
      <c r="OZ63" s="290">
        <v>112.87</v>
      </c>
      <c r="PA63" s="143">
        <v>112.87</v>
      </c>
      <c r="PB63" s="143">
        <v>112.87</v>
      </c>
      <c r="PC63" s="143">
        <v>112.87</v>
      </c>
      <c r="PD63" s="143">
        <v>112.87</v>
      </c>
      <c r="PE63" s="143">
        <v>112.87</v>
      </c>
      <c r="PF63" s="143">
        <v>126.74</v>
      </c>
      <c r="PG63" s="143">
        <v>126.74</v>
      </c>
      <c r="PH63" s="143">
        <v>126.74</v>
      </c>
      <c r="PI63" s="143">
        <v>126.74</v>
      </c>
      <c r="PJ63" s="143"/>
      <c r="PK63" s="143"/>
      <c r="PL63" s="8">
        <f t="shared" si="141"/>
        <v>6464.53</v>
      </c>
      <c r="PM63" s="290">
        <v>0</v>
      </c>
      <c r="PN63" s="290">
        <v>0</v>
      </c>
      <c r="PO63" s="290">
        <v>0</v>
      </c>
      <c r="PP63" s="290">
        <v>0</v>
      </c>
      <c r="PQ63" s="290">
        <v>0</v>
      </c>
      <c r="PR63" s="290">
        <v>6464.53</v>
      </c>
      <c r="PS63" s="290">
        <v>0</v>
      </c>
      <c r="PT63" s="290">
        <v>0</v>
      </c>
      <c r="PU63" s="290">
        <v>0</v>
      </c>
      <c r="PV63" s="290">
        <v>0</v>
      </c>
      <c r="PW63" s="290"/>
      <c r="PX63" s="290"/>
      <c r="PY63" s="143">
        <f t="shared" si="142"/>
        <v>5280.3499999999995</v>
      </c>
      <c r="PZ63" s="8">
        <f t="shared" si="38"/>
        <v>0</v>
      </c>
      <c r="QA63" s="8">
        <f t="shared" si="39"/>
        <v>5280.3499999999995</v>
      </c>
      <c r="QB63" s="290">
        <f t="shared" si="143"/>
        <v>184.90000000000003</v>
      </c>
      <c r="QC63" s="290">
        <v>16.37</v>
      </c>
      <c r="QD63" s="143">
        <v>16.37</v>
      </c>
      <c r="QE63" s="143">
        <v>16.37</v>
      </c>
      <c r="QF63" s="143">
        <v>16.37</v>
      </c>
      <c r="QG63" s="143">
        <v>16.37</v>
      </c>
      <c r="QH63" s="143">
        <v>16.37</v>
      </c>
      <c r="QI63" s="143">
        <v>21.67</v>
      </c>
      <c r="QJ63" s="143">
        <v>21.67</v>
      </c>
      <c r="QK63" s="143">
        <v>21.67</v>
      </c>
      <c r="QL63" s="143">
        <v>21.67</v>
      </c>
      <c r="QM63" s="143"/>
      <c r="QN63" s="143"/>
      <c r="QO63" s="8">
        <f t="shared" si="144"/>
        <v>2752.79</v>
      </c>
      <c r="QP63" s="290">
        <v>0</v>
      </c>
      <c r="QQ63" s="290">
        <v>2752.79</v>
      </c>
      <c r="QR63" s="290">
        <v>0</v>
      </c>
      <c r="QS63" s="290"/>
      <c r="QT63" s="290">
        <v>0</v>
      </c>
      <c r="QU63" s="290"/>
      <c r="QV63" s="290"/>
      <c r="QW63" s="290">
        <v>0</v>
      </c>
      <c r="QX63" s="290"/>
      <c r="QY63" s="290">
        <v>0</v>
      </c>
      <c r="QZ63" s="290"/>
      <c r="RA63" s="290"/>
      <c r="RB63" s="143">
        <f t="shared" si="145"/>
        <v>2567.89</v>
      </c>
      <c r="RC63" s="8">
        <f t="shared" si="40"/>
        <v>0</v>
      </c>
      <c r="RD63" s="8">
        <f t="shared" si="41"/>
        <v>2567.89</v>
      </c>
      <c r="RE63" s="290">
        <f t="shared" si="146"/>
        <v>0</v>
      </c>
      <c r="RF63" s="8">
        <v>0</v>
      </c>
      <c r="RG63" s="143">
        <v>0</v>
      </c>
      <c r="RH63" s="143">
        <v>0</v>
      </c>
      <c r="RI63" s="143">
        <v>0</v>
      </c>
      <c r="RJ63" s="143">
        <v>0</v>
      </c>
      <c r="RK63" s="143">
        <v>0</v>
      </c>
      <c r="RL63" s="292">
        <v>0</v>
      </c>
      <c r="RM63" s="143">
        <v>0</v>
      </c>
      <c r="RN63" s="143">
        <v>0</v>
      </c>
      <c r="RO63" s="143">
        <v>0</v>
      </c>
      <c r="RP63" s="143"/>
      <c r="RQ63" s="143"/>
      <c r="RR63" s="8">
        <f t="shared" si="147"/>
        <v>4644.63</v>
      </c>
      <c r="RS63" s="290">
        <v>4644.63</v>
      </c>
      <c r="RT63" s="290"/>
      <c r="RU63" s="290">
        <v>0</v>
      </c>
      <c r="RV63" s="290">
        <v>0</v>
      </c>
      <c r="RW63" s="290">
        <v>0</v>
      </c>
      <c r="RX63" s="290">
        <v>0</v>
      </c>
      <c r="RY63" s="290"/>
      <c r="RZ63" s="290">
        <v>0</v>
      </c>
      <c r="SA63" s="290">
        <v>0</v>
      </c>
      <c r="SB63" s="290">
        <v>0</v>
      </c>
      <c r="SC63" s="290"/>
      <c r="SD63" s="290"/>
      <c r="SE63" s="8">
        <f t="shared" si="42"/>
        <v>4644.63</v>
      </c>
      <c r="SF63" s="8">
        <f t="shared" si="43"/>
        <v>0</v>
      </c>
      <c r="SG63" s="8">
        <f t="shared" si="44"/>
        <v>4644.63</v>
      </c>
      <c r="SH63" s="290">
        <f t="shared" si="148"/>
        <v>0</v>
      </c>
      <c r="SI63" s="290">
        <v>0</v>
      </c>
      <c r="SJ63" s="143">
        <v>0</v>
      </c>
      <c r="SK63" s="143">
        <v>0</v>
      </c>
      <c r="SL63" s="143">
        <v>0</v>
      </c>
      <c r="SM63" s="143">
        <v>0</v>
      </c>
      <c r="SN63" s="143">
        <v>0</v>
      </c>
      <c r="SO63" s="143">
        <v>0</v>
      </c>
      <c r="SP63" s="143">
        <v>0</v>
      </c>
      <c r="SQ63" s="143">
        <v>0</v>
      </c>
      <c r="SR63" s="143">
        <v>0</v>
      </c>
      <c r="SS63" s="143"/>
      <c r="ST63" s="143"/>
      <c r="SU63" s="8">
        <f t="shared" si="149"/>
        <v>0</v>
      </c>
      <c r="SV63" s="290">
        <v>0</v>
      </c>
      <c r="SW63" s="290">
        <v>0</v>
      </c>
      <c r="SX63" s="290">
        <v>0</v>
      </c>
      <c r="SY63" s="290">
        <v>0</v>
      </c>
      <c r="SZ63" s="290">
        <v>0</v>
      </c>
      <c r="TA63" s="290"/>
      <c r="TB63" s="290"/>
      <c r="TC63" s="290">
        <v>0</v>
      </c>
      <c r="TD63" s="290">
        <v>0</v>
      </c>
      <c r="TE63" s="290">
        <f>VLOOKUP(C63,'[2]Фін.рез.(витрати)'!$C$8:$AH$94,32,0)</f>
        <v>0</v>
      </c>
      <c r="TF63" s="290"/>
      <c r="TG63" s="290"/>
      <c r="TH63" s="8">
        <f t="shared" si="45"/>
        <v>0</v>
      </c>
      <c r="TI63" s="8">
        <f t="shared" si="46"/>
        <v>0</v>
      </c>
      <c r="TJ63" s="8">
        <f t="shared" si="47"/>
        <v>0</v>
      </c>
      <c r="TK63" s="290">
        <f t="shared" si="150"/>
        <v>28.839999999999993</v>
      </c>
      <c r="TL63" s="290">
        <v>2.54</v>
      </c>
      <c r="TM63" s="143">
        <v>2.54</v>
      </c>
      <c r="TN63" s="143">
        <v>2.54</v>
      </c>
      <c r="TO63" s="143">
        <v>2.54</v>
      </c>
      <c r="TP63" s="143">
        <v>2.54</v>
      </c>
      <c r="TQ63" s="143">
        <v>2.54</v>
      </c>
      <c r="TR63" s="143">
        <v>3.4</v>
      </c>
      <c r="TS63" s="143">
        <v>3.4</v>
      </c>
      <c r="TT63" s="143">
        <v>3.4</v>
      </c>
      <c r="TU63" s="143">
        <v>3.4</v>
      </c>
      <c r="TV63" s="143"/>
      <c r="TW63" s="143"/>
      <c r="TX63" s="8">
        <f t="shared" si="151"/>
        <v>0</v>
      </c>
      <c r="TY63" s="290">
        <v>0</v>
      </c>
      <c r="TZ63" s="290">
        <v>0</v>
      </c>
      <c r="UA63" s="290">
        <v>0</v>
      </c>
      <c r="UB63" s="290">
        <v>0</v>
      </c>
      <c r="UC63" s="290">
        <v>0</v>
      </c>
      <c r="UD63" s="290">
        <v>0</v>
      </c>
      <c r="UE63" s="290">
        <v>0</v>
      </c>
      <c r="UF63" s="290">
        <v>0</v>
      </c>
      <c r="UG63" s="290">
        <v>0</v>
      </c>
      <c r="UH63" s="290">
        <f>VLOOKUP(C63,'[2]Фін.рез.(витрати)'!$C$8:$AI$94,33,0)</f>
        <v>0</v>
      </c>
      <c r="UI63" s="290"/>
      <c r="UJ63" s="290"/>
      <c r="UK63" s="8">
        <f t="shared" si="48"/>
        <v>-28.839999999999993</v>
      </c>
      <c r="UL63" s="8">
        <f t="shared" si="49"/>
        <v>-28.839999999999993</v>
      </c>
      <c r="UM63" s="8">
        <f t="shared" si="50"/>
        <v>0</v>
      </c>
      <c r="UN63" s="290">
        <f t="shared" si="152"/>
        <v>15.12</v>
      </c>
      <c r="UO63" s="290">
        <v>1.34</v>
      </c>
      <c r="UP63" s="143">
        <v>1.34</v>
      </c>
      <c r="UQ63" s="143">
        <v>1.34</v>
      </c>
      <c r="UR63" s="143">
        <v>1.34</v>
      </c>
      <c r="US63" s="143">
        <v>1.34</v>
      </c>
      <c r="UT63" s="143">
        <v>1.34</v>
      </c>
      <c r="UU63" s="143">
        <v>1.77</v>
      </c>
      <c r="UV63" s="143">
        <v>1.77</v>
      </c>
      <c r="UW63" s="143">
        <v>1.77</v>
      </c>
      <c r="UX63" s="143">
        <v>1.77</v>
      </c>
      <c r="UY63" s="143"/>
      <c r="UZ63" s="143"/>
      <c r="VA63" s="8">
        <f t="shared" si="51"/>
        <v>0</v>
      </c>
      <c r="VB63" s="143"/>
      <c r="VC63" s="143"/>
      <c r="VD63" s="143"/>
      <c r="VE63" s="143"/>
      <c r="VF63" s="143"/>
      <c r="VG63" s="143"/>
      <c r="VH63" s="143"/>
      <c r="VI63" s="143"/>
      <c r="VJ63" s="143"/>
      <c r="VK63" s="143"/>
      <c r="VL63" s="143"/>
      <c r="VM63" s="143"/>
      <c r="VN63" s="8">
        <f t="shared" si="52"/>
        <v>-15.12</v>
      </c>
      <c r="VO63" s="8">
        <f t="shared" si="53"/>
        <v>-15.12</v>
      </c>
      <c r="VP63" s="8">
        <f t="shared" si="54"/>
        <v>0</v>
      </c>
      <c r="VQ63" s="88">
        <f t="shared" si="55"/>
        <v>0</v>
      </c>
      <c r="VR63" s="150"/>
      <c r="VS63" s="150"/>
      <c r="VT63" s="150"/>
      <c r="VU63" s="150"/>
      <c r="VV63" s="150"/>
      <c r="VW63" s="150"/>
      <c r="VX63" s="150"/>
      <c r="VY63" s="150"/>
      <c r="VZ63" s="150"/>
      <c r="WA63" s="150"/>
      <c r="WB63" s="150"/>
      <c r="WC63" s="150"/>
      <c r="WD63" s="88">
        <f t="shared" si="56"/>
        <v>0</v>
      </c>
      <c r="WE63" s="143"/>
      <c r="WF63" s="143"/>
      <c r="WG63" s="143"/>
      <c r="WH63" s="143"/>
      <c r="WI63" s="143"/>
      <c r="WJ63" s="143"/>
      <c r="WK63" s="143"/>
      <c r="WL63" s="143"/>
      <c r="WM63" s="143"/>
      <c r="WN63" s="143"/>
      <c r="WO63" s="143"/>
      <c r="WP63" s="143"/>
      <c r="WQ63" s="88">
        <f t="shared" si="57"/>
        <v>0</v>
      </c>
      <c r="WR63" s="88">
        <f t="shared" si="58"/>
        <v>0</v>
      </c>
      <c r="WS63" s="88">
        <f t="shared" si="59"/>
        <v>0</v>
      </c>
      <c r="WT63" s="291">
        <f t="shared" si="153"/>
        <v>11677.1</v>
      </c>
      <c r="WU63" s="291">
        <v>1113.45</v>
      </c>
      <c r="WV63" s="150">
        <v>1113.45</v>
      </c>
      <c r="WW63" s="150">
        <v>1113.45</v>
      </c>
      <c r="WX63" s="150">
        <v>1113.45</v>
      </c>
      <c r="WY63" s="150">
        <v>1113.45</v>
      </c>
      <c r="WZ63" s="150">
        <v>1113.45</v>
      </c>
      <c r="XA63" s="150">
        <v>1249.0999999999999</v>
      </c>
      <c r="XB63" s="150">
        <v>1249.0999999999999</v>
      </c>
      <c r="XC63" s="150">
        <v>1249.0999999999999</v>
      </c>
      <c r="XD63" s="150">
        <v>1249.0999999999999</v>
      </c>
      <c r="XE63" s="150"/>
      <c r="XF63" s="150"/>
      <c r="XG63" s="291">
        <f t="shared" si="154"/>
        <v>13833.508677819664</v>
      </c>
      <c r="XH63" s="290">
        <v>1381.498749236978</v>
      </c>
      <c r="XI63" s="290">
        <v>1406.8145879533176</v>
      </c>
      <c r="XJ63" s="290"/>
      <c r="XK63" s="290">
        <v>1088.1400062079465</v>
      </c>
      <c r="XL63" s="290">
        <v>1259.0177989833589</v>
      </c>
      <c r="XM63" s="290">
        <v>1633.7996099738823</v>
      </c>
      <c r="XN63" s="290">
        <v>1545.1155693764645</v>
      </c>
      <c r="XO63" s="290">
        <v>1934.974077057343</v>
      </c>
      <c r="XP63" s="290">
        <v>2052.4995682144822</v>
      </c>
      <c r="XQ63" s="290">
        <f>VLOOKUP(C63,'[2]Фін.рез.(витрати)'!$C$8:$AL$94,36,0)</f>
        <v>1531.648710815891</v>
      </c>
      <c r="XR63" s="290"/>
      <c r="XS63" s="290"/>
      <c r="XT63" s="88">
        <f t="shared" si="60"/>
        <v>2156.4086778196634</v>
      </c>
      <c r="XU63" s="88">
        <f t="shared" si="61"/>
        <v>0</v>
      </c>
      <c r="XV63" s="88">
        <f t="shared" si="62"/>
        <v>2156.4086778196634</v>
      </c>
      <c r="XW63" s="291">
        <f t="shared" si="155"/>
        <v>2948.28</v>
      </c>
      <c r="XX63" s="291">
        <v>260.5</v>
      </c>
      <c r="XY63" s="150">
        <v>260.5</v>
      </c>
      <c r="XZ63" s="150">
        <v>260.5</v>
      </c>
      <c r="YA63" s="150">
        <v>260.5</v>
      </c>
      <c r="YB63" s="150">
        <v>260.5</v>
      </c>
      <c r="YC63" s="150">
        <v>260.5</v>
      </c>
      <c r="YD63" s="150">
        <v>346.32</v>
      </c>
      <c r="YE63" s="150">
        <v>346.32</v>
      </c>
      <c r="YF63" s="150">
        <v>346.32</v>
      </c>
      <c r="YG63" s="150">
        <v>346.32</v>
      </c>
      <c r="YH63" s="150"/>
      <c r="YI63" s="150"/>
      <c r="YJ63" s="88">
        <f t="shared" si="156"/>
        <v>2456.7738566232188</v>
      </c>
      <c r="YK63" s="290">
        <v>297.37592978976397</v>
      </c>
      <c r="YL63" s="290">
        <v>223.60702987768974</v>
      </c>
      <c r="YM63" s="290">
        <v>228.85478641730623</v>
      </c>
      <c r="YN63" s="290">
        <v>222.54981462559127</v>
      </c>
      <c r="YO63" s="290">
        <v>219.50219180222012</v>
      </c>
      <c r="YP63" s="290">
        <v>286.37786572601698</v>
      </c>
      <c r="YQ63" s="290">
        <v>274.67641160421624</v>
      </c>
      <c r="YR63" s="290">
        <v>271.70429764615398</v>
      </c>
      <c r="YS63" s="290">
        <v>162.19322615343043</v>
      </c>
      <c r="YT63" s="290">
        <f>VLOOKUP(C63,'[2]Фін.рез.(витрати)'!$C$8:$AM$94,37,0)</f>
        <v>269.93230298082966</v>
      </c>
      <c r="YU63" s="290"/>
      <c r="YV63" s="290"/>
      <c r="YW63" s="143">
        <f t="shared" si="157"/>
        <v>-491.50614337678144</v>
      </c>
      <c r="YX63" s="88">
        <f t="shared" si="63"/>
        <v>-491.50614337678144</v>
      </c>
      <c r="YY63" s="88">
        <f t="shared" si="64"/>
        <v>0</v>
      </c>
      <c r="YZ63" s="291">
        <f t="shared" si="158"/>
        <v>1873.2</v>
      </c>
      <c r="ZA63" s="291">
        <v>177.36</v>
      </c>
      <c r="ZB63" s="150">
        <v>177.36</v>
      </c>
      <c r="ZC63" s="150">
        <v>177.36</v>
      </c>
      <c r="ZD63" s="150">
        <v>177.36</v>
      </c>
      <c r="ZE63" s="150">
        <v>177.36</v>
      </c>
      <c r="ZF63" s="150">
        <v>177.36</v>
      </c>
      <c r="ZG63" s="150">
        <v>202.26</v>
      </c>
      <c r="ZH63" s="150">
        <v>202.26</v>
      </c>
      <c r="ZI63" s="150">
        <v>202.26</v>
      </c>
      <c r="ZJ63" s="150">
        <v>202.26</v>
      </c>
      <c r="ZK63" s="150"/>
      <c r="ZL63" s="150"/>
      <c r="ZM63" s="88">
        <f t="shared" si="159"/>
        <v>3032.3293582085653</v>
      </c>
      <c r="ZN63" s="291"/>
      <c r="ZO63" s="290">
        <v>290.99255683304989</v>
      </c>
      <c r="ZP63" s="290">
        <v>2106.1163291304747</v>
      </c>
      <c r="ZQ63" s="290">
        <v>635.22047224504036</v>
      </c>
      <c r="ZR63" s="290"/>
      <c r="ZS63" s="290"/>
      <c r="ZT63" s="290"/>
      <c r="ZU63" s="290"/>
      <c r="ZV63" s="290"/>
      <c r="ZW63" s="290"/>
      <c r="ZX63" s="290"/>
      <c r="ZY63" s="290"/>
      <c r="ZZ63" s="88">
        <f t="shared" si="65"/>
        <v>1159.1293582085652</v>
      </c>
      <c r="AAA63" s="88">
        <f t="shared" si="66"/>
        <v>0</v>
      </c>
      <c r="AAB63" s="88">
        <f t="shared" si="67"/>
        <v>1159.1293582085652</v>
      </c>
      <c r="AAC63" s="291">
        <f t="shared" si="160"/>
        <v>0</v>
      </c>
      <c r="AAD63" s="291">
        <v>0</v>
      </c>
      <c r="AAE63" s="150">
        <v>0</v>
      </c>
      <c r="AAF63" s="150">
        <v>0</v>
      </c>
      <c r="AAG63" s="150">
        <v>0</v>
      </c>
      <c r="AAH63" s="150">
        <v>0</v>
      </c>
      <c r="AAI63" s="150">
        <v>0</v>
      </c>
      <c r="AAJ63" s="150">
        <v>0</v>
      </c>
      <c r="AAK63" s="150">
        <v>0</v>
      </c>
      <c r="AAL63" s="150">
        <v>0</v>
      </c>
      <c r="AAM63" s="150">
        <v>0</v>
      </c>
      <c r="AAN63" s="150"/>
      <c r="AAO63" s="150"/>
      <c r="AAP63" s="88">
        <f t="shared" si="161"/>
        <v>0</v>
      </c>
      <c r="AAQ63" s="290">
        <v>0</v>
      </c>
      <c r="AAR63" s="290">
        <v>0</v>
      </c>
      <c r="AAS63" s="290">
        <v>0</v>
      </c>
      <c r="AAT63" s="290">
        <v>0</v>
      </c>
      <c r="AAU63" s="290">
        <v>0</v>
      </c>
      <c r="AAV63" s="290">
        <v>0</v>
      </c>
      <c r="AAW63" s="290">
        <v>0</v>
      </c>
      <c r="AAX63" s="290">
        <v>0</v>
      </c>
      <c r="AAY63" s="290">
        <v>0</v>
      </c>
      <c r="AAZ63" s="290">
        <f>VLOOKUP(C63,'[2]Фін.рез.(витрати)'!$C$8:$AO$94,39,0)</f>
        <v>0</v>
      </c>
      <c r="ABA63" s="290"/>
      <c r="ABB63" s="290"/>
      <c r="ABC63" s="88">
        <f t="shared" si="68"/>
        <v>0</v>
      </c>
      <c r="ABD63" s="88">
        <f t="shared" si="69"/>
        <v>0</v>
      </c>
      <c r="ABE63" s="88">
        <f t="shared" si="70"/>
        <v>0</v>
      </c>
      <c r="ABF63" s="291">
        <f t="shared" si="162"/>
        <v>0</v>
      </c>
      <c r="ABG63" s="291">
        <v>0</v>
      </c>
      <c r="ABH63" s="150">
        <v>0</v>
      </c>
      <c r="ABI63" s="150">
        <v>0</v>
      </c>
      <c r="ABJ63" s="150">
        <v>0</v>
      </c>
      <c r="ABK63" s="150">
        <v>0</v>
      </c>
      <c r="ABL63" s="150">
        <v>0</v>
      </c>
      <c r="ABM63" s="150">
        <v>0</v>
      </c>
      <c r="ABN63" s="150">
        <v>0</v>
      </c>
      <c r="ABO63" s="150">
        <v>0</v>
      </c>
      <c r="ABP63" s="150">
        <v>0</v>
      </c>
      <c r="ABQ63" s="150"/>
      <c r="ABR63" s="150"/>
      <c r="ABS63" s="88">
        <f t="shared" si="163"/>
        <v>0</v>
      </c>
      <c r="ABT63" s="290">
        <v>0</v>
      </c>
      <c r="ABU63" s="290"/>
      <c r="ABV63" s="290"/>
      <c r="ABW63" s="290"/>
      <c r="ABX63" s="290"/>
      <c r="ABY63" s="290"/>
      <c r="ABZ63" s="290"/>
      <c r="ACA63" s="290">
        <v>0</v>
      </c>
      <c r="ACB63" s="290">
        <v>0</v>
      </c>
      <c r="ACC63" s="290">
        <f>VLOOKUP(C63,'[2]Фін.рез.(витрати)'!$C$8:$AP$94,40,0)</f>
        <v>0</v>
      </c>
      <c r="ACD63" s="290"/>
      <c r="ACE63" s="290"/>
      <c r="ACF63" s="88">
        <f t="shared" si="71"/>
        <v>0</v>
      </c>
      <c r="ACG63" s="88">
        <f t="shared" si="72"/>
        <v>0</v>
      </c>
      <c r="ACH63" s="88">
        <f t="shared" si="73"/>
        <v>0</v>
      </c>
      <c r="ACI63" s="86">
        <f t="shared" si="74"/>
        <v>192.22</v>
      </c>
      <c r="ACJ63" s="88">
        <f t="shared" si="75"/>
        <v>4.084813692</v>
      </c>
      <c r="ACK63" s="288">
        <f t="shared" si="76"/>
        <v>-188.13518630799999</v>
      </c>
      <c r="ACL63" s="88">
        <f t="shared" si="77"/>
        <v>-188.13518630799999</v>
      </c>
      <c r="ACM63" s="88">
        <f t="shared" si="78"/>
        <v>0</v>
      </c>
      <c r="ACN63" s="290">
        <f t="shared" si="164"/>
        <v>192.22</v>
      </c>
      <c r="ACO63" s="290">
        <v>19.77</v>
      </c>
      <c r="ACP63" s="143">
        <v>19.77</v>
      </c>
      <c r="ACQ63" s="143">
        <v>19.77</v>
      </c>
      <c r="ACR63" s="143">
        <v>19.77</v>
      </c>
      <c r="ACS63" s="143">
        <v>19.77</v>
      </c>
      <c r="ACT63" s="143">
        <v>19.77</v>
      </c>
      <c r="ACU63" s="143">
        <v>18.399999999999999</v>
      </c>
      <c r="ACV63" s="143">
        <v>18.399999999999999</v>
      </c>
      <c r="ACW63" s="143">
        <v>18.399999999999999</v>
      </c>
      <c r="ACX63" s="143">
        <v>18.399999999999999</v>
      </c>
      <c r="ACY63" s="143"/>
      <c r="ACZ63" s="143"/>
      <c r="ADA63" s="8">
        <f t="shared" si="165"/>
        <v>4.084813692</v>
      </c>
      <c r="ADB63" s="290">
        <v>0</v>
      </c>
      <c r="ADC63" s="290">
        <v>0</v>
      </c>
      <c r="ADD63" s="290">
        <v>0</v>
      </c>
      <c r="ADE63" s="290">
        <v>0</v>
      </c>
      <c r="ADF63" s="290">
        <v>4.084813692</v>
      </c>
      <c r="ADG63" s="290">
        <v>0</v>
      </c>
      <c r="ADH63" s="290">
        <v>0</v>
      </c>
      <c r="ADI63" s="290">
        <v>0</v>
      </c>
      <c r="ADJ63" s="290">
        <v>0</v>
      </c>
      <c r="ADK63" s="290">
        <f>VLOOKUP(C63,'[2]Фін.рез.(витрати)'!$C$8:$AR$94,42,0)</f>
        <v>0</v>
      </c>
      <c r="ADL63" s="290"/>
      <c r="ADM63" s="290"/>
      <c r="ADN63" s="8">
        <f t="shared" si="79"/>
        <v>-188.13518630799999</v>
      </c>
      <c r="ADO63" s="8">
        <f t="shared" si="80"/>
        <v>-188.13518630799999</v>
      </c>
      <c r="ADP63" s="8">
        <f t="shared" si="81"/>
        <v>0</v>
      </c>
      <c r="ADQ63" s="290">
        <f t="shared" si="166"/>
        <v>0</v>
      </c>
      <c r="ADR63" s="290">
        <v>0</v>
      </c>
      <c r="ADS63" s="143">
        <v>0</v>
      </c>
      <c r="ADT63" s="143">
        <v>0</v>
      </c>
      <c r="ADU63" s="143">
        <v>0</v>
      </c>
      <c r="ADV63" s="143">
        <v>0</v>
      </c>
      <c r="ADW63" s="143">
        <v>0</v>
      </c>
      <c r="ADX63" s="143">
        <v>0</v>
      </c>
      <c r="ADY63" s="143">
        <v>0</v>
      </c>
      <c r="ADZ63" s="143">
        <v>0</v>
      </c>
      <c r="AEA63" s="143">
        <v>0</v>
      </c>
      <c r="AEB63" s="143"/>
      <c r="AEC63" s="143"/>
      <c r="AED63" s="8">
        <f t="shared" si="167"/>
        <v>0</v>
      </c>
      <c r="AEE63" s="290">
        <v>0</v>
      </c>
      <c r="AEF63" s="290">
        <v>0</v>
      </c>
      <c r="AEG63" s="290">
        <v>0</v>
      </c>
      <c r="AEH63" s="290">
        <v>0</v>
      </c>
      <c r="AEI63" s="290">
        <v>0</v>
      </c>
      <c r="AEJ63" s="290">
        <v>0</v>
      </c>
      <c r="AEK63" s="290">
        <v>0</v>
      </c>
      <c r="AEL63" s="290">
        <v>0</v>
      </c>
      <c r="AEM63" s="290">
        <v>0</v>
      </c>
      <c r="AEN63" s="290">
        <f>VLOOKUP(C63,'[2]Фін.рез.(витрати)'!$C$8:$AS$94,43,0)</f>
        <v>0</v>
      </c>
      <c r="AEO63" s="290"/>
      <c r="AEP63" s="290"/>
      <c r="AEQ63" s="8">
        <f t="shared" si="82"/>
        <v>0</v>
      </c>
      <c r="AER63" s="8">
        <f t="shared" si="83"/>
        <v>0</v>
      </c>
      <c r="AES63" s="8">
        <f t="shared" si="84"/>
        <v>0</v>
      </c>
      <c r="AET63" s="290">
        <f t="shared" si="168"/>
        <v>0</v>
      </c>
      <c r="AEU63" s="290"/>
      <c r="AEV63" s="143"/>
      <c r="AEW63" s="143"/>
      <c r="AEX63" s="143"/>
      <c r="AEY63" s="143"/>
      <c r="AEZ63" s="143"/>
      <c r="AFA63" s="143"/>
      <c r="AFB63" s="143"/>
      <c r="AFC63" s="143"/>
      <c r="AFD63" s="143"/>
      <c r="AFE63" s="143"/>
      <c r="AFF63" s="143"/>
      <c r="AFG63" s="8">
        <f t="shared" si="169"/>
        <v>0</v>
      </c>
      <c r="AFH63" s="290"/>
      <c r="AFI63" s="290"/>
      <c r="AFJ63" s="290"/>
      <c r="AFK63" s="290"/>
      <c r="AFL63" s="290"/>
      <c r="AFM63" s="290"/>
      <c r="AFN63" s="290"/>
      <c r="AFO63" s="290"/>
      <c r="AFP63" s="290"/>
      <c r="AFQ63" s="290"/>
      <c r="AFR63" s="290"/>
      <c r="AFS63" s="290"/>
      <c r="AFT63" s="8">
        <f t="shared" si="85"/>
        <v>0</v>
      </c>
      <c r="AFU63" s="8">
        <f t="shared" si="86"/>
        <v>0</v>
      </c>
      <c r="AFV63" s="94">
        <f t="shared" si="87"/>
        <v>0</v>
      </c>
      <c r="AFW63" s="293">
        <f t="shared" si="88"/>
        <v>28519.74</v>
      </c>
      <c r="AFX63" s="294">
        <f t="shared" si="89"/>
        <v>43801.342514208336</v>
      </c>
      <c r="AFY63" s="295">
        <f t="shared" si="90"/>
        <v>15281.602514208334</v>
      </c>
      <c r="AFZ63" s="8">
        <f t="shared" si="170"/>
        <v>0</v>
      </c>
      <c r="AGA63" s="95">
        <f t="shared" si="171"/>
        <v>15281.602514208334</v>
      </c>
      <c r="AGB63" s="296">
        <f t="shared" si="91"/>
        <v>34223.688000000002</v>
      </c>
      <c r="AGC63" s="295">
        <f t="shared" si="91"/>
        <v>52561.611017050003</v>
      </c>
      <c r="AGD63" s="295">
        <f t="shared" si="92"/>
        <v>18337.923017050001</v>
      </c>
      <c r="AGE63" s="8">
        <f t="shared" si="93"/>
        <v>0</v>
      </c>
      <c r="AGF63" s="94">
        <f t="shared" si="94"/>
        <v>18337.923017050001</v>
      </c>
      <c r="AGG63" s="107">
        <f t="shared" si="172"/>
        <v>1711.1844000000001</v>
      </c>
      <c r="AGH63" s="140">
        <f t="shared" si="173"/>
        <v>2628.0805508525004</v>
      </c>
      <c r="AGI63" s="295">
        <f t="shared" si="95"/>
        <v>916.89615085250034</v>
      </c>
      <c r="AGJ63" s="8">
        <f t="shared" si="96"/>
        <v>0</v>
      </c>
      <c r="AGK63" s="95">
        <f t="shared" si="97"/>
        <v>916.89615085250034</v>
      </c>
      <c r="AGL63" s="108">
        <f t="shared" si="174"/>
        <v>35934.8724</v>
      </c>
      <c r="AGM63" s="108">
        <f t="shared" si="174"/>
        <v>55189.691567902504</v>
      </c>
      <c r="AGN63" s="297">
        <f t="shared" si="99"/>
        <v>19254.819167902504</v>
      </c>
      <c r="AGO63" s="108">
        <f t="shared" si="100"/>
        <v>0</v>
      </c>
      <c r="AGP63" s="109">
        <f t="shared" si="101"/>
        <v>19254.819167902504</v>
      </c>
      <c r="AGQ63" s="139">
        <f t="shared" si="175"/>
        <v>4.7619047619047623E-2</v>
      </c>
      <c r="AGR63" s="298"/>
      <c r="AGS63" s="298">
        <v>0.05</v>
      </c>
      <c r="AGT63" s="299"/>
      <c r="AGU63" s="177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</row>
    <row r="64" spans="1:892" s="141" customFormat="1" ht="12.75" outlineLevel="1" x14ac:dyDescent="0.25">
      <c r="A64" s="9">
        <v>494</v>
      </c>
      <c r="B64" s="285">
        <v>3</v>
      </c>
      <c r="C64" s="300" t="s">
        <v>765</v>
      </c>
      <c r="D64" s="301">
        <v>4</v>
      </c>
      <c r="E64" s="149">
        <v>1663.31</v>
      </c>
      <c r="F64" s="288">
        <f t="shared" si="0"/>
        <v>24188.980000000003</v>
      </c>
      <c r="G64" s="289">
        <f t="shared" si="1"/>
        <v>27924.071063771611</v>
      </c>
      <c r="H64" s="288">
        <f t="shared" si="2"/>
        <v>3735.0910637716079</v>
      </c>
      <c r="I64" s="88">
        <f t="shared" si="3"/>
        <v>0</v>
      </c>
      <c r="J64" s="88">
        <f t="shared" si="4"/>
        <v>3735.0910637716079</v>
      </c>
      <c r="K64" s="290">
        <f t="shared" si="102"/>
        <v>8621.6</v>
      </c>
      <c r="L64" s="143">
        <v>760.96</v>
      </c>
      <c r="M64" s="143">
        <v>760.96</v>
      </c>
      <c r="N64" s="143">
        <v>760.96</v>
      </c>
      <c r="O64" s="143">
        <v>760.96</v>
      </c>
      <c r="P64" s="143">
        <v>760.96</v>
      </c>
      <c r="Q64" s="143">
        <v>760.96</v>
      </c>
      <c r="R64" s="143">
        <v>1013.96</v>
      </c>
      <c r="S64" s="143">
        <v>1013.96</v>
      </c>
      <c r="T64" s="143">
        <v>1013.96</v>
      </c>
      <c r="U64" s="143">
        <v>1013.96</v>
      </c>
      <c r="V64" s="143"/>
      <c r="W64" s="143"/>
      <c r="X64" s="143">
        <f t="shared" si="103"/>
        <v>11105.820253358674</v>
      </c>
      <c r="Y64" s="290">
        <v>0</v>
      </c>
      <c r="Z64" s="290">
        <v>5210.7370829091178</v>
      </c>
      <c r="AA64" s="290">
        <v>0</v>
      </c>
      <c r="AB64" s="290">
        <v>0</v>
      </c>
      <c r="AC64" s="290">
        <v>0</v>
      </c>
      <c r="AD64" s="290">
        <v>0</v>
      </c>
      <c r="AE64" s="290">
        <v>0</v>
      </c>
      <c r="AF64" s="290">
        <v>5895.0831704495558</v>
      </c>
      <c r="AG64" s="290">
        <v>0</v>
      </c>
      <c r="AH64" s="290">
        <v>0</v>
      </c>
      <c r="AI64" s="290"/>
      <c r="AJ64" s="290"/>
      <c r="AK64" s="143"/>
      <c r="AL64" s="143">
        <f t="shared" si="104"/>
        <v>0</v>
      </c>
      <c r="AM64" s="143">
        <f t="shared" si="5"/>
        <v>0</v>
      </c>
      <c r="AN64" s="290">
        <f t="shared" si="105"/>
        <v>1503.0200000000002</v>
      </c>
      <c r="AO64" s="143">
        <v>132.22999999999999</v>
      </c>
      <c r="AP64" s="143">
        <v>132.22999999999999</v>
      </c>
      <c r="AQ64" s="143">
        <v>132.22999999999999</v>
      </c>
      <c r="AR64" s="143">
        <v>132.22999999999999</v>
      </c>
      <c r="AS64" s="143">
        <v>132.22999999999999</v>
      </c>
      <c r="AT64" s="143">
        <v>132.22999999999999</v>
      </c>
      <c r="AU64" s="143">
        <v>177.41</v>
      </c>
      <c r="AV64" s="143">
        <v>177.41</v>
      </c>
      <c r="AW64" s="143">
        <v>177.41</v>
      </c>
      <c r="AX64" s="143">
        <v>177.41</v>
      </c>
      <c r="AY64" s="143"/>
      <c r="AZ64" s="143"/>
      <c r="BA64" s="8">
        <f t="shared" si="106"/>
        <v>1952.4637650617956</v>
      </c>
      <c r="BB64" s="290">
        <v>0</v>
      </c>
      <c r="BC64" s="290">
        <v>893.3338665644709</v>
      </c>
      <c r="BD64" s="290">
        <v>0</v>
      </c>
      <c r="BE64" s="290">
        <v>0</v>
      </c>
      <c r="BF64" s="290">
        <v>0</v>
      </c>
      <c r="BG64" s="290">
        <v>0</v>
      </c>
      <c r="BH64" s="290">
        <v>0</v>
      </c>
      <c r="BI64" s="290">
        <v>1059.1298984973248</v>
      </c>
      <c r="BJ64" s="290">
        <v>0</v>
      </c>
      <c r="BK64" s="290">
        <v>0</v>
      </c>
      <c r="BL64" s="290"/>
      <c r="BM64" s="290"/>
      <c r="BN64" s="143"/>
      <c r="BO64" s="8">
        <f t="shared" si="6"/>
        <v>0</v>
      </c>
      <c r="BP64" s="8">
        <f t="shared" si="7"/>
        <v>0</v>
      </c>
      <c r="BQ64" s="290">
        <f t="shared" si="107"/>
        <v>936.18</v>
      </c>
      <c r="BR64" s="143">
        <v>89.03</v>
      </c>
      <c r="BS64" s="263">
        <v>89.03</v>
      </c>
      <c r="BT64" s="143">
        <v>89.03</v>
      </c>
      <c r="BU64" s="143">
        <v>89.03</v>
      </c>
      <c r="BV64" s="143">
        <v>89.03</v>
      </c>
      <c r="BW64" s="143">
        <v>89.03</v>
      </c>
      <c r="BX64" s="143">
        <v>100.5</v>
      </c>
      <c r="BY64" s="143">
        <v>100.5</v>
      </c>
      <c r="BZ64" s="143">
        <v>100.5</v>
      </c>
      <c r="CA64" s="143">
        <v>100.5</v>
      </c>
      <c r="CB64" s="143"/>
      <c r="CC64" s="143"/>
      <c r="CD64" s="290">
        <f t="shared" si="108"/>
        <v>915.69230262580004</v>
      </c>
      <c r="CE64" s="290">
        <v>94.745894214999993</v>
      </c>
      <c r="CF64" s="290">
        <v>92.635943213099992</v>
      </c>
      <c r="CG64" s="290">
        <v>92.418423019999992</v>
      </c>
      <c r="CH64" s="290">
        <v>91.949745649999997</v>
      </c>
      <c r="CI64" s="290">
        <v>92.373522962699994</v>
      </c>
      <c r="CJ64" s="290">
        <v>92.375723475000001</v>
      </c>
      <c r="CK64" s="290">
        <v>90.221411349999997</v>
      </c>
      <c r="CL64" s="290">
        <v>89.516563569999988</v>
      </c>
      <c r="CM64" s="290">
        <v>88.868947019999993</v>
      </c>
      <c r="CN64" s="290">
        <v>90.586128149999993</v>
      </c>
      <c r="CO64" s="290"/>
      <c r="CP64" s="290"/>
      <c r="CQ64" s="143"/>
      <c r="CR64" s="8">
        <f t="shared" si="8"/>
        <v>0</v>
      </c>
      <c r="CS64" s="8">
        <f t="shared" si="9"/>
        <v>0</v>
      </c>
      <c r="CT64" s="290">
        <f t="shared" si="109"/>
        <v>227.78</v>
      </c>
      <c r="CU64" s="290">
        <v>21.69</v>
      </c>
      <c r="CV64" s="143">
        <v>21.69</v>
      </c>
      <c r="CW64" s="143">
        <v>21.69</v>
      </c>
      <c r="CX64" s="143">
        <v>21.69</v>
      </c>
      <c r="CY64" s="143">
        <v>21.69</v>
      </c>
      <c r="CZ64" s="143">
        <v>21.69</v>
      </c>
      <c r="DA64" s="143">
        <v>24.41</v>
      </c>
      <c r="DB64" s="143">
        <v>24.41</v>
      </c>
      <c r="DC64" s="143">
        <v>24.41</v>
      </c>
      <c r="DD64" s="143">
        <v>24.41</v>
      </c>
      <c r="DE64" s="143"/>
      <c r="DF64" s="143"/>
      <c r="DG64" s="290">
        <f t="shared" si="110"/>
        <v>224.1708339434</v>
      </c>
      <c r="DH64" s="290">
        <v>23.194763195</v>
      </c>
      <c r="DI64" s="290">
        <v>22.678225626299998</v>
      </c>
      <c r="DJ64" s="290">
        <v>22.624974460000001</v>
      </c>
      <c r="DK64" s="290">
        <v>22.510237449999998</v>
      </c>
      <c r="DL64" s="290">
        <v>22.613982467100001</v>
      </c>
      <c r="DM64" s="290">
        <v>22.614521175</v>
      </c>
      <c r="DN64" s="290">
        <v>22.087123550000001</v>
      </c>
      <c r="DO64" s="290">
        <v>21.914569610000001</v>
      </c>
      <c r="DP64" s="290">
        <v>21.756026460000001</v>
      </c>
      <c r="DQ64" s="290">
        <v>22.17640995</v>
      </c>
      <c r="DR64" s="290"/>
      <c r="DS64" s="290"/>
      <c r="DT64" s="143">
        <f t="shared" si="111"/>
        <v>-3.609166056600003</v>
      </c>
      <c r="DU64" s="8">
        <f t="shared" si="10"/>
        <v>-3.609166056600003</v>
      </c>
      <c r="DV64" s="8">
        <f t="shared" si="112"/>
        <v>0</v>
      </c>
      <c r="DW64" s="290">
        <f t="shared" si="176"/>
        <v>0</v>
      </c>
      <c r="DX64" s="290">
        <v>0</v>
      </c>
      <c r="DY64" s="143">
        <v>0</v>
      </c>
      <c r="DZ64" s="143">
        <v>0</v>
      </c>
      <c r="EA64" s="143">
        <v>0</v>
      </c>
      <c r="EB64" s="143">
        <v>0</v>
      </c>
      <c r="EC64" s="143">
        <v>0</v>
      </c>
      <c r="ED64" s="143">
        <v>0</v>
      </c>
      <c r="EE64" s="143">
        <v>0</v>
      </c>
      <c r="EF64" s="143">
        <v>0</v>
      </c>
      <c r="EG64" s="143">
        <v>0</v>
      </c>
      <c r="EH64" s="143"/>
      <c r="EI64" s="143"/>
      <c r="EJ64" s="143"/>
      <c r="EK64" s="290">
        <f t="shared" si="113"/>
        <v>0</v>
      </c>
      <c r="EL64" s="290">
        <v>0</v>
      </c>
      <c r="EM64" s="290">
        <v>0</v>
      </c>
      <c r="EN64" s="290">
        <v>0</v>
      </c>
      <c r="EO64" s="290">
        <v>0</v>
      </c>
      <c r="EP64" s="290">
        <v>0</v>
      </c>
      <c r="EQ64" s="290">
        <v>0</v>
      </c>
      <c r="ER64" s="290">
        <v>0</v>
      </c>
      <c r="ES64" s="290">
        <v>0</v>
      </c>
      <c r="ET64" s="290">
        <v>0</v>
      </c>
      <c r="EU64" s="290">
        <v>0</v>
      </c>
      <c r="EV64" s="290"/>
      <c r="EW64" s="290"/>
      <c r="EX64" s="8">
        <f t="shared" si="12"/>
        <v>0</v>
      </c>
      <c r="EY64" s="8">
        <f t="shared" si="114"/>
        <v>0</v>
      </c>
      <c r="EZ64" s="8">
        <f t="shared" si="115"/>
        <v>0</v>
      </c>
      <c r="FA64" s="290">
        <f t="shared" si="116"/>
        <v>4843.5200000000004</v>
      </c>
      <c r="FB64" s="290">
        <v>426.08</v>
      </c>
      <c r="FC64" s="143">
        <v>426.08</v>
      </c>
      <c r="FD64" s="143">
        <v>426.08</v>
      </c>
      <c r="FE64" s="143">
        <v>426.08</v>
      </c>
      <c r="FF64" s="143">
        <v>426.08</v>
      </c>
      <c r="FG64" s="143">
        <v>426.08</v>
      </c>
      <c r="FH64" s="143">
        <v>571.76</v>
      </c>
      <c r="FI64" s="143">
        <v>571.76</v>
      </c>
      <c r="FJ64" s="143">
        <v>571.76</v>
      </c>
      <c r="FK64" s="143">
        <v>571.76</v>
      </c>
      <c r="FL64" s="143"/>
      <c r="FM64" s="143"/>
      <c r="FN64" s="8">
        <f t="shared" si="117"/>
        <v>5836.0938572831901</v>
      </c>
      <c r="FO64" s="290">
        <v>0</v>
      </c>
      <c r="FP64" s="290">
        <v>0</v>
      </c>
      <c r="FQ64" s="290">
        <v>2536.5832454351025</v>
      </c>
      <c r="FR64" s="290">
        <v>0</v>
      </c>
      <c r="FS64" s="290">
        <v>0</v>
      </c>
      <c r="FT64" s="290">
        <v>0</v>
      </c>
      <c r="FU64" s="290">
        <v>0</v>
      </c>
      <c r="FV64" s="290">
        <v>3299.5106118480876</v>
      </c>
      <c r="FW64" s="290">
        <v>0</v>
      </c>
      <c r="FX64" s="290">
        <v>0</v>
      </c>
      <c r="FY64" s="290"/>
      <c r="FZ64" s="290"/>
      <c r="GA64" s="143">
        <f t="shared" si="118"/>
        <v>992.57385728318968</v>
      </c>
      <c r="GB64" s="8">
        <f t="shared" si="119"/>
        <v>0</v>
      </c>
      <c r="GC64" s="8">
        <f t="shared" si="120"/>
        <v>992.57385728318968</v>
      </c>
      <c r="GD64" s="290">
        <f t="shared" si="121"/>
        <v>0</v>
      </c>
      <c r="GE64" s="143"/>
      <c r="GF64" s="143"/>
      <c r="GG64" s="143"/>
      <c r="GH64" s="143"/>
      <c r="GI64" s="143"/>
      <c r="GJ64" s="143"/>
      <c r="GK64" s="143"/>
      <c r="GL64" s="143"/>
      <c r="GM64" s="143"/>
      <c r="GN64" s="143"/>
      <c r="GO64" s="143"/>
      <c r="GP64" s="143"/>
      <c r="GQ64" s="8">
        <f t="shared" si="122"/>
        <v>0</v>
      </c>
      <c r="GR64" s="290">
        <v>0</v>
      </c>
      <c r="GS64" s="290">
        <f>VLOOKUP(C64,'[2]Фін.рез.(витрати)'!$C$8:$V$94,20,0)</f>
        <v>0</v>
      </c>
      <c r="GT64" s="290"/>
      <c r="GU64" s="290"/>
      <c r="GV64" s="143">
        <f t="shared" si="123"/>
        <v>0</v>
      </c>
      <c r="GW64" s="8">
        <f t="shared" si="13"/>
        <v>0</v>
      </c>
      <c r="GX64" s="8">
        <f t="shared" si="14"/>
        <v>0</v>
      </c>
      <c r="GY64" s="290">
        <f t="shared" si="124"/>
        <v>8056.880000000001</v>
      </c>
      <c r="GZ64" s="290">
        <v>712.8</v>
      </c>
      <c r="HA64" s="143">
        <v>712.8</v>
      </c>
      <c r="HB64" s="143">
        <v>712.8</v>
      </c>
      <c r="HC64" s="143">
        <v>712.8</v>
      </c>
      <c r="HD64" s="143">
        <v>712.8</v>
      </c>
      <c r="HE64" s="143">
        <v>712.8</v>
      </c>
      <c r="HF64" s="143">
        <v>945.02</v>
      </c>
      <c r="HG64" s="143">
        <v>945.02</v>
      </c>
      <c r="HH64" s="143">
        <v>945.02</v>
      </c>
      <c r="HI64" s="143">
        <v>945.02</v>
      </c>
      <c r="HJ64" s="143"/>
      <c r="HK64" s="143"/>
      <c r="HL64" s="8">
        <f t="shared" si="125"/>
        <v>7889.8300514987477</v>
      </c>
      <c r="HM64" s="290">
        <v>1036.3315382219994</v>
      </c>
      <c r="HN64" s="290">
        <v>765.64866056301116</v>
      </c>
      <c r="HO64" s="290">
        <v>899.45740836803247</v>
      </c>
      <c r="HP64" s="290">
        <v>678.08774261077815</v>
      </c>
      <c r="HQ64" s="290">
        <v>769.60064540608312</v>
      </c>
      <c r="HR64" s="290">
        <v>767.76927687568821</v>
      </c>
      <c r="HS64" s="290">
        <v>707.45505316545382</v>
      </c>
      <c r="HT64" s="290">
        <v>703.30986535218096</v>
      </c>
      <c r="HU64" s="290">
        <v>790.60092678119213</v>
      </c>
      <c r="HV64" s="290">
        <v>771.56893415432705</v>
      </c>
      <c r="HW64" s="290"/>
      <c r="HX64" s="290"/>
      <c r="HY64" s="8">
        <f t="shared" si="15"/>
        <v>-167.04994850125331</v>
      </c>
      <c r="HZ64" s="8">
        <f t="shared" si="16"/>
        <v>-167.04994850125331</v>
      </c>
      <c r="IA64" s="8">
        <f t="shared" si="17"/>
        <v>0</v>
      </c>
      <c r="IB64" s="291">
        <f t="shared" si="126"/>
        <v>0</v>
      </c>
      <c r="IC64" s="291">
        <v>0</v>
      </c>
      <c r="ID64" s="150">
        <v>0</v>
      </c>
      <c r="IE64" s="150">
        <v>0</v>
      </c>
      <c r="IF64" s="291">
        <v>0</v>
      </c>
      <c r="IG64" s="291">
        <v>0</v>
      </c>
      <c r="IH64" s="291">
        <v>0</v>
      </c>
      <c r="II64" s="291">
        <v>0</v>
      </c>
      <c r="IJ64" s="291"/>
      <c r="IK64" s="291"/>
      <c r="IL64" s="291"/>
      <c r="IM64" s="291"/>
      <c r="IN64" s="291"/>
      <c r="IO64" s="88">
        <f t="shared" si="127"/>
        <v>0</v>
      </c>
      <c r="IP64" s="290">
        <v>0</v>
      </c>
      <c r="IQ64" s="290">
        <v>0</v>
      </c>
      <c r="IR64" s="290">
        <v>0</v>
      </c>
      <c r="IS64" s="290">
        <v>0</v>
      </c>
      <c r="IT64" s="290">
        <v>0</v>
      </c>
      <c r="IU64" s="290">
        <v>0</v>
      </c>
      <c r="IV64" s="290">
        <v>0</v>
      </c>
      <c r="IW64" s="290">
        <v>0</v>
      </c>
      <c r="IX64" s="290">
        <v>0</v>
      </c>
      <c r="IY64" s="290">
        <v>0</v>
      </c>
      <c r="IZ64" s="290"/>
      <c r="JA64" s="290"/>
      <c r="JB64" s="150">
        <f t="shared" si="18"/>
        <v>0</v>
      </c>
      <c r="JC64" s="88">
        <f t="shared" si="19"/>
        <v>0</v>
      </c>
      <c r="JD64" s="88">
        <f t="shared" si="20"/>
        <v>0</v>
      </c>
      <c r="JE64" s="291">
        <f t="shared" si="128"/>
        <v>0</v>
      </c>
      <c r="JF64" s="291">
        <v>0</v>
      </c>
      <c r="JG64" s="150">
        <v>0</v>
      </c>
      <c r="JH64" s="150">
        <v>0</v>
      </c>
      <c r="JI64" s="150">
        <v>0</v>
      </c>
      <c r="JJ64" s="150">
        <v>0</v>
      </c>
      <c r="JK64" s="150">
        <v>0</v>
      </c>
      <c r="JL64" s="150">
        <v>0</v>
      </c>
      <c r="JM64" s="150">
        <v>0</v>
      </c>
      <c r="JN64" s="150">
        <v>0</v>
      </c>
      <c r="JO64" s="150">
        <v>0</v>
      </c>
      <c r="JP64" s="150"/>
      <c r="JQ64" s="150"/>
      <c r="JR64" s="291">
        <f t="shared" si="129"/>
        <v>0</v>
      </c>
      <c r="JS64" s="290">
        <v>0</v>
      </c>
      <c r="JT64" s="290">
        <v>0</v>
      </c>
      <c r="JU64" s="290">
        <v>0</v>
      </c>
      <c r="JV64" s="290">
        <v>0</v>
      </c>
      <c r="JW64" s="290">
        <v>0</v>
      </c>
      <c r="JX64" s="290">
        <v>0</v>
      </c>
      <c r="JY64" s="290">
        <v>0</v>
      </c>
      <c r="JZ64" s="290">
        <v>0</v>
      </c>
      <c r="KA64" s="290">
        <v>0</v>
      </c>
      <c r="KB64" s="290">
        <v>0</v>
      </c>
      <c r="KC64" s="290"/>
      <c r="KD64" s="290"/>
      <c r="KE64" s="150">
        <f t="shared" si="21"/>
        <v>0</v>
      </c>
      <c r="KF64" s="88">
        <f t="shared" si="22"/>
        <v>0</v>
      </c>
      <c r="KG64" s="88">
        <f t="shared" si="23"/>
        <v>0</v>
      </c>
      <c r="KH64" s="291">
        <f t="shared" si="130"/>
        <v>1569.12</v>
      </c>
      <c r="KI64" s="291">
        <v>138.04</v>
      </c>
      <c r="KJ64" s="150">
        <v>138.04</v>
      </c>
      <c r="KK64" s="150">
        <v>138.04</v>
      </c>
      <c r="KL64" s="150">
        <v>138.04</v>
      </c>
      <c r="KM64" s="150">
        <v>138.04</v>
      </c>
      <c r="KN64" s="150">
        <v>138.04</v>
      </c>
      <c r="KO64" s="150">
        <v>185.22</v>
      </c>
      <c r="KP64" s="150">
        <v>185.22</v>
      </c>
      <c r="KQ64" s="150">
        <v>185.22</v>
      </c>
      <c r="KR64" s="150">
        <v>185.22</v>
      </c>
      <c r="KS64" s="150"/>
      <c r="KT64" s="150"/>
      <c r="KU64" s="88">
        <f t="shared" si="131"/>
        <v>2189.3269210293138</v>
      </c>
      <c r="KV64" s="290">
        <v>188.15094383180659</v>
      </c>
      <c r="KW64" s="290">
        <v>201.17449268051283</v>
      </c>
      <c r="KX64" s="290">
        <v>199.90474490374979</v>
      </c>
      <c r="KY64" s="290">
        <v>190.11721407034926</v>
      </c>
      <c r="KZ64" s="290">
        <v>198.33921400979224</v>
      </c>
      <c r="LA64" s="290">
        <v>255.26631251455646</v>
      </c>
      <c r="LB64" s="290">
        <v>236.90911095123028</v>
      </c>
      <c r="LC64" s="290">
        <v>235.2459468010741</v>
      </c>
      <c r="LD64" s="290">
        <v>242.60782208277669</v>
      </c>
      <c r="LE64" s="290">
        <v>241.61111918346541</v>
      </c>
      <c r="LF64" s="290"/>
      <c r="LG64" s="290"/>
      <c r="LH64" s="150">
        <f t="shared" si="132"/>
        <v>620.20692102931389</v>
      </c>
      <c r="LI64" s="88">
        <f t="shared" si="24"/>
        <v>0</v>
      </c>
      <c r="LJ64" s="88">
        <f t="shared" si="25"/>
        <v>620.20692102931389</v>
      </c>
      <c r="LK64" s="88">
        <f t="shared" si="133"/>
        <v>0</v>
      </c>
      <c r="LL64" s="150"/>
      <c r="LM64" s="150"/>
      <c r="LN64" s="150"/>
      <c r="LO64" s="150"/>
      <c r="LP64" s="150"/>
      <c r="LQ64" s="150"/>
      <c r="LR64" s="150"/>
      <c r="LS64" s="150"/>
      <c r="LT64" s="150"/>
      <c r="LU64" s="150"/>
      <c r="LV64" s="150"/>
      <c r="LW64" s="150"/>
      <c r="LX64" s="88">
        <f t="shared" si="26"/>
        <v>0</v>
      </c>
      <c r="LY64" s="150"/>
      <c r="LZ64" s="150"/>
      <c r="MA64" s="150"/>
      <c r="MB64" s="150"/>
      <c r="MC64" s="150"/>
      <c r="MD64" s="150"/>
      <c r="ME64" s="150"/>
      <c r="MF64" s="150"/>
      <c r="MG64" s="150"/>
      <c r="MH64" s="150"/>
      <c r="MI64" s="150"/>
      <c r="MJ64" s="291">
        <v>0</v>
      </c>
      <c r="MK64" s="150"/>
      <c r="ML64" s="88">
        <f t="shared" si="27"/>
        <v>0</v>
      </c>
      <c r="MM64" s="88">
        <f t="shared" si="28"/>
        <v>0</v>
      </c>
      <c r="MN64" s="88">
        <f t="shared" si="134"/>
        <v>20694.8</v>
      </c>
      <c r="MO64" s="88">
        <v>1994.86</v>
      </c>
      <c r="MP64" s="150">
        <v>1994.86</v>
      </c>
      <c r="MQ64" s="150">
        <v>1994.86</v>
      </c>
      <c r="MR64" s="150">
        <v>1994.86</v>
      </c>
      <c r="MS64" s="150">
        <v>1994.86</v>
      </c>
      <c r="MT64" s="150">
        <v>1994.86</v>
      </c>
      <c r="MU64" s="150">
        <v>2181.41</v>
      </c>
      <c r="MV64" s="150">
        <v>2181.41</v>
      </c>
      <c r="MW64" s="150">
        <v>2181.41</v>
      </c>
      <c r="MX64" s="150">
        <v>2181.41</v>
      </c>
      <c r="MY64" s="150"/>
      <c r="MZ64" s="150"/>
      <c r="NA64" s="88">
        <f t="shared" si="135"/>
        <v>33643.231447898259</v>
      </c>
      <c r="NB64" s="8">
        <v>31167.640554547252</v>
      </c>
      <c r="NC64" s="8">
        <v>0</v>
      </c>
      <c r="ND64" s="8">
        <v>898.89118403643874</v>
      </c>
      <c r="NE64" s="8">
        <v>670.92935490030004</v>
      </c>
      <c r="NF64" s="8">
        <v>0</v>
      </c>
      <c r="NG64" s="8">
        <v>84.172093242456057</v>
      </c>
      <c r="NH64" s="8">
        <v>0</v>
      </c>
      <c r="NI64" s="8">
        <v>0</v>
      </c>
      <c r="NJ64" s="8">
        <v>0</v>
      </c>
      <c r="NK64" s="8">
        <v>821.59826117181456</v>
      </c>
      <c r="NL64" s="8"/>
      <c r="NM64" s="8"/>
      <c r="NN64" s="150">
        <f t="shared" si="136"/>
        <v>12948.43144789826</v>
      </c>
      <c r="NO64" s="88">
        <f t="shared" si="29"/>
        <v>0</v>
      </c>
      <c r="NP64" s="88">
        <f t="shared" si="30"/>
        <v>12948.43144789826</v>
      </c>
      <c r="NQ64" s="86">
        <f t="shared" si="31"/>
        <v>9893.02</v>
      </c>
      <c r="NR64" s="289">
        <f t="shared" si="32"/>
        <v>0</v>
      </c>
      <c r="NS64" s="288">
        <f t="shared" si="33"/>
        <v>-9893.02</v>
      </c>
      <c r="NT64" s="88">
        <f t="shared" si="34"/>
        <v>-9893.02</v>
      </c>
      <c r="NU64" s="88">
        <f t="shared" si="35"/>
        <v>0</v>
      </c>
      <c r="NV64" s="290">
        <f t="shared" si="137"/>
        <v>2510.34</v>
      </c>
      <c r="NW64" s="290">
        <v>227.91</v>
      </c>
      <c r="NX64" s="143">
        <v>227.91</v>
      </c>
      <c r="NY64" s="143">
        <v>227.91</v>
      </c>
      <c r="NZ64" s="290">
        <v>227.91</v>
      </c>
      <c r="OA64" s="290">
        <v>227.91</v>
      </c>
      <c r="OB64" s="290">
        <v>227.91</v>
      </c>
      <c r="OC64" s="290">
        <v>285.72000000000003</v>
      </c>
      <c r="OD64" s="290">
        <v>285.72000000000003</v>
      </c>
      <c r="OE64" s="290">
        <v>285.72000000000003</v>
      </c>
      <c r="OF64" s="290">
        <v>285.72000000000003</v>
      </c>
      <c r="OG64" s="290"/>
      <c r="OH64" s="290"/>
      <c r="OI64" s="8">
        <f t="shared" si="138"/>
        <v>0</v>
      </c>
      <c r="OJ64" s="8">
        <v>0</v>
      </c>
      <c r="OK64" s="8">
        <v>0</v>
      </c>
      <c r="OL64" s="8">
        <v>0</v>
      </c>
      <c r="OM64" s="8"/>
      <c r="ON64" s="8">
        <v>0</v>
      </c>
      <c r="OO64" s="8">
        <v>0</v>
      </c>
      <c r="OP64" s="8">
        <v>0</v>
      </c>
      <c r="OQ64" s="8">
        <v>0</v>
      </c>
      <c r="OR64" s="8">
        <v>0</v>
      </c>
      <c r="OS64" s="8">
        <v>0</v>
      </c>
      <c r="OT64" s="8"/>
      <c r="OU64" s="8"/>
      <c r="OV64" s="143">
        <f t="shared" si="139"/>
        <v>-2510.34</v>
      </c>
      <c r="OW64" s="8">
        <f t="shared" si="36"/>
        <v>-2510.34</v>
      </c>
      <c r="OX64" s="8">
        <f t="shared" si="37"/>
        <v>0</v>
      </c>
      <c r="OY64" s="290">
        <f t="shared" si="140"/>
        <v>3588.3800000000006</v>
      </c>
      <c r="OZ64" s="290">
        <v>342.03</v>
      </c>
      <c r="PA64" s="143">
        <v>342.03</v>
      </c>
      <c r="PB64" s="143">
        <v>342.03</v>
      </c>
      <c r="PC64" s="143">
        <v>342.03</v>
      </c>
      <c r="PD64" s="143">
        <v>342.03</v>
      </c>
      <c r="PE64" s="143">
        <v>342.03</v>
      </c>
      <c r="PF64" s="143">
        <v>384.05</v>
      </c>
      <c r="PG64" s="143">
        <v>384.05</v>
      </c>
      <c r="PH64" s="143">
        <v>384.05</v>
      </c>
      <c r="PI64" s="143">
        <v>384.05</v>
      </c>
      <c r="PJ64" s="143"/>
      <c r="PK64" s="143"/>
      <c r="PL64" s="8">
        <f t="shared" si="141"/>
        <v>0</v>
      </c>
      <c r="PM64" s="290">
        <v>0</v>
      </c>
      <c r="PN64" s="290">
        <v>0</v>
      </c>
      <c r="PO64" s="290">
        <v>0</v>
      </c>
      <c r="PP64" s="290">
        <v>0</v>
      </c>
      <c r="PQ64" s="290">
        <v>0</v>
      </c>
      <c r="PR64" s="290">
        <v>0</v>
      </c>
      <c r="PS64" s="290">
        <v>0</v>
      </c>
      <c r="PT64" s="290">
        <v>0</v>
      </c>
      <c r="PU64" s="290">
        <v>0</v>
      </c>
      <c r="PV64" s="290">
        <v>0</v>
      </c>
      <c r="PW64" s="290"/>
      <c r="PX64" s="290"/>
      <c r="PY64" s="143">
        <f t="shared" si="142"/>
        <v>-3588.3800000000006</v>
      </c>
      <c r="PZ64" s="8">
        <f t="shared" si="38"/>
        <v>-3588.3800000000006</v>
      </c>
      <c r="QA64" s="8">
        <f t="shared" si="39"/>
        <v>0</v>
      </c>
      <c r="QB64" s="290">
        <f t="shared" si="143"/>
        <v>622.57999999999993</v>
      </c>
      <c r="QC64" s="290">
        <v>55.15</v>
      </c>
      <c r="QD64" s="143">
        <v>55.15</v>
      </c>
      <c r="QE64" s="143">
        <v>55.15</v>
      </c>
      <c r="QF64" s="143">
        <v>55.15</v>
      </c>
      <c r="QG64" s="143">
        <v>55.15</v>
      </c>
      <c r="QH64" s="143">
        <v>55.15</v>
      </c>
      <c r="QI64" s="143">
        <v>72.92</v>
      </c>
      <c r="QJ64" s="143">
        <v>72.92</v>
      </c>
      <c r="QK64" s="143">
        <v>72.92</v>
      </c>
      <c r="QL64" s="143">
        <v>72.92</v>
      </c>
      <c r="QM64" s="143"/>
      <c r="QN64" s="143"/>
      <c r="QO64" s="8">
        <f t="shared" si="144"/>
        <v>0</v>
      </c>
      <c r="QP64" s="290">
        <v>0</v>
      </c>
      <c r="QQ64" s="290">
        <v>0</v>
      </c>
      <c r="QR64" s="290">
        <v>0</v>
      </c>
      <c r="QS64" s="290"/>
      <c r="QT64" s="290">
        <v>0</v>
      </c>
      <c r="QU64" s="290"/>
      <c r="QV64" s="290"/>
      <c r="QW64" s="290">
        <v>0</v>
      </c>
      <c r="QX64" s="290"/>
      <c r="QY64" s="290">
        <v>0</v>
      </c>
      <c r="QZ64" s="290"/>
      <c r="RA64" s="290"/>
      <c r="RB64" s="143">
        <f t="shared" si="145"/>
        <v>-622.57999999999993</v>
      </c>
      <c r="RC64" s="8">
        <f t="shared" si="40"/>
        <v>-622.57999999999993</v>
      </c>
      <c r="RD64" s="8">
        <f t="shared" si="41"/>
        <v>0</v>
      </c>
      <c r="RE64" s="290">
        <f t="shared" si="146"/>
        <v>2094.02</v>
      </c>
      <c r="RF64" s="8">
        <v>190.53</v>
      </c>
      <c r="RG64" s="143">
        <v>190.53</v>
      </c>
      <c r="RH64" s="143">
        <v>190.53</v>
      </c>
      <c r="RI64" s="143">
        <v>190.53</v>
      </c>
      <c r="RJ64" s="143">
        <v>190.53</v>
      </c>
      <c r="RK64" s="143">
        <v>190.53</v>
      </c>
      <c r="RL64" s="292">
        <v>237.71</v>
      </c>
      <c r="RM64" s="143">
        <v>237.71</v>
      </c>
      <c r="RN64" s="143">
        <v>237.71</v>
      </c>
      <c r="RO64" s="143">
        <v>237.71</v>
      </c>
      <c r="RP64" s="143"/>
      <c r="RQ64" s="143"/>
      <c r="RR64" s="8">
        <f t="shared" si="147"/>
        <v>0</v>
      </c>
      <c r="RS64" s="290">
        <v>0</v>
      </c>
      <c r="RT64" s="290"/>
      <c r="RU64" s="290">
        <v>0</v>
      </c>
      <c r="RV64" s="290">
        <v>0</v>
      </c>
      <c r="RW64" s="290">
        <v>0</v>
      </c>
      <c r="RX64" s="290">
        <v>0</v>
      </c>
      <c r="RY64" s="290"/>
      <c r="RZ64" s="290">
        <v>0</v>
      </c>
      <c r="SA64" s="290">
        <v>0</v>
      </c>
      <c r="SB64" s="290">
        <v>0</v>
      </c>
      <c r="SC64" s="290"/>
      <c r="SD64" s="290"/>
      <c r="SE64" s="8">
        <f t="shared" si="42"/>
        <v>-2094.02</v>
      </c>
      <c r="SF64" s="8">
        <f t="shared" si="43"/>
        <v>-2094.02</v>
      </c>
      <c r="SG64" s="8">
        <f t="shared" si="44"/>
        <v>0</v>
      </c>
      <c r="SH64" s="290">
        <f t="shared" si="148"/>
        <v>0</v>
      </c>
      <c r="SI64" s="290">
        <v>0</v>
      </c>
      <c r="SJ64" s="143">
        <v>0</v>
      </c>
      <c r="SK64" s="143">
        <v>0</v>
      </c>
      <c r="SL64" s="143">
        <v>0</v>
      </c>
      <c r="SM64" s="143">
        <v>0</v>
      </c>
      <c r="SN64" s="143">
        <v>0</v>
      </c>
      <c r="SO64" s="143">
        <v>0</v>
      </c>
      <c r="SP64" s="143">
        <v>0</v>
      </c>
      <c r="SQ64" s="143">
        <v>0</v>
      </c>
      <c r="SR64" s="143">
        <v>0</v>
      </c>
      <c r="SS64" s="143"/>
      <c r="ST64" s="143"/>
      <c r="SU64" s="8">
        <f t="shared" si="149"/>
        <v>0</v>
      </c>
      <c r="SV64" s="290">
        <v>0</v>
      </c>
      <c r="SW64" s="290">
        <v>0</v>
      </c>
      <c r="SX64" s="290">
        <v>0</v>
      </c>
      <c r="SY64" s="290">
        <v>0</v>
      </c>
      <c r="SZ64" s="290">
        <v>0</v>
      </c>
      <c r="TA64" s="290"/>
      <c r="TB64" s="290"/>
      <c r="TC64" s="290">
        <v>0</v>
      </c>
      <c r="TD64" s="290">
        <v>0</v>
      </c>
      <c r="TE64" s="290">
        <f>VLOOKUP(C64,'[2]Фін.рез.(витрати)'!$C$8:$AH$94,32,0)</f>
        <v>0</v>
      </c>
      <c r="TF64" s="290"/>
      <c r="TG64" s="290"/>
      <c r="TH64" s="8">
        <f t="shared" si="45"/>
        <v>0</v>
      </c>
      <c r="TI64" s="8">
        <f t="shared" si="46"/>
        <v>0</v>
      </c>
      <c r="TJ64" s="8">
        <f t="shared" si="47"/>
        <v>0</v>
      </c>
      <c r="TK64" s="290">
        <f t="shared" si="150"/>
        <v>1035.8800000000001</v>
      </c>
      <c r="TL64" s="290">
        <v>91.36</v>
      </c>
      <c r="TM64" s="143">
        <v>91.36</v>
      </c>
      <c r="TN64" s="143">
        <v>91.36</v>
      </c>
      <c r="TO64" s="143">
        <v>91.36</v>
      </c>
      <c r="TP64" s="143">
        <v>91.36</v>
      </c>
      <c r="TQ64" s="143">
        <v>91.36</v>
      </c>
      <c r="TR64" s="143">
        <v>121.93</v>
      </c>
      <c r="TS64" s="143">
        <v>121.93</v>
      </c>
      <c r="TT64" s="143">
        <v>121.93</v>
      </c>
      <c r="TU64" s="143">
        <v>121.93</v>
      </c>
      <c r="TV64" s="143"/>
      <c r="TW64" s="143"/>
      <c r="TX64" s="8">
        <f t="shared" si="151"/>
        <v>0</v>
      </c>
      <c r="TY64" s="290">
        <v>0</v>
      </c>
      <c r="TZ64" s="290">
        <v>0</v>
      </c>
      <c r="UA64" s="290">
        <v>0</v>
      </c>
      <c r="UB64" s="290">
        <v>0</v>
      </c>
      <c r="UC64" s="290">
        <v>0</v>
      </c>
      <c r="UD64" s="290">
        <v>0</v>
      </c>
      <c r="UE64" s="290">
        <v>0</v>
      </c>
      <c r="UF64" s="290">
        <v>0</v>
      </c>
      <c r="UG64" s="290">
        <v>0</v>
      </c>
      <c r="UH64" s="290">
        <f>VLOOKUP(C64,'[2]Фін.рез.(витрати)'!$C$8:$AI$94,33,0)</f>
        <v>0</v>
      </c>
      <c r="UI64" s="290"/>
      <c r="UJ64" s="290"/>
      <c r="UK64" s="8">
        <f t="shared" si="48"/>
        <v>-1035.8800000000001</v>
      </c>
      <c r="UL64" s="8">
        <f t="shared" si="49"/>
        <v>-1035.8800000000001</v>
      </c>
      <c r="UM64" s="8">
        <f t="shared" si="50"/>
        <v>0</v>
      </c>
      <c r="UN64" s="290">
        <f t="shared" si="152"/>
        <v>41.820000000000007</v>
      </c>
      <c r="UO64" s="290">
        <v>3.65</v>
      </c>
      <c r="UP64" s="143">
        <v>3.65</v>
      </c>
      <c r="UQ64" s="143">
        <v>3.65</v>
      </c>
      <c r="UR64" s="143">
        <v>3.65</v>
      </c>
      <c r="US64" s="143">
        <v>3.65</v>
      </c>
      <c r="UT64" s="143">
        <v>3.65</v>
      </c>
      <c r="UU64" s="143">
        <v>4.9800000000000004</v>
      </c>
      <c r="UV64" s="143">
        <v>4.9800000000000004</v>
      </c>
      <c r="UW64" s="143">
        <v>4.9800000000000004</v>
      </c>
      <c r="UX64" s="143">
        <v>4.9800000000000004</v>
      </c>
      <c r="UY64" s="143"/>
      <c r="UZ64" s="143"/>
      <c r="VA64" s="8">
        <f t="shared" si="51"/>
        <v>0</v>
      </c>
      <c r="VB64" s="143"/>
      <c r="VC64" s="143"/>
      <c r="VD64" s="143"/>
      <c r="VE64" s="143"/>
      <c r="VF64" s="143"/>
      <c r="VG64" s="143"/>
      <c r="VH64" s="143"/>
      <c r="VI64" s="143"/>
      <c r="VJ64" s="143"/>
      <c r="VK64" s="143"/>
      <c r="VL64" s="143"/>
      <c r="VM64" s="143"/>
      <c r="VN64" s="8">
        <f t="shared" si="52"/>
        <v>-41.820000000000007</v>
      </c>
      <c r="VO64" s="8">
        <f t="shared" si="53"/>
        <v>-41.820000000000007</v>
      </c>
      <c r="VP64" s="8">
        <f t="shared" si="54"/>
        <v>0</v>
      </c>
      <c r="VQ64" s="88">
        <f t="shared" si="55"/>
        <v>0</v>
      </c>
      <c r="VR64" s="150"/>
      <c r="VS64" s="150"/>
      <c r="VT64" s="150"/>
      <c r="VU64" s="150"/>
      <c r="VV64" s="150"/>
      <c r="VW64" s="150"/>
      <c r="VX64" s="150"/>
      <c r="VY64" s="150"/>
      <c r="VZ64" s="150"/>
      <c r="WA64" s="150"/>
      <c r="WB64" s="150"/>
      <c r="WC64" s="150"/>
      <c r="WD64" s="88">
        <f t="shared" si="56"/>
        <v>0</v>
      </c>
      <c r="WE64" s="143"/>
      <c r="WF64" s="143"/>
      <c r="WG64" s="143"/>
      <c r="WH64" s="143"/>
      <c r="WI64" s="143"/>
      <c r="WJ64" s="143"/>
      <c r="WK64" s="143"/>
      <c r="WL64" s="143"/>
      <c r="WM64" s="143"/>
      <c r="WN64" s="143"/>
      <c r="WO64" s="143"/>
      <c r="WP64" s="143"/>
      <c r="WQ64" s="88">
        <f t="shared" si="57"/>
        <v>0</v>
      </c>
      <c r="WR64" s="88">
        <f t="shared" si="58"/>
        <v>0</v>
      </c>
      <c r="WS64" s="88">
        <f t="shared" si="59"/>
        <v>0</v>
      </c>
      <c r="WT64" s="291">
        <f t="shared" si="153"/>
        <v>28293.86</v>
      </c>
      <c r="WU64" s="291">
        <v>2484.0700000000002</v>
      </c>
      <c r="WV64" s="150">
        <v>2484.0700000000002</v>
      </c>
      <c r="WW64" s="150">
        <v>2484.0700000000002</v>
      </c>
      <c r="WX64" s="150">
        <v>2484.0700000000002</v>
      </c>
      <c r="WY64" s="150">
        <v>2484.0700000000002</v>
      </c>
      <c r="WZ64" s="150">
        <v>2484.0700000000002</v>
      </c>
      <c r="XA64" s="150">
        <v>3347.36</v>
      </c>
      <c r="XB64" s="150">
        <v>3347.36</v>
      </c>
      <c r="XC64" s="150">
        <v>3347.36</v>
      </c>
      <c r="XD64" s="150">
        <v>3347.36</v>
      </c>
      <c r="XE64" s="150"/>
      <c r="XF64" s="150"/>
      <c r="XG64" s="291">
        <f t="shared" si="154"/>
        <v>35729.181065947996</v>
      </c>
      <c r="XH64" s="290">
        <v>3931.0852675222195</v>
      </c>
      <c r="XI64" s="290">
        <v>3852.7747057286588</v>
      </c>
      <c r="XJ64" s="290"/>
      <c r="XK64" s="290">
        <v>2864.250938287063</v>
      </c>
      <c r="XL64" s="290">
        <v>3407.2247817426519</v>
      </c>
      <c r="XM64" s="290">
        <v>3644.6439361771745</v>
      </c>
      <c r="XN64" s="290">
        <v>4230.1070886241896</v>
      </c>
      <c r="XO64" s="290">
        <v>4557.9805223331095</v>
      </c>
      <c r="XP64" s="290">
        <v>5068.6886162488618</v>
      </c>
      <c r="XQ64" s="290">
        <f>VLOOKUP(C64,'[2]Фін.рез.(витрати)'!$C$8:$AL$94,36,0)</f>
        <v>4172.4252092840616</v>
      </c>
      <c r="XR64" s="290"/>
      <c r="XS64" s="290"/>
      <c r="XT64" s="88">
        <f t="shared" si="60"/>
        <v>7435.3210659479955</v>
      </c>
      <c r="XU64" s="88">
        <f t="shared" si="61"/>
        <v>0</v>
      </c>
      <c r="XV64" s="88">
        <f t="shared" si="62"/>
        <v>7435.3210659479955</v>
      </c>
      <c r="XW64" s="291">
        <f t="shared" si="155"/>
        <v>13336.8</v>
      </c>
      <c r="XX64" s="291">
        <v>1178.58</v>
      </c>
      <c r="XY64" s="150">
        <v>1178.58</v>
      </c>
      <c r="XZ64" s="150">
        <v>1178.58</v>
      </c>
      <c r="YA64" s="150">
        <v>1178.58</v>
      </c>
      <c r="YB64" s="150">
        <v>1178.58</v>
      </c>
      <c r="YC64" s="150">
        <v>1178.58</v>
      </c>
      <c r="YD64" s="150">
        <v>1566.33</v>
      </c>
      <c r="YE64" s="150">
        <v>1566.33</v>
      </c>
      <c r="YF64" s="150">
        <v>1566.33</v>
      </c>
      <c r="YG64" s="150">
        <v>1566.33</v>
      </c>
      <c r="YH64" s="150"/>
      <c r="YI64" s="150"/>
      <c r="YJ64" s="88">
        <f t="shared" si="156"/>
        <v>12734.58661001666</v>
      </c>
      <c r="YK64" s="290">
        <v>1518.722134895542</v>
      </c>
      <c r="YL64" s="290">
        <v>1142.0019308081489</v>
      </c>
      <c r="YM64" s="290">
        <v>1168.7812163012977</v>
      </c>
      <c r="YN64" s="290">
        <v>1136.5811792610903</v>
      </c>
      <c r="YO64" s="290">
        <v>1121.0167055348027</v>
      </c>
      <c r="YP64" s="290">
        <v>1136.1795460073652</v>
      </c>
      <c r="YQ64" s="290">
        <v>1402.6843607990704</v>
      </c>
      <c r="YR64" s="290">
        <v>1387.5067278048925</v>
      </c>
      <c r="YS64" s="290">
        <v>1342.655089376427</v>
      </c>
      <c r="YT64" s="290">
        <f>VLOOKUP(C64,'[2]Фін.рез.(витрати)'!$C$8:$AM$94,37,0)</f>
        <v>1378.4577192280246</v>
      </c>
      <c r="YU64" s="290"/>
      <c r="YV64" s="290"/>
      <c r="YW64" s="143">
        <f t="shared" si="157"/>
        <v>-602.21338998333886</v>
      </c>
      <c r="YX64" s="88">
        <f t="shared" si="63"/>
        <v>-602.21338998333886</v>
      </c>
      <c r="YY64" s="88">
        <f t="shared" si="64"/>
        <v>0</v>
      </c>
      <c r="YZ64" s="291">
        <f t="shared" si="158"/>
        <v>4812.3200000000006</v>
      </c>
      <c r="ZA64" s="291">
        <v>455.32</v>
      </c>
      <c r="ZB64" s="150">
        <v>455.32</v>
      </c>
      <c r="ZC64" s="150">
        <v>455.32</v>
      </c>
      <c r="ZD64" s="150">
        <v>455.32</v>
      </c>
      <c r="ZE64" s="150">
        <v>455.32</v>
      </c>
      <c r="ZF64" s="150">
        <v>455.32</v>
      </c>
      <c r="ZG64" s="150">
        <v>520.1</v>
      </c>
      <c r="ZH64" s="150">
        <v>520.1</v>
      </c>
      <c r="ZI64" s="150">
        <v>520.1</v>
      </c>
      <c r="ZJ64" s="150">
        <v>520.1</v>
      </c>
      <c r="ZK64" s="150"/>
      <c r="ZL64" s="150"/>
      <c r="ZM64" s="88">
        <f t="shared" si="159"/>
        <v>9150.6534122504381</v>
      </c>
      <c r="ZN64" s="291"/>
      <c r="ZO64" s="290">
        <v>997.81838313697835</v>
      </c>
      <c r="ZP64" s="290">
        <v>6423.3219638732462</v>
      </c>
      <c r="ZQ64" s="290">
        <v>1729.5130652402124</v>
      </c>
      <c r="ZR64" s="290"/>
      <c r="ZS64" s="290"/>
      <c r="ZT64" s="290"/>
      <c r="ZU64" s="290"/>
      <c r="ZV64" s="290"/>
      <c r="ZW64" s="290"/>
      <c r="ZX64" s="290"/>
      <c r="ZY64" s="290"/>
      <c r="ZZ64" s="88">
        <f t="shared" si="65"/>
        <v>4338.3334122504375</v>
      </c>
      <c r="AAA64" s="88">
        <f t="shared" si="66"/>
        <v>0</v>
      </c>
      <c r="AAB64" s="88">
        <f t="shared" si="67"/>
        <v>4338.3334122504375</v>
      </c>
      <c r="AAC64" s="291">
        <f t="shared" si="160"/>
        <v>522.26</v>
      </c>
      <c r="AAD64" s="291">
        <v>51.83</v>
      </c>
      <c r="AAE64" s="150">
        <v>51.83</v>
      </c>
      <c r="AAF64" s="150">
        <v>51.83</v>
      </c>
      <c r="AAG64" s="150">
        <v>51.83</v>
      </c>
      <c r="AAH64" s="150">
        <v>51.83</v>
      </c>
      <c r="AAI64" s="150">
        <v>51.83</v>
      </c>
      <c r="AAJ64" s="150">
        <v>52.82</v>
      </c>
      <c r="AAK64" s="150">
        <v>52.82</v>
      </c>
      <c r="AAL64" s="150">
        <v>52.82</v>
      </c>
      <c r="AAM64" s="150">
        <v>52.82</v>
      </c>
      <c r="AAN64" s="150"/>
      <c r="AAO64" s="150"/>
      <c r="AAP64" s="88">
        <f t="shared" si="161"/>
        <v>1556.4857691943998</v>
      </c>
      <c r="AAQ64" s="290">
        <v>161.04823536999999</v>
      </c>
      <c r="AAR64" s="290">
        <v>157.4617592658</v>
      </c>
      <c r="AAS64" s="290">
        <v>157.09202035999999</v>
      </c>
      <c r="AAT64" s="290">
        <v>156.29536669999999</v>
      </c>
      <c r="AAU64" s="290">
        <v>157.01569963859998</v>
      </c>
      <c r="AAV64" s="290">
        <v>157.01950923999999</v>
      </c>
      <c r="AAW64" s="290">
        <v>153.35755929999999</v>
      </c>
      <c r="AAX64" s="290">
        <v>152.15946525999999</v>
      </c>
      <c r="AAY64" s="290">
        <v>151.05865236</v>
      </c>
      <c r="AAZ64" s="290">
        <f>VLOOKUP(C64,'[2]Фін.рез.(витрати)'!$C$8:$AO$94,39,0)</f>
        <v>153.9775017</v>
      </c>
      <c r="ABA64" s="290"/>
      <c r="ABB64" s="290"/>
      <c r="ABC64" s="88">
        <f t="shared" si="68"/>
        <v>1034.2257691943998</v>
      </c>
      <c r="ABD64" s="88">
        <f t="shared" si="69"/>
        <v>0</v>
      </c>
      <c r="ABE64" s="88">
        <f t="shared" si="70"/>
        <v>1034.2257691943998</v>
      </c>
      <c r="ABF64" s="291">
        <f t="shared" si="162"/>
        <v>115.66000000000003</v>
      </c>
      <c r="ABG64" s="291">
        <v>11.47</v>
      </c>
      <c r="ABH64" s="150">
        <v>11.47</v>
      </c>
      <c r="ABI64" s="150">
        <v>11.47</v>
      </c>
      <c r="ABJ64" s="150">
        <v>11.47</v>
      </c>
      <c r="ABK64" s="150">
        <v>11.47</v>
      </c>
      <c r="ABL64" s="150">
        <v>11.47</v>
      </c>
      <c r="ABM64" s="150">
        <v>11.71</v>
      </c>
      <c r="ABN64" s="150">
        <v>11.71</v>
      </c>
      <c r="ABO64" s="150">
        <v>11.71</v>
      </c>
      <c r="ABP64" s="150">
        <v>11.71</v>
      </c>
      <c r="ABQ64" s="150"/>
      <c r="ABR64" s="150"/>
      <c r="ABS64" s="88">
        <f t="shared" si="163"/>
        <v>0</v>
      </c>
      <c r="ABT64" s="290">
        <v>0</v>
      </c>
      <c r="ABU64" s="290"/>
      <c r="ABV64" s="290"/>
      <c r="ABW64" s="290"/>
      <c r="ABX64" s="290"/>
      <c r="ABY64" s="290"/>
      <c r="ABZ64" s="290"/>
      <c r="ACA64" s="290">
        <v>0</v>
      </c>
      <c r="ACB64" s="290">
        <v>0</v>
      </c>
      <c r="ACC64" s="290">
        <f>VLOOKUP(C64,'[2]Фін.рез.(витрати)'!$C$8:$AP$94,40,0)</f>
        <v>0</v>
      </c>
      <c r="ACD64" s="290"/>
      <c r="ACE64" s="290"/>
      <c r="ACF64" s="88">
        <f t="shared" si="71"/>
        <v>-115.66000000000003</v>
      </c>
      <c r="ACG64" s="88">
        <f t="shared" si="72"/>
        <v>-115.66000000000003</v>
      </c>
      <c r="ACH64" s="88">
        <f t="shared" si="73"/>
        <v>0</v>
      </c>
      <c r="ACI64" s="86">
        <f t="shared" si="74"/>
        <v>6728.58</v>
      </c>
      <c r="ACJ64" s="88">
        <f t="shared" si="75"/>
        <v>7126.3080812160006</v>
      </c>
      <c r="ACK64" s="288">
        <f t="shared" si="76"/>
        <v>397.72808121600065</v>
      </c>
      <c r="ACL64" s="88">
        <f t="shared" si="77"/>
        <v>0</v>
      </c>
      <c r="ACM64" s="88">
        <f t="shared" si="78"/>
        <v>397.72808121600065</v>
      </c>
      <c r="ACN64" s="290">
        <f t="shared" si="164"/>
        <v>6728.58</v>
      </c>
      <c r="ACO64" s="290">
        <v>692.65</v>
      </c>
      <c r="ACP64" s="143">
        <v>692.65</v>
      </c>
      <c r="ACQ64" s="143">
        <v>692.65</v>
      </c>
      <c r="ACR64" s="143">
        <v>692.65</v>
      </c>
      <c r="ACS64" s="143">
        <v>692.65</v>
      </c>
      <c r="ACT64" s="143">
        <v>692.65</v>
      </c>
      <c r="ACU64" s="143">
        <v>643.16999999999996</v>
      </c>
      <c r="ACV64" s="143">
        <v>643.16999999999996</v>
      </c>
      <c r="ACW64" s="143">
        <v>643.16999999999996</v>
      </c>
      <c r="ACX64" s="143">
        <v>643.16999999999996</v>
      </c>
      <c r="ACY64" s="143"/>
      <c r="ACZ64" s="143"/>
      <c r="ADA64" s="8">
        <f t="shared" si="165"/>
        <v>7126.3080812160006</v>
      </c>
      <c r="ADB64" s="290">
        <v>963.63592199999994</v>
      </c>
      <c r="ADC64" s="290">
        <v>405.54538952400003</v>
      </c>
      <c r="ADD64" s="290">
        <v>380.0723256</v>
      </c>
      <c r="ADE64" s="290">
        <v>561.11821199999997</v>
      </c>
      <c r="ADF64" s="290">
        <v>412.56618289200003</v>
      </c>
      <c r="ADG64" s="290">
        <v>988.54846200000009</v>
      </c>
      <c r="ADH64" s="290">
        <v>853.78424399999994</v>
      </c>
      <c r="ADI64" s="290">
        <v>886.69889279999995</v>
      </c>
      <c r="ADJ64" s="290">
        <v>833.12591040000007</v>
      </c>
      <c r="ADK64" s="290">
        <f>VLOOKUP(C64,'[2]Фін.рез.(витрати)'!$C$8:$AR$94,42,0)</f>
        <v>841.21253999999999</v>
      </c>
      <c r="ADL64" s="290"/>
      <c r="ADM64" s="290"/>
      <c r="ADN64" s="8">
        <f t="shared" si="79"/>
        <v>397.72808121600065</v>
      </c>
      <c r="ADO64" s="8">
        <f t="shared" si="80"/>
        <v>0</v>
      </c>
      <c r="ADP64" s="8">
        <f t="shared" si="81"/>
        <v>397.72808121600065</v>
      </c>
      <c r="ADQ64" s="290">
        <f t="shared" si="166"/>
        <v>0</v>
      </c>
      <c r="ADR64" s="290">
        <v>0</v>
      </c>
      <c r="ADS64" s="143">
        <v>0</v>
      </c>
      <c r="ADT64" s="143">
        <v>0</v>
      </c>
      <c r="ADU64" s="143">
        <v>0</v>
      </c>
      <c r="ADV64" s="143">
        <v>0</v>
      </c>
      <c r="ADW64" s="143">
        <v>0</v>
      </c>
      <c r="ADX64" s="143">
        <v>0</v>
      </c>
      <c r="ADY64" s="143">
        <v>0</v>
      </c>
      <c r="ADZ64" s="143">
        <v>0</v>
      </c>
      <c r="AEA64" s="143">
        <v>0</v>
      </c>
      <c r="AEB64" s="143"/>
      <c r="AEC64" s="143"/>
      <c r="AED64" s="8">
        <f t="shared" si="167"/>
        <v>0</v>
      </c>
      <c r="AEE64" s="290">
        <v>0</v>
      </c>
      <c r="AEF64" s="290">
        <v>0</v>
      </c>
      <c r="AEG64" s="290">
        <v>0</v>
      </c>
      <c r="AEH64" s="290">
        <v>0</v>
      </c>
      <c r="AEI64" s="290">
        <v>0</v>
      </c>
      <c r="AEJ64" s="290">
        <v>0</v>
      </c>
      <c r="AEK64" s="290">
        <v>0</v>
      </c>
      <c r="AEL64" s="290">
        <v>0</v>
      </c>
      <c r="AEM64" s="290">
        <v>0</v>
      </c>
      <c r="AEN64" s="290">
        <f>VLOOKUP(C64,'[2]Фін.рез.(витрати)'!$C$8:$AS$94,43,0)</f>
        <v>0</v>
      </c>
      <c r="AEO64" s="290"/>
      <c r="AEP64" s="290"/>
      <c r="AEQ64" s="8">
        <f t="shared" si="82"/>
        <v>0</v>
      </c>
      <c r="AER64" s="8">
        <f t="shared" si="83"/>
        <v>0</v>
      </c>
      <c r="AES64" s="8">
        <f t="shared" si="84"/>
        <v>0</v>
      </c>
      <c r="AET64" s="290">
        <f t="shared" si="168"/>
        <v>0</v>
      </c>
      <c r="AEU64" s="290"/>
      <c r="AEV64" s="143"/>
      <c r="AEW64" s="143"/>
      <c r="AEX64" s="143"/>
      <c r="AEY64" s="143"/>
      <c r="AEZ64" s="143"/>
      <c r="AFA64" s="143"/>
      <c r="AFB64" s="143"/>
      <c r="AFC64" s="143"/>
      <c r="AFD64" s="143"/>
      <c r="AFE64" s="143"/>
      <c r="AFF64" s="143"/>
      <c r="AFG64" s="8">
        <f t="shared" si="169"/>
        <v>0</v>
      </c>
      <c r="AFH64" s="290"/>
      <c r="AFI64" s="290"/>
      <c r="AFJ64" s="290"/>
      <c r="AFK64" s="290"/>
      <c r="AFL64" s="290"/>
      <c r="AFM64" s="290"/>
      <c r="AFN64" s="290"/>
      <c r="AFO64" s="290"/>
      <c r="AFP64" s="290"/>
      <c r="AFQ64" s="290"/>
      <c r="AFR64" s="290"/>
      <c r="AFS64" s="290"/>
      <c r="AFT64" s="8">
        <f t="shared" si="85"/>
        <v>0</v>
      </c>
      <c r="AFU64" s="8">
        <f t="shared" si="86"/>
        <v>0</v>
      </c>
      <c r="AFV64" s="94">
        <f t="shared" si="87"/>
        <v>0</v>
      </c>
      <c r="AFW64" s="293">
        <f t="shared" si="88"/>
        <v>110155.40000000001</v>
      </c>
      <c r="AFX64" s="294">
        <f t="shared" si="89"/>
        <v>130053.8443713247</v>
      </c>
      <c r="AFY64" s="295">
        <f t="shared" si="90"/>
        <v>19898.444371324687</v>
      </c>
      <c r="AFZ64" s="8">
        <f t="shared" si="170"/>
        <v>0</v>
      </c>
      <c r="AGA64" s="95">
        <f t="shared" si="171"/>
        <v>19898.444371324687</v>
      </c>
      <c r="AGB64" s="296">
        <f t="shared" si="91"/>
        <v>132186.48000000001</v>
      </c>
      <c r="AGC64" s="295">
        <f t="shared" si="91"/>
        <v>156064.61324558963</v>
      </c>
      <c r="AGD64" s="295">
        <f t="shared" si="92"/>
        <v>23878.133245589619</v>
      </c>
      <c r="AGE64" s="8">
        <f t="shared" si="93"/>
        <v>0</v>
      </c>
      <c r="AGF64" s="94">
        <f t="shared" si="94"/>
        <v>23878.133245589619</v>
      </c>
      <c r="AGG64" s="107">
        <f t="shared" si="172"/>
        <v>6609.3240000000005</v>
      </c>
      <c r="AGH64" s="140">
        <f t="shared" si="173"/>
        <v>7803.2306622794822</v>
      </c>
      <c r="AGI64" s="295">
        <f t="shared" si="95"/>
        <v>1193.9066622794817</v>
      </c>
      <c r="AGJ64" s="8">
        <f t="shared" si="96"/>
        <v>0</v>
      </c>
      <c r="AGK64" s="95">
        <f t="shared" si="97"/>
        <v>1193.9066622794817</v>
      </c>
      <c r="AGL64" s="108">
        <f t="shared" si="174"/>
        <v>138795.804</v>
      </c>
      <c r="AGM64" s="108">
        <f t="shared" si="174"/>
        <v>163867.8439078691</v>
      </c>
      <c r="AGN64" s="297">
        <f t="shared" si="99"/>
        <v>25072.039907869097</v>
      </c>
      <c r="AGO64" s="108">
        <f t="shared" si="100"/>
        <v>0</v>
      </c>
      <c r="AGP64" s="109">
        <f t="shared" si="101"/>
        <v>25072.039907869097</v>
      </c>
      <c r="AGQ64" s="139">
        <f t="shared" si="175"/>
        <v>4.7619047619047623E-2</v>
      </c>
      <c r="AGR64" s="298"/>
      <c r="AGS64" s="298">
        <v>0.05</v>
      </c>
      <c r="AGT64" s="299"/>
      <c r="AGU64" s="177"/>
      <c r="AGV64" s="9"/>
      <c r="AGW64" s="9"/>
      <c r="AGX64" s="9"/>
      <c r="AGY64" s="9"/>
      <c r="AGZ64" s="9"/>
      <c r="AHA64" s="9"/>
      <c r="AHB64" s="9"/>
      <c r="AHC64" s="9"/>
      <c r="AHD64" s="9"/>
      <c r="AHE64" s="9"/>
      <c r="AHF64" s="9"/>
      <c r="AHG64" s="9"/>
      <c r="AHH64" s="9"/>
    </row>
    <row r="65" spans="1:892" s="141" customFormat="1" ht="12.75" outlineLevel="1" x14ac:dyDescent="0.25">
      <c r="A65" s="154">
        <v>495</v>
      </c>
      <c r="B65" s="285">
        <v>3</v>
      </c>
      <c r="C65" s="300" t="s">
        <v>766</v>
      </c>
      <c r="D65" s="301">
        <v>2</v>
      </c>
      <c r="E65" s="149">
        <v>888.76</v>
      </c>
      <c r="F65" s="288">
        <f t="shared" si="0"/>
        <v>11894.86</v>
      </c>
      <c r="G65" s="289">
        <f t="shared" si="1"/>
        <v>13514.667359308733</v>
      </c>
      <c r="H65" s="288">
        <f t="shared" si="2"/>
        <v>1619.807359308732</v>
      </c>
      <c r="I65" s="88">
        <f t="shared" si="3"/>
        <v>0</v>
      </c>
      <c r="J65" s="88">
        <f t="shared" si="4"/>
        <v>1619.807359308732</v>
      </c>
      <c r="K65" s="290">
        <f t="shared" si="102"/>
        <v>3553.96</v>
      </c>
      <c r="L65" s="143">
        <v>313.2</v>
      </c>
      <c r="M65" s="143">
        <v>313.2</v>
      </c>
      <c r="N65" s="143">
        <v>313.2</v>
      </c>
      <c r="O65" s="143">
        <v>313.2</v>
      </c>
      <c r="P65" s="143">
        <v>313.2</v>
      </c>
      <c r="Q65" s="143">
        <v>313.2</v>
      </c>
      <c r="R65" s="143">
        <v>418.69</v>
      </c>
      <c r="S65" s="143">
        <v>418.69</v>
      </c>
      <c r="T65" s="143">
        <v>418.69</v>
      </c>
      <c r="U65" s="143">
        <v>418.69</v>
      </c>
      <c r="V65" s="143"/>
      <c r="W65" s="143"/>
      <c r="X65" s="143">
        <f t="shared" si="103"/>
        <v>4360.0321899442461</v>
      </c>
      <c r="Y65" s="290">
        <v>0</v>
      </c>
      <c r="Z65" s="290">
        <v>0</v>
      </c>
      <c r="AA65" s="290">
        <v>1996.8356330494928</v>
      </c>
      <c r="AB65" s="290">
        <v>0</v>
      </c>
      <c r="AC65" s="290">
        <v>0</v>
      </c>
      <c r="AD65" s="290">
        <v>0</v>
      </c>
      <c r="AE65" s="290">
        <v>0</v>
      </c>
      <c r="AF65" s="290">
        <v>0</v>
      </c>
      <c r="AG65" s="290">
        <v>2363.1965568947535</v>
      </c>
      <c r="AH65" s="290">
        <v>0</v>
      </c>
      <c r="AI65" s="290"/>
      <c r="AJ65" s="290"/>
      <c r="AK65" s="143"/>
      <c r="AL65" s="143">
        <f t="shared" si="104"/>
        <v>0</v>
      </c>
      <c r="AM65" s="143">
        <f t="shared" si="5"/>
        <v>0</v>
      </c>
      <c r="AN65" s="290">
        <f t="shared" si="105"/>
        <v>842.16000000000008</v>
      </c>
      <c r="AO65" s="143">
        <v>74.12</v>
      </c>
      <c r="AP65" s="143">
        <v>74.12</v>
      </c>
      <c r="AQ65" s="143">
        <v>74.12</v>
      </c>
      <c r="AR65" s="143">
        <v>74.12</v>
      </c>
      <c r="AS65" s="143">
        <v>74.12</v>
      </c>
      <c r="AT65" s="143">
        <v>74.12</v>
      </c>
      <c r="AU65" s="143">
        <v>99.36</v>
      </c>
      <c r="AV65" s="143">
        <v>99.36</v>
      </c>
      <c r="AW65" s="143">
        <v>99.36</v>
      </c>
      <c r="AX65" s="143">
        <v>99.36</v>
      </c>
      <c r="AY65" s="143"/>
      <c r="AZ65" s="143"/>
      <c r="BA65" s="8">
        <f t="shared" si="106"/>
        <v>1069.4813310050245</v>
      </c>
      <c r="BB65" s="290">
        <v>0</v>
      </c>
      <c r="BC65" s="290">
        <v>0</v>
      </c>
      <c r="BD65" s="290">
        <v>489.80744896909755</v>
      </c>
      <c r="BE65" s="290">
        <v>0</v>
      </c>
      <c r="BF65" s="290">
        <v>0</v>
      </c>
      <c r="BG65" s="290">
        <v>0</v>
      </c>
      <c r="BH65" s="290">
        <v>0</v>
      </c>
      <c r="BI65" s="290">
        <v>0</v>
      </c>
      <c r="BJ65" s="290">
        <v>579.67388203592702</v>
      </c>
      <c r="BK65" s="290">
        <v>0</v>
      </c>
      <c r="BL65" s="290"/>
      <c r="BM65" s="290"/>
      <c r="BN65" s="143"/>
      <c r="BO65" s="8">
        <f t="shared" si="6"/>
        <v>0</v>
      </c>
      <c r="BP65" s="8">
        <f t="shared" si="7"/>
        <v>0</v>
      </c>
      <c r="BQ65" s="290">
        <f t="shared" si="107"/>
        <v>511.08000000000004</v>
      </c>
      <c r="BR65" s="143">
        <v>48.62</v>
      </c>
      <c r="BS65" s="263">
        <v>48.62</v>
      </c>
      <c r="BT65" s="143">
        <v>48.62</v>
      </c>
      <c r="BU65" s="143">
        <v>48.62</v>
      </c>
      <c r="BV65" s="143">
        <v>48.62</v>
      </c>
      <c r="BW65" s="143">
        <v>48.62</v>
      </c>
      <c r="BX65" s="143">
        <v>54.84</v>
      </c>
      <c r="BY65" s="143">
        <v>54.84</v>
      </c>
      <c r="BZ65" s="143">
        <v>54.84</v>
      </c>
      <c r="CA65" s="143">
        <v>54.84</v>
      </c>
      <c r="CB65" s="143"/>
      <c r="CC65" s="143"/>
      <c r="CD65" s="290">
        <f t="shared" si="108"/>
        <v>546.76087496179991</v>
      </c>
      <c r="CE65" s="290">
        <v>56.572877015000003</v>
      </c>
      <c r="CF65" s="290">
        <v>55.313022965100004</v>
      </c>
      <c r="CG65" s="290">
        <v>55.183141419999998</v>
      </c>
      <c r="CH65" s="290">
        <v>54.903293650000002</v>
      </c>
      <c r="CI65" s="290">
        <v>55.156331546700002</v>
      </c>
      <c r="CJ65" s="290">
        <v>55.157645474999995</v>
      </c>
      <c r="CK65" s="290">
        <v>53.871303349999998</v>
      </c>
      <c r="CL65" s="290">
        <v>53.450437969999996</v>
      </c>
      <c r="CM65" s="290">
        <v>53.063745419999996</v>
      </c>
      <c r="CN65" s="290">
        <v>54.089076149999997</v>
      </c>
      <c r="CO65" s="290"/>
      <c r="CP65" s="290"/>
      <c r="CQ65" s="143"/>
      <c r="CR65" s="8">
        <f t="shared" si="8"/>
        <v>0</v>
      </c>
      <c r="CS65" s="8">
        <f t="shared" si="9"/>
        <v>0</v>
      </c>
      <c r="CT65" s="290">
        <f t="shared" si="109"/>
        <v>0</v>
      </c>
      <c r="CU65" s="290">
        <v>0</v>
      </c>
      <c r="CV65" s="143">
        <v>0</v>
      </c>
      <c r="CW65" s="143">
        <v>0</v>
      </c>
      <c r="CX65" s="143">
        <v>0</v>
      </c>
      <c r="CY65" s="143">
        <v>0</v>
      </c>
      <c r="CZ65" s="143">
        <v>0</v>
      </c>
      <c r="DA65" s="143">
        <v>0</v>
      </c>
      <c r="DB65" s="143">
        <v>0</v>
      </c>
      <c r="DC65" s="143">
        <v>0</v>
      </c>
      <c r="DD65" s="143">
        <v>0</v>
      </c>
      <c r="DE65" s="143"/>
      <c r="DF65" s="143"/>
      <c r="DG65" s="290">
        <f t="shared" si="110"/>
        <v>0</v>
      </c>
      <c r="DH65" s="290">
        <v>0</v>
      </c>
      <c r="DI65" s="290">
        <v>0</v>
      </c>
      <c r="DJ65" s="290">
        <v>0</v>
      </c>
      <c r="DK65" s="290">
        <v>0</v>
      </c>
      <c r="DL65" s="290">
        <v>0</v>
      </c>
      <c r="DM65" s="290">
        <v>0</v>
      </c>
      <c r="DN65" s="290">
        <v>0</v>
      </c>
      <c r="DO65" s="290">
        <v>0</v>
      </c>
      <c r="DP65" s="290">
        <v>0</v>
      </c>
      <c r="DQ65" s="290">
        <v>0</v>
      </c>
      <c r="DR65" s="290"/>
      <c r="DS65" s="290"/>
      <c r="DT65" s="143">
        <f t="shared" si="111"/>
        <v>0</v>
      </c>
      <c r="DU65" s="8">
        <f t="shared" si="10"/>
        <v>0</v>
      </c>
      <c r="DV65" s="8">
        <f t="shared" si="112"/>
        <v>0</v>
      </c>
      <c r="DW65" s="290">
        <f t="shared" si="176"/>
        <v>0</v>
      </c>
      <c r="DX65" s="290">
        <v>0</v>
      </c>
      <c r="DY65" s="143">
        <v>0</v>
      </c>
      <c r="DZ65" s="143">
        <v>0</v>
      </c>
      <c r="EA65" s="143">
        <v>0</v>
      </c>
      <c r="EB65" s="143">
        <v>0</v>
      </c>
      <c r="EC65" s="143">
        <v>0</v>
      </c>
      <c r="ED65" s="143">
        <v>0</v>
      </c>
      <c r="EE65" s="143">
        <v>0</v>
      </c>
      <c r="EF65" s="143">
        <v>0</v>
      </c>
      <c r="EG65" s="143">
        <v>0</v>
      </c>
      <c r="EH65" s="143"/>
      <c r="EI65" s="143"/>
      <c r="EJ65" s="143"/>
      <c r="EK65" s="290">
        <f t="shared" si="113"/>
        <v>0</v>
      </c>
      <c r="EL65" s="290">
        <v>0</v>
      </c>
      <c r="EM65" s="290">
        <v>0</v>
      </c>
      <c r="EN65" s="290">
        <v>0</v>
      </c>
      <c r="EO65" s="290">
        <v>0</v>
      </c>
      <c r="EP65" s="290">
        <v>0</v>
      </c>
      <c r="EQ65" s="290">
        <v>0</v>
      </c>
      <c r="ER65" s="290">
        <v>0</v>
      </c>
      <c r="ES65" s="290">
        <v>0</v>
      </c>
      <c r="ET65" s="290">
        <v>0</v>
      </c>
      <c r="EU65" s="290">
        <v>0</v>
      </c>
      <c r="EV65" s="290"/>
      <c r="EW65" s="290"/>
      <c r="EX65" s="8">
        <f t="shared" si="12"/>
        <v>0</v>
      </c>
      <c r="EY65" s="8">
        <f t="shared" si="114"/>
        <v>0</v>
      </c>
      <c r="EZ65" s="8">
        <f t="shared" si="115"/>
        <v>0</v>
      </c>
      <c r="FA65" s="290">
        <f t="shared" si="116"/>
        <v>2646.7600000000007</v>
      </c>
      <c r="FB65" s="290">
        <v>232.86</v>
      </c>
      <c r="FC65" s="143">
        <v>232.86</v>
      </c>
      <c r="FD65" s="143">
        <v>232.86</v>
      </c>
      <c r="FE65" s="143">
        <v>232.86</v>
      </c>
      <c r="FF65" s="143">
        <v>232.86</v>
      </c>
      <c r="FG65" s="143">
        <v>232.86</v>
      </c>
      <c r="FH65" s="143">
        <v>312.39999999999998</v>
      </c>
      <c r="FI65" s="143">
        <v>312.39999999999998</v>
      </c>
      <c r="FJ65" s="143">
        <v>312.39999999999998</v>
      </c>
      <c r="FK65" s="143">
        <v>312.39999999999998</v>
      </c>
      <c r="FL65" s="143"/>
      <c r="FM65" s="143"/>
      <c r="FN65" s="8">
        <f t="shared" si="117"/>
        <v>3317.0959284878827</v>
      </c>
      <c r="FO65" s="290">
        <v>0</v>
      </c>
      <c r="FP65" s="290">
        <v>0</v>
      </c>
      <c r="FQ65" s="290">
        <v>0</v>
      </c>
      <c r="FR65" s="290">
        <v>1541.5323310530621</v>
      </c>
      <c r="FS65" s="290">
        <v>0</v>
      </c>
      <c r="FT65" s="290">
        <v>0</v>
      </c>
      <c r="FU65" s="290">
        <v>0</v>
      </c>
      <c r="FV65" s="290">
        <v>0</v>
      </c>
      <c r="FW65" s="290">
        <v>1775.5635974348208</v>
      </c>
      <c r="FX65" s="290">
        <v>0</v>
      </c>
      <c r="FY65" s="290"/>
      <c r="FZ65" s="290"/>
      <c r="GA65" s="143">
        <f t="shared" si="118"/>
        <v>670.33592848788203</v>
      </c>
      <c r="GB65" s="8">
        <f t="shared" si="119"/>
        <v>0</v>
      </c>
      <c r="GC65" s="8">
        <f t="shared" si="120"/>
        <v>670.33592848788203</v>
      </c>
      <c r="GD65" s="290">
        <f t="shared" si="121"/>
        <v>0</v>
      </c>
      <c r="GE65" s="143"/>
      <c r="GF65" s="143"/>
      <c r="GG65" s="143"/>
      <c r="GH65" s="143"/>
      <c r="GI65" s="143"/>
      <c r="GJ65" s="143"/>
      <c r="GK65" s="143"/>
      <c r="GL65" s="143"/>
      <c r="GM65" s="143"/>
      <c r="GN65" s="143"/>
      <c r="GO65" s="143"/>
      <c r="GP65" s="143"/>
      <c r="GQ65" s="8">
        <f t="shared" si="122"/>
        <v>0</v>
      </c>
      <c r="GR65" s="290">
        <v>0</v>
      </c>
      <c r="GS65" s="290">
        <f>VLOOKUP(C65,'[2]Фін.рез.(витрати)'!$C$8:$V$94,20,0)</f>
        <v>0</v>
      </c>
      <c r="GT65" s="290"/>
      <c r="GU65" s="290"/>
      <c r="GV65" s="143">
        <f t="shared" si="123"/>
        <v>0</v>
      </c>
      <c r="GW65" s="8">
        <f t="shared" si="13"/>
        <v>0</v>
      </c>
      <c r="GX65" s="8">
        <f t="shared" si="14"/>
        <v>0</v>
      </c>
      <c r="GY65" s="290">
        <f t="shared" si="124"/>
        <v>4340.8999999999996</v>
      </c>
      <c r="GZ65" s="290">
        <v>384.39</v>
      </c>
      <c r="HA65" s="143">
        <v>384.39</v>
      </c>
      <c r="HB65" s="143">
        <v>384.39</v>
      </c>
      <c r="HC65" s="143">
        <v>384.39</v>
      </c>
      <c r="HD65" s="143">
        <v>384.39</v>
      </c>
      <c r="HE65" s="143">
        <v>384.39</v>
      </c>
      <c r="HF65" s="143">
        <v>508.64</v>
      </c>
      <c r="HG65" s="143">
        <v>508.64</v>
      </c>
      <c r="HH65" s="143">
        <v>508.64</v>
      </c>
      <c r="HI65" s="143">
        <v>508.64</v>
      </c>
      <c r="HJ65" s="143"/>
      <c r="HK65" s="143"/>
      <c r="HL65" s="8">
        <f t="shared" si="125"/>
        <v>4221.2970349097768</v>
      </c>
      <c r="HM65" s="290">
        <v>554.46862871894257</v>
      </c>
      <c r="HN65" s="290">
        <v>409.64512537292569</v>
      </c>
      <c r="HO65" s="290">
        <v>481.23684112186362</v>
      </c>
      <c r="HP65" s="290">
        <v>362.79739343026785</v>
      </c>
      <c r="HQ65" s="290">
        <v>411.75955645587396</v>
      </c>
      <c r="HR65" s="290">
        <v>410.77971905801843</v>
      </c>
      <c r="HS65" s="290">
        <v>378.50979029541691</v>
      </c>
      <c r="HT65" s="290">
        <v>376.29198979640751</v>
      </c>
      <c r="HU65" s="290">
        <v>422.99534036026614</v>
      </c>
      <c r="HV65" s="290">
        <v>412.81265029979397</v>
      </c>
      <c r="HW65" s="290"/>
      <c r="HX65" s="290"/>
      <c r="HY65" s="8">
        <f t="shared" si="15"/>
        <v>-119.60296509022282</v>
      </c>
      <c r="HZ65" s="8">
        <f t="shared" si="16"/>
        <v>-119.60296509022282</v>
      </c>
      <c r="IA65" s="8">
        <f t="shared" si="17"/>
        <v>0</v>
      </c>
      <c r="IB65" s="291">
        <f t="shared" si="126"/>
        <v>0</v>
      </c>
      <c r="IC65" s="291">
        <v>0</v>
      </c>
      <c r="ID65" s="150">
        <v>0</v>
      </c>
      <c r="IE65" s="150">
        <v>0</v>
      </c>
      <c r="IF65" s="291">
        <v>0</v>
      </c>
      <c r="IG65" s="291">
        <v>0</v>
      </c>
      <c r="IH65" s="291">
        <v>0</v>
      </c>
      <c r="II65" s="291">
        <v>0</v>
      </c>
      <c r="IJ65" s="291"/>
      <c r="IK65" s="291"/>
      <c r="IL65" s="291"/>
      <c r="IM65" s="291"/>
      <c r="IN65" s="291"/>
      <c r="IO65" s="88">
        <f t="shared" si="127"/>
        <v>0</v>
      </c>
      <c r="IP65" s="290">
        <v>0</v>
      </c>
      <c r="IQ65" s="290">
        <v>0</v>
      </c>
      <c r="IR65" s="290">
        <v>0</v>
      </c>
      <c r="IS65" s="290">
        <v>0</v>
      </c>
      <c r="IT65" s="290">
        <v>0</v>
      </c>
      <c r="IU65" s="290">
        <v>0</v>
      </c>
      <c r="IV65" s="290">
        <v>0</v>
      </c>
      <c r="IW65" s="290">
        <v>0</v>
      </c>
      <c r="IX65" s="290">
        <v>0</v>
      </c>
      <c r="IY65" s="290">
        <v>0</v>
      </c>
      <c r="IZ65" s="290"/>
      <c r="JA65" s="290"/>
      <c r="JB65" s="150">
        <f t="shared" si="18"/>
        <v>0</v>
      </c>
      <c r="JC65" s="88">
        <f t="shared" si="19"/>
        <v>0</v>
      </c>
      <c r="JD65" s="88">
        <f t="shared" si="20"/>
        <v>0</v>
      </c>
      <c r="JE65" s="291">
        <f t="shared" si="128"/>
        <v>0</v>
      </c>
      <c r="JF65" s="291">
        <v>0</v>
      </c>
      <c r="JG65" s="150">
        <v>0</v>
      </c>
      <c r="JH65" s="150">
        <v>0</v>
      </c>
      <c r="JI65" s="150">
        <v>0</v>
      </c>
      <c r="JJ65" s="150">
        <v>0</v>
      </c>
      <c r="JK65" s="150">
        <v>0</v>
      </c>
      <c r="JL65" s="150">
        <v>0</v>
      </c>
      <c r="JM65" s="150">
        <v>0</v>
      </c>
      <c r="JN65" s="150">
        <v>0</v>
      </c>
      <c r="JO65" s="150">
        <v>0</v>
      </c>
      <c r="JP65" s="150"/>
      <c r="JQ65" s="150"/>
      <c r="JR65" s="291">
        <f t="shared" si="129"/>
        <v>0</v>
      </c>
      <c r="JS65" s="290">
        <v>0</v>
      </c>
      <c r="JT65" s="290">
        <v>0</v>
      </c>
      <c r="JU65" s="290">
        <v>0</v>
      </c>
      <c r="JV65" s="290">
        <v>0</v>
      </c>
      <c r="JW65" s="290">
        <v>0</v>
      </c>
      <c r="JX65" s="290">
        <v>0</v>
      </c>
      <c r="JY65" s="290">
        <v>0</v>
      </c>
      <c r="JZ65" s="290">
        <v>0</v>
      </c>
      <c r="KA65" s="290">
        <v>0</v>
      </c>
      <c r="KB65" s="290">
        <v>0</v>
      </c>
      <c r="KC65" s="290"/>
      <c r="KD65" s="290"/>
      <c r="KE65" s="150">
        <f t="shared" si="21"/>
        <v>0</v>
      </c>
      <c r="KF65" s="88">
        <f t="shared" si="22"/>
        <v>0</v>
      </c>
      <c r="KG65" s="88">
        <f t="shared" si="23"/>
        <v>0</v>
      </c>
      <c r="KH65" s="291">
        <f t="shared" si="130"/>
        <v>266.60000000000002</v>
      </c>
      <c r="KI65" s="291">
        <v>23.46</v>
      </c>
      <c r="KJ65" s="150">
        <v>23.46</v>
      </c>
      <c r="KK65" s="150">
        <v>23.46</v>
      </c>
      <c r="KL65" s="150">
        <v>23.46</v>
      </c>
      <c r="KM65" s="150">
        <v>23.46</v>
      </c>
      <c r="KN65" s="150">
        <v>23.46</v>
      </c>
      <c r="KO65" s="150">
        <v>31.46</v>
      </c>
      <c r="KP65" s="150">
        <v>31.46</v>
      </c>
      <c r="KQ65" s="150">
        <v>31.46</v>
      </c>
      <c r="KR65" s="150">
        <v>31.46</v>
      </c>
      <c r="KS65" s="150"/>
      <c r="KT65" s="150"/>
      <c r="KU65" s="88">
        <f t="shared" si="131"/>
        <v>372.05217141391853</v>
      </c>
      <c r="KV65" s="290">
        <v>31.974195600395028</v>
      </c>
      <c r="KW65" s="290">
        <v>34.187405323499476</v>
      </c>
      <c r="KX65" s="290">
        <v>33.971625572675151</v>
      </c>
      <c r="KY65" s="290">
        <v>32.308341727594893</v>
      </c>
      <c r="KZ65" s="290">
        <v>33.70558071527276</v>
      </c>
      <c r="LA65" s="290">
        <v>43.379718646684942</v>
      </c>
      <c r="LB65" s="290">
        <v>40.260112964630196</v>
      </c>
      <c r="LC65" s="290">
        <v>39.977476402890716</v>
      </c>
      <c r="LD65" s="290">
        <v>41.228546609869298</v>
      </c>
      <c r="LE65" s="290">
        <v>41.059167850406105</v>
      </c>
      <c r="LF65" s="290"/>
      <c r="LG65" s="290"/>
      <c r="LH65" s="150">
        <f t="shared" si="132"/>
        <v>105.45217141391851</v>
      </c>
      <c r="LI65" s="88">
        <f t="shared" si="24"/>
        <v>0</v>
      </c>
      <c r="LJ65" s="88">
        <f t="shared" si="25"/>
        <v>105.45217141391851</v>
      </c>
      <c r="LK65" s="88">
        <f t="shared" si="133"/>
        <v>0</v>
      </c>
      <c r="LL65" s="150"/>
      <c r="LM65" s="150"/>
      <c r="LN65" s="150"/>
      <c r="LO65" s="150"/>
      <c r="LP65" s="150"/>
      <c r="LQ65" s="150"/>
      <c r="LR65" s="150"/>
      <c r="LS65" s="150"/>
      <c r="LT65" s="150"/>
      <c r="LU65" s="150"/>
      <c r="LV65" s="150"/>
      <c r="LW65" s="150"/>
      <c r="LX65" s="88">
        <f t="shared" si="26"/>
        <v>0</v>
      </c>
      <c r="LY65" s="150"/>
      <c r="LZ65" s="150"/>
      <c r="MA65" s="150"/>
      <c r="MB65" s="150"/>
      <c r="MC65" s="150"/>
      <c r="MD65" s="150"/>
      <c r="ME65" s="150"/>
      <c r="MF65" s="150"/>
      <c r="MG65" s="150"/>
      <c r="MH65" s="150"/>
      <c r="MI65" s="150"/>
      <c r="MJ65" s="291">
        <v>0</v>
      </c>
      <c r="MK65" s="150"/>
      <c r="ML65" s="88">
        <f t="shared" si="27"/>
        <v>0</v>
      </c>
      <c r="MM65" s="88">
        <f t="shared" si="28"/>
        <v>0</v>
      </c>
      <c r="MN65" s="88">
        <f t="shared" si="134"/>
        <v>6192.1600000000008</v>
      </c>
      <c r="MO65" s="88">
        <v>398.52</v>
      </c>
      <c r="MP65" s="150">
        <v>398.52</v>
      </c>
      <c r="MQ65" s="150">
        <v>398.52</v>
      </c>
      <c r="MR65" s="150">
        <v>398.52</v>
      </c>
      <c r="MS65" s="150">
        <v>398.52</v>
      </c>
      <c r="MT65" s="150">
        <v>398.52</v>
      </c>
      <c r="MU65" s="150">
        <v>950.26</v>
      </c>
      <c r="MV65" s="150">
        <v>950.26</v>
      </c>
      <c r="MW65" s="150">
        <v>950.26</v>
      </c>
      <c r="MX65" s="150">
        <v>950.26</v>
      </c>
      <c r="MY65" s="150"/>
      <c r="MZ65" s="150"/>
      <c r="NA65" s="88">
        <f t="shared" si="135"/>
        <v>8646.3633198420248</v>
      </c>
      <c r="NB65" s="8">
        <v>5042.9032063700251</v>
      </c>
      <c r="NC65" s="8">
        <v>0</v>
      </c>
      <c r="ND65" s="8">
        <v>0</v>
      </c>
      <c r="NE65" s="8">
        <v>0</v>
      </c>
      <c r="NF65" s="8">
        <v>0</v>
      </c>
      <c r="NG65" s="8">
        <v>0</v>
      </c>
      <c r="NH65" s="8">
        <v>0</v>
      </c>
      <c r="NI65" s="8">
        <v>0</v>
      </c>
      <c r="NJ65" s="8">
        <v>0</v>
      </c>
      <c r="NK65" s="8">
        <v>3603.4601134719987</v>
      </c>
      <c r="NL65" s="8"/>
      <c r="NM65" s="8"/>
      <c r="NN65" s="150">
        <f t="shared" si="136"/>
        <v>2454.203319842024</v>
      </c>
      <c r="NO65" s="88">
        <f t="shared" si="29"/>
        <v>0</v>
      </c>
      <c r="NP65" s="88">
        <f t="shared" si="30"/>
        <v>2454.203319842024</v>
      </c>
      <c r="NQ65" s="86">
        <f t="shared" si="31"/>
        <v>4008.8599999999997</v>
      </c>
      <c r="NR65" s="289">
        <f t="shared" si="32"/>
        <v>0</v>
      </c>
      <c r="NS65" s="288">
        <f t="shared" si="33"/>
        <v>-4008.8599999999997</v>
      </c>
      <c r="NT65" s="88">
        <f t="shared" si="34"/>
        <v>-4008.8599999999997</v>
      </c>
      <c r="NU65" s="88">
        <f t="shared" si="35"/>
        <v>0</v>
      </c>
      <c r="NV65" s="290">
        <f t="shared" si="137"/>
        <v>973.74000000000012</v>
      </c>
      <c r="NW65" s="290">
        <v>87.81</v>
      </c>
      <c r="NX65" s="143">
        <v>87.81</v>
      </c>
      <c r="NY65" s="143">
        <v>87.81</v>
      </c>
      <c r="NZ65" s="290">
        <v>87.81</v>
      </c>
      <c r="OA65" s="290">
        <v>87.81</v>
      </c>
      <c r="OB65" s="290">
        <v>87.81</v>
      </c>
      <c r="OC65" s="290">
        <v>111.72</v>
      </c>
      <c r="OD65" s="290">
        <v>111.72</v>
      </c>
      <c r="OE65" s="290">
        <v>111.72</v>
      </c>
      <c r="OF65" s="290">
        <v>111.72</v>
      </c>
      <c r="OG65" s="290"/>
      <c r="OH65" s="290"/>
      <c r="OI65" s="8">
        <f t="shared" si="138"/>
        <v>0</v>
      </c>
      <c r="OJ65" s="8">
        <v>0</v>
      </c>
      <c r="OK65" s="8">
        <v>0</v>
      </c>
      <c r="OL65" s="8">
        <v>0</v>
      </c>
      <c r="OM65" s="8"/>
      <c r="ON65" s="8">
        <v>0</v>
      </c>
      <c r="OO65" s="8">
        <v>0</v>
      </c>
      <c r="OP65" s="8">
        <v>0</v>
      </c>
      <c r="OQ65" s="8">
        <v>0</v>
      </c>
      <c r="OR65" s="8">
        <v>0</v>
      </c>
      <c r="OS65" s="8">
        <v>0</v>
      </c>
      <c r="OT65" s="8"/>
      <c r="OU65" s="8"/>
      <c r="OV65" s="143">
        <f t="shared" si="139"/>
        <v>-973.74000000000012</v>
      </c>
      <c r="OW65" s="8">
        <f t="shared" si="36"/>
        <v>-973.74000000000012</v>
      </c>
      <c r="OX65" s="8">
        <f t="shared" si="37"/>
        <v>0</v>
      </c>
      <c r="OY65" s="290">
        <f t="shared" si="140"/>
        <v>2009.4999999999998</v>
      </c>
      <c r="OZ65" s="290">
        <v>191.53</v>
      </c>
      <c r="PA65" s="143">
        <v>191.53</v>
      </c>
      <c r="PB65" s="143">
        <v>191.53</v>
      </c>
      <c r="PC65" s="143">
        <v>191.53</v>
      </c>
      <c r="PD65" s="143">
        <v>191.53</v>
      </c>
      <c r="PE65" s="143">
        <v>191.53</v>
      </c>
      <c r="PF65" s="143">
        <v>215.08</v>
      </c>
      <c r="PG65" s="143">
        <v>215.08</v>
      </c>
      <c r="PH65" s="143">
        <v>215.08</v>
      </c>
      <c r="PI65" s="143">
        <v>215.08</v>
      </c>
      <c r="PJ65" s="143"/>
      <c r="PK65" s="143"/>
      <c r="PL65" s="8">
        <f t="shared" si="141"/>
        <v>0</v>
      </c>
      <c r="PM65" s="290">
        <v>0</v>
      </c>
      <c r="PN65" s="290">
        <v>0</v>
      </c>
      <c r="PO65" s="290">
        <v>0</v>
      </c>
      <c r="PP65" s="290">
        <v>0</v>
      </c>
      <c r="PQ65" s="290">
        <v>0</v>
      </c>
      <c r="PR65" s="290">
        <v>0</v>
      </c>
      <c r="PS65" s="290">
        <v>0</v>
      </c>
      <c r="PT65" s="290">
        <v>0</v>
      </c>
      <c r="PU65" s="290">
        <v>0</v>
      </c>
      <c r="PV65" s="290">
        <v>0</v>
      </c>
      <c r="PW65" s="290"/>
      <c r="PX65" s="290"/>
      <c r="PY65" s="143">
        <f t="shared" si="142"/>
        <v>-2009.4999999999998</v>
      </c>
      <c r="PZ65" s="8">
        <f t="shared" si="38"/>
        <v>-2009.4999999999998</v>
      </c>
      <c r="QA65" s="8">
        <f t="shared" si="39"/>
        <v>0</v>
      </c>
      <c r="QB65" s="290">
        <f t="shared" si="143"/>
        <v>293.47999999999996</v>
      </c>
      <c r="QC65" s="290">
        <v>26.04</v>
      </c>
      <c r="QD65" s="143">
        <v>26.04</v>
      </c>
      <c r="QE65" s="143">
        <v>26.04</v>
      </c>
      <c r="QF65" s="143">
        <v>26.04</v>
      </c>
      <c r="QG65" s="143">
        <v>26.04</v>
      </c>
      <c r="QH65" s="143">
        <v>26.04</v>
      </c>
      <c r="QI65" s="143">
        <v>34.31</v>
      </c>
      <c r="QJ65" s="143">
        <v>34.31</v>
      </c>
      <c r="QK65" s="143">
        <v>34.31</v>
      </c>
      <c r="QL65" s="143">
        <v>34.31</v>
      </c>
      <c r="QM65" s="143"/>
      <c r="QN65" s="143"/>
      <c r="QO65" s="8">
        <f t="shared" si="144"/>
        <v>0</v>
      </c>
      <c r="QP65" s="290">
        <v>0</v>
      </c>
      <c r="QQ65" s="290">
        <v>0</v>
      </c>
      <c r="QR65" s="290">
        <v>0</v>
      </c>
      <c r="QS65" s="290"/>
      <c r="QT65" s="290">
        <v>0</v>
      </c>
      <c r="QU65" s="290"/>
      <c r="QV65" s="290"/>
      <c r="QW65" s="290">
        <v>0</v>
      </c>
      <c r="QX65" s="290"/>
      <c r="QY65" s="290">
        <v>0</v>
      </c>
      <c r="QZ65" s="290"/>
      <c r="RA65" s="290"/>
      <c r="RB65" s="143">
        <f t="shared" si="145"/>
        <v>-293.47999999999996</v>
      </c>
      <c r="RC65" s="8">
        <f t="shared" si="40"/>
        <v>-293.47999999999996</v>
      </c>
      <c r="RD65" s="8">
        <f t="shared" si="41"/>
        <v>0</v>
      </c>
      <c r="RE65" s="290">
        <f t="shared" si="146"/>
        <v>0</v>
      </c>
      <c r="RF65" s="8">
        <v>0</v>
      </c>
      <c r="RG65" s="143">
        <v>0</v>
      </c>
      <c r="RH65" s="143">
        <v>0</v>
      </c>
      <c r="RI65" s="143">
        <v>0</v>
      </c>
      <c r="RJ65" s="143">
        <v>0</v>
      </c>
      <c r="RK65" s="143">
        <v>0</v>
      </c>
      <c r="RL65" s="292">
        <v>0</v>
      </c>
      <c r="RM65" s="143">
        <v>0</v>
      </c>
      <c r="RN65" s="143">
        <v>0</v>
      </c>
      <c r="RO65" s="143">
        <v>0</v>
      </c>
      <c r="RP65" s="143"/>
      <c r="RQ65" s="143"/>
      <c r="RR65" s="8">
        <f t="shared" si="147"/>
        <v>0</v>
      </c>
      <c r="RS65" s="290">
        <v>0</v>
      </c>
      <c r="RT65" s="290"/>
      <c r="RU65" s="290">
        <v>0</v>
      </c>
      <c r="RV65" s="290">
        <v>0</v>
      </c>
      <c r="RW65" s="290">
        <v>0</v>
      </c>
      <c r="RX65" s="290">
        <v>0</v>
      </c>
      <c r="RY65" s="290"/>
      <c r="RZ65" s="290">
        <v>0</v>
      </c>
      <c r="SA65" s="290">
        <v>0</v>
      </c>
      <c r="SB65" s="290">
        <v>0</v>
      </c>
      <c r="SC65" s="290"/>
      <c r="SD65" s="290"/>
      <c r="SE65" s="8">
        <f t="shared" si="42"/>
        <v>0</v>
      </c>
      <c r="SF65" s="8">
        <f t="shared" si="43"/>
        <v>0</v>
      </c>
      <c r="SG65" s="8">
        <f t="shared" si="44"/>
        <v>0</v>
      </c>
      <c r="SH65" s="290">
        <f t="shared" si="148"/>
        <v>0</v>
      </c>
      <c r="SI65" s="290">
        <v>0</v>
      </c>
      <c r="SJ65" s="143">
        <v>0</v>
      </c>
      <c r="SK65" s="143">
        <v>0</v>
      </c>
      <c r="SL65" s="143">
        <v>0</v>
      </c>
      <c r="SM65" s="143">
        <v>0</v>
      </c>
      <c r="SN65" s="143">
        <v>0</v>
      </c>
      <c r="SO65" s="143">
        <v>0</v>
      </c>
      <c r="SP65" s="143">
        <v>0</v>
      </c>
      <c r="SQ65" s="143">
        <v>0</v>
      </c>
      <c r="SR65" s="143">
        <v>0</v>
      </c>
      <c r="SS65" s="143"/>
      <c r="ST65" s="143"/>
      <c r="SU65" s="8">
        <f t="shared" si="149"/>
        <v>0</v>
      </c>
      <c r="SV65" s="290">
        <v>0</v>
      </c>
      <c r="SW65" s="290">
        <v>0</v>
      </c>
      <c r="SX65" s="290">
        <v>0</v>
      </c>
      <c r="SY65" s="290">
        <v>0</v>
      </c>
      <c r="SZ65" s="290">
        <v>0</v>
      </c>
      <c r="TA65" s="290"/>
      <c r="TB65" s="290"/>
      <c r="TC65" s="290">
        <v>0</v>
      </c>
      <c r="TD65" s="290">
        <v>0</v>
      </c>
      <c r="TE65" s="290">
        <f>VLOOKUP(C65,'[2]Фін.рез.(витрати)'!$C$8:$AH$94,32,0)</f>
        <v>0</v>
      </c>
      <c r="TF65" s="290"/>
      <c r="TG65" s="290"/>
      <c r="TH65" s="8">
        <f t="shared" si="45"/>
        <v>0</v>
      </c>
      <c r="TI65" s="8">
        <f t="shared" si="46"/>
        <v>0</v>
      </c>
      <c r="TJ65" s="8">
        <f t="shared" si="47"/>
        <v>0</v>
      </c>
      <c r="TK65" s="290">
        <f t="shared" si="150"/>
        <v>698.0200000000001</v>
      </c>
      <c r="TL65" s="290">
        <v>61.59</v>
      </c>
      <c r="TM65" s="143">
        <v>61.59</v>
      </c>
      <c r="TN65" s="143">
        <v>61.59</v>
      </c>
      <c r="TO65" s="143">
        <v>61.59</v>
      </c>
      <c r="TP65" s="143">
        <v>61.59</v>
      </c>
      <c r="TQ65" s="143">
        <v>61.59</v>
      </c>
      <c r="TR65" s="143">
        <v>82.12</v>
      </c>
      <c r="TS65" s="143">
        <v>82.12</v>
      </c>
      <c r="TT65" s="143">
        <v>82.12</v>
      </c>
      <c r="TU65" s="143">
        <v>82.12</v>
      </c>
      <c r="TV65" s="143"/>
      <c r="TW65" s="143"/>
      <c r="TX65" s="8">
        <f t="shared" si="151"/>
        <v>0</v>
      </c>
      <c r="TY65" s="290">
        <v>0</v>
      </c>
      <c r="TZ65" s="290">
        <v>0</v>
      </c>
      <c r="UA65" s="290">
        <v>0</v>
      </c>
      <c r="UB65" s="290">
        <v>0</v>
      </c>
      <c r="UC65" s="290">
        <v>0</v>
      </c>
      <c r="UD65" s="290">
        <v>0</v>
      </c>
      <c r="UE65" s="290">
        <v>0</v>
      </c>
      <c r="UF65" s="290">
        <v>0</v>
      </c>
      <c r="UG65" s="290">
        <v>0</v>
      </c>
      <c r="UH65" s="290">
        <f>VLOOKUP(C65,'[2]Фін.рез.(витрати)'!$C$8:$AI$94,33,0)</f>
        <v>0</v>
      </c>
      <c r="UI65" s="290"/>
      <c r="UJ65" s="290"/>
      <c r="UK65" s="8">
        <f t="shared" si="48"/>
        <v>-698.0200000000001</v>
      </c>
      <c r="UL65" s="8">
        <f t="shared" si="49"/>
        <v>-698.0200000000001</v>
      </c>
      <c r="UM65" s="8">
        <f t="shared" si="50"/>
        <v>0</v>
      </c>
      <c r="UN65" s="290">
        <f t="shared" si="152"/>
        <v>34.120000000000005</v>
      </c>
      <c r="UO65" s="290">
        <v>3.02</v>
      </c>
      <c r="UP65" s="143">
        <v>3.02</v>
      </c>
      <c r="UQ65" s="143">
        <v>3.02</v>
      </c>
      <c r="UR65" s="143">
        <v>3.02</v>
      </c>
      <c r="US65" s="143">
        <v>3.02</v>
      </c>
      <c r="UT65" s="143">
        <v>3.02</v>
      </c>
      <c r="UU65" s="143">
        <v>4</v>
      </c>
      <c r="UV65" s="143">
        <v>4</v>
      </c>
      <c r="UW65" s="143">
        <v>4</v>
      </c>
      <c r="UX65" s="143">
        <v>4</v>
      </c>
      <c r="UY65" s="143"/>
      <c r="UZ65" s="143"/>
      <c r="VA65" s="8">
        <f t="shared" si="51"/>
        <v>0</v>
      </c>
      <c r="VB65" s="143"/>
      <c r="VC65" s="143"/>
      <c r="VD65" s="143"/>
      <c r="VE65" s="143"/>
      <c r="VF65" s="143"/>
      <c r="VG65" s="143"/>
      <c r="VH65" s="143"/>
      <c r="VI65" s="143"/>
      <c r="VJ65" s="143"/>
      <c r="VK65" s="143"/>
      <c r="VL65" s="143"/>
      <c r="VM65" s="143"/>
      <c r="VN65" s="8">
        <f t="shared" si="52"/>
        <v>-34.120000000000005</v>
      </c>
      <c r="VO65" s="8">
        <f t="shared" si="53"/>
        <v>-34.120000000000005</v>
      </c>
      <c r="VP65" s="8">
        <f t="shared" si="54"/>
        <v>0</v>
      </c>
      <c r="VQ65" s="88">
        <f t="shared" si="55"/>
        <v>0</v>
      </c>
      <c r="VR65" s="150"/>
      <c r="VS65" s="150"/>
      <c r="VT65" s="150"/>
      <c r="VU65" s="150"/>
      <c r="VV65" s="150"/>
      <c r="VW65" s="150"/>
      <c r="VX65" s="150"/>
      <c r="VY65" s="150"/>
      <c r="VZ65" s="150"/>
      <c r="WA65" s="150"/>
      <c r="WB65" s="150"/>
      <c r="WC65" s="150"/>
      <c r="WD65" s="88">
        <f t="shared" si="56"/>
        <v>0</v>
      </c>
      <c r="WE65" s="143"/>
      <c r="WF65" s="143"/>
      <c r="WG65" s="143"/>
      <c r="WH65" s="143"/>
      <c r="WI65" s="143"/>
      <c r="WJ65" s="143"/>
      <c r="WK65" s="143"/>
      <c r="WL65" s="143"/>
      <c r="WM65" s="143"/>
      <c r="WN65" s="143"/>
      <c r="WO65" s="143"/>
      <c r="WP65" s="143"/>
      <c r="WQ65" s="88">
        <f t="shared" si="57"/>
        <v>0</v>
      </c>
      <c r="WR65" s="88">
        <f t="shared" si="58"/>
        <v>0</v>
      </c>
      <c r="WS65" s="88">
        <f t="shared" si="59"/>
        <v>0</v>
      </c>
      <c r="WT65" s="291">
        <f t="shared" si="153"/>
        <v>13492.300000000001</v>
      </c>
      <c r="WU65" s="291">
        <v>1184.81</v>
      </c>
      <c r="WV65" s="150">
        <v>1184.81</v>
      </c>
      <c r="WW65" s="150">
        <v>1184.81</v>
      </c>
      <c r="WX65" s="150">
        <v>1184.81</v>
      </c>
      <c r="WY65" s="150">
        <v>1184.81</v>
      </c>
      <c r="WZ65" s="150">
        <v>1184.81</v>
      </c>
      <c r="XA65" s="150">
        <v>1595.86</v>
      </c>
      <c r="XB65" s="150">
        <v>1595.86</v>
      </c>
      <c r="XC65" s="150">
        <v>1595.86</v>
      </c>
      <c r="XD65" s="150">
        <v>1595.86</v>
      </c>
      <c r="XE65" s="150"/>
      <c r="XF65" s="150"/>
      <c r="XG65" s="291">
        <f t="shared" si="154"/>
        <v>27015.094938772538</v>
      </c>
      <c r="XH65" s="290">
        <v>2845.9924226619178</v>
      </c>
      <c r="XI65" s="290">
        <v>2932.7155802412021</v>
      </c>
      <c r="XJ65" s="290"/>
      <c r="XK65" s="290">
        <v>2250.3563404038609</v>
      </c>
      <c r="XL65" s="290">
        <v>2571.3830548492742</v>
      </c>
      <c r="XM65" s="290">
        <v>3368.1944899065884</v>
      </c>
      <c r="XN65" s="290">
        <v>3184.2597322369088</v>
      </c>
      <c r="XO65" s="290">
        <v>3557.5753013829471</v>
      </c>
      <c r="XP65" s="290">
        <v>3157.0947658276827</v>
      </c>
      <c r="XQ65" s="290">
        <f>VLOOKUP(C65,'[2]Фін.рез.(витрати)'!$C$8:$AL$94,36,0)</f>
        <v>3147.5232512621601</v>
      </c>
      <c r="XR65" s="290"/>
      <c r="XS65" s="290"/>
      <c r="XT65" s="88">
        <f t="shared" si="60"/>
        <v>13522.794938772537</v>
      </c>
      <c r="XU65" s="88">
        <f t="shared" si="61"/>
        <v>0</v>
      </c>
      <c r="XV65" s="88">
        <f t="shared" si="62"/>
        <v>13522.794938772537</v>
      </c>
      <c r="XW65" s="291">
        <f t="shared" si="155"/>
        <v>3371.2599999999993</v>
      </c>
      <c r="XX65" s="291">
        <v>299.69</v>
      </c>
      <c r="XY65" s="150">
        <v>299.69</v>
      </c>
      <c r="XZ65" s="150">
        <v>299.69</v>
      </c>
      <c r="YA65" s="150">
        <v>299.69</v>
      </c>
      <c r="YB65" s="150">
        <v>299.69</v>
      </c>
      <c r="YC65" s="150">
        <v>299.69</v>
      </c>
      <c r="YD65" s="150">
        <v>393.28</v>
      </c>
      <c r="YE65" s="150">
        <v>393.28</v>
      </c>
      <c r="YF65" s="150">
        <v>393.28</v>
      </c>
      <c r="YG65" s="150">
        <v>393.28</v>
      </c>
      <c r="YH65" s="150"/>
      <c r="YI65" s="150"/>
      <c r="YJ65" s="88">
        <f t="shared" si="156"/>
        <v>7966.4543153961322</v>
      </c>
      <c r="YK65" s="290">
        <v>1227.1167213383767</v>
      </c>
      <c r="YL65" s="290">
        <v>697.91156920781702</v>
      </c>
      <c r="YM65" s="290">
        <v>714.28951166715365</v>
      </c>
      <c r="YN65" s="290">
        <v>694.61076562612845</v>
      </c>
      <c r="YO65" s="290">
        <v>685.09868570710933</v>
      </c>
      <c r="YP65" s="290">
        <v>893.72390247516284</v>
      </c>
      <c r="YQ65" s="290">
        <v>857.22900527562604</v>
      </c>
      <c r="YR65" s="290">
        <v>847.95342796283273</v>
      </c>
      <c r="YS65" s="290">
        <v>506.09746079404187</v>
      </c>
      <c r="YT65" s="290">
        <f>VLOOKUP(C65,'[2]Фін.рез.(витрати)'!$C$8:$AM$94,37,0)</f>
        <v>842.42326534188498</v>
      </c>
      <c r="YU65" s="290"/>
      <c r="YV65" s="290"/>
      <c r="YW65" s="143">
        <f t="shared" si="157"/>
        <v>4595.1943153961329</v>
      </c>
      <c r="YX65" s="88">
        <f t="shared" si="63"/>
        <v>0</v>
      </c>
      <c r="YY65" s="88">
        <f t="shared" si="64"/>
        <v>4595.1943153961329</v>
      </c>
      <c r="YZ65" s="291">
        <f t="shared" si="158"/>
        <v>3539.04</v>
      </c>
      <c r="ZA65" s="291">
        <v>335.06</v>
      </c>
      <c r="ZB65" s="150">
        <v>335.06</v>
      </c>
      <c r="ZC65" s="150">
        <v>335.06</v>
      </c>
      <c r="ZD65" s="150">
        <v>335.06</v>
      </c>
      <c r="ZE65" s="150">
        <v>335.06</v>
      </c>
      <c r="ZF65" s="150">
        <v>335.06</v>
      </c>
      <c r="ZG65" s="150">
        <v>382.17</v>
      </c>
      <c r="ZH65" s="150">
        <v>382.17</v>
      </c>
      <c r="ZI65" s="150">
        <v>382.17</v>
      </c>
      <c r="ZJ65" s="150">
        <v>382.17</v>
      </c>
      <c r="ZK65" s="150"/>
      <c r="ZL65" s="150"/>
      <c r="ZM65" s="88">
        <f t="shared" si="159"/>
        <v>6463.2046903002538</v>
      </c>
      <c r="ZN65" s="291"/>
      <c r="ZO65" s="290">
        <v>634.20767534289416</v>
      </c>
      <c r="ZP65" s="290">
        <v>4522.80377130121</v>
      </c>
      <c r="ZQ65" s="290">
        <v>1306.1932436561492</v>
      </c>
      <c r="ZR65" s="290"/>
      <c r="ZS65" s="290"/>
      <c r="ZT65" s="290"/>
      <c r="ZU65" s="290"/>
      <c r="ZV65" s="290"/>
      <c r="ZW65" s="290"/>
      <c r="ZX65" s="290"/>
      <c r="ZY65" s="290"/>
      <c r="ZZ65" s="88">
        <f t="shared" si="65"/>
        <v>2924.1646903002538</v>
      </c>
      <c r="AAA65" s="88">
        <f t="shared" si="66"/>
        <v>0</v>
      </c>
      <c r="AAB65" s="88">
        <f t="shared" si="67"/>
        <v>2924.1646903002538</v>
      </c>
      <c r="AAC65" s="291">
        <f t="shared" si="160"/>
        <v>484.18</v>
      </c>
      <c r="AAD65" s="291">
        <v>47.99</v>
      </c>
      <c r="AAE65" s="150">
        <v>47.99</v>
      </c>
      <c r="AAF65" s="150">
        <v>47.99</v>
      </c>
      <c r="AAG65" s="150">
        <v>47.99</v>
      </c>
      <c r="AAH65" s="150">
        <v>47.99</v>
      </c>
      <c r="AAI65" s="150">
        <v>47.99</v>
      </c>
      <c r="AAJ65" s="150">
        <v>49.06</v>
      </c>
      <c r="AAK65" s="150">
        <v>49.06</v>
      </c>
      <c r="AAL65" s="150">
        <v>49.06</v>
      </c>
      <c r="AAM65" s="150">
        <v>49.06</v>
      </c>
      <c r="AAN65" s="150"/>
      <c r="AAO65" s="150"/>
      <c r="AAP65" s="88">
        <f t="shared" si="161"/>
        <v>574.09332027519997</v>
      </c>
      <c r="AAQ65" s="290">
        <v>59.400938959999998</v>
      </c>
      <c r="AAR65" s="290">
        <v>58.0781051664</v>
      </c>
      <c r="AAS65" s="290">
        <v>57.941730880000001</v>
      </c>
      <c r="AAT65" s="290">
        <v>57.647893599999996</v>
      </c>
      <c r="AAU65" s="290">
        <v>57.913580788799997</v>
      </c>
      <c r="AAV65" s="290">
        <v>57.914985919999999</v>
      </c>
      <c r="AAW65" s="290">
        <v>56.564314400000001</v>
      </c>
      <c r="AAX65" s="290">
        <v>56.122410080000002</v>
      </c>
      <c r="AAY65" s="290">
        <v>55.716386880000002</v>
      </c>
      <c r="AAZ65" s="290">
        <f>VLOOKUP(C65,'[2]Фін.рез.(витрати)'!$C$8:$AO$94,39,0)</f>
        <v>56.792973599999996</v>
      </c>
      <c r="ABA65" s="290"/>
      <c r="ABB65" s="290"/>
      <c r="ABC65" s="88">
        <f t="shared" si="68"/>
        <v>89.913320275199965</v>
      </c>
      <c r="ABD65" s="88">
        <f t="shared" si="69"/>
        <v>0</v>
      </c>
      <c r="ABE65" s="88">
        <f t="shared" si="70"/>
        <v>89.913320275199965</v>
      </c>
      <c r="ABF65" s="291">
        <f t="shared" si="162"/>
        <v>107.28</v>
      </c>
      <c r="ABG65" s="291">
        <v>10.64</v>
      </c>
      <c r="ABH65" s="150">
        <v>10.64</v>
      </c>
      <c r="ABI65" s="150">
        <v>10.64</v>
      </c>
      <c r="ABJ65" s="150">
        <v>10.64</v>
      </c>
      <c r="ABK65" s="150">
        <v>10.64</v>
      </c>
      <c r="ABL65" s="150">
        <v>10.64</v>
      </c>
      <c r="ABM65" s="150">
        <v>10.86</v>
      </c>
      <c r="ABN65" s="150">
        <v>10.86</v>
      </c>
      <c r="ABO65" s="150">
        <v>10.86</v>
      </c>
      <c r="ABP65" s="150">
        <v>10.86</v>
      </c>
      <c r="ABQ65" s="150"/>
      <c r="ABR65" s="150"/>
      <c r="ABS65" s="88">
        <f t="shared" si="163"/>
        <v>0</v>
      </c>
      <c r="ABT65" s="290">
        <v>0</v>
      </c>
      <c r="ABU65" s="290"/>
      <c r="ABV65" s="290"/>
      <c r="ABW65" s="290"/>
      <c r="ABX65" s="290"/>
      <c r="ABY65" s="290"/>
      <c r="ABZ65" s="290"/>
      <c r="ACA65" s="290">
        <v>0</v>
      </c>
      <c r="ACB65" s="290">
        <v>0</v>
      </c>
      <c r="ACC65" s="290">
        <f>VLOOKUP(C65,'[2]Фін.рез.(витрати)'!$C$8:$AP$94,40,0)</f>
        <v>0</v>
      </c>
      <c r="ACD65" s="290"/>
      <c r="ACE65" s="290"/>
      <c r="ACF65" s="88">
        <f t="shared" si="71"/>
        <v>-107.28</v>
      </c>
      <c r="ACG65" s="88">
        <f t="shared" si="72"/>
        <v>-107.28</v>
      </c>
      <c r="ACH65" s="88">
        <f t="shared" si="73"/>
        <v>0</v>
      </c>
      <c r="ACI65" s="86">
        <f t="shared" si="74"/>
        <v>19485.18</v>
      </c>
      <c r="ACJ65" s="88">
        <f t="shared" si="75"/>
        <v>18568.632451932001</v>
      </c>
      <c r="ACK65" s="288">
        <f t="shared" si="76"/>
        <v>-916.54754806799974</v>
      </c>
      <c r="ACL65" s="88">
        <f t="shared" si="77"/>
        <v>-916.54754806799974</v>
      </c>
      <c r="ACM65" s="88">
        <f t="shared" si="78"/>
        <v>0</v>
      </c>
      <c r="ACN65" s="290">
        <f t="shared" si="164"/>
        <v>19485.18</v>
      </c>
      <c r="ACO65" s="290">
        <v>2005.93</v>
      </c>
      <c r="ACP65" s="143">
        <v>2005.93</v>
      </c>
      <c r="ACQ65" s="143">
        <v>2005.93</v>
      </c>
      <c r="ACR65" s="143">
        <v>2005.93</v>
      </c>
      <c r="ACS65" s="143">
        <v>2005.93</v>
      </c>
      <c r="ACT65" s="143">
        <v>2005.93</v>
      </c>
      <c r="ACU65" s="143">
        <v>1862.4</v>
      </c>
      <c r="ACV65" s="143">
        <v>1862.4</v>
      </c>
      <c r="ACW65" s="143">
        <v>1862.4</v>
      </c>
      <c r="ACX65" s="143">
        <v>1862.4</v>
      </c>
      <c r="ACY65" s="143"/>
      <c r="ACZ65" s="143"/>
      <c r="ADA65" s="8">
        <f t="shared" si="165"/>
        <v>18568.632451932001</v>
      </c>
      <c r="ADB65" s="290">
        <v>1525.0585896</v>
      </c>
      <c r="ADC65" s="290">
        <v>1945.7985861</v>
      </c>
      <c r="ADD65" s="290">
        <v>1834.9728408000001</v>
      </c>
      <c r="ADE65" s="290">
        <v>1683.354636</v>
      </c>
      <c r="ADF65" s="290">
        <v>3251.5116988319996</v>
      </c>
      <c r="ADG65" s="290">
        <v>1678.8984210000001</v>
      </c>
      <c r="ADH65" s="290">
        <v>1635.75486</v>
      </c>
      <c r="ADI65" s="290">
        <v>811.48782600000004</v>
      </c>
      <c r="ADJ65" s="290">
        <v>3745.1367576000002</v>
      </c>
      <c r="ADK65" s="290">
        <f>VLOOKUP(C65,'[2]Фін.рез.(витрати)'!$C$8:$AR$94,42,0)</f>
        <v>456.65823600000004</v>
      </c>
      <c r="ADL65" s="290"/>
      <c r="ADM65" s="290"/>
      <c r="ADN65" s="8">
        <f t="shared" si="79"/>
        <v>-916.54754806799974</v>
      </c>
      <c r="ADO65" s="8">
        <f t="shared" si="80"/>
        <v>-916.54754806799974</v>
      </c>
      <c r="ADP65" s="8">
        <f t="shared" si="81"/>
        <v>0</v>
      </c>
      <c r="ADQ65" s="290">
        <f t="shared" si="166"/>
        <v>0</v>
      </c>
      <c r="ADR65" s="290">
        <v>0</v>
      </c>
      <c r="ADS65" s="143">
        <v>0</v>
      </c>
      <c r="ADT65" s="143">
        <v>0</v>
      </c>
      <c r="ADU65" s="143">
        <v>0</v>
      </c>
      <c r="ADV65" s="143">
        <v>0</v>
      </c>
      <c r="ADW65" s="143">
        <v>0</v>
      </c>
      <c r="ADX65" s="143">
        <v>0</v>
      </c>
      <c r="ADY65" s="143">
        <v>0</v>
      </c>
      <c r="ADZ65" s="143">
        <v>0</v>
      </c>
      <c r="AEA65" s="143">
        <v>0</v>
      </c>
      <c r="AEB65" s="143"/>
      <c r="AEC65" s="143"/>
      <c r="AED65" s="8">
        <f t="shared" si="167"/>
        <v>0</v>
      </c>
      <c r="AEE65" s="290">
        <v>0</v>
      </c>
      <c r="AEF65" s="290">
        <v>0</v>
      </c>
      <c r="AEG65" s="290">
        <v>0</v>
      </c>
      <c r="AEH65" s="290">
        <v>0</v>
      </c>
      <c r="AEI65" s="290">
        <v>0</v>
      </c>
      <c r="AEJ65" s="290">
        <v>0</v>
      </c>
      <c r="AEK65" s="290">
        <v>0</v>
      </c>
      <c r="AEL65" s="290">
        <v>0</v>
      </c>
      <c r="AEM65" s="290">
        <v>0</v>
      </c>
      <c r="AEN65" s="290">
        <f>VLOOKUP(C65,'[2]Фін.рез.(витрати)'!$C$8:$AS$94,43,0)</f>
        <v>0</v>
      </c>
      <c r="AEO65" s="290"/>
      <c r="AEP65" s="290"/>
      <c r="AEQ65" s="8">
        <f t="shared" si="82"/>
        <v>0</v>
      </c>
      <c r="AER65" s="8">
        <f t="shared" si="83"/>
        <v>0</v>
      </c>
      <c r="AES65" s="8">
        <f t="shared" si="84"/>
        <v>0</v>
      </c>
      <c r="AET65" s="290">
        <f t="shared" si="168"/>
        <v>0</v>
      </c>
      <c r="AEU65" s="290"/>
      <c r="AEV65" s="143"/>
      <c r="AEW65" s="143"/>
      <c r="AEX65" s="143"/>
      <c r="AEY65" s="143"/>
      <c r="AEZ65" s="143"/>
      <c r="AFA65" s="143"/>
      <c r="AFB65" s="143"/>
      <c r="AFC65" s="143"/>
      <c r="AFD65" s="143"/>
      <c r="AFE65" s="143"/>
      <c r="AFF65" s="143"/>
      <c r="AFG65" s="8">
        <f t="shared" si="169"/>
        <v>0</v>
      </c>
      <c r="AFH65" s="290"/>
      <c r="AFI65" s="290"/>
      <c r="AFJ65" s="290"/>
      <c r="AFK65" s="290"/>
      <c r="AFL65" s="290"/>
      <c r="AFM65" s="290"/>
      <c r="AFN65" s="290"/>
      <c r="AFO65" s="290"/>
      <c r="AFP65" s="290"/>
      <c r="AFQ65" s="290"/>
      <c r="AFR65" s="290"/>
      <c r="AFS65" s="290"/>
      <c r="AFT65" s="8">
        <f t="shared" si="85"/>
        <v>0</v>
      </c>
      <c r="AFU65" s="8">
        <f t="shared" si="86"/>
        <v>0</v>
      </c>
      <c r="AFV65" s="94">
        <f t="shared" si="87"/>
        <v>0</v>
      </c>
      <c r="AFW65" s="293">
        <f t="shared" si="88"/>
        <v>62841.720000000008</v>
      </c>
      <c r="AFX65" s="294">
        <f t="shared" si="89"/>
        <v>83120.562567240806</v>
      </c>
      <c r="AFY65" s="295">
        <f t="shared" si="90"/>
        <v>20278.842567240798</v>
      </c>
      <c r="AFZ65" s="8">
        <f t="shared" si="170"/>
        <v>0</v>
      </c>
      <c r="AGA65" s="95">
        <f t="shared" si="171"/>
        <v>20278.842567240798</v>
      </c>
      <c r="AGB65" s="296">
        <f t="shared" si="91"/>
        <v>75410.064000000013</v>
      </c>
      <c r="AGC65" s="295">
        <f t="shared" si="91"/>
        <v>99744.675080688961</v>
      </c>
      <c r="AGD65" s="295">
        <f t="shared" si="92"/>
        <v>24334.611080688948</v>
      </c>
      <c r="AGE65" s="8">
        <f t="shared" si="93"/>
        <v>0</v>
      </c>
      <c r="AGF65" s="94">
        <f t="shared" si="94"/>
        <v>24334.611080688948</v>
      </c>
      <c r="AGG65" s="107">
        <f t="shared" si="172"/>
        <v>3770.503200000001</v>
      </c>
      <c r="AGH65" s="140">
        <f t="shared" si="173"/>
        <v>4987.2337540344488</v>
      </c>
      <c r="AGI65" s="295">
        <f t="shared" si="95"/>
        <v>1216.7305540344478</v>
      </c>
      <c r="AGJ65" s="8">
        <f t="shared" si="96"/>
        <v>0</v>
      </c>
      <c r="AGK65" s="95">
        <f t="shared" si="97"/>
        <v>1216.7305540344478</v>
      </c>
      <c r="AGL65" s="108">
        <f t="shared" si="174"/>
        <v>79180.56720000002</v>
      </c>
      <c r="AGM65" s="108">
        <f t="shared" si="174"/>
        <v>104731.90883472341</v>
      </c>
      <c r="AGN65" s="297">
        <f t="shared" si="99"/>
        <v>25551.341634723387</v>
      </c>
      <c r="AGO65" s="108">
        <f t="shared" si="100"/>
        <v>0</v>
      </c>
      <c r="AGP65" s="109">
        <f t="shared" si="101"/>
        <v>25551.341634723387</v>
      </c>
      <c r="AGQ65" s="139">
        <f t="shared" si="175"/>
        <v>4.7619047619047623E-2</v>
      </c>
      <c r="AGR65" s="298"/>
      <c r="AGS65" s="298">
        <v>0.05</v>
      </c>
      <c r="AGT65" s="299"/>
      <c r="AGU65" s="177"/>
      <c r="AGV65" s="9"/>
      <c r="AGW65" s="9"/>
      <c r="AGX65" s="9"/>
      <c r="AGY65" s="9"/>
      <c r="AGZ65" s="9"/>
      <c r="AHA65" s="9"/>
      <c r="AHB65" s="9"/>
      <c r="AHC65" s="9"/>
      <c r="AHD65" s="9"/>
      <c r="AHE65" s="9"/>
      <c r="AHF65" s="9"/>
      <c r="AHG65" s="9"/>
      <c r="AHH65" s="9"/>
    </row>
    <row r="66" spans="1:892" s="141" customFormat="1" ht="12.75" outlineLevel="1" x14ac:dyDescent="0.25">
      <c r="A66" s="154">
        <v>496</v>
      </c>
      <c r="B66" s="285">
        <v>3</v>
      </c>
      <c r="C66" s="300" t="s">
        <v>767</v>
      </c>
      <c r="D66" s="301">
        <v>5</v>
      </c>
      <c r="E66" s="149">
        <v>2341.2399999999998</v>
      </c>
      <c r="F66" s="288">
        <f t="shared" si="0"/>
        <v>33797.26</v>
      </c>
      <c r="G66" s="289">
        <f t="shared" si="1"/>
        <v>33606.973590709356</v>
      </c>
      <c r="H66" s="288">
        <f t="shared" si="2"/>
        <v>-190.28640929064568</v>
      </c>
      <c r="I66" s="88">
        <f t="shared" si="3"/>
        <v>-190.28640929064568</v>
      </c>
      <c r="J66" s="88">
        <f t="shared" si="4"/>
        <v>0</v>
      </c>
      <c r="K66" s="290">
        <f t="shared" si="102"/>
        <v>12256.380000000001</v>
      </c>
      <c r="L66" s="143">
        <v>1080.8699999999999</v>
      </c>
      <c r="M66" s="143">
        <v>1080.8699999999999</v>
      </c>
      <c r="N66" s="143">
        <v>1080.8699999999999</v>
      </c>
      <c r="O66" s="143">
        <v>1080.8699999999999</v>
      </c>
      <c r="P66" s="143">
        <v>1080.8699999999999</v>
      </c>
      <c r="Q66" s="143">
        <v>1080.8699999999999</v>
      </c>
      <c r="R66" s="143">
        <v>1442.79</v>
      </c>
      <c r="S66" s="143">
        <v>1442.79</v>
      </c>
      <c r="T66" s="143">
        <v>1442.79</v>
      </c>
      <c r="U66" s="143">
        <v>1442.79</v>
      </c>
      <c r="V66" s="143"/>
      <c r="W66" s="143"/>
      <c r="X66" s="143">
        <f t="shared" si="103"/>
        <v>6929.0213848716312</v>
      </c>
      <c r="Y66" s="290">
        <v>0</v>
      </c>
      <c r="Z66" s="290">
        <v>0</v>
      </c>
      <c r="AA66" s="290">
        <v>0</v>
      </c>
      <c r="AB66" s="290">
        <v>6929.0213848716312</v>
      </c>
      <c r="AC66" s="290">
        <v>0</v>
      </c>
      <c r="AD66" s="290">
        <v>0</v>
      </c>
      <c r="AE66" s="290">
        <v>0</v>
      </c>
      <c r="AF66" s="290">
        <v>0</v>
      </c>
      <c r="AG66" s="290">
        <v>0</v>
      </c>
      <c r="AH66" s="290">
        <v>0</v>
      </c>
      <c r="AI66" s="290"/>
      <c r="AJ66" s="290"/>
      <c r="AK66" s="143"/>
      <c r="AL66" s="143">
        <f t="shared" si="104"/>
        <v>0</v>
      </c>
      <c r="AM66" s="143">
        <f t="shared" si="5"/>
        <v>0</v>
      </c>
      <c r="AN66" s="290">
        <f t="shared" si="105"/>
        <v>2646.02</v>
      </c>
      <c r="AO66" s="143">
        <v>232.81</v>
      </c>
      <c r="AP66" s="143">
        <v>232.81</v>
      </c>
      <c r="AQ66" s="143">
        <v>232.81</v>
      </c>
      <c r="AR66" s="143">
        <v>232.81</v>
      </c>
      <c r="AS66" s="143">
        <v>232.81</v>
      </c>
      <c r="AT66" s="143">
        <v>232.81</v>
      </c>
      <c r="AU66" s="143">
        <v>312.29000000000002</v>
      </c>
      <c r="AV66" s="143">
        <v>312.29000000000002</v>
      </c>
      <c r="AW66" s="143">
        <v>312.29000000000002</v>
      </c>
      <c r="AX66" s="143">
        <v>312.29000000000002</v>
      </c>
      <c r="AY66" s="143"/>
      <c r="AZ66" s="143"/>
      <c r="BA66" s="8">
        <f t="shared" si="106"/>
        <v>1530.0233410449714</v>
      </c>
      <c r="BB66" s="290">
        <v>0</v>
      </c>
      <c r="BC66" s="290">
        <v>0</v>
      </c>
      <c r="BD66" s="290">
        <v>0</v>
      </c>
      <c r="BE66" s="290">
        <v>1530.0233410449714</v>
      </c>
      <c r="BF66" s="290">
        <v>0</v>
      </c>
      <c r="BG66" s="290">
        <v>0</v>
      </c>
      <c r="BH66" s="290">
        <v>0</v>
      </c>
      <c r="BI66" s="290">
        <v>0</v>
      </c>
      <c r="BJ66" s="290">
        <v>0</v>
      </c>
      <c r="BK66" s="290">
        <v>0</v>
      </c>
      <c r="BL66" s="290"/>
      <c r="BM66" s="290"/>
      <c r="BN66" s="143"/>
      <c r="BO66" s="8">
        <f t="shared" si="6"/>
        <v>0</v>
      </c>
      <c r="BP66" s="8">
        <f t="shared" si="7"/>
        <v>0</v>
      </c>
      <c r="BQ66" s="290">
        <f t="shared" si="107"/>
        <v>1319.0400000000002</v>
      </c>
      <c r="BR66" s="143">
        <v>125.38</v>
      </c>
      <c r="BS66" s="263">
        <v>125.38</v>
      </c>
      <c r="BT66" s="143">
        <v>125.38</v>
      </c>
      <c r="BU66" s="143">
        <v>125.38</v>
      </c>
      <c r="BV66" s="143">
        <v>125.38</v>
      </c>
      <c r="BW66" s="143">
        <v>125.38</v>
      </c>
      <c r="BX66" s="143">
        <v>141.69</v>
      </c>
      <c r="BY66" s="143">
        <v>141.69</v>
      </c>
      <c r="BZ66" s="143">
        <v>141.69</v>
      </c>
      <c r="CA66" s="143">
        <v>141.69</v>
      </c>
      <c r="CB66" s="143"/>
      <c r="CC66" s="143"/>
      <c r="CD66" s="290">
        <f t="shared" si="108"/>
        <v>1411.1627108148</v>
      </c>
      <c r="CE66" s="290">
        <v>146.01179078999999</v>
      </c>
      <c r="CF66" s="290">
        <v>142.76016994859998</v>
      </c>
      <c r="CG66" s="290">
        <v>142.42495212</v>
      </c>
      <c r="CH66" s="290">
        <v>141.7026789</v>
      </c>
      <c r="CI66" s="290">
        <v>142.35575716619999</v>
      </c>
      <c r="CJ66" s="290">
        <v>142.35914835</v>
      </c>
      <c r="CK66" s="290">
        <v>139.0391631</v>
      </c>
      <c r="CL66" s="290">
        <v>137.95293042</v>
      </c>
      <c r="CM66" s="290">
        <v>136.95489612</v>
      </c>
      <c r="CN66" s="290">
        <v>139.60122389999998</v>
      </c>
      <c r="CO66" s="290"/>
      <c r="CP66" s="290"/>
      <c r="CQ66" s="143"/>
      <c r="CR66" s="8">
        <f t="shared" si="8"/>
        <v>0</v>
      </c>
      <c r="CS66" s="8">
        <f t="shared" si="9"/>
        <v>0</v>
      </c>
      <c r="CT66" s="290">
        <f t="shared" si="109"/>
        <v>326.76</v>
      </c>
      <c r="CU66" s="290">
        <v>31.14</v>
      </c>
      <c r="CV66" s="143">
        <v>31.14</v>
      </c>
      <c r="CW66" s="143">
        <v>31.14</v>
      </c>
      <c r="CX66" s="143">
        <v>31.14</v>
      </c>
      <c r="CY66" s="143">
        <v>31.14</v>
      </c>
      <c r="CZ66" s="143">
        <v>31.14</v>
      </c>
      <c r="DA66" s="143">
        <v>34.979999999999997</v>
      </c>
      <c r="DB66" s="143">
        <v>34.979999999999997</v>
      </c>
      <c r="DC66" s="143">
        <v>34.979999999999997</v>
      </c>
      <c r="DD66" s="143">
        <v>34.979999999999997</v>
      </c>
      <c r="DE66" s="143"/>
      <c r="DF66" s="143"/>
      <c r="DG66" s="290">
        <f t="shared" si="110"/>
        <v>351.27220993740002</v>
      </c>
      <c r="DH66" s="290">
        <v>36.345833145</v>
      </c>
      <c r="DI66" s="290">
        <v>35.536426809300004</v>
      </c>
      <c r="DJ66" s="290">
        <v>35.452983060000001</v>
      </c>
      <c r="DK66" s="290">
        <v>35.273191949999998</v>
      </c>
      <c r="DL66" s="290">
        <v>35.435758778100002</v>
      </c>
      <c r="DM66" s="290">
        <v>35.436602925000003</v>
      </c>
      <c r="DN66" s="290">
        <v>34.610179049999999</v>
      </c>
      <c r="DO66" s="290">
        <v>34.339789709999998</v>
      </c>
      <c r="DP66" s="290">
        <v>34.091355059999998</v>
      </c>
      <c r="DQ66" s="290">
        <v>34.750089449999997</v>
      </c>
      <c r="DR66" s="290"/>
      <c r="DS66" s="290"/>
      <c r="DT66" s="143">
        <f t="shared" si="111"/>
        <v>24.51220993740003</v>
      </c>
      <c r="DU66" s="8">
        <f t="shared" si="10"/>
        <v>0</v>
      </c>
      <c r="DV66" s="8">
        <f t="shared" si="112"/>
        <v>24.51220993740003</v>
      </c>
      <c r="DW66" s="290">
        <f t="shared" si="176"/>
        <v>582.58000000000004</v>
      </c>
      <c r="DX66" s="290">
        <v>51.27</v>
      </c>
      <c r="DY66" s="143">
        <v>51.27</v>
      </c>
      <c r="DZ66" s="143">
        <v>51.27</v>
      </c>
      <c r="EA66" s="143">
        <v>51.27</v>
      </c>
      <c r="EB66" s="143">
        <v>51.27</v>
      </c>
      <c r="EC66" s="143">
        <v>51.27</v>
      </c>
      <c r="ED66" s="143">
        <v>68.739999999999995</v>
      </c>
      <c r="EE66" s="143">
        <v>68.739999999999995</v>
      </c>
      <c r="EF66" s="143">
        <v>68.739999999999995</v>
      </c>
      <c r="EG66" s="143">
        <v>68.739999999999995</v>
      </c>
      <c r="EH66" s="143"/>
      <c r="EI66" s="143"/>
      <c r="EJ66" s="143"/>
      <c r="EK66" s="290">
        <f t="shared" si="113"/>
        <v>334.13590881953087</v>
      </c>
      <c r="EL66" s="290">
        <v>0</v>
      </c>
      <c r="EM66" s="290">
        <v>0</v>
      </c>
      <c r="EN66" s="290">
        <v>0</v>
      </c>
      <c r="EO66" s="290">
        <v>334.13590881953087</v>
      </c>
      <c r="EP66" s="290">
        <v>0</v>
      </c>
      <c r="EQ66" s="290">
        <v>0</v>
      </c>
      <c r="ER66" s="290">
        <v>0</v>
      </c>
      <c r="ES66" s="290">
        <v>0</v>
      </c>
      <c r="ET66" s="290">
        <v>0</v>
      </c>
      <c r="EU66" s="290">
        <v>0</v>
      </c>
      <c r="EV66" s="290"/>
      <c r="EW66" s="290"/>
      <c r="EX66" s="8">
        <f t="shared" si="12"/>
        <v>-248.44409118046917</v>
      </c>
      <c r="EY66" s="8">
        <f t="shared" si="114"/>
        <v>-248.44409118046917</v>
      </c>
      <c r="EZ66" s="8">
        <f t="shared" si="115"/>
        <v>0</v>
      </c>
      <c r="FA66" s="290">
        <f t="shared" si="116"/>
        <v>5358.619999999999</v>
      </c>
      <c r="FB66" s="290">
        <v>471.45</v>
      </c>
      <c r="FC66" s="143">
        <v>471.45</v>
      </c>
      <c r="FD66" s="143">
        <v>471.45</v>
      </c>
      <c r="FE66" s="143">
        <v>471.45</v>
      </c>
      <c r="FF66" s="143">
        <v>471.45</v>
      </c>
      <c r="FG66" s="143">
        <v>471.45</v>
      </c>
      <c r="FH66" s="143">
        <v>632.48</v>
      </c>
      <c r="FI66" s="143">
        <v>632.48</v>
      </c>
      <c r="FJ66" s="143">
        <v>632.48</v>
      </c>
      <c r="FK66" s="143">
        <v>632.48</v>
      </c>
      <c r="FL66" s="143"/>
      <c r="FM66" s="143"/>
      <c r="FN66" s="8">
        <f t="shared" si="117"/>
        <v>6825.4947262148671</v>
      </c>
      <c r="FO66" s="290">
        <v>0</v>
      </c>
      <c r="FP66" s="290">
        <v>0</v>
      </c>
      <c r="FQ66" s="290">
        <v>0</v>
      </c>
      <c r="FR66" s="290">
        <v>3112.4611973801711</v>
      </c>
      <c r="FS66" s="290">
        <v>0</v>
      </c>
      <c r="FT66" s="290">
        <v>0</v>
      </c>
      <c r="FU66" s="290">
        <v>0</v>
      </c>
      <c r="FV66" s="290">
        <v>0</v>
      </c>
      <c r="FW66" s="290">
        <v>0</v>
      </c>
      <c r="FX66" s="290">
        <v>3713.0335288346964</v>
      </c>
      <c r="FY66" s="290"/>
      <c r="FZ66" s="290"/>
      <c r="GA66" s="143">
        <f t="shared" si="118"/>
        <v>1466.8747262148681</v>
      </c>
      <c r="GB66" s="8">
        <f t="shared" si="119"/>
        <v>0</v>
      </c>
      <c r="GC66" s="8">
        <f t="shared" si="120"/>
        <v>1466.8747262148681</v>
      </c>
      <c r="GD66" s="290">
        <f t="shared" si="121"/>
        <v>0</v>
      </c>
      <c r="GE66" s="143"/>
      <c r="GF66" s="143"/>
      <c r="GG66" s="143"/>
      <c r="GH66" s="143"/>
      <c r="GI66" s="143"/>
      <c r="GJ66" s="143"/>
      <c r="GK66" s="143"/>
      <c r="GL66" s="143"/>
      <c r="GM66" s="143"/>
      <c r="GN66" s="143"/>
      <c r="GO66" s="143"/>
      <c r="GP66" s="143"/>
      <c r="GQ66" s="8">
        <f t="shared" si="122"/>
        <v>0</v>
      </c>
      <c r="GR66" s="290">
        <v>0</v>
      </c>
      <c r="GS66" s="290">
        <f>VLOOKUP(C66,'[2]Фін.рез.(витрати)'!$C$8:$V$94,20,0)</f>
        <v>0</v>
      </c>
      <c r="GT66" s="290"/>
      <c r="GU66" s="290"/>
      <c r="GV66" s="143">
        <f t="shared" si="123"/>
        <v>0</v>
      </c>
      <c r="GW66" s="8">
        <f t="shared" si="13"/>
        <v>0</v>
      </c>
      <c r="GX66" s="8">
        <f t="shared" si="14"/>
        <v>0</v>
      </c>
      <c r="GY66" s="290">
        <f t="shared" si="124"/>
        <v>11307.86</v>
      </c>
      <c r="GZ66" s="290">
        <v>1000.47</v>
      </c>
      <c r="HA66" s="143">
        <v>1000.47</v>
      </c>
      <c r="HB66" s="143">
        <v>1000.47</v>
      </c>
      <c r="HC66" s="143">
        <v>1000.47</v>
      </c>
      <c r="HD66" s="143">
        <v>1000.47</v>
      </c>
      <c r="HE66" s="143">
        <v>1000.47</v>
      </c>
      <c r="HF66" s="143">
        <v>1326.26</v>
      </c>
      <c r="HG66" s="143">
        <v>1326.26</v>
      </c>
      <c r="HH66" s="143">
        <v>1326.26</v>
      </c>
      <c r="HI66" s="143">
        <v>1326.26</v>
      </c>
      <c r="HJ66" s="143"/>
      <c r="HK66" s="143"/>
      <c r="HL66" s="8">
        <f t="shared" si="125"/>
        <v>16225.863309006156</v>
      </c>
      <c r="HM66" s="290">
        <v>2878.7879796435382</v>
      </c>
      <c r="HN66" s="290">
        <v>2002.9217952104207</v>
      </c>
      <c r="HO66" s="290">
        <v>1261.8740815977974</v>
      </c>
      <c r="HP66" s="290">
        <v>1339.4879627276894</v>
      </c>
      <c r="HQ66" s="290">
        <v>1079.6943786153249</v>
      </c>
      <c r="HR66" s="290">
        <v>3492.2833410749759</v>
      </c>
      <c r="HS66" s="290">
        <v>992.50858037249338</v>
      </c>
      <c r="HT66" s="290">
        <v>986.69317986963404</v>
      </c>
      <c r="HU66" s="290">
        <v>1109.1562636662156</v>
      </c>
      <c r="HV66" s="290">
        <v>1082.4557462280682</v>
      </c>
      <c r="HW66" s="290"/>
      <c r="HX66" s="290"/>
      <c r="HY66" s="8">
        <f t="shared" si="15"/>
        <v>4918.0033090061552</v>
      </c>
      <c r="HZ66" s="8">
        <f t="shared" si="16"/>
        <v>0</v>
      </c>
      <c r="IA66" s="8">
        <f t="shared" si="17"/>
        <v>4918.0033090061552</v>
      </c>
      <c r="IB66" s="291">
        <f t="shared" si="126"/>
        <v>0</v>
      </c>
      <c r="IC66" s="291">
        <v>0</v>
      </c>
      <c r="ID66" s="150">
        <v>0</v>
      </c>
      <c r="IE66" s="150">
        <v>0</v>
      </c>
      <c r="IF66" s="291">
        <v>0</v>
      </c>
      <c r="IG66" s="291">
        <v>0</v>
      </c>
      <c r="IH66" s="291">
        <v>0</v>
      </c>
      <c r="II66" s="291">
        <v>0</v>
      </c>
      <c r="IJ66" s="291"/>
      <c r="IK66" s="291"/>
      <c r="IL66" s="291"/>
      <c r="IM66" s="291"/>
      <c r="IN66" s="291"/>
      <c r="IO66" s="88">
        <f t="shared" si="127"/>
        <v>0</v>
      </c>
      <c r="IP66" s="290">
        <v>0</v>
      </c>
      <c r="IQ66" s="290">
        <v>0</v>
      </c>
      <c r="IR66" s="290">
        <v>0</v>
      </c>
      <c r="IS66" s="290">
        <v>0</v>
      </c>
      <c r="IT66" s="290">
        <v>0</v>
      </c>
      <c r="IU66" s="290">
        <v>0</v>
      </c>
      <c r="IV66" s="290">
        <v>0</v>
      </c>
      <c r="IW66" s="290">
        <v>0</v>
      </c>
      <c r="IX66" s="290">
        <v>0</v>
      </c>
      <c r="IY66" s="290">
        <v>0</v>
      </c>
      <c r="IZ66" s="290"/>
      <c r="JA66" s="290"/>
      <c r="JB66" s="150">
        <f t="shared" si="18"/>
        <v>0</v>
      </c>
      <c r="JC66" s="88">
        <f t="shared" si="19"/>
        <v>0</v>
      </c>
      <c r="JD66" s="88">
        <f t="shared" si="20"/>
        <v>0</v>
      </c>
      <c r="JE66" s="291">
        <f t="shared" si="128"/>
        <v>0</v>
      </c>
      <c r="JF66" s="291">
        <v>0</v>
      </c>
      <c r="JG66" s="150">
        <v>0</v>
      </c>
      <c r="JH66" s="150">
        <v>0</v>
      </c>
      <c r="JI66" s="150">
        <v>0</v>
      </c>
      <c r="JJ66" s="150">
        <v>0</v>
      </c>
      <c r="JK66" s="150">
        <v>0</v>
      </c>
      <c r="JL66" s="150">
        <v>0</v>
      </c>
      <c r="JM66" s="150">
        <v>0</v>
      </c>
      <c r="JN66" s="150">
        <v>0</v>
      </c>
      <c r="JO66" s="150">
        <v>0</v>
      </c>
      <c r="JP66" s="150"/>
      <c r="JQ66" s="150"/>
      <c r="JR66" s="291">
        <f t="shared" si="129"/>
        <v>0</v>
      </c>
      <c r="JS66" s="290">
        <v>0</v>
      </c>
      <c r="JT66" s="290">
        <v>0</v>
      </c>
      <c r="JU66" s="290">
        <v>0</v>
      </c>
      <c r="JV66" s="290">
        <v>0</v>
      </c>
      <c r="JW66" s="290">
        <v>0</v>
      </c>
      <c r="JX66" s="290">
        <v>0</v>
      </c>
      <c r="JY66" s="290">
        <v>0</v>
      </c>
      <c r="JZ66" s="290">
        <v>0</v>
      </c>
      <c r="KA66" s="290">
        <v>0</v>
      </c>
      <c r="KB66" s="290">
        <v>0</v>
      </c>
      <c r="KC66" s="290"/>
      <c r="KD66" s="290"/>
      <c r="KE66" s="150">
        <f t="shared" si="21"/>
        <v>0</v>
      </c>
      <c r="KF66" s="88">
        <f t="shared" si="22"/>
        <v>0</v>
      </c>
      <c r="KG66" s="88">
        <f t="shared" si="23"/>
        <v>0</v>
      </c>
      <c r="KH66" s="291">
        <f t="shared" si="130"/>
        <v>3485.46</v>
      </c>
      <c r="KI66" s="291">
        <v>306.69</v>
      </c>
      <c r="KJ66" s="150">
        <v>306.69</v>
      </c>
      <c r="KK66" s="150">
        <v>306.69</v>
      </c>
      <c r="KL66" s="150">
        <v>306.69</v>
      </c>
      <c r="KM66" s="150">
        <v>306.69</v>
      </c>
      <c r="KN66" s="150">
        <v>306.69</v>
      </c>
      <c r="KO66" s="150">
        <v>411.33</v>
      </c>
      <c r="KP66" s="150">
        <v>411.33</v>
      </c>
      <c r="KQ66" s="150">
        <v>411.33</v>
      </c>
      <c r="KR66" s="150">
        <v>411.33</v>
      </c>
      <c r="KS66" s="150"/>
      <c r="KT66" s="150"/>
      <c r="KU66" s="88">
        <f t="shared" si="131"/>
        <v>4860.3947014591204</v>
      </c>
      <c r="KV66" s="290">
        <v>417.70273854061867</v>
      </c>
      <c r="KW66" s="290">
        <v>446.61554603886367</v>
      </c>
      <c r="KX66" s="290">
        <v>443.79665439363282</v>
      </c>
      <c r="KY66" s="290">
        <v>422.06793834575171</v>
      </c>
      <c r="KZ66" s="290">
        <v>440.32111221266683</v>
      </c>
      <c r="LA66" s="290">
        <v>566.70158343617504</v>
      </c>
      <c r="LB66" s="290">
        <v>525.94785024311727</v>
      </c>
      <c r="LC66" s="290">
        <v>522.25555826724576</v>
      </c>
      <c r="LD66" s="290">
        <v>538.59922045323287</v>
      </c>
      <c r="LE66" s="290">
        <v>536.3864995278152</v>
      </c>
      <c r="LF66" s="290"/>
      <c r="LG66" s="290"/>
      <c r="LH66" s="150">
        <f t="shared" si="132"/>
        <v>1374.9347014591203</v>
      </c>
      <c r="LI66" s="88">
        <f t="shared" si="24"/>
        <v>0</v>
      </c>
      <c r="LJ66" s="88">
        <f t="shared" si="25"/>
        <v>1374.9347014591203</v>
      </c>
      <c r="LK66" s="88">
        <f t="shared" si="133"/>
        <v>0</v>
      </c>
      <c r="LL66" s="150"/>
      <c r="LM66" s="150"/>
      <c r="LN66" s="150"/>
      <c r="LO66" s="150"/>
      <c r="LP66" s="150"/>
      <c r="LQ66" s="150"/>
      <c r="LR66" s="150"/>
      <c r="LS66" s="150"/>
      <c r="LT66" s="150"/>
      <c r="LU66" s="150"/>
      <c r="LV66" s="150"/>
      <c r="LW66" s="150"/>
      <c r="LX66" s="88">
        <f t="shared" si="26"/>
        <v>0</v>
      </c>
      <c r="LY66" s="150"/>
      <c r="LZ66" s="150"/>
      <c r="MA66" s="150"/>
      <c r="MB66" s="150"/>
      <c r="MC66" s="150"/>
      <c r="MD66" s="150"/>
      <c r="ME66" s="150"/>
      <c r="MF66" s="150"/>
      <c r="MG66" s="150"/>
      <c r="MH66" s="150"/>
      <c r="MI66" s="150"/>
      <c r="MJ66" s="291">
        <v>0</v>
      </c>
      <c r="MK66" s="150"/>
      <c r="ML66" s="88">
        <f t="shared" si="27"/>
        <v>0</v>
      </c>
      <c r="MM66" s="88">
        <f t="shared" si="28"/>
        <v>0</v>
      </c>
      <c r="MN66" s="88">
        <f t="shared" si="134"/>
        <v>53332.58</v>
      </c>
      <c r="MO66" s="88">
        <v>5110.93</v>
      </c>
      <c r="MP66" s="150">
        <v>5110.93</v>
      </c>
      <c r="MQ66" s="150">
        <v>5110.93</v>
      </c>
      <c r="MR66" s="150">
        <v>5110.93</v>
      </c>
      <c r="MS66" s="150">
        <v>5110.93</v>
      </c>
      <c r="MT66" s="150">
        <v>5110.93</v>
      </c>
      <c r="MU66" s="150">
        <v>5666.75</v>
      </c>
      <c r="MV66" s="150">
        <v>5666.75</v>
      </c>
      <c r="MW66" s="150">
        <v>5666.75</v>
      </c>
      <c r="MX66" s="150">
        <v>5666.75</v>
      </c>
      <c r="MY66" s="150"/>
      <c r="MZ66" s="150"/>
      <c r="NA66" s="88">
        <f t="shared" si="135"/>
        <v>129398.58740567214</v>
      </c>
      <c r="NB66" s="8">
        <v>51862.720000000001</v>
      </c>
      <c r="NC66" s="8">
        <v>0</v>
      </c>
      <c r="ND66" s="8">
        <v>0</v>
      </c>
      <c r="NE66" s="8">
        <v>0</v>
      </c>
      <c r="NF66" s="8">
        <v>8867.9568662860856</v>
      </c>
      <c r="NG66" s="8">
        <v>58686.186298970089</v>
      </c>
      <c r="NH66" s="8">
        <v>9981.7242404159588</v>
      </c>
      <c r="NI66" s="8">
        <v>0</v>
      </c>
      <c r="NJ66" s="8">
        <v>0</v>
      </c>
      <c r="NK66" s="8">
        <v>0</v>
      </c>
      <c r="NL66" s="8"/>
      <c r="NM66" s="8"/>
      <c r="NN66" s="150">
        <f t="shared" si="136"/>
        <v>76066.007405672135</v>
      </c>
      <c r="NO66" s="88">
        <f t="shared" si="29"/>
        <v>0</v>
      </c>
      <c r="NP66" s="88">
        <f t="shared" si="30"/>
        <v>76066.007405672135</v>
      </c>
      <c r="NQ66" s="86">
        <f t="shared" si="31"/>
        <v>19894.600000000002</v>
      </c>
      <c r="NR66" s="289">
        <f t="shared" si="32"/>
        <v>38916.83</v>
      </c>
      <c r="NS66" s="288">
        <f t="shared" si="33"/>
        <v>19022.23</v>
      </c>
      <c r="NT66" s="88">
        <f t="shared" si="34"/>
        <v>0</v>
      </c>
      <c r="NU66" s="88">
        <f t="shared" si="35"/>
        <v>19022.23</v>
      </c>
      <c r="NV66" s="290">
        <f t="shared" si="137"/>
        <v>4145.8600000000006</v>
      </c>
      <c r="NW66" s="290">
        <v>375.43</v>
      </c>
      <c r="NX66" s="143">
        <v>375.43</v>
      </c>
      <c r="NY66" s="143">
        <v>375.43</v>
      </c>
      <c r="NZ66" s="290">
        <v>375.43</v>
      </c>
      <c r="OA66" s="290">
        <v>375.43</v>
      </c>
      <c r="OB66" s="290">
        <v>375.43</v>
      </c>
      <c r="OC66" s="290">
        <v>473.32</v>
      </c>
      <c r="OD66" s="290">
        <v>473.32</v>
      </c>
      <c r="OE66" s="290">
        <v>473.32</v>
      </c>
      <c r="OF66" s="290">
        <v>473.32</v>
      </c>
      <c r="OG66" s="290"/>
      <c r="OH66" s="290"/>
      <c r="OI66" s="8">
        <f t="shared" si="138"/>
        <v>7217.19</v>
      </c>
      <c r="OJ66" s="8">
        <v>0</v>
      </c>
      <c r="OK66" s="8">
        <v>0</v>
      </c>
      <c r="OL66" s="8">
        <v>7217.19</v>
      </c>
      <c r="OM66" s="8"/>
      <c r="ON66" s="8">
        <v>0</v>
      </c>
      <c r="OO66" s="8">
        <v>0</v>
      </c>
      <c r="OP66" s="8">
        <v>0</v>
      </c>
      <c r="OQ66" s="8">
        <v>0</v>
      </c>
      <c r="OR66" s="8">
        <v>0</v>
      </c>
      <c r="OS66" s="8">
        <v>0</v>
      </c>
      <c r="OT66" s="8"/>
      <c r="OU66" s="8"/>
      <c r="OV66" s="143">
        <f t="shared" si="139"/>
        <v>3071.329999999999</v>
      </c>
      <c r="OW66" s="8">
        <f t="shared" si="36"/>
        <v>0</v>
      </c>
      <c r="OX66" s="8">
        <f t="shared" si="37"/>
        <v>3071.329999999999</v>
      </c>
      <c r="OY66" s="290">
        <f t="shared" si="140"/>
        <v>7423.0000000000009</v>
      </c>
      <c r="OZ66" s="290">
        <v>711.72</v>
      </c>
      <c r="PA66" s="143">
        <v>711.72</v>
      </c>
      <c r="PB66" s="143">
        <v>711.72</v>
      </c>
      <c r="PC66" s="143">
        <v>711.72</v>
      </c>
      <c r="PD66" s="143">
        <v>711.72</v>
      </c>
      <c r="PE66" s="143">
        <v>711.72</v>
      </c>
      <c r="PF66" s="143">
        <v>788.17</v>
      </c>
      <c r="PG66" s="143">
        <v>788.17</v>
      </c>
      <c r="PH66" s="143">
        <v>788.17</v>
      </c>
      <c r="PI66" s="143">
        <v>788.17</v>
      </c>
      <c r="PJ66" s="143"/>
      <c r="PK66" s="143"/>
      <c r="PL66" s="8">
        <f t="shared" si="141"/>
        <v>18405.8</v>
      </c>
      <c r="PM66" s="290">
        <v>0</v>
      </c>
      <c r="PN66" s="290">
        <v>0</v>
      </c>
      <c r="PO66" s="290">
        <v>0</v>
      </c>
      <c r="PP66" s="290">
        <v>18405.8</v>
      </c>
      <c r="PQ66" s="290">
        <v>0</v>
      </c>
      <c r="PR66" s="290">
        <v>0</v>
      </c>
      <c r="PS66" s="290">
        <v>0</v>
      </c>
      <c r="PT66" s="290">
        <v>0</v>
      </c>
      <c r="PU66" s="290">
        <v>0</v>
      </c>
      <c r="PV66" s="290">
        <v>0</v>
      </c>
      <c r="PW66" s="290"/>
      <c r="PX66" s="290"/>
      <c r="PY66" s="143">
        <f t="shared" si="142"/>
        <v>10982.8</v>
      </c>
      <c r="PZ66" s="8">
        <f t="shared" si="38"/>
        <v>0</v>
      </c>
      <c r="QA66" s="8">
        <f t="shared" si="39"/>
        <v>10982.8</v>
      </c>
      <c r="QB66" s="290">
        <f t="shared" si="143"/>
        <v>898.6</v>
      </c>
      <c r="QC66" s="290">
        <v>79.7</v>
      </c>
      <c r="QD66" s="143">
        <v>79.7</v>
      </c>
      <c r="QE66" s="143">
        <v>79.7</v>
      </c>
      <c r="QF66" s="143">
        <v>79.7</v>
      </c>
      <c r="QG66" s="143">
        <v>79.7</v>
      </c>
      <c r="QH66" s="143">
        <v>79.7</v>
      </c>
      <c r="QI66" s="143">
        <v>105.1</v>
      </c>
      <c r="QJ66" s="143">
        <v>105.1</v>
      </c>
      <c r="QK66" s="143">
        <v>105.1</v>
      </c>
      <c r="QL66" s="143">
        <v>105.1</v>
      </c>
      <c r="QM66" s="143"/>
      <c r="QN66" s="143"/>
      <c r="QO66" s="8">
        <f t="shared" si="144"/>
        <v>0</v>
      </c>
      <c r="QP66" s="290">
        <v>0</v>
      </c>
      <c r="QQ66" s="290">
        <v>0</v>
      </c>
      <c r="QR66" s="290">
        <v>0</v>
      </c>
      <c r="QS66" s="290"/>
      <c r="QT66" s="290">
        <v>0</v>
      </c>
      <c r="QU66" s="290"/>
      <c r="QV66" s="290"/>
      <c r="QW66" s="290">
        <v>0</v>
      </c>
      <c r="QX66" s="290"/>
      <c r="QY66" s="290">
        <v>0</v>
      </c>
      <c r="QZ66" s="290"/>
      <c r="RA66" s="290"/>
      <c r="RB66" s="143">
        <f t="shared" si="145"/>
        <v>-898.6</v>
      </c>
      <c r="RC66" s="8">
        <f t="shared" si="40"/>
        <v>-898.6</v>
      </c>
      <c r="RD66" s="8">
        <f t="shared" si="41"/>
        <v>0</v>
      </c>
      <c r="RE66" s="290">
        <f t="shared" si="146"/>
        <v>3958.98</v>
      </c>
      <c r="RF66" s="8">
        <v>360.29</v>
      </c>
      <c r="RG66" s="143">
        <v>360.29</v>
      </c>
      <c r="RH66" s="143">
        <v>360.29</v>
      </c>
      <c r="RI66" s="143">
        <v>360.29</v>
      </c>
      <c r="RJ66" s="143">
        <v>360.29</v>
      </c>
      <c r="RK66" s="143">
        <v>360.29</v>
      </c>
      <c r="RL66" s="292">
        <v>449.31</v>
      </c>
      <c r="RM66" s="143">
        <v>449.31</v>
      </c>
      <c r="RN66" s="143">
        <v>449.31</v>
      </c>
      <c r="RO66" s="143">
        <v>449.31</v>
      </c>
      <c r="RP66" s="143"/>
      <c r="RQ66" s="143"/>
      <c r="RR66" s="8">
        <f t="shared" si="147"/>
        <v>0</v>
      </c>
      <c r="RS66" s="290">
        <v>0</v>
      </c>
      <c r="RT66" s="290"/>
      <c r="RU66" s="290">
        <v>0</v>
      </c>
      <c r="RV66" s="290">
        <v>0</v>
      </c>
      <c r="RW66" s="290">
        <v>0</v>
      </c>
      <c r="RX66" s="290">
        <v>0</v>
      </c>
      <c r="RY66" s="290"/>
      <c r="RZ66" s="290">
        <v>0</v>
      </c>
      <c r="SA66" s="290">
        <v>0</v>
      </c>
      <c r="SB66" s="290">
        <v>0</v>
      </c>
      <c r="SC66" s="290"/>
      <c r="SD66" s="290"/>
      <c r="SE66" s="8">
        <f t="shared" si="42"/>
        <v>-3958.98</v>
      </c>
      <c r="SF66" s="8">
        <f t="shared" si="43"/>
        <v>-3958.98</v>
      </c>
      <c r="SG66" s="8">
        <f t="shared" si="44"/>
        <v>0</v>
      </c>
      <c r="SH66" s="290">
        <f t="shared" si="148"/>
        <v>1986.5000000000002</v>
      </c>
      <c r="SI66" s="290">
        <v>188.77</v>
      </c>
      <c r="SJ66" s="143">
        <v>188.77</v>
      </c>
      <c r="SK66" s="143">
        <v>188.77</v>
      </c>
      <c r="SL66" s="143">
        <v>188.77</v>
      </c>
      <c r="SM66" s="143">
        <v>188.77</v>
      </c>
      <c r="SN66" s="143">
        <v>188.77</v>
      </c>
      <c r="SO66" s="143">
        <v>213.47</v>
      </c>
      <c r="SP66" s="143">
        <v>213.47</v>
      </c>
      <c r="SQ66" s="143">
        <v>213.47</v>
      </c>
      <c r="SR66" s="143">
        <v>213.47</v>
      </c>
      <c r="SS66" s="143"/>
      <c r="ST66" s="143"/>
      <c r="SU66" s="8">
        <f t="shared" si="149"/>
        <v>0</v>
      </c>
      <c r="SV66" s="290">
        <v>0</v>
      </c>
      <c r="SW66" s="290">
        <v>0</v>
      </c>
      <c r="SX66" s="290">
        <v>0</v>
      </c>
      <c r="SY66" s="290">
        <v>0</v>
      </c>
      <c r="SZ66" s="290">
        <v>0</v>
      </c>
      <c r="TA66" s="290"/>
      <c r="TB66" s="290"/>
      <c r="TC66" s="290">
        <v>0</v>
      </c>
      <c r="TD66" s="290">
        <v>0</v>
      </c>
      <c r="TE66" s="290">
        <f>VLOOKUP(C66,'[2]Фін.рез.(витрати)'!$C$8:$AH$94,32,0)</f>
        <v>0</v>
      </c>
      <c r="TF66" s="290"/>
      <c r="TG66" s="290"/>
      <c r="TH66" s="8">
        <f t="shared" si="45"/>
        <v>-1986.5000000000002</v>
      </c>
      <c r="TI66" s="8">
        <f t="shared" si="46"/>
        <v>-1986.5000000000002</v>
      </c>
      <c r="TJ66" s="8">
        <f t="shared" si="47"/>
        <v>0</v>
      </c>
      <c r="TK66" s="290">
        <f t="shared" si="150"/>
        <v>1481.6599999999999</v>
      </c>
      <c r="TL66" s="290">
        <v>130.72999999999999</v>
      </c>
      <c r="TM66" s="143">
        <v>130.72999999999999</v>
      </c>
      <c r="TN66" s="143">
        <v>130.72999999999999</v>
      </c>
      <c r="TO66" s="143">
        <v>130.72999999999999</v>
      </c>
      <c r="TP66" s="143">
        <v>130.72999999999999</v>
      </c>
      <c r="TQ66" s="143">
        <v>130.72999999999999</v>
      </c>
      <c r="TR66" s="143">
        <v>174.32</v>
      </c>
      <c r="TS66" s="143">
        <v>174.32</v>
      </c>
      <c r="TT66" s="143">
        <v>174.32</v>
      </c>
      <c r="TU66" s="143">
        <v>174.32</v>
      </c>
      <c r="TV66" s="143"/>
      <c r="TW66" s="143"/>
      <c r="TX66" s="8">
        <f t="shared" si="151"/>
        <v>13293.84</v>
      </c>
      <c r="TY66" s="290">
        <v>0</v>
      </c>
      <c r="TZ66" s="290">
        <v>0</v>
      </c>
      <c r="UA66" s="290">
        <v>0</v>
      </c>
      <c r="UB66" s="290">
        <v>0</v>
      </c>
      <c r="UC66" s="290">
        <v>13293.84</v>
      </c>
      <c r="UD66" s="290">
        <v>0</v>
      </c>
      <c r="UE66" s="290">
        <v>0</v>
      </c>
      <c r="UF66" s="290">
        <v>0</v>
      </c>
      <c r="UG66" s="290">
        <v>0</v>
      </c>
      <c r="UH66" s="290">
        <f>VLOOKUP(C66,'[2]Фін.рез.(витрати)'!$C$8:$AI$94,33,0)</f>
        <v>0</v>
      </c>
      <c r="UI66" s="290"/>
      <c r="UJ66" s="290"/>
      <c r="UK66" s="8">
        <f t="shared" si="48"/>
        <v>11812.18</v>
      </c>
      <c r="UL66" s="8">
        <f t="shared" si="49"/>
        <v>0</v>
      </c>
      <c r="UM66" s="8">
        <f t="shared" si="50"/>
        <v>11812.18</v>
      </c>
      <c r="UN66" s="290">
        <f t="shared" si="152"/>
        <v>0</v>
      </c>
      <c r="UO66" s="290">
        <v>0</v>
      </c>
      <c r="UP66" s="143">
        <v>0</v>
      </c>
      <c r="UQ66" s="143">
        <v>0</v>
      </c>
      <c r="UR66" s="143">
        <v>0</v>
      </c>
      <c r="US66" s="143">
        <v>0</v>
      </c>
      <c r="UT66" s="143">
        <v>0</v>
      </c>
      <c r="UU66" s="143">
        <v>0</v>
      </c>
      <c r="UV66" s="143">
        <v>0</v>
      </c>
      <c r="UW66" s="143">
        <v>0</v>
      </c>
      <c r="UX66" s="143">
        <v>0</v>
      </c>
      <c r="UY66" s="143"/>
      <c r="UZ66" s="143"/>
      <c r="VA66" s="8">
        <f t="shared" si="51"/>
        <v>0</v>
      </c>
      <c r="VB66" s="143"/>
      <c r="VC66" s="143"/>
      <c r="VD66" s="143"/>
      <c r="VE66" s="143"/>
      <c r="VF66" s="143"/>
      <c r="VG66" s="143"/>
      <c r="VH66" s="143"/>
      <c r="VI66" s="143"/>
      <c r="VJ66" s="143"/>
      <c r="VK66" s="143"/>
      <c r="VL66" s="143"/>
      <c r="VM66" s="143"/>
      <c r="VN66" s="8">
        <f t="shared" si="52"/>
        <v>0</v>
      </c>
      <c r="VO66" s="8">
        <f t="shared" si="53"/>
        <v>0</v>
      </c>
      <c r="VP66" s="8">
        <f t="shared" si="54"/>
        <v>0</v>
      </c>
      <c r="VQ66" s="88">
        <f t="shared" si="55"/>
        <v>0</v>
      </c>
      <c r="VR66" s="150"/>
      <c r="VS66" s="150"/>
      <c r="VT66" s="150"/>
      <c r="VU66" s="150"/>
      <c r="VV66" s="150"/>
      <c r="VW66" s="150"/>
      <c r="VX66" s="150"/>
      <c r="VY66" s="150"/>
      <c r="VZ66" s="150"/>
      <c r="WA66" s="150"/>
      <c r="WB66" s="150"/>
      <c r="WC66" s="150"/>
      <c r="WD66" s="88">
        <f t="shared" si="56"/>
        <v>0</v>
      </c>
      <c r="WE66" s="143"/>
      <c r="WF66" s="143"/>
      <c r="WG66" s="143"/>
      <c r="WH66" s="143"/>
      <c r="WI66" s="143"/>
      <c r="WJ66" s="143"/>
      <c r="WK66" s="143"/>
      <c r="WL66" s="143"/>
      <c r="WM66" s="143"/>
      <c r="WN66" s="143"/>
      <c r="WO66" s="143"/>
      <c r="WP66" s="143"/>
      <c r="WQ66" s="88">
        <f t="shared" si="57"/>
        <v>0</v>
      </c>
      <c r="WR66" s="88">
        <f t="shared" si="58"/>
        <v>0</v>
      </c>
      <c r="WS66" s="88">
        <f t="shared" si="59"/>
        <v>0</v>
      </c>
      <c r="WT66" s="291">
        <f t="shared" si="153"/>
        <v>45710.560000000005</v>
      </c>
      <c r="WU66" s="291">
        <v>3896.06</v>
      </c>
      <c r="WV66" s="150">
        <v>3896.06</v>
      </c>
      <c r="WW66" s="150">
        <v>3896.06</v>
      </c>
      <c r="WX66" s="150">
        <v>3896.06</v>
      </c>
      <c r="WY66" s="150">
        <v>3896.06</v>
      </c>
      <c r="WZ66" s="150">
        <v>3896.06</v>
      </c>
      <c r="XA66" s="150">
        <v>5583.55</v>
      </c>
      <c r="XB66" s="150">
        <v>5583.55</v>
      </c>
      <c r="XC66" s="150">
        <v>5583.55</v>
      </c>
      <c r="XD66" s="150">
        <v>5583.55</v>
      </c>
      <c r="XE66" s="150"/>
      <c r="XF66" s="150"/>
      <c r="XG66" s="291">
        <f t="shared" si="154"/>
        <v>43551.2155789057</v>
      </c>
      <c r="XH66" s="290">
        <v>4928.08214944663</v>
      </c>
      <c r="XI66" s="290">
        <v>4946.1786508956584</v>
      </c>
      <c r="XJ66" s="290"/>
      <c r="XK66" s="290">
        <v>3703.4873962334227</v>
      </c>
      <c r="XL66" s="290">
        <v>4461.4406205054638</v>
      </c>
      <c r="XM66" s="290">
        <v>5887.3428883955876</v>
      </c>
      <c r="XN66" s="290">
        <v>5536.0409917957459</v>
      </c>
      <c r="XO66" s="290">
        <v>4272.4407096458071</v>
      </c>
      <c r="XP66" s="290">
        <v>6091.1903946564098</v>
      </c>
      <c r="XQ66" s="290">
        <f>VLOOKUP(C66,'[2]Фін.рез.(витрати)'!$C$8:$AL$94,36,0)</f>
        <v>3725.0117773309767</v>
      </c>
      <c r="XR66" s="290"/>
      <c r="XS66" s="290"/>
      <c r="XT66" s="88">
        <f t="shared" si="60"/>
        <v>-2159.3444210943053</v>
      </c>
      <c r="XU66" s="88">
        <f t="shared" si="61"/>
        <v>-2159.3444210943053</v>
      </c>
      <c r="XV66" s="88">
        <f t="shared" si="62"/>
        <v>0</v>
      </c>
      <c r="XW66" s="291">
        <f t="shared" si="155"/>
        <v>11885.000000000002</v>
      </c>
      <c r="XX66" s="291">
        <v>1055.26</v>
      </c>
      <c r="XY66" s="150">
        <v>1055.26</v>
      </c>
      <c r="XZ66" s="150">
        <v>1055.26</v>
      </c>
      <c r="YA66" s="150">
        <v>1055.26</v>
      </c>
      <c r="YB66" s="150">
        <v>1055.26</v>
      </c>
      <c r="YC66" s="150">
        <v>1055.26</v>
      </c>
      <c r="YD66" s="150">
        <v>1388.36</v>
      </c>
      <c r="YE66" s="150">
        <v>1388.36</v>
      </c>
      <c r="YF66" s="150">
        <v>1388.36</v>
      </c>
      <c r="YG66" s="150">
        <v>1388.36</v>
      </c>
      <c r="YH66" s="150"/>
      <c r="YI66" s="150"/>
      <c r="YJ66" s="88">
        <f t="shared" si="156"/>
        <v>11070.757792529941</v>
      </c>
      <c r="YK66" s="290">
        <v>1652.251282536914</v>
      </c>
      <c r="YL66" s="290">
        <v>1017.5792281898424</v>
      </c>
      <c r="YM66" s="290">
        <v>1041.4566073451676</v>
      </c>
      <c r="YN66" s="290">
        <v>1012.7643757584838</v>
      </c>
      <c r="YO66" s="290">
        <v>998.89546361649229</v>
      </c>
      <c r="YP66" s="290">
        <v>1303.1337605673102</v>
      </c>
      <c r="YQ66" s="290">
        <v>1249.8751094913082</v>
      </c>
      <c r="YR66" s="290">
        <v>824.44552887595307</v>
      </c>
      <c r="YS66" s="290">
        <v>1196.3854618635853</v>
      </c>
      <c r="YT66" s="290">
        <f>VLOOKUP(C66,'[2]Фін.рез.(витрати)'!$C$8:$AM$94,37,0)</f>
        <v>773.97097428488428</v>
      </c>
      <c r="YU66" s="290"/>
      <c r="YV66" s="290"/>
      <c r="YW66" s="143">
        <f t="shared" si="157"/>
        <v>-814.24220747006075</v>
      </c>
      <c r="YX66" s="88">
        <f t="shared" si="63"/>
        <v>-814.24220747006075</v>
      </c>
      <c r="YY66" s="88">
        <f t="shared" si="64"/>
        <v>0</v>
      </c>
      <c r="YZ66" s="291">
        <f t="shared" si="158"/>
        <v>6217.6799999999985</v>
      </c>
      <c r="ZA66" s="291">
        <v>588.67999999999995</v>
      </c>
      <c r="ZB66" s="150">
        <v>588.67999999999995</v>
      </c>
      <c r="ZC66" s="150">
        <v>588.67999999999995</v>
      </c>
      <c r="ZD66" s="150">
        <v>588.67999999999995</v>
      </c>
      <c r="ZE66" s="150">
        <v>588.67999999999995</v>
      </c>
      <c r="ZF66" s="150">
        <v>588.67999999999995</v>
      </c>
      <c r="ZG66" s="150">
        <v>671.4</v>
      </c>
      <c r="ZH66" s="150">
        <v>671.4</v>
      </c>
      <c r="ZI66" s="150">
        <v>671.4</v>
      </c>
      <c r="ZJ66" s="150">
        <v>671.4</v>
      </c>
      <c r="ZK66" s="150"/>
      <c r="ZL66" s="150"/>
      <c r="ZM66" s="88">
        <f t="shared" si="159"/>
        <v>10951.121442586484</v>
      </c>
      <c r="ZN66" s="291"/>
      <c r="ZO66" s="290">
        <v>1287.5331554997767</v>
      </c>
      <c r="ZP66" s="290">
        <v>7268.299573409914</v>
      </c>
      <c r="ZQ66" s="290">
        <v>2395.2887136767936</v>
      </c>
      <c r="ZR66" s="290"/>
      <c r="ZS66" s="290"/>
      <c r="ZT66" s="290"/>
      <c r="ZU66" s="290"/>
      <c r="ZV66" s="290"/>
      <c r="ZW66" s="290"/>
      <c r="ZX66" s="290"/>
      <c r="ZY66" s="290"/>
      <c r="ZZ66" s="88">
        <f t="shared" si="65"/>
        <v>4733.4414425864852</v>
      </c>
      <c r="AAA66" s="88">
        <f t="shared" si="66"/>
        <v>0</v>
      </c>
      <c r="AAB66" s="88">
        <f t="shared" si="67"/>
        <v>4733.4414425864852</v>
      </c>
      <c r="AAC66" s="291">
        <f t="shared" si="160"/>
        <v>928.89999999999986</v>
      </c>
      <c r="AAD66" s="291">
        <v>92.05</v>
      </c>
      <c r="AAE66" s="150">
        <v>92.05</v>
      </c>
      <c r="AAF66" s="150">
        <v>92.05</v>
      </c>
      <c r="AAG66" s="150">
        <v>92.05</v>
      </c>
      <c r="AAH66" s="150">
        <v>92.05</v>
      </c>
      <c r="AAI66" s="150">
        <v>92.05</v>
      </c>
      <c r="AAJ66" s="150">
        <v>94.15</v>
      </c>
      <c r="AAK66" s="150">
        <v>94.15</v>
      </c>
      <c r="AAL66" s="150">
        <v>94.15</v>
      </c>
      <c r="AAM66" s="150">
        <v>94.15</v>
      </c>
      <c r="AAN66" s="150"/>
      <c r="AAO66" s="150"/>
      <c r="AAP66" s="88">
        <f t="shared" si="161"/>
        <v>1299.1335911399999</v>
      </c>
      <c r="AAQ66" s="290">
        <v>134.42022825000001</v>
      </c>
      <c r="AAR66" s="290">
        <v>131.42674660500001</v>
      </c>
      <c r="AAS66" s="290">
        <v>131.11814100000001</v>
      </c>
      <c r="AAT66" s="290">
        <v>130.45320749999999</v>
      </c>
      <c r="AAU66" s="290">
        <v>131.054439285</v>
      </c>
      <c r="AAV66" s="290">
        <v>131.05761899999999</v>
      </c>
      <c r="AAW66" s="290">
        <v>128.00114250000001</v>
      </c>
      <c r="AAX66" s="290">
        <v>127.0011435</v>
      </c>
      <c r="AAY66" s="290">
        <v>126.082341</v>
      </c>
      <c r="AAZ66" s="290">
        <f>VLOOKUP(C66,'[2]Фін.рез.(витрати)'!$C$8:$AO$94,39,0)</f>
        <v>128.51858250000001</v>
      </c>
      <c r="ABA66" s="290"/>
      <c r="ABB66" s="290"/>
      <c r="ABC66" s="88">
        <f t="shared" si="68"/>
        <v>370.23359114000004</v>
      </c>
      <c r="ABD66" s="88">
        <f t="shared" si="69"/>
        <v>0</v>
      </c>
      <c r="ABE66" s="88">
        <f t="shared" si="70"/>
        <v>370.23359114000004</v>
      </c>
      <c r="ABF66" s="291">
        <f t="shared" si="162"/>
        <v>205.82</v>
      </c>
      <c r="ABG66" s="291">
        <v>20.41</v>
      </c>
      <c r="ABH66" s="150">
        <v>20.41</v>
      </c>
      <c r="ABI66" s="150">
        <v>20.41</v>
      </c>
      <c r="ABJ66" s="150">
        <v>20.41</v>
      </c>
      <c r="ABK66" s="150">
        <v>20.41</v>
      </c>
      <c r="ABL66" s="150">
        <v>20.41</v>
      </c>
      <c r="ABM66" s="150">
        <v>20.84</v>
      </c>
      <c r="ABN66" s="150">
        <v>20.84</v>
      </c>
      <c r="ABO66" s="150">
        <v>20.84</v>
      </c>
      <c r="ABP66" s="150">
        <v>20.84</v>
      </c>
      <c r="ABQ66" s="150"/>
      <c r="ABR66" s="150"/>
      <c r="ABS66" s="88">
        <f t="shared" si="163"/>
        <v>0</v>
      </c>
      <c r="ABT66" s="290">
        <v>0</v>
      </c>
      <c r="ABU66" s="290"/>
      <c r="ABV66" s="290"/>
      <c r="ABW66" s="290"/>
      <c r="ABX66" s="290"/>
      <c r="ABY66" s="290"/>
      <c r="ABZ66" s="290"/>
      <c r="ACA66" s="290">
        <v>0</v>
      </c>
      <c r="ACB66" s="290">
        <v>0</v>
      </c>
      <c r="ACC66" s="290">
        <f>VLOOKUP(C66,'[2]Фін.рез.(витрати)'!$C$8:$AP$94,40,0)</f>
        <v>0</v>
      </c>
      <c r="ACD66" s="290"/>
      <c r="ACE66" s="290"/>
      <c r="ACF66" s="88">
        <f t="shared" si="71"/>
        <v>-205.82</v>
      </c>
      <c r="ACG66" s="88">
        <f t="shared" si="72"/>
        <v>-205.82</v>
      </c>
      <c r="ACH66" s="88">
        <f t="shared" si="73"/>
        <v>0</v>
      </c>
      <c r="ACI66" s="86">
        <f t="shared" si="74"/>
        <v>0</v>
      </c>
      <c r="ACJ66" s="88">
        <f t="shared" si="75"/>
        <v>6871.8283721280004</v>
      </c>
      <c r="ACK66" s="288">
        <f t="shared" si="76"/>
        <v>6871.8283721280004</v>
      </c>
      <c r="ACL66" s="88">
        <f t="shared" si="77"/>
        <v>0</v>
      </c>
      <c r="ACM66" s="88">
        <f t="shared" si="78"/>
        <v>6871.8283721280004</v>
      </c>
      <c r="ACN66" s="290">
        <f t="shared" si="164"/>
        <v>0</v>
      </c>
      <c r="ACO66" s="290">
        <v>0</v>
      </c>
      <c r="ACP66" s="143">
        <v>0</v>
      </c>
      <c r="ACQ66" s="143">
        <v>0</v>
      </c>
      <c r="ACR66" s="143">
        <v>0</v>
      </c>
      <c r="ACS66" s="143">
        <v>0</v>
      </c>
      <c r="ACT66" s="143">
        <v>0</v>
      </c>
      <c r="ACU66" s="143">
        <v>0</v>
      </c>
      <c r="ACV66" s="143">
        <v>0</v>
      </c>
      <c r="ACW66" s="143">
        <v>0</v>
      </c>
      <c r="ACX66" s="143">
        <v>0</v>
      </c>
      <c r="ACY66" s="143"/>
      <c r="ACZ66" s="143"/>
      <c r="ADA66" s="8">
        <f t="shared" si="165"/>
        <v>6871.8283721280004</v>
      </c>
      <c r="ADB66" s="290">
        <v>1018.1023002000001</v>
      </c>
      <c r="ADC66" s="290">
        <v>602.1734571720001</v>
      </c>
      <c r="ADD66" s="290">
        <v>510.84989999999999</v>
      </c>
      <c r="ADE66" s="290">
        <v>540.78784199999996</v>
      </c>
      <c r="ADF66" s="290">
        <v>584.12835795600006</v>
      </c>
      <c r="ADG66" s="290">
        <v>816.98220000000003</v>
      </c>
      <c r="ADH66" s="290">
        <v>542.59185600000001</v>
      </c>
      <c r="ADI66" s="290">
        <v>736.27675920000001</v>
      </c>
      <c r="ADJ66" s="290">
        <v>738.8097696000001</v>
      </c>
      <c r="ADK66" s="290">
        <f>VLOOKUP(C66,'[2]Фін.рез.(витрати)'!$C$8:$AR$94,42,0)</f>
        <v>781.12593000000004</v>
      </c>
      <c r="ADL66" s="290"/>
      <c r="ADM66" s="290"/>
      <c r="ADN66" s="8">
        <f t="shared" si="79"/>
        <v>6871.8283721280004</v>
      </c>
      <c r="ADO66" s="8">
        <f t="shared" si="80"/>
        <v>0</v>
      </c>
      <c r="ADP66" s="8">
        <f t="shared" si="81"/>
        <v>6871.8283721280004</v>
      </c>
      <c r="ADQ66" s="290">
        <f t="shared" si="166"/>
        <v>0</v>
      </c>
      <c r="ADR66" s="290">
        <v>0</v>
      </c>
      <c r="ADS66" s="143">
        <v>0</v>
      </c>
      <c r="ADT66" s="143">
        <v>0</v>
      </c>
      <c r="ADU66" s="143">
        <v>0</v>
      </c>
      <c r="ADV66" s="143">
        <v>0</v>
      </c>
      <c r="ADW66" s="143">
        <v>0</v>
      </c>
      <c r="ADX66" s="143">
        <v>0</v>
      </c>
      <c r="ADY66" s="143">
        <v>0</v>
      </c>
      <c r="ADZ66" s="143">
        <v>0</v>
      </c>
      <c r="AEA66" s="143">
        <v>0</v>
      </c>
      <c r="AEB66" s="143"/>
      <c r="AEC66" s="143"/>
      <c r="AED66" s="8">
        <f t="shared" si="167"/>
        <v>0</v>
      </c>
      <c r="AEE66" s="290">
        <v>0</v>
      </c>
      <c r="AEF66" s="290">
        <v>0</v>
      </c>
      <c r="AEG66" s="290">
        <v>0</v>
      </c>
      <c r="AEH66" s="290">
        <v>0</v>
      </c>
      <c r="AEI66" s="290">
        <v>0</v>
      </c>
      <c r="AEJ66" s="290">
        <v>0</v>
      </c>
      <c r="AEK66" s="290">
        <v>0</v>
      </c>
      <c r="AEL66" s="290">
        <v>0</v>
      </c>
      <c r="AEM66" s="290">
        <v>0</v>
      </c>
      <c r="AEN66" s="290">
        <f>VLOOKUP(C66,'[2]Фін.рез.(витрати)'!$C$8:$AS$94,43,0)</f>
        <v>0</v>
      </c>
      <c r="AEO66" s="290"/>
      <c r="AEP66" s="290"/>
      <c r="AEQ66" s="8">
        <f t="shared" si="82"/>
        <v>0</v>
      </c>
      <c r="AER66" s="8">
        <f t="shared" si="83"/>
        <v>0</v>
      </c>
      <c r="AES66" s="8">
        <f t="shared" si="84"/>
        <v>0</v>
      </c>
      <c r="AET66" s="290">
        <f t="shared" si="168"/>
        <v>0</v>
      </c>
      <c r="AEU66" s="290"/>
      <c r="AEV66" s="143"/>
      <c r="AEW66" s="143"/>
      <c r="AEX66" s="143"/>
      <c r="AEY66" s="143"/>
      <c r="AEZ66" s="143"/>
      <c r="AFA66" s="143"/>
      <c r="AFB66" s="143"/>
      <c r="AFC66" s="143"/>
      <c r="AFD66" s="143"/>
      <c r="AFE66" s="143"/>
      <c r="AFF66" s="143"/>
      <c r="AFG66" s="8">
        <f t="shared" si="169"/>
        <v>0</v>
      </c>
      <c r="AFH66" s="290"/>
      <c r="AFI66" s="290"/>
      <c r="AFJ66" s="290"/>
      <c r="AFK66" s="290"/>
      <c r="AFL66" s="290"/>
      <c r="AFM66" s="290"/>
      <c r="AFN66" s="290"/>
      <c r="AFO66" s="290"/>
      <c r="AFP66" s="290"/>
      <c r="AFQ66" s="290"/>
      <c r="AFR66" s="290"/>
      <c r="AFS66" s="290"/>
      <c r="AFT66" s="8">
        <f t="shared" si="85"/>
        <v>0</v>
      </c>
      <c r="AFU66" s="8">
        <f t="shared" si="86"/>
        <v>0</v>
      </c>
      <c r="AFV66" s="94">
        <f t="shared" si="87"/>
        <v>0</v>
      </c>
      <c r="AFW66" s="293">
        <f t="shared" si="88"/>
        <v>175457.86000000002</v>
      </c>
      <c r="AFX66" s="294">
        <f t="shared" si="89"/>
        <v>280526.84247513075</v>
      </c>
      <c r="AFY66" s="295">
        <f t="shared" si="90"/>
        <v>105068.98247513073</v>
      </c>
      <c r="AFZ66" s="8">
        <f t="shared" si="170"/>
        <v>0</v>
      </c>
      <c r="AGA66" s="95">
        <f t="shared" si="171"/>
        <v>105068.98247513073</v>
      </c>
      <c r="AGB66" s="296">
        <f t="shared" si="91"/>
        <v>210549.432</v>
      </c>
      <c r="AGC66" s="295">
        <f t="shared" si="91"/>
        <v>336632.21097015688</v>
      </c>
      <c r="AGD66" s="295">
        <f t="shared" si="92"/>
        <v>126082.77897015688</v>
      </c>
      <c r="AGE66" s="8">
        <f t="shared" si="93"/>
        <v>0</v>
      </c>
      <c r="AGF66" s="94">
        <f t="shared" si="94"/>
        <v>126082.77897015688</v>
      </c>
      <c r="AGG66" s="107">
        <f t="shared" si="172"/>
        <v>10527.471600000001</v>
      </c>
      <c r="AGH66" s="140">
        <f t="shared" si="173"/>
        <v>16831.610548507844</v>
      </c>
      <c r="AGI66" s="295">
        <f t="shared" si="95"/>
        <v>6304.1389485078435</v>
      </c>
      <c r="AGJ66" s="8">
        <f t="shared" si="96"/>
        <v>0</v>
      </c>
      <c r="AGK66" s="95">
        <f t="shared" si="97"/>
        <v>6304.1389485078435</v>
      </c>
      <c r="AGL66" s="108">
        <f t="shared" si="174"/>
        <v>221076.90359999999</v>
      </c>
      <c r="AGM66" s="108">
        <f t="shared" si="174"/>
        <v>353463.82151866471</v>
      </c>
      <c r="AGN66" s="297">
        <f t="shared" si="99"/>
        <v>132386.91791866472</v>
      </c>
      <c r="AGO66" s="108">
        <f t="shared" si="100"/>
        <v>0</v>
      </c>
      <c r="AGP66" s="109">
        <f t="shared" si="101"/>
        <v>132386.91791866472</v>
      </c>
      <c r="AGQ66" s="139">
        <f t="shared" si="175"/>
        <v>4.7619047619047623E-2</v>
      </c>
      <c r="AGR66" s="298"/>
      <c r="AGS66" s="298">
        <v>0.05</v>
      </c>
      <c r="AGT66" s="299"/>
      <c r="AGU66" s="177"/>
      <c r="AGV66" s="9"/>
      <c r="AGW66" s="9"/>
      <c r="AGX66" s="9"/>
      <c r="AGY66" s="9"/>
      <c r="AGZ66" s="9"/>
      <c r="AHA66" s="9"/>
      <c r="AHB66" s="9"/>
      <c r="AHC66" s="9"/>
      <c r="AHD66" s="9"/>
      <c r="AHE66" s="9"/>
      <c r="AHF66" s="9"/>
      <c r="AHG66" s="9"/>
      <c r="AHH66" s="9"/>
    </row>
    <row r="67" spans="1:892" s="141" customFormat="1" ht="12.75" outlineLevel="1" x14ac:dyDescent="0.25">
      <c r="A67" s="9">
        <v>497</v>
      </c>
      <c r="B67" s="285">
        <v>3</v>
      </c>
      <c r="C67" s="300" t="s">
        <v>768</v>
      </c>
      <c r="D67" s="301">
        <v>9</v>
      </c>
      <c r="E67" s="149">
        <v>5153.2</v>
      </c>
      <c r="F67" s="288">
        <f t="shared" si="0"/>
        <v>59516.9</v>
      </c>
      <c r="G67" s="289">
        <f t="shared" si="1"/>
        <v>47541.740613570873</v>
      </c>
      <c r="H67" s="288">
        <f t="shared" si="2"/>
        <v>-11975.159386429128</v>
      </c>
      <c r="I67" s="88">
        <f t="shared" si="3"/>
        <v>-11975.159386429128</v>
      </c>
      <c r="J67" s="88">
        <f t="shared" si="4"/>
        <v>0</v>
      </c>
      <c r="K67" s="290">
        <f t="shared" si="102"/>
        <v>20969.620000000003</v>
      </c>
      <c r="L67" s="143">
        <v>1848.97</v>
      </c>
      <c r="M67" s="143">
        <v>1848.97</v>
      </c>
      <c r="N67" s="143">
        <v>1848.97</v>
      </c>
      <c r="O67" s="143">
        <v>1848.97</v>
      </c>
      <c r="P67" s="143">
        <v>1848.97</v>
      </c>
      <c r="Q67" s="143">
        <v>1848.97</v>
      </c>
      <c r="R67" s="143">
        <v>2468.9499999999998</v>
      </c>
      <c r="S67" s="143">
        <v>2468.9499999999998</v>
      </c>
      <c r="T67" s="143">
        <v>2468.9499999999998</v>
      </c>
      <c r="U67" s="143">
        <v>2468.9499999999998</v>
      </c>
      <c r="V67" s="143"/>
      <c r="W67" s="143"/>
      <c r="X67" s="143">
        <f t="shared" si="103"/>
        <v>11317.178096190495</v>
      </c>
      <c r="Y67" s="290">
        <v>0</v>
      </c>
      <c r="Z67" s="290">
        <v>0</v>
      </c>
      <c r="AA67" s="290">
        <v>0</v>
      </c>
      <c r="AB67" s="290">
        <v>0</v>
      </c>
      <c r="AC67" s="290">
        <v>11317.178096190495</v>
      </c>
      <c r="AD67" s="290">
        <v>0</v>
      </c>
      <c r="AE67" s="290">
        <v>0</v>
      </c>
      <c r="AF67" s="290">
        <v>0</v>
      </c>
      <c r="AG67" s="290">
        <v>0</v>
      </c>
      <c r="AH67" s="290">
        <v>0</v>
      </c>
      <c r="AI67" s="290"/>
      <c r="AJ67" s="290"/>
      <c r="AK67" s="143"/>
      <c r="AL67" s="143">
        <f t="shared" si="104"/>
        <v>0</v>
      </c>
      <c r="AM67" s="143">
        <f t="shared" si="5"/>
        <v>0</v>
      </c>
      <c r="AN67" s="290">
        <f t="shared" si="105"/>
        <v>995.56000000000006</v>
      </c>
      <c r="AO67" s="143">
        <v>87.6</v>
      </c>
      <c r="AP67" s="143">
        <v>87.6</v>
      </c>
      <c r="AQ67" s="143">
        <v>87.6</v>
      </c>
      <c r="AR67" s="143">
        <v>87.6</v>
      </c>
      <c r="AS67" s="143">
        <v>87.6</v>
      </c>
      <c r="AT67" s="143">
        <v>87.6</v>
      </c>
      <c r="AU67" s="143">
        <v>117.49</v>
      </c>
      <c r="AV67" s="143">
        <v>117.49</v>
      </c>
      <c r="AW67" s="143">
        <v>117.49</v>
      </c>
      <c r="AX67" s="143">
        <v>117.49</v>
      </c>
      <c r="AY67" s="143"/>
      <c r="AZ67" s="143"/>
      <c r="BA67" s="8">
        <f t="shared" si="106"/>
        <v>548.06208606483324</v>
      </c>
      <c r="BB67" s="290">
        <v>0</v>
      </c>
      <c r="BC67" s="290">
        <v>0</v>
      </c>
      <c r="BD67" s="290">
        <v>0</v>
      </c>
      <c r="BE67" s="290">
        <v>0</v>
      </c>
      <c r="BF67" s="290">
        <v>548.06208606483324</v>
      </c>
      <c r="BG67" s="290">
        <v>0</v>
      </c>
      <c r="BH67" s="290">
        <v>0</v>
      </c>
      <c r="BI67" s="290">
        <v>0</v>
      </c>
      <c r="BJ67" s="290">
        <v>0</v>
      </c>
      <c r="BK67" s="290">
        <v>0</v>
      </c>
      <c r="BL67" s="290"/>
      <c r="BM67" s="290"/>
      <c r="BN67" s="143"/>
      <c r="BO67" s="8">
        <f t="shared" si="6"/>
        <v>0</v>
      </c>
      <c r="BP67" s="8">
        <f t="shared" si="7"/>
        <v>0</v>
      </c>
      <c r="BQ67" s="290">
        <f t="shared" si="107"/>
        <v>3321.78</v>
      </c>
      <c r="BR67" s="143">
        <v>315.89</v>
      </c>
      <c r="BS67" s="263">
        <v>315.89</v>
      </c>
      <c r="BT67" s="143">
        <v>315.89</v>
      </c>
      <c r="BU67" s="143">
        <v>315.89</v>
      </c>
      <c r="BV67" s="143">
        <v>315.89</v>
      </c>
      <c r="BW67" s="143">
        <v>315.89</v>
      </c>
      <c r="BX67" s="143">
        <v>356.61</v>
      </c>
      <c r="BY67" s="143">
        <v>356.61</v>
      </c>
      <c r="BZ67" s="143">
        <v>356.61</v>
      </c>
      <c r="CA67" s="143">
        <v>356.61</v>
      </c>
      <c r="CB67" s="143"/>
      <c r="CC67" s="143"/>
      <c r="CD67" s="290">
        <f t="shared" si="108"/>
        <v>3555.4641550180004</v>
      </c>
      <c r="CE67" s="290">
        <v>367.88081515000005</v>
      </c>
      <c r="CF67" s="290">
        <v>359.68826495100001</v>
      </c>
      <c r="CG67" s="290">
        <v>358.84367420000001</v>
      </c>
      <c r="CH67" s="290">
        <v>357.0238865</v>
      </c>
      <c r="CI67" s="290">
        <v>358.66933556700002</v>
      </c>
      <c r="CJ67" s="290">
        <v>358.67787975000005</v>
      </c>
      <c r="CK67" s="290">
        <v>350.3130835</v>
      </c>
      <c r="CL67" s="290">
        <v>347.57628970000002</v>
      </c>
      <c r="CM67" s="290">
        <v>345.06171420000004</v>
      </c>
      <c r="CN67" s="290">
        <v>351.72921150000002</v>
      </c>
      <c r="CO67" s="290"/>
      <c r="CP67" s="290"/>
      <c r="CQ67" s="143"/>
      <c r="CR67" s="8">
        <f t="shared" si="8"/>
        <v>0</v>
      </c>
      <c r="CS67" s="8">
        <f t="shared" si="9"/>
        <v>0</v>
      </c>
      <c r="CT67" s="290">
        <f t="shared" si="109"/>
        <v>699.80000000000007</v>
      </c>
      <c r="CU67" s="290">
        <v>66.48</v>
      </c>
      <c r="CV67" s="143">
        <v>66.48</v>
      </c>
      <c r="CW67" s="143">
        <v>66.48</v>
      </c>
      <c r="CX67" s="143">
        <v>66.48</v>
      </c>
      <c r="CY67" s="143">
        <v>66.48</v>
      </c>
      <c r="CZ67" s="143">
        <v>66.48</v>
      </c>
      <c r="DA67" s="143">
        <v>75.23</v>
      </c>
      <c r="DB67" s="143">
        <v>75.23</v>
      </c>
      <c r="DC67" s="143">
        <v>75.23</v>
      </c>
      <c r="DD67" s="143">
        <v>75.23</v>
      </c>
      <c r="DE67" s="143"/>
      <c r="DF67" s="143"/>
      <c r="DG67" s="290">
        <f t="shared" si="110"/>
        <v>748.77332742660008</v>
      </c>
      <c r="DH67" s="290">
        <v>77.474931554999998</v>
      </c>
      <c r="DI67" s="290">
        <v>75.749597588699999</v>
      </c>
      <c r="DJ67" s="290">
        <v>75.571728539999995</v>
      </c>
      <c r="DK67" s="290">
        <v>75.188485049999997</v>
      </c>
      <c r="DL67" s="290">
        <v>75.535013187899992</v>
      </c>
      <c r="DM67" s="290">
        <v>75.536812574999999</v>
      </c>
      <c r="DN67" s="290">
        <v>73.775203949999991</v>
      </c>
      <c r="DO67" s="290">
        <v>73.198840889999985</v>
      </c>
      <c r="DP67" s="290">
        <v>72.669276539999998</v>
      </c>
      <c r="DQ67" s="290">
        <v>74.073437549999994</v>
      </c>
      <c r="DR67" s="290"/>
      <c r="DS67" s="290"/>
      <c r="DT67" s="143">
        <f t="shared" si="111"/>
        <v>48.973327426600008</v>
      </c>
      <c r="DU67" s="8">
        <f t="shared" si="10"/>
        <v>0</v>
      </c>
      <c r="DV67" s="8">
        <f t="shared" si="112"/>
        <v>48.973327426600008</v>
      </c>
      <c r="DW67" s="290">
        <f t="shared" si="176"/>
        <v>855.42000000000007</v>
      </c>
      <c r="DX67" s="290">
        <v>75.23</v>
      </c>
      <c r="DY67" s="143">
        <v>75.23</v>
      </c>
      <c r="DZ67" s="143">
        <v>75.23</v>
      </c>
      <c r="EA67" s="143">
        <v>75.23</v>
      </c>
      <c r="EB67" s="143">
        <v>75.23</v>
      </c>
      <c r="EC67" s="143">
        <v>75.23</v>
      </c>
      <c r="ED67" s="143">
        <v>101.01</v>
      </c>
      <c r="EE67" s="143">
        <v>101.01</v>
      </c>
      <c r="EF67" s="143">
        <v>101.01</v>
      </c>
      <c r="EG67" s="143">
        <v>101.01</v>
      </c>
      <c r="EH67" s="143"/>
      <c r="EI67" s="143"/>
      <c r="EJ67" s="143"/>
      <c r="EK67" s="290">
        <f t="shared" si="113"/>
        <v>468.73635433449647</v>
      </c>
      <c r="EL67" s="290">
        <v>0</v>
      </c>
      <c r="EM67" s="290">
        <v>0</v>
      </c>
      <c r="EN67" s="290">
        <v>0</v>
      </c>
      <c r="EO67" s="290">
        <v>0</v>
      </c>
      <c r="EP67" s="290">
        <v>468.73635433449647</v>
      </c>
      <c r="EQ67" s="290">
        <v>0</v>
      </c>
      <c r="ER67" s="290">
        <v>0</v>
      </c>
      <c r="ES67" s="290">
        <v>0</v>
      </c>
      <c r="ET67" s="290">
        <v>0</v>
      </c>
      <c r="EU67" s="290">
        <v>0</v>
      </c>
      <c r="EV67" s="290"/>
      <c r="EW67" s="290"/>
      <c r="EX67" s="8">
        <f t="shared" si="12"/>
        <v>-386.6836456655036</v>
      </c>
      <c r="EY67" s="8">
        <f t="shared" si="114"/>
        <v>-386.6836456655036</v>
      </c>
      <c r="EZ67" s="8">
        <f t="shared" si="115"/>
        <v>0</v>
      </c>
      <c r="FA67" s="290">
        <f t="shared" si="116"/>
        <v>7634.0399999999991</v>
      </c>
      <c r="FB67" s="290">
        <v>671.46</v>
      </c>
      <c r="FC67" s="143">
        <v>671.46</v>
      </c>
      <c r="FD67" s="143">
        <v>671.46</v>
      </c>
      <c r="FE67" s="143">
        <v>671.46</v>
      </c>
      <c r="FF67" s="143">
        <v>671.46</v>
      </c>
      <c r="FG67" s="143">
        <v>671.46</v>
      </c>
      <c r="FH67" s="143">
        <v>901.32</v>
      </c>
      <c r="FI67" s="143">
        <v>901.32</v>
      </c>
      <c r="FJ67" s="143">
        <v>901.32</v>
      </c>
      <c r="FK67" s="143">
        <v>901.32</v>
      </c>
      <c r="FL67" s="143"/>
      <c r="FM67" s="143"/>
      <c r="FN67" s="8">
        <f t="shared" si="117"/>
        <v>5845.3718140697265</v>
      </c>
      <c r="FO67" s="290">
        <v>0</v>
      </c>
      <c r="FP67" s="290">
        <v>0</v>
      </c>
      <c r="FQ67" s="290">
        <v>1533.31029874</v>
      </c>
      <c r="FR67" s="290">
        <v>0</v>
      </c>
      <c r="FS67" s="290">
        <v>4312.0615153297267</v>
      </c>
      <c r="FT67" s="290">
        <v>0</v>
      </c>
      <c r="FU67" s="290">
        <v>0</v>
      </c>
      <c r="FV67" s="290">
        <v>0</v>
      </c>
      <c r="FW67" s="290">
        <v>0</v>
      </c>
      <c r="FX67" s="290">
        <v>0</v>
      </c>
      <c r="FY67" s="290"/>
      <c r="FZ67" s="290"/>
      <c r="GA67" s="143">
        <f t="shared" si="118"/>
        <v>-1788.6681859302726</v>
      </c>
      <c r="GB67" s="8">
        <f t="shared" si="119"/>
        <v>-1788.6681859302726</v>
      </c>
      <c r="GC67" s="8">
        <f t="shared" si="120"/>
        <v>0</v>
      </c>
      <c r="GD67" s="290">
        <f t="shared" si="121"/>
        <v>0</v>
      </c>
      <c r="GE67" s="143"/>
      <c r="GF67" s="143"/>
      <c r="GG67" s="143"/>
      <c r="GH67" s="143"/>
      <c r="GI67" s="143"/>
      <c r="GJ67" s="143"/>
      <c r="GK67" s="143"/>
      <c r="GL67" s="143"/>
      <c r="GM67" s="143"/>
      <c r="GN67" s="143"/>
      <c r="GO67" s="143"/>
      <c r="GP67" s="143"/>
      <c r="GQ67" s="8">
        <f t="shared" si="122"/>
        <v>0</v>
      </c>
      <c r="GR67" s="290">
        <v>0</v>
      </c>
      <c r="GS67" s="290">
        <f>VLOOKUP(C67,'[2]Фін.рез.(витрати)'!$C$8:$V$94,20,0)</f>
        <v>0</v>
      </c>
      <c r="GT67" s="290"/>
      <c r="GU67" s="290"/>
      <c r="GV67" s="143">
        <f t="shared" si="123"/>
        <v>0</v>
      </c>
      <c r="GW67" s="8">
        <f t="shared" si="13"/>
        <v>0</v>
      </c>
      <c r="GX67" s="8">
        <f t="shared" si="14"/>
        <v>0</v>
      </c>
      <c r="GY67" s="290">
        <f t="shared" si="124"/>
        <v>25040.68</v>
      </c>
      <c r="GZ67" s="290">
        <v>2215.88</v>
      </c>
      <c r="HA67" s="143">
        <v>2215.88</v>
      </c>
      <c r="HB67" s="143">
        <v>2215.88</v>
      </c>
      <c r="HC67" s="143">
        <v>2215.88</v>
      </c>
      <c r="HD67" s="143">
        <v>2215.88</v>
      </c>
      <c r="HE67" s="143">
        <v>2215.88</v>
      </c>
      <c r="HF67" s="143">
        <v>2936.35</v>
      </c>
      <c r="HG67" s="143">
        <v>2936.35</v>
      </c>
      <c r="HH67" s="143">
        <v>2936.35</v>
      </c>
      <c r="HI67" s="143">
        <v>2936.35</v>
      </c>
      <c r="HJ67" s="143"/>
      <c r="HK67" s="143"/>
      <c r="HL67" s="8">
        <f t="shared" si="125"/>
        <v>25058.154780466717</v>
      </c>
      <c r="HM67" s="290">
        <v>3214.9148673595282</v>
      </c>
      <c r="HN67" s="290">
        <v>2375.2005716636218</v>
      </c>
      <c r="HO67" s="290">
        <v>2790.3029948120839</v>
      </c>
      <c r="HP67" s="290">
        <v>2685.8378979875279</v>
      </c>
      <c r="HQ67" s="290">
        <v>2387.4604463841865</v>
      </c>
      <c r="HR67" s="290">
        <v>2381.7791622595309</v>
      </c>
      <c r="HS67" s="290">
        <v>2194.6719602033645</v>
      </c>
      <c r="HT67" s="290">
        <v>2181.8127298920376</v>
      </c>
      <c r="HU67" s="290">
        <v>2452.6076645489479</v>
      </c>
      <c r="HV67" s="290">
        <v>2393.5664853558869</v>
      </c>
      <c r="HW67" s="290"/>
      <c r="HX67" s="290"/>
      <c r="HY67" s="8">
        <f t="shared" si="15"/>
        <v>17.474780466716766</v>
      </c>
      <c r="HZ67" s="8">
        <f t="shared" si="16"/>
        <v>0</v>
      </c>
      <c r="IA67" s="8">
        <f t="shared" si="17"/>
        <v>17.474780466716766</v>
      </c>
      <c r="IB67" s="291">
        <f t="shared" si="126"/>
        <v>37878.159999999996</v>
      </c>
      <c r="IC67" s="291">
        <v>3841.78</v>
      </c>
      <c r="ID67" s="150">
        <v>3841.78</v>
      </c>
      <c r="IE67" s="291">
        <v>3841.78</v>
      </c>
      <c r="IF67" s="291">
        <v>3681.63</v>
      </c>
      <c r="IG67" s="291">
        <v>3841.78</v>
      </c>
      <c r="IH67" s="291">
        <v>3841.78</v>
      </c>
      <c r="II67" s="291">
        <v>3841.78</v>
      </c>
      <c r="IJ67" s="291">
        <v>3841.78</v>
      </c>
      <c r="IK67" s="291">
        <v>3462.29</v>
      </c>
      <c r="IL67" s="291">
        <v>3841.78</v>
      </c>
      <c r="IM67" s="291"/>
      <c r="IN67" s="291"/>
      <c r="IO67" s="88">
        <f t="shared" si="127"/>
        <v>59411.81381539243</v>
      </c>
      <c r="IP67" s="290">
        <v>4424.1342865065981</v>
      </c>
      <c r="IQ67" s="290">
        <v>5937.116992978732</v>
      </c>
      <c r="IR67" s="290">
        <v>6530.5473377367562</v>
      </c>
      <c r="IS67" s="290">
        <v>6420.4995364111846</v>
      </c>
      <c r="IT67" s="290">
        <v>5821.369862466885</v>
      </c>
      <c r="IU67" s="290">
        <v>6171.3374237964726</v>
      </c>
      <c r="IV67" s="290">
        <v>6537.13699808417</v>
      </c>
      <c r="IW67" s="290">
        <v>6625.6549794472576</v>
      </c>
      <c r="IX67" s="290">
        <v>5020.4088516995107</v>
      </c>
      <c r="IY67" s="290">
        <v>5923.607546264856</v>
      </c>
      <c r="IZ67" s="290"/>
      <c r="JA67" s="290"/>
      <c r="JB67" s="150">
        <f t="shared" si="18"/>
        <v>21533.653815392434</v>
      </c>
      <c r="JC67" s="88">
        <f t="shared" si="19"/>
        <v>0</v>
      </c>
      <c r="JD67" s="88">
        <f t="shared" si="20"/>
        <v>21533.653815392434</v>
      </c>
      <c r="JE67" s="291">
        <f t="shared" si="128"/>
        <v>2884.8</v>
      </c>
      <c r="JF67" s="291">
        <v>288.48</v>
      </c>
      <c r="JG67" s="150">
        <v>288.48</v>
      </c>
      <c r="JH67" s="150">
        <v>288.48</v>
      </c>
      <c r="JI67" s="150">
        <v>288.48</v>
      </c>
      <c r="JJ67" s="150">
        <v>288.48</v>
      </c>
      <c r="JK67" s="150">
        <v>288.48</v>
      </c>
      <c r="JL67" s="150">
        <v>288.48</v>
      </c>
      <c r="JM67" s="150">
        <v>288.48</v>
      </c>
      <c r="JN67" s="150">
        <v>288.48</v>
      </c>
      <c r="JO67" s="150">
        <v>288.48</v>
      </c>
      <c r="JP67" s="150"/>
      <c r="JQ67" s="150"/>
      <c r="JR67" s="291">
        <f t="shared" si="129"/>
        <v>4036.3420508664813</v>
      </c>
      <c r="JS67" s="290">
        <v>264.02387066002052</v>
      </c>
      <c r="JT67" s="290">
        <v>357.15539840386748</v>
      </c>
      <c r="JU67" s="290">
        <v>384.77969549561078</v>
      </c>
      <c r="JV67" s="290">
        <v>396.41185095990454</v>
      </c>
      <c r="JW67" s="290">
        <v>361.3550460145338</v>
      </c>
      <c r="JX67" s="290">
        <v>377.26973398330199</v>
      </c>
      <c r="JY67" s="290">
        <v>505.25226809356559</v>
      </c>
      <c r="JZ67" s="290">
        <v>506.13702251470562</v>
      </c>
      <c r="KA67" s="290">
        <v>428.90421436400163</v>
      </c>
      <c r="KB67" s="290">
        <v>455.05295037696965</v>
      </c>
      <c r="KC67" s="290"/>
      <c r="KD67" s="290"/>
      <c r="KE67" s="150">
        <f t="shared" si="21"/>
        <v>1151.5420508664811</v>
      </c>
      <c r="KF67" s="88">
        <f t="shared" si="22"/>
        <v>0</v>
      </c>
      <c r="KG67" s="88">
        <f t="shared" si="23"/>
        <v>1151.5420508664811</v>
      </c>
      <c r="KH67" s="291">
        <f t="shared" si="130"/>
        <v>5630.4000000000015</v>
      </c>
      <c r="KI67" s="291">
        <v>495.22</v>
      </c>
      <c r="KJ67" s="150">
        <v>495.22</v>
      </c>
      <c r="KK67" s="150">
        <v>495.22</v>
      </c>
      <c r="KL67" s="150">
        <v>495.22</v>
      </c>
      <c r="KM67" s="150">
        <v>495.22</v>
      </c>
      <c r="KN67" s="150">
        <v>495.22</v>
      </c>
      <c r="KO67" s="150">
        <v>664.77</v>
      </c>
      <c r="KP67" s="150">
        <v>664.77</v>
      </c>
      <c r="KQ67" s="150">
        <v>664.77</v>
      </c>
      <c r="KR67" s="150">
        <v>664.77</v>
      </c>
      <c r="KS67" s="150"/>
      <c r="KT67" s="150"/>
      <c r="KU67" s="88">
        <f t="shared" si="131"/>
        <v>7853.487717903563</v>
      </c>
      <c r="KV67" s="290">
        <v>674.92940972029078</v>
      </c>
      <c r="KW67" s="290">
        <v>721.6470926503232</v>
      </c>
      <c r="KX67" s="290">
        <v>717.09229159532333</v>
      </c>
      <c r="KY67" s="290">
        <v>681.98275521207051</v>
      </c>
      <c r="KZ67" s="290">
        <v>711.47646623384014</v>
      </c>
      <c r="LA67" s="290">
        <v>915.68364270836059</v>
      </c>
      <c r="LB67" s="290">
        <v>849.83324109502792</v>
      </c>
      <c r="LC67" s="290">
        <v>843.8671886518556</v>
      </c>
      <c r="LD67" s="290">
        <v>870.27548635752987</v>
      </c>
      <c r="LE67" s="290">
        <v>866.700143678941</v>
      </c>
      <c r="LF67" s="290"/>
      <c r="LG67" s="290"/>
      <c r="LH67" s="150">
        <f t="shared" si="132"/>
        <v>2223.0877179035615</v>
      </c>
      <c r="LI67" s="88">
        <f t="shared" si="24"/>
        <v>0</v>
      </c>
      <c r="LJ67" s="88">
        <f t="shared" si="25"/>
        <v>2223.0877179035615</v>
      </c>
      <c r="LK67" s="88">
        <f t="shared" si="133"/>
        <v>0</v>
      </c>
      <c r="LL67" s="150"/>
      <c r="LM67" s="150"/>
      <c r="LN67" s="150"/>
      <c r="LO67" s="150"/>
      <c r="LP67" s="150"/>
      <c r="LQ67" s="150"/>
      <c r="LR67" s="150"/>
      <c r="LS67" s="150"/>
      <c r="LT67" s="150"/>
      <c r="LU67" s="150"/>
      <c r="LV67" s="150"/>
      <c r="LW67" s="150"/>
      <c r="LX67" s="88">
        <f t="shared" si="26"/>
        <v>0</v>
      </c>
      <c r="LY67" s="150"/>
      <c r="LZ67" s="150"/>
      <c r="MA67" s="150"/>
      <c r="MB67" s="150"/>
      <c r="MC67" s="150"/>
      <c r="MD67" s="150"/>
      <c r="ME67" s="150"/>
      <c r="MF67" s="150"/>
      <c r="MG67" s="150"/>
      <c r="MH67" s="150"/>
      <c r="MI67" s="150"/>
      <c r="MJ67" s="291">
        <v>0</v>
      </c>
      <c r="MK67" s="150"/>
      <c r="ML67" s="88">
        <f t="shared" si="27"/>
        <v>0</v>
      </c>
      <c r="MM67" s="88">
        <f t="shared" si="28"/>
        <v>0</v>
      </c>
      <c r="MN67" s="88">
        <f t="shared" si="134"/>
        <v>111420.35999999999</v>
      </c>
      <c r="MO67" s="88">
        <v>10547.06</v>
      </c>
      <c r="MP67" s="150">
        <v>10547.06</v>
      </c>
      <c r="MQ67" s="150">
        <v>10547.06</v>
      </c>
      <c r="MR67" s="150">
        <v>10547.06</v>
      </c>
      <c r="MS67" s="150">
        <v>10547.06</v>
      </c>
      <c r="MT67" s="150">
        <v>10547.06</v>
      </c>
      <c r="MU67" s="150">
        <v>12034.5</v>
      </c>
      <c r="MV67" s="150">
        <v>12034.5</v>
      </c>
      <c r="MW67" s="150">
        <v>12034.5</v>
      </c>
      <c r="MX67" s="150">
        <v>12034.5</v>
      </c>
      <c r="MY67" s="150"/>
      <c r="MZ67" s="150"/>
      <c r="NA67" s="88">
        <f t="shared" si="135"/>
        <v>33345.766300780204</v>
      </c>
      <c r="NB67" s="8">
        <v>0</v>
      </c>
      <c r="NC67" s="8">
        <v>9804.5746632719038</v>
      </c>
      <c r="ND67" s="8">
        <v>10850.428386149628</v>
      </c>
      <c r="NE67" s="8">
        <v>0</v>
      </c>
      <c r="NF67" s="8">
        <v>3869.2157776706622</v>
      </c>
      <c r="NG67" s="8">
        <v>0</v>
      </c>
      <c r="NH67" s="8">
        <v>1453.3963892717186</v>
      </c>
      <c r="NI67" s="8">
        <v>0</v>
      </c>
      <c r="NJ67" s="8">
        <v>7368.1510844162876</v>
      </c>
      <c r="NK67" s="8">
        <v>0</v>
      </c>
      <c r="NL67" s="8"/>
      <c r="NM67" s="8"/>
      <c r="NN67" s="150">
        <f t="shared" si="136"/>
        <v>-78074.593699219782</v>
      </c>
      <c r="NO67" s="88">
        <f t="shared" si="29"/>
        <v>-78074.593699219782</v>
      </c>
      <c r="NP67" s="88">
        <f t="shared" si="30"/>
        <v>0</v>
      </c>
      <c r="NQ67" s="86">
        <f t="shared" si="31"/>
        <v>24219.119999999999</v>
      </c>
      <c r="NR67" s="289">
        <f t="shared" si="32"/>
        <v>22950.06</v>
      </c>
      <c r="NS67" s="288">
        <f t="shared" si="33"/>
        <v>-1269.0599999999977</v>
      </c>
      <c r="NT67" s="88">
        <f t="shared" si="34"/>
        <v>-1269.0599999999977</v>
      </c>
      <c r="NU67" s="88">
        <f t="shared" si="35"/>
        <v>0</v>
      </c>
      <c r="NV67" s="290">
        <f t="shared" si="137"/>
        <v>6137.5599999999995</v>
      </c>
      <c r="NW67" s="290">
        <v>558.1</v>
      </c>
      <c r="NX67" s="143">
        <v>558.1</v>
      </c>
      <c r="NY67" s="143">
        <v>558.1</v>
      </c>
      <c r="NZ67" s="290">
        <v>558.1</v>
      </c>
      <c r="OA67" s="290">
        <v>558.1</v>
      </c>
      <c r="OB67" s="290">
        <v>558.1</v>
      </c>
      <c r="OC67" s="290">
        <v>697.24</v>
      </c>
      <c r="OD67" s="290">
        <v>697.24</v>
      </c>
      <c r="OE67" s="290">
        <v>697.24</v>
      </c>
      <c r="OF67" s="290">
        <v>697.24</v>
      </c>
      <c r="OG67" s="290"/>
      <c r="OH67" s="290"/>
      <c r="OI67" s="8">
        <f t="shared" si="138"/>
        <v>0</v>
      </c>
      <c r="OJ67" s="8">
        <v>0</v>
      </c>
      <c r="OK67" s="8">
        <v>0</v>
      </c>
      <c r="OL67" s="8">
        <v>0</v>
      </c>
      <c r="OM67" s="8"/>
      <c r="ON67" s="8">
        <v>0</v>
      </c>
      <c r="OO67" s="8">
        <v>0</v>
      </c>
      <c r="OP67" s="8">
        <v>0</v>
      </c>
      <c r="OQ67" s="8">
        <v>0</v>
      </c>
      <c r="OR67" s="8">
        <v>0</v>
      </c>
      <c r="OS67" s="8">
        <v>0</v>
      </c>
      <c r="OT67" s="8"/>
      <c r="OU67" s="8"/>
      <c r="OV67" s="143">
        <f t="shared" si="139"/>
        <v>-6137.5599999999995</v>
      </c>
      <c r="OW67" s="8">
        <f t="shared" si="36"/>
        <v>-6137.5599999999995</v>
      </c>
      <c r="OX67" s="8">
        <f t="shared" si="37"/>
        <v>0</v>
      </c>
      <c r="OY67" s="290">
        <f t="shared" si="140"/>
        <v>2468.36</v>
      </c>
      <c r="OZ67" s="290">
        <v>235.5</v>
      </c>
      <c r="PA67" s="143">
        <v>235.5</v>
      </c>
      <c r="PB67" s="143">
        <v>235.5</v>
      </c>
      <c r="PC67" s="143">
        <v>235.5</v>
      </c>
      <c r="PD67" s="143">
        <v>235.5</v>
      </c>
      <c r="PE67" s="143">
        <v>235.5</v>
      </c>
      <c r="PF67" s="143">
        <v>263.83999999999997</v>
      </c>
      <c r="PG67" s="143">
        <v>263.83999999999997</v>
      </c>
      <c r="PH67" s="143">
        <v>263.83999999999997</v>
      </c>
      <c r="PI67" s="143">
        <v>263.83999999999997</v>
      </c>
      <c r="PJ67" s="143"/>
      <c r="PK67" s="143"/>
      <c r="PL67" s="8">
        <f t="shared" si="141"/>
        <v>0</v>
      </c>
      <c r="PM67" s="290">
        <v>0</v>
      </c>
      <c r="PN67" s="290">
        <v>0</v>
      </c>
      <c r="PO67" s="290">
        <v>0</v>
      </c>
      <c r="PP67" s="290">
        <v>0</v>
      </c>
      <c r="PQ67" s="290">
        <v>0</v>
      </c>
      <c r="PR67" s="290">
        <v>0</v>
      </c>
      <c r="PS67" s="290">
        <v>0</v>
      </c>
      <c r="PT67" s="290">
        <v>0</v>
      </c>
      <c r="PU67" s="290">
        <v>0</v>
      </c>
      <c r="PV67" s="290">
        <v>0</v>
      </c>
      <c r="PW67" s="290"/>
      <c r="PX67" s="290"/>
      <c r="PY67" s="143">
        <f t="shared" si="142"/>
        <v>-2468.36</v>
      </c>
      <c r="PZ67" s="8">
        <f t="shared" si="38"/>
        <v>-2468.36</v>
      </c>
      <c r="QA67" s="8">
        <f t="shared" si="39"/>
        <v>0</v>
      </c>
      <c r="QB67" s="290">
        <f t="shared" si="143"/>
        <v>1812.9399999999998</v>
      </c>
      <c r="QC67" s="290">
        <v>160.27000000000001</v>
      </c>
      <c r="QD67" s="143">
        <v>160.27000000000001</v>
      </c>
      <c r="QE67" s="143">
        <v>160.27000000000001</v>
      </c>
      <c r="QF67" s="143">
        <v>160.27000000000001</v>
      </c>
      <c r="QG67" s="143">
        <v>160.27000000000001</v>
      </c>
      <c r="QH67" s="143">
        <v>160.27000000000001</v>
      </c>
      <c r="QI67" s="143">
        <v>212.83</v>
      </c>
      <c r="QJ67" s="143">
        <v>212.83</v>
      </c>
      <c r="QK67" s="143">
        <v>212.83</v>
      </c>
      <c r="QL67" s="143">
        <v>212.83</v>
      </c>
      <c r="QM67" s="143"/>
      <c r="QN67" s="143"/>
      <c r="QO67" s="8">
        <f t="shared" si="144"/>
        <v>20041.36</v>
      </c>
      <c r="QP67" s="290">
        <v>0</v>
      </c>
      <c r="QQ67" s="290">
        <v>20041.36</v>
      </c>
      <c r="QR67" s="290">
        <v>0</v>
      </c>
      <c r="QS67" s="290"/>
      <c r="QT67" s="290">
        <v>0</v>
      </c>
      <c r="QU67" s="290"/>
      <c r="QV67" s="290"/>
      <c r="QW67" s="290">
        <v>0</v>
      </c>
      <c r="QX67" s="290"/>
      <c r="QY67" s="290">
        <v>0</v>
      </c>
      <c r="QZ67" s="290"/>
      <c r="RA67" s="290"/>
      <c r="RB67" s="143">
        <f t="shared" si="145"/>
        <v>18228.420000000002</v>
      </c>
      <c r="RC67" s="8">
        <f t="shared" si="40"/>
        <v>0</v>
      </c>
      <c r="RD67" s="8">
        <f t="shared" si="41"/>
        <v>18228.420000000002</v>
      </c>
      <c r="RE67" s="290">
        <f t="shared" si="146"/>
        <v>8679.06</v>
      </c>
      <c r="RF67" s="8">
        <v>788.95</v>
      </c>
      <c r="RG67" s="143">
        <v>788.95</v>
      </c>
      <c r="RH67" s="143">
        <v>788.95</v>
      </c>
      <c r="RI67" s="143">
        <v>788.95</v>
      </c>
      <c r="RJ67" s="143">
        <v>788.95</v>
      </c>
      <c r="RK67" s="143">
        <v>788.95</v>
      </c>
      <c r="RL67" s="292">
        <v>986.34</v>
      </c>
      <c r="RM67" s="143">
        <v>986.34</v>
      </c>
      <c r="RN67" s="143">
        <v>986.34</v>
      </c>
      <c r="RO67" s="143">
        <v>986.34</v>
      </c>
      <c r="RP67" s="143"/>
      <c r="RQ67" s="143"/>
      <c r="RR67" s="8">
        <f t="shared" si="147"/>
        <v>0</v>
      </c>
      <c r="RS67" s="290">
        <v>0</v>
      </c>
      <c r="RT67" s="290"/>
      <c r="RU67" s="290">
        <v>0</v>
      </c>
      <c r="RV67" s="290">
        <v>0</v>
      </c>
      <c r="RW67" s="290">
        <v>0</v>
      </c>
      <c r="RX67" s="290">
        <v>0</v>
      </c>
      <c r="RY67" s="290"/>
      <c r="RZ67" s="290">
        <v>0</v>
      </c>
      <c r="SA67" s="290">
        <v>0</v>
      </c>
      <c r="SB67" s="290">
        <v>0</v>
      </c>
      <c r="SC67" s="290"/>
      <c r="SD67" s="290"/>
      <c r="SE67" s="8">
        <f t="shared" si="42"/>
        <v>-8679.06</v>
      </c>
      <c r="SF67" s="8">
        <f t="shared" si="43"/>
        <v>-8679.06</v>
      </c>
      <c r="SG67" s="8">
        <f t="shared" si="44"/>
        <v>0</v>
      </c>
      <c r="SH67" s="290">
        <f t="shared" si="148"/>
        <v>2911.56</v>
      </c>
      <c r="SI67" s="290">
        <v>276.72000000000003</v>
      </c>
      <c r="SJ67" s="143">
        <v>276.72000000000003</v>
      </c>
      <c r="SK67" s="143">
        <v>276.72000000000003</v>
      </c>
      <c r="SL67" s="143">
        <v>276.72000000000003</v>
      </c>
      <c r="SM67" s="143">
        <v>276.72000000000003</v>
      </c>
      <c r="SN67" s="143">
        <v>276.72000000000003</v>
      </c>
      <c r="SO67" s="143">
        <v>312.81</v>
      </c>
      <c r="SP67" s="143">
        <v>312.81</v>
      </c>
      <c r="SQ67" s="143">
        <v>312.81</v>
      </c>
      <c r="SR67" s="143">
        <v>312.81</v>
      </c>
      <c r="SS67" s="143"/>
      <c r="ST67" s="143"/>
      <c r="SU67" s="8">
        <f t="shared" si="149"/>
        <v>0</v>
      </c>
      <c r="SV67" s="290">
        <v>0</v>
      </c>
      <c r="SW67" s="290">
        <v>0</v>
      </c>
      <c r="SX67" s="290">
        <v>0</v>
      </c>
      <c r="SY67" s="290">
        <v>0</v>
      </c>
      <c r="SZ67" s="290">
        <v>0</v>
      </c>
      <c r="TA67" s="290"/>
      <c r="TB67" s="290"/>
      <c r="TC67" s="290">
        <v>0</v>
      </c>
      <c r="TD67" s="290">
        <v>0</v>
      </c>
      <c r="TE67" s="290">
        <f>VLOOKUP(C67,'[2]Фін.рез.(витрати)'!$C$8:$AH$94,32,0)</f>
        <v>0</v>
      </c>
      <c r="TF67" s="290"/>
      <c r="TG67" s="290"/>
      <c r="TH67" s="8">
        <f t="shared" si="45"/>
        <v>-2911.56</v>
      </c>
      <c r="TI67" s="8">
        <f t="shared" si="46"/>
        <v>-2911.56</v>
      </c>
      <c r="TJ67" s="8">
        <f t="shared" si="47"/>
        <v>0</v>
      </c>
      <c r="TK67" s="290">
        <f t="shared" si="150"/>
        <v>2079.8200000000002</v>
      </c>
      <c r="TL67" s="290">
        <v>183.45</v>
      </c>
      <c r="TM67" s="143">
        <v>183.45</v>
      </c>
      <c r="TN67" s="143">
        <v>183.45</v>
      </c>
      <c r="TO67" s="143">
        <v>183.45</v>
      </c>
      <c r="TP67" s="143">
        <v>183.45</v>
      </c>
      <c r="TQ67" s="143">
        <v>183.45</v>
      </c>
      <c r="TR67" s="143">
        <v>244.78</v>
      </c>
      <c r="TS67" s="143">
        <v>244.78</v>
      </c>
      <c r="TT67" s="143">
        <v>244.78</v>
      </c>
      <c r="TU67" s="143">
        <v>244.78</v>
      </c>
      <c r="TV67" s="143"/>
      <c r="TW67" s="143"/>
      <c r="TX67" s="8">
        <f t="shared" si="151"/>
        <v>2908.7</v>
      </c>
      <c r="TY67" s="290">
        <v>0</v>
      </c>
      <c r="TZ67" s="290">
        <v>0</v>
      </c>
      <c r="UA67" s="290">
        <v>0</v>
      </c>
      <c r="UB67" s="290">
        <v>0</v>
      </c>
      <c r="UC67" s="290">
        <v>0</v>
      </c>
      <c r="UD67" s="290">
        <v>0</v>
      </c>
      <c r="UE67" s="290">
        <v>2908.7</v>
      </c>
      <c r="UF67" s="290">
        <v>0</v>
      </c>
      <c r="UG67" s="290">
        <v>0</v>
      </c>
      <c r="UH67" s="290">
        <f>VLOOKUP(C67,'[2]Фін.рез.(витрати)'!$C$8:$AI$94,33,0)</f>
        <v>0</v>
      </c>
      <c r="UI67" s="290"/>
      <c r="UJ67" s="290"/>
      <c r="UK67" s="8">
        <f t="shared" si="48"/>
        <v>828.87999999999965</v>
      </c>
      <c r="UL67" s="8">
        <f t="shared" si="49"/>
        <v>0</v>
      </c>
      <c r="UM67" s="8">
        <f t="shared" si="50"/>
        <v>828.87999999999965</v>
      </c>
      <c r="UN67" s="290">
        <f t="shared" si="152"/>
        <v>129.82000000000002</v>
      </c>
      <c r="UO67" s="290">
        <v>11.33</v>
      </c>
      <c r="UP67" s="143">
        <v>11.33</v>
      </c>
      <c r="UQ67" s="143">
        <v>11.33</v>
      </c>
      <c r="UR67" s="143">
        <v>11.33</v>
      </c>
      <c r="US67" s="143">
        <v>11.33</v>
      </c>
      <c r="UT67" s="143">
        <v>11.33</v>
      </c>
      <c r="UU67" s="143">
        <v>15.46</v>
      </c>
      <c r="UV67" s="143">
        <v>15.46</v>
      </c>
      <c r="UW67" s="143">
        <v>15.46</v>
      </c>
      <c r="UX67" s="143">
        <v>15.46</v>
      </c>
      <c r="UY67" s="143"/>
      <c r="UZ67" s="143"/>
      <c r="VA67" s="8">
        <f t="shared" si="51"/>
        <v>0</v>
      </c>
      <c r="VB67" s="143"/>
      <c r="VC67" s="143"/>
      <c r="VD67" s="143"/>
      <c r="VE67" s="143"/>
      <c r="VF67" s="143"/>
      <c r="VG67" s="143"/>
      <c r="VH67" s="143"/>
      <c r="VI67" s="143"/>
      <c r="VJ67" s="143"/>
      <c r="VK67" s="143"/>
      <c r="VL67" s="143"/>
      <c r="VM67" s="143"/>
      <c r="VN67" s="8">
        <f t="shared" si="52"/>
        <v>-129.82000000000002</v>
      </c>
      <c r="VO67" s="8">
        <f t="shared" si="53"/>
        <v>-129.82000000000002</v>
      </c>
      <c r="VP67" s="8">
        <f t="shared" si="54"/>
        <v>0</v>
      </c>
      <c r="VQ67" s="88">
        <f t="shared" si="55"/>
        <v>0</v>
      </c>
      <c r="VR67" s="150"/>
      <c r="VS67" s="150"/>
      <c r="VT67" s="150"/>
      <c r="VU67" s="150"/>
      <c r="VV67" s="150"/>
      <c r="VW67" s="150"/>
      <c r="VX67" s="150"/>
      <c r="VY67" s="150"/>
      <c r="VZ67" s="150"/>
      <c r="WA67" s="150"/>
      <c r="WB67" s="150"/>
      <c r="WC67" s="150"/>
      <c r="WD67" s="88">
        <f t="shared" si="56"/>
        <v>0</v>
      </c>
      <c r="WE67" s="143"/>
      <c r="WF67" s="143"/>
      <c r="WG67" s="143"/>
      <c r="WH67" s="143"/>
      <c r="WI67" s="143"/>
      <c r="WJ67" s="143"/>
      <c r="WK67" s="143"/>
      <c r="WL67" s="143"/>
      <c r="WM67" s="143"/>
      <c r="WN67" s="143"/>
      <c r="WO67" s="143"/>
      <c r="WP67" s="143"/>
      <c r="WQ67" s="88">
        <f t="shared" si="57"/>
        <v>0</v>
      </c>
      <c r="WR67" s="88">
        <f t="shared" si="58"/>
        <v>0</v>
      </c>
      <c r="WS67" s="88">
        <f t="shared" si="59"/>
        <v>0</v>
      </c>
      <c r="WT67" s="291">
        <f t="shared" si="153"/>
        <v>117438.39999999999</v>
      </c>
      <c r="WU67" s="291">
        <v>10062.14</v>
      </c>
      <c r="WV67" s="150">
        <v>10062.14</v>
      </c>
      <c r="WW67" s="150">
        <v>10062.14</v>
      </c>
      <c r="WX67" s="150">
        <v>10062.14</v>
      </c>
      <c r="WY67" s="150">
        <v>10062.14</v>
      </c>
      <c r="WZ67" s="150">
        <v>10062.14</v>
      </c>
      <c r="XA67" s="150">
        <v>14266.39</v>
      </c>
      <c r="XB67" s="150">
        <v>14266.39</v>
      </c>
      <c r="XC67" s="150">
        <v>14266.39</v>
      </c>
      <c r="XD67" s="150">
        <v>14266.39</v>
      </c>
      <c r="XE67" s="150"/>
      <c r="XF67" s="150"/>
      <c r="XG67" s="291">
        <f t="shared" si="154"/>
        <v>101529.19469373726</v>
      </c>
      <c r="XH67" s="290">
        <v>9534.1836523561997</v>
      </c>
      <c r="XI67" s="290">
        <v>11756.883291313961</v>
      </c>
      <c r="XJ67" s="290"/>
      <c r="XK67" s="290">
        <v>9318.3313332810849</v>
      </c>
      <c r="XL67" s="290">
        <v>9541.7879174125319</v>
      </c>
      <c r="XM67" s="290">
        <v>11774.930011130995</v>
      </c>
      <c r="XN67" s="290">
        <v>11885.667397885565</v>
      </c>
      <c r="XO67" s="290">
        <v>13531.395966568321</v>
      </c>
      <c r="XP67" s="290">
        <v>14411.368062793332</v>
      </c>
      <c r="XQ67" s="290">
        <f>VLOOKUP(C67,'[2]Фін.рез.(витрати)'!$C$8:$AL$94,36,0)</f>
        <v>9774.6470609952648</v>
      </c>
      <c r="XR67" s="290"/>
      <c r="XS67" s="290"/>
      <c r="XT67" s="88">
        <f t="shared" si="60"/>
        <v>-15909.205306262738</v>
      </c>
      <c r="XU67" s="88">
        <f t="shared" si="61"/>
        <v>-15909.205306262738</v>
      </c>
      <c r="XV67" s="88">
        <f t="shared" si="62"/>
        <v>0</v>
      </c>
      <c r="XW67" s="291">
        <f t="shared" si="155"/>
        <v>59789.04</v>
      </c>
      <c r="XX67" s="291">
        <v>5283.58</v>
      </c>
      <c r="XY67" s="150">
        <v>5283.58</v>
      </c>
      <c r="XZ67" s="150">
        <v>5283.58</v>
      </c>
      <c r="YA67" s="150">
        <v>5283.58</v>
      </c>
      <c r="YB67" s="150">
        <v>5283.58</v>
      </c>
      <c r="YC67" s="150">
        <v>5283.58</v>
      </c>
      <c r="YD67" s="150">
        <v>7021.89</v>
      </c>
      <c r="YE67" s="150">
        <v>7021.89</v>
      </c>
      <c r="YF67" s="150">
        <v>7021.89</v>
      </c>
      <c r="YG67" s="150">
        <v>7021.89</v>
      </c>
      <c r="YH67" s="150"/>
      <c r="YI67" s="150"/>
      <c r="YJ67" s="88">
        <f t="shared" si="156"/>
        <v>50977.387807409475</v>
      </c>
      <c r="YK67" s="290">
        <v>5316.8280807153196</v>
      </c>
      <c r="YL67" s="290">
        <v>4543.6539349618279</v>
      </c>
      <c r="YM67" s="290">
        <v>4650.2056938607648</v>
      </c>
      <c r="YN67" s="290">
        <v>4522.0920713123514</v>
      </c>
      <c r="YO67" s="290">
        <v>4460.1660210520859</v>
      </c>
      <c r="YP67" s="290">
        <v>5505.383037043639</v>
      </c>
      <c r="YQ67" s="290">
        <v>6557.085374195718</v>
      </c>
      <c r="YR67" s="290">
        <v>5520.4304662691884</v>
      </c>
      <c r="YS67" s="290">
        <v>5341.9806279507047</v>
      </c>
      <c r="YT67" s="290">
        <f>VLOOKUP(C67,'[2]Фін.рез.(витрати)'!$C$8:$AM$94,37,0)</f>
        <v>4559.562500047874</v>
      </c>
      <c r="YU67" s="290"/>
      <c r="YV67" s="290"/>
      <c r="YW67" s="143">
        <f t="shared" si="157"/>
        <v>-8811.6521925905254</v>
      </c>
      <c r="YX67" s="88">
        <f t="shared" si="63"/>
        <v>-8811.6521925905254</v>
      </c>
      <c r="YY67" s="88">
        <f t="shared" si="64"/>
        <v>0</v>
      </c>
      <c r="YZ67" s="291">
        <f t="shared" si="158"/>
        <v>469.98000000000013</v>
      </c>
      <c r="ZA67" s="291">
        <v>45.35</v>
      </c>
      <c r="ZB67" s="150">
        <v>45.35</v>
      </c>
      <c r="ZC67" s="150">
        <v>45.35</v>
      </c>
      <c r="ZD67" s="150">
        <v>45.35</v>
      </c>
      <c r="ZE67" s="150">
        <v>45.35</v>
      </c>
      <c r="ZF67" s="150">
        <v>45.35</v>
      </c>
      <c r="ZG67" s="150">
        <v>49.47</v>
      </c>
      <c r="ZH67" s="150">
        <v>49.47</v>
      </c>
      <c r="ZI67" s="150">
        <v>49.47</v>
      </c>
      <c r="ZJ67" s="150">
        <v>49.47</v>
      </c>
      <c r="ZK67" s="150"/>
      <c r="ZL67" s="150"/>
      <c r="ZM67" s="88">
        <f t="shared" si="159"/>
        <v>14313.325650145558</v>
      </c>
      <c r="ZN67" s="291"/>
      <c r="ZO67" s="290">
        <v>1730.7122691871009</v>
      </c>
      <c r="ZP67" s="290">
        <v>11335.304984912393</v>
      </c>
      <c r="ZQ67" s="290">
        <v>1247.3083960460638</v>
      </c>
      <c r="ZR67" s="290"/>
      <c r="ZS67" s="290"/>
      <c r="ZT67" s="290"/>
      <c r="ZU67" s="290"/>
      <c r="ZV67" s="290"/>
      <c r="ZW67" s="290"/>
      <c r="ZX67" s="290"/>
      <c r="ZY67" s="290"/>
      <c r="ZZ67" s="88">
        <f t="shared" si="65"/>
        <v>13843.345650145558</v>
      </c>
      <c r="AAA67" s="88">
        <f t="shared" si="66"/>
        <v>0</v>
      </c>
      <c r="AAB67" s="88">
        <f t="shared" si="67"/>
        <v>13843.345650145558</v>
      </c>
      <c r="AAC67" s="291">
        <f t="shared" si="160"/>
        <v>1455.2600000000002</v>
      </c>
      <c r="AAD67" s="291">
        <v>144.29</v>
      </c>
      <c r="AAE67" s="150">
        <v>144.29</v>
      </c>
      <c r="AAF67" s="150">
        <v>144.29</v>
      </c>
      <c r="AAG67" s="150">
        <v>144.29</v>
      </c>
      <c r="AAH67" s="150">
        <v>144.29</v>
      </c>
      <c r="AAI67" s="150">
        <v>144.29</v>
      </c>
      <c r="AAJ67" s="150">
        <v>147.38</v>
      </c>
      <c r="AAK67" s="150">
        <v>147.38</v>
      </c>
      <c r="AAL67" s="150">
        <v>147.38</v>
      </c>
      <c r="AAM67" s="150">
        <v>147.38</v>
      </c>
      <c r="AAN67" s="150"/>
      <c r="AAO67" s="150"/>
      <c r="AAP67" s="88">
        <f t="shared" si="161"/>
        <v>1905.3959336719997</v>
      </c>
      <c r="AAQ67" s="290">
        <v>197.14966810000001</v>
      </c>
      <c r="AAR67" s="290">
        <v>192.75922835400002</v>
      </c>
      <c r="AAS67" s="290">
        <v>192.3066068</v>
      </c>
      <c r="AAT67" s="290">
        <v>191.33137099999999</v>
      </c>
      <c r="AAU67" s="290">
        <v>192.213177618</v>
      </c>
      <c r="AAV67" s="290">
        <v>192.21784120000001</v>
      </c>
      <c r="AAW67" s="290">
        <v>187.73500899999999</v>
      </c>
      <c r="AAX67" s="290">
        <v>186.2683438</v>
      </c>
      <c r="AAY67" s="290">
        <v>184.9207668</v>
      </c>
      <c r="AAZ67" s="290">
        <f>VLOOKUP(C67,'[2]Фін.рез.(витрати)'!$C$8:$AO$94,39,0)</f>
        <v>188.493921</v>
      </c>
      <c r="ABA67" s="290"/>
      <c r="ABB67" s="290"/>
      <c r="ABC67" s="88">
        <f t="shared" si="68"/>
        <v>450.13593367199951</v>
      </c>
      <c r="ABD67" s="88">
        <f t="shared" si="69"/>
        <v>0</v>
      </c>
      <c r="ABE67" s="88">
        <f t="shared" si="70"/>
        <v>450.13593367199951</v>
      </c>
      <c r="ABF67" s="291">
        <f t="shared" si="162"/>
        <v>320.41999999999996</v>
      </c>
      <c r="ABG67" s="291">
        <v>31.77</v>
      </c>
      <c r="ABH67" s="150">
        <v>31.77</v>
      </c>
      <c r="ABI67" s="150">
        <v>31.77</v>
      </c>
      <c r="ABJ67" s="150">
        <v>31.77</v>
      </c>
      <c r="ABK67" s="150">
        <v>31.77</v>
      </c>
      <c r="ABL67" s="150">
        <v>31.77</v>
      </c>
      <c r="ABM67" s="150">
        <v>32.450000000000003</v>
      </c>
      <c r="ABN67" s="150">
        <v>32.450000000000003</v>
      </c>
      <c r="ABO67" s="150">
        <v>32.450000000000003</v>
      </c>
      <c r="ABP67" s="150">
        <v>32.450000000000003</v>
      </c>
      <c r="ABQ67" s="150"/>
      <c r="ABR67" s="150"/>
      <c r="ABS67" s="88">
        <f t="shared" si="163"/>
        <v>0</v>
      </c>
      <c r="ABT67" s="290">
        <v>0</v>
      </c>
      <c r="ABU67" s="290"/>
      <c r="ABV67" s="290"/>
      <c r="ABW67" s="290"/>
      <c r="ABX67" s="290"/>
      <c r="ABY67" s="290"/>
      <c r="ABZ67" s="290"/>
      <c r="ACA67" s="290">
        <v>0</v>
      </c>
      <c r="ACB67" s="290">
        <v>0</v>
      </c>
      <c r="ACC67" s="290">
        <f>VLOOKUP(C67,'[2]Фін.рез.(витрати)'!$C$8:$AP$94,40,0)</f>
        <v>0</v>
      </c>
      <c r="ACD67" s="290"/>
      <c r="ACE67" s="290"/>
      <c r="ACF67" s="88">
        <f t="shared" si="71"/>
        <v>-320.41999999999996</v>
      </c>
      <c r="ACG67" s="88">
        <f t="shared" si="72"/>
        <v>-320.41999999999996</v>
      </c>
      <c r="ACH67" s="88">
        <f t="shared" si="73"/>
        <v>0</v>
      </c>
      <c r="ACI67" s="86">
        <f t="shared" si="74"/>
        <v>40912.22</v>
      </c>
      <c r="ACJ67" s="88">
        <f t="shared" si="75"/>
        <v>32536.980093132002</v>
      </c>
      <c r="ACK67" s="288">
        <f t="shared" si="76"/>
        <v>-8375.2399068679988</v>
      </c>
      <c r="ACL67" s="88">
        <f t="shared" si="77"/>
        <v>-8375.2399068679988</v>
      </c>
      <c r="ACM67" s="88">
        <f t="shared" si="78"/>
        <v>0</v>
      </c>
      <c r="ACN67" s="290">
        <f t="shared" si="164"/>
        <v>28992.16</v>
      </c>
      <c r="ACO67" s="290">
        <v>2984.74</v>
      </c>
      <c r="ACP67" s="143">
        <v>2984.74</v>
      </c>
      <c r="ACQ67" s="143">
        <v>2984.74</v>
      </c>
      <c r="ACR67" s="143">
        <v>2984.74</v>
      </c>
      <c r="ACS67" s="143">
        <v>2984.74</v>
      </c>
      <c r="ACT67" s="143">
        <v>2984.74</v>
      </c>
      <c r="ACU67" s="143">
        <v>2770.93</v>
      </c>
      <c r="ACV67" s="143">
        <v>2770.93</v>
      </c>
      <c r="ACW67" s="143">
        <v>2770.93</v>
      </c>
      <c r="ACX67" s="143">
        <v>2770.93</v>
      </c>
      <c r="ACY67" s="143"/>
      <c r="ACZ67" s="143"/>
      <c r="ADA67" s="8">
        <f t="shared" si="165"/>
        <v>21095.009720460002</v>
      </c>
      <c r="ADB67" s="290">
        <v>2886.7180446000002</v>
      </c>
      <c r="ADC67" s="290">
        <v>1765.5561907560002</v>
      </c>
      <c r="ADD67" s="290">
        <v>1606.1120856</v>
      </c>
      <c r="ADE67" s="290">
        <v>1260.4829399999999</v>
      </c>
      <c r="ADF67" s="290">
        <v>2704.1466641040001</v>
      </c>
      <c r="ADG67" s="290">
        <v>2005.6913010000001</v>
      </c>
      <c r="ADH67" s="290">
        <v>2022.750522</v>
      </c>
      <c r="ADI67" s="290">
        <v>2224.6641863999998</v>
      </c>
      <c r="ADJ67" s="290">
        <v>2475.7986959999998</v>
      </c>
      <c r="ADK67" s="290">
        <f>VLOOKUP(C67,'[2]Фін.рез.(витрати)'!$C$8:$AR$94,42,0)</f>
        <v>2143.0890899999999</v>
      </c>
      <c r="ADL67" s="290"/>
      <c r="ADM67" s="290"/>
      <c r="ADN67" s="8">
        <f t="shared" si="79"/>
        <v>-7897.1502795399974</v>
      </c>
      <c r="ADO67" s="8">
        <f t="shared" si="80"/>
        <v>-7897.1502795399974</v>
      </c>
      <c r="ADP67" s="8">
        <f t="shared" si="81"/>
        <v>0</v>
      </c>
      <c r="ADQ67" s="290">
        <f t="shared" si="166"/>
        <v>11920.060000000001</v>
      </c>
      <c r="ADR67" s="290">
        <v>1227.17</v>
      </c>
      <c r="ADS67" s="143">
        <v>1227.17</v>
      </c>
      <c r="ADT67" s="143">
        <v>1227.17</v>
      </c>
      <c r="ADU67" s="143">
        <v>1227.17</v>
      </c>
      <c r="ADV67" s="143">
        <v>1227.17</v>
      </c>
      <c r="ADW67" s="143">
        <v>1227.17</v>
      </c>
      <c r="ADX67" s="143">
        <v>1139.26</v>
      </c>
      <c r="ADY67" s="143">
        <v>1139.26</v>
      </c>
      <c r="ADZ67" s="143">
        <v>1139.26</v>
      </c>
      <c r="AEA67" s="143">
        <v>1139.26</v>
      </c>
      <c r="AEB67" s="143"/>
      <c r="AEC67" s="143"/>
      <c r="AED67" s="8">
        <f t="shared" si="167"/>
        <v>11441.970372672</v>
      </c>
      <c r="AEE67" s="290">
        <v>2811.3030593999997</v>
      </c>
      <c r="AEF67" s="290">
        <v>692.29465484399998</v>
      </c>
      <c r="AEG67" s="290">
        <v>633.45387600000004</v>
      </c>
      <c r="AEH67" s="290">
        <v>471.66458400000005</v>
      </c>
      <c r="AEI67" s="290">
        <v>853.72606162800002</v>
      </c>
      <c r="AEJ67" s="290">
        <v>1323.511164</v>
      </c>
      <c r="AEK67" s="290">
        <v>957.51504</v>
      </c>
      <c r="AEL67" s="290">
        <v>1227.1279320000001</v>
      </c>
      <c r="AEM67" s="290">
        <v>1253.6187048000002</v>
      </c>
      <c r="AEN67" s="290">
        <f>VLOOKUP(C67,'[2]Фін.рез.(витрати)'!$C$8:$AS$94,43,0)</f>
        <v>1217.755296</v>
      </c>
      <c r="AEO67" s="290"/>
      <c r="AEP67" s="290"/>
      <c r="AEQ67" s="8">
        <f t="shared" si="82"/>
        <v>-478.08962732800137</v>
      </c>
      <c r="AER67" s="8">
        <f t="shared" si="83"/>
        <v>-478.08962732800137</v>
      </c>
      <c r="AES67" s="8">
        <f t="shared" si="84"/>
        <v>0</v>
      </c>
      <c r="AET67" s="290">
        <f t="shared" si="168"/>
        <v>0</v>
      </c>
      <c r="AEU67" s="290"/>
      <c r="AEV67" s="143"/>
      <c r="AEW67" s="143"/>
      <c r="AEX67" s="143"/>
      <c r="AEY67" s="143"/>
      <c r="AEZ67" s="143"/>
      <c r="AFA67" s="143"/>
      <c r="AFB67" s="143"/>
      <c r="AFC67" s="143"/>
      <c r="AFD67" s="143"/>
      <c r="AFE67" s="143"/>
      <c r="AFF67" s="143"/>
      <c r="AFG67" s="8">
        <f t="shared" si="169"/>
        <v>0</v>
      </c>
      <c r="AFH67" s="290"/>
      <c r="AFI67" s="290"/>
      <c r="AFJ67" s="290"/>
      <c r="AFK67" s="290"/>
      <c r="AFL67" s="290"/>
      <c r="AFM67" s="290"/>
      <c r="AFN67" s="290"/>
      <c r="AFO67" s="290"/>
      <c r="AFP67" s="290"/>
      <c r="AFQ67" s="290"/>
      <c r="AFR67" s="290"/>
      <c r="AFS67" s="290"/>
      <c r="AFT67" s="8">
        <f t="shared" si="85"/>
        <v>0</v>
      </c>
      <c r="AFU67" s="8">
        <f t="shared" si="86"/>
        <v>0</v>
      </c>
      <c r="AFV67" s="94">
        <f t="shared" si="87"/>
        <v>0</v>
      </c>
      <c r="AFW67" s="293">
        <f t="shared" si="88"/>
        <v>461935.05999999994</v>
      </c>
      <c r="AFX67" s="294">
        <f t="shared" si="89"/>
        <v>376401.49467660981</v>
      </c>
      <c r="AFY67" s="295">
        <f t="shared" si="90"/>
        <v>-85533.565323390125</v>
      </c>
      <c r="AFZ67" s="8">
        <f t="shared" si="170"/>
        <v>-85533.565323390125</v>
      </c>
      <c r="AGA67" s="95">
        <f t="shared" si="171"/>
        <v>0</v>
      </c>
      <c r="AGB67" s="296">
        <f t="shared" si="91"/>
        <v>554322.07199999993</v>
      </c>
      <c r="AGC67" s="295">
        <f t="shared" si="91"/>
        <v>451681.79361193179</v>
      </c>
      <c r="AGD67" s="295">
        <f t="shared" si="92"/>
        <v>-102640.27838806814</v>
      </c>
      <c r="AGE67" s="8">
        <f t="shared" si="93"/>
        <v>-102640.27838806814</v>
      </c>
      <c r="AGF67" s="94">
        <f t="shared" si="94"/>
        <v>0</v>
      </c>
      <c r="AGG67" s="107">
        <f t="shared" si="172"/>
        <v>27716.103599999999</v>
      </c>
      <c r="AGH67" s="140">
        <f t="shared" si="173"/>
        <v>22584.089680596589</v>
      </c>
      <c r="AGI67" s="295">
        <f t="shared" si="95"/>
        <v>-5132.0139194034091</v>
      </c>
      <c r="AGJ67" s="8">
        <f t="shared" si="96"/>
        <v>-5132.0139194034091</v>
      </c>
      <c r="AGK67" s="95">
        <f t="shared" si="97"/>
        <v>0</v>
      </c>
      <c r="AGL67" s="108">
        <f t="shared" si="174"/>
        <v>582038.17559999996</v>
      </c>
      <c r="AGM67" s="108">
        <f t="shared" si="174"/>
        <v>474265.88329252839</v>
      </c>
      <c r="AGN67" s="297">
        <f t="shared" si="99"/>
        <v>-107772.29230747157</v>
      </c>
      <c r="AGO67" s="108">
        <f t="shared" si="100"/>
        <v>-107772.29230747157</v>
      </c>
      <c r="AGP67" s="109">
        <f t="shared" si="101"/>
        <v>0</v>
      </c>
      <c r="AGQ67" s="139">
        <f t="shared" si="175"/>
        <v>4.7619047619047623E-2</v>
      </c>
      <c r="AGR67" s="298"/>
      <c r="AGS67" s="298">
        <v>0.05</v>
      </c>
      <c r="AGT67" s="299"/>
      <c r="AGU67" s="177"/>
      <c r="AGV67" s="9"/>
      <c r="AGW67" s="9"/>
      <c r="AGX67" s="9"/>
      <c r="AGY67" s="9"/>
      <c r="AGZ67" s="9"/>
      <c r="AHA67" s="9"/>
      <c r="AHB67" s="9"/>
      <c r="AHC67" s="9"/>
      <c r="AHD67" s="9"/>
      <c r="AHE67" s="9"/>
      <c r="AHF67" s="9"/>
      <c r="AHG67" s="9"/>
      <c r="AHH67" s="9"/>
    </row>
    <row r="68" spans="1:892" s="141" customFormat="1" ht="12.75" outlineLevel="1" x14ac:dyDescent="0.25">
      <c r="A68" s="154">
        <v>498</v>
      </c>
      <c r="B68" s="285">
        <v>3</v>
      </c>
      <c r="C68" s="300" t="s">
        <v>769</v>
      </c>
      <c r="D68" s="301">
        <v>5</v>
      </c>
      <c r="E68" s="149">
        <v>2320.1</v>
      </c>
      <c r="F68" s="288">
        <f t="shared" si="0"/>
        <v>38514.120000000003</v>
      </c>
      <c r="G68" s="289">
        <f t="shared" si="1"/>
        <v>35608.585387985746</v>
      </c>
      <c r="H68" s="288">
        <f t="shared" si="2"/>
        <v>-2905.5346120142567</v>
      </c>
      <c r="I68" s="88">
        <f t="shared" si="3"/>
        <v>-2905.5346120142567</v>
      </c>
      <c r="J68" s="88">
        <f t="shared" si="4"/>
        <v>0</v>
      </c>
      <c r="K68" s="290">
        <f t="shared" si="102"/>
        <v>12072.96</v>
      </c>
      <c r="L68" s="143">
        <v>1066</v>
      </c>
      <c r="M68" s="143">
        <v>1066</v>
      </c>
      <c r="N68" s="143">
        <v>1066</v>
      </c>
      <c r="O68" s="143">
        <v>1066</v>
      </c>
      <c r="P68" s="143">
        <v>1066</v>
      </c>
      <c r="Q68" s="143">
        <v>1066</v>
      </c>
      <c r="R68" s="143">
        <v>1419.24</v>
      </c>
      <c r="S68" s="143">
        <v>1419.24</v>
      </c>
      <c r="T68" s="143">
        <v>1419.24</v>
      </c>
      <c r="U68" s="143">
        <v>1419.24</v>
      </c>
      <c r="V68" s="143"/>
      <c r="W68" s="143"/>
      <c r="X68" s="143">
        <f t="shared" si="103"/>
        <v>13301.325769247262</v>
      </c>
      <c r="Y68" s="290">
        <v>7053.6486205662095</v>
      </c>
      <c r="Z68" s="290">
        <v>0</v>
      </c>
      <c r="AA68" s="290">
        <v>0</v>
      </c>
      <c r="AB68" s="290">
        <v>0</v>
      </c>
      <c r="AC68" s="290">
        <v>0</v>
      </c>
      <c r="AD68" s="290">
        <v>6247.6771486810512</v>
      </c>
      <c r="AE68" s="290">
        <v>0</v>
      </c>
      <c r="AF68" s="290">
        <v>0</v>
      </c>
      <c r="AG68" s="290">
        <v>0</v>
      </c>
      <c r="AH68" s="290">
        <v>0</v>
      </c>
      <c r="AI68" s="290"/>
      <c r="AJ68" s="290"/>
      <c r="AK68" s="143"/>
      <c r="AL68" s="143">
        <f t="shared" si="104"/>
        <v>0</v>
      </c>
      <c r="AM68" s="143">
        <f t="shared" si="5"/>
        <v>0</v>
      </c>
      <c r="AN68" s="290">
        <f t="shared" si="105"/>
        <v>2336.12</v>
      </c>
      <c r="AO68" s="143">
        <v>205.5</v>
      </c>
      <c r="AP68" s="143">
        <v>205.5</v>
      </c>
      <c r="AQ68" s="143">
        <v>205.5</v>
      </c>
      <c r="AR68" s="143">
        <v>205.5</v>
      </c>
      <c r="AS68" s="143">
        <v>205.5</v>
      </c>
      <c r="AT68" s="143">
        <v>205.5</v>
      </c>
      <c r="AU68" s="143">
        <v>275.77999999999997</v>
      </c>
      <c r="AV68" s="143">
        <v>275.77999999999997</v>
      </c>
      <c r="AW68" s="143">
        <v>275.77999999999997</v>
      </c>
      <c r="AX68" s="143">
        <v>275.77999999999997</v>
      </c>
      <c r="AY68" s="143"/>
      <c r="AZ68" s="143"/>
      <c r="BA68" s="8">
        <f t="shared" si="106"/>
        <v>2681.4256112383828</v>
      </c>
      <c r="BB68" s="290">
        <v>1416.1673521169498</v>
      </c>
      <c r="BC68" s="290">
        <v>0</v>
      </c>
      <c r="BD68" s="290">
        <v>0</v>
      </c>
      <c r="BE68" s="290">
        <v>0</v>
      </c>
      <c r="BF68" s="290">
        <v>0</v>
      </c>
      <c r="BG68" s="290">
        <v>1265.258259121433</v>
      </c>
      <c r="BH68" s="290">
        <v>0</v>
      </c>
      <c r="BI68" s="290">
        <v>0</v>
      </c>
      <c r="BJ68" s="290">
        <v>0</v>
      </c>
      <c r="BK68" s="290">
        <v>0</v>
      </c>
      <c r="BL68" s="290"/>
      <c r="BM68" s="290"/>
      <c r="BN68" s="143"/>
      <c r="BO68" s="8">
        <f t="shared" si="6"/>
        <v>0</v>
      </c>
      <c r="BP68" s="8">
        <f t="shared" si="7"/>
        <v>0</v>
      </c>
      <c r="BQ68" s="290">
        <f t="shared" si="107"/>
        <v>1432.02</v>
      </c>
      <c r="BR68" s="143">
        <v>136.15</v>
      </c>
      <c r="BS68" s="263">
        <v>136.15</v>
      </c>
      <c r="BT68" s="143">
        <v>136.15</v>
      </c>
      <c r="BU68" s="143">
        <v>136.15</v>
      </c>
      <c r="BV68" s="143">
        <v>136.15</v>
      </c>
      <c r="BW68" s="143">
        <v>136.15</v>
      </c>
      <c r="BX68" s="143">
        <v>153.78</v>
      </c>
      <c r="BY68" s="143">
        <v>153.78</v>
      </c>
      <c r="BZ68" s="143">
        <v>153.78</v>
      </c>
      <c r="CA68" s="143">
        <v>153.78</v>
      </c>
      <c r="CB68" s="143"/>
      <c r="CC68" s="143"/>
      <c r="CD68" s="290">
        <f t="shared" si="108"/>
        <v>1532.6401321188</v>
      </c>
      <c r="CE68" s="290">
        <v>158.58095498999998</v>
      </c>
      <c r="CF68" s="290">
        <v>155.04942417659998</v>
      </c>
      <c r="CG68" s="290">
        <v>154.68534971999998</v>
      </c>
      <c r="CH68" s="290">
        <v>153.90090089999998</v>
      </c>
      <c r="CI68" s="290">
        <v>154.6101982422</v>
      </c>
      <c r="CJ68" s="290">
        <v>154.61388134999999</v>
      </c>
      <c r="CK68" s="290">
        <v>151.00810109999998</v>
      </c>
      <c r="CL68" s="290">
        <v>149.82836201999999</v>
      </c>
      <c r="CM68" s="290">
        <v>148.74441371999998</v>
      </c>
      <c r="CN68" s="290">
        <v>151.61854589999999</v>
      </c>
      <c r="CO68" s="290"/>
      <c r="CP68" s="290"/>
      <c r="CQ68" s="143"/>
      <c r="CR68" s="8">
        <f t="shared" si="8"/>
        <v>0</v>
      </c>
      <c r="CS68" s="8">
        <f t="shared" si="9"/>
        <v>0</v>
      </c>
      <c r="CT68" s="290">
        <f t="shared" si="109"/>
        <v>280.62000000000006</v>
      </c>
      <c r="CU68" s="290">
        <v>26.67</v>
      </c>
      <c r="CV68" s="143">
        <v>26.67</v>
      </c>
      <c r="CW68" s="143">
        <v>26.67</v>
      </c>
      <c r="CX68" s="143">
        <v>26.67</v>
      </c>
      <c r="CY68" s="143">
        <v>26.67</v>
      </c>
      <c r="CZ68" s="143">
        <v>26.67</v>
      </c>
      <c r="DA68" s="143">
        <v>30.15</v>
      </c>
      <c r="DB68" s="143">
        <v>30.15</v>
      </c>
      <c r="DC68" s="143">
        <v>30.15</v>
      </c>
      <c r="DD68" s="143">
        <v>30.15</v>
      </c>
      <c r="DE68" s="143"/>
      <c r="DF68" s="143"/>
      <c r="DG68" s="290">
        <f t="shared" si="110"/>
        <v>300.54413863359997</v>
      </c>
      <c r="DH68" s="290">
        <v>31.097043279999998</v>
      </c>
      <c r="DI68" s="290">
        <v>30.404525275199997</v>
      </c>
      <c r="DJ68" s="290">
        <v>30.33313184</v>
      </c>
      <c r="DK68" s="290">
        <v>30.179304799999997</v>
      </c>
      <c r="DL68" s="290">
        <v>30.318394958399999</v>
      </c>
      <c r="DM68" s="290">
        <v>30.319117199999997</v>
      </c>
      <c r="DN68" s="290">
        <v>29.612039199999998</v>
      </c>
      <c r="DO68" s="290">
        <v>29.380697439999999</v>
      </c>
      <c r="DP68" s="290">
        <v>29.168139839999998</v>
      </c>
      <c r="DQ68" s="290">
        <v>29.731744799999998</v>
      </c>
      <c r="DR68" s="290"/>
      <c r="DS68" s="290"/>
      <c r="DT68" s="143">
        <f t="shared" si="111"/>
        <v>19.92413863359991</v>
      </c>
      <c r="DU68" s="8">
        <f t="shared" si="10"/>
        <v>0</v>
      </c>
      <c r="DV68" s="8">
        <f t="shared" si="112"/>
        <v>19.92413863359991</v>
      </c>
      <c r="DW68" s="290">
        <f t="shared" si="176"/>
        <v>1241.8</v>
      </c>
      <c r="DX68" s="290">
        <v>109.24</v>
      </c>
      <c r="DY68" s="143">
        <v>109.24</v>
      </c>
      <c r="DZ68" s="143">
        <v>109.24</v>
      </c>
      <c r="EA68" s="143">
        <v>109.24</v>
      </c>
      <c r="EB68" s="143">
        <v>109.24</v>
      </c>
      <c r="EC68" s="143">
        <v>109.24</v>
      </c>
      <c r="ED68" s="143">
        <v>146.59</v>
      </c>
      <c r="EE68" s="143">
        <v>146.59</v>
      </c>
      <c r="EF68" s="143">
        <v>146.59</v>
      </c>
      <c r="EG68" s="143">
        <v>146.59</v>
      </c>
      <c r="EH68" s="143"/>
      <c r="EI68" s="143"/>
      <c r="EJ68" s="143"/>
      <c r="EK68" s="290">
        <f t="shared" si="113"/>
        <v>1422.3296373108706</v>
      </c>
      <c r="EL68" s="290">
        <v>751.16558060435875</v>
      </c>
      <c r="EM68" s="290">
        <v>0</v>
      </c>
      <c r="EN68" s="290">
        <v>0</v>
      </c>
      <c r="EO68" s="290">
        <v>0</v>
      </c>
      <c r="EP68" s="290">
        <v>0</v>
      </c>
      <c r="EQ68" s="290">
        <v>671.16405670651181</v>
      </c>
      <c r="ER68" s="290">
        <v>0</v>
      </c>
      <c r="ES68" s="290">
        <v>0</v>
      </c>
      <c r="ET68" s="290">
        <v>0</v>
      </c>
      <c r="EU68" s="290">
        <v>0</v>
      </c>
      <c r="EV68" s="290"/>
      <c r="EW68" s="290"/>
      <c r="EX68" s="8">
        <f t="shared" si="12"/>
        <v>180.52963731087061</v>
      </c>
      <c r="EY68" s="8">
        <f t="shared" si="114"/>
        <v>0</v>
      </c>
      <c r="EZ68" s="8">
        <f t="shared" si="115"/>
        <v>180.52963731087061</v>
      </c>
      <c r="FA68" s="290">
        <f t="shared" si="116"/>
        <v>9880.2000000000007</v>
      </c>
      <c r="FB68" s="290">
        <v>869.08</v>
      </c>
      <c r="FC68" s="143">
        <v>869.08</v>
      </c>
      <c r="FD68" s="143">
        <v>869.08</v>
      </c>
      <c r="FE68" s="143">
        <v>869.08</v>
      </c>
      <c r="FF68" s="143">
        <v>869.08</v>
      </c>
      <c r="FG68" s="143">
        <v>869.08</v>
      </c>
      <c r="FH68" s="143">
        <v>1166.43</v>
      </c>
      <c r="FI68" s="143">
        <v>1166.43</v>
      </c>
      <c r="FJ68" s="143">
        <v>1166.43</v>
      </c>
      <c r="FK68" s="143">
        <v>1166.43</v>
      </c>
      <c r="FL68" s="143"/>
      <c r="FM68" s="143"/>
      <c r="FN68" s="8">
        <f t="shared" si="117"/>
        <v>5353.9868454990556</v>
      </c>
      <c r="FO68" s="290">
        <v>0</v>
      </c>
      <c r="FP68" s="290">
        <v>0</v>
      </c>
      <c r="FQ68" s="290">
        <v>0</v>
      </c>
      <c r="FR68" s="290">
        <v>0</v>
      </c>
      <c r="FS68" s="290">
        <v>0</v>
      </c>
      <c r="FT68" s="290">
        <v>5353.9868454990556</v>
      </c>
      <c r="FU68" s="290">
        <v>0</v>
      </c>
      <c r="FV68" s="290">
        <v>0</v>
      </c>
      <c r="FW68" s="290">
        <v>0</v>
      </c>
      <c r="FX68" s="290">
        <v>0</v>
      </c>
      <c r="FY68" s="290"/>
      <c r="FZ68" s="290"/>
      <c r="GA68" s="143">
        <f t="shared" si="118"/>
        <v>-4526.2131545009452</v>
      </c>
      <c r="GB68" s="8">
        <f t="shared" si="119"/>
        <v>-4526.2131545009452</v>
      </c>
      <c r="GC68" s="8">
        <f t="shared" si="120"/>
        <v>0</v>
      </c>
      <c r="GD68" s="290">
        <f t="shared" si="121"/>
        <v>0</v>
      </c>
      <c r="GE68" s="143"/>
      <c r="GF68" s="143"/>
      <c r="GG68" s="143"/>
      <c r="GH68" s="143"/>
      <c r="GI68" s="143"/>
      <c r="GJ68" s="143"/>
      <c r="GK68" s="143"/>
      <c r="GL68" s="143"/>
      <c r="GM68" s="143"/>
      <c r="GN68" s="143"/>
      <c r="GO68" s="143"/>
      <c r="GP68" s="143"/>
      <c r="GQ68" s="8">
        <f t="shared" si="122"/>
        <v>0</v>
      </c>
      <c r="GR68" s="290">
        <v>0</v>
      </c>
      <c r="GS68" s="290">
        <f>VLOOKUP(C68,'[2]Фін.рез.(витрати)'!$C$8:$V$94,20,0)</f>
        <v>0</v>
      </c>
      <c r="GT68" s="290"/>
      <c r="GU68" s="290"/>
      <c r="GV68" s="143">
        <f t="shared" si="123"/>
        <v>0</v>
      </c>
      <c r="GW68" s="8">
        <f t="shared" si="13"/>
        <v>0</v>
      </c>
      <c r="GX68" s="8">
        <f t="shared" si="14"/>
        <v>0</v>
      </c>
      <c r="GY68" s="290">
        <f t="shared" si="124"/>
        <v>11270.4</v>
      </c>
      <c r="GZ68" s="290">
        <v>997.34</v>
      </c>
      <c r="HA68" s="143">
        <v>997.34</v>
      </c>
      <c r="HB68" s="143">
        <v>997.34</v>
      </c>
      <c r="HC68" s="143">
        <v>997.34</v>
      </c>
      <c r="HD68" s="143">
        <v>997.34</v>
      </c>
      <c r="HE68" s="143">
        <v>997.34</v>
      </c>
      <c r="HF68" s="143">
        <v>1321.59</v>
      </c>
      <c r="HG68" s="143">
        <v>1321.59</v>
      </c>
      <c r="HH68" s="143">
        <v>1321.59</v>
      </c>
      <c r="HI68" s="143">
        <v>1321.59</v>
      </c>
      <c r="HJ68" s="143"/>
      <c r="HK68" s="143"/>
      <c r="HL68" s="8">
        <f t="shared" si="125"/>
        <v>11016.333253937773</v>
      </c>
      <c r="HM68" s="290">
        <v>1446.9986694391237</v>
      </c>
      <c r="HN68" s="290">
        <v>1069.0522793442142</v>
      </c>
      <c r="HO68" s="290">
        <v>1255.8854238467648</v>
      </c>
      <c r="HP68" s="290">
        <v>946.79359368351788</v>
      </c>
      <c r="HQ68" s="290">
        <v>1074.5703173452384</v>
      </c>
      <c r="HR68" s="290">
        <v>1072.0132323497546</v>
      </c>
      <c r="HS68" s="290">
        <v>987.79828931453937</v>
      </c>
      <c r="HT68" s="290">
        <v>982.01048779624159</v>
      </c>
      <c r="HU68" s="290">
        <v>1103.892380880779</v>
      </c>
      <c r="HV68" s="290">
        <v>1077.3185799376008</v>
      </c>
      <c r="HW68" s="290"/>
      <c r="HX68" s="290"/>
      <c r="HY68" s="8">
        <f t="shared" si="15"/>
        <v>-254.06674606222623</v>
      </c>
      <c r="HZ68" s="8">
        <f t="shared" si="16"/>
        <v>-254.06674606222623</v>
      </c>
      <c r="IA68" s="8">
        <f t="shared" si="17"/>
        <v>0</v>
      </c>
      <c r="IB68" s="291">
        <f t="shared" si="126"/>
        <v>0</v>
      </c>
      <c r="IC68" s="291">
        <v>0</v>
      </c>
      <c r="ID68" s="150">
        <v>0</v>
      </c>
      <c r="IE68" s="150">
        <v>0</v>
      </c>
      <c r="IF68" s="291">
        <v>0</v>
      </c>
      <c r="IG68" s="291">
        <v>0</v>
      </c>
      <c r="IH68" s="291">
        <v>0</v>
      </c>
      <c r="II68" s="291">
        <v>0</v>
      </c>
      <c r="IJ68" s="291"/>
      <c r="IK68" s="291"/>
      <c r="IL68" s="291"/>
      <c r="IM68" s="291"/>
      <c r="IN68" s="291"/>
      <c r="IO68" s="88">
        <f t="shared" si="127"/>
        <v>0</v>
      </c>
      <c r="IP68" s="290">
        <v>0</v>
      </c>
      <c r="IQ68" s="290">
        <v>0</v>
      </c>
      <c r="IR68" s="290">
        <v>0</v>
      </c>
      <c r="IS68" s="290">
        <v>0</v>
      </c>
      <c r="IT68" s="290">
        <v>0</v>
      </c>
      <c r="IU68" s="290">
        <v>0</v>
      </c>
      <c r="IV68" s="290">
        <v>0</v>
      </c>
      <c r="IW68" s="290">
        <v>0</v>
      </c>
      <c r="IX68" s="290">
        <v>0</v>
      </c>
      <c r="IY68" s="290">
        <v>0</v>
      </c>
      <c r="IZ68" s="290"/>
      <c r="JA68" s="290"/>
      <c r="JB68" s="150">
        <f t="shared" si="18"/>
        <v>0</v>
      </c>
      <c r="JC68" s="88">
        <f t="shared" si="19"/>
        <v>0</v>
      </c>
      <c r="JD68" s="88">
        <f t="shared" si="20"/>
        <v>0</v>
      </c>
      <c r="JE68" s="291">
        <f t="shared" si="128"/>
        <v>0</v>
      </c>
      <c r="JF68" s="291">
        <v>0</v>
      </c>
      <c r="JG68" s="150">
        <v>0</v>
      </c>
      <c r="JH68" s="150">
        <v>0</v>
      </c>
      <c r="JI68" s="150">
        <v>0</v>
      </c>
      <c r="JJ68" s="150">
        <v>0</v>
      </c>
      <c r="JK68" s="150">
        <v>0</v>
      </c>
      <c r="JL68" s="150">
        <v>0</v>
      </c>
      <c r="JM68" s="150">
        <v>0</v>
      </c>
      <c r="JN68" s="150">
        <v>0</v>
      </c>
      <c r="JO68" s="150">
        <v>0</v>
      </c>
      <c r="JP68" s="150"/>
      <c r="JQ68" s="150"/>
      <c r="JR68" s="291">
        <f t="shared" si="129"/>
        <v>0</v>
      </c>
      <c r="JS68" s="290">
        <v>0</v>
      </c>
      <c r="JT68" s="290">
        <v>0</v>
      </c>
      <c r="JU68" s="290">
        <v>0</v>
      </c>
      <c r="JV68" s="290">
        <v>0</v>
      </c>
      <c r="JW68" s="290">
        <v>0</v>
      </c>
      <c r="JX68" s="290">
        <v>0</v>
      </c>
      <c r="JY68" s="290">
        <v>0</v>
      </c>
      <c r="JZ68" s="290">
        <v>0</v>
      </c>
      <c r="KA68" s="290">
        <v>0</v>
      </c>
      <c r="KB68" s="290">
        <v>0</v>
      </c>
      <c r="KC68" s="290"/>
      <c r="KD68" s="290"/>
      <c r="KE68" s="150">
        <f t="shared" si="21"/>
        <v>0</v>
      </c>
      <c r="KF68" s="88">
        <f t="shared" si="22"/>
        <v>0</v>
      </c>
      <c r="KG68" s="88">
        <f t="shared" si="23"/>
        <v>0</v>
      </c>
      <c r="KH68" s="291">
        <f t="shared" si="130"/>
        <v>2658.04</v>
      </c>
      <c r="KI68" s="291">
        <v>233.8</v>
      </c>
      <c r="KJ68" s="150">
        <v>233.8</v>
      </c>
      <c r="KK68" s="150">
        <v>233.8</v>
      </c>
      <c r="KL68" s="150">
        <v>233.8</v>
      </c>
      <c r="KM68" s="150">
        <v>233.8</v>
      </c>
      <c r="KN68" s="150">
        <v>233.8</v>
      </c>
      <c r="KO68" s="150">
        <v>313.81</v>
      </c>
      <c r="KP68" s="150">
        <v>313.81</v>
      </c>
      <c r="KQ68" s="150">
        <v>313.81</v>
      </c>
      <c r="KR68" s="150">
        <v>313.81</v>
      </c>
      <c r="KS68" s="150"/>
      <c r="KT68" s="150"/>
      <c r="KU68" s="88">
        <f t="shared" si="131"/>
        <v>3706.4400582490175</v>
      </c>
      <c r="KV68" s="290">
        <v>318.53177728600701</v>
      </c>
      <c r="KW68" s="290">
        <v>340.58010761518108</v>
      </c>
      <c r="KX68" s="290">
        <v>338.43047706961841</v>
      </c>
      <c r="KY68" s="290">
        <v>321.86059159303204</v>
      </c>
      <c r="KZ68" s="290">
        <v>335.78009792246814</v>
      </c>
      <c r="LA68" s="290">
        <v>432.1553246057199</v>
      </c>
      <c r="LB68" s="290">
        <v>401.07734051019054</v>
      </c>
      <c r="LC68" s="290">
        <v>398.26167229254281</v>
      </c>
      <c r="LD68" s="290">
        <v>410.72502309951471</v>
      </c>
      <c r="LE68" s="290">
        <v>409.03764625474292</v>
      </c>
      <c r="LF68" s="290"/>
      <c r="LG68" s="290"/>
      <c r="LH68" s="150">
        <f t="shared" si="132"/>
        <v>1048.4000582490175</v>
      </c>
      <c r="LI68" s="88">
        <f t="shared" si="24"/>
        <v>0</v>
      </c>
      <c r="LJ68" s="88">
        <f t="shared" si="25"/>
        <v>1048.4000582490175</v>
      </c>
      <c r="LK68" s="88">
        <f t="shared" si="133"/>
        <v>0</v>
      </c>
      <c r="LL68" s="150"/>
      <c r="LM68" s="150"/>
      <c r="LN68" s="150"/>
      <c r="LO68" s="150"/>
      <c r="LP68" s="150"/>
      <c r="LQ68" s="150"/>
      <c r="LR68" s="150"/>
      <c r="LS68" s="150"/>
      <c r="LT68" s="150"/>
      <c r="LU68" s="150"/>
      <c r="LV68" s="150"/>
      <c r="LW68" s="150"/>
      <c r="LX68" s="88">
        <f t="shared" si="26"/>
        <v>0</v>
      </c>
      <c r="LY68" s="150"/>
      <c r="LZ68" s="150"/>
      <c r="MA68" s="150"/>
      <c r="MB68" s="150"/>
      <c r="MC68" s="150"/>
      <c r="MD68" s="150"/>
      <c r="ME68" s="150"/>
      <c r="MF68" s="150"/>
      <c r="MG68" s="150"/>
      <c r="MH68" s="150"/>
      <c r="MI68" s="150"/>
      <c r="MJ68" s="291">
        <v>0</v>
      </c>
      <c r="MK68" s="150"/>
      <c r="ML68" s="88">
        <f t="shared" si="27"/>
        <v>0</v>
      </c>
      <c r="MM68" s="88">
        <f t="shared" si="28"/>
        <v>0</v>
      </c>
      <c r="MN68" s="88">
        <f t="shared" si="134"/>
        <v>37301.01999999999</v>
      </c>
      <c r="MO68" s="88">
        <v>3453.35</v>
      </c>
      <c r="MP68" s="150">
        <v>3453.35</v>
      </c>
      <c r="MQ68" s="150">
        <v>3453.35</v>
      </c>
      <c r="MR68" s="150">
        <v>3453.35</v>
      </c>
      <c r="MS68" s="150">
        <v>3453.35</v>
      </c>
      <c r="MT68" s="150">
        <v>3453.35</v>
      </c>
      <c r="MU68" s="150">
        <v>4145.2299999999996</v>
      </c>
      <c r="MV68" s="150">
        <v>4145.2299999999996</v>
      </c>
      <c r="MW68" s="150">
        <v>4145.2299999999996</v>
      </c>
      <c r="MX68" s="150">
        <v>4145.2299999999996</v>
      </c>
      <c r="MY68" s="150"/>
      <c r="MZ68" s="150"/>
      <c r="NA68" s="88">
        <f t="shared" si="135"/>
        <v>0</v>
      </c>
      <c r="NB68" s="8">
        <v>0</v>
      </c>
      <c r="NC68" s="8">
        <v>0</v>
      </c>
      <c r="ND68" s="8">
        <v>0</v>
      </c>
      <c r="NE68" s="8">
        <v>0</v>
      </c>
      <c r="NF68" s="8">
        <v>0</v>
      </c>
      <c r="NG68" s="8">
        <v>0</v>
      </c>
      <c r="NH68" s="8">
        <v>0</v>
      </c>
      <c r="NI68" s="8">
        <v>0</v>
      </c>
      <c r="NJ68" s="8">
        <v>0</v>
      </c>
      <c r="NK68" s="8">
        <v>0</v>
      </c>
      <c r="NL68" s="8"/>
      <c r="NM68" s="8"/>
      <c r="NN68" s="150">
        <f t="shared" si="136"/>
        <v>-37301.01999999999</v>
      </c>
      <c r="NO68" s="88">
        <f t="shared" si="29"/>
        <v>-37301.01999999999</v>
      </c>
      <c r="NP68" s="88">
        <f t="shared" si="30"/>
        <v>0</v>
      </c>
      <c r="NQ68" s="86">
        <f t="shared" si="31"/>
        <v>17189.940000000002</v>
      </c>
      <c r="NR68" s="289">
        <f t="shared" si="32"/>
        <v>4118.75</v>
      </c>
      <c r="NS68" s="288">
        <f t="shared" si="33"/>
        <v>-13071.190000000002</v>
      </c>
      <c r="NT68" s="88">
        <f t="shared" si="34"/>
        <v>-13071.190000000002</v>
      </c>
      <c r="NU68" s="88">
        <f t="shared" si="35"/>
        <v>0</v>
      </c>
      <c r="NV68" s="290">
        <f t="shared" si="137"/>
        <v>3982.38</v>
      </c>
      <c r="NW68" s="290">
        <v>361.59</v>
      </c>
      <c r="NX68" s="143">
        <v>361.59</v>
      </c>
      <c r="NY68" s="143">
        <v>361.59</v>
      </c>
      <c r="NZ68" s="290">
        <v>361.59</v>
      </c>
      <c r="OA68" s="290">
        <v>361.59</v>
      </c>
      <c r="OB68" s="290">
        <v>361.59</v>
      </c>
      <c r="OC68" s="290">
        <v>453.21</v>
      </c>
      <c r="OD68" s="290">
        <v>453.21</v>
      </c>
      <c r="OE68" s="290">
        <v>453.21</v>
      </c>
      <c r="OF68" s="290">
        <v>453.21</v>
      </c>
      <c r="OG68" s="290"/>
      <c r="OH68" s="290"/>
      <c r="OI68" s="8">
        <f t="shared" si="138"/>
        <v>0</v>
      </c>
      <c r="OJ68" s="8">
        <v>0</v>
      </c>
      <c r="OK68" s="8">
        <v>0</v>
      </c>
      <c r="OL68" s="8">
        <v>0</v>
      </c>
      <c r="OM68" s="8"/>
      <c r="ON68" s="8">
        <v>0</v>
      </c>
      <c r="OO68" s="8">
        <v>0</v>
      </c>
      <c r="OP68" s="8">
        <v>0</v>
      </c>
      <c r="OQ68" s="8">
        <v>0</v>
      </c>
      <c r="OR68" s="8">
        <v>0</v>
      </c>
      <c r="OS68" s="8">
        <v>0</v>
      </c>
      <c r="OT68" s="8"/>
      <c r="OU68" s="8"/>
      <c r="OV68" s="143">
        <f t="shared" si="139"/>
        <v>-3982.38</v>
      </c>
      <c r="OW68" s="8">
        <f t="shared" si="36"/>
        <v>-3982.38</v>
      </c>
      <c r="OX68" s="8">
        <f t="shared" si="37"/>
        <v>0</v>
      </c>
      <c r="OY68" s="290">
        <f t="shared" si="140"/>
        <v>5573.04</v>
      </c>
      <c r="OZ68" s="290">
        <v>531.14</v>
      </c>
      <c r="PA68" s="143">
        <v>531.14</v>
      </c>
      <c r="PB68" s="143">
        <v>531.14</v>
      </c>
      <c r="PC68" s="143">
        <v>531.14</v>
      </c>
      <c r="PD68" s="143">
        <v>531.14</v>
      </c>
      <c r="PE68" s="143">
        <v>531.14</v>
      </c>
      <c r="PF68" s="143">
        <v>596.54999999999995</v>
      </c>
      <c r="PG68" s="143">
        <v>596.54999999999995</v>
      </c>
      <c r="PH68" s="143">
        <v>596.54999999999995</v>
      </c>
      <c r="PI68" s="143">
        <v>596.54999999999995</v>
      </c>
      <c r="PJ68" s="143"/>
      <c r="PK68" s="143"/>
      <c r="PL68" s="8">
        <f t="shared" si="141"/>
        <v>0</v>
      </c>
      <c r="PM68" s="290">
        <v>0</v>
      </c>
      <c r="PN68" s="290">
        <v>0</v>
      </c>
      <c r="PO68" s="290">
        <v>0</v>
      </c>
      <c r="PP68" s="290">
        <v>0</v>
      </c>
      <c r="PQ68" s="290">
        <v>0</v>
      </c>
      <c r="PR68" s="290">
        <v>0</v>
      </c>
      <c r="PS68" s="290">
        <v>0</v>
      </c>
      <c r="PT68" s="290">
        <v>0</v>
      </c>
      <c r="PU68" s="290">
        <v>0</v>
      </c>
      <c r="PV68" s="290">
        <v>0</v>
      </c>
      <c r="PW68" s="290"/>
      <c r="PX68" s="290"/>
      <c r="PY68" s="143">
        <f t="shared" si="142"/>
        <v>-5573.04</v>
      </c>
      <c r="PZ68" s="8">
        <f t="shared" si="38"/>
        <v>-5573.04</v>
      </c>
      <c r="QA68" s="8">
        <f t="shared" si="39"/>
        <v>0</v>
      </c>
      <c r="QB68" s="290">
        <f t="shared" si="143"/>
        <v>743.1400000000001</v>
      </c>
      <c r="QC68" s="290">
        <v>65.87</v>
      </c>
      <c r="QD68" s="143">
        <v>65.87</v>
      </c>
      <c r="QE68" s="143">
        <v>65.87</v>
      </c>
      <c r="QF68" s="143">
        <v>65.87</v>
      </c>
      <c r="QG68" s="143">
        <v>65.87</v>
      </c>
      <c r="QH68" s="143">
        <v>65.87</v>
      </c>
      <c r="QI68" s="143">
        <v>86.98</v>
      </c>
      <c r="QJ68" s="143">
        <v>86.98</v>
      </c>
      <c r="QK68" s="143">
        <v>86.98</v>
      </c>
      <c r="QL68" s="143">
        <v>86.98</v>
      </c>
      <c r="QM68" s="143"/>
      <c r="QN68" s="143"/>
      <c r="QO68" s="8">
        <f t="shared" si="144"/>
        <v>0</v>
      </c>
      <c r="QP68" s="290">
        <v>0</v>
      </c>
      <c r="QQ68" s="290">
        <v>0</v>
      </c>
      <c r="QR68" s="290">
        <v>0</v>
      </c>
      <c r="QS68" s="290"/>
      <c r="QT68" s="290">
        <v>0</v>
      </c>
      <c r="QU68" s="290"/>
      <c r="QV68" s="290"/>
      <c r="QW68" s="290">
        <v>0</v>
      </c>
      <c r="QX68" s="290"/>
      <c r="QY68" s="290">
        <v>0</v>
      </c>
      <c r="QZ68" s="290"/>
      <c r="RA68" s="290"/>
      <c r="RB68" s="143">
        <f t="shared" si="145"/>
        <v>-743.1400000000001</v>
      </c>
      <c r="RC68" s="8">
        <f t="shared" si="40"/>
        <v>-743.1400000000001</v>
      </c>
      <c r="RD68" s="8">
        <f t="shared" si="41"/>
        <v>0</v>
      </c>
      <c r="RE68" s="290">
        <f t="shared" si="146"/>
        <v>3502.76</v>
      </c>
      <c r="RF68" s="8">
        <v>318.92</v>
      </c>
      <c r="RG68" s="143">
        <v>318.92</v>
      </c>
      <c r="RH68" s="143">
        <v>318.92</v>
      </c>
      <c r="RI68" s="143">
        <v>318.92</v>
      </c>
      <c r="RJ68" s="143">
        <v>318.92</v>
      </c>
      <c r="RK68" s="143">
        <v>318.92</v>
      </c>
      <c r="RL68" s="292">
        <v>397.31</v>
      </c>
      <c r="RM68" s="143">
        <v>397.31</v>
      </c>
      <c r="RN68" s="143">
        <v>397.31</v>
      </c>
      <c r="RO68" s="143">
        <v>397.31</v>
      </c>
      <c r="RP68" s="143"/>
      <c r="RQ68" s="143"/>
      <c r="RR68" s="8">
        <f t="shared" si="147"/>
        <v>0</v>
      </c>
      <c r="RS68" s="290">
        <v>0</v>
      </c>
      <c r="RT68" s="290"/>
      <c r="RU68" s="290">
        <v>0</v>
      </c>
      <c r="RV68" s="290">
        <v>0</v>
      </c>
      <c r="RW68" s="290">
        <v>0</v>
      </c>
      <c r="RX68" s="290">
        <v>0</v>
      </c>
      <c r="RY68" s="290"/>
      <c r="RZ68" s="290">
        <v>0</v>
      </c>
      <c r="SA68" s="290">
        <v>0</v>
      </c>
      <c r="SB68" s="290">
        <v>0</v>
      </c>
      <c r="SC68" s="290"/>
      <c r="SD68" s="290"/>
      <c r="SE68" s="8">
        <f t="shared" si="42"/>
        <v>-3502.76</v>
      </c>
      <c r="SF68" s="8">
        <f t="shared" si="43"/>
        <v>-3502.76</v>
      </c>
      <c r="SG68" s="8">
        <f t="shared" si="44"/>
        <v>0</v>
      </c>
      <c r="SH68" s="290">
        <f t="shared" si="148"/>
        <v>0</v>
      </c>
      <c r="SI68" s="290">
        <v>0</v>
      </c>
      <c r="SJ68" s="143">
        <v>0</v>
      </c>
      <c r="SK68" s="143">
        <v>0</v>
      </c>
      <c r="SL68" s="143">
        <v>0</v>
      </c>
      <c r="SM68" s="143">
        <v>0</v>
      </c>
      <c r="SN68" s="143">
        <v>0</v>
      </c>
      <c r="SO68" s="143">
        <v>0</v>
      </c>
      <c r="SP68" s="143">
        <v>0</v>
      </c>
      <c r="SQ68" s="143">
        <v>0</v>
      </c>
      <c r="SR68" s="143">
        <v>0</v>
      </c>
      <c r="SS68" s="143"/>
      <c r="ST68" s="143"/>
      <c r="SU68" s="8">
        <f t="shared" si="149"/>
        <v>4118.75</v>
      </c>
      <c r="SV68" s="290">
        <v>1674.53</v>
      </c>
      <c r="SW68" s="290">
        <v>0</v>
      </c>
      <c r="SX68" s="290">
        <v>2444.2199999999998</v>
      </c>
      <c r="SY68" s="290">
        <v>0</v>
      </c>
      <c r="SZ68" s="290">
        <v>0</v>
      </c>
      <c r="TA68" s="290"/>
      <c r="TB68" s="290"/>
      <c r="TC68" s="290">
        <v>0</v>
      </c>
      <c r="TD68" s="290">
        <v>0</v>
      </c>
      <c r="TE68" s="290">
        <f>VLOOKUP(C68,'[2]Фін.рез.(витрати)'!$C$8:$AH$94,32,0)</f>
        <v>0</v>
      </c>
      <c r="TF68" s="290"/>
      <c r="TG68" s="290"/>
      <c r="TH68" s="8">
        <f t="shared" si="45"/>
        <v>4118.75</v>
      </c>
      <c r="TI68" s="8">
        <f t="shared" si="46"/>
        <v>0</v>
      </c>
      <c r="TJ68" s="8">
        <f t="shared" si="47"/>
        <v>4118.75</v>
      </c>
      <c r="TK68" s="290">
        <f t="shared" si="150"/>
        <v>3326.4400000000005</v>
      </c>
      <c r="TL68" s="290">
        <v>293.39999999999998</v>
      </c>
      <c r="TM68" s="143">
        <v>293.39999999999998</v>
      </c>
      <c r="TN68" s="143">
        <v>293.39999999999998</v>
      </c>
      <c r="TO68" s="143">
        <v>293.39999999999998</v>
      </c>
      <c r="TP68" s="143">
        <v>293.39999999999998</v>
      </c>
      <c r="TQ68" s="143">
        <v>293.39999999999998</v>
      </c>
      <c r="TR68" s="143">
        <v>391.51</v>
      </c>
      <c r="TS68" s="143">
        <v>391.51</v>
      </c>
      <c r="TT68" s="143">
        <v>391.51</v>
      </c>
      <c r="TU68" s="143">
        <v>391.51</v>
      </c>
      <c r="TV68" s="143"/>
      <c r="TW68" s="143"/>
      <c r="TX68" s="8">
        <f t="shared" si="151"/>
        <v>0</v>
      </c>
      <c r="TY68" s="290">
        <v>0</v>
      </c>
      <c r="TZ68" s="290">
        <v>0</v>
      </c>
      <c r="UA68" s="290">
        <v>0</v>
      </c>
      <c r="UB68" s="290">
        <v>0</v>
      </c>
      <c r="UC68" s="290">
        <v>0</v>
      </c>
      <c r="UD68" s="290">
        <v>0</v>
      </c>
      <c r="UE68" s="290">
        <v>0</v>
      </c>
      <c r="UF68" s="290">
        <v>0</v>
      </c>
      <c r="UG68" s="290">
        <v>0</v>
      </c>
      <c r="UH68" s="290">
        <f>VLOOKUP(C68,'[2]Фін.рез.(витрати)'!$C$8:$AI$94,33,0)</f>
        <v>0</v>
      </c>
      <c r="UI68" s="290"/>
      <c r="UJ68" s="290"/>
      <c r="UK68" s="8">
        <f t="shared" si="48"/>
        <v>-3326.4400000000005</v>
      </c>
      <c r="UL68" s="8">
        <f t="shared" si="49"/>
        <v>-3326.4400000000005</v>
      </c>
      <c r="UM68" s="8">
        <f t="shared" si="50"/>
        <v>0</v>
      </c>
      <c r="UN68" s="290">
        <f t="shared" si="152"/>
        <v>62.179999999999993</v>
      </c>
      <c r="UO68" s="290">
        <v>5.57</v>
      </c>
      <c r="UP68" s="143">
        <v>5.57</v>
      </c>
      <c r="UQ68" s="143">
        <v>5.57</v>
      </c>
      <c r="UR68" s="143">
        <v>5.57</v>
      </c>
      <c r="US68" s="143">
        <v>5.57</v>
      </c>
      <c r="UT68" s="143">
        <v>5.57</v>
      </c>
      <c r="UU68" s="143">
        <v>7.19</v>
      </c>
      <c r="UV68" s="143">
        <v>7.19</v>
      </c>
      <c r="UW68" s="143">
        <v>7.19</v>
      </c>
      <c r="UX68" s="143">
        <v>7.19</v>
      </c>
      <c r="UY68" s="143"/>
      <c r="UZ68" s="143"/>
      <c r="VA68" s="8">
        <f t="shared" si="51"/>
        <v>0</v>
      </c>
      <c r="VB68" s="143"/>
      <c r="VC68" s="143"/>
      <c r="VD68" s="143"/>
      <c r="VE68" s="143"/>
      <c r="VF68" s="143"/>
      <c r="VG68" s="143"/>
      <c r="VH68" s="143"/>
      <c r="VI68" s="143"/>
      <c r="VJ68" s="143"/>
      <c r="VK68" s="143"/>
      <c r="VL68" s="143"/>
      <c r="VM68" s="143"/>
      <c r="VN68" s="8">
        <f t="shared" si="52"/>
        <v>-62.179999999999993</v>
      </c>
      <c r="VO68" s="8">
        <f t="shared" si="53"/>
        <v>-62.179999999999993</v>
      </c>
      <c r="VP68" s="8">
        <f t="shared" si="54"/>
        <v>0</v>
      </c>
      <c r="VQ68" s="88">
        <f t="shared" si="55"/>
        <v>0</v>
      </c>
      <c r="VR68" s="150"/>
      <c r="VS68" s="150"/>
      <c r="VT68" s="150"/>
      <c r="VU68" s="150"/>
      <c r="VV68" s="150"/>
      <c r="VW68" s="150"/>
      <c r="VX68" s="150"/>
      <c r="VY68" s="150"/>
      <c r="VZ68" s="150"/>
      <c r="WA68" s="150"/>
      <c r="WB68" s="150"/>
      <c r="WC68" s="150"/>
      <c r="WD68" s="88">
        <f t="shared" si="56"/>
        <v>0</v>
      </c>
      <c r="WE68" s="143"/>
      <c r="WF68" s="143"/>
      <c r="WG68" s="143"/>
      <c r="WH68" s="143"/>
      <c r="WI68" s="143"/>
      <c r="WJ68" s="143"/>
      <c r="WK68" s="143"/>
      <c r="WL68" s="143"/>
      <c r="WM68" s="143"/>
      <c r="WN68" s="143"/>
      <c r="WO68" s="143"/>
      <c r="WP68" s="143"/>
      <c r="WQ68" s="88">
        <f t="shared" si="57"/>
        <v>0</v>
      </c>
      <c r="WR68" s="88">
        <f t="shared" si="58"/>
        <v>0</v>
      </c>
      <c r="WS68" s="88">
        <f t="shared" si="59"/>
        <v>0</v>
      </c>
      <c r="WT68" s="291">
        <f t="shared" si="153"/>
        <v>34315.980000000003</v>
      </c>
      <c r="WU68" s="291">
        <v>2940.07</v>
      </c>
      <c r="WV68" s="150">
        <v>2940.07</v>
      </c>
      <c r="WW68" s="150">
        <v>2940.07</v>
      </c>
      <c r="WX68" s="150">
        <v>2940.07</v>
      </c>
      <c r="WY68" s="150">
        <v>2940.07</v>
      </c>
      <c r="WZ68" s="150">
        <v>2940.07</v>
      </c>
      <c r="XA68" s="150">
        <v>4168.8900000000003</v>
      </c>
      <c r="XB68" s="150">
        <v>4168.8900000000003</v>
      </c>
      <c r="XC68" s="150">
        <v>4168.8900000000003</v>
      </c>
      <c r="XD68" s="150">
        <v>4168.8900000000003</v>
      </c>
      <c r="XE68" s="150"/>
      <c r="XF68" s="150"/>
      <c r="XG68" s="291">
        <f t="shared" si="154"/>
        <v>39098.292509490886</v>
      </c>
      <c r="XH68" s="290">
        <v>3878.9422520904727</v>
      </c>
      <c r="XI68" s="290">
        <v>4220.7735998503604</v>
      </c>
      <c r="XJ68" s="290"/>
      <c r="XK68" s="290">
        <v>3115.330969024551</v>
      </c>
      <c r="XL68" s="290">
        <v>3896.6140135336855</v>
      </c>
      <c r="XM68" s="290">
        <v>4563.6697193810605</v>
      </c>
      <c r="XN68" s="290">
        <v>4804.5217847157237</v>
      </c>
      <c r="XO68" s="290">
        <v>5698.2329939133751</v>
      </c>
      <c r="XP68" s="290">
        <v>5845.5642390878511</v>
      </c>
      <c r="XQ68" s="290">
        <f>VLOOKUP(C68,'[2]Фін.рез.(витрати)'!$C$8:$AL$94,36,0)</f>
        <v>3074.642937893801</v>
      </c>
      <c r="XR68" s="290"/>
      <c r="XS68" s="290"/>
      <c r="XT68" s="88">
        <f t="shared" si="60"/>
        <v>4782.3125094908828</v>
      </c>
      <c r="XU68" s="88">
        <f t="shared" si="61"/>
        <v>0</v>
      </c>
      <c r="XV68" s="88">
        <f t="shared" si="62"/>
        <v>4782.3125094908828</v>
      </c>
      <c r="XW68" s="291">
        <f t="shared" si="155"/>
        <v>8731.119999999999</v>
      </c>
      <c r="XX68" s="291">
        <v>775.14</v>
      </c>
      <c r="XY68" s="150">
        <v>775.14</v>
      </c>
      <c r="XZ68" s="150">
        <v>775.14</v>
      </c>
      <c r="YA68" s="150">
        <v>775.14</v>
      </c>
      <c r="YB68" s="150">
        <v>775.14</v>
      </c>
      <c r="YC68" s="150">
        <v>775.14</v>
      </c>
      <c r="YD68" s="150">
        <v>1020.07</v>
      </c>
      <c r="YE68" s="150">
        <v>1020.07</v>
      </c>
      <c r="YF68" s="150">
        <v>1020.07</v>
      </c>
      <c r="YG68" s="150">
        <v>1020.07</v>
      </c>
      <c r="YH68" s="150"/>
      <c r="YI68" s="150"/>
      <c r="YJ68" s="88">
        <f t="shared" si="156"/>
        <v>7819.1741370325426</v>
      </c>
      <c r="YK68" s="290">
        <v>976.35340712695984</v>
      </c>
      <c r="YL68" s="290">
        <v>725.96956591023445</v>
      </c>
      <c r="YM68" s="290">
        <v>742.99289601533087</v>
      </c>
      <c r="YN68" s="290">
        <v>722.5233689228138</v>
      </c>
      <c r="YO68" s="290">
        <v>712.62905059568902</v>
      </c>
      <c r="YP68" s="290">
        <v>804.58543227785719</v>
      </c>
      <c r="YQ68" s="290">
        <v>891.68832322216622</v>
      </c>
      <c r="YR68" s="290">
        <v>882.03988163880797</v>
      </c>
      <c r="YS68" s="290">
        <v>853.5276351336413</v>
      </c>
      <c r="YT68" s="290">
        <f>VLOOKUP(C68,'[2]Фін.рез.(витрати)'!$C$8:$AM$94,37,0)</f>
        <v>506.86457618904183</v>
      </c>
      <c r="YU68" s="290"/>
      <c r="YV68" s="290"/>
      <c r="YW68" s="143">
        <f t="shared" si="157"/>
        <v>-911.94586296745638</v>
      </c>
      <c r="YX68" s="88">
        <f t="shared" si="63"/>
        <v>-911.94586296745638</v>
      </c>
      <c r="YY68" s="88">
        <f t="shared" si="64"/>
        <v>0</v>
      </c>
      <c r="YZ68" s="291">
        <f t="shared" si="158"/>
        <v>8804.42</v>
      </c>
      <c r="ZA68" s="291">
        <v>833.59</v>
      </c>
      <c r="ZB68" s="150">
        <v>833.59</v>
      </c>
      <c r="ZC68" s="150">
        <v>833.59</v>
      </c>
      <c r="ZD68" s="150">
        <v>833.59</v>
      </c>
      <c r="ZE68" s="150">
        <v>833.59</v>
      </c>
      <c r="ZF68" s="150">
        <v>833.59</v>
      </c>
      <c r="ZG68" s="150">
        <v>950.72</v>
      </c>
      <c r="ZH68" s="150">
        <v>950.72</v>
      </c>
      <c r="ZI68" s="150">
        <v>950.72</v>
      </c>
      <c r="ZJ68" s="150">
        <v>950.72</v>
      </c>
      <c r="ZK68" s="150"/>
      <c r="ZL68" s="150"/>
      <c r="ZM68" s="88">
        <f t="shared" si="159"/>
        <v>9119.3636090201726</v>
      </c>
      <c r="ZN68" s="291"/>
      <c r="ZO68" s="290">
        <v>1177.693086592066</v>
      </c>
      <c r="ZP68" s="290">
        <v>5992.0822888723897</v>
      </c>
      <c r="ZQ68" s="290">
        <v>1949.5882335557178</v>
      </c>
      <c r="ZR68" s="290"/>
      <c r="ZS68" s="290"/>
      <c r="ZT68" s="290"/>
      <c r="ZU68" s="290"/>
      <c r="ZV68" s="290"/>
      <c r="ZW68" s="290"/>
      <c r="ZX68" s="290"/>
      <c r="ZY68" s="290"/>
      <c r="ZZ68" s="88">
        <f t="shared" si="65"/>
        <v>314.94360902017252</v>
      </c>
      <c r="AAA68" s="88">
        <f t="shared" si="66"/>
        <v>0</v>
      </c>
      <c r="AAB68" s="88">
        <f t="shared" si="67"/>
        <v>314.94360902017252</v>
      </c>
      <c r="AAC68" s="291">
        <f t="shared" si="160"/>
        <v>929.15999999999985</v>
      </c>
      <c r="AAD68" s="291">
        <v>92.08</v>
      </c>
      <c r="AAE68" s="150">
        <v>92.08</v>
      </c>
      <c r="AAF68" s="150">
        <v>92.08</v>
      </c>
      <c r="AAG68" s="150">
        <v>92.08</v>
      </c>
      <c r="AAH68" s="150">
        <v>92.08</v>
      </c>
      <c r="AAI68" s="150">
        <v>92.08</v>
      </c>
      <c r="AAJ68" s="150">
        <v>94.17</v>
      </c>
      <c r="AAK68" s="150">
        <v>94.17</v>
      </c>
      <c r="AAL68" s="150">
        <v>94.17</v>
      </c>
      <c r="AAM68" s="150">
        <v>94.17</v>
      </c>
      <c r="AAN68" s="150"/>
      <c r="AAO68" s="150"/>
      <c r="AAP68" s="88">
        <f t="shared" si="161"/>
        <v>1299.1335911399999</v>
      </c>
      <c r="AAQ68" s="290">
        <v>134.42022825000001</v>
      </c>
      <c r="AAR68" s="290">
        <v>131.42674660500001</v>
      </c>
      <c r="AAS68" s="290">
        <v>131.11814100000001</v>
      </c>
      <c r="AAT68" s="290">
        <v>130.45320749999999</v>
      </c>
      <c r="AAU68" s="290">
        <v>131.054439285</v>
      </c>
      <c r="AAV68" s="290">
        <v>131.05761899999999</v>
      </c>
      <c r="AAW68" s="290">
        <v>128.00114250000001</v>
      </c>
      <c r="AAX68" s="290">
        <v>127.0011435</v>
      </c>
      <c r="AAY68" s="290">
        <v>126.082341</v>
      </c>
      <c r="AAZ68" s="290">
        <f>VLOOKUP(C68,'[2]Фін.рез.(витрати)'!$C$8:$AO$94,39,0)</f>
        <v>128.51858250000001</v>
      </c>
      <c r="ABA68" s="290"/>
      <c r="ABB68" s="290"/>
      <c r="ABC68" s="88">
        <f t="shared" si="68"/>
        <v>369.97359114000005</v>
      </c>
      <c r="ABD68" s="88">
        <f t="shared" si="69"/>
        <v>0</v>
      </c>
      <c r="ABE68" s="88">
        <f t="shared" si="70"/>
        <v>369.97359114000005</v>
      </c>
      <c r="ABF68" s="291">
        <f t="shared" si="162"/>
        <v>205.76000000000002</v>
      </c>
      <c r="ABG68" s="291">
        <v>20.399999999999999</v>
      </c>
      <c r="ABH68" s="150">
        <v>20.399999999999999</v>
      </c>
      <c r="ABI68" s="150">
        <v>20.399999999999999</v>
      </c>
      <c r="ABJ68" s="150">
        <v>20.399999999999999</v>
      </c>
      <c r="ABK68" s="150">
        <v>20.399999999999999</v>
      </c>
      <c r="ABL68" s="150">
        <v>20.399999999999999</v>
      </c>
      <c r="ABM68" s="150">
        <v>20.84</v>
      </c>
      <c r="ABN68" s="150">
        <v>20.84</v>
      </c>
      <c r="ABO68" s="150">
        <v>20.84</v>
      </c>
      <c r="ABP68" s="150">
        <v>20.84</v>
      </c>
      <c r="ABQ68" s="150"/>
      <c r="ABR68" s="150"/>
      <c r="ABS68" s="88">
        <f t="shared" si="163"/>
        <v>0</v>
      </c>
      <c r="ABT68" s="290">
        <v>0</v>
      </c>
      <c r="ABU68" s="290"/>
      <c r="ABV68" s="290"/>
      <c r="ABW68" s="290"/>
      <c r="ABX68" s="290"/>
      <c r="ABY68" s="290"/>
      <c r="ABZ68" s="290"/>
      <c r="ACA68" s="290">
        <v>0</v>
      </c>
      <c r="ACB68" s="290">
        <v>0</v>
      </c>
      <c r="ACC68" s="290">
        <f>VLOOKUP(C68,'[2]Фін.рез.(витрати)'!$C$8:$AP$94,40,0)</f>
        <v>0</v>
      </c>
      <c r="ACD68" s="290"/>
      <c r="ACE68" s="290"/>
      <c r="ACF68" s="88">
        <f t="shared" si="71"/>
        <v>-205.76000000000002</v>
      </c>
      <c r="ACG68" s="88">
        <f t="shared" si="72"/>
        <v>-205.76000000000002</v>
      </c>
      <c r="ACH68" s="88">
        <f t="shared" si="73"/>
        <v>0</v>
      </c>
      <c r="ACI68" s="86">
        <f t="shared" si="74"/>
        <v>22339.1</v>
      </c>
      <c r="ACJ68" s="88">
        <f t="shared" si="75"/>
        <v>9453.697509996</v>
      </c>
      <c r="ACK68" s="288">
        <f t="shared" si="76"/>
        <v>-12885.402490003999</v>
      </c>
      <c r="ACL68" s="88">
        <f t="shared" si="77"/>
        <v>-12885.402490003999</v>
      </c>
      <c r="ACM68" s="88">
        <f t="shared" si="78"/>
        <v>0</v>
      </c>
      <c r="ACN68" s="290">
        <f t="shared" si="164"/>
        <v>22339.1</v>
      </c>
      <c r="ACO68" s="290">
        <v>2299.69</v>
      </c>
      <c r="ACP68" s="143">
        <v>2299.69</v>
      </c>
      <c r="ACQ68" s="143">
        <v>2299.69</v>
      </c>
      <c r="ACR68" s="143">
        <v>2299.69</v>
      </c>
      <c r="ACS68" s="143">
        <v>2299.69</v>
      </c>
      <c r="ACT68" s="143">
        <v>2299.69</v>
      </c>
      <c r="ACU68" s="143">
        <v>2135.2399999999998</v>
      </c>
      <c r="ACV68" s="143">
        <v>2135.2399999999998</v>
      </c>
      <c r="ACW68" s="143">
        <v>2135.2399999999998</v>
      </c>
      <c r="ACX68" s="143">
        <v>2135.2399999999998</v>
      </c>
      <c r="ACY68" s="143"/>
      <c r="ACZ68" s="143"/>
      <c r="ADA68" s="8">
        <f t="shared" si="165"/>
        <v>9453.697509996</v>
      </c>
      <c r="ADB68" s="290">
        <v>938.49759359999996</v>
      </c>
      <c r="ADC68" s="290">
        <v>479.280914892</v>
      </c>
      <c r="ADD68" s="290">
        <v>870.48822960000007</v>
      </c>
      <c r="ADE68" s="290">
        <v>300.88947600000006</v>
      </c>
      <c r="ADF68" s="290">
        <v>1274.461871904</v>
      </c>
      <c r="ADG68" s="290">
        <v>1151.944902</v>
      </c>
      <c r="ADH68" s="290">
        <v>1153.0076940000001</v>
      </c>
      <c r="ADI68" s="290">
        <v>1187.5431599999999</v>
      </c>
      <c r="ADJ68" s="290">
        <v>903.86301600000002</v>
      </c>
      <c r="ADK68" s="290">
        <f>VLOOKUP(C68,'[2]Фін.рез.(витрати)'!$C$8:$AR$94,42,0)</f>
        <v>1193.720652</v>
      </c>
      <c r="ADL68" s="290"/>
      <c r="ADM68" s="290"/>
      <c r="ADN68" s="8">
        <f t="shared" si="79"/>
        <v>-12885.402490003999</v>
      </c>
      <c r="ADO68" s="8">
        <f t="shared" si="80"/>
        <v>-12885.402490003999</v>
      </c>
      <c r="ADP68" s="8">
        <f t="shared" si="81"/>
        <v>0</v>
      </c>
      <c r="ADQ68" s="290">
        <f t="shared" si="166"/>
        <v>0</v>
      </c>
      <c r="ADR68" s="290">
        <v>0</v>
      </c>
      <c r="ADS68" s="143">
        <v>0</v>
      </c>
      <c r="ADT68" s="143">
        <v>0</v>
      </c>
      <c r="ADU68" s="143">
        <v>0</v>
      </c>
      <c r="ADV68" s="143">
        <v>0</v>
      </c>
      <c r="ADW68" s="143">
        <v>0</v>
      </c>
      <c r="ADX68" s="143">
        <v>0</v>
      </c>
      <c r="ADY68" s="143">
        <v>0</v>
      </c>
      <c r="ADZ68" s="143">
        <v>0</v>
      </c>
      <c r="AEA68" s="143">
        <v>0</v>
      </c>
      <c r="AEB68" s="143"/>
      <c r="AEC68" s="143"/>
      <c r="AED68" s="8">
        <f t="shared" si="167"/>
        <v>0</v>
      </c>
      <c r="AEE68" s="290">
        <v>0</v>
      </c>
      <c r="AEF68" s="290">
        <v>0</v>
      </c>
      <c r="AEG68" s="290">
        <v>0</v>
      </c>
      <c r="AEH68" s="290">
        <v>0</v>
      </c>
      <c r="AEI68" s="290">
        <v>0</v>
      </c>
      <c r="AEJ68" s="290">
        <v>0</v>
      </c>
      <c r="AEK68" s="290">
        <v>0</v>
      </c>
      <c r="AEL68" s="290">
        <v>0</v>
      </c>
      <c r="AEM68" s="290">
        <v>0</v>
      </c>
      <c r="AEN68" s="290">
        <f>VLOOKUP(C68,'[2]Фін.рез.(витрати)'!$C$8:$AS$94,43,0)</f>
        <v>0</v>
      </c>
      <c r="AEO68" s="290"/>
      <c r="AEP68" s="290"/>
      <c r="AEQ68" s="8">
        <f t="shared" si="82"/>
        <v>0</v>
      </c>
      <c r="AER68" s="8">
        <f t="shared" si="83"/>
        <v>0</v>
      </c>
      <c r="AES68" s="8">
        <f t="shared" si="84"/>
        <v>0</v>
      </c>
      <c r="AET68" s="290">
        <f t="shared" si="168"/>
        <v>0</v>
      </c>
      <c r="AEU68" s="290"/>
      <c r="AEV68" s="143"/>
      <c r="AEW68" s="143"/>
      <c r="AEX68" s="143"/>
      <c r="AEY68" s="143"/>
      <c r="AEZ68" s="143"/>
      <c r="AFA68" s="143"/>
      <c r="AFB68" s="143"/>
      <c r="AFC68" s="143"/>
      <c r="AFD68" s="143"/>
      <c r="AFE68" s="143"/>
      <c r="AFF68" s="143"/>
      <c r="AFG68" s="8">
        <f t="shared" si="169"/>
        <v>0</v>
      </c>
      <c r="AFH68" s="290"/>
      <c r="AFI68" s="290"/>
      <c r="AFJ68" s="290"/>
      <c r="AFK68" s="290"/>
      <c r="AFL68" s="290"/>
      <c r="AFM68" s="290"/>
      <c r="AFN68" s="290"/>
      <c r="AFO68" s="290"/>
      <c r="AFP68" s="290"/>
      <c r="AFQ68" s="290"/>
      <c r="AFR68" s="290"/>
      <c r="AFS68" s="290"/>
      <c r="AFT68" s="8">
        <f t="shared" si="85"/>
        <v>0</v>
      </c>
      <c r="AFU68" s="8">
        <f t="shared" si="86"/>
        <v>0</v>
      </c>
      <c r="AFV68" s="94">
        <f t="shared" si="87"/>
        <v>0</v>
      </c>
      <c r="AFW68" s="293">
        <f t="shared" si="88"/>
        <v>170988.66000000003</v>
      </c>
      <c r="AFX68" s="294">
        <f t="shared" si="89"/>
        <v>110223.43680291437</v>
      </c>
      <c r="AFY68" s="295">
        <f t="shared" si="90"/>
        <v>-60765.223197085666</v>
      </c>
      <c r="AFZ68" s="8">
        <f t="shared" si="170"/>
        <v>-60765.223197085666</v>
      </c>
      <c r="AGA68" s="95">
        <f t="shared" si="171"/>
        <v>0</v>
      </c>
      <c r="AGB68" s="296">
        <f t="shared" si="91"/>
        <v>205186.39200000002</v>
      </c>
      <c r="AGC68" s="295">
        <f t="shared" si="91"/>
        <v>132268.12416349724</v>
      </c>
      <c r="AGD68" s="295">
        <f t="shared" si="92"/>
        <v>-72918.267836502782</v>
      </c>
      <c r="AGE68" s="8">
        <f t="shared" si="93"/>
        <v>-72918.267836502782</v>
      </c>
      <c r="AGF68" s="94">
        <f t="shared" si="94"/>
        <v>0</v>
      </c>
      <c r="AGG68" s="107">
        <f t="shared" si="172"/>
        <v>10259.319600000003</v>
      </c>
      <c r="AGH68" s="140">
        <f t="shared" si="173"/>
        <v>6613.4062081748625</v>
      </c>
      <c r="AGI68" s="295">
        <f t="shared" si="95"/>
        <v>-3645.91339182514</v>
      </c>
      <c r="AGJ68" s="8">
        <f t="shared" si="96"/>
        <v>-3645.91339182514</v>
      </c>
      <c r="AGK68" s="95">
        <f t="shared" si="97"/>
        <v>0</v>
      </c>
      <c r="AGL68" s="108">
        <f t="shared" si="174"/>
        <v>215445.71160000004</v>
      </c>
      <c r="AGM68" s="108">
        <f t="shared" si="174"/>
        <v>138881.5303716721</v>
      </c>
      <c r="AGN68" s="297">
        <f t="shared" si="99"/>
        <v>-76564.181228327943</v>
      </c>
      <c r="AGO68" s="108">
        <f t="shared" si="100"/>
        <v>-76564.181228327943</v>
      </c>
      <c r="AGP68" s="109">
        <f t="shared" si="101"/>
        <v>0</v>
      </c>
      <c r="AGQ68" s="139">
        <f t="shared" si="175"/>
        <v>4.7619047619047623E-2</v>
      </c>
      <c r="AGR68" s="298"/>
      <c r="AGS68" s="298">
        <v>0.05</v>
      </c>
      <c r="AGT68" s="299"/>
      <c r="AGU68" s="177"/>
      <c r="AGV68" s="9"/>
      <c r="AGW68" s="9"/>
      <c r="AGX68" s="9"/>
      <c r="AGY68" s="9"/>
      <c r="AGZ68" s="9"/>
      <c r="AHA68" s="9"/>
      <c r="AHB68" s="9"/>
      <c r="AHC68" s="9"/>
      <c r="AHD68" s="9"/>
      <c r="AHE68" s="9"/>
      <c r="AHF68" s="9"/>
      <c r="AHG68" s="9"/>
      <c r="AHH68" s="9"/>
    </row>
    <row r="69" spans="1:892" s="141" customFormat="1" ht="12.75" outlineLevel="1" x14ac:dyDescent="0.25">
      <c r="A69" s="154">
        <v>499</v>
      </c>
      <c r="B69" s="285">
        <v>3</v>
      </c>
      <c r="C69" s="300" t="s">
        <v>770</v>
      </c>
      <c r="D69" s="301">
        <v>2</v>
      </c>
      <c r="E69" s="149">
        <v>423.2</v>
      </c>
      <c r="F69" s="288">
        <f t="shared" si="0"/>
        <v>5777.9400000000005</v>
      </c>
      <c r="G69" s="289">
        <f t="shared" si="1"/>
        <v>6892.9029711409239</v>
      </c>
      <c r="H69" s="288">
        <f t="shared" si="2"/>
        <v>1114.9629711409234</v>
      </c>
      <c r="I69" s="88">
        <f t="shared" si="3"/>
        <v>0</v>
      </c>
      <c r="J69" s="88">
        <f t="shared" si="4"/>
        <v>1114.9629711409234</v>
      </c>
      <c r="K69" s="290">
        <f t="shared" si="102"/>
        <v>2017.4600000000005</v>
      </c>
      <c r="L69" s="143">
        <v>177.49</v>
      </c>
      <c r="M69" s="143">
        <v>177.49</v>
      </c>
      <c r="N69" s="143">
        <v>177.49</v>
      </c>
      <c r="O69" s="143">
        <v>177.49</v>
      </c>
      <c r="P69" s="143">
        <v>177.49</v>
      </c>
      <c r="Q69" s="143">
        <v>177.49</v>
      </c>
      <c r="R69" s="143">
        <v>238.13</v>
      </c>
      <c r="S69" s="143">
        <v>238.13</v>
      </c>
      <c r="T69" s="143">
        <v>238.13</v>
      </c>
      <c r="U69" s="143">
        <v>238.13</v>
      </c>
      <c r="V69" s="143"/>
      <c r="W69" s="143"/>
      <c r="X69" s="143">
        <f t="shared" si="103"/>
        <v>2739.6708978212491</v>
      </c>
      <c r="Y69" s="290">
        <v>1328.741821592163</v>
      </c>
      <c r="Z69" s="290">
        <v>0</v>
      </c>
      <c r="AA69" s="290">
        <v>0</v>
      </c>
      <c r="AB69" s="290">
        <v>0</v>
      </c>
      <c r="AC69" s="290">
        <v>0</v>
      </c>
      <c r="AD69" s="290">
        <v>0</v>
      </c>
      <c r="AE69" s="290">
        <v>1410.9290762290859</v>
      </c>
      <c r="AF69" s="290">
        <v>0</v>
      </c>
      <c r="AG69" s="290">
        <v>0</v>
      </c>
      <c r="AH69" s="290">
        <v>0</v>
      </c>
      <c r="AI69" s="290"/>
      <c r="AJ69" s="290"/>
      <c r="AK69" s="143"/>
      <c r="AL69" s="143">
        <f t="shared" si="104"/>
        <v>0</v>
      </c>
      <c r="AM69" s="143">
        <f t="shared" si="5"/>
        <v>0</v>
      </c>
      <c r="AN69" s="290">
        <f t="shared" si="105"/>
        <v>360.92</v>
      </c>
      <c r="AO69" s="143">
        <v>31.74</v>
      </c>
      <c r="AP69" s="143">
        <v>31.74</v>
      </c>
      <c r="AQ69" s="143">
        <v>31.74</v>
      </c>
      <c r="AR69" s="143">
        <v>31.74</v>
      </c>
      <c r="AS69" s="143">
        <v>31.74</v>
      </c>
      <c r="AT69" s="143">
        <v>31.74</v>
      </c>
      <c r="AU69" s="143">
        <v>42.62</v>
      </c>
      <c r="AV69" s="143">
        <v>42.62</v>
      </c>
      <c r="AW69" s="143">
        <v>42.62</v>
      </c>
      <c r="AX69" s="143">
        <v>42.62</v>
      </c>
      <c r="AY69" s="143"/>
      <c r="AZ69" s="143"/>
      <c r="BA69" s="8">
        <f t="shared" si="106"/>
        <v>480.49191479916027</v>
      </c>
      <c r="BB69" s="290">
        <v>227.38578761695874</v>
      </c>
      <c r="BC69" s="290">
        <v>0</v>
      </c>
      <c r="BD69" s="290">
        <v>0</v>
      </c>
      <c r="BE69" s="290">
        <v>0</v>
      </c>
      <c r="BF69" s="290">
        <v>0</v>
      </c>
      <c r="BG69" s="290">
        <v>0</v>
      </c>
      <c r="BH69" s="290">
        <v>253.10612718220153</v>
      </c>
      <c r="BI69" s="290">
        <v>0</v>
      </c>
      <c r="BJ69" s="290">
        <v>0</v>
      </c>
      <c r="BK69" s="290">
        <v>0</v>
      </c>
      <c r="BL69" s="290"/>
      <c r="BM69" s="290"/>
      <c r="BN69" s="143"/>
      <c r="BO69" s="8">
        <f t="shared" si="6"/>
        <v>0</v>
      </c>
      <c r="BP69" s="8">
        <f t="shared" si="7"/>
        <v>0</v>
      </c>
      <c r="BQ69" s="290">
        <f t="shared" si="107"/>
        <v>290.14</v>
      </c>
      <c r="BR69" s="143">
        <v>27.59</v>
      </c>
      <c r="BS69" s="263">
        <v>27.59</v>
      </c>
      <c r="BT69" s="143">
        <v>27.59</v>
      </c>
      <c r="BU69" s="143">
        <v>27.59</v>
      </c>
      <c r="BV69" s="143">
        <v>27.59</v>
      </c>
      <c r="BW69" s="143">
        <v>27.59</v>
      </c>
      <c r="BX69" s="143">
        <v>31.15</v>
      </c>
      <c r="BY69" s="143">
        <v>31.15</v>
      </c>
      <c r="BZ69" s="143">
        <v>31.15</v>
      </c>
      <c r="CA69" s="143">
        <v>31.15</v>
      </c>
      <c r="CB69" s="143"/>
      <c r="CC69" s="143"/>
      <c r="CD69" s="290">
        <f t="shared" si="108"/>
        <v>310.55477798179999</v>
      </c>
      <c r="CE69" s="290">
        <v>32.132835514999996</v>
      </c>
      <c r="CF69" s="290">
        <v>31.417250855100001</v>
      </c>
      <c r="CG69" s="290">
        <v>31.343479420000001</v>
      </c>
      <c r="CH69" s="290">
        <v>31.184528650000001</v>
      </c>
      <c r="CI69" s="290">
        <v>31.328251676699999</v>
      </c>
      <c r="CJ69" s="290">
        <v>31.328997975</v>
      </c>
      <c r="CK69" s="290">
        <v>30.598368350000001</v>
      </c>
      <c r="CL69" s="290">
        <v>30.359320969999999</v>
      </c>
      <c r="CM69" s="290">
        <v>30.139683420000001</v>
      </c>
      <c r="CN69" s="290">
        <v>30.722061149999998</v>
      </c>
      <c r="CO69" s="290"/>
      <c r="CP69" s="290"/>
      <c r="CQ69" s="143"/>
      <c r="CR69" s="8">
        <f t="shared" si="8"/>
        <v>0</v>
      </c>
      <c r="CS69" s="8">
        <f t="shared" si="9"/>
        <v>0</v>
      </c>
      <c r="CT69" s="290">
        <f t="shared" si="109"/>
        <v>0</v>
      </c>
      <c r="CU69" s="290">
        <v>0</v>
      </c>
      <c r="CV69" s="143">
        <v>0</v>
      </c>
      <c r="CW69" s="143">
        <v>0</v>
      </c>
      <c r="CX69" s="143">
        <v>0</v>
      </c>
      <c r="CY69" s="143">
        <v>0</v>
      </c>
      <c r="CZ69" s="143">
        <v>0</v>
      </c>
      <c r="DA69" s="143">
        <v>0</v>
      </c>
      <c r="DB69" s="143">
        <v>0</v>
      </c>
      <c r="DC69" s="143">
        <v>0</v>
      </c>
      <c r="DD69" s="143">
        <v>0</v>
      </c>
      <c r="DE69" s="143"/>
      <c r="DF69" s="143"/>
      <c r="DG69" s="290">
        <f t="shared" si="110"/>
        <v>0</v>
      </c>
      <c r="DH69" s="290">
        <v>0</v>
      </c>
      <c r="DI69" s="290">
        <v>0</v>
      </c>
      <c r="DJ69" s="290">
        <v>0</v>
      </c>
      <c r="DK69" s="290">
        <v>0</v>
      </c>
      <c r="DL69" s="290">
        <v>0</v>
      </c>
      <c r="DM69" s="290">
        <v>0</v>
      </c>
      <c r="DN69" s="290">
        <v>0</v>
      </c>
      <c r="DO69" s="290">
        <v>0</v>
      </c>
      <c r="DP69" s="290">
        <v>0</v>
      </c>
      <c r="DQ69" s="290">
        <v>0</v>
      </c>
      <c r="DR69" s="290"/>
      <c r="DS69" s="290"/>
      <c r="DT69" s="143">
        <f t="shared" si="111"/>
        <v>0</v>
      </c>
      <c r="DU69" s="8">
        <f t="shared" si="10"/>
        <v>0</v>
      </c>
      <c r="DV69" s="8">
        <f t="shared" si="112"/>
        <v>0</v>
      </c>
      <c r="DW69" s="290">
        <f t="shared" si="176"/>
        <v>0</v>
      </c>
      <c r="DX69" s="290">
        <v>0</v>
      </c>
      <c r="DY69" s="143">
        <v>0</v>
      </c>
      <c r="DZ69" s="143">
        <v>0</v>
      </c>
      <c r="EA69" s="143">
        <v>0</v>
      </c>
      <c r="EB69" s="143">
        <v>0</v>
      </c>
      <c r="EC69" s="143">
        <v>0</v>
      </c>
      <c r="ED69" s="143">
        <v>0</v>
      </c>
      <c r="EE69" s="143">
        <v>0</v>
      </c>
      <c r="EF69" s="143">
        <v>0</v>
      </c>
      <c r="EG69" s="143">
        <v>0</v>
      </c>
      <c r="EH69" s="143"/>
      <c r="EI69" s="143"/>
      <c r="EJ69" s="143"/>
      <c r="EK69" s="290">
        <f t="shared" si="113"/>
        <v>0</v>
      </c>
      <c r="EL69" s="290">
        <v>0</v>
      </c>
      <c r="EM69" s="290">
        <v>0</v>
      </c>
      <c r="EN69" s="290">
        <v>0</v>
      </c>
      <c r="EO69" s="290">
        <v>0</v>
      </c>
      <c r="EP69" s="290">
        <v>0</v>
      </c>
      <c r="EQ69" s="290">
        <v>0</v>
      </c>
      <c r="ER69" s="290">
        <v>0</v>
      </c>
      <c r="ES69" s="290">
        <v>0</v>
      </c>
      <c r="ET69" s="290">
        <v>0</v>
      </c>
      <c r="EU69" s="290">
        <v>0</v>
      </c>
      <c r="EV69" s="290"/>
      <c r="EW69" s="290"/>
      <c r="EX69" s="8">
        <f t="shared" si="12"/>
        <v>0</v>
      </c>
      <c r="EY69" s="8">
        <f t="shared" si="114"/>
        <v>0</v>
      </c>
      <c r="EZ69" s="8">
        <f t="shared" si="115"/>
        <v>0</v>
      </c>
      <c r="FA69" s="290">
        <f t="shared" si="116"/>
        <v>1030.82</v>
      </c>
      <c r="FB69" s="290">
        <v>90.69</v>
      </c>
      <c r="FC69" s="143">
        <v>90.69</v>
      </c>
      <c r="FD69" s="143">
        <v>90.69</v>
      </c>
      <c r="FE69" s="143">
        <v>90.69</v>
      </c>
      <c r="FF69" s="143">
        <v>90.69</v>
      </c>
      <c r="FG69" s="143">
        <v>90.69</v>
      </c>
      <c r="FH69" s="143">
        <v>121.67</v>
      </c>
      <c r="FI69" s="143">
        <v>121.67</v>
      </c>
      <c r="FJ69" s="143">
        <v>121.67</v>
      </c>
      <c r="FK69" s="143">
        <v>121.67</v>
      </c>
      <c r="FL69" s="143"/>
      <c r="FM69" s="143"/>
      <c r="FN69" s="8">
        <f t="shared" si="117"/>
        <v>1352.1344048266908</v>
      </c>
      <c r="FO69" s="290">
        <v>0</v>
      </c>
      <c r="FP69" s="290">
        <v>627.13907137349406</v>
      </c>
      <c r="FQ69" s="290">
        <v>0</v>
      </c>
      <c r="FR69" s="290">
        <v>0</v>
      </c>
      <c r="FS69" s="290">
        <v>0</v>
      </c>
      <c r="FT69" s="290">
        <v>0</v>
      </c>
      <c r="FU69" s="290">
        <v>724.99533345319674</v>
      </c>
      <c r="FV69" s="290">
        <v>0</v>
      </c>
      <c r="FW69" s="290">
        <v>0</v>
      </c>
      <c r="FX69" s="290">
        <v>0</v>
      </c>
      <c r="FY69" s="290"/>
      <c r="FZ69" s="290"/>
      <c r="GA69" s="143">
        <f t="shared" si="118"/>
        <v>321.31440482669086</v>
      </c>
      <c r="GB69" s="8">
        <f t="shared" si="119"/>
        <v>0</v>
      </c>
      <c r="GC69" s="8">
        <f t="shared" si="120"/>
        <v>321.31440482669086</v>
      </c>
      <c r="GD69" s="290">
        <f t="shared" si="121"/>
        <v>0</v>
      </c>
      <c r="GE69" s="143"/>
      <c r="GF69" s="143"/>
      <c r="GG69" s="143"/>
      <c r="GH69" s="143"/>
      <c r="GI69" s="143"/>
      <c r="GJ69" s="143"/>
      <c r="GK69" s="143"/>
      <c r="GL69" s="143"/>
      <c r="GM69" s="143"/>
      <c r="GN69" s="143"/>
      <c r="GO69" s="143"/>
      <c r="GP69" s="143"/>
      <c r="GQ69" s="8">
        <f t="shared" si="122"/>
        <v>0</v>
      </c>
      <c r="GR69" s="290">
        <v>0</v>
      </c>
      <c r="GS69" s="290">
        <f>VLOOKUP(C69,'[2]Фін.рез.(витрати)'!$C$8:$V$94,20,0)</f>
        <v>0</v>
      </c>
      <c r="GT69" s="290"/>
      <c r="GU69" s="290"/>
      <c r="GV69" s="143">
        <f t="shared" si="123"/>
        <v>0</v>
      </c>
      <c r="GW69" s="8">
        <f t="shared" si="13"/>
        <v>0</v>
      </c>
      <c r="GX69" s="8">
        <f t="shared" si="14"/>
        <v>0</v>
      </c>
      <c r="GY69" s="290">
        <f t="shared" si="124"/>
        <v>2078.6000000000004</v>
      </c>
      <c r="GZ69" s="290">
        <v>184.18</v>
      </c>
      <c r="HA69" s="143">
        <v>184.18</v>
      </c>
      <c r="HB69" s="143">
        <v>184.18</v>
      </c>
      <c r="HC69" s="143">
        <v>184.18</v>
      </c>
      <c r="HD69" s="143">
        <v>184.18</v>
      </c>
      <c r="HE69" s="143">
        <v>184.18</v>
      </c>
      <c r="HF69" s="143">
        <v>243.38</v>
      </c>
      <c r="HG69" s="143">
        <v>243.38</v>
      </c>
      <c r="HH69" s="143">
        <v>243.38</v>
      </c>
      <c r="HI69" s="143">
        <v>243.38</v>
      </c>
      <c r="HJ69" s="143"/>
      <c r="HK69" s="143"/>
      <c r="HL69" s="8">
        <f t="shared" si="125"/>
        <v>2010.050975712023</v>
      </c>
      <c r="HM69" s="290">
        <v>264.02079714867511</v>
      </c>
      <c r="HN69" s="290">
        <v>195.06032793760085</v>
      </c>
      <c r="HO69" s="290">
        <v>229.15008682070828</v>
      </c>
      <c r="HP69" s="290">
        <v>172.75288818093676</v>
      </c>
      <c r="HQ69" s="290">
        <v>196.06715456605369</v>
      </c>
      <c r="HR69" s="290">
        <v>195.6005863285402</v>
      </c>
      <c r="HS69" s="290">
        <v>180.23464518319955</v>
      </c>
      <c r="HT69" s="290">
        <v>179.17859723866923</v>
      </c>
      <c r="HU69" s="290">
        <v>201.41728705214524</v>
      </c>
      <c r="HV69" s="290">
        <v>196.56860525549394</v>
      </c>
      <c r="HW69" s="290"/>
      <c r="HX69" s="290"/>
      <c r="HY69" s="8">
        <f t="shared" si="15"/>
        <v>-68.549024287977318</v>
      </c>
      <c r="HZ69" s="8">
        <f t="shared" si="16"/>
        <v>-68.549024287977318</v>
      </c>
      <c r="IA69" s="8">
        <f t="shared" si="17"/>
        <v>0</v>
      </c>
      <c r="IB69" s="291">
        <f t="shared" si="126"/>
        <v>0</v>
      </c>
      <c r="IC69" s="291">
        <v>0</v>
      </c>
      <c r="ID69" s="150">
        <v>0</v>
      </c>
      <c r="IE69" s="150">
        <v>0</v>
      </c>
      <c r="IF69" s="291">
        <v>0</v>
      </c>
      <c r="IG69" s="291">
        <v>0</v>
      </c>
      <c r="IH69" s="291">
        <v>0</v>
      </c>
      <c r="II69" s="291">
        <v>0</v>
      </c>
      <c r="IJ69" s="291"/>
      <c r="IK69" s="291"/>
      <c r="IL69" s="291"/>
      <c r="IM69" s="291"/>
      <c r="IN69" s="291"/>
      <c r="IO69" s="88">
        <f t="shared" si="127"/>
        <v>0</v>
      </c>
      <c r="IP69" s="290">
        <v>0</v>
      </c>
      <c r="IQ69" s="290">
        <v>0</v>
      </c>
      <c r="IR69" s="290">
        <v>0</v>
      </c>
      <c r="IS69" s="290">
        <v>0</v>
      </c>
      <c r="IT69" s="290">
        <v>0</v>
      </c>
      <c r="IU69" s="290">
        <v>0</v>
      </c>
      <c r="IV69" s="290">
        <v>0</v>
      </c>
      <c r="IW69" s="290">
        <v>0</v>
      </c>
      <c r="IX69" s="290">
        <v>0</v>
      </c>
      <c r="IY69" s="290">
        <v>0</v>
      </c>
      <c r="IZ69" s="290"/>
      <c r="JA69" s="290"/>
      <c r="JB69" s="150">
        <f t="shared" si="18"/>
        <v>0</v>
      </c>
      <c r="JC69" s="88">
        <f t="shared" si="19"/>
        <v>0</v>
      </c>
      <c r="JD69" s="88">
        <f t="shared" si="20"/>
        <v>0</v>
      </c>
      <c r="JE69" s="291">
        <f t="shared" si="128"/>
        <v>0</v>
      </c>
      <c r="JF69" s="291">
        <v>0</v>
      </c>
      <c r="JG69" s="150">
        <v>0</v>
      </c>
      <c r="JH69" s="150">
        <v>0</v>
      </c>
      <c r="JI69" s="150">
        <v>0</v>
      </c>
      <c r="JJ69" s="150">
        <v>0</v>
      </c>
      <c r="JK69" s="150">
        <v>0</v>
      </c>
      <c r="JL69" s="150">
        <v>0</v>
      </c>
      <c r="JM69" s="150">
        <v>0</v>
      </c>
      <c r="JN69" s="150">
        <v>0</v>
      </c>
      <c r="JO69" s="150">
        <v>0</v>
      </c>
      <c r="JP69" s="150"/>
      <c r="JQ69" s="150"/>
      <c r="JR69" s="291">
        <f t="shared" si="129"/>
        <v>0</v>
      </c>
      <c r="JS69" s="290">
        <v>0</v>
      </c>
      <c r="JT69" s="290">
        <v>0</v>
      </c>
      <c r="JU69" s="290">
        <v>0</v>
      </c>
      <c r="JV69" s="290">
        <v>0</v>
      </c>
      <c r="JW69" s="290">
        <v>0</v>
      </c>
      <c r="JX69" s="290">
        <v>0</v>
      </c>
      <c r="JY69" s="290">
        <v>0</v>
      </c>
      <c r="JZ69" s="290">
        <v>0</v>
      </c>
      <c r="KA69" s="290">
        <v>0</v>
      </c>
      <c r="KB69" s="290">
        <v>0</v>
      </c>
      <c r="KC69" s="290"/>
      <c r="KD69" s="290"/>
      <c r="KE69" s="150">
        <f t="shared" si="21"/>
        <v>0</v>
      </c>
      <c r="KF69" s="88">
        <f t="shared" si="22"/>
        <v>0</v>
      </c>
      <c r="KG69" s="88">
        <f t="shared" si="23"/>
        <v>0</v>
      </c>
      <c r="KH69" s="291">
        <f t="shared" si="130"/>
        <v>1620.6000000000001</v>
      </c>
      <c r="KI69" s="291">
        <v>158.32</v>
      </c>
      <c r="KJ69" s="150">
        <v>158.32</v>
      </c>
      <c r="KK69" s="150">
        <v>158.32</v>
      </c>
      <c r="KL69" s="150">
        <v>158.32</v>
      </c>
      <c r="KM69" s="150">
        <v>158.32</v>
      </c>
      <c r="KN69" s="150">
        <v>158.32</v>
      </c>
      <c r="KO69" s="150">
        <v>167.67</v>
      </c>
      <c r="KP69" s="150">
        <v>167.67</v>
      </c>
      <c r="KQ69" s="150">
        <v>167.67</v>
      </c>
      <c r="KR69" s="150">
        <v>167.67</v>
      </c>
      <c r="KS69" s="150"/>
      <c r="KT69" s="150"/>
      <c r="KU69" s="88">
        <f t="shared" si="131"/>
        <v>2279.357027750018</v>
      </c>
      <c r="KV69" s="290">
        <v>215.76212668593257</v>
      </c>
      <c r="KW69" s="290">
        <v>230.69688353257865</v>
      </c>
      <c r="KX69" s="290">
        <v>229.24080005465555</v>
      </c>
      <c r="KY69" s="290">
        <v>218.01694741479625</v>
      </c>
      <c r="KZ69" s="290">
        <v>227.44552723702483</v>
      </c>
      <c r="LA69" s="290">
        <v>292.72668708295868</v>
      </c>
      <c r="LB69" s="290">
        <v>214.390257214184</v>
      </c>
      <c r="LC69" s="290">
        <v>212.88518132871158</v>
      </c>
      <c r="LD69" s="290">
        <v>219.54729039191213</v>
      </c>
      <c r="LE69" s="290">
        <v>218.64532680726361</v>
      </c>
      <c r="LF69" s="290"/>
      <c r="LG69" s="290"/>
      <c r="LH69" s="150">
        <f t="shared" si="132"/>
        <v>658.75702775001787</v>
      </c>
      <c r="LI69" s="88">
        <f t="shared" si="24"/>
        <v>0</v>
      </c>
      <c r="LJ69" s="88">
        <f t="shared" si="25"/>
        <v>658.75702775001787</v>
      </c>
      <c r="LK69" s="88">
        <f t="shared" si="133"/>
        <v>0</v>
      </c>
      <c r="LL69" s="150"/>
      <c r="LM69" s="150"/>
      <c r="LN69" s="150"/>
      <c r="LO69" s="150"/>
      <c r="LP69" s="150"/>
      <c r="LQ69" s="150"/>
      <c r="LR69" s="150"/>
      <c r="LS69" s="150"/>
      <c r="LT69" s="150"/>
      <c r="LU69" s="150"/>
      <c r="LV69" s="150"/>
      <c r="LW69" s="150"/>
      <c r="LX69" s="88">
        <f t="shared" si="26"/>
        <v>0</v>
      </c>
      <c r="LY69" s="150"/>
      <c r="LZ69" s="150"/>
      <c r="MA69" s="150"/>
      <c r="MB69" s="150"/>
      <c r="MC69" s="150"/>
      <c r="MD69" s="150"/>
      <c r="ME69" s="150"/>
      <c r="MF69" s="150"/>
      <c r="MG69" s="150"/>
      <c r="MH69" s="150"/>
      <c r="MI69" s="150"/>
      <c r="MJ69" s="291">
        <v>0</v>
      </c>
      <c r="MK69" s="150"/>
      <c r="ML69" s="88">
        <f t="shared" si="27"/>
        <v>0</v>
      </c>
      <c r="MM69" s="88">
        <f t="shared" si="28"/>
        <v>0</v>
      </c>
      <c r="MN69" s="88">
        <f t="shared" si="134"/>
        <v>3841.4</v>
      </c>
      <c r="MO69" s="88">
        <v>354.26</v>
      </c>
      <c r="MP69" s="150">
        <v>354.26</v>
      </c>
      <c r="MQ69" s="150">
        <v>354.26</v>
      </c>
      <c r="MR69" s="150">
        <v>354.26</v>
      </c>
      <c r="MS69" s="150">
        <v>354.26</v>
      </c>
      <c r="MT69" s="150">
        <v>354.26</v>
      </c>
      <c r="MU69" s="150">
        <v>428.96</v>
      </c>
      <c r="MV69" s="150">
        <v>428.96</v>
      </c>
      <c r="MW69" s="150">
        <v>428.96</v>
      </c>
      <c r="MX69" s="150">
        <v>428.96</v>
      </c>
      <c r="MY69" s="150"/>
      <c r="MZ69" s="150"/>
      <c r="NA69" s="88">
        <f t="shared" si="135"/>
        <v>0</v>
      </c>
      <c r="NB69" s="8">
        <v>0</v>
      </c>
      <c r="NC69" s="8">
        <v>0</v>
      </c>
      <c r="ND69" s="8">
        <v>0</v>
      </c>
      <c r="NE69" s="8">
        <v>0</v>
      </c>
      <c r="NF69" s="8">
        <v>0</v>
      </c>
      <c r="NG69" s="8">
        <v>0</v>
      </c>
      <c r="NH69" s="8">
        <v>0</v>
      </c>
      <c r="NI69" s="8">
        <v>0</v>
      </c>
      <c r="NJ69" s="8">
        <v>0</v>
      </c>
      <c r="NK69" s="8">
        <v>0</v>
      </c>
      <c r="NL69" s="8"/>
      <c r="NM69" s="8"/>
      <c r="NN69" s="150">
        <f t="shared" si="136"/>
        <v>-3841.4</v>
      </c>
      <c r="NO69" s="88">
        <f t="shared" si="29"/>
        <v>-3841.4</v>
      </c>
      <c r="NP69" s="88">
        <f t="shared" si="30"/>
        <v>0</v>
      </c>
      <c r="NQ69" s="86">
        <f t="shared" si="31"/>
        <v>1727.04</v>
      </c>
      <c r="NR69" s="289">
        <f t="shared" si="32"/>
        <v>4256.18</v>
      </c>
      <c r="NS69" s="288">
        <f t="shared" si="33"/>
        <v>2529.1400000000003</v>
      </c>
      <c r="NT69" s="88">
        <f t="shared" si="34"/>
        <v>0</v>
      </c>
      <c r="NU69" s="88">
        <f t="shared" si="35"/>
        <v>2529.1400000000003</v>
      </c>
      <c r="NV69" s="290">
        <f t="shared" si="137"/>
        <v>623.78</v>
      </c>
      <c r="NW69" s="290">
        <v>56.79</v>
      </c>
      <c r="NX69" s="143">
        <v>56.79</v>
      </c>
      <c r="NY69" s="143">
        <v>56.79</v>
      </c>
      <c r="NZ69" s="290">
        <v>56.79</v>
      </c>
      <c r="OA69" s="290">
        <v>56.79</v>
      </c>
      <c r="OB69" s="290">
        <v>56.79</v>
      </c>
      <c r="OC69" s="290">
        <v>70.760000000000005</v>
      </c>
      <c r="OD69" s="290">
        <v>70.760000000000005</v>
      </c>
      <c r="OE69" s="290">
        <v>70.760000000000005</v>
      </c>
      <c r="OF69" s="290">
        <v>70.760000000000005</v>
      </c>
      <c r="OG69" s="290"/>
      <c r="OH69" s="290"/>
      <c r="OI69" s="8">
        <f t="shared" si="138"/>
        <v>4256.18</v>
      </c>
      <c r="OJ69" s="8">
        <v>0</v>
      </c>
      <c r="OK69" s="8">
        <v>0</v>
      </c>
      <c r="OL69" s="8">
        <v>0</v>
      </c>
      <c r="OM69" s="8"/>
      <c r="ON69" s="8">
        <v>0</v>
      </c>
      <c r="OO69" s="8">
        <v>0</v>
      </c>
      <c r="OP69" s="8">
        <v>0</v>
      </c>
      <c r="OQ69" s="8">
        <v>4256.18</v>
      </c>
      <c r="OR69" s="8">
        <v>0</v>
      </c>
      <c r="OS69" s="8">
        <v>0</v>
      </c>
      <c r="OT69" s="8"/>
      <c r="OU69" s="8"/>
      <c r="OV69" s="143">
        <f t="shared" si="139"/>
        <v>3632.4000000000005</v>
      </c>
      <c r="OW69" s="8">
        <f t="shared" si="36"/>
        <v>0</v>
      </c>
      <c r="OX69" s="8">
        <f t="shared" si="37"/>
        <v>3632.4000000000005</v>
      </c>
      <c r="OY69" s="290">
        <f t="shared" si="140"/>
        <v>861.27999999999986</v>
      </c>
      <c r="OZ69" s="290">
        <v>82.1</v>
      </c>
      <c r="PA69" s="143">
        <v>82.1</v>
      </c>
      <c r="PB69" s="143">
        <v>82.1</v>
      </c>
      <c r="PC69" s="143">
        <v>82.1</v>
      </c>
      <c r="PD69" s="143">
        <v>82.1</v>
      </c>
      <c r="PE69" s="143">
        <v>82.1</v>
      </c>
      <c r="PF69" s="143">
        <v>92.17</v>
      </c>
      <c r="PG69" s="143">
        <v>92.17</v>
      </c>
      <c r="PH69" s="143">
        <v>92.17</v>
      </c>
      <c r="PI69" s="143">
        <v>92.17</v>
      </c>
      <c r="PJ69" s="143"/>
      <c r="PK69" s="143"/>
      <c r="PL69" s="8">
        <f t="shared" si="141"/>
        <v>0</v>
      </c>
      <c r="PM69" s="290">
        <v>0</v>
      </c>
      <c r="PN69" s="290">
        <v>0</v>
      </c>
      <c r="PO69" s="290">
        <v>0</v>
      </c>
      <c r="PP69" s="290">
        <v>0</v>
      </c>
      <c r="PQ69" s="290">
        <v>0</v>
      </c>
      <c r="PR69" s="290">
        <v>0</v>
      </c>
      <c r="PS69" s="290">
        <v>0</v>
      </c>
      <c r="PT69" s="290">
        <v>0</v>
      </c>
      <c r="PU69" s="290">
        <v>0</v>
      </c>
      <c r="PV69" s="290">
        <v>0</v>
      </c>
      <c r="PW69" s="290"/>
      <c r="PX69" s="290"/>
      <c r="PY69" s="143">
        <f t="shared" si="142"/>
        <v>-861.27999999999986</v>
      </c>
      <c r="PZ69" s="8">
        <f t="shared" si="38"/>
        <v>-861.27999999999986</v>
      </c>
      <c r="QA69" s="8">
        <f t="shared" si="39"/>
        <v>0</v>
      </c>
      <c r="QB69" s="290">
        <f t="shared" si="143"/>
        <v>152.04</v>
      </c>
      <c r="QC69" s="290">
        <v>13.46</v>
      </c>
      <c r="QD69" s="143">
        <v>13.46</v>
      </c>
      <c r="QE69" s="143">
        <v>13.46</v>
      </c>
      <c r="QF69" s="143">
        <v>13.46</v>
      </c>
      <c r="QG69" s="143">
        <v>13.46</v>
      </c>
      <c r="QH69" s="143">
        <v>13.46</v>
      </c>
      <c r="QI69" s="143">
        <v>17.82</v>
      </c>
      <c r="QJ69" s="143">
        <v>17.82</v>
      </c>
      <c r="QK69" s="143">
        <v>17.82</v>
      </c>
      <c r="QL69" s="143">
        <v>17.82</v>
      </c>
      <c r="QM69" s="143"/>
      <c r="QN69" s="143"/>
      <c r="QO69" s="8">
        <f t="shared" si="144"/>
        <v>0</v>
      </c>
      <c r="QP69" s="290">
        <v>0</v>
      </c>
      <c r="QQ69" s="290">
        <v>0</v>
      </c>
      <c r="QR69" s="290">
        <v>0</v>
      </c>
      <c r="QS69" s="290"/>
      <c r="QT69" s="290">
        <v>0</v>
      </c>
      <c r="QU69" s="290"/>
      <c r="QV69" s="290"/>
      <c r="QW69" s="290">
        <v>0</v>
      </c>
      <c r="QX69" s="290"/>
      <c r="QY69" s="290">
        <v>0</v>
      </c>
      <c r="QZ69" s="290"/>
      <c r="RA69" s="290"/>
      <c r="RB69" s="143">
        <f t="shared" si="145"/>
        <v>-152.04</v>
      </c>
      <c r="RC69" s="8">
        <f t="shared" si="40"/>
        <v>-152.04</v>
      </c>
      <c r="RD69" s="8">
        <f t="shared" si="41"/>
        <v>0</v>
      </c>
      <c r="RE69" s="290">
        <f t="shared" si="146"/>
        <v>0</v>
      </c>
      <c r="RF69" s="8">
        <v>0</v>
      </c>
      <c r="RG69" s="143">
        <v>0</v>
      </c>
      <c r="RH69" s="143">
        <v>0</v>
      </c>
      <c r="RI69" s="143">
        <v>0</v>
      </c>
      <c r="RJ69" s="143">
        <v>0</v>
      </c>
      <c r="RK69" s="143">
        <v>0</v>
      </c>
      <c r="RL69" s="292">
        <v>0</v>
      </c>
      <c r="RM69" s="143">
        <v>0</v>
      </c>
      <c r="RN69" s="143">
        <v>0</v>
      </c>
      <c r="RO69" s="143">
        <v>0</v>
      </c>
      <c r="RP69" s="143"/>
      <c r="RQ69" s="143"/>
      <c r="RR69" s="8">
        <f t="shared" si="147"/>
        <v>0</v>
      </c>
      <c r="RS69" s="290">
        <v>0</v>
      </c>
      <c r="RT69" s="290"/>
      <c r="RU69" s="290">
        <v>0</v>
      </c>
      <c r="RV69" s="290">
        <v>0</v>
      </c>
      <c r="RW69" s="290">
        <v>0</v>
      </c>
      <c r="RX69" s="290">
        <v>0</v>
      </c>
      <c r="RY69" s="290"/>
      <c r="RZ69" s="290">
        <v>0</v>
      </c>
      <c r="SA69" s="290">
        <v>0</v>
      </c>
      <c r="SB69" s="290">
        <v>0</v>
      </c>
      <c r="SC69" s="290"/>
      <c r="SD69" s="290"/>
      <c r="SE69" s="8">
        <f t="shared" si="42"/>
        <v>0</v>
      </c>
      <c r="SF69" s="8">
        <f t="shared" si="43"/>
        <v>0</v>
      </c>
      <c r="SG69" s="8">
        <f t="shared" si="44"/>
        <v>0</v>
      </c>
      <c r="SH69" s="290">
        <f t="shared" si="148"/>
        <v>0</v>
      </c>
      <c r="SI69" s="290">
        <v>0</v>
      </c>
      <c r="SJ69" s="143">
        <v>0</v>
      </c>
      <c r="SK69" s="143">
        <v>0</v>
      </c>
      <c r="SL69" s="143">
        <v>0</v>
      </c>
      <c r="SM69" s="143">
        <v>0</v>
      </c>
      <c r="SN69" s="143">
        <v>0</v>
      </c>
      <c r="SO69" s="143">
        <v>0</v>
      </c>
      <c r="SP69" s="143">
        <v>0</v>
      </c>
      <c r="SQ69" s="143">
        <v>0</v>
      </c>
      <c r="SR69" s="143">
        <v>0</v>
      </c>
      <c r="SS69" s="143"/>
      <c r="ST69" s="143"/>
      <c r="SU69" s="8">
        <f t="shared" si="149"/>
        <v>0</v>
      </c>
      <c r="SV69" s="290">
        <v>0</v>
      </c>
      <c r="SW69" s="290">
        <v>0</v>
      </c>
      <c r="SX69" s="290">
        <v>0</v>
      </c>
      <c r="SY69" s="290">
        <v>0</v>
      </c>
      <c r="SZ69" s="290">
        <v>0</v>
      </c>
      <c r="TA69" s="290"/>
      <c r="TB69" s="290"/>
      <c r="TC69" s="290">
        <v>0</v>
      </c>
      <c r="TD69" s="290">
        <v>0</v>
      </c>
      <c r="TE69" s="290">
        <f>VLOOKUP(C69,'[2]Фін.рез.(витрати)'!$C$8:$AH$94,32,0)</f>
        <v>0</v>
      </c>
      <c r="TF69" s="290"/>
      <c r="TG69" s="290"/>
      <c r="TH69" s="8">
        <f t="shared" si="45"/>
        <v>0</v>
      </c>
      <c r="TI69" s="8">
        <f t="shared" si="46"/>
        <v>0</v>
      </c>
      <c r="TJ69" s="8">
        <f t="shared" si="47"/>
        <v>0</v>
      </c>
      <c r="TK69" s="290">
        <f t="shared" si="150"/>
        <v>74.960000000000008</v>
      </c>
      <c r="TL69" s="290">
        <v>6.6</v>
      </c>
      <c r="TM69" s="143">
        <v>6.6</v>
      </c>
      <c r="TN69" s="143">
        <v>6.6</v>
      </c>
      <c r="TO69" s="143">
        <v>6.6</v>
      </c>
      <c r="TP69" s="143">
        <v>6.6</v>
      </c>
      <c r="TQ69" s="143">
        <v>6.6</v>
      </c>
      <c r="TR69" s="143">
        <v>8.84</v>
      </c>
      <c r="TS69" s="143">
        <v>8.84</v>
      </c>
      <c r="TT69" s="143">
        <v>8.84</v>
      </c>
      <c r="TU69" s="143">
        <v>8.84</v>
      </c>
      <c r="TV69" s="143"/>
      <c r="TW69" s="143"/>
      <c r="TX69" s="8">
        <f t="shared" si="151"/>
        <v>0</v>
      </c>
      <c r="TY69" s="290">
        <v>0</v>
      </c>
      <c r="TZ69" s="290">
        <v>0</v>
      </c>
      <c r="UA69" s="290">
        <v>0</v>
      </c>
      <c r="UB69" s="290">
        <v>0</v>
      </c>
      <c r="UC69" s="290">
        <v>0</v>
      </c>
      <c r="UD69" s="290">
        <v>0</v>
      </c>
      <c r="UE69" s="290">
        <v>0</v>
      </c>
      <c r="UF69" s="290">
        <v>0</v>
      </c>
      <c r="UG69" s="290">
        <v>0</v>
      </c>
      <c r="UH69" s="290">
        <f>VLOOKUP(C69,'[2]Фін.рез.(витрати)'!$C$8:$AI$94,33,0)</f>
        <v>0</v>
      </c>
      <c r="UI69" s="290"/>
      <c r="UJ69" s="290"/>
      <c r="UK69" s="8">
        <f t="shared" si="48"/>
        <v>-74.960000000000008</v>
      </c>
      <c r="UL69" s="8">
        <f t="shared" si="49"/>
        <v>-74.960000000000008</v>
      </c>
      <c r="UM69" s="8">
        <f t="shared" si="50"/>
        <v>0</v>
      </c>
      <c r="UN69" s="290">
        <f t="shared" si="152"/>
        <v>14.979999999999999</v>
      </c>
      <c r="UO69" s="290">
        <v>1.31</v>
      </c>
      <c r="UP69" s="143">
        <v>1.31</v>
      </c>
      <c r="UQ69" s="143">
        <v>1.31</v>
      </c>
      <c r="UR69" s="143">
        <v>1.31</v>
      </c>
      <c r="US69" s="143">
        <v>1.31</v>
      </c>
      <c r="UT69" s="143">
        <v>1.31</v>
      </c>
      <c r="UU69" s="143">
        <v>1.78</v>
      </c>
      <c r="UV69" s="143">
        <v>1.78</v>
      </c>
      <c r="UW69" s="143">
        <v>1.78</v>
      </c>
      <c r="UX69" s="143">
        <v>1.78</v>
      </c>
      <c r="UY69" s="143"/>
      <c r="UZ69" s="143"/>
      <c r="VA69" s="8">
        <f t="shared" si="51"/>
        <v>0</v>
      </c>
      <c r="VB69" s="143"/>
      <c r="VC69" s="143"/>
      <c r="VD69" s="143"/>
      <c r="VE69" s="143"/>
      <c r="VF69" s="143"/>
      <c r="VG69" s="143"/>
      <c r="VH69" s="143"/>
      <c r="VI69" s="143"/>
      <c r="VJ69" s="143"/>
      <c r="VK69" s="143"/>
      <c r="VL69" s="143"/>
      <c r="VM69" s="143"/>
      <c r="VN69" s="8">
        <f t="shared" si="52"/>
        <v>-14.979999999999999</v>
      </c>
      <c r="VO69" s="8">
        <f t="shared" si="53"/>
        <v>-14.979999999999999</v>
      </c>
      <c r="VP69" s="8">
        <f t="shared" si="54"/>
        <v>0</v>
      </c>
      <c r="VQ69" s="88">
        <f t="shared" si="55"/>
        <v>0</v>
      </c>
      <c r="VR69" s="150"/>
      <c r="VS69" s="150"/>
      <c r="VT69" s="150"/>
      <c r="VU69" s="150"/>
      <c r="VV69" s="150"/>
      <c r="VW69" s="150"/>
      <c r="VX69" s="150"/>
      <c r="VY69" s="150"/>
      <c r="VZ69" s="150"/>
      <c r="WA69" s="150"/>
      <c r="WB69" s="150"/>
      <c r="WC69" s="150"/>
      <c r="WD69" s="88">
        <f t="shared" si="56"/>
        <v>0</v>
      </c>
      <c r="WE69" s="143"/>
      <c r="WF69" s="143"/>
      <c r="WG69" s="143"/>
      <c r="WH69" s="143"/>
      <c r="WI69" s="143"/>
      <c r="WJ69" s="143"/>
      <c r="WK69" s="143"/>
      <c r="WL69" s="143"/>
      <c r="WM69" s="143"/>
      <c r="WN69" s="143"/>
      <c r="WO69" s="143"/>
      <c r="WP69" s="143"/>
      <c r="WQ69" s="88">
        <f t="shared" si="57"/>
        <v>0</v>
      </c>
      <c r="WR69" s="88">
        <f t="shared" si="58"/>
        <v>0</v>
      </c>
      <c r="WS69" s="88">
        <f t="shared" si="59"/>
        <v>0</v>
      </c>
      <c r="WT69" s="291">
        <f t="shared" si="153"/>
        <v>12234.679999999998</v>
      </c>
      <c r="WU69" s="291">
        <v>1100.74</v>
      </c>
      <c r="WV69" s="150">
        <v>1100.74</v>
      </c>
      <c r="WW69" s="150">
        <v>1100.74</v>
      </c>
      <c r="WX69" s="150">
        <v>1100.74</v>
      </c>
      <c r="WY69" s="150">
        <v>1100.74</v>
      </c>
      <c r="WZ69" s="150">
        <v>1100.74</v>
      </c>
      <c r="XA69" s="150">
        <v>1407.56</v>
      </c>
      <c r="XB69" s="150">
        <v>1407.56</v>
      </c>
      <c r="XC69" s="150">
        <v>1407.56</v>
      </c>
      <c r="XD69" s="150">
        <v>1407.56</v>
      </c>
      <c r="XE69" s="150"/>
      <c r="XF69" s="150"/>
      <c r="XG69" s="291">
        <f t="shared" si="154"/>
        <v>14292.901775842576</v>
      </c>
      <c r="XH69" s="290">
        <v>1542.85061691177</v>
      </c>
      <c r="XI69" s="290">
        <v>1564.6797492072935</v>
      </c>
      <c r="XJ69" s="290"/>
      <c r="XK69" s="290">
        <v>1225.5114815474369</v>
      </c>
      <c r="XL69" s="290">
        <v>1399.1423016557012</v>
      </c>
      <c r="XM69" s="290">
        <v>1820.218239240151</v>
      </c>
      <c r="XN69" s="290">
        <v>1725.1769553811976</v>
      </c>
      <c r="XO69" s="290">
        <v>1666.7972513810282</v>
      </c>
      <c r="XP69" s="290">
        <v>1639.4149353577764</v>
      </c>
      <c r="XQ69" s="290">
        <f>VLOOKUP(C69,'[2]Фін.рез.(витрати)'!$C$8:$AL$94,36,0)</f>
        <v>1709.110245160221</v>
      </c>
      <c r="XR69" s="290"/>
      <c r="XS69" s="290"/>
      <c r="XT69" s="88">
        <f t="shared" si="60"/>
        <v>2058.2217758425777</v>
      </c>
      <c r="XU69" s="88">
        <f t="shared" si="61"/>
        <v>0</v>
      </c>
      <c r="XV69" s="88">
        <f t="shared" si="62"/>
        <v>2058.2217758425777</v>
      </c>
      <c r="XW69" s="291">
        <f t="shared" si="155"/>
        <v>2650.78</v>
      </c>
      <c r="XX69" s="291">
        <v>250.03</v>
      </c>
      <c r="XY69" s="150">
        <v>250.03</v>
      </c>
      <c r="XZ69" s="150">
        <v>250.03</v>
      </c>
      <c r="YA69" s="150">
        <v>250.03</v>
      </c>
      <c r="YB69" s="150">
        <v>250.03</v>
      </c>
      <c r="YC69" s="150">
        <v>250.03</v>
      </c>
      <c r="YD69" s="150">
        <v>287.64999999999998</v>
      </c>
      <c r="YE69" s="150">
        <v>287.64999999999998</v>
      </c>
      <c r="YF69" s="150">
        <v>287.64999999999998</v>
      </c>
      <c r="YG69" s="150">
        <v>287.64999999999998</v>
      </c>
      <c r="YH69" s="150"/>
      <c r="YI69" s="150"/>
      <c r="YJ69" s="88">
        <f t="shared" si="156"/>
        <v>2181.6253521892882</v>
      </c>
      <c r="YK69" s="290">
        <v>253.24493518191241</v>
      </c>
      <c r="YL69" s="290">
        <v>190.68380419041955</v>
      </c>
      <c r="YM69" s="290">
        <v>195.1572706220021</v>
      </c>
      <c r="YN69" s="290">
        <v>189.78066869253178</v>
      </c>
      <c r="YO69" s="290">
        <v>187.1817903321294</v>
      </c>
      <c r="YP69" s="290">
        <v>245.26766115707539</v>
      </c>
      <c r="YQ69" s="290">
        <v>234.22830184903577</v>
      </c>
      <c r="YR69" s="290">
        <v>231.69385340028495</v>
      </c>
      <c r="YS69" s="290">
        <v>224.20426885949652</v>
      </c>
      <c r="YT69" s="290">
        <f>VLOOKUP(C69,'[2]Фін.рез.(витрати)'!$C$8:$AM$94,37,0)</f>
        <v>230.18279790440013</v>
      </c>
      <c r="YU69" s="290"/>
      <c r="YV69" s="290"/>
      <c r="YW69" s="143">
        <f t="shared" si="157"/>
        <v>-469.15464781071205</v>
      </c>
      <c r="YX69" s="88">
        <f t="shared" si="63"/>
        <v>-469.15464781071205</v>
      </c>
      <c r="YY69" s="88">
        <f t="shared" si="64"/>
        <v>0</v>
      </c>
      <c r="YZ69" s="291">
        <f t="shared" si="158"/>
        <v>2333.1799999999998</v>
      </c>
      <c r="ZA69" s="291">
        <v>220.91</v>
      </c>
      <c r="ZB69" s="150">
        <v>220.91</v>
      </c>
      <c r="ZC69" s="150">
        <v>220.91</v>
      </c>
      <c r="ZD69" s="150">
        <v>220.91</v>
      </c>
      <c r="ZE69" s="150">
        <v>220.91</v>
      </c>
      <c r="ZF69" s="150">
        <v>220.91</v>
      </c>
      <c r="ZG69" s="150">
        <v>251.93</v>
      </c>
      <c r="ZH69" s="150">
        <v>251.93</v>
      </c>
      <c r="ZI69" s="150">
        <v>251.93</v>
      </c>
      <c r="ZJ69" s="150">
        <v>251.93</v>
      </c>
      <c r="ZK69" s="150"/>
      <c r="ZL69" s="150"/>
      <c r="ZM69" s="88">
        <f t="shared" si="159"/>
        <v>4001.3906837131585</v>
      </c>
      <c r="ZN69" s="291"/>
      <c r="ZO69" s="290">
        <v>310.49084807902858</v>
      </c>
      <c r="ZP69" s="290">
        <v>2293.5511597593295</v>
      </c>
      <c r="ZQ69" s="290">
        <v>1397.3486758748004</v>
      </c>
      <c r="ZR69" s="290"/>
      <c r="ZS69" s="290"/>
      <c r="ZT69" s="290"/>
      <c r="ZU69" s="290"/>
      <c r="ZV69" s="290"/>
      <c r="ZW69" s="290"/>
      <c r="ZX69" s="290"/>
      <c r="ZY69" s="290"/>
      <c r="ZZ69" s="88">
        <f t="shared" si="65"/>
        <v>1668.2106837131587</v>
      </c>
      <c r="AAA69" s="88">
        <f t="shared" si="66"/>
        <v>0</v>
      </c>
      <c r="AAB69" s="88">
        <f t="shared" si="67"/>
        <v>1668.2106837131587</v>
      </c>
      <c r="AAC69" s="291">
        <f t="shared" si="160"/>
        <v>0</v>
      </c>
      <c r="AAD69" s="291">
        <v>0</v>
      </c>
      <c r="AAE69" s="150">
        <v>0</v>
      </c>
      <c r="AAF69" s="150">
        <v>0</v>
      </c>
      <c r="AAG69" s="150">
        <v>0</v>
      </c>
      <c r="AAH69" s="150">
        <v>0</v>
      </c>
      <c r="AAI69" s="150">
        <v>0</v>
      </c>
      <c r="AAJ69" s="150">
        <v>0</v>
      </c>
      <c r="AAK69" s="150">
        <v>0</v>
      </c>
      <c r="AAL69" s="150">
        <v>0</v>
      </c>
      <c r="AAM69" s="150">
        <v>0</v>
      </c>
      <c r="AAN69" s="150"/>
      <c r="AAO69" s="150"/>
      <c r="AAP69" s="88">
        <f t="shared" si="161"/>
        <v>0</v>
      </c>
      <c r="AAQ69" s="290">
        <v>0</v>
      </c>
      <c r="AAR69" s="290">
        <v>0</v>
      </c>
      <c r="AAS69" s="290">
        <v>0</v>
      </c>
      <c r="AAT69" s="290">
        <v>0</v>
      </c>
      <c r="AAU69" s="290">
        <v>0</v>
      </c>
      <c r="AAV69" s="290">
        <v>0</v>
      </c>
      <c r="AAW69" s="290">
        <v>0</v>
      </c>
      <c r="AAX69" s="290">
        <v>0</v>
      </c>
      <c r="AAY69" s="290">
        <v>0</v>
      </c>
      <c r="AAZ69" s="290">
        <f>VLOOKUP(C69,'[2]Фін.рез.(витрати)'!$C$8:$AO$94,39,0)</f>
        <v>0</v>
      </c>
      <c r="ABA69" s="290"/>
      <c r="ABB69" s="290"/>
      <c r="ABC69" s="88">
        <f t="shared" si="68"/>
        <v>0</v>
      </c>
      <c r="ABD69" s="88">
        <f t="shared" si="69"/>
        <v>0</v>
      </c>
      <c r="ABE69" s="88">
        <f t="shared" si="70"/>
        <v>0</v>
      </c>
      <c r="ABF69" s="291">
        <f t="shared" si="162"/>
        <v>0</v>
      </c>
      <c r="ABG69" s="291">
        <v>0</v>
      </c>
      <c r="ABH69" s="150">
        <v>0</v>
      </c>
      <c r="ABI69" s="150">
        <v>0</v>
      </c>
      <c r="ABJ69" s="150">
        <v>0</v>
      </c>
      <c r="ABK69" s="150">
        <v>0</v>
      </c>
      <c r="ABL69" s="150">
        <v>0</v>
      </c>
      <c r="ABM69" s="150">
        <v>0</v>
      </c>
      <c r="ABN69" s="150">
        <v>0</v>
      </c>
      <c r="ABO69" s="150">
        <v>0</v>
      </c>
      <c r="ABP69" s="150">
        <v>0</v>
      </c>
      <c r="ABQ69" s="150"/>
      <c r="ABR69" s="150"/>
      <c r="ABS69" s="88">
        <f t="shared" si="163"/>
        <v>0</v>
      </c>
      <c r="ABT69" s="290">
        <v>0</v>
      </c>
      <c r="ABU69" s="290"/>
      <c r="ABV69" s="290"/>
      <c r="ABW69" s="290"/>
      <c r="ABX69" s="290"/>
      <c r="ABY69" s="290"/>
      <c r="ABZ69" s="290"/>
      <c r="ACA69" s="290">
        <v>0</v>
      </c>
      <c r="ACB69" s="290">
        <v>0</v>
      </c>
      <c r="ACC69" s="290">
        <f>VLOOKUP(C69,'[2]Фін.рез.(витрати)'!$C$8:$AP$94,40,0)</f>
        <v>0</v>
      </c>
      <c r="ACD69" s="290"/>
      <c r="ACE69" s="290"/>
      <c r="ACF69" s="88">
        <f t="shared" si="71"/>
        <v>0</v>
      </c>
      <c r="ACG69" s="88">
        <f t="shared" si="72"/>
        <v>0</v>
      </c>
      <c r="ACH69" s="88">
        <f t="shared" si="73"/>
        <v>0</v>
      </c>
      <c r="ACI69" s="86">
        <f t="shared" si="74"/>
        <v>307.60000000000002</v>
      </c>
      <c r="ACJ69" s="88">
        <f t="shared" si="75"/>
        <v>498.79281132</v>
      </c>
      <c r="ACK69" s="288">
        <f t="shared" si="76"/>
        <v>191.19281131999998</v>
      </c>
      <c r="ACL69" s="88">
        <f t="shared" si="77"/>
        <v>0</v>
      </c>
      <c r="ACM69" s="88">
        <f t="shared" si="78"/>
        <v>191.19281131999998</v>
      </c>
      <c r="ACN69" s="290">
        <f t="shared" si="164"/>
        <v>307.60000000000002</v>
      </c>
      <c r="ACO69" s="290">
        <v>31.66</v>
      </c>
      <c r="ACP69" s="143">
        <v>31.66</v>
      </c>
      <c r="ACQ69" s="143">
        <v>31.66</v>
      </c>
      <c r="ACR69" s="143">
        <v>31.66</v>
      </c>
      <c r="ACS69" s="143">
        <v>31.66</v>
      </c>
      <c r="ACT69" s="143">
        <v>31.66</v>
      </c>
      <c r="ACU69" s="143">
        <v>29.41</v>
      </c>
      <c r="ACV69" s="143">
        <v>29.41</v>
      </c>
      <c r="ACW69" s="143">
        <v>29.41</v>
      </c>
      <c r="ACX69" s="143">
        <v>29.41</v>
      </c>
      <c r="ACY69" s="143"/>
      <c r="ACZ69" s="143"/>
      <c r="ADA69" s="8">
        <f t="shared" si="165"/>
        <v>498.79281132</v>
      </c>
      <c r="ADB69" s="290">
        <v>25.138328400000002</v>
      </c>
      <c r="ADC69" s="290">
        <v>139.27821458400001</v>
      </c>
      <c r="ADD69" s="290">
        <v>159.3851688</v>
      </c>
      <c r="ADE69" s="290">
        <v>142.31259</v>
      </c>
      <c r="ADF69" s="290">
        <v>32.678509536</v>
      </c>
      <c r="ADG69" s="290">
        <v>0</v>
      </c>
      <c r="ADH69" s="290">
        <v>0</v>
      </c>
      <c r="ADI69" s="290">
        <v>0</v>
      </c>
      <c r="ADJ69" s="290">
        <v>0</v>
      </c>
      <c r="ADK69" s="290">
        <f>VLOOKUP(C69,'[2]Фін.рез.(витрати)'!$C$8:$AR$94,42,0)</f>
        <v>0</v>
      </c>
      <c r="ADL69" s="290"/>
      <c r="ADM69" s="290"/>
      <c r="ADN69" s="8">
        <f t="shared" si="79"/>
        <v>191.19281131999998</v>
      </c>
      <c r="ADO69" s="8">
        <f t="shared" si="80"/>
        <v>0</v>
      </c>
      <c r="ADP69" s="8">
        <f t="shared" si="81"/>
        <v>191.19281131999998</v>
      </c>
      <c r="ADQ69" s="290">
        <f t="shared" si="166"/>
        <v>0</v>
      </c>
      <c r="ADR69" s="290">
        <v>0</v>
      </c>
      <c r="ADS69" s="143">
        <v>0</v>
      </c>
      <c r="ADT69" s="143">
        <v>0</v>
      </c>
      <c r="ADU69" s="143">
        <v>0</v>
      </c>
      <c r="ADV69" s="143">
        <v>0</v>
      </c>
      <c r="ADW69" s="143">
        <v>0</v>
      </c>
      <c r="ADX69" s="143">
        <v>0</v>
      </c>
      <c r="ADY69" s="143">
        <v>0</v>
      </c>
      <c r="ADZ69" s="143">
        <v>0</v>
      </c>
      <c r="AEA69" s="143">
        <v>0</v>
      </c>
      <c r="AEB69" s="143"/>
      <c r="AEC69" s="143"/>
      <c r="AED69" s="8">
        <f t="shared" si="167"/>
        <v>0</v>
      </c>
      <c r="AEE69" s="290">
        <v>0</v>
      </c>
      <c r="AEF69" s="290">
        <v>0</v>
      </c>
      <c r="AEG69" s="290">
        <v>0</v>
      </c>
      <c r="AEH69" s="290">
        <v>0</v>
      </c>
      <c r="AEI69" s="290">
        <v>0</v>
      </c>
      <c r="AEJ69" s="290">
        <v>0</v>
      </c>
      <c r="AEK69" s="290">
        <v>0</v>
      </c>
      <c r="AEL69" s="290">
        <v>0</v>
      </c>
      <c r="AEM69" s="290">
        <v>0</v>
      </c>
      <c r="AEN69" s="290">
        <f>VLOOKUP(C69,'[2]Фін.рез.(витрати)'!$C$8:$AS$94,43,0)</f>
        <v>0</v>
      </c>
      <c r="AEO69" s="290"/>
      <c r="AEP69" s="290"/>
      <c r="AEQ69" s="8">
        <f t="shared" si="82"/>
        <v>0</v>
      </c>
      <c r="AER69" s="8">
        <f t="shared" si="83"/>
        <v>0</v>
      </c>
      <c r="AES69" s="8">
        <f t="shared" si="84"/>
        <v>0</v>
      </c>
      <c r="AET69" s="290">
        <f t="shared" si="168"/>
        <v>0</v>
      </c>
      <c r="AEU69" s="290"/>
      <c r="AEV69" s="143"/>
      <c r="AEW69" s="143"/>
      <c r="AEX69" s="143"/>
      <c r="AEY69" s="143"/>
      <c r="AEZ69" s="143"/>
      <c r="AFA69" s="143"/>
      <c r="AFB69" s="143"/>
      <c r="AFC69" s="143"/>
      <c r="AFD69" s="143"/>
      <c r="AFE69" s="143"/>
      <c r="AFF69" s="143"/>
      <c r="AFG69" s="8">
        <f t="shared" si="169"/>
        <v>0</v>
      </c>
      <c r="AFH69" s="290"/>
      <c r="AFI69" s="290"/>
      <c r="AFJ69" s="290"/>
      <c r="AFK69" s="290"/>
      <c r="AFL69" s="290"/>
      <c r="AFM69" s="290"/>
      <c r="AFN69" s="290"/>
      <c r="AFO69" s="290"/>
      <c r="AFP69" s="290"/>
      <c r="AFQ69" s="290"/>
      <c r="AFR69" s="290"/>
      <c r="AFS69" s="290"/>
      <c r="AFT69" s="8">
        <f t="shared" si="85"/>
        <v>0</v>
      </c>
      <c r="AFU69" s="8">
        <f t="shared" si="86"/>
        <v>0</v>
      </c>
      <c r="AFV69" s="94">
        <f t="shared" si="87"/>
        <v>0</v>
      </c>
      <c r="AFW69" s="293">
        <f t="shared" si="88"/>
        <v>30493.219999999994</v>
      </c>
      <c r="AFX69" s="294">
        <f t="shared" si="89"/>
        <v>34403.150621955967</v>
      </c>
      <c r="AFY69" s="295">
        <f t="shared" si="90"/>
        <v>3909.930621955973</v>
      </c>
      <c r="AFZ69" s="8">
        <f t="shared" si="170"/>
        <v>0</v>
      </c>
      <c r="AGA69" s="95">
        <f t="shared" si="171"/>
        <v>3909.930621955973</v>
      </c>
      <c r="AGB69" s="296">
        <f t="shared" si="91"/>
        <v>36591.863999999994</v>
      </c>
      <c r="AGC69" s="295">
        <f t="shared" si="91"/>
        <v>41283.780746347162</v>
      </c>
      <c r="AGD69" s="295">
        <f t="shared" si="92"/>
        <v>4691.9167463471676</v>
      </c>
      <c r="AGE69" s="8">
        <f t="shared" si="93"/>
        <v>0</v>
      </c>
      <c r="AGF69" s="94">
        <f t="shared" si="94"/>
        <v>4691.9167463471676</v>
      </c>
      <c r="AGG69" s="107">
        <f t="shared" si="172"/>
        <v>1829.5931999999998</v>
      </c>
      <c r="AGH69" s="140">
        <f t="shared" si="173"/>
        <v>2064.1890373173583</v>
      </c>
      <c r="AGI69" s="295">
        <f t="shared" si="95"/>
        <v>234.59583731735847</v>
      </c>
      <c r="AGJ69" s="8">
        <f t="shared" si="96"/>
        <v>0</v>
      </c>
      <c r="AGK69" s="95">
        <f t="shared" si="97"/>
        <v>234.59583731735847</v>
      </c>
      <c r="AGL69" s="108">
        <f t="shared" si="174"/>
        <v>38421.457199999997</v>
      </c>
      <c r="AGM69" s="108">
        <f t="shared" si="174"/>
        <v>43347.969783664521</v>
      </c>
      <c r="AGN69" s="297">
        <f t="shared" si="99"/>
        <v>4926.5125836645238</v>
      </c>
      <c r="AGO69" s="108">
        <f t="shared" si="100"/>
        <v>0</v>
      </c>
      <c r="AGP69" s="109">
        <f t="shared" si="101"/>
        <v>4926.5125836645238</v>
      </c>
      <c r="AGQ69" s="139">
        <f t="shared" si="175"/>
        <v>4.7619047619047623E-2</v>
      </c>
      <c r="AGR69" s="298"/>
      <c r="AGS69" s="298">
        <v>0.05</v>
      </c>
      <c r="AGT69" s="299"/>
      <c r="AGU69" s="177"/>
      <c r="AGV69" s="9"/>
      <c r="AGW69" s="9"/>
      <c r="AGX69" s="9"/>
      <c r="AGY69" s="9"/>
      <c r="AGZ69" s="9"/>
      <c r="AHA69" s="9"/>
      <c r="AHB69" s="9"/>
      <c r="AHC69" s="9"/>
      <c r="AHD69" s="9"/>
      <c r="AHE69" s="9"/>
      <c r="AHF69" s="9"/>
      <c r="AHG69" s="9"/>
      <c r="AHH69" s="9"/>
    </row>
    <row r="70" spans="1:892" s="141" customFormat="1" ht="12.75" outlineLevel="1" x14ac:dyDescent="0.25">
      <c r="A70" s="9">
        <v>500</v>
      </c>
      <c r="B70" s="285">
        <v>3</v>
      </c>
      <c r="C70" s="300" t="s">
        <v>771</v>
      </c>
      <c r="D70" s="301">
        <v>2</v>
      </c>
      <c r="E70" s="149">
        <v>418.1</v>
      </c>
      <c r="F70" s="288">
        <f t="shared" si="0"/>
        <v>5611.2</v>
      </c>
      <c r="G70" s="289">
        <f t="shared" si="1"/>
        <v>7464.1712672901986</v>
      </c>
      <c r="H70" s="288">
        <f t="shared" si="2"/>
        <v>1852.9712672901987</v>
      </c>
      <c r="I70" s="88">
        <f t="shared" si="3"/>
        <v>0</v>
      </c>
      <c r="J70" s="88">
        <f t="shared" si="4"/>
        <v>1852.9712672901987</v>
      </c>
      <c r="K70" s="290">
        <f t="shared" si="102"/>
        <v>2016.24</v>
      </c>
      <c r="L70" s="143">
        <v>177.36</v>
      </c>
      <c r="M70" s="143">
        <v>177.36</v>
      </c>
      <c r="N70" s="143">
        <v>177.36</v>
      </c>
      <c r="O70" s="143">
        <v>177.36</v>
      </c>
      <c r="P70" s="143">
        <v>177.36</v>
      </c>
      <c r="Q70" s="143">
        <v>177.36</v>
      </c>
      <c r="R70" s="143">
        <v>238.02</v>
      </c>
      <c r="S70" s="143">
        <v>238.02</v>
      </c>
      <c r="T70" s="143">
        <v>238.02</v>
      </c>
      <c r="U70" s="143">
        <v>238.02</v>
      </c>
      <c r="V70" s="143"/>
      <c r="W70" s="143"/>
      <c r="X70" s="143">
        <f t="shared" si="103"/>
        <v>3509.5563543268217</v>
      </c>
      <c r="Y70" s="290">
        <v>0</v>
      </c>
      <c r="Z70" s="290">
        <v>1735.1074828242438</v>
      </c>
      <c r="AA70" s="290">
        <v>0</v>
      </c>
      <c r="AB70" s="290">
        <v>0</v>
      </c>
      <c r="AC70" s="290">
        <v>0</v>
      </c>
      <c r="AD70" s="290">
        <v>0</v>
      </c>
      <c r="AE70" s="290">
        <v>0</v>
      </c>
      <c r="AF70" s="290">
        <v>1774.448871502578</v>
      </c>
      <c r="AG70" s="290">
        <v>0</v>
      </c>
      <c r="AH70" s="290">
        <v>0</v>
      </c>
      <c r="AI70" s="290"/>
      <c r="AJ70" s="290"/>
      <c r="AK70" s="143"/>
      <c r="AL70" s="143">
        <f t="shared" si="104"/>
        <v>0</v>
      </c>
      <c r="AM70" s="143">
        <f t="shared" si="5"/>
        <v>0</v>
      </c>
      <c r="AN70" s="290">
        <f t="shared" si="105"/>
        <v>361.28</v>
      </c>
      <c r="AO70" s="143">
        <v>31.78</v>
      </c>
      <c r="AP70" s="143">
        <v>31.78</v>
      </c>
      <c r="AQ70" s="143">
        <v>31.78</v>
      </c>
      <c r="AR70" s="143">
        <v>31.78</v>
      </c>
      <c r="AS70" s="143">
        <v>31.78</v>
      </c>
      <c r="AT70" s="143">
        <v>31.78</v>
      </c>
      <c r="AU70" s="143">
        <v>42.65</v>
      </c>
      <c r="AV70" s="143">
        <v>42.65</v>
      </c>
      <c r="AW70" s="143">
        <v>42.65</v>
      </c>
      <c r="AX70" s="143">
        <v>42.65</v>
      </c>
      <c r="AY70" s="143"/>
      <c r="AZ70" s="143"/>
      <c r="BA70" s="8">
        <f t="shared" si="106"/>
        <v>586.80036428353901</v>
      </c>
      <c r="BB70" s="290">
        <v>0</v>
      </c>
      <c r="BC70" s="290">
        <v>268.49582799734878</v>
      </c>
      <c r="BD70" s="290">
        <v>0</v>
      </c>
      <c r="BE70" s="290">
        <v>0</v>
      </c>
      <c r="BF70" s="290">
        <v>0</v>
      </c>
      <c r="BG70" s="290">
        <v>0</v>
      </c>
      <c r="BH70" s="290">
        <v>0</v>
      </c>
      <c r="BI70" s="290">
        <v>318.30453628619017</v>
      </c>
      <c r="BJ70" s="290">
        <v>0</v>
      </c>
      <c r="BK70" s="290">
        <v>0</v>
      </c>
      <c r="BL70" s="290"/>
      <c r="BM70" s="290"/>
      <c r="BN70" s="143"/>
      <c r="BO70" s="8">
        <f t="shared" si="6"/>
        <v>0</v>
      </c>
      <c r="BP70" s="8">
        <f t="shared" si="7"/>
        <v>0</v>
      </c>
      <c r="BQ70" s="290">
        <f t="shared" si="107"/>
        <v>292.00000000000006</v>
      </c>
      <c r="BR70" s="143">
        <v>27.76</v>
      </c>
      <c r="BS70" s="263">
        <v>27.76</v>
      </c>
      <c r="BT70" s="143">
        <v>27.76</v>
      </c>
      <c r="BU70" s="143">
        <v>27.76</v>
      </c>
      <c r="BV70" s="143">
        <v>27.76</v>
      </c>
      <c r="BW70" s="143">
        <v>27.76</v>
      </c>
      <c r="BX70" s="143">
        <v>31.36</v>
      </c>
      <c r="BY70" s="143">
        <v>31.36</v>
      </c>
      <c r="BZ70" s="143">
        <v>31.36</v>
      </c>
      <c r="CA70" s="143">
        <v>31.36</v>
      </c>
      <c r="CB70" s="143"/>
      <c r="CC70" s="143"/>
      <c r="CD70" s="290">
        <f t="shared" si="108"/>
        <v>312.3544434826</v>
      </c>
      <c r="CE70" s="290">
        <v>32.319045355</v>
      </c>
      <c r="CF70" s="290">
        <v>31.599313880699999</v>
      </c>
      <c r="CG70" s="290">
        <v>31.525114940000002</v>
      </c>
      <c r="CH70" s="290">
        <v>31.36524305</v>
      </c>
      <c r="CI70" s="290">
        <v>31.509798951899999</v>
      </c>
      <c r="CJ70" s="290">
        <v>31.510549574999999</v>
      </c>
      <c r="CK70" s="290">
        <v>30.77568595</v>
      </c>
      <c r="CL70" s="290">
        <v>30.53525329</v>
      </c>
      <c r="CM70" s="290">
        <v>30.31434294</v>
      </c>
      <c r="CN70" s="290">
        <v>30.90009555</v>
      </c>
      <c r="CO70" s="290"/>
      <c r="CP70" s="290"/>
      <c r="CQ70" s="143"/>
      <c r="CR70" s="8">
        <f t="shared" si="8"/>
        <v>0</v>
      </c>
      <c r="CS70" s="8">
        <f t="shared" si="9"/>
        <v>0</v>
      </c>
      <c r="CT70" s="290">
        <f t="shared" si="109"/>
        <v>0</v>
      </c>
      <c r="CU70" s="290">
        <v>0</v>
      </c>
      <c r="CV70" s="143">
        <v>0</v>
      </c>
      <c r="CW70" s="143">
        <v>0</v>
      </c>
      <c r="CX70" s="143">
        <v>0</v>
      </c>
      <c r="CY70" s="143">
        <v>0</v>
      </c>
      <c r="CZ70" s="143">
        <v>0</v>
      </c>
      <c r="DA70" s="143">
        <v>0</v>
      </c>
      <c r="DB70" s="143">
        <v>0</v>
      </c>
      <c r="DC70" s="143">
        <v>0</v>
      </c>
      <c r="DD70" s="143">
        <v>0</v>
      </c>
      <c r="DE70" s="143"/>
      <c r="DF70" s="143"/>
      <c r="DG70" s="290">
        <f t="shared" si="110"/>
        <v>0</v>
      </c>
      <c r="DH70" s="290">
        <v>0</v>
      </c>
      <c r="DI70" s="290">
        <v>0</v>
      </c>
      <c r="DJ70" s="290">
        <v>0</v>
      </c>
      <c r="DK70" s="290">
        <v>0</v>
      </c>
      <c r="DL70" s="290">
        <v>0</v>
      </c>
      <c r="DM70" s="290">
        <v>0</v>
      </c>
      <c r="DN70" s="290">
        <v>0</v>
      </c>
      <c r="DO70" s="290">
        <v>0</v>
      </c>
      <c r="DP70" s="290">
        <v>0</v>
      </c>
      <c r="DQ70" s="290">
        <v>0</v>
      </c>
      <c r="DR70" s="290"/>
      <c r="DS70" s="290"/>
      <c r="DT70" s="143">
        <f t="shared" si="111"/>
        <v>0</v>
      </c>
      <c r="DU70" s="8">
        <f t="shared" si="10"/>
        <v>0</v>
      </c>
      <c r="DV70" s="8">
        <f t="shared" si="112"/>
        <v>0</v>
      </c>
      <c r="DW70" s="290">
        <f t="shared" si="176"/>
        <v>0</v>
      </c>
      <c r="DX70" s="290">
        <v>0</v>
      </c>
      <c r="DY70" s="143">
        <v>0</v>
      </c>
      <c r="DZ70" s="143">
        <v>0</v>
      </c>
      <c r="EA70" s="143">
        <v>0</v>
      </c>
      <c r="EB70" s="143">
        <v>0</v>
      </c>
      <c r="EC70" s="143">
        <v>0</v>
      </c>
      <c r="ED70" s="143">
        <v>0</v>
      </c>
      <c r="EE70" s="143">
        <v>0</v>
      </c>
      <c r="EF70" s="143">
        <v>0</v>
      </c>
      <c r="EG70" s="143">
        <v>0</v>
      </c>
      <c r="EH70" s="143"/>
      <c r="EI70" s="143"/>
      <c r="EJ70" s="143"/>
      <c r="EK70" s="290">
        <f t="shared" si="113"/>
        <v>0</v>
      </c>
      <c r="EL70" s="290">
        <v>0</v>
      </c>
      <c r="EM70" s="290">
        <v>0</v>
      </c>
      <c r="EN70" s="290">
        <v>0</v>
      </c>
      <c r="EO70" s="290">
        <v>0</v>
      </c>
      <c r="EP70" s="290">
        <v>0</v>
      </c>
      <c r="EQ70" s="290">
        <v>0</v>
      </c>
      <c r="ER70" s="290">
        <v>0</v>
      </c>
      <c r="ES70" s="290">
        <v>0</v>
      </c>
      <c r="ET70" s="290">
        <v>0</v>
      </c>
      <c r="EU70" s="290">
        <v>0</v>
      </c>
      <c r="EV70" s="290"/>
      <c r="EW70" s="290"/>
      <c r="EX70" s="8">
        <f t="shared" si="12"/>
        <v>0</v>
      </c>
      <c r="EY70" s="8">
        <f t="shared" si="114"/>
        <v>0</v>
      </c>
      <c r="EZ70" s="8">
        <f t="shared" si="115"/>
        <v>0</v>
      </c>
      <c r="FA70" s="290">
        <f t="shared" si="116"/>
        <v>887.71999999999991</v>
      </c>
      <c r="FB70" s="290">
        <v>78.099999999999994</v>
      </c>
      <c r="FC70" s="143">
        <v>78.099999999999994</v>
      </c>
      <c r="FD70" s="143">
        <v>78.099999999999994</v>
      </c>
      <c r="FE70" s="143">
        <v>78.099999999999994</v>
      </c>
      <c r="FF70" s="143">
        <v>78.099999999999994</v>
      </c>
      <c r="FG70" s="143">
        <v>78.099999999999994</v>
      </c>
      <c r="FH70" s="143">
        <v>104.78</v>
      </c>
      <c r="FI70" s="143">
        <v>104.78</v>
      </c>
      <c r="FJ70" s="143">
        <v>104.78</v>
      </c>
      <c r="FK70" s="143">
        <v>104.78</v>
      </c>
      <c r="FL70" s="143"/>
      <c r="FM70" s="143"/>
      <c r="FN70" s="8">
        <f t="shared" si="117"/>
        <v>1069.6323335876036</v>
      </c>
      <c r="FO70" s="290">
        <v>0</v>
      </c>
      <c r="FP70" s="290">
        <v>0</v>
      </c>
      <c r="FQ70" s="290">
        <v>464.90416559589022</v>
      </c>
      <c r="FR70" s="290">
        <v>0</v>
      </c>
      <c r="FS70" s="290">
        <v>0</v>
      </c>
      <c r="FT70" s="290">
        <v>0</v>
      </c>
      <c r="FU70" s="290">
        <v>0</v>
      </c>
      <c r="FV70" s="290">
        <v>604.72816799171335</v>
      </c>
      <c r="FW70" s="290">
        <v>0</v>
      </c>
      <c r="FX70" s="290">
        <v>0</v>
      </c>
      <c r="FY70" s="290"/>
      <c r="FZ70" s="290"/>
      <c r="GA70" s="143">
        <f t="shared" si="118"/>
        <v>181.91233358760371</v>
      </c>
      <c r="GB70" s="8">
        <f t="shared" si="119"/>
        <v>0</v>
      </c>
      <c r="GC70" s="8">
        <f t="shared" si="120"/>
        <v>181.91233358760371</v>
      </c>
      <c r="GD70" s="290">
        <f t="shared" si="121"/>
        <v>0</v>
      </c>
      <c r="GE70" s="143"/>
      <c r="GF70" s="143"/>
      <c r="GG70" s="143"/>
      <c r="GH70" s="143"/>
      <c r="GI70" s="143"/>
      <c r="GJ70" s="143"/>
      <c r="GK70" s="143"/>
      <c r="GL70" s="143"/>
      <c r="GM70" s="143"/>
      <c r="GN70" s="143"/>
      <c r="GO70" s="143"/>
      <c r="GP70" s="143"/>
      <c r="GQ70" s="8">
        <f t="shared" si="122"/>
        <v>0</v>
      </c>
      <c r="GR70" s="290">
        <v>0</v>
      </c>
      <c r="GS70" s="290">
        <f>VLOOKUP(C70,'[2]Фін.рез.(витрати)'!$C$8:$V$94,20,0)</f>
        <v>0</v>
      </c>
      <c r="GT70" s="290"/>
      <c r="GU70" s="290"/>
      <c r="GV70" s="143">
        <f t="shared" si="123"/>
        <v>0</v>
      </c>
      <c r="GW70" s="8">
        <f t="shared" si="13"/>
        <v>0</v>
      </c>
      <c r="GX70" s="8">
        <f t="shared" si="14"/>
        <v>0</v>
      </c>
      <c r="GY70" s="290">
        <f t="shared" si="124"/>
        <v>2053.96</v>
      </c>
      <c r="GZ70" s="290">
        <v>182</v>
      </c>
      <c r="HA70" s="143">
        <v>182</v>
      </c>
      <c r="HB70" s="143">
        <v>182</v>
      </c>
      <c r="HC70" s="143">
        <v>182</v>
      </c>
      <c r="HD70" s="143">
        <v>182</v>
      </c>
      <c r="HE70" s="143">
        <v>182</v>
      </c>
      <c r="HF70" s="143">
        <v>240.49</v>
      </c>
      <c r="HG70" s="143">
        <v>240.49</v>
      </c>
      <c r="HH70" s="143">
        <v>240.49</v>
      </c>
      <c r="HI70" s="143">
        <v>240.49</v>
      </c>
      <c r="HJ70" s="143"/>
      <c r="HK70" s="143"/>
      <c r="HL70" s="8">
        <f t="shared" si="125"/>
        <v>1985.8277716096334</v>
      </c>
      <c r="HM70" s="290">
        <v>260.83907204125961</v>
      </c>
      <c r="HN70" s="290">
        <v>192.70964818220921</v>
      </c>
      <c r="HO70" s="290">
        <v>226.3885900277366</v>
      </c>
      <c r="HP70" s="290">
        <v>170.6710362676032</v>
      </c>
      <c r="HQ70" s="290">
        <v>193.70434150299397</v>
      </c>
      <c r="HR70" s="290">
        <v>193.24339589783239</v>
      </c>
      <c r="HS70" s="290">
        <v>178.06263031922433</v>
      </c>
      <c r="HT70" s="290">
        <v>177.01930885039604</v>
      </c>
      <c r="HU70" s="290">
        <v>198.98999933010853</v>
      </c>
      <c r="HV70" s="290">
        <v>194.19974919026942</v>
      </c>
      <c r="HW70" s="290"/>
      <c r="HX70" s="290"/>
      <c r="HY70" s="8">
        <f t="shared" si="15"/>
        <v>-68.132228390366663</v>
      </c>
      <c r="HZ70" s="8">
        <f t="shared" si="16"/>
        <v>-68.132228390366663</v>
      </c>
      <c r="IA70" s="8">
        <f t="shared" si="17"/>
        <v>0</v>
      </c>
      <c r="IB70" s="291">
        <f t="shared" si="126"/>
        <v>0</v>
      </c>
      <c r="IC70" s="291">
        <v>0</v>
      </c>
      <c r="ID70" s="150">
        <v>0</v>
      </c>
      <c r="IE70" s="150">
        <v>0</v>
      </c>
      <c r="IF70" s="291">
        <v>0</v>
      </c>
      <c r="IG70" s="291">
        <v>0</v>
      </c>
      <c r="IH70" s="291">
        <v>0</v>
      </c>
      <c r="II70" s="291">
        <v>0</v>
      </c>
      <c r="IJ70" s="291"/>
      <c r="IK70" s="291"/>
      <c r="IL70" s="291"/>
      <c r="IM70" s="291"/>
      <c r="IN70" s="291"/>
      <c r="IO70" s="88">
        <f t="shared" si="127"/>
        <v>0</v>
      </c>
      <c r="IP70" s="290">
        <v>0</v>
      </c>
      <c r="IQ70" s="290">
        <v>0</v>
      </c>
      <c r="IR70" s="290">
        <v>0</v>
      </c>
      <c r="IS70" s="290">
        <v>0</v>
      </c>
      <c r="IT70" s="290">
        <v>0</v>
      </c>
      <c r="IU70" s="290">
        <v>0</v>
      </c>
      <c r="IV70" s="290">
        <v>0</v>
      </c>
      <c r="IW70" s="290">
        <v>0</v>
      </c>
      <c r="IX70" s="290">
        <v>0</v>
      </c>
      <c r="IY70" s="290">
        <v>0</v>
      </c>
      <c r="IZ70" s="290"/>
      <c r="JA70" s="290"/>
      <c r="JB70" s="150">
        <f t="shared" si="18"/>
        <v>0</v>
      </c>
      <c r="JC70" s="88">
        <f t="shared" si="19"/>
        <v>0</v>
      </c>
      <c r="JD70" s="88">
        <f t="shared" si="20"/>
        <v>0</v>
      </c>
      <c r="JE70" s="291">
        <f t="shared" si="128"/>
        <v>0</v>
      </c>
      <c r="JF70" s="291">
        <v>0</v>
      </c>
      <c r="JG70" s="150">
        <v>0</v>
      </c>
      <c r="JH70" s="150">
        <v>0</v>
      </c>
      <c r="JI70" s="150">
        <v>0</v>
      </c>
      <c r="JJ70" s="150">
        <v>0</v>
      </c>
      <c r="JK70" s="150">
        <v>0</v>
      </c>
      <c r="JL70" s="150">
        <v>0</v>
      </c>
      <c r="JM70" s="150">
        <v>0</v>
      </c>
      <c r="JN70" s="150">
        <v>0</v>
      </c>
      <c r="JO70" s="150">
        <v>0</v>
      </c>
      <c r="JP70" s="150"/>
      <c r="JQ70" s="150"/>
      <c r="JR70" s="291">
        <f t="shared" si="129"/>
        <v>0</v>
      </c>
      <c r="JS70" s="290">
        <v>0</v>
      </c>
      <c r="JT70" s="290">
        <v>0</v>
      </c>
      <c r="JU70" s="290">
        <v>0</v>
      </c>
      <c r="JV70" s="290">
        <v>0</v>
      </c>
      <c r="JW70" s="290">
        <v>0</v>
      </c>
      <c r="JX70" s="290">
        <v>0</v>
      </c>
      <c r="JY70" s="290">
        <v>0</v>
      </c>
      <c r="JZ70" s="290">
        <v>0</v>
      </c>
      <c r="KA70" s="290">
        <v>0</v>
      </c>
      <c r="KB70" s="290">
        <v>0</v>
      </c>
      <c r="KC70" s="290"/>
      <c r="KD70" s="290"/>
      <c r="KE70" s="150">
        <f t="shared" si="21"/>
        <v>0</v>
      </c>
      <c r="KF70" s="88">
        <f t="shared" si="22"/>
        <v>0</v>
      </c>
      <c r="KG70" s="88">
        <f t="shared" si="23"/>
        <v>0</v>
      </c>
      <c r="KH70" s="291">
        <f t="shared" si="130"/>
        <v>1799.5</v>
      </c>
      <c r="KI70" s="291">
        <v>158.29</v>
      </c>
      <c r="KJ70" s="150">
        <v>158.29</v>
      </c>
      <c r="KK70" s="150">
        <v>158.29</v>
      </c>
      <c r="KL70" s="150">
        <v>158.29</v>
      </c>
      <c r="KM70" s="150">
        <v>158.29</v>
      </c>
      <c r="KN70" s="150">
        <v>158.29</v>
      </c>
      <c r="KO70" s="150">
        <v>212.44</v>
      </c>
      <c r="KP70" s="150">
        <v>212.44</v>
      </c>
      <c r="KQ70" s="150">
        <v>212.44</v>
      </c>
      <c r="KR70" s="150">
        <v>212.44</v>
      </c>
      <c r="KS70" s="150"/>
      <c r="KT70" s="150"/>
      <c r="KU70" s="88">
        <f t="shared" si="131"/>
        <v>2510.6110172602575</v>
      </c>
      <c r="KV70" s="290">
        <v>215.76212668593257</v>
      </c>
      <c r="KW70" s="290">
        <v>230.69688353257865</v>
      </c>
      <c r="KX70" s="290">
        <v>229.24080005465555</v>
      </c>
      <c r="KY70" s="290">
        <v>218.01694741479625</v>
      </c>
      <c r="KZ70" s="290">
        <v>227.44552723702483</v>
      </c>
      <c r="LA70" s="290">
        <v>292.72668708295868</v>
      </c>
      <c r="LB70" s="290">
        <v>271.67556308303745</v>
      </c>
      <c r="LC70" s="290">
        <v>269.76832931233525</v>
      </c>
      <c r="LD70" s="290">
        <v>278.21056103771366</v>
      </c>
      <c r="LE70" s="290">
        <v>277.06759181922445</v>
      </c>
      <c r="LF70" s="290"/>
      <c r="LG70" s="290"/>
      <c r="LH70" s="150">
        <f t="shared" si="132"/>
        <v>711.11101726025754</v>
      </c>
      <c r="LI70" s="88">
        <f t="shared" si="24"/>
        <v>0</v>
      </c>
      <c r="LJ70" s="88">
        <f t="shared" si="25"/>
        <v>711.11101726025754</v>
      </c>
      <c r="LK70" s="88">
        <f t="shared" si="133"/>
        <v>0</v>
      </c>
      <c r="LL70" s="150"/>
      <c r="LM70" s="150"/>
      <c r="LN70" s="150"/>
      <c r="LO70" s="150"/>
      <c r="LP70" s="150"/>
      <c r="LQ70" s="150"/>
      <c r="LR70" s="150"/>
      <c r="LS70" s="150"/>
      <c r="LT70" s="150"/>
      <c r="LU70" s="150"/>
      <c r="LV70" s="150"/>
      <c r="LW70" s="150"/>
      <c r="LX70" s="88">
        <f t="shared" si="26"/>
        <v>0</v>
      </c>
      <c r="LY70" s="150"/>
      <c r="LZ70" s="150"/>
      <c r="MA70" s="150"/>
      <c r="MB70" s="150"/>
      <c r="MC70" s="150"/>
      <c r="MD70" s="150"/>
      <c r="ME70" s="150"/>
      <c r="MF70" s="150"/>
      <c r="MG70" s="150"/>
      <c r="MH70" s="150"/>
      <c r="MI70" s="150"/>
      <c r="MJ70" s="291">
        <v>0</v>
      </c>
      <c r="MK70" s="150"/>
      <c r="ML70" s="88">
        <f t="shared" si="27"/>
        <v>0</v>
      </c>
      <c r="MM70" s="88">
        <f t="shared" si="28"/>
        <v>0</v>
      </c>
      <c r="MN70" s="88">
        <f t="shared" si="134"/>
        <v>3514.0599999999995</v>
      </c>
      <c r="MO70" s="88">
        <v>314.75</v>
      </c>
      <c r="MP70" s="150">
        <v>314.75</v>
      </c>
      <c r="MQ70" s="150">
        <v>314.75</v>
      </c>
      <c r="MR70" s="150">
        <v>314.75</v>
      </c>
      <c r="MS70" s="150">
        <v>314.75</v>
      </c>
      <c r="MT70" s="150">
        <v>314.75</v>
      </c>
      <c r="MU70" s="150">
        <v>406.39</v>
      </c>
      <c r="MV70" s="150">
        <v>406.39</v>
      </c>
      <c r="MW70" s="150">
        <v>406.39</v>
      </c>
      <c r="MX70" s="150">
        <v>406.39</v>
      </c>
      <c r="MY70" s="150"/>
      <c r="MZ70" s="150"/>
      <c r="NA70" s="88">
        <f t="shared" si="135"/>
        <v>4124.6963784237341</v>
      </c>
      <c r="NB70" s="8">
        <v>0</v>
      </c>
      <c r="NC70" s="8">
        <v>0</v>
      </c>
      <c r="ND70" s="8">
        <v>0</v>
      </c>
      <c r="NE70" s="8">
        <v>0</v>
      </c>
      <c r="NF70" s="8">
        <v>0</v>
      </c>
      <c r="NG70" s="8">
        <v>0</v>
      </c>
      <c r="NH70" s="8">
        <v>0</v>
      </c>
      <c r="NI70" s="8">
        <v>0</v>
      </c>
      <c r="NJ70" s="8">
        <v>0</v>
      </c>
      <c r="NK70" s="8">
        <v>4124.6963784237341</v>
      </c>
      <c r="NL70" s="8"/>
      <c r="NM70" s="8"/>
      <c r="NN70" s="150">
        <f t="shared" si="136"/>
        <v>610.63637842373464</v>
      </c>
      <c r="NO70" s="88">
        <f t="shared" si="29"/>
        <v>0</v>
      </c>
      <c r="NP70" s="88">
        <f t="shared" si="30"/>
        <v>610.63637842373464</v>
      </c>
      <c r="NQ70" s="86">
        <f t="shared" si="31"/>
        <v>1725.0399999999997</v>
      </c>
      <c r="NR70" s="289">
        <f t="shared" si="32"/>
        <v>0</v>
      </c>
      <c r="NS70" s="288">
        <f t="shared" si="33"/>
        <v>-1725.0399999999997</v>
      </c>
      <c r="NT70" s="88">
        <f t="shared" si="34"/>
        <v>-1725.0399999999997</v>
      </c>
      <c r="NU70" s="88">
        <f t="shared" si="35"/>
        <v>0</v>
      </c>
      <c r="NV70" s="290">
        <f t="shared" si="137"/>
        <v>623.79999999999984</v>
      </c>
      <c r="NW70" s="290">
        <v>56.78</v>
      </c>
      <c r="NX70" s="143">
        <v>56.78</v>
      </c>
      <c r="NY70" s="143">
        <v>56.78</v>
      </c>
      <c r="NZ70" s="290">
        <v>56.78</v>
      </c>
      <c r="OA70" s="290">
        <v>56.78</v>
      </c>
      <c r="OB70" s="290">
        <v>56.78</v>
      </c>
      <c r="OC70" s="290">
        <v>70.78</v>
      </c>
      <c r="OD70" s="290">
        <v>70.78</v>
      </c>
      <c r="OE70" s="290">
        <v>70.78</v>
      </c>
      <c r="OF70" s="290">
        <v>70.78</v>
      </c>
      <c r="OG70" s="290"/>
      <c r="OH70" s="290"/>
      <c r="OI70" s="8">
        <f t="shared" si="138"/>
        <v>0</v>
      </c>
      <c r="OJ70" s="8">
        <v>0</v>
      </c>
      <c r="OK70" s="8">
        <v>0</v>
      </c>
      <c r="OL70" s="8">
        <v>0</v>
      </c>
      <c r="OM70" s="8"/>
      <c r="ON70" s="8">
        <v>0</v>
      </c>
      <c r="OO70" s="8">
        <v>0</v>
      </c>
      <c r="OP70" s="8">
        <v>0</v>
      </c>
      <c r="OQ70" s="8">
        <v>0</v>
      </c>
      <c r="OR70" s="8">
        <v>0</v>
      </c>
      <c r="OS70" s="8">
        <v>0</v>
      </c>
      <c r="OT70" s="8"/>
      <c r="OU70" s="8"/>
      <c r="OV70" s="143">
        <f t="shared" si="139"/>
        <v>-623.79999999999984</v>
      </c>
      <c r="OW70" s="8">
        <f t="shared" si="36"/>
        <v>-623.79999999999984</v>
      </c>
      <c r="OX70" s="8">
        <f t="shared" si="37"/>
        <v>0</v>
      </c>
      <c r="OY70" s="290">
        <f t="shared" si="140"/>
        <v>861.01999999999987</v>
      </c>
      <c r="OZ70" s="290">
        <v>82.07</v>
      </c>
      <c r="PA70" s="143">
        <v>82.07</v>
      </c>
      <c r="PB70" s="143">
        <v>82.07</v>
      </c>
      <c r="PC70" s="143">
        <v>82.07</v>
      </c>
      <c r="PD70" s="143">
        <v>82.07</v>
      </c>
      <c r="PE70" s="143">
        <v>82.07</v>
      </c>
      <c r="PF70" s="143">
        <v>92.15</v>
      </c>
      <c r="PG70" s="143">
        <v>92.15</v>
      </c>
      <c r="PH70" s="143">
        <v>92.15</v>
      </c>
      <c r="PI70" s="143">
        <v>92.15</v>
      </c>
      <c r="PJ70" s="143"/>
      <c r="PK70" s="143"/>
      <c r="PL70" s="8">
        <f t="shared" si="141"/>
        <v>0</v>
      </c>
      <c r="PM70" s="290">
        <v>0</v>
      </c>
      <c r="PN70" s="290">
        <v>0</v>
      </c>
      <c r="PO70" s="290">
        <v>0</v>
      </c>
      <c r="PP70" s="290">
        <v>0</v>
      </c>
      <c r="PQ70" s="290">
        <v>0</v>
      </c>
      <c r="PR70" s="290">
        <v>0</v>
      </c>
      <c r="PS70" s="290">
        <v>0</v>
      </c>
      <c r="PT70" s="290">
        <v>0</v>
      </c>
      <c r="PU70" s="290">
        <v>0</v>
      </c>
      <c r="PV70" s="290">
        <v>0</v>
      </c>
      <c r="PW70" s="290"/>
      <c r="PX70" s="290"/>
      <c r="PY70" s="143">
        <f t="shared" si="142"/>
        <v>-861.01999999999987</v>
      </c>
      <c r="PZ70" s="8">
        <f t="shared" si="38"/>
        <v>-861.01999999999987</v>
      </c>
      <c r="QA70" s="8">
        <f t="shared" si="39"/>
        <v>0</v>
      </c>
      <c r="QB70" s="290">
        <f t="shared" si="143"/>
        <v>150.19999999999999</v>
      </c>
      <c r="QC70" s="290">
        <v>13.3</v>
      </c>
      <c r="QD70" s="143">
        <v>13.3</v>
      </c>
      <c r="QE70" s="143">
        <v>13.3</v>
      </c>
      <c r="QF70" s="143">
        <v>13.3</v>
      </c>
      <c r="QG70" s="143">
        <v>13.3</v>
      </c>
      <c r="QH70" s="143">
        <v>13.3</v>
      </c>
      <c r="QI70" s="143">
        <v>17.600000000000001</v>
      </c>
      <c r="QJ70" s="143">
        <v>17.600000000000001</v>
      </c>
      <c r="QK70" s="143">
        <v>17.600000000000001</v>
      </c>
      <c r="QL70" s="143">
        <v>17.600000000000001</v>
      </c>
      <c r="QM70" s="143"/>
      <c r="QN70" s="143"/>
      <c r="QO70" s="8">
        <f t="shared" si="144"/>
        <v>0</v>
      </c>
      <c r="QP70" s="290">
        <v>0</v>
      </c>
      <c r="QQ70" s="290">
        <v>0</v>
      </c>
      <c r="QR70" s="290">
        <v>0</v>
      </c>
      <c r="QS70" s="290"/>
      <c r="QT70" s="290">
        <v>0</v>
      </c>
      <c r="QU70" s="290"/>
      <c r="QV70" s="290"/>
      <c r="QW70" s="290">
        <v>0</v>
      </c>
      <c r="QX70" s="290"/>
      <c r="QY70" s="290">
        <v>0</v>
      </c>
      <c r="QZ70" s="290"/>
      <c r="RA70" s="290"/>
      <c r="RB70" s="143">
        <f t="shared" si="145"/>
        <v>-150.19999999999999</v>
      </c>
      <c r="RC70" s="8">
        <f t="shared" si="40"/>
        <v>-150.19999999999999</v>
      </c>
      <c r="RD70" s="8">
        <f t="shared" si="41"/>
        <v>0</v>
      </c>
      <c r="RE70" s="290">
        <f t="shared" si="146"/>
        <v>0</v>
      </c>
      <c r="RF70" s="8">
        <v>0</v>
      </c>
      <c r="RG70" s="143">
        <v>0</v>
      </c>
      <c r="RH70" s="143">
        <v>0</v>
      </c>
      <c r="RI70" s="143">
        <v>0</v>
      </c>
      <c r="RJ70" s="143">
        <v>0</v>
      </c>
      <c r="RK70" s="143">
        <v>0</v>
      </c>
      <c r="RL70" s="292">
        <v>0</v>
      </c>
      <c r="RM70" s="143">
        <v>0</v>
      </c>
      <c r="RN70" s="143">
        <v>0</v>
      </c>
      <c r="RO70" s="143">
        <v>0</v>
      </c>
      <c r="RP70" s="143"/>
      <c r="RQ70" s="143"/>
      <c r="RR70" s="8">
        <f t="shared" si="147"/>
        <v>0</v>
      </c>
      <c r="RS70" s="290">
        <v>0</v>
      </c>
      <c r="RT70" s="290"/>
      <c r="RU70" s="290">
        <v>0</v>
      </c>
      <c r="RV70" s="290">
        <v>0</v>
      </c>
      <c r="RW70" s="290">
        <v>0</v>
      </c>
      <c r="RX70" s="290">
        <v>0</v>
      </c>
      <c r="RY70" s="290"/>
      <c r="RZ70" s="290">
        <v>0</v>
      </c>
      <c r="SA70" s="290">
        <v>0</v>
      </c>
      <c r="SB70" s="290">
        <v>0</v>
      </c>
      <c r="SC70" s="290"/>
      <c r="SD70" s="290"/>
      <c r="SE70" s="8">
        <f t="shared" si="42"/>
        <v>0</v>
      </c>
      <c r="SF70" s="8">
        <f t="shared" si="43"/>
        <v>0</v>
      </c>
      <c r="SG70" s="8">
        <f t="shared" si="44"/>
        <v>0</v>
      </c>
      <c r="SH70" s="290">
        <f t="shared" si="148"/>
        <v>0</v>
      </c>
      <c r="SI70" s="290">
        <v>0</v>
      </c>
      <c r="SJ70" s="143">
        <v>0</v>
      </c>
      <c r="SK70" s="143">
        <v>0</v>
      </c>
      <c r="SL70" s="143">
        <v>0</v>
      </c>
      <c r="SM70" s="143">
        <v>0</v>
      </c>
      <c r="SN70" s="143">
        <v>0</v>
      </c>
      <c r="SO70" s="143">
        <v>0</v>
      </c>
      <c r="SP70" s="143">
        <v>0</v>
      </c>
      <c r="SQ70" s="143">
        <v>0</v>
      </c>
      <c r="SR70" s="143">
        <v>0</v>
      </c>
      <c r="SS70" s="143"/>
      <c r="ST70" s="143"/>
      <c r="SU70" s="8">
        <f t="shared" si="149"/>
        <v>0</v>
      </c>
      <c r="SV70" s="290">
        <v>0</v>
      </c>
      <c r="SW70" s="290">
        <v>0</v>
      </c>
      <c r="SX70" s="290">
        <v>0</v>
      </c>
      <c r="SY70" s="290">
        <v>0</v>
      </c>
      <c r="SZ70" s="290">
        <v>0</v>
      </c>
      <c r="TA70" s="290"/>
      <c r="TB70" s="290"/>
      <c r="TC70" s="290">
        <v>0</v>
      </c>
      <c r="TD70" s="290">
        <v>0</v>
      </c>
      <c r="TE70" s="290">
        <f>VLOOKUP(C70,'[2]Фін.рез.(витрати)'!$C$8:$AH$94,32,0)</f>
        <v>0</v>
      </c>
      <c r="TF70" s="290"/>
      <c r="TG70" s="290"/>
      <c r="TH70" s="8">
        <f t="shared" si="45"/>
        <v>0</v>
      </c>
      <c r="TI70" s="8">
        <f t="shared" si="46"/>
        <v>0</v>
      </c>
      <c r="TJ70" s="8">
        <f t="shared" si="47"/>
        <v>0</v>
      </c>
      <c r="TK70" s="290">
        <f t="shared" si="150"/>
        <v>74.94</v>
      </c>
      <c r="TL70" s="290">
        <v>6.61</v>
      </c>
      <c r="TM70" s="143">
        <v>6.61</v>
      </c>
      <c r="TN70" s="143">
        <v>6.61</v>
      </c>
      <c r="TO70" s="143">
        <v>6.61</v>
      </c>
      <c r="TP70" s="143">
        <v>6.61</v>
      </c>
      <c r="TQ70" s="143">
        <v>6.61</v>
      </c>
      <c r="TR70" s="143">
        <v>8.82</v>
      </c>
      <c r="TS70" s="143">
        <v>8.82</v>
      </c>
      <c r="TT70" s="143">
        <v>8.82</v>
      </c>
      <c r="TU70" s="143">
        <v>8.82</v>
      </c>
      <c r="TV70" s="143"/>
      <c r="TW70" s="143"/>
      <c r="TX70" s="8">
        <f t="shared" si="151"/>
        <v>0</v>
      </c>
      <c r="TY70" s="290">
        <v>0</v>
      </c>
      <c r="TZ70" s="290">
        <v>0</v>
      </c>
      <c r="UA70" s="290">
        <v>0</v>
      </c>
      <c r="UB70" s="290">
        <v>0</v>
      </c>
      <c r="UC70" s="290">
        <v>0</v>
      </c>
      <c r="UD70" s="290">
        <v>0</v>
      </c>
      <c r="UE70" s="290">
        <v>0</v>
      </c>
      <c r="UF70" s="290">
        <v>0</v>
      </c>
      <c r="UG70" s="290">
        <v>0</v>
      </c>
      <c r="UH70" s="290">
        <f>VLOOKUP(C70,'[2]Фін.рез.(витрати)'!$C$8:$AI$94,33,0)</f>
        <v>0</v>
      </c>
      <c r="UI70" s="290"/>
      <c r="UJ70" s="290"/>
      <c r="UK70" s="8">
        <f t="shared" si="48"/>
        <v>-74.94</v>
      </c>
      <c r="UL70" s="8">
        <f t="shared" si="49"/>
        <v>-74.94</v>
      </c>
      <c r="UM70" s="8">
        <f t="shared" si="50"/>
        <v>0</v>
      </c>
      <c r="UN70" s="290">
        <f t="shared" si="152"/>
        <v>15.08</v>
      </c>
      <c r="UO70" s="290">
        <v>1.34</v>
      </c>
      <c r="UP70" s="143">
        <v>1.34</v>
      </c>
      <c r="UQ70" s="143">
        <v>1.34</v>
      </c>
      <c r="UR70" s="143">
        <v>1.34</v>
      </c>
      <c r="US70" s="143">
        <v>1.34</v>
      </c>
      <c r="UT70" s="143">
        <v>1.34</v>
      </c>
      <c r="UU70" s="143">
        <v>1.76</v>
      </c>
      <c r="UV70" s="143">
        <v>1.76</v>
      </c>
      <c r="UW70" s="143">
        <v>1.76</v>
      </c>
      <c r="UX70" s="143">
        <v>1.76</v>
      </c>
      <c r="UY70" s="143"/>
      <c r="UZ70" s="143"/>
      <c r="VA70" s="8">
        <f t="shared" si="51"/>
        <v>0</v>
      </c>
      <c r="VB70" s="143"/>
      <c r="VC70" s="143"/>
      <c r="VD70" s="143"/>
      <c r="VE70" s="143"/>
      <c r="VF70" s="143"/>
      <c r="VG70" s="143"/>
      <c r="VH70" s="143"/>
      <c r="VI70" s="143"/>
      <c r="VJ70" s="143"/>
      <c r="VK70" s="143"/>
      <c r="VL70" s="143"/>
      <c r="VM70" s="143"/>
      <c r="VN70" s="8">
        <f t="shared" si="52"/>
        <v>-15.08</v>
      </c>
      <c r="VO70" s="8">
        <f t="shared" si="53"/>
        <v>-15.08</v>
      </c>
      <c r="VP70" s="8">
        <f t="shared" si="54"/>
        <v>0</v>
      </c>
      <c r="VQ70" s="88">
        <f t="shared" si="55"/>
        <v>0</v>
      </c>
      <c r="VR70" s="150"/>
      <c r="VS70" s="150"/>
      <c r="VT70" s="150"/>
      <c r="VU70" s="150"/>
      <c r="VV70" s="150"/>
      <c r="VW70" s="150"/>
      <c r="VX70" s="150"/>
      <c r="VY70" s="150"/>
      <c r="VZ70" s="150"/>
      <c r="WA70" s="150"/>
      <c r="WB70" s="150"/>
      <c r="WC70" s="150"/>
      <c r="WD70" s="88">
        <f t="shared" si="56"/>
        <v>0</v>
      </c>
      <c r="WE70" s="143"/>
      <c r="WF70" s="143"/>
      <c r="WG70" s="143"/>
      <c r="WH70" s="143"/>
      <c r="WI70" s="143"/>
      <c r="WJ70" s="143"/>
      <c r="WK70" s="143"/>
      <c r="WL70" s="143"/>
      <c r="WM70" s="143"/>
      <c r="WN70" s="143"/>
      <c r="WO70" s="143"/>
      <c r="WP70" s="143"/>
      <c r="WQ70" s="88">
        <f t="shared" si="57"/>
        <v>0</v>
      </c>
      <c r="WR70" s="88">
        <f t="shared" si="58"/>
        <v>0</v>
      </c>
      <c r="WS70" s="88">
        <f t="shared" si="59"/>
        <v>0</v>
      </c>
      <c r="WT70" s="291">
        <f t="shared" si="153"/>
        <v>11036.740000000002</v>
      </c>
      <c r="WU70" s="291">
        <v>1032.33</v>
      </c>
      <c r="WV70" s="150">
        <v>1032.33</v>
      </c>
      <c r="WW70" s="150">
        <v>1032.33</v>
      </c>
      <c r="WX70" s="150">
        <v>1032.33</v>
      </c>
      <c r="WY70" s="150">
        <v>1032.33</v>
      </c>
      <c r="WZ70" s="150">
        <v>1032.33</v>
      </c>
      <c r="XA70" s="150">
        <v>1210.69</v>
      </c>
      <c r="XB70" s="150">
        <v>1210.69</v>
      </c>
      <c r="XC70" s="150">
        <v>1210.69</v>
      </c>
      <c r="XD70" s="150">
        <v>1210.69</v>
      </c>
      <c r="XE70" s="150"/>
      <c r="XF70" s="150"/>
      <c r="XG70" s="291">
        <f t="shared" si="154"/>
        <v>12332.548045008607</v>
      </c>
      <c r="XH70" s="290">
        <v>1331.4880287345616</v>
      </c>
      <c r="XI70" s="290">
        <v>1348.4632023353297</v>
      </c>
      <c r="XJ70" s="290"/>
      <c r="XK70" s="290">
        <v>1046.1794487074169</v>
      </c>
      <c r="XL70" s="290">
        <v>1206.1634086238475</v>
      </c>
      <c r="XM70" s="290">
        <v>1575.0064035901164</v>
      </c>
      <c r="XN70" s="290">
        <v>1490.5277986045414</v>
      </c>
      <c r="XO70" s="290">
        <v>1445.5786462560766</v>
      </c>
      <c r="XP70" s="290">
        <v>1412.5765220951382</v>
      </c>
      <c r="XQ70" s="290">
        <f>VLOOKUP(C70,'[2]Фін.рез.(витрати)'!$C$8:$AL$94,36,0)</f>
        <v>1476.5645860615814</v>
      </c>
      <c r="XR70" s="290"/>
      <c r="XS70" s="290"/>
      <c r="XT70" s="88">
        <f t="shared" si="60"/>
        <v>1295.8080450086054</v>
      </c>
      <c r="XU70" s="88">
        <f t="shared" si="61"/>
        <v>0</v>
      </c>
      <c r="XV70" s="88">
        <f t="shared" si="62"/>
        <v>1295.8080450086054</v>
      </c>
      <c r="XW70" s="291">
        <f t="shared" si="155"/>
        <v>2921.6600000000008</v>
      </c>
      <c r="XX70" s="291">
        <v>258.13</v>
      </c>
      <c r="XY70" s="150">
        <v>258.13</v>
      </c>
      <c r="XZ70" s="150">
        <v>258.13</v>
      </c>
      <c r="YA70" s="150">
        <v>258.13</v>
      </c>
      <c r="YB70" s="150">
        <v>258.13</v>
      </c>
      <c r="YC70" s="150">
        <v>258.13</v>
      </c>
      <c r="YD70" s="150">
        <v>343.22</v>
      </c>
      <c r="YE70" s="150">
        <v>343.22</v>
      </c>
      <c r="YF70" s="150">
        <v>343.22</v>
      </c>
      <c r="YG70" s="150">
        <v>343.22</v>
      </c>
      <c r="YH70" s="150"/>
      <c r="YI70" s="150"/>
      <c r="YJ70" s="88">
        <f t="shared" si="156"/>
        <v>2289.5003529555715</v>
      </c>
      <c r="YK70" s="290">
        <v>265.7726362257402</v>
      </c>
      <c r="YL70" s="290">
        <v>200.13782869507645</v>
      </c>
      <c r="YM70" s="290">
        <v>204.81087522340704</v>
      </c>
      <c r="YN70" s="290">
        <v>199.16831554119284</v>
      </c>
      <c r="YO70" s="290">
        <v>196.44088166236929</v>
      </c>
      <c r="YP70" s="290">
        <v>257.38671056692681</v>
      </c>
      <c r="YQ70" s="290">
        <v>245.80187966970141</v>
      </c>
      <c r="YR70" s="290">
        <v>243.14220025559533</v>
      </c>
      <c r="YS70" s="290">
        <v>235.282543913735</v>
      </c>
      <c r="YT70" s="290">
        <f>VLOOKUP(C70,'[2]Фін.рез.(витрати)'!$C$8:$AM$94,37,0)</f>
        <v>241.55648120182741</v>
      </c>
      <c r="YU70" s="290"/>
      <c r="YV70" s="290"/>
      <c r="YW70" s="143">
        <f t="shared" si="157"/>
        <v>-632.15964704442922</v>
      </c>
      <c r="YX70" s="88">
        <f t="shared" si="63"/>
        <v>-632.15964704442922</v>
      </c>
      <c r="YY70" s="88">
        <f t="shared" si="64"/>
        <v>0</v>
      </c>
      <c r="YZ70" s="291">
        <f t="shared" si="158"/>
        <v>2324.7399999999998</v>
      </c>
      <c r="ZA70" s="291">
        <v>220.13</v>
      </c>
      <c r="ZB70" s="150">
        <v>220.13</v>
      </c>
      <c r="ZC70" s="150">
        <v>220.13</v>
      </c>
      <c r="ZD70" s="150">
        <v>220.13</v>
      </c>
      <c r="ZE70" s="150">
        <v>220.13</v>
      </c>
      <c r="ZF70" s="150">
        <v>220.13</v>
      </c>
      <c r="ZG70" s="150">
        <v>250.99</v>
      </c>
      <c r="ZH70" s="150">
        <v>250.99</v>
      </c>
      <c r="ZI70" s="150">
        <v>250.99</v>
      </c>
      <c r="ZJ70" s="150">
        <v>250.99</v>
      </c>
      <c r="ZK70" s="150"/>
      <c r="ZL70" s="150"/>
      <c r="ZM70" s="88">
        <f t="shared" si="159"/>
        <v>3127.6587556020759</v>
      </c>
      <c r="ZN70" s="291"/>
      <c r="ZO70" s="290">
        <v>287.65800624014724</v>
      </c>
      <c r="ZP70" s="290">
        <v>2073.5536404691575</v>
      </c>
      <c r="ZQ70" s="290">
        <v>766.44710889277133</v>
      </c>
      <c r="ZR70" s="290"/>
      <c r="ZS70" s="290"/>
      <c r="ZT70" s="290"/>
      <c r="ZU70" s="290"/>
      <c r="ZV70" s="290"/>
      <c r="ZW70" s="290"/>
      <c r="ZX70" s="290"/>
      <c r="ZY70" s="290"/>
      <c r="ZZ70" s="88">
        <f t="shared" si="65"/>
        <v>802.91875560207609</v>
      </c>
      <c r="AAA70" s="88">
        <f t="shared" si="66"/>
        <v>0</v>
      </c>
      <c r="AAB70" s="88">
        <f t="shared" si="67"/>
        <v>802.91875560207609</v>
      </c>
      <c r="AAC70" s="291">
        <f t="shared" si="160"/>
        <v>0</v>
      </c>
      <c r="AAD70" s="291">
        <v>0</v>
      </c>
      <c r="AAE70" s="150">
        <v>0</v>
      </c>
      <c r="AAF70" s="150">
        <v>0</v>
      </c>
      <c r="AAG70" s="150">
        <v>0</v>
      </c>
      <c r="AAH70" s="150">
        <v>0</v>
      </c>
      <c r="AAI70" s="150">
        <v>0</v>
      </c>
      <c r="AAJ70" s="150">
        <v>0</v>
      </c>
      <c r="AAK70" s="150">
        <v>0</v>
      </c>
      <c r="AAL70" s="150">
        <v>0</v>
      </c>
      <c r="AAM70" s="150">
        <v>0</v>
      </c>
      <c r="AAN70" s="150"/>
      <c r="AAO70" s="150"/>
      <c r="AAP70" s="88">
        <f t="shared" si="161"/>
        <v>0</v>
      </c>
      <c r="AAQ70" s="290">
        <v>0</v>
      </c>
      <c r="AAR70" s="290">
        <v>0</v>
      </c>
      <c r="AAS70" s="290">
        <v>0</v>
      </c>
      <c r="AAT70" s="290">
        <v>0</v>
      </c>
      <c r="AAU70" s="290">
        <v>0</v>
      </c>
      <c r="AAV70" s="290">
        <v>0</v>
      </c>
      <c r="AAW70" s="290">
        <v>0</v>
      </c>
      <c r="AAX70" s="290">
        <v>0</v>
      </c>
      <c r="AAY70" s="290">
        <v>0</v>
      </c>
      <c r="AAZ70" s="290">
        <f>VLOOKUP(C70,'[2]Фін.рез.(витрати)'!$C$8:$AO$94,39,0)</f>
        <v>0</v>
      </c>
      <c r="ABA70" s="290"/>
      <c r="ABB70" s="290"/>
      <c r="ABC70" s="88">
        <f t="shared" si="68"/>
        <v>0</v>
      </c>
      <c r="ABD70" s="88">
        <f t="shared" si="69"/>
        <v>0</v>
      </c>
      <c r="ABE70" s="88">
        <f t="shared" si="70"/>
        <v>0</v>
      </c>
      <c r="ABF70" s="291">
        <f t="shared" si="162"/>
        <v>0</v>
      </c>
      <c r="ABG70" s="291">
        <v>0</v>
      </c>
      <c r="ABH70" s="150">
        <v>0</v>
      </c>
      <c r="ABI70" s="150">
        <v>0</v>
      </c>
      <c r="ABJ70" s="150">
        <v>0</v>
      </c>
      <c r="ABK70" s="150">
        <v>0</v>
      </c>
      <c r="ABL70" s="150">
        <v>0</v>
      </c>
      <c r="ABM70" s="150">
        <v>0</v>
      </c>
      <c r="ABN70" s="150">
        <v>0</v>
      </c>
      <c r="ABO70" s="150">
        <v>0</v>
      </c>
      <c r="ABP70" s="150">
        <v>0</v>
      </c>
      <c r="ABQ70" s="150"/>
      <c r="ABR70" s="150"/>
      <c r="ABS70" s="88">
        <f t="shared" si="163"/>
        <v>0</v>
      </c>
      <c r="ABT70" s="290">
        <v>0</v>
      </c>
      <c r="ABU70" s="290"/>
      <c r="ABV70" s="290"/>
      <c r="ABW70" s="290"/>
      <c r="ABX70" s="290"/>
      <c r="ABY70" s="290"/>
      <c r="ABZ70" s="290"/>
      <c r="ACA70" s="290">
        <v>0</v>
      </c>
      <c r="ACB70" s="290">
        <v>0</v>
      </c>
      <c r="ACC70" s="290">
        <f>VLOOKUP(C70,'[2]Фін.рез.(витрати)'!$C$8:$AP$94,40,0)</f>
        <v>0</v>
      </c>
      <c r="ACD70" s="290"/>
      <c r="ACE70" s="290"/>
      <c r="ACF70" s="88">
        <f t="shared" si="71"/>
        <v>0</v>
      </c>
      <c r="ACG70" s="88">
        <f t="shared" si="72"/>
        <v>0</v>
      </c>
      <c r="ACH70" s="88">
        <f t="shared" si="73"/>
        <v>0</v>
      </c>
      <c r="ACI70" s="86">
        <f t="shared" si="74"/>
        <v>422.84000000000003</v>
      </c>
      <c r="ACJ70" s="88">
        <f t="shared" si="75"/>
        <v>650.03382356400004</v>
      </c>
      <c r="ACK70" s="288">
        <f t="shared" si="76"/>
        <v>227.19382356400001</v>
      </c>
      <c r="ACL70" s="88">
        <f t="shared" si="77"/>
        <v>0</v>
      </c>
      <c r="ACM70" s="88">
        <f t="shared" si="78"/>
        <v>227.19382356400001</v>
      </c>
      <c r="ACN70" s="290">
        <f t="shared" si="164"/>
        <v>422.84000000000003</v>
      </c>
      <c r="ACO70" s="290">
        <v>43.52</v>
      </c>
      <c r="ACP70" s="143">
        <v>43.52</v>
      </c>
      <c r="ACQ70" s="143">
        <v>43.52</v>
      </c>
      <c r="ACR70" s="143">
        <v>43.52</v>
      </c>
      <c r="ACS70" s="143">
        <v>43.52</v>
      </c>
      <c r="ACT70" s="143">
        <v>43.52</v>
      </c>
      <c r="ACU70" s="143">
        <v>40.43</v>
      </c>
      <c r="ACV70" s="143">
        <v>40.43</v>
      </c>
      <c r="ACW70" s="143">
        <v>40.43</v>
      </c>
      <c r="ACX70" s="143">
        <v>40.43</v>
      </c>
      <c r="ACY70" s="143"/>
      <c r="ACZ70" s="143"/>
      <c r="ADA70" s="8">
        <f t="shared" si="165"/>
        <v>650.03382356400004</v>
      </c>
      <c r="ADB70" s="290">
        <v>201.10662720000002</v>
      </c>
      <c r="ADC70" s="290">
        <v>139.27821458400001</v>
      </c>
      <c r="ADD70" s="290">
        <v>122.603976</v>
      </c>
      <c r="ADE70" s="290">
        <v>113.850072</v>
      </c>
      <c r="ADF70" s="290">
        <v>61.272205380000003</v>
      </c>
      <c r="ADG70" s="290">
        <v>0</v>
      </c>
      <c r="ADH70" s="290">
        <v>0</v>
      </c>
      <c r="ADI70" s="290">
        <v>7.9169543999999998</v>
      </c>
      <c r="ADJ70" s="290">
        <v>0</v>
      </c>
      <c r="ADK70" s="290">
        <f>VLOOKUP(C70,'[2]Фін.рез.(витрати)'!$C$8:$AR$94,42,0)</f>
        <v>4.0057739999999997</v>
      </c>
      <c r="ADL70" s="290"/>
      <c r="ADM70" s="290"/>
      <c r="ADN70" s="8">
        <f t="shared" si="79"/>
        <v>227.19382356400001</v>
      </c>
      <c r="ADO70" s="8">
        <f t="shared" si="80"/>
        <v>0</v>
      </c>
      <c r="ADP70" s="8">
        <f t="shared" si="81"/>
        <v>227.19382356400001</v>
      </c>
      <c r="ADQ70" s="290">
        <f t="shared" si="166"/>
        <v>0</v>
      </c>
      <c r="ADR70" s="290">
        <v>0</v>
      </c>
      <c r="ADS70" s="143">
        <v>0</v>
      </c>
      <c r="ADT70" s="143">
        <v>0</v>
      </c>
      <c r="ADU70" s="143">
        <v>0</v>
      </c>
      <c r="ADV70" s="143">
        <v>0</v>
      </c>
      <c r="ADW70" s="143">
        <v>0</v>
      </c>
      <c r="ADX70" s="143">
        <v>0</v>
      </c>
      <c r="ADY70" s="143">
        <v>0</v>
      </c>
      <c r="ADZ70" s="143">
        <v>0</v>
      </c>
      <c r="AEA70" s="143">
        <v>0</v>
      </c>
      <c r="AEB70" s="143"/>
      <c r="AEC70" s="143"/>
      <c r="AED70" s="8">
        <f t="shared" si="167"/>
        <v>0</v>
      </c>
      <c r="AEE70" s="290">
        <v>0</v>
      </c>
      <c r="AEF70" s="290">
        <v>0</v>
      </c>
      <c r="AEG70" s="290">
        <v>0</v>
      </c>
      <c r="AEH70" s="290">
        <v>0</v>
      </c>
      <c r="AEI70" s="290">
        <v>0</v>
      </c>
      <c r="AEJ70" s="290">
        <v>0</v>
      </c>
      <c r="AEK70" s="290">
        <v>0</v>
      </c>
      <c r="AEL70" s="290">
        <v>0</v>
      </c>
      <c r="AEM70" s="290">
        <v>0</v>
      </c>
      <c r="AEN70" s="290">
        <f>VLOOKUP(C70,'[2]Фін.рез.(витрати)'!$C$8:$AS$94,43,0)</f>
        <v>0</v>
      </c>
      <c r="AEO70" s="290"/>
      <c r="AEP70" s="290"/>
      <c r="AEQ70" s="8">
        <f t="shared" si="82"/>
        <v>0</v>
      </c>
      <c r="AER70" s="8">
        <f t="shared" si="83"/>
        <v>0</v>
      </c>
      <c r="AES70" s="8">
        <f t="shared" si="84"/>
        <v>0</v>
      </c>
      <c r="AET70" s="290">
        <f t="shared" si="168"/>
        <v>0</v>
      </c>
      <c r="AEU70" s="290"/>
      <c r="AEV70" s="143"/>
      <c r="AEW70" s="143"/>
      <c r="AEX70" s="143"/>
      <c r="AEY70" s="143"/>
      <c r="AEZ70" s="143"/>
      <c r="AFA70" s="143"/>
      <c r="AFB70" s="143"/>
      <c r="AFC70" s="143"/>
      <c r="AFD70" s="143"/>
      <c r="AFE70" s="143"/>
      <c r="AFF70" s="143"/>
      <c r="AFG70" s="8">
        <f t="shared" si="169"/>
        <v>0</v>
      </c>
      <c r="AFH70" s="290"/>
      <c r="AFI70" s="290"/>
      <c r="AFJ70" s="290"/>
      <c r="AFK70" s="290"/>
      <c r="AFL70" s="290"/>
      <c r="AFM70" s="290"/>
      <c r="AFN70" s="290"/>
      <c r="AFO70" s="290"/>
      <c r="AFP70" s="290"/>
      <c r="AFQ70" s="290"/>
      <c r="AFR70" s="290"/>
      <c r="AFS70" s="290"/>
      <c r="AFT70" s="8">
        <f t="shared" si="85"/>
        <v>0</v>
      </c>
      <c r="AFU70" s="8">
        <f t="shared" si="86"/>
        <v>0</v>
      </c>
      <c r="AFV70" s="94">
        <f t="shared" si="87"/>
        <v>0</v>
      </c>
      <c r="AFW70" s="293">
        <f t="shared" si="88"/>
        <v>29355.780000000002</v>
      </c>
      <c r="AFX70" s="294">
        <f t="shared" si="89"/>
        <v>32499.219640104446</v>
      </c>
      <c r="AFY70" s="295">
        <f t="shared" si="90"/>
        <v>3143.4396401044432</v>
      </c>
      <c r="AFZ70" s="8">
        <f t="shared" si="170"/>
        <v>0</v>
      </c>
      <c r="AGA70" s="95">
        <f t="shared" si="171"/>
        <v>3143.4396401044432</v>
      </c>
      <c r="AGB70" s="296">
        <f t="shared" si="91"/>
        <v>35226.936000000002</v>
      </c>
      <c r="AGC70" s="295">
        <f t="shared" si="91"/>
        <v>38999.063568125333</v>
      </c>
      <c r="AGD70" s="295">
        <f t="shared" si="92"/>
        <v>3772.1275681253319</v>
      </c>
      <c r="AGE70" s="8">
        <f t="shared" si="93"/>
        <v>0</v>
      </c>
      <c r="AGF70" s="94">
        <f t="shared" si="94"/>
        <v>3772.1275681253319</v>
      </c>
      <c r="AGG70" s="107">
        <f t="shared" si="172"/>
        <v>1761.3468000000003</v>
      </c>
      <c r="AGH70" s="140">
        <f t="shared" si="173"/>
        <v>1949.9531784062667</v>
      </c>
      <c r="AGI70" s="295">
        <f t="shared" si="95"/>
        <v>188.60637840626646</v>
      </c>
      <c r="AGJ70" s="8">
        <f t="shared" si="96"/>
        <v>0</v>
      </c>
      <c r="AGK70" s="95">
        <f t="shared" si="97"/>
        <v>188.60637840626646</v>
      </c>
      <c r="AGL70" s="108">
        <f t="shared" si="174"/>
        <v>36988.282800000001</v>
      </c>
      <c r="AGM70" s="108">
        <f t="shared" si="174"/>
        <v>40949.016746531597</v>
      </c>
      <c r="AGN70" s="297">
        <f t="shared" si="99"/>
        <v>3960.7339465315963</v>
      </c>
      <c r="AGO70" s="108">
        <f t="shared" si="100"/>
        <v>0</v>
      </c>
      <c r="AGP70" s="109">
        <f t="shared" si="101"/>
        <v>3960.7339465315963</v>
      </c>
      <c r="AGQ70" s="139">
        <f t="shared" si="175"/>
        <v>4.7619047619047616E-2</v>
      </c>
      <c r="AGR70" s="298"/>
      <c r="AGS70" s="298">
        <v>0.05</v>
      </c>
      <c r="AGT70" s="299"/>
      <c r="AGU70" s="177"/>
      <c r="AGV70" s="9"/>
      <c r="AGW70" s="9"/>
      <c r="AGX70" s="9"/>
      <c r="AGY70" s="9"/>
      <c r="AGZ70" s="9"/>
      <c r="AHA70" s="9"/>
      <c r="AHB70" s="9"/>
      <c r="AHC70" s="9"/>
      <c r="AHD70" s="9"/>
      <c r="AHE70" s="9"/>
      <c r="AHF70" s="9"/>
      <c r="AHG70" s="9"/>
      <c r="AHH70" s="9"/>
    </row>
    <row r="71" spans="1:892" s="141" customFormat="1" ht="12.75" outlineLevel="1" x14ac:dyDescent="0.25">
      <c r="A71" s="154">
        <v>501</v>
      </c>
      <c r="B71" s="285">
        <v>3</v>
      </c>
      <c r="C71" s="300" t="s">
        <v>772</v>
      </c>
      <c r="D71" s="301">
        <v>5</v>
      </c>
      <c r="E71" s="149">
        <v>2907.66</v>
      </c>
      <c r="F71" s="288">
        <f t="shared" si="0"/>
        <v>31396.799999999996</v>
      </c>
      <c r="G71" s="289">
        <f t="shared" si="1"/>
        <v>34736.061310452482</v>
      </c>
      <c r="H71" s="288">
        <f t="shared" si="2"/>
        <v>3339.2613104524862</v>
      </c>
      <c r="I71" s="88">
        <f t="shared" si="3"/>
        <v>0</v>
      </c>
      <c r="J71" s="88">
        <f t="shared" si="4"/>
        <v>3339.2613104524862</v>
      </c>
      <c r="K71" s="290">
        <f t="shared" si="102"/>
        <v>5728.2800000000007</v>
      </c>
      <c r="L71" s="143">
        <v>506.42</v>
      </c>
      <c r="M71" s="143">
        <v>506.42</v>
      </c>
      <c r="N71" s="143">
        <v>506.42</v>
      </c>
      <c r="O71" s="143">
        <v>506.42</v>
      </c>
      <c r="P71" s="143">
        <v>506.42</v>
      </c>
      <c r="Q71" s="143">
        <v>506.42</v>
      </c>
      <c r="R71" s="143">
        <v>672.44</v>
      </c>
      <c r="S71" s="143">
        <v>672.44</v>
      </c>
      <c r="T71" s="143">
        <v>672.44</v>
      </c>
      <c r="U71" s="143">
        <v>672.44</v>
      </c>
      <c r="V71" s="143"/>
      <c r="W71" s="143"/>
      <c r="X71" s="143">
        <f t="shared" si="103"/>
        <v>6720.4362771829828</v>
      </c>
      <c r="Y71" s="290">
        <v>0</v>
      </c>
      <c r="Z71" s="290">
        <v>0</v>
      </c>
      <c r="AA71" s="290">
        <v>3077.8686198958544</v>
      </c>
      <c r="AB71" s="290">
        <v>0</v>
      </c>
      <c r="AC71" s="290">
        <v>0</v>
      </c>
      <c r="AD71" s="290">
        <v>0</v>
      </c>
      <c r="AE71" s="290">
        <v>0</v>
      </c>
      <c r="AF71" s="290">
        <v>0</v>
      </c>
      <c r="AG71" s="290">
        <v>3642.5676572871284</v>
      </c>
      <c r="AH71" s="290">
        <v>0</v>
      </c>
      <c r="AI71" s="290"/>
      <c r="AJ71" s="290"/>
      <c r="AK71" s="143"/>
      <c r="AL71" s="143">
        <f t="shared" si="104"/>
        <v>0</v>
      </c>
      <c r="AM71" s="143">
        <f t="shared" si="5"/>
        <v>0</v>
      </c>
      <c r="AN71" s="290">
        <f t="shared" si="105"/>
        <v>1554.1</v>
      </c>
      <c r="AO71" s="143">
        <v>136.77000000000001</v>
      </c>
      <c r="AP71" s="143">
        <v>136.77000000000001</v>
      </c>
      <c r="AQ71" s="143">
        <v>136.77000000000001</v>
      </c>
      <c r="AR71" s="143">
        <v>136.77000000000001</v>
      </c>
      <c r="AS71" s="143">
        <v>136.77000000000001</v>
      </c>
      <c r="AT71" s="143">
        <v>136.77000000000001</v>
      </c>
      <c r="AU71" s="143">
        <v>183.37</v>
      </c>
      <c r="AV71" s="143">
        <v>183.37</v>
      </c>
      <c r="AW71" s="143">
        <v>183.37</v>
      </c>
      <c r="AX71" s="143">
        <v>183.37</v>
      </c>
      <c r="AY71" s="143"/>
      <c r="AZ71" s="143"/>
      <c r="BA71" s="8">
        <f t="shared" si="106"/>
        <v>2024.4827603619301</v>
      </c>
      <c r="BB71" s="290">
        <v>0</v>
      </c>
      <c r="BC71" s="290">
        <v>0</v>
      </c>
      <c r="BD71" s="290">
        <v>927.17755392693869</v>
      </c>
      <c r="BE71" s="290">
        <v>0</v>
      </c>
      <c r="BF71" s="290">
        <v>0</v>
      </c>
      <c r="BG71" s="290">
        <v>0</v>
      </c>
      <c r="BH71" s="290">
        <v>0</v>
      </c>
      <c r="BI71" s="290">
        <v>0</v>
      </c>
      <c r="BJ71" s="290">
        <v>1097.3052064349913</v>
      </c>
      <c r="BK71" s="290">
        <v>0</v>
      </c>
      <c r="BL71" s="290"/>
      <c r="BM71" s="290"/>
      <c r="BN71" s="143"/>
      <c r="BO71" s="8">
        <f t="shared" si="6"/>
        <v>0</v>
      </c>
      <c r="BP71" s="8">
        <f t="shared" si="7"/>
        <v>0</v>
      </c>
      <c r="BQ71" s="290">
        <f t="shared" si="107"/>
        <v>1807.8799999999997</v>
      </c>
      <c r="BR71" s="143">
        <v>171.9</v>
      </c>
      <c r="BS71" s="263">
        <v>171.9</v>
      </c>
      <c r="BT71" s="143">
        <v>171.9</v>
      </c>
      <c r="BU71" s="143">
        <v>171.9</v>
      </c>
      <c r="BV71" s="143">
        <v>171.9</v>
      </c>
      <c r="BW71" s="143">
        <v>171.9</v>
      </c>
      <c r="BX71" s="143">
        <v>194.12</v>
      </c>
      <c r="BY71" s="143">
        <v>194.12</v>
      </c>
      <c r="BZ71" s="143">
        <v>194.12</v>
      </c>
      <c r="CA71" s="143">
        <v>194.12</v>
      </c>
      <c r="CB71" s="143"/>
      <c r="CC71" s="143"/>
      <c r="CD71" s="290">
        <f t="shared" si="108"/>
        <v>1934.9778506414</v>
      </c>
      <c r="CE71" s="290">
        <v>200.21049234500001</v>
      </c>
      <c r="CF71" s="290">
        <v>195.75188933730001</v>
      </c>
      <c r="CG71" s="290">
        <v>195.29224066</v>
      </c>
      <c r="CH71" s="290">
        <v>194.30186395000001</v>
      </c>
      <c r="CI71" s="290">
        <v>195.19736095409999</v>
      </c>
      <c r="CJ71" s="290">
        <v>195.202010925</v>
      </c>
      <c r="CK71" s="290">
        <v>190.64966705000001</v>
      </c>
      <c r="CL71" s="290">
        <v>189.16023131</v>
      </c>
      <c r="CM71" s="290">
        <v>187.79173266000001</v>
      </c>
      <c r="CN71" s="290">
        <v>191.42036145</v>
      </c>
      <c r="CO71" s="290"/>
      <c r="CP71" s="290"/>
      <c r="CQ71" s="143"/>
      <c r="CR71" s="8">
        <f t="shared" si="8"/>
        <v>0</v>
      </c>
      <c r="CS71" s="8">
        <f t="shared" si="9"/>
        <v>0</v>
      </c>
      <c r="CT71" s="290">
        <f t="shared" si="109"/>
        <v>363.06</v>
      </c>
      <c r="CU71" s="290">
        <v>34.549999999999997</v>
      </c>
      <c r="CV71" s="143">
        <v>34.549999999999997</v>
      </c>
      <c r="CW71" s="143">
        <v>34.549999999999997</v>
      </c>
      <c r="CX71" s="143">
        <v>34.549999999999997</v>
      </c>
      <c r="CY71" s="143">
        <v>34.549999999999997</v>
      </c>
      <c r="CZ71" s="143">
        <v>34.549999999999997</v>
      </c>
      <c r="DA71" s="143">
        <v>38.94</v>
      </c>
      <c r="DB71" s="143">
        <v>38.94</v>
      </c>
      <c r="DC71" s="143">
        <v>38.94</v>
      </c>
      <c r="DD71" s="143">
        <v>38.94</v>
      </c>
      <c r="DE71" s="143"/>
      <c r="DF71" s="143"/>
      <c r="DG71" s="290">
        <f t="shared" si="110"/>
        <v>387.71543632859999</v>
      </c>
      <c r="DH71" s="290">
        <v>40.116582405000003</v>
      </c>
      <c r="DI71" s="290">
        <v>39.223203077699999</v>
      </c>
      <c r="DJ71" s="290">
        <v>39.131102339999998</v>
      </c>
      <c r="DK71" s="290">
        <v>38.932658549999999</v>
      </c>
      <c r="DL71" s="290">
        <v>39.112091100899995</v>
      </c>
      <c r="DM71" s="290">
        <v>39.113022825000002</v>
      </c>
      <c r="DN71" s="290">
        <v>38.20086045</v>
      </c>
      <c r="DO71" s="290">
        <v>37.902419189999996</v>
      </c>
      <c r="DP71" s="290">
        <v>37.628210339999995</v>
      </c>
      <c r="DQ71" s="290">
        <v>38.355286049999997</v>
      </c>
      <c r="DR71" s="290"/>
      <c r="DS71" s="290"/>
      <c r="DT71" s="143">
        <f t="shared" si="111"/>
        <v>24.65543632859999</v>
      </c>
      <c r="DU71" s="8">
        <f t="shared" si="10"/>
        <v>0</v>
      </c>
      <c r="DV71" s="8">
        <f t="shared" si="112"/>
        <v>24.65543632859999</v>
      </c>
      <c r="DW71" s="290">
        <f t="shared" si="176"/>
        <v>1300.18</v>
      </c>
      <c r="DX71" s="290">
        <v>114.41</v>
      </c>
      <c r="DY71" s="143">
        <v>114.41</v>
      </c>
      <c r="DZ71" s="143">
        <v>114.41</v>
      </c>
      <c r="EA71" s="143">
        <v>114.41</v>
      </c>
      <c r="EB71" s="143">
        <v>114.41</v>
      </c>
      <c r="EC71" s="143">
        <v>114.41</v>
      </c>
      <c r="ED71" s="143">
        <v>153.43</v>
      </c>
      <c r="EE71" s="143">
        <v>153.43</v>
      </c>
      <c r="EF71" s="143">
        <v>153.43</v>
      </c>
      <c r="EG71" s="143">
        <v>153.43</v>
      </c>
      <c r="EH71" s="143"/>
      <c r="EI71" s="143"/>
      <c r="EJ71" s="143"/>
      <c r="EK71" s="290">
        <f t="shared" si="113"/>
        <v>1690.5642376091246</v>
      </c>
      <c r="EL71" s="290">
        <v>0</v>
      </c>
      <c r="EM71" s="290">
        <v>0</v>
      </c>
      <c r="EN71" s="290">
        <v>774.25368672627656</v>
      </c>
      <c r="EO71" s="290">
        <v>0</v>
      </c>
      <c r="EP71" s="290">
        <v>0</v>
      </c>
      <c r="EQ71" s="290">
        <v>0</v>
      </c>
      <c r="ER71" s="290">
        <v>0</v>
      </c>
      <c r="ES71" s="290">
        <v>0</v>
      </c>
      <c r="ET71" s="290">
        <v>916.31055088284791</v>
      </c>
      <c r="EU71" s="290">
        <v>0</v>
      </c>
      <c r="EV71" s="290"/>
      <c r="EW71" s="290"/>
      <c r="EX71" s="8">
        <f t="shared" si="12"/>
        <v>390.38423760912451</v>
      </c>
      <c r="EY71" s="8">
        <f t="shared" si="114"/>
        <v>0</v>
      </c>
      <c r="EZ71" s="8">
        <f t="shared" si="115"/>
        <v>390.38423760912451</v>
      </c>
      <c r="FA71" s="290">
        <f t="shared" si="116"/>
        <v>6532.9199999999992</v>
      </c>
      <c r="FB71" s="290">
        <v>574.66</v>
      </c>
      <c r="FC71" s="143">
        <v>574.66</v>
      </c>
      <c r="FD71" s="143">
        <v>574.66</v>
      </c>
      <c r="FE71" s="143">
        <v>574.66</v>
      </c>
      <c r="FF71" s="143">
        <v>574.66</v>
      </c>
      <c r="FG71" s="143">
        <v>574.66</v>
      </c>
      <c r="FH71" s="143">
        <v>771.24</v>
      </c>
      <c r="FI71" s="143">
        <v>771.24</v>
      </c>
      <c r="FJ71" s="143">
        <v>771.24</v>
      </c>
      <c r="FK71" s="143">
        <v>771.24</v>
      </c>
      <c r="FL71" s="143"/>
      <c r="FM71" s="143"/>
      <c r="FN71" s="8">
        <f t="shared" si="117"/>
        <v>8185.9522760858717</v>
      </c>
      <c r="FO71" s="290">
        <v>0</v>
      </c>
      <c r="FP71" s="290">
        <v>0</v>
      </c>
      <c r="FQ71" s="290">
        <v>0</v>
      </c>
      <c r="FR71" s="290">
        <v>3804.1913935993771</v>
      </c>
      <c r="FS71" s="290">
        <v>0</v>
      </c>
      <c r="FT71" s="290">
        <v>0</v>
      </c>
      <c r="FU71" s="290">
        <v>0</v>
      </c>
      <c r="FV71" s="290">
        <v>0</v>
      </c>
      <c r="FW71" s="290">
        <v>4381.7608824864947</v>
      </c>
      <c r="FX71" s="290">
        <v>0</v>
      </c>
      <c r="FY71" s="290"/>
      <c r="FZ71" s="290"/>
      <c r="GA71" s="143">
        <f t="shared" si="118"/>
        <v>1653.0322760858726</v>
      </c>
      <c r="GB71" s="8">
        <f t="shared" si="119"/>
        <v>0</v>
      </c>
      <c r="GC71" s="8">
        <f t="shared" si="120"/>
        <v>1653.0322760858726</v>
      </c>
      <c r="GD71" s="290">
        <f t="shared" si="121"/>
        <v>0</v>
      </c>
      <c r="GE71" s="143"/>
      <c r="GF71" s="143"/>
      <c r="GG71" s="143"/>
      <c r="GH71" s="143"/>
      <c r="GI71" s="143"/>
      <c r="GJ71" s="143"/>
      <c r="GK71" s="143"/>
      <c r="GL71" s="143"/>
      <c r="GM71" s="143"/>
      <c r="GN71" s="143"/>
      <c r="GO71" s="143"/>
      <c r="GP71" s="143"/>
      <c r="GQ71" s="8">
        <f t="shared" si="122"/>
        <v>0</v>
      </c>
      <c r="GR71" s="290">
        <v>0</v>
      </c>
      <c r="GS71" s="290">
        <f>VLOOKUP(C71,'[2]Фін.рез.(витрати)'!$C$8:$V$94,20,0)</f>
        <v>0</v>
      </c>
      <c r="GT71" s="290"/>
      <c r="GU71" s="290"/>
      <c r="GV71" s="143">
        <f t="shared" si="123"/>
        <v>0</v>
      </c>
      <c r="GW71" s="8">
        <f t="shared" si="13"/>
        <v>0</v>
      </c>
      <c r="GX71" s="8">
        <f t="shared" si="14"/>
        <v>0</v>
      </c>
      <c r="GY71" s="290">
        <f t="shared" si="124"/>
        <v>14110.38</v>
      </c>
      <c r="GZ71" s="290">
        <v>1248.6300000000001</v>
      </c>
      <c r="HA71" s="143">
        <v>1248.6300000000001</v>
      </c>
      <c r="HB71" s="143">
        <v>1248.6300000000001</v>
      </c>
      <c r="HC71" s="143">
        <v>1248.6300000000001</v>
      </c>
      <c r="HD71" s="143">
        <v>1248.6300000000001</v>
      </c>
      <c r="HE71" s="143">
        <v>1248.6300000000001</v>
      </c>
      <c r="HF71" s="143">
        <v>1654.65</v>
      </c>
      <c r="HG71" s="143">
        <v>1654.65</v>
      </c>
      <c r="HH71" s="143">
        <v>1654.65</v>
      </c>
      <c r="HI71" s="143">
        <v>1654.65</v>
      </c>
      <c r="HJ71" s="143"/>
      <c r="HK71" s="143"/>
      <c r="HL71" s="8">
        <f t="shared" si="125"/>
        <v>13791.932472242577</v>
      </c>
      <c r="HM71" s="290">
        <v>1811.5744573354912</v>
      </c>
      <c r="HN71" s="290">
        <v>1338.4033059041744</v>
      </c>
      <c r="HO71" s="290">
        <v>1572.309638724566</v>
      </c>
      <c r="HP71" s="290">
        <v>1185.3411664509467</v>
      </c>
      <c r="HQ71" s="290">
        <v>1345.31163063756</v>
      </c>
      <c r="HR71" s="290">
        <v>1342.1102801727047</v>
      </c>
      <c r="HS71" s="290">
        <v>1236.6771219047052</v>
      </c>
      <c r="HT71" s="290">
        <v>1229.4310659019447</v>
      </c>
      <c r="HU71" s="290">
        <v>1382.0214787246653</v>
      </c>
      <c r="HV71" s="290">
        <v>1348.7523264858182</v>
      </c>
      <c r="HW71" s="290"/>
      <c r="HX71" s="290"/>
      <c r="HY71" s="8">
        <f t="shared" si="15"/>
        <v>-318.44752775742199</v>
      </c>
      <c r="HZ71" s="8">
        <f t="shared" si="16"/>
        <v>-318.44752775742199</v>
      </c>
      <c r="IA71" s="8">
        <f t="shared" si="17"/>
        <v>0</v>
      </c>
      <c r="IB71" s="291">
        <f t="shared" si="126"/>
        <v>0</v>
      </c>
      <c r="IC71" s="291">
        <v>0</v>
      </c>
      <c r="ID71" s="150">
        <v>0</v>
      </c>
      <c r="IE71" s="150">
        <v>0</v>
      </c>
      <c r="IF71" s="291">
        <v>0</v>
      </c>
      <c r="IG71" s="291">
        <v>0</v>
      </c>
      <c r="IH71" s="291">
        <v>0</v>
      </c>
      <c r="II71" s="291">
        <v>0</v>
      </c>
      <c r="IJ71" s="291"/>
      <c r="IK71" s="291"/>
      <c r="IL71" s="291"/>
      <c r="IM71" s="291"/>
      <c r="IN71" s="291"/>
      <c r="IO71" s="88">
        <f t="shared" si="127"/>
        <v>0</v>
      </c>
      <c r="IP71" s="290">
        <v>0</v>
      </c>
      <c r="IQ71" s="290">
        <v>0</v>
      </c>
      <c r="IR71" s="290">
        <v>0</v>
      </c>
      <c r="IS71" s="290">
        <v>0</v>
      </c>
      <c r="IT71" s="290">
        <v>0</v>
      </c>
      <c r="IU71" s="290">
        <v>0</v>
      </c>
      <c r="IV71" s="290">
        <v>0</v>
      </c>
      <c r="IW71" s="290">
        <v>0</v>
      </c>
      <c r="IX71" s="290">
        <v>0</v>
      </c>
      <c r="IY71" s="290">
        <v>0</v>
      </c>
      <c r="IZ71" s="290"/>
      <c r="JA71" s="290"/>
      <c r="JB71" s="150">
        <f t="shared" si="18"/>
        <v>0</v>
      </c>
      <c r="JC71" s="88">
        <f t="shared" si="19"/>
        <v>0</v>
      </c>
      <c r="JD71" s="88">
        <f t="shared" si="20"/>
        <v>0</v>
      </c>
      <c r="JE71" s="291">
        <f t="shared" si="128"/>
        <v>0</v>
      </c>
      <c r="JF71" s="291">
        <v>0</v>
      </c>
      <c r="JG71" s="150">
        <v>0</v>
      </c>
      <c r="JH71" s="150">
        <v>0</v>
      </c>
      <c r="JI71" s="150">
        <v>0</v>
      </c>
      <c r="JJ71" s="150">
        <v>0</v>
      </c>
      <c r="JK71" s="150">
        <v>0</v>
      </c>
      <c r="JL71" s="150">
        <v>0</v>
      </c>
      <c r="JM71" s="150">
        <v>0</v>
      </c>
      <c r="JN71" s="150">
        <v>0</v>
      </c>
      <c r="JO71" s="150">
        <v>0</v>
      </c>
      <c r="JP71" s="150"/>
      <c r="JQ71" s="150"/>
      <c r="JR71" s="291">
        <f t="shared" si="129"/>
        <v>0</v>
      </c>
      <c r="JS71" s="290">
        <v>0</v>
      </c>
      <c r="JT71" s="290">
        <v>0</v>
      </c>
      <c r="JU71" s="290">
        <v>0</v>
      </c>
      <c r="JV71" s="290">
        <v>0</v>
      </c>
      <c r="JW71" s="290">
        <v>0</v>
      </c>
      <c r="JX71" s="290">
        <v>0</v>
      </c>
      <c r="JY71" s="290">
        <v>0</v>
      </c>
      <c r="JZ71" s="290">
        <v>0</v>
      </c>
      <c r="KA71" s="290">
        <v>0</v>
      </c>
      <c r="KB71" s="290">
        <v>0</v>
      </c>
      <c r="KC71" s="290"/>
      <c r="KD71" s="290"/>
      <c r="KE71" s="150">
        <f t="shared" si="21"/>
        <v>0</v>
      </c>
      <c r="KF71" s="88">
        <f t="shared" si="22"/>
        <v>0</v>
      </c>
      <c r="KG71" s="88">
        <f t="shared" si="23"/>
        <v>0</v>
      </c>
      <c r="KH71" s="291">
        <f t="shared" si="130"/>
        <v>2958.2800000000007</v>
      </c>
      <c r="KI71" s="291">
        <v>260.18</v>
      </c>
      <c r="KJ71" s="150">
        <v>260.18</v>
      </c>
      <c r="KK71" s="150">
        <v>260.18</v>
      </c>
      <c r="KL71" s="150">
        <v>260.18</v>
      </c>
      <c r="KM71" s="150">
        <v>260.18</v>
      </c>
      <c r="KN71" s="150">
        <v>260.18</v>
      </c>
      <c r="KO71" s="150">
        <v>349.3</v>
      </c>
      <c r="KP71" s="150">
        <v>349.3</v>
      </c>
      <c r="KQ71" s="150">
        <v>349.3</v>
      </c>
      <c r="KR71" s="150">
        <v>349.3</v>
      </c>
      <c r="KS71" s="150"/>
      <c r="KT71" s="150"/>
      <c r="KU71" s="88">
        <f t="shared" si="131"/>
        <v>4125.1840360356</v>
      </c>
      <c r="KV71" s="290">
        <v>354.51867074063489</v>
      </c>
      <c r="KW71" s="290">
        <v>379.05796420437872</v>
      </c>
      <c r="KX71" s="290">
        <v>376.66547397910335</v>
      </c>
      <c r="KY71" s="290">
        <v>358.22356584819363</v>
      </c>
      <c r="KZ71" s="290">
        <v>373.71566187491669</v>
      </c>
      <c r="LA71" s="290">
        <v>480.97911152878163</v>
      </c>
      <c r="LB71" s="290">
        <v>446.39001745245355</v>
      </c>
      <c r="LC71" s="290">
        <v>443.25624234758908</v>
      </c>
      <c r="LD71" s="290">
        <v>457.12767018034367</v>
      </c>
      <c r="LE71" s="290">
        <v>455.24965787920394</v>
      </c>
      <c r="LF71" s="290"/>
      <c r="LG71" s="290"/>
      <c r="LH71" s="150">
        <f t="shared" si="132"/>
        <v>1166.9040360355993</v>
      </c>
      <c r="LI71" s="88">
        <f t="shared" si="24"/>
        <v>0</v>
      </c>
      <c r="LJ71" s="88">
        <f t="shared" si="25"/>
        <v>1166.9040360355993</v>
      </c>
      <c r="LK71" s="88">
        <f t="shared" si="133"/>
        <v>0</v>
      </c>
      <c r="LL71" s="150"/>
      <c r="LM71" s="150"/>
      <c r="LN71" s="150"/>
      <c r="LO71" s="150"/>
      <c r="LP71" s="150"/>
      <c r="LQ71" s="150"/>
      <c r="LR71" s="150"/>
      <c r="LS71" s="150"/>
      <c r="LT71" s="150"/>
      <c r="LU71" s="150"/>
      <c r="LV71" s="150"/>
      <c r="LW71" s="150"/>
      <c r="LX71" s="88">
        <f t="shared" si="26"/>
        <v>0</v>
      </c>
      <c r="LY71" s="150"/>
      <c r="LZ71" s="150"/>
      <c r="MA71" s="150"/>
      <c r="MB71" s="150"/>
      <c r="MC71" s="150"/>
      <c r="MD71" s="150"/>
      <c r="ME71" s="150"/>
      <c r="MF71" s="150"/>
      <c r="MG71" s="150"/>
      <c r="MH71" s="150"/>
      <c r="MI71" s="150"/>
      <c r="MJ71" s="291">
        <v>0</v>
      </c>
      <c r="MK71" s="150"/>
      <c r="ML71" s="88">
        <f t="shared" si="27"/>
        <v>0</v>
      </c>
      <c r="MM71" s="88">
        <f t="shared" si="28"/>
        <v>0</v>
      </c>
      <c r="MN71" s="88">
        <f t="shared" si="134"/>
        <v>52993.700000000012</v>
      </c>
      <c r="MO71" s="88">
        <v>5030.51</v>
      </c>
      <c r="MP71" s="150">
        <v>5030.51</v>
      </c>
      <c r="MQ71" s="150">
        <v>5030.51</v>
      </c>
      <c r="MR71" s="150">
        <v>5030.51</v>
      </c>
      <c r="MS71" s="150">
        <v>5030.51</v>
      </c>
      <c r="MT71" s="150">
        <v>5030.51</v>
      </c>
      <c r="MU71" s="150">
        <v>5702.66</v>
      </c>
      <c r="MV71" s="150">
        <v>5702.66</v>
      </c>
      <c r="MW71" s="150">
        <v>5702.66</v>
      </c>
      <c r="MX71" s="150">
        <v>5702.66</v>
      </c>
      <c r="MY71" s="150"/>
      <c r="MZ71" s="150"/>
      <c r="NA71" s="88">
        <f t="shared" si="135"/>
        <v>4247.3348205223829</v>
      </c>
      <c r="NB71" s="8">
        <v>0</v>
      </c>
      <c r="NC71" s="8">
        <v>0</v>
      </c>
      <c r="ND71" s="8">
        <v>3386.8582989974243</v>
      </c>
      <c r="NE71" s="8">
        <v>0</v>
      </c>
      <c r="NF71" s="8">
        <v>0</v>
      </c>
      <c r="NG71" s="8">
        <v>860.47652152495834</v>
      </c>
      <c r="NH71" s="8">
        <v>0</v>
      </c>
      <c r="NI71" s="8">
        <v>0</v>
      </c>
      <c r="NJ71" s="8">
        <v>0</v>
      </c>
      <c r="NK71" s="8">
        <v>0</v>
      </c>
      <c r="NL71" s="8"/>
      <c r="NM71" s="8"/>
      <c r="NN71" s="150">
        <f t="shared" si="136"/>
        <v>-48746.365179477631</v>
      </c>
      <c r="NO71" s="88">
        <f t="shared" si="29"/>
        <v>-48746.365179477631</v>
      </c>
      <c r="NP71" s="88">
        <f t="shared" si="30"/>
        <v>0</v>
      </c>
      <c r="NQ71" s="86">
        <f t="shared" si="31"/>
        <v>13856.919999999998</v>
      </c>
      <c r="NR71" s="289">
        <f t="shared" si="32"/>
        <v>21028.07</v>
      </c>
      <c r="NS71" s="288">
        <f t="shared" si="33"/>
        <v>7171.1500000000015</v>
      </c>
      <c r="NT71" s="88">
        <f t="shared" si="34"/>
        <v>0</v>
      </c>
      <c r="NU71" s="88">
        <f t="shared" si="35"/>
        <v>7171.1500000000015</v>
      </c>
      <c r="NV71" s="290">
        <f t="shared" si="137"/>
        <v>2618.36</v>
      </c>
      <c r="NW71" s="290">
        <v>237.82</v>
      </c>
      <c r="NX71" s="143">
        <v>237.82</v>
      </c>
      <c r="NY71" s="143">
        <v>237.82</v>
      </c>
      <c r="NZ71" s="290">
        <v>237.82</v>
      </c>
      <c r="OA71" s="290">
        <v>237.82</v>
      </c>
      <c r="OB71" s="290">
        <v>237.82</v>
      </c>
      <c r="OC71" s="290">
        <v>297.86</v>
      </c>
      <c r="OD71" s="290">
        <v>297.86</v>
      </c>
      <c r="OE71" s="290">
        <v>297.86</v>
      </c>
      <c r="OF71" s="290">
        <v>297.86</v>
      </c>
      <c r="OG71" s="290"/>
      <c r="OH71" s="290"/>
      <c r="OI71" s="8">
        <f t="shared" si="138"/>
        <v>0</v>
      </c>
      <c r="OJ71" s="8">
        <v>0</v>
      </c>
      <c r="OK71" s="8">
        <v>0</v>
      </c>
      <c r="OL71" s="8">
        <v>0</v>
      </c>
      <c r="OM71" s="8"/>
      <c r="ON71" s="8">
        <v>0</v>
      </c>
      <c r="OO71" s="8">
        <v>0</v>
      </c>
      <c r="OP71" s="8">
        <v>0</v>
      </c>
      <c r="OQ71" s="8">
        <v>0</v>
      </c>
      <c r="OR71" s="8">
        <v>0</v>
      </c>
      <c r="OS71" s="8">
        <v>0</v>
      </c>
      <c r="OT71" s="8"/>
      <c r="OU71" s="8"/>
      <c r="OV71" s="143">
        <f t="shared" si="139"/>
        <v>-2618.36</v>
      </c>
      <c r="OW71" s="8">
        <f t="shared" si="36"/>
        <v>-2618.36</v>
      </c>
      <c r="OX71" s="8">
        <f t="shared" si="37"/>
        <v>0</v>
      </c>
      <c r="OY71" s="290">
        <f t="shared" si="140"/>
        <v>3708.139999999999</v>
      </c>
      <c r="OZ71" s="290">
        <v>353.39</v>
      </c>
      <c r="PA71" s="143">
        <v>353.39</v>
      </c>
      <c r="PB71" s="143">
        <v>353.39</v>
      </c>
      <c r="PC71" s="143">
        <v>353.39</v>
      </c>
      <c r="PD71" s="143">
        <v>353.39</v>
      </c>
      <c r="PE71" s="143">
        <v>353.39</v>
      </c>
      <c r="PF71" s="143">
        <v>396.95</v>
      </c>
      <c r="PG71" s="143">
        <v>396.95</v>
      </c>
      <c r="PH71" s="143">
        <v>396.95</v>
      </c>
      <c r="PI71" s="143">
        <v>396.95</v>
      </c>
      <c r="PJ71" s="143"/>
      <c r="PK71" s="143"/>
      <c r="PL71" s="8">
        <f t="shared" si="141"/>
        <v>3160.3</v>
      </c>
      <c r="PM71" s="290">
        <v>0</v>
      </c>
      <c r="PN71" s="290">
        <v>0</v>
      </c>
      <c r="PO71" s="290">
        <v>3160.3</v>
      </c>
      <c r="PP71" s="290">
        <v>0</v>
      </c>
      <c r="PQ71" s="290">
        <v>0</v>
      </c>
      <c r="PR71" s="290">
        <v>0</v>
      </c>
      <c r="PS71" s="290">
        <v>0</v>
      </c>
      <c r="PT71" s="290">
        <v>0</v>
      </c>
      <c r="PU71" s="290">
        <v>0</v>
      </c>
      <c r="PV71" s="290">
        <v>0</v>
      </c>
      <c r="PW71" s="290"/>
      <c r="PX71" s="290"/>
      <c r="PY71" s="143">
        <f t="shared" si="142"/>
        <v>-547.83999999999878</v>
      </c>
      <c r="PZ71" s="8">
        <f t="shared" si="38"/>
        <v>-547.83999999999878</v>
      </c>
      <c r="QA71" s="8">
        <f t="shared" si="39"/>
        <v>0</v>
      </c>
      <c r="QB71" s="290">
        <f t="shared" si="143"/>
        <v>1104.4399999999998</v>
      </c>
      <c r="QC71" s="290">
        <v>97.86</v>
      </c>
      <c r="QD71" s="143">
        <v>97.86</v>
      </c>
      <c r="QE71" s="143">
        <v>97.86</v>
      </c>
      <c r="QF71" s="143">
        <v>97.86</v>
      </c>
      <c r="QG71" s="143">
        <v>97.86</v>
      </c>
      <c r="QH71" s="143">
        <v>97.86</v>
      </c>
      <c r="QI71" s="143">
        <v>129.32</v>
      </c>
      <c r="QJ71" s="143">
        <v>129.32</v>
      </c>
      <c r="QK71" s="143">
        <v>129.32</v>
      </c>
      <c r="QL71" s="143">
        <v>129.32</v>
      </c>
      <c r="QM71" s="143"/>
      <c r="QN71" s="143"/>
      <c r="QO71" s="8">
        <f t="shared" si="144"/>
        <v>0</v>
      </c>
      <c r="QP71" s="290">
        <v>0</v>
      </c>
      <c r="QQ71" s="290">
        <v>0</v>
      </c>
      <c r="QR71" s="290">
        <v>0</v>
      </c>
      <c r="QS71" s="290"/>
      <c r="QT71" s="290">
        <v>0</v>
      </c>
      <c r="QU71" s="290"/>
      <c r="QV71" s="290"/>
      <c r="QW71" s="290">
        <v>0</v>
      </c>
      <c r="QX71" s="290"/>
      <c r="QY71" s="290">
        <v>0</v>
      </c>
      <c r="QZ71" s="290"/>
      <c r="RA71" s="290"/>
      <c r="RB71" s="143">
        <f t="shared" si="145"/>
        <v>-1104.4399999999998</v>
      </c>
      <c r="RC71" s="8">
        <f t="shared" si="40"/>
        <v>-1104.4399999999998</v>
      </c>
      <c r="RD71" s="8">
        <f t="shared" si="41"/>
        <v>0</v>
      </c>
      <c r="RE71" s="290">
        <f t="shared" si="146"/>
        <v>4720.26</v>
      </c>
      <c r="RF71" s="8">
        <v>428.89</v>
      </c>
      <c r="RG71" s="143">
        <v>428.89</v>
      </c>
      <c r="RH71" s="143">
        <v>428.89</v>
      </c>
      <c r="RI71" s="143">
        <v>428.89</v>
      </c>
      <c r="RJ71" s="143">
        <v>428.89</v>
      </c>
      <c r="RK71" s="143">
        <v>428.89</v>
      </c>
      <c r="RL71" s="292">
        <v>536.73</v>
      </c>
      <c r="RM71" s="143">
        <v>536.73</v>
      </c>
      <c r="RN71" s="143">
        <v>536.73</v>
      </c>
      <c r="RO71" s="143">
        <v>536.73</v>
      </c>
      <c r="RP71" s="143"/>
      <c r="RQ71" s="143"/>
      <c r="RR71" s="8">
        <f t="shared" si="147"/>
        <v>3300.83</v>
      </c>
      <c r="RS71" s="290">
        <v>0</v>
      </c>
      <c r="RT71" s="290"/>
      <c r="RU71" s="290">
        <v>3300.83</v>
      </c>
      <c r="RV71" s="290">
        <v>0</v>
      </c>
      <c r="RW71" s="290">
        <v>0</v>
      </c>
      <c r="RX71" s="290">
        <v>0</v>
      </c>
      <c r="RY71" s="290"/>
      <c r="RZ71" s="290">
        <v>0</v>
      </c>
      <c r="SA71" s="290">
        <v>0</v>
      </c>
      <c r="SB71" s="290">
        <v>0</v>
      </c>
      <c r="SC71" s="290"/>
      <c r="SD71" s="290"/>
      <c r="SE71" s="8">
        <f t="shared" si="42"/>
        <v>-1419.4300000000003</v>
      </c>
      <c r="SF71" s="8">
        <f t="shared" si="43"/>
        <v>-1419.4300000000003</v>
      </c>
      <c r="SG71" s="8">
        <f t="shared" si="44"/>
        <v>0</v>
      </c>
      <c r="SH71" s="290">
        <f t="shared" si="148"/>
        <v>0</v>
      </c>
      <c r="SI71" s="290">
        <v>0</v>
      </c>
      <c r="SJ71" s="143">
        <v>0</v>
      </c>
      <c r="SK71" s="143">
        <v>0</v>
      </c>
      <c r="SL71" s="143">
        <v>0</v>
      </c>
      <c r="SM71" s="143">
        <v>0</v>
      </c>
      <c r="SN71" s="143">
        <v>0</v>
      </c>
      <c r="SO71" s="143">
        <v>0</v>
      </c>
      <c r="SP71" s="143">
        <v>0</v>
      </c>
      <c r="SQ71" s="143">
        <v>0</v>
      </c>
      <c r="SR71" s="143">
        <v>0</v>
      </c>
      <c r="SS71" s="143"/>
      <c r="ST71" s="143"/>
      <c r="SU71" s="8">
        <f t="shared" si="149"/>
        <v>14566.939999999999</v>
      </c>
      <c r="SV71" s="290">
        <v>11459.57</v>
      </c>
      <c r="SW71" s="290">
        <v>0</v>
      </c>
      <c r="SX71" s="290">
        <v>0</v>
      </c>
      <c r="SY71" s="290">
        <v>0</v>
      </c>
      <c r="SZ71" s="290">
        <v>0</v>
      </c>
      <c r="TA71" s="290"/>
      <c r="TB71" s="290"/>
      <c r="TC71" s="290">
        <v>3107.37</v>
      </c>
      <c r="TD71" s="290">
        <v>0</v>
      </c>
      <c r="TE71" s="290">
        <f>VLOOKUP(C71,'[2]Фін.рез.(витрати)'!$C$8:$AH$94,32,0)</f>
        <v>0</v>
      </c>
      <c r="TF71" s="290"/>
      <c r="TG71" s="290"/>
      <c r="TH71" s="8">
        <f t="shared" si="45"/>
        <v>14566.939999999999</v>
      </c>
      <c r="TI71" s="8">
        <f t="shared" si="46"/>
        <v>0</v>
      </c>
      <c r="TJ71" s="8">
        <f t="shared" si="47"/>
        <v>14566.939999999999</v>
      </c>
      <c r="TK71" s="290">
        <f t="shared" si="150"/>
        <v>1653.42</v>
      </c>
      <c r="TL71" s="290">
        <v>145.77000000000001</v>
      </c>
      <c r="TM71" s="143">
        <v>145.77000000000001</v>
      </c>
      <c r="TN71" s="143">
        <v>145.77000000000001</v>
      </c>
      <c r="TO71" s="143">
        <v>145.77000000000001</v>
      </c>
      <c r="TP71" s="143">
        <v>145.77000000000001</v>
      </c>
      <c r="TQ71" s="143">
        <v>145.77000000000001</v>
      </c>
      <c r="TR71" s="143">
        <v>194.7</v>
      </c>
      <c r="TS71" s="143">
        <v>194.7</v>
      </c>
      <c r="TT71" s="143">
        <v>194.7</v>
      </c>
      <c r="TU71" s="143">
        <v>194.7</v>
      </c>
      <c r="TV71" s="143"/>
      <c r="TW71" s="143"/>
      <c r="TX71" s="8">
        <f t="shared" si="151"/>
        <v>0</v>
      </c>
      <c r="TY71" s="290">
        <v>0</v>
      </c>
      <c r="TZ71" s="290">
        <v>0</v>
      </c>
      <c r="UA71" s="290">
        <v>0</v>
      </c>
      <c r="UB71" s="290">
        <v>0</v>
      </c>
      <c r="UC71" s="290">
        <v>0</v>
      </c>
      <c r="UD71" s="290">
        <v>0</v>
      </c>
      <c r="UE71" s="290">
        <v>0</v>
      </c>
      <c r="UF71" s="290">
        <v>0</v>
      </c>
      <c r="UG71" s="290">
        <v>0</v>
      </c>
      <c r="UH71" s="290">
        <f>VLOOKUP(C71,'[2]Фін.рез.(витрати)'!$C$8:$AI$94,33,0)</f>
        <v>0</v>
      </c>
      <c r="UI71" s="290"/>
      <c r="UJ71" s="290"/>
      <c r="UK71" s="8">
        <f t="shared" si="48"/>
        <v>-1653.42</v>
      </c>
      <c r="UL71" s="8">
        <f t="shared" si="49"/>
        <v>-1653.42</v>
      </c>
      <c r="UM71" s="8">
        <f t="shared" si="50"/>
        <v>0</v>
      </c>
      <c r="UN71" s="290">
        <f t="shared" si="152"/>
        <v>52.300000000000004</v>
      </c>
      <c r="UO71" s="290">
        <v>4.6500000000000004</v>
      </c>
      <c r="UP71" s="143">
        <v>4.6500000000000004</v>
      </c>
      <c r="UQ71" s="143">
        <v>4.6500000000000004</v>
      </c>
      <c r="UR71" s="143">
        <v>4.6500000000000004</v>
      </c>
      <c r="US71" s="143">
        <v>4.6500000000000004</v>
      </c>
      <c r="UT71" s="143">
        <v>4.6500000000000004</v>
      </c>
      <c r="UU71" s="143">
        <v>6.1</v>
      </c>
      <c r="UV71" s="143">
        <v>6.1</v>
      </c>
      <c r="UW71" s="143">
        <v>6.1</v>
      </c>
      <c r="UX71" s="143">
        <v>6.1</v>
      </c>
      <c r="UY71" s="143"/>
      <c r="UZ71" s="143"/>
      <c r="VA71" s="8">
        <f t="shared" si="51"/>
        <v>0</v>
      </c>
      <c r="VB71" s="143"/>
      <c r="VC71" s="143"/>
      <c r="VD71" s="143"/>
      <c r="VE71" s="143"/>
      <c r="VF71" s="143"/>
      <c r="VG71" s="143"/>
      <c r="VH71" s="143"/>
      <c r="VI71" s="143"/>
      <c r="VJ71" s="143"/>
      <c r="VK71" s="143"/>
      <c r="VL71" s="143"/>
      <c r="VM71" s="143"/>
      <c r="VN71" s="8">
        <f t="shared" si="52"/>
        <v>-52.300000000000004</v>
      </c>
      <c r="VO71" s="8">
        <f t="shared" si="53"/>
        <v>-52.300000000000004</v>
      </c>
      <c r="VP71" s="8">
        <f t="shared" si="54"/>
        <v>0</v>
      </c>
      <c r="VQ71" s="88">
        <f t="shared" si="55"/>
        <v>0</v>
      </c>
      <c r="VR71" s="150"/>
      <c r="VS71" s="150"/>
      <c r="VT71" s="150"/>
      <c r="VU71" s="150"/>
      <c r="VV71" s="150"/>
      <c r="VW71" s="150"/>
      <c r="VX71" s="150"/>
      <c r="VY71" s="150"/>
      <c r="VZ71" s="150"/>
      <c r="WA71" s="150"/>
      <c r="WB71" s="150"/>
      <c r="WC71" s="150"/>
      <c r="WD71" s="88">
        <f t="shared" si="56"/>
        <v>0</v>
      </c>
      <c r="WE71" s="143"/>
      <c r="WF71" s="143"/>
      <c r="WG71" s="143"/>
      <c r="WH71" s="143"/>
      <c r="WI71" s="143"/>
      <c r="WJ71" s="143"/>
      <c r="WK71" s="143"/>
      <c r="WL71" s="143"/>
      <c r="WM71" s="143"/>
      <c r="WN71" s="143"/>
      <c r="WO71" s="143"/>
      <c r="WP71" s="143"/>
      <c r="WQ71" s="88">
        <f t="shared" si="57"/>
        <v>0</v>
      </c>
      <c r="WR71" s="88">
        <f t="shared" si="58"/>
        <v>0</v>
      </c>
      <c r="WS71" s="88">
        <f t="shared" si="59"/>
        <v>0</v>
      </c>
      <c r="WT71" s="291">
        <f t="shared" si="153"/>
        <v>46099.7</v>
      </c>
      <c r="WU71" s="291">
        <v>3971.79</v>
      </c>
      <c r="WV71" s="150">
        <v>3971.79</v>
      </c>
      <c r="WW71" s="150">
        <v>3971.79</v>
      </c>
      <c r="WX71" s="150">
        <v>3971.79</v>
      </c>
      <c r="WY71" s="150">
        <v>3971.79</v>
      </c>
      <c r="WZ71" s="150">
        <v>3971.79</v>
      </c>
      <c r="XA71" s="150">
        <v>5567.24</v>
      </c>
      <c r="XB71" s="150">
        <v>5567.24</v>
      </c>
      <c r="XC71" s="150">
        <v>5567.24</v>
      </c>
      <c r="XD71" s="150">
        <v>5567.24</v>
      </c>
      <c r="XE71" s="150"/>
      <c r="XF71" s="150"/>
      <c r="XG71" s="291">
        <f t="shared" si="154"/>
        <v>51001.773255525957</v>
      </c>
      <c r="XH71" s="290">
        <v>5627.3003188384637</v>
      </c>
      <c r="XI71" s="290">
        <v>5562.4565477298729</v>
      </c>
      <c r="XJ71" s="290"/>
      <c r="XK71" s="290">
        <v>4380.0191351382246</v>
      </c>
      <c r="XL71" s="290">
        <v>5098.9511168152258</v>
      </c>
      <c r="XM71" s="290">
        <v>6741.1513155020129</v>
      </c>
      <c r="XN71" s="290">
        <v>7456.8881831079652</v>
      </c>
      <c r="XO71" s="290">
        <v>4552.4009687953658</v>
      </c>
      <c r="XP71" s="290">
        <v>5346.4465312023212</v>
      </c>
      <c r="XQ71" s="290">
        <f>VLOOKUP(C71,'[2]Фін.рез.(витрати)'!$C$8:$AL$94,36,0)</f>
        <v>6236.159138396506</v>
      </c>
      <c r="XR71" s="290"/>
      <c r="XS71" s="290"/>
      <c r="XT71" s="88">
        <f t="shared" si="60"/>
        <v>4902.0732555259601</v>
      </c>
      <c r="XU71" s="88">
        <f t="shared" si="61"/>
        <v>0</v>
      </c>
      <c r="XV71" s="88">
        <f t="shared" si="62"/>
        <v>4902.0732555259601</v>
      </c>
      <c r="XW71" s="291">
        <f t="shared" si="155"/>
        <v>13438.16</v>
      </c>
      <c r="XX71" s="291">
        <v>1192.58</v>
      </c>
      <c r="XY71" s="150">
        <v>1192.58</v>
      </c>
      <c r="XZ71" s="150">
        <v>1192.58</v>
      </c>
      <c r="YA71" s="150">
        <v>1192.58</v>
      </c>
      <c r="YB71" s="150">
        <v>1192.58</v>
      </c>
      <c r="YC71" s="150">
        <v>1192.58</v>
      </c>
      <c r="YD71" s="150">
        <v>1570.67</v>
      </c>
      <c r="YE71" s="150">
        <v>1570.67</v>
      </c>
      <c r="YF71" s="150">
        <v>1570.67</v>
      </c>
      <c r="YG71" s="150">
        <v>1570.67</v>
      </c>
      <c r="YH71" s="150"/>
      <c r="YI71" s="150"/>
      <c r="YJ71" s="88">
        <f t="shared" si="156"/>
        <v>11077.253638958475</v>
      </c>
      <c r="YK71" s="290">
        <v>1610.4524136603716</v>
      </c>
      <c r="YL71" s="290">
        <v>987.5309105390761</v>
      </c>
      <c r="YM71" s="290">
        <v>1010.7195302942945</v>
      </c>
      <c r="YN71" s="290">
        <v>982.87410819234685</v>
      </c>
      <c r="YO71" s="290">
        <v>969.41451682100853</v>
      </c>
      <c r="YP71" s="290">
        <v>1270.1609875322933</v>
      </c>
      <c r="YQ71" s="290">
        <v>1212.9917567650805</v>
      </c>
      <c r="YR71" s="290">
        <v>803.07684860597965</v>
      </c>
      <c r="YS71" s="290">
        <v>1037.9911513858385</v>
      </c>
      <c r="YT71" s="290">
        <f>VLOOKUP(C71,'[2]Фін.рез.(витрати)'!$C$8:$AM$94,37,0)</f>
        <v>1192.0414151621844</v>
      </c>
      <c r="YU71" s="290"/>
      <c r="YV71" s="290"/>
      <c r="YW71" s="143">
        <f t="shared" si="157"/>
        <v>-2360.9063610415251</v>
      </c>
      <c r="YX71" s="88">
        <f t="shared" si="63"/>
        <v>-2360.9063610415251</v>
      </c>
      <c r="YY71" s="88">
        <f t="shared" si="64"/>
        <v>0</v>
      </c>
      <c r="YZ71" s="291">
        <f t="shared" si="158"/>
        <v>9593.52</v>
      </c>
      <c r="ZA71" s="291">
        <v>950.7</v>
      </c>
      <c r="ZB71" s="150">
        <v>950.7</v>
      </c>
      <c r="ZC71" s="150">
        <v>950.7</v>
      </c>
      <c r="ZD71" s="150">
        <v>950.7</v>
      </c>
      <c r="ZE71" s="150">
        <v>950.7</v>
      </c>
      <c r="ZF71" s="150">
        <v>950.7</v>
      </c>
      <c r="ZG71" s="150">
        <v>972.33</v>
      </c>
      <c r="ZH71" s="150">
        <v>972.33</v>
      </c>
      <c r="ZI71" s="150">
        <v>972.33</v>
      </c>
      <c r="ZJ71" s="150">
        <v>972.33</v>
      </c>
      <c r="ZK71" s="150"/>
      <c r="ZL71" s="150"/>
      <c r="ZM71" s="88">
        <f t="shared" si="159"/>
        <v>14331.300832773682</v>
      </c>
      <c r="ZN71" s="291"/>
      <c r="ZO71" s="290">
        <v>1558.9853373918077</v>
      </c>
      <c r="ZP71" s="290">
        <v>9314.8599750350895</v>
      </c>
      <c r="ZQ71" s="290">
        <v>3457.4555203467853</v>
      </c>
      <c r="ZR71" s="290"/>
      <c r="ZS71" s="290"/>
      <c r="ZT71" s="290"/>
      <c r="ZU71" s="290"/>
      <c r="ZV71" s="290"/>
      <c r="ZW71" s="290"/>
      <c r="ZX71" s="290"/>
      <c r="ZY71" s="290"/>
      <c r="ZZ71" s="88">
        <f t="shared" si="65"/>
        <v>4737.7808327736821</v>
      </c>
      <c r="AAA71" s="88">
        <f t="shared" si="66"/>
        <v>0</v>
      </c>
      <c r="AAB71" s="88">
        <f t="shared" si="67"/>
        <v>4737.7808327736821</v>
      </c>
      <c r="AAC71" s="291">
        <f t="shared" si="160"/>
        <v>11.6</v>
      </c>
      <c r="AAD71" s="291">
        <v>1.1599999999999999</v>
      </c>
      <c r="AAE71" s="150">
        <v>1.1599999999999999</v>
      </c>
      <c r="AAF71" s="150">
        <v>1.1599999999999999</v>
      </c>
      <c r="AAG71" s="150">
        <v>1.1599999999999999</v>
      </c>
      <c r="AAH71" s="150">
        <v>1.1599999999999999</v>
      </c>
      <c r="AAI71" s="150">
        <v>1.1599999999999999</v>
      </c>
      <c r="AAJ71" s="150">
        <v>1.1599999999999999</v>
      </c>
      <c r="AAK71" s="150">
        <v>1.1599999999999999</v>
      </c>
      <c r="AAL71" s="150">
        <v>1.1599999999999999</v>
      </c>
      <c r="AAM71" s="150">
        <v>1.1599999999999999</v>
      </c>
      <c r="AAN71" s="150"/>
      <c r="AAO71" s="150"/>
      <c r="AAP71" s="88">
        <f t="shared" si="161"/>
        <v>12.372700868000001</v>
      </c>
      <c r="AAQ71" s="290">
        <v>1.28019265</v>
      </c>
      <c r="AAR71" s="290">
        <v>1.2516833010000001</v>
      </c>
      <c r="AAS71" s="290">
        <v>1.2487442000000002</v>
      </c>
      <c r="AAT71" s="290">
        <v>1.2424115</v>
      </c>
      <c r="AAU71" s="290">
        <v>1.248137517</v>
      </c>
      <c r="AAV71" s="290">
        <v>1.2481678</v>
      </c>
      <c r="AAW71" s="290">
        <v>1.2190585</v>
      </c>
      <c r="AAX71" s="290">
        <v>1.2095347000000001</v>
      </c>
      <c r="AAY71" s="290">
        <v>1.2007842000000002</v>
      </c>
      <c r="AAZ71" s="290">
        <f>VLOOKUP(C71,'[2]Фін.рез.(витрати)'!$C$8:$AO$94,39,0)</f>
        <v>1.2239865000000001</v>
      </c>
      <c r="ABA71" s="290"/>
      <c r="ABB71" s="290"/>
      <c r="ABC71" s="88">
        <f t="shared" si="68"/>
        <v>0.77270086800000115</v>
      </c>
      <c r="ABD71" s="88">
        <f t="shared" si="69"/>
        <v>0</v>
      </c>
      <c r="ABE71" s="88">
        <f t="shared" si="70"/>
        <v>0.77270086800000115</v>
      </c>
      <c r="ABF71" s="291">
        <f t="shared" si="162"/>
        <v>2.3000000000000003</v>
      </c>
      <c r="ABG71" s="291">
        <v>0.23</v>
      </c>
      <c r="ABH71" s="150">
        <v>0.23</v>
      </c>
      <c r="ABI71" s="150">
        <v>0.23</v>
      </c>
      <c r="ABJ71" s="150">
        <v>0.23</v>
      </c>
      <c r="ABK71" s="150">
        <v>0.23</v>
      </c>
      <c r="ABL71" s="150">
        <v>0.23</v>
      </c>
      <c r="ABM71" s="150">
        <v>0.23</v>
      </c>
      <c r="ABN71" s="150">
        <v>0.23</v>
      </c>
      <c r="ABO71" s="150">
        <v>0.23</v>
      </c>
      <c r="ABP71" s="150">
        <v>0.23</v>
      </c>
      <c r="ABQ71" s="150"/>
      <c r="ABR71" s="150"/>
      <c r="ABS71" s="88">
        <f t="shared" si="163"/>
        <v>33.381450000000001</v>
      </c>
      <c r="ABT71" s="290">
        <v>0</v>
      </c>
      <c r="ABU71" s="290"/>
      <c r="ABV71" s="290"/>
      <c r="ABW71" s="290"/>
      <c r="ABX71" s="290"/>
      <c r="ABY71" s="290"/>
      <c r="ABZ71" s="290"/>
      <c r="ACA71" s="290">
        <v>0</v>
      </c>
      <c r="ACB71" s="290">
        <v>0</v>
      </c>
      <c r="ACC71" s="290">
        <f>VLOOKUP(C71,'[2]Фін.рез.(витрати)'!$C$8:$AP$94,40,0)</f>
        <v>33.381450000000001</v>
      </c>
      <c r="ACD71" s="290"/>
      <c r="ACE71" s="290"/>
      <c r="ACF71" s="88">
        <f t="shared" si="71"/>
        <v>31.08145</v>
      </c>
      <c r="ACG71" s="88">
        <f t="shared" si="72"/>
        <v>0</v>
      </c>
      <c r="ACH71" s="88">
        <f t="shared" si="73"/>
        <v>31.08145</v>
      </c>
      <c r="ACI71" s="86">
        <f t="shared" si="74"/>
        <v>3114.92</v>
      </c>
      <c r="ACJ71" s="88">
        <f t="shared" si="75"/>
        <v>1040.2987305239999</v>
      </c>
      <c r="ACK71" s="288">
        <f t="shared" si="76"/>
        <v>-2074.6212694760002</v>
      </c>
      <c r="ACL71" s="88">
        <f t="shared" si="77"/>
        <v>-2074.6212694760002</v>
      </c>
      <c r="ACM71" s="88">
        <f t="shared" si="78"/>
        <v>0</v>
      </c>
      <c r="ACN71" s="290">
        <f t="shared" si="164"/>
        <v>3114.92</v>
      </c>
      <c r="ACO71" s="290">
        <v>320.58</v>
      </c>
      <c r="ACP71" s="143">
        <v>320.58</v>
      </c>
      <c r="ACQ71" s="143">
        <v>320.58</v>
      </c>
      <c r="ACR71" s="143">
        <v>320.58</v>
      </c>
      <c r="ACS71" s="143">
        <v>320.58</v>
      </c>
      <c r="ACT71" s="143">
        <v>320.58</v>
      </c>
      <c r="ACU71" s="143">
        <v>297.86</v>
      </c>
      <c r="ACV71" s="143">
        <v>297.86</v>
      </c>
      <c r="ACW71" s="143">
        <v>297.86</v>
      </c>
      <c r="ACX71" s="143">
        <v>297.86</v>
      </c>
      <c r="ACY71" s="143"/>
      <c r="ACZ71" s="143"/>
      <c r="ADA71" s="8">
        <f t="shared" si="165"/>
        <v>1040.2987305239999</v>
      </c>
      <c r="ADB71" s="290">
        <v>121.50192060000001</v>
      </c>
      <c r="ADC71" s="290">
        <v>163.85672303999999</v>
      </c>
      <c r="ADD71" s="290">
        <v>147.1247712</v>
      </c>
      <c r="ADE71" s="290">
        <v>117.91614600000001</v>
      </c>
      <c r="ADF71" s="290">
        <v>110.289969684</v>
      </c>
      <c r="ADG71" s="290">
        <v>81.698219999999992</v>
      </c>
      <c r="ADH71" s="290">
        <v>79.792919999999995</v>
      </c>
      <c r="ADI71" s="290">
        <v>63.335635199999999</v>
      </c>
      <c r="ADJ71" s="290">
        <v>74.66694480000001</v>
      </c>
      <c r="ADK71" s="290">
        <f>VLOOKUP(C71,'[2]Фін.рез.(витрати)'!$C$8:$AR$94,42,0)</f>
        <v>80.115480000000005</v>
      </c>
      <c r="ADL71" s="290"/>
      <c r="ADM71" s="290"/>
      <c r="ADN71" s="8">
        <f t="shared" si="79"/>
        <v>-2074.6212694760002</v>
      </c>
      <c r="ADO71" s="8">
        <f t="shared" si="80"/>
        <v>-2074.6212694760002</v>
      </c>
      <c r="ADP71" s="8">
        <f t="shared" si="81"/>
        <v>0</v>
      </c>
      <c r="ADQ71" s="290">
        <f t="shared" si="166"/>
        <v>0</v>
      </c>
      <c r="ADR71" s="290">
        <v>0</v>
      </c>
      <c r="ADS71" s="143">
        <v>0</v>
      </c>
      <c r="ADT71" s="143">
        <v>0</v>
      </c>
      <c r="ADU71" s="143">
        <v>0</v>
      </c>
      <c r="ADV71" s="143">
        <v>0</v>
      </c>
      <c r="ADW71" s="143">
        <v>0</v>
      </c>
      <c r="ADX71" s="143">
        <v>0</v>
      </c>
      <c r="ADY71" s="143">
        <v>0</v>
      </c>
      <c r="ADZ71" s="143">
        <v>0</v>
      </c>
      <c r="AEA71" s="143">
        <v>0</v>
      </c>
      <c r="AEB71" s="143"/>
      <c r="AEC71" s="143"/>
      <c r="AED71" s="8">
        <f t="shared" si="167"/>
        <v>0</v>
      </c>
      <c r="AEE71" s="290">
        <v>0</v>
      </c>
      <c r="AEF71" s="290">
        <v>0</v>
      </c>
      <c r="AEG71" s="290">
        <v>0</v>
      </c>
      <c r="AEH71" s="290">
        <v>0</v>
      </c>
      <c r="AEI71" s="290">
        <v>0</v>
      </c>
      <c r="AEJ71" s="290">
        <v>0</v>
      </c>
      <c r="AEK71" s="290">
        <v>0</v>
      </c>
      <c r="AEL71" s="290">
        <v>0</v>
      </c>
      <c r="AEM71" s="290">
        <v>0</v>
      </c>
      <c r="AEN71" s="290">
        <f>VLOOKUP(C71,'[2]Фін.рез.(витрати)'!$C$8:$AS$94,43,0)</f>
        <v>0</v>
      </c>
      <c r="AEO71" s="290"/>
      <c r="AEP71" s="290"/>
      <c r="AEQ71" s="8">
        <f t="shared" si="82"/>
        <v>0</v>
      </c>
      <c r="AER71" s="8">
        <f t="shared" si="83"/>
        <v>0</v>
      </c>
      <c r="AES71" s="8">
        <f t="shared" si="84"/>
        <v>0</v>
      </c>
      <c r="AET71" s="290">
        <f t="shared" si="168"/>
        <v>0</v>
      </c>
      <c r="AEU71" s="290"/>
      <c r="AEV71" s="143"/>
      <c r="AEW71" s="143"/>
      <c r="AEX71" s="143"/>
      <c r="AEY71" s="143"/>
      <c r="AEZ71" s="143"/>
      <c r="AFA71" s="143"/>
      <c r="AFB71" s="143"/>
      <c r="AFC71" s="143"/>
      <c r="AFD71" s="143"/>
      <c r="AFE71" s="143"/>
      <c r="AFF71" s="143"/>
      <c r="AFG71" s="8">
        <f t="shared" si="169"/>
        <v>0</v>
      </c>
      <c r="AFH71" s="290"/>
      <c r="AFI71" s="290"/>
      <c r="AFJ71" s="290"/>
      <c r="AFK71" s="290"/>
      <c r="AFL71" s="290"/>
      <c r="AFM71" s="290"/>
      <c r="AFN71" s="290"/>
      <c r="AFO71" s="290"/>
      <c r="AFP71" s="290"/>
      <c r="AFQ71" s="290"/>
      <c r="AFR71" s="290"/>
      <c r="AFS71" s="290"/>
      <c r="AFT71" s="8">
        <f t="shared" si="85"/>
        <v>0</v>
      </c>
      <c r="AFU71" s="8">
        <f t="shared" si="86"/>
        <v>0</v>
      </c>
      <c r="AFV71" s="94">
        <f t="shared" si="87"/>
        <v>0</v>
      </c>
      <c r="AFW71" s="293">
        <f t="shared" si="88"/>
        <v>173465.9</v>
      </c>
      <c r="AFX71" s="294">
        <f t="shared" si="89"/>
        <v>141633.03077566056</v>
      </c>
      <c r="AFY71" s="295">
        <f t="shared" si="90"/>
        <v>-31832.869224339433</v>
      </c>
      <c r="AFZ71" s="8">
        <f t="shared" si="170"/>
        <v>-31832.869224339433</v>
      </c>
      <c r="AGA71" s="95">
        <f t="shared" si="171"/>
        <v>0</v>
      </c>
      <c r="AGB71" s="296">
        <f t="shared" si="91"/>
        <v>208159.08</v>
      </c>
      <c r="AGC71" s="295">
        <f t="shared" si="91"/>
        <v>169959.63693079268</v>
      </c>
      <c r="AGD71" s="295">
        <f t="shared" si="92"/>
        <v>-38199.443069207307</v>
      </c>
      <c r="AGE71" s="8">
        <f t="shared" si="93"/>
        <v>-38199.443069207307</v>
      </c>
      <c r="AGF71" s="94">
        <f t="shared" si="94"/>
        <v>0</v>
      </c>
      <c r="AGG71" s="107">
        <f t="shared" si="172"/>
        <v>10407.954</v>
      </c>
      <c r="AGH71" s="140">
        <f t="shared" si="173"/>
        <v>8497.9818465396347</v>
      </c>
      <c r="AGI71" s="295">
        <f t="shared" si="95"/>
        <v>-1909.972153460365</v>
      </c>
      <c r="AGJ71" s="8">
        <f t="shared" si="96"/>
        <v>-1909.972153460365</v>
      </c>
      <c r="AGK71" s="95">
        <f t="shared" si="97"/>
        <v>0</v>
      </c>
      <c r="AGL71" s="108">
        <f t="shared" si="174"/>
        <v>218567.03399999999</v>
      </c>
      <c r="AGM71" s="108">
        <f t="shared" si="174"/>
        <v>178457.6187773323</v>
      </c>
      <c r="AGN71" s="297">
        <f t="shared" si="99"/>
        <v>-40109.415222667682</v>
      </c>
      <c r="AGO71" s="108">
        <f t="shared" si="100"/>
        <v>-40109.415222667682</v>
      </c>
      <c r="AGP71" s="109">
        <f t="shared" si="101"/>
        <v>0</v>
      </c>
      <c r="AGQ71" s="139">
        <f t="shared" si="175"/>
        <v>4.7619047619047623E-2</v>
      </c>
      <c r="AGR71" s="298"/>
      <c r="AGS71" s="298">
        <v>0.05</v>
      </c>
      <c r="AGT71" s="299"/>
      <c r="AGU71" s="177"/>
      <c r="AGV71" s="9"/>
      <c r="AGW71" s="9"/>
      <c r="AGX71" s="9"/>
      <c r="AGY71" s="9"/>
      <c r="AGZ71" s="9"/>
      <c r="AHA71" s="9"/>
      <c r="AHB71" s="9"/>
      <c r="AHC71" s="9"/>
      <c r="AHD71" s="9"/>
      <c r="AHE71" s="9"/>
      <c r="AHF71" s="9"/>
      <c r="AHG71" s="9"/>
      <c r="AHH71" s="9"/>
    </row>
    <row r="72" spans="1:892" s="141" customFormat="1" ht="12.75" outlineLevel="1" x14ac:dyDescent="0.25">
      <c r="A72" s="154">
        <v>502</v>
      </c>
      <c r="B72" s="285">
        <v>3</v>
      </c>
      <c r="C72" s="303" t="s">
        <v>773</v>
      </c>
      <c r="D72" s="301">
        <v>5</v>
      </c>
      <c r="E72" s="149">
        <v>2664.2</v>
      </c>
      <c r="F72" s="288">
        <f t="shared" ref="F72:F94" si="177">K72+AN72+BQ72+CT72+DW72+FA72+GD72+GY72</f>
        <v>38945.78</v>
      </c>
      <c r="G72" s="289">
        <f t="shared" ref="G72:G94" si="178">X72+BA72+CD72+DG72+EK72+FN72+GQ72+HL72</f>
        <v>27814.200572752896</v>
      </c>
      <c r="H72" s="288">
        <f t="shared" ref="H72:H94" si="179">G72-F72</f>
        <v>-11131.579427247103</v>
      </c>
      <c r="I72" s="88">
        <f t="shared" ref="I72:I94" si="180">IF(H72&lt;0,H72,0)</f>
        <v>-11131.579427247103</v>
      </c>
      <c r="J72" s="88">
        <f t="shared" ref="J72:J94" si="181">IF(H72&gt;0,H72,0)</f>
        <v>0</v>
      </c>
      <c r="K72" s="290">
        <f t="shared" si="102"/>
        <v>14946.679999999997</v>
      </c>
      <c r="L72" s="143">
        <v>1318.2</v>
      </c>
      <c r="M72" s="143">
        <v>1318.2</v>
      </c>
      <c r="N72" s="143">
        <v>1318.2</v>
      </c>
      <c r="O72" s="143">
        <v>1318.2</v>
      </c>
      <c r="P72" s="143">
        <v>1318.2</v>
      </c>
      <c r="Q72" s="143">
        <v>1318.2</v>
      </c>
      <c r="R72" s="143">
        <v>1759.37</v>
      </c>
      <c r="S72" s="143">
        <v>1759.37</v>
      </c>
      <c r="T72" s="143">
        <v>1759.37</v>
      </c>
      <c r="U72" s="143">
        <v>1759.37</v>
      </c>
      <c r="V72" s="143"/>
      <c r="W72" s="143"/>
      <c r="X72" s="143">
        <f t="shared" si="103"/>
        <v>8041.7156912556238</v>
      </c>
      <c r="Y72" s="290">
        <v>0</v>
      </c>
      <c r="Z72" s="290">
        <v>0</v>
      </c>
      <c r="AA72" s="290">
        <v>0</v>
      </c>
      <c r="AB72" s="290">
        <v>0</v>
      </c>
      <c r="AC72" s="290">
        <v>8041.7156912556238</v>
      </c>
      <c r="AD72" s="290">
        <v>0</v>
      </c>
      <c r="AE72" s="290">
        <v>0</v>
      </c>
      <c r="AF72" s="290">
        <v>0</v>
      </c>
      <c r="AG72" s="290">
        <v>0</v>
      </c>
      <c r="AH72" s="290">
        <v>0</v>
      </c>
      <c r="AI72" s="290"/>
      <c r="AJ72" s="290"/>
      <c r="AK72" s="143"/>
      <c r="AL72" s="143">
        <f t="shared" si="104"/>
        <v>0</v>
      </c>
      <c r="AM72" s="143">
        <f t="shared" ref="AM72:AM94" si="182">IF(AK72&gt;0,AK72,0)</f>
        <v>0</v>
      </c>
      <c r="AN72" s="290">
        <f t="shared" si="105"/>
        <v>3218.7400000000002</v>
      </c>
      <c r="AO72" s="143">
        <v>283.19</v>
      </c>
      <c r="AP72" s="143">
        <v>283.19</v>
      </c>
      <c r="AQ72" s="143">
        <v>283.19</v>
      </c>
      <c r="AR72" s="143">
        <v>283.19</v>
      </c>
      <c r="AS72" s="143">
        <v>283.19</v>
      </c>
      <c r="AT72" s="143">
        <v>283.19</v>
      </c>
      <c r="AU72" s="143">
        <v>379.9</v>
      </c>
      <c r="AV72" s="143">
        <v>379.9</v>
      </c>
      <c r="AW72" s="143">
        <v>379.9</v>
      </c>
      <c r="AX72" s="143">
        <v>379.9</v>
      </c>
      <c r="AY72" s="143"/>
      <c r="AZ72" s="143"/>
      <c r="BA72" s="8">
        <f t="shared" si="106"/>
        <v>1773.3115943332552</v>
      </c>
      <c r="BB72" s="290">
        <v>0</v>
      </c>
      <c r="BC72" s="290">
        <v>0</v>
      </c>
      <c r="BD72" s="290">
        <v>0</v>
      </c>
      <c r="BE72" s="290">
        <v>0</v>
      </c>
      <c r="BF72" s="290">
        <v>1773.3115943332552</v>
      </c>
      <c r="BG72" s="290">
        <v>0</v>
      </c>
      <c r="BH72" s="290">
        <v>0</v>
      </c>
      <c r="BI72" s="290">
        <v>0</v>
      </c>
      <c r="BJ72" s="290">
        <v>0</v>
      </c>
      <c r="BK72" s="290">
        <v>0</v>
      </c>
      <c r="BL72" s="290"/>
      <c r="BM72" s="290"/>
      <c r="BN72" s="143"/>
      <c r="BO72" s="8">
        <f t="shared" ref="BO72:BO94" si="183">IF(BN72&lt;0,BN72,0)</f>
        <v>0</v>
      </c>
      <c r="BP72" s="8">
        <f t="shared" ref="BP72:BP94" si="184">IF(BN72&gt;0,BN72,0)</f>
        <v>0</v>
      </c>
      <c r="BQ72" s="290">
        <f t="shared" si="107"/>
        <v>1515.8999999999999</v>
      </c>
      <c r="BR72" s="143">
        <v>144.13</v>
      </c>
      <c r="BS72" s="263">
        <v>144.13</v>
      </c>
      <c r="BT72" s="143">
        <v>144.13</v>
      </c>
      <c r="BU72" s="143">
        <v>144.13</v>
      </c>
      <c r="BV72" s="143">
        <v>144.13</v>
      </c>
      <c r="BW72" s="143">
        <v>144.13</v>
      </c>
      <c r="BX72" s="143">
        <v>162.78</v>
      </c>
      <c r="BY72" s="143">
        <v>162.78</v>
      </c>
      <c r="BZ72" s="143">
        <v>162.78</v>
      </c>
      <c r="CA72" s="143">
        <v>162.78</v>
      </c>
      <c r="CB72" s="143"/>
      <c r="CC72" s="143"/>
      <c r="CD72" s="290">
        <f t="shared" si="108"/>
        <v>1621.2736580332</v>
      </c>
      <c r="CE72" s="290">
        <v>167.75178960999997</v>
      </c>
      <c r="CF72" s="290">
        <v>164.0160281874</v>
      </c>
      <c r="CG72" s="290">
        <v>163.63089907999998</v>
      </c>
      <c r="CH72" s="290">
        <v>162.80108509999999</v>
      </c>
      <c r="CI72" s="290">
        <v>163.55140154579999</v>
      </c>
      <c r="CJ72" s="290">
        <v>163.55529765</v>
      </c>
      <c r="CK72" s="290">
        <v>159.74099289999998</v>
      </c>
      <c r="CL72" s="290">
        <v>158.49302877999997</v>
      </c>
      <c r="CM72" s="290">
        <v>157.34639507999998</v>
      </c>
      <c r="CN72" s="290">
        <v>160.3867401</v>
      </c>
      <c r="CO72" s="290"/>
      <c r="CP72" s="290"/>
      <c r="CQ72" s="143"/>
      <c r="CR72" s="8">
        <f t="shared" ref="CR72:CR94" si="185">IF(CQ72&lt;0,CQ72,0)</f>
        <v>0</v>
      </c>
      <c r="CS72" s="8">
        <f t="shared" ref="CS72:CS93" si="186">IF(CQ72&gt;0,CQ72,0)</f>
        <v>0</v>
      </c>
      <c r="CT72" s="290">
        <f t="shared" si="109"/>
        <v>297.09999999999997</v>
      </c>
      <c r="CU72" s="290">
        <v>28.39</v>
      </c>
      <c r="CV72" s="143">
        <v>28.39</v>
      </c>
      <c r="CW72" s="143">
        <v>28.39</v>
      </c>
      <c r="CX72" s="143">
        <v>28.39</v>
      </c>
      <c r="CY72" s="143">
        <v>28.39</v>
      </c>
      <c r="CZ72" s="143">
        <v>28.39</v>
      </c>
      <c r="DA72" s="143">
        <v>31.69</v>
      </c>
      <c r="DB72" s="143">
        <v>31.69</v>
      </c>
      <c r="DC72" s="143">
        <v>31.69</v>
      </c>
      <c r="DD72" s="143">
        <v>31.69</v>
      </c>
      <c r="DE72" s="143"/>
      <c r="DF72" s="143"/>
      <c r="DG72" s="290">
        <f t="shared" si="110"/>
        <v>320.00302186099992</v>
      </c>
      <c r="DH72" s="290">
        <v>33.110437175000001</v>
      </c>
      <c r="DI72" s="290">
        <v>32.373081739500002</v>
      </c>
      <c r="DJ72" s="290">
        <v>32.2970659</v>
      </c>
      <c r="DK72" s="290">
        <v>32.133279250000001</v>
      </c>
      <c r="DL72" s="290">
        <v>32.281374871499999</v>
      </c>
      <c r="DM72" s="290">
        <v>32.282143875000003</v>
      </c>
      <c r="DN72" s="290">
        <v>31.52928575</v>
      </c>
      <c r="DO72" s="290">
        <v>31.282965649999998</v>
      </c>
      <c r="DP72" s="290">
        <v>31.056645899999999</v>
      </c>
      <c r="DQ72" s="290">
        <v>31.656741749999998</v>
      </c>
      <c r="DR72" s="290"/>
      <c r="DS72" s="290"/>
      <c r="DT72" s="143">
        <f t="shared" si="111"/>
        <v>22.903021860999957</v>
      </c>
      <c r="DU72" s="8">
        <f t="shared" ref="DU72:DU94" si="187">IF(DT72&lt;0,DT72,0)</f>
        <v>0</v>
      </c>
      <c r="DV72" s="8">
        <f t="shared" si="112"/>
        <v>22.903021860999957</v>
      </c>
      <c r="DW72" s="290">
        <f t="shared" si="176"/>
        <v>932.43999999999994</v>
      </c>
      <c r="DX72" s="290">
        <v>82.06</v>
      </c>
      <c r="DY72" s="143">
        <v>82.06</v>
      </c>
      <c r="DZ72" s="143">
        <v>82.06</v>
      </c>
      <c r="EA72" s="143">
        <v>82.06</v>
      </c>
      <c r="EB72" s="143">
        <v>82.06</v>
      </c>
      <c r="EC72" s="143">
        <v>82.06</v>
      </c>
      <c r="ED72" s="143">
        <v>110.02</v>
      </c>
      <c r="EE72" s="143">
        <v>110.02</v>
      </c>
      <c r="EF72" s="143">
        <v>110.02</v>
      </c>
      <c r="EG72" s="143">
        <v>110.02</v>
      </c>
      <c r="EH72" s="143"/>
      <c r="EI72" s="143"/>
      <c r="EJ72" s="143"/>
      <c r="EK72" s="290">
        <f t="shared" si="113"/>
        <v>512.04457061963899</v>
      </c>
      <c r="EL72" s="290">
        <v>0</v>
      </c>
      <c r="EM72" s="290">
        <v>0</v>
      </c>
      <c r="EN72" s="290">
        <v>0</v>
      </c>
      <c r="EO72" s="290">
        <v>0</v>
      </c>
      <c r="EP72" s="290">
        <v>512.04457061963899</v>
      </c>
      <c r="EQ72" s="290">
        <v>0</v>
      </c>
      <c r="ER72" s="290">
        <v>0</v>
      </c>
      <c r="ES72" s="290">
        <v>0</v>
      </c>
      <c r="ET72" s="290">
        <v>0</v>
      </c>
      <c r="EU72" s="290">
        <v>0</v>
      </c>
      <c r="EV72" s="290"/>
      <c r="EW72" s="290"/>
      <c r="EX72" s="8">
        <f t="shared" ref="EX72:EX94" si="188">EK72-DW72</f>
        <v>-420.39542938036095</v>
      </c>
      <c r="EY72" s="8">
        <f t="shared" si="114"/>
        <v>-420.39542938036095</v>
      </c>
      <c r="EZ72" s="8">
        <f t="shared" si="115"/>
        <v>0</v>
      </c>
      <c r="FA72" s="290">
        <f t="shared" si="116"/>
        <v>5119.84</v>
      </c>
      <c r="FB72" s="290">
        <v>450.5</v>
      </c>
      <c r="FC72" s="143">
        <v>450.5</v>
      </c>
      <c r="FD72" s="143">
        <v>450.5</v>
      </c>
      <c r="FE72" s="143">
        <v>450.5</v>
      </c>
      <c r="FF72" s="143">
        <v>450.5</v>
      </c>
      <c r="FG72" s="143">
        <v>450.5</v>
      </c>
      <c r="FH72" s="143">
        <v>604.21</v>
      </c>
      <c r="FI72" s="143">
        <v>604.21</v>
      </c>
      <c r="FJ72" s="143">
        <v>604.21</v>
      </c>
      <c r="FK72" s="143">
        <v>604.21</v>
      </c>
      <c r="FL72" s="143"/>
      <c r="FM72" s="143"/>
      <c r="FN72" s="8">
        <f t="shared" si="117"/>
        <v>2892.3151642626572</v>
      </c>
      <c r="FO72" s="290">
        <v>0</v>
      </c>
      <c r="FP72" s="290">
        <v>0</v>
      </c>
      <c r="FQ72" s="290">
        <v>0</v>
      </c>
      <c r="FR72" s="290">
        <v>0</v>
      </c>
      <c r="FS72" s="290">
        <v>2892.3151642626572</v>
      </c>
      <c r="FT72" s="290">
        <v>0</v>
      </c>
      <c r="FU72" s="290">
        <v>0</v>
      </c>
      <c r="FV72" s="290">
        <v>0</v>
      </c>
      <c r="FW72" s="290">
        <v>0</v>
      </c>
      <c r="FX72" s="290">
        <v>0</v>
      </c>
      <c r="FY72" s="290"/>
      <c r="FZ72" s="290"/>
      <c r="GA72" s="143">
        <f t="shared" si="118"/>
        <v>-2227.524835737343</v>
      </c>
      <c r="GB72" s="8">
        <f t="shared" si="119"/>
        <v>-2227.524835737343</v>
      </c>
      <c r="GC72" s="8">
        <f t="shared" si="120"/>
        <v>0</v>
      </c>
      <c r="GD72" s="290">
        <f t="shared" si="121"/>
        <v>0</v>
      </c>
      <c r="GE72" s="143"/>
      <c r="GF72" s="143"/>
      <c r="GG72" s="143"/>
      <c r="GH72" s="143"/>
      <c r="GI72" s="143"/>
      <c r="GJ72" s="143"/>
      <c r="GK72" s="143"/>
      <c r="GL72" s="143"/>
      <c r="GM72" s="143"/>
      <c r="GN72" s="143"/>
      <c r="GO72" s="143"/>
      <c r="GP72" s="143"/>
      <c r="GQ72" s="8">
        <f t="shared" si="122"/>
        <v>0</v>
      </c>
      <c r="GR72" s="290">
        <v>0</v>
      </c>
      <c r="GS72" s="290">
        <f>VLOOKUP(C72,'[2]Фін.рез.(витрати)'!$C$8:$V$94,20,0)</f>
        <v>0</v>
      </c>
      <c r="GT72" s="290"/>
      <c r="GU72" s="290"/>
      <c r="GV72" s="143">
        <f t="shared" si="123"/>
        <v>0</v>
      </c>
      <c r="GW72" s="8">
        <f t="shared" ref="GW72:GW94" si="189">IF(GV72&lt;0,GV72,0)</f>
        <v>0</v>
      </c>
      <c r="GX72" s="8">
        <f t="shared" ref="GX72:GX94" si="190">IF(GV72&gt;0,GV72,0)</f>
        <v>0</v>
      </c>
      <c r="GY72" s="290">
        <f t="shared" si="124"/>
        <v>12915.08</v>
      </c>
      <c r="GZ72" s="290">
        <v>1142.6400000000001</v>
      </c>
      <c r="HA72" s="143">
        <v>1142.6400000000001</v>
      </c>
      <c r="HB72" s="143">
        <v>1142.6400000000001</v>
      </c>
      <c r="HC72" s="143">
        <v>1142.6400000000001</v>
      </c>
      <c r="HD72" s="143">
        <v>1142.6400000000001</v>
      </c>
      <c r="HE72" s="143">
        <v>1142.6400000000001</v>
      </c>
      <c r="HF72" s="143">
        <v>1514.81</v>
      </c>
      <c r="HG72" s="143">
        <v>1514.81</v>
      </c>
      <c r="HH72" s="143">
        <v>1514.81</v>
      </c>
      <c r="HI72" s="143">
        <v>1514.81</v>
      </c>
      <c r="HJ72" s="143"/>
      <c r="HK72" s="143"/>
      <c r="HL72" s="8">
        <f t="shared" si="125"/>
        <v>12653.536872387522</v>
      </c>
      <c r="HM72" s="290">
        <v>1662.0458546403245</v>
      </c>
      <c r="HN72" s="290">
        <v>1227.9305757527468</v>
      </c>
      <c r="HO72" s="290">
        <v>1442.5301188540852</v>
      </c>
      <c r="HP72" s="290">
        <v>1087.502290649418</v>
      </c>
      <c r="HQ72" s="290">
        <v>1234.2686826073336</v>
      </c>
      <c r="HR72" s="290">
        <v>1231.3315738134781</v>
      </c>
      <c r="HS72" s="290">
        <v>1134.6009410032182</v>
      </c>
      <c r="HT72" s="290">
        <v>1127.9529794507057</v>
      </c>
      <c r="HU72" s="290">
        <v>1267.9484745643199</v>
      </c>
      <c r="HV72" s="290">
        <v>1237.4253810518935</v>
      </c>
      <c r="HW72" s="290"/>
      <c r="HX72" s="290"/>
      <c r="HY72" s="8">
        <f t="shared" ref="HY72:HY94" si="191">HL72-GY72</f>
        <v>-261.5431276124782</v>
      </c>
      <c r="HZ72" s="8">
        <f t="shared" ref="HZ72:HZ94" si="192">IF(HY72&lt;0,HY72,0)</f>
        <v>-261.5431276124782</v>
      </c>
      <c r="IA72" s="8">
        <f t="shared" ref="IA72:IA94" si="193">IF(HY72&gt;0,HY72,0)</f>
        <v>0</v>
      </c>
      <c r="IB72" s="291">
        <f t="shared" si="126"/>
        <v>0</v>
      </c>
      <c r="IC72" s="291">
        <v>0</v>
      </c>
      <c r="ID72" s="150">
        <v>0</v>
      </c>
      <c r="IE72" s="150">
        <v>0</v>
      </c>
      <c r="IF72" s="291">
        <v>0</v>
      </c>
      <c r="IG72" s="291">
        <v>0</v>
      </c>
      <c r="IH72" s="291">
        <v>0</v>
      </c>
      <c r="II72" s="291">
        <v>0</v>
      </c>
      <c r="IJ72" s="291"/>
      <c r="IK72" s="291"/>
      <c r="IL72" s="291"/>
      <c r="IM72" s="291"/>
      <c r="IN72" s="291"/>
      <c r="IO72" s="88">
        <f t="shared" si="127"/>
        <v>0</v>
      </c>
      <c r="IP72" s="290">
        <v>0</v>
      </c>
      <c r="IQ72" s="290">
        <v>0</v>
      </c>
      <c r="IR72" s="290">
        <v>0</v>
      </c>
      <c r="IS72" s="290">
        <v>0</v>
      </c>
      <c r="IT72" s="290">
        <v>0</v>
      </c>
      <c r="IU72" s="290">
        <v>0</v>
      </c>
      <c r="IV72" s="290">
        <v>0</v>
      </c>
      <c r="IW72" s="290">
        <v>0</v>
      </c>
      <c r="IX72" s="290">
        <v>0</v>
      </c>
      <c r="IY72" s="290">
        <v>0</v>
      </c>
      <c r="IZ72" s="290"/>
      <c r="JA72" s="290"/>
      <c r="JB72" s="150">
        <f t="shared" ref="JB72:JB94" si="194">IO72-IB72</f>
        <v>0</v>
      </c>
      <c r="JC72" s="88">
        <f t="shared" ref="JC72:JC94" si="195">IF(JB72&lt;0,JB72,0)</f>
        <v>0</v>
      </c>
      <c r="JD72" s="88">
        <f t="shared" ref="JD72:JD94" si="196">IF(JB72&gt;0,JB72,0)</f>
        <v>0</v>
      </c>
      <c r="JE72" s="291">
        <f t="shared" si="128"/>
        <v>0</v>
      </c>
      <c r="JF72" s="291">
        <v>0</v>
      </c>
      <c r="JG72" s="150">
        <v>0</v>
      </c>
      <c r="JH72" s="150">
        <v>0</v>
      </c>
      <c r="JI72" s="150">
        <v>0</v>
      </c>
      <c r="JJ72" s="150">
        <v>0</v>
      </c>
      <c r="JK72" s="150">
        <v>0</v>
      </c>
      <c r="JL72" s="150">
        <v>0</v>
      </c>
      <c r="JM72" s="150">
        <v>0</v>
      </c>
      <c r="JN72" s="150">
        <v>0</v>
      </c>
      <c r="JO72" s="150">
        <v>0</v>
      </c>
      <c r="JP72" s="150"/>
      <c r="JQ72" s="150"/>
      <c r="JR72" s="291">
        <f t="shared" si="129"/>
        <v>0</v>
      </c>
      <c r="JS72" s="290">
        <v>0</v>
      </c>
      <c r="JT72" s="290">
        <v>0</v>
      </c>
      <c r="JU72" s="290">
        <v>0</v>
      </c>
      <c r="JV72" s="290">
        <v>0</v>
      </c>
      <c r="JW72" s="290">
        <v>0</v>
      </c>
      <c r="JX72" s="290">
        <v>0</v>
      </c>
      <c r="JY72" s="290">
        <v>0</v>
      </c>
      <c r="JZ72" s="290">
        <v>0</v>
      </c>
      <c r="KA72" s="290">
        <v>0</v>
      </c>
      <c r="KB72" s="290">
        <v>0</v>
      </c>
      <c r="KC72" s="290"/>
      <c r="KD72" s="290"/>
      <c r="KE72" s="150">
        <f t="shared" ref="KE72:KE94" si="197">JR72-JE72</f>
        <v>0</v>
      </c>
      <c r="KF72" s="88">
        <f t="shared" ref="KF72:KF94" si="198">IF(KE72&lt;0,KE72,0)</f>
        <v>0</v>
      </c>
      <c r="KG72" s="88">
        <f t="shared" ref="KG72:KG94" si="199">IF(KE72&gt;0,KE72,0)</f>
        <v>0</v>
      </c>
      <c r="KH72" s="291">
        <f t="shared" si="130"/>
        <v>3985.52</v>
      </c>
      <c r="KI72" s="291">
        <v>350.6</v>
      </c>
      <c r="KJ72" s="150">
        <v>350.6</v>
      </c>
      <c r="KK72" s="150">
        <v>350.6</v>
      </c>
      <c r="KL72" s="150">
        <v>350.6</v>
      </c>
      <c r="KM72" s="150">
        <v>350.6</v>
      </c>
      <c r="KN72" s="150">
        <v>350.6</v>
      </c>
      <c r="KO72" s="150">
        <v>470.48</v>
      </c>
      <c r="KP72" s="150">
        <v>470.48</v>
      </c>
      <c r="KQ72" s="150">
        <v>470.48</v>
      </c>
      <c r="KR72" s="150">
        <v>470.48</v>
      </c>
      <c r="KS72" s="150"/>
      <c r="KT72" s="150"/>
      <c r="KU72" s="88">
        <f t="shared" si="131"/>
        <v>5559.6600873735269</v>
      </c>
      <c r="KV72" s="290">
        <v>477.79766592901058</v>
      </c>
      <c r="KW72" s="290">
        <v>510.87016142277162</v>
      </c>
      <c r="KX72" s="290">
        <v>507.64571560442766</v>
      </c>
      <c r="KY72" s="290">
        <v>482.79088738954812</v>
      </c>
      <c r="KZ72" s="290">
        <v>503.67014688370233</v>
      </c>
      <c r="LA72" s="290">
        <v>648.23298690857996</v>
      </c>
      <c r="LB72" s="290">
        <v>601.61601076528586</v>
      </c>
      <c r="LC72" s="290">
        <v>597.39250843881439</v>
      </c>
      <c r="LD72" s="290">
        <v>616.08753464927213</v>
      </c>
      <c r="LE72" s="290">
        <v>613.55646938211453</v>
      </c>
      <c r="LF72" s="290"/>
      <c r="LG72" s="290"/>
      <c r="LH72" s="150">
        <f t="shared" si="132"/>
        <v>1574.140087373527</v>
      </c>
      <c r="LI72" s="88">
        <f t="shared" ref="LI72:LI94" si="200">IF(LH72&lt;0,LH72,0)</f>
        <v>0</v>
      </c>
      <c r="LJ72" s="88">
        <f t="shared" ref="LJ72:LJ94" si="201">IF(LH72&gt;0,LH72,0)</f>
        <v>1574.140087373527</v>
      </c>
      <c r="LK72" s="88">
        <f t="shared" si="133"/>
        <v>0</v>
      </c>
      <c r="LL72" s="150"/>
      <c r="LM72" s="150"/>
      <c r="LN72" s="150"/>
      <c r="LO72" s="150"/>
      <c r="LP72" s="150"/>
      <c r="LQ72" s="150"/>
      <c r="LR72" s="150"/>
      <c r="LS72" s="150"/>
      <c r="LT72" s="150"/>
      <c r="LU72" s="150"/>
      <c r="LV72" s="150"/>
      <c r="LW72" s="150"/>
      <c r="LX72" s="88">
        <f t="shared" ref="LX72:LX94" si="202">SUM(LY72:MJ72)</f>
        <v>0</v>
      </c>
      <c r="LY72" s="150"/>
      <c r="LZ72" s="150"/>
      <c r="MA72" s="150"/>
      <c r="MB72" s="150"/>
      <c r="MC72" s="150"/>
      <c r="MD72" s="150"/>
      <c r="ME72" s="150"/>
      <c r="MF72" s="150"/>
      <c r="MG72" s="150"/>
      <c r="MH72" s="150"/>
      <c r="MI72" s="150"/>
      <c r="MJ72" s="291">
        <v>0</v>
      </c>
      <c r="MK72" s="150"/>
      <c r="ML72" s="88">
        <f t="shared" ref="ML72:ML94" si="203">IF(MK72&lt;0,MK72,0)</f>
        <v>0</v>
      </c>
      <c r="MM72" s="88">
        <f t="shared" ref="MM72:MM94" si="204">IF(MK72&gt;0,MK72,0)</f>
        <v>0</v>
      </c>
      <c r="MN72" s="88">
        <f t="shared" si="134"/>
        <v>26371.359999999997</v>
      </c>
      <c r="MO72" s="88">
        <v>2640.12</v>
      </c>
      <c r="MP72" s="150">
        <v>2640.12</v>
      </c>
      <c r="MQ72" s="150">
        <v>2640.12</v>
      </c>
      <c r="MR72" s="150">
        <v>2640.12</v>
      </c>
      <c r="MS72" s="150">
        <v>2640.12</v>
      </c>
      <c r="MT72" s="150">
        <v>2640.12</v>
      </c>
      <c r="MU72" s="150">
        <v>2632.66</v>
      </c>
      <c r="MV72" s="150">
        <v>2632.66</v>
      </c>
      <c r="MW72" s="150">
        <v>2632.66</v>
      </c>
      <c r="MX72" s="150">
        <v>2632.66</v>
      </c>
      <c r="MY72" s="150"/>
      <c r="MZ72" s="150"/>
      <c r="NA72" s="88">
        <f t="shared" si="135"/>
        <v>0</v>
      </c>
      <c r="NB72" s="8">
        <v>0</v>
      </c>
      <c r="NC72" s="8">
        <v>0</v>
      </c>
      <c r="ND72" s="8">
        <v>0</v>
      </c>
      <c r="NE72" s="8">
        <v>0</v>
      </c>
      <c r="NF72" s="8">
        <v>0</v>
      </c>
      <c r="NG72" s="8">
        <v>0</v>
      </c>
      <c r="NH72" s="8">
        <v>0</v>
      </c>
      <c r="NI72" s="8">
        <v>0</v>
      </c>
      <c r="NJ72" s="8">
        <v>0</v>
      </c>
      <c r="NK72" s="8">
        <v>0</v>
      </c>
      <c r="NL72" s="8"/>
      <c r="NM72" s="8"/>
      <c r="NN72" s="150">
        <f t="shared" si="136"/>
        <v>-26371.359999999997</v>
      </c>
      <c r="NO72" s="88">
        <f t="shared" ref="NO72:NO94" si="205">IF(NN72&lt;0,NN72,0)</f>
        <v>-26371.359999999997</v>
      </c>
      <c r="NP72" s="88">
        <f t="shared" ref="NP72:NP94" si="206">IF(NN72&gt;0,NN72,0)</f>
        <v>0</v>
      </c>
      <c r="NQ72" s="86">
        <f t="shared" ref="NQ72:NQ94" si="207">NV72+OY72+QB72+RE72+SH72+TK72+UN72</f>
        <v>17886.22</v>
      </c>
      <c r="NR72" s="289">
        <f t="shared" ref="NR72:NR94" si="208">OI72+PL72+QO72+RR72+SU72+TX72+VA72</f>
        <v>14230.589999999998</v>
      </c>
      <c r="NS72" s="288">
        <f t="shared" ref="NS72:NS94" si="209">NR72-NQ72</f>
        <v>-3655.6300000000028</v>
      </c>
      <c r="NT72" s="88">
        <f t="shared" ref="NT72:NT94" si="210">IF(NS72&lt;0,NS72,0)</f>
        <v>-3655.6300000000028</v>
      </c>
      <c r="NU72" s="88">
        <f t="shared" ref="NU72:NU94" si="211">IF(NS72&gt;0,NS72,0)</f>
        <v>0</v>
      </c>
      <c r="NV72" s="290">
        <f t="shared" si="137"/>
        <v>4451.66</v>
      </c>
      <c r="NW72" s="290">
        <v>404.67</v>
      </c>
      <c r="NX72" s="143">
        <v>404.67</v>
      </c>
      <c r="NY72" s="143">
        <v>404.67</v>
      </c>
      <c r="NZ72" s="290">
        <v>404.67</v>
      </c>
      <c r="OA72" s="290">
        <v>404.67</v>
      </c>
      <c r="OB72" s="290">
        <v>404.67</v>
      </c>
      <c r="OC72" s="290">
        <v>505.91</v>
      </c>
      <c r="OD72" s="290">
        <v>505.91</v>
      </c>
      <c r="OE72" s="290">
        <v>505.91</v>
      </c>
      <c r="OF72" s="290">
        <v>505.91</v>
      </c>
      <c r="OG72" s="290"/>
      <c r="OH72" s="290"/>
      <c r="OI72" s="8">
        <f t="shared" si="138"/>
        <v>0</v>
      </c>
      <c r="OJ72" s="8">
        <v>0</v>
      </c>
      <c r="OK72" s="8">
        <v>0</v>
      </c>
      <c r="OL72" s="8">
        <v>0</v>
      </c>
      <c r="OM72" s="8"/>
      <c r="ON72" s="8">
        <v>0</v>
      </c>
      <c r="OO72" s="8">
        <v>0</v>
      </c>
      <c r="OP72" s="8">
        <v>0</v>
      </c>
      <c r="OQ72" s="8">
        <v>0</v>
      </c>
      <c r="OR72" s="8">
        <v>0</v>
      </c>
      <c r="OS72" s="8">
        <v>0</v>
      </c>
      <c r="OT72" s="8"/>
      <c r="OU72" s="8"/>
      <c r="OV72" s="143">
        <f t="shared" si="139"/>
        <v>-4451.66</v>
      </c>
      <c r="OW72" s="8">
        <f t="shared" ref="OW72:OW94" si="212">IF(OV72&lt;0,OV72,0)</f>
        <v>-4451.66</v>
      </c>
      <c r="OX72" s="8">
        <f t="shared" ref="OX72:OX94" si="213">IF(OV72&gt;0,OV72,0)</f>
        <v>0</v>
      </c>
      <c r="OY72" s="290">
        <f t="shared" si="140"/>
        <v>7678.4400000000005</v>
      </c>
      <c r="OZ72" s="290">
        <v>731.82</v>
      </c>
      <c r="PA72" s="143">
        <v>731.82</v>
      </c>
      <c r="PB72" s="143">
        <v>731.82</v>
      </c>
      <c r="PC72" s="143">
        <v>731.82</v>
      </c>
      <c r="PD72" s="143">
        <v>731.82</v>
      </c>
      <c r="PE72" s="143">
        <v>731.82</v>
      </c>
      <c r="PF72" s="143">
        <v>821.88</v>
      </c>
      <c r="PG72" s="143">
        <v>821.88</v>
      </c>
      <c r="PH72" s="143">
        <v>821.88</v>
      </c>
      <c r="PI72" s="143">
        <v>821.88</v>
      </c>
      <c r="PJ72" s="143"/>
      <c r="PK72" s="143"/>
      <c r="PL72" s="8">
        <f t="shared" si="141"/>
        <v>0</v>
      </c>
      <c r="PM72" s="290">
        <v>0</v>
      </c>
      <c r="PN72" s="290">
        <v>0</v>
      </c>
      <c r="PO72" s="290">
        <v>0</v>
      </c>
      <c r="PP72" s="290">
        <v>0</v>
      </c>
      <c r="PQ72" s="290">
        <v>0</v>
      </c>
      <c r="PR72" s="290">
        <v>0</v>
      </c>
      <c r="PS72" s="290">
        <v>0</v>
      </c>
      <c r="PT72" s="290">
        <v>0</v>
      </c>
      <c r="PU72" s="290">
        <v>0</v>
      </c>
      <c r="PV72" s="290">
        <v>0</v>
      </c>
      <c r="PW72" s="290"/>
      <c r="PX72" s="290"/>
      <c r="PY72" s="143">
        <f t="shared" si="142"/>
        <v>-7678.4400000000005</v>
      </c>
      <c r="PZ72" s="8">
        <f t="shared" ref="PZ72:PZ94" si="214">IF(PY72&lt;0,PY72,0)</f>
        <v>-7678.4400000000005</v>
      </c>
      <c r="QA72" s="8">
        <f t="shared" ref="QA72:QA94" si="215">IF(PY72&gt;0,PY72,0)</f>
        <v>0</v>
      </c>
      <c r="QB72" s="290">
        <f t="shared" si="143"/>
        <v>844.5200000000001</v>
      </c>
      <c r="QC72" s="290">
        <v>74.86</v>
      </c>
      <c r="QD72" s="143">
        <v>74.86</v>
      </c>
      <c r="QE72" s="143">
        <v>74.86</v>
      </c>
      <c r="QF72" s="143">
        <v>74.86</v>
      </c>
      <c r="QG72" s="143">
        <v>74.86</v>
      </c>
      <c r="QH72" s="143">
        <v>74.86</v>
      </c>
      <c r="QI72" s="143">
        <v>98.84</v>
      </c>
      <c r="QJ72" s="143">
        <v>98.84</v>
      </c>
      <c r="QK72" s="143">
        <v>98.84</v>
      </c>
      <c r="QL72" s="143">
        <v>98.84</v>
      </c>
      <c r="QM72" s="143"/>
      <c r="QN72" s="143"/>
      <c r="QO72" s="8">
        <f t="shared" si="144"/>
        <v>0</v>
      </c>
      <c r="QP72" s="290">
        <v>0</v>
      </c>
      <c r="QQ72" s="290">
        <v>0</v>
      </c>
      <c r="QR72" s="290">
        <v>0</v>
      </c>
      <c r="QS72" s="290"/>
      <c r="QT72" s="290">
        <v>0</v>
      </c>
      <c r="QU72" s="290"/>
      <c r="QV72" s="290"/>
      <c r="QW72" s="290">
        <v>0</v>
      </c>
      <c r="QX72" s="290"/>
      <c r="QY72" s="290">
        <v>0</v>
      </c>
      <c r="QZ72" s="290"/>
      <c r="RA72" s="290"/>
      <c r="RB72" s="143">
        <f t="shared" si="145"/>
        <v>-844.5200000000001</v>
      </c>
      <c r="RC72" s="8">
        <f t="shared" ref="RC72:RC94" si="216">IF(RB72&lt;0,RB72,0)</f>
        <v>-844.5200000000001</v>
      </c>
      <c r="RD72" s="8">
        <f t="shared" ref="RD72:RD94" si="217">IF(RB72&gt;0,RB72,0)</f>
        <v>0</v>
      </c>
      <c r="RE72" s="290">
        <f t="shared" si="146"/>
        <v>3745.7199999999993</v>
      </c>
      <c r="RF72" s="8">
        <v>341</v>
      </c>
      <c r="RG72" s="143">
        <v>341</v>
      </c>
      <c r="RH72" s="143">
        <v>341</v>
      </c>
      <c r="RI72" s="143">
        <v>341</v>
      </c>
      <c r="RJ72" s="143">
        <v>341</v>
      </c>
      <c r="RK72" s="143">
        <v>341</v>
      </c>
      <c r="RL72" s="292">
        <v>424.93</v>
      </c>
      <c r="RM72" s="143">
        <v>424.93</v>
      </c>
      <c r="RN72" s="143">
        <v>424.93</v>
      </c>
      <c r="RO72" s="143">
        <v>424.93</v>
      </c>
      <c r="RP72" s="143"/>
      <c r="RQ72" s="143"/>
      <c r="RR72" s="8">
        <f t="shared" si="147"/>
        <v>4644.63</v>
      </c>
      <c r="RS72" s="290">
        <v>4644.63</v>
      </c>
      <c r="RT72" s="290"/>
      <c r="RU72" s="290">
        <v>0</v>
      </c>
      <c r="RV72" s="290">
        <v>0</v>
      </c>
      <c r="RW72" s="290">
        <v>0</v>
      </c>
      <c r="RX72" s="290">
        <v>0</v>
      </c>
      <c r="RY72" s="290"/>
      <c r="RZ72" s="290">
        <v>0</v>
      </c>
      <c r="SA72" s="290">
        <v>0</v>
      </c>
      <c r="SB72" s="290">
        <v>0</v>
      </c>
      <c r="SC72" s="290"/>
      <c r="SD72" s="290"/>
      <c r="SE72" s="8">
        <f t="shared" ref="SE72:SE94" si="218">RR72-RE72</f>
        <v>898.91000000000076</v>
      </c>
      <c r="SF72" s="8">
        <f t="shared" ref="SF72:SF94" si="219">IF(SE72&lt;0,SE72,0)</f>
        <v>0</v>
      </c>
      <c r="SG72" s="8">
        <f t="shared" ref="SG72:SG94" si="220">IF(SE72&gt;0,SE72,0)</f>
        <v>898.91000000000076</v>
      </c>
      <c r="SH72" s="290">
        <f t="shared" si="148"/>
        <v>0</v>
      </c>
      <c r="SI72" s="290">
        <v>0</v>
      </c>
      <c r="SJ72" s="143">
        <v>0</v>
      </c>
      <c r="SK72" s="143">
        <v>0</v>
      </c>
      <c r="SL72" s="143">
        <v>0</v>
      </c>
      <c r="SM72" s="143">
        <v>0</v>
      </c>
      <c r="SN72" s="143">
        <v>0</v>
      </c>
      <c r="SO72" s="143">
        <v>0</v>
      </c>
      <c r="SP72" s="143">
        <v>0</v>
      </c>
      <c r="SQ72" s="143">
        <v>0</v>
      </c>
      <c r="SR72" s="143">
        <v>0</v>
      </c>
      <c r="SS72" s="143"/>
      <c r="ST72" s="143"/>
      <c r="SU72" s="8">
        <f t="shared" si="149"/>
        <v>6916.4</v>
      </c>
      <c r="SV72" s="290">
        <v>0</v>
      </c>
      <c r="SW72" s="290">
        <v>4730.26</v>
      </c>
      <c r="SX72" s="290">
        <v>2186.14</v>
      </c>
      <c r="SY72" s="290">
        <v>0</v>
      </c>
      <c r="SZ72" s="290">
        <v>0</v>
      </c>
      <c r="TA72" s="290"/>
      <c r="TB72" s="290"/>
      <c r="TC72" s="290">
        <v>0</v>
      </c>
      <c r="TD72" s="290">
        <v>0</v>
      </c>
      <c r="TE72" s="290">
        <f>VLOOKUP(C72,'[2]Фін.рез.(витрати)'!$C$8:$AH$94,32,0)</f>
        <v>0</v>
      </c>
      <c r="TF72" s="290"/>
      <c r="TG72" s="290"/>
      <c r="TH72" s="8">
        <f t="shared" ref="TH72:TH94" si="221">SU72-SH72</f>
        <v>6916.4</v>
      </c>
      <c r="TI72" s="8">
        <f t="shared" ref="TI72:TI94" si="222">IF(TH72&lt;0,TH72,0)</f>
        <v>0</v>
      </c>
      <c r="TJ72" s="8">
        <f t="shared" ref="TJ72:TJ94" si="223">IF(TH72&gt;0,TH72,0)</f>
        <v>6916.4</v>
      </c>
      <c r="TK72" s="290">
        <f t="shared" si="150"/>
        <v>1124.3</v>
      </c>
      <c r="TL72" s="290">
        <v>99.11</v>
      </c>
      <c r="TM72" s="143">
        <v>99.11</v>
      </c>
      <c r="TN72" s="143">
        <v>99.11</v>
      </c>
      <c r="TO72" s="143">
        <v>99.11</v>
      </c>
      <c r="TP72" s="143">
        <v>99.11</v>
      </c>
      <c r="TQ72" s="143">
        <v>99.11</v>
      </c>
      <c r="TR72" s="143">
        <v>132.41</v>
      </c>
      <c r="TS72" s="143">
        <v>132.41</v>
      </c>
      <c r="TT72" s="143">
        <v>132.41</v>
      </c>
      <c r="TU72" s="143">
        <v>132.41</v>
      </c>
      <c r="TV72" s="143"/>
      <c r="TW72" s="143"/>
      <c r="TX72" s="8">
        <f t="shared" si="151"/>
        <v>2669.56</v>
      </c>
      <c r="TY72" s="290">
        <v>0</v>
      </c>
      <c r="TZ72" s="290">
        <v>0</v>
      </c>
      <c r="UA72" s="290">
        <v>0</v>
      </c>
      <c r="UB72" s="290">
        <v>0</v>
      </c>
      <c r="UC72" s="290">
        <v>0</v>
      </c>
      <c r="UD72" s="290">
        <v>0</v>
      </c>
      <c r="UE72" s="290">
        <v>0</v>
      </c>
      <c r="UF72" s="290">
        <v>0</v>
      </c>
      <c r="UG72" s="290">
        <v>2669.56</v>
      </c>
      <c r="UH72" s="290">
        <f>VLOOKUP(C72,'[2]Фін.рез.(витрати)'!$C$8:$AI$94,33,0)</f>
        <v>0</v>
      </c>
      <c r="UI72" s="290"/>
      <c r="UJ72" s="290"/>
      <c r="UK72" s="8">
        <f t="shared" ref="UK72:UK94" si="224">TX72-TK72</f>
        <v>1545.26</v>
      </c>
      <c r="UL72" s="8">
        <f t="shared" ref="UL72:UL94" si="225">IF(UK72&lt;0,UK72,0)</f>
        <v>0</v>
      </c>
      <c r="UM72" s="8">
        <f t="shared" ref="UM72:UM94" si="226">IF(UK72&gt;0,UK72,0)</f>
        <v>1545.26</v>
      </c>
      <c r="UN72" s="290">
        <f t="shared" si="152"/>
        <v>41.58</v>
      </c>
      <c r="UO72" s="290">
        <v>3.73</v>
      </c>
      <c r="UP72" s="143">
        <v>3.73</v>
      </c>
      <c r="UQ72" s="143">
        <v>3.73</v>
      </c>
      <c r="UR72" s="143">
        <v>3.73</v>
      </c>
      <c r="US72" s="143">
        <v>3.73</v>
      </c>
      <c r="UT72" s="143">
        <v>3.73</v>
      </c>
      <c r="UU72" s="143">
        <v>4.8</v>
      </c>
      <c r="UV72" s="143">
        <v>4.8</v>
      </c>
      <c r="UW72" s="143">
        <v>4.8</v>
      </c>
      <c r="UX72" s="143">
        <v>4.8</v>
      </c>
      <c r="UY72" s="143"/>
      <c r="UZ72" s="143"/>
      <c r="VA72" s="8">
        <f t="shared" ref="VA72:VA94" si="227">SUM(VB72:VM72)</f>
        <v>0</v>
      </c>
      <c r="VB72" s="143"/>
      <c r="VC72" s="143"/>
      <c r="VD72" s="143"/>
      <c r="VE72" s="143"/>
      <c r="VF72" s="143"/>
      <c r="VG72" s="143"/>
      <c r="VH72" s="143"/>
      <c r="VI72" s="143"/>
      <c r="VJ72" s="143"/>
      <c r="VK72" s="143"/>
      <c r="VL72" s="143"/>
      <c r="VM72" s="143"/>
      <c r="VN72" s="8">
        <f t="shared" ref="VN72:VN94" si="228">VA72-UN72</f>
        <v>-41.58</v>
      </c>
      <c r="VO72" s="8">
        <f t="shared" ref="VO72:VO94" si="229">IF(VN72&lt;0,VN72,0)</f>
        <v>-41.58</v>
      </c>
      <c r="VP72" s="8">
        <f t="shared" ref="VP72:VP94" si="230">IF(VN72&gt;0,VN72,0)</f>
        <v>0</v>
      </c>
      <c r="VQ72" s="88">
        <f t="shared" ref="VQ72:VQ94" si="231">SUM(VR72:WC72)</f>
        <v>0</v>
      </c>
      <c r="VR72" s="150"/>
      <c r="VS72" s="150"/>
      <c r="VT72" s="150"/>
      <c r="VU72" s="150"/>
      <c r="VV72" s="150"/>
      <c r="VW72" s="150"/>
      <c r="VX72" s="150"/>
      <c r="VY72" s="150"/>
      <c r="VZ72" s="150"/>
      <c r="WA72" s="150"/>
      <c r="WB72" s="150"/>
      <c r="WC72" s="150"/>
      <c r="WD72" s="88">
        <f t="shared" ref="WD72:WD94" si="232">SUM(WE72:WP72)</f>
        <v>0</v>
      </c>
      <c r="WE72" s="143"/>
      <c r="WF72" s="143"/>
      <c r="WG72" s="143"/>
      <c r="WH72" s="143"/>
      <c r="WI72" s="143"/>
      <c r="WJ72" s="143"/>
      <c r="WK72" s="143"/>
      <c r="WL72" s="143"/>
      <c r="WM72" s="143"/>
      <c r="WN72" s="143"/>
      <c r="WO72" s="143"/>
      <c r="WP72" s="143"/>
      <c r="WQ72" s="88">
        <f t="shared" ref="WQ72:WQ94" si="233">WD72-VQ72</f>
        <v>0</v>
      </c>
      <c r="WR72" s="88">
        <f t="shared" ref="WR72:WR94" si="234">IF(WQ72&lt;0,WQ72,0)</f>
        <v>0</v>
      </c>
      <c r="WS72" s="88">
        <f t="shared" ref="WS72:WS94" si="235">IF(WQ72&gt;0,WQ72,0)</f>
        <v>0</v>
      </c>
      <c r="WT72" s="291">
        <f t="shared" si="153"/>
        <v>47542.459999999992</v>
      </c>
      <c r="WU72" s="291">
        <v>4060.09</v>
      </c>
      <c r="WV72" s="150">
        <v>4060.09</v>
      </c>
      <c r="WW72" s="150">
        <v>4060.09</v>
      </c>
      <c r="WX72" s="150">
        <v>4060.09</v>
      </c>
      <c r="WY72" s="150">
        <v>4060.09</v>
      </c>
      <c r="WZ72" s="150">
        <v>4060.09</v>
      </c>
      <c r="XA72" s="150">
        <v>5795.48</v>
      </c>
      <c r="XB72" s="150">
        <v>5795.48</v>
      </c>
      <c r="XC72" s="150">
        <v>5795.48</v>
      </c>
      <c r="XD72" s="150">
        <v>5795.48</v>
      </c>
      <c r="XE72" s="150"/>
      <c r="XF72" s="150"/>
      <c r="XG72" s="291">
        <f t="shared" si="154"/>
        <v>44993.55805178624</v>
      </c>
      <c r="XH72" s="290">
        <v>4721.0301583506516</v>
      </c>
      <c r="XI72" s="290">
        <v>4692.2886566929028</v>
      </c>
      <c r="XJ72" s="290"/>
      <c r="XK72" s="290">
        <v>3396.2490560305096</v>
      </c>
      <c r="XL72" s="290">
        <v>4292.2019626973597</v>
      </c>
      <c r="XM72" s="290">
        <v>5671.6309252796345</v>
      </c>
      <c r="XN72" s="290">
        <v>5319.6714401647841</v>
      </c>
      <c r="XO72" s="290">
        <v>4818.5934793577644</v>
      </c>
      <c r="XP72" s="290">
        <v>6844.9497663617203</v>
      </c>
      <c r="XQ72" s="290">
        <f>VLOOKUP(C72,'[2]Фін.рез.(витрати)'!$C$8:$AL$94,36,0)</f>
        <v>5236.9426068509119</v>
      </c>
      <c r="XR72" s="290"/>
      <c r="XS72" s="290"/>
      <c r="XT72" s="88">
        <f t="shared" ref="XT72:XT94" si="236">XG72-WT72</f>
        <v>-2548.9019482137519</v>
      </c>
      <c r="XU72" s="88">
        <f t="shared" ref="XU72:XU94" si="237">IF(XT72&lt;0,XT72,0)</f>
        <v>-2548.9019482137519</v>
      </c>
      <c r="XV72" s="88">
        <f t="shared" ref="XV72:XV94" si="238">IF(XT72&gt;0,XT72,0)</f>
        <v>0</v>
      </c>
      <c r="XW72" s="291">
        <f t="shared" si="155"/>
        <v>16570.48</v>
      </c>
      <c r="XX72" s="291">
        <v>1471.12</v>
      </c>
      <c r="XY72" s="150">
        <v>1471.12</v>
      </c>
      <c r="XZ72" s="150">
        <v>1471.12</v>
      </c>
      <c r="YA72" s="150">
        <v>1471.12</v>
      </c>
      <c r="YB72" s="150">
        <v>1471.12</v>
      </c>
      <c r="YC72" s="150">
        <v>1471.12</v>
      </c>
      <c r="YD72" s="150">
        <v>1935.94</v>
      </c>
      <c r="YE72" s="150">
        <v>1935.94</v>
      </c>
      <c r="YF72" s="150">
        <v>1935.94</v>
      </c>
      <c r="YG72" s="150">
        <v>1935.94</v>
      </c>
      <c r="YH72" s="150"/>
      <c r="YI72" s="150"/>
      <c r="YJ72" s="88">
        <f t="shared" si="156"/>
        <v>13285.726438724136</v>
      </c>
      <c r="YK72" s="290">
        <v>1616.6116175148552</v>
      </c>
      <c r="YL72" s="290">
        <v>1217.2747633408414</v>
      </c>
      <c r="YM72" s="290">
        <v>1245.8555954389146</v>
      </c>
      <c r="YN72" s="290">
        <v>1211.5321517008001</v>
      </c>
      <c r="YO72" s="290">
        <v>1194.9412907154378</v>
      </c>
      <c r="YP72" s="290">
        <v>1565.6468041494925</v>
      </c>
      <c r="YQ72" s="290">
        <v>1495.1779231769567</v>
      </c>
      <c r="YR72" s="290">
        <v>989.89412264941143</v>
      </c>
      <c r="YS72" s="290">
        <v>1279.4384027732876</v>
      </c>
      <c r="YT72" s="290">
        <f>VLOOKUP(C72,'[2]Фін.рез.(витрати)'!$C$8:$AM$94,37,0)</f>
        <v>1469.3537672641371</v>
      </c>
      <c r="YU72" s="290"/>
      <c r="YV72" s="290"/>
      <c r="YW72" s="143">
        <f t="shared" si="157"/>
        <v>-3284.7535612758638</v>
      </c>
      <c r="YX72" s="88">
        <f t="shared" ref="YX72:YX94" si="239">IF(YW72&lt;0,YW72,0)</f>
        <v>-3284.7535612758638</v>
      </c>
      <c r="YY72" s="88">
        <f t="shared" ref="YY72:YY94" si="240">IF(YW72&gt;0,YW72,0)</f>
        <v>0</v>
      </c>
      <c r="YZ72" s="291">
        <f t="shared" si="158"/>
        <v>8025.3600000000015</v>
      </c>
      <c r="ZA72" s="291">
        <v>759.8</v>
      </c>
      <c r="ZB72" s="150">
        <v>759.8</v>
      </c>
      <c r="ZC72" s="150">
        <v>759.8</v>
      </c>
      <c r="ZD72" s="150">
        <v>759.8</v>
      </c>
      <c r="ZE72" s="150">
        <v>759.8</v>
      </c>
      <c r="ZF72" s="150">
        <v>759.8</v>
      </c>
      <c r="ZG72" s="150">
        <v>866.64</v>
      </c>
      <c r="ZH72" s="150">
        <v>866.64</v>
      </c>
      <c r="ZI72" s="150">
        <v>866.64</v>
      </c>
      <c r="ZJ72" s="150">
        <v>866.64</v>
      </c>
      <c r="ZK72" s="150"/>
      <c r="ZL72" s="150"/>
      <c r="ZM72" s="88">
        <f t="shared" si="159"/>
        <v>11329.554071903083</v>
      </c>
      <c r="ZN72" s="291"/>
      <c r="ZO72" s="290">
        <v>1420.6607272219337</v>
      </c>
      <c r="ZP72" s="290">
        <v>7203.4066485182066</v>
      </c>
      <c r="ZQ72" s="290">
        <v>2705.4866961629423</v>
      </c>
      <c r="ZR72" s="290"/>
      <c r="ZS72" s="290"/>
      <c r="ZT72" s="290"/>
      <c r="ZU72" s="290"/>
      <c r="ZV72" s="290"/>
      <c r="ZW72" s="290"/>
      <c r="ZX72" s="290"/>
      <c r="ZY72" s="290"/>
      <c r="ZZ72" s="88">
        <f t="shared" ref="ZZ72:ZZ94" si="241">ZM72-YZ72</f>
        <v>3304.1940719030817</v>
      </c>
      <c r="AAA72" s="88">
        <f t="shared" ref="AAA72:AAA94" si="242">IF(ZZ72&lt;0,ZZ72,0)</f>
        <v>0</v>
      </c>
      <c r="AAB72" s="88">
        <f t="shared" ref="AAB72:AAB94" si="243">IF(ZZ72&gt;0,ZZ72,0)</f>
        <v>3304.1940719030817</v>
      </c>
      <c r="AAC72" s="291">
        <f t="shared" si="160"/>
        <v>602.02</v>
      </c>
      <c r="AAD72" s="291">
        <v>59.67</v>
      </c>
      <c r="AAE72" s="150">
        <v>59.67</v>
      </c>
      <c r="AAF72" s="150">
        <v>59.67</v>
      </c>
      <c r="AAG72" s="150">
        <v>59.67</v>
      </c>
      <c r="AAH72" s="150">
        <v>59.67</v>
      </c>
      <c r="AAI72" s="150">
        <v>59.67</v>
      </c>
      <c r="AAJ72" s="150">
        <v>61</v>
      </c>
      <c r="AAK72" s="150">
        <v>61</v>
      </c>
      <c r="AAL72" s="150">
        <v>61</v>
      </c>
      <c r="AAM72" s="150">
        <v>61</v>
      </c>
      <c r="AAN72" s="150"/>
      <c r="AAO72" s="150"/>
      <c r="AAP72" s="88">
        <f t="shared" si="161"/>
        <v>712.66756999680001</v>
      </c>
      <c r="AAQ72" s="290">
        <v>73.73909664</v>
      </c>
      <c r="AAR72" s="290">
        <v>72.096958137599998</v>
      </c>
      <c r="AAS72" s="290">
        <v>71.927665919999995</v>
      </c>
      <c r="AAT72" s="290">
        <v>71.562902399999999</v>
      </c>
      <c r="AAU72" s="290">
        <v>71.892720979199993</v>
      </c>
      <c r="AAV72" s="290">
        <v>71.894465280000006</v>
      </c>
      <c r="AAW72" s="290">
        <v>70.217769599999997</v>
      </c>
      <c r="AAX72" s="290">
        <v>69.669198719999997</v>
      </c>
      <c r="AAY72" s="290">
        <v>69.165169919999997</v>
      </c>
      <c r="AAZ72" s="290">
        <f>VLOOKUP(C72,'[2]Фін.рез.(витрати)'!$C$8:$AO$94,39,0)</f>
        <v>70.501622400000002</v>
      </c>
      <c r="ABA72" s="290"/>
      <c r="ABB72" s="290"/>
      <c r="ABC72" s="88">
        <f t="shared" ref="ABC72:ABC94" si="244">AAP72-AAC72</f>
        <v>110.64756999680003</v>
      </c>
      <c r="ABD72" s="88">
        <f t="shared" ref="ABD72:ABD94" si="245">IF(ABC72&lt;0,ABC72,0)</f>
        <v>0</v>
      </c>
      <c r="ABE72" s="88">
        <f t="shared" ref="ABE72:ABE94" si="246">IF(ABC72&gt;0,ABC72,0)</f>
        <v>110.64756999680003</v>
      </c>
      <c r="ABF72" s="291">
        <f t="shared" si="162"/>
        <v>133.16</v>
      </c>
      <c r="ABG72" s="291">
        <v>13.2</v>
      </c>
      <c r="ABH72" s="150">
        <v>13.2</v>
      </c>
      <c r="ABI72" s="150">
        <v>13.2</v>
      </c>
      <c r="ABJ72" s="150">
        <v>13.2</v>
      </c>
      <c r="ABK72" s="150">
        <v>13.2</v>
      </c>
      <c r="ABL72" s="150">
        <v>13.2</v>
      </c>
      <c r="ABM72" s="150">
        <v>13.49</v>
      </c>
      <c r="ABN72" s="150">
        <v>13.49</v>
      </c>
      <c r="ABO72" s="150">
        <v>13.49</v>
      </c>
      <c r="ABP72" s="150">
        <v>13.49</v>
      </c>
      <c r="ABQ72" s="150"/>
      <c r="ABR72" s="150"/>
      <c r="ABS72" s="88">
        <f t="shared" si="163"/>
        <v>1869.3612000000001</v>
      </c>
      <c r="ABT72" s="290">
        <v>0</v>
      </c>
      <c r="ABU72" s="290"/>
      <c r="ABV72" s="290"/>
      <c r="ABW72" s="290"/>
      <c r="ABX72" s="290"/>
      <c r="ABY72" s="290"/>
      <c r="ABZ72" s="290"/>
      <c r="ACA72" s="290">
        <v>0</v>
      </c>
      <c r="ACB72" s="290">
        <v>0</v>
      </c>
      <c r="ACC72" s="290">
        <f>VLOOKUP(C72,'[2]Фін.рез.(витрати)'!$C$8:$AP$94,40,0)</f>
        <v>1869.3612000000001</v>
      </c>
      <c r="ACD72" s="290"/>
      <c r="ACE72" s="290"/>
      <c r="ACF72" s="88">
        <f t="shared" ref="ACF72:ACF94" si="247">ABS72-ABF72</f>
        <v>1736.2012</v>
      </c>
      <c r="ACG72" s="88">
        <f t="shared" ref="ACG72:ACG94" si="248">IF(ACF72&lt;0,ACF72,0)</f>
        <v>0</v>
      </c>
      <c r="ACH72" s="88">
        <f t="shared" ref="ACH72:ACH94" si="249">IF(ACF72&gt;0,ACF72,0)</f>
        <v>1736.2012</v>
      </c>
      <c r="ACI72" s="86">
        <f t="shared" ref="ACI72:ACI94" si="250">ACN72+ADQ72</f>
        <v>3654.56</v>
      </c>
      <c r="ACJ72" s="88">
        <f t="shared" ref="ACJ72:ACJ94" si="251">ADA72+AED72</f>
        <v>4697.5924643040007</v>
      </c>
      <c r="ACK72" s="288">
        <f t="shared" ref="ACK72:ACK94" si="252">ACJ72-ACI72</f>
        <v>1043.0324643040008</v>
      </c>
      <c r="ACL72" s="88">
        <f t="shared" ref="ACL72:ACL94" si="253">IF(ACK72&lt;0,ACK72,0)</f>
        <v>0</v>
      </c>
      <c r="ACM72" s="88">
        <f t="shared" ref="ACM72:ACM94" si="254">IF(ACK72&gt;0,ACK72,0)</f>
        <v>1043.0324643040008</v>
      </c>
      <c r="ACN72" s="290">
        <f t="shared" si="164"/>
        <v>3654.56</v>
      </c>
      <c r="ACO72" s="290">
        <v>376.22</v>
      </c>
      <c r="ACP72" s="143">
        <v>376.22</v>
      </c>
      <c r="ACQ72" s="143">
        <v>376.22</v>
      </c>
      <c r="ACR72" s="143">
        <v>376.22</v>
      </c>
      <c r="ACS72" s="143">
        <v>376.22</v>
      </c>
      <c r="ACT72" s="143">
        <v>376.22</v>
      </c>
      <c r="ACU72" s="143">
        <v>349.31</v>
      </c>
      <c r="ACV72" s="143">
        <v>349.31</v>
      </c>
      <c r="ACW72" s="143">
        <v>349.31</v>
      </c>
      <c r="ACX72" s="143">
        <v>349.31</v>
      </c>
      <c r="ACY72" s="143"/>
      <c r="ACZ72" s="143"/>
      <c r="ADA72" s="8">
        <f t="shared" si="165"/>
        <v>4697.5924643040007</v>
      </c>
      <c r="ADB72" s="290">
        <v>456.67963260000005</v>
      </c>
      <c r="ADC72" s="290">
        <v>630.84838370399996</v>
      </c>
      <c r="ADD72" s="290">
        <v>1262.8209528000002</v>
      </c>
      <c r="ADE72" s="290">
        <v>1101.906054</v>
      </c>
      <c r="ADF72" s="290">
        <v>0</v>
      </c>
      <c r="ADG72" s="290">
        <v>375.81181199999997</v>
      </c>
      <c r="ADH72" s="290">
        <v>71.813627999999994</v>
      </c>
      <c r="ADI72" s="290">
        <v>292.92731280000004</v>
      </c>
      <c r="ADJ72" s="290">
        <v>204.35163840000001</v>
      </c>
      <c r="ADK72" s="290">
        <f>VLOOKUP(C72,'[2]Фін.рез.(витрати)'!$C$8:$AR$94,42,0)</f>
        <v>300.43304999999998</v>
      </c>
      <c r="ADL72" s="290"/>
      <c r="ADM72" s="290"/>
      <c r="ADN72" s="8">
        <f t="shared" ref="ADN72:ADN94" si="255">ADA72-ACN72</f>
        <v>1043.0324643040008</v>
      </c>
      <c r="ADO72" s="8">
        <f t="shared" ref="ADO72:ADO94" si="256">IF(ADN72&lt;0,ADN72,0)</f>
        <v>0</v>
      </c>
      <c r="ADP72" s="8">
        <f t="shared" ref="ADP72:ADP94" si="257">IF(ADN72&gt;0,ADN72,0)</f>
        <v>1043.0324643040008</v>
      </c>
      <c r="ADQ72" s="290">
        <f t="shared" si="166"/>
        <v>0</v>
      </c>
      <c r="ADR72" s="290">
        <v>0</v>
      </c>
      <c r="ADS72" s="143">
        <v>0</v>
      </c>
      <c r="ADT72" s="143">
        <v>0</v>
      </c>
      <c r="ADU72" s="143">
        <v>0</v>
      </c>
      <c r="ADV72" s="143">
        <v>0</v>
      </c>
      <c r="ADW72" s="143">
        <v>0</v>
      </c>
      <c r="ADX72" s="143">
        <v>0</v>
      </c>
      <c r="ADY72" s="143">
        <v>0</v>
      </c>
      <c r="ADZ72" s="143">
        <v>0</v>
      </c>
      <c r="AEA72" s="143">
        <v>0</v>
      </c>
      <c r="AEB72" s="143"/>
      <c r="AEC72" s="143"/>
      <c r="AED72" s="8">
        <f t="shared" si="167"/>
        <v>0</v>
      </c>
      <c r="AEE72" s="290">
        <v>0</v>
      </c>
      <c r="AEF72" s="290">
        <v>0</v>
      </c>
      <c r="AEG72" s="290">
        <v>0</v>
      </c>
      <c r="AEH72" s="290">
        <v>0</v>
      </c>
      <c r="AEI72" s="290">
        <v>0</v>
      </c>
      <c r="AEJ72" s="290">
        <v>0</v>
      </c>
      <c r="AEK72" s="290">
        <v>0</v>
      </c>
      <c r="AEL72" s="290">
        <v>0</v>
      </c>
      <c r="AEM72" s="290">
        <v>0</v>
      </c>
      <c r="AEN72" s="290">
        <f>VLOOKUP(C72,'[2]Фін.рез.(витрати)'!$C$8:$AS$94,43,0)</f>
        <v>0</v>
      </c>
      <c r="AEO72" s="290"/>
      <c r="AEP72" s="290"/>
      <c r="AEQ72" s="8">
        <f t="shared" ref="AEQ72:AEQ94" si="258">AED72-ADQ72</f>
        <v>0</v>
      </c>
      <c r="AER72" s="8">
        <f t="shared" ref="AER72:AER94" si="259">IF(AEQ72&lt;0,AEQ72,0)</f>
        <v>0</v>
      </c>
      <c r="AES72" s="8">
        <f t="shared" ref="AES72:AES94" si="260">IF(AEQ72&gt;0,AEQ72,0)</f>
        <v>0</v>
      </c>
      <c r="AET72" s="290">
        <f t="shared" si="168"/>
        <v>0</v>
      </c>
      <c r="AEU72" s="290"/>
      <c r="AEV72" s="143"/>
      <c r="AEW72" s="143"/>
      <c r="AEX72" s="143"/>
      <c r="AEY72" s="143"/>
      <c r="AEZ72" s="143"/>
      <c r="AFA72" s="143"/>
      <c r="AFB72" s="143"/>
      <c r="AFC72" s="143"/>
      <c r="AFD72" s="143"/>
      <c r="AFE72" s="143"/>
      <c r="AFF72" s="143"/>
      <c r="AFG72" s="8">
        <f t="shared" si="169"/>
        <v>0</v>
      </c>
      <c r="AFH72" s="290"/>
      <c r="AFI72" s="290"/>
      <c r="AFJ72" s="290"/>
      <c r="AFK72" s="290"/>
      <c r="AFL72" s="290"/>
      <c r="AFM72" s="290"/>
      <c r="AFN72" s="290"/>
      <c r="AFO72" s="290"/>
      <c r="AFP72" s="290"/>
      <c r="AFQ72" s="290"/>
      <c r="AFR72" s="290"/>
      <c r="AFS72" s="290"/>
      <c r="AFT72" s="8">
        <f t="shared" ref="AFT72:AFT94" si="261">AFG72-AET72</f>
        <v>0</v>
      </c>
      <c r="AFU72" s="8">
        <f t="shared" ref="AFU72:AFU94" si="262">IF(AFT72&lt;0,AFT72,0)</f>
        <v>0</v>
      </c>
      <c r="AFV72" s="94">
        <f t="shared" ref="AFV72:AFV94" si="263">IF(AFT72&gt;0,AFT72,0)</f>
        <v>0</v>
      </c>
      <c r="AFW72" s="293">
        <f t="shared" ref="AFW72:AFW94" si="264">F72+IB72+JE72+KH72+LK72+MN72+NQ72+VQ72+WT72+XW72+YZ72+AAC72+ABF72+ACI72+AET72</f>
        <v>163716.91999999998</v>
      </c>
      <c r="AFX72" s="294">
        <f t="shared" ref="AFX72:AFX94" si="265">G72+IO72+JR72+KU72+LX72+NA72+NR72+WD72+XG72+YJ72+ZM72+AAP72+ABS72+ACJ72+AFG72</f>
        <v>124492.91045684069</v>
      </c>
      <c r="AFY72" s="295">
        <f t="shared" ref="AFY72:AFY94" si="266">AFX72-AFW72</f>
        <v>-39224.009543159293</v>
      </c>
      <c r="AFZ72" s="8">
        <f t="shared" si="170"/>
        <v>-39224.009543159293</v>
      </c>
      <c r="AGA72" s="95">
        <f t="shared" si="171"/>
        <v>0</v>
      </c>
      <c r="AGB72" s="296">
        <f t="shared" ref="AGB72:AGC94" si="267">AFW72*1.2</f>
        <v>196460.30399999997</v>
      </c>
      <c r="AGC72" s="295">
        <f t="shared" si="267"/>
        <v>149391.49254820883</v>
      </c>
      <c r="AGD72" s="295">
        <f t="shared" ref="AGD72:AGD94" si="268">AGC72-AGB72</f>
        <v>-47068.811451791145</v>
      </c>
      <c r="AGE72" s="8">
        <f t="shared" ref="AGE72:AGE94" si="269">IF(AGD72&lt;0,AGD72,0)</f>
        <v>-47068.811451791145</v>
      </c>
      <c r="AGF72" s="94">
        <f t="shared" ref="AGF72:AGF94" si="270">IF(AGD72&gt;0,AGD72,0)</f>
        <v>0</v>
      </c>
      <c r="AGG72" s="107">
        <f t="shared" si="172"/>
        <v>9823.0151999999998</v>
      </c>
      <c r="AGH72" s="140">
        <f t="shared" si="173"/>
        <v>7469.5746274104422</v>
      </c>
      <c r="AGI72" s="295">
        <f t="shared" ref="AGI72:AGI94" si="271">AGH72-AGG72</f>
        <v>-2353.4405725895576</v>
      </c>
      <c r="AGJ72" s="8">
        <f t="shared" ref="AGJ72:AGJ94" si="272">IF(AGI72&lt;0,AGI72,0)</f>
        <v>-2353.4405725895576</v>
      </c>
      <c r="AGK72" s="95">
        <f t="shared" ref="AGK72:AGK94" si="273">IF(AGI72&gt;0,AGI72,0)</f>
        <v>0</v>
      </c>
      <c r="AGL72" s="108">
        <f t="shared" si="174"/>
        <v>206283.31919999997</v>
      </c>
      <c r="AGM72" s="108">
        <f t="shared" si="174"/>
        <v>156861.06717561928</v>
      </c>
      <c r="AGN72" s="297">
        <f t="shared" si="99"/>
        <v>-49422.252024380694</v>
      </c>
      <c r="AGO72" s="108">
        <f t="shared" ref="AGO72:AGO94" si="274">IF(AGN72&lt;0,AGN72,0)</f>
        <v>-49422.252024380694</v>
      </c>
      <c r="AGP72" s="109">
        <f t="shared" ref="AGP72:AGP94" si="275">IF(AGN72&gt;0,AGN72,0)</f>
        <v>0</v>
      </c>
      <c r="AGQ72" s="139">
        <f t="shared" si="175"/>
        <v>4.7619047619047623E-2</v>
      </c>
      <c r="AGR72" s="298"/>
      <c r="AGS72" s="298">
        <v>0.05</v>
      </c>
      <c r="AGT72" s="299"/>
      <c r="AGU72" s="177"/>
      <c r="AGV72" s="9"/>
      <c r="AGW72" s="9"/>
      <c r="AGX72" s="9"/>
      <c r="AGY72" s="9"/>
      <c r="AGZ72" s="9"/>
      <c r="AHA72" s="9"/>
      <c r="AHB72" s="9"/>
      <c r="AHC72" s="9"/>
      <c r="AHD72" s="9"/>
      <c r="AHE72" s="9"/>
      <c r="AHF72" s="9"/>
      <c r="AHG72" s="9"/>
      <c r="AHH72" s="9"/>
    </row>
    <row r="73" spans="1:892" s="141" customFormat="1" ht="12.75" outlineLevel="1" x14ac:dyDescent="0.25">
      <c r="A73" s="9">
        <v>503</v>
      </c>
      <c r="B73" s="285">
        <v>3</v>
      </c>
      <c r="C73" s="303" t="s">
        <v>774</v>
      </c>
      <c r="D73" s="301">
        <v>5</v>
      </c>
      <c r="E73" s="149">
        <v>3716.3</v>
      </c>
      <c r="F73" s="288">
        <f t="shared" si="177"/>
        <v>60493.66</v>
      </c>
      <c r="G73" s="289">
        <f t="shared" si="178"/>
        <v>72412.12437448361</v>
      </c>
      <c r="H73" s="288">
        <f t="shared" si="179"/>
        <v>11918.464374483607</v>
      </c>
      <c r="I73" s="88">
        <f t="shared" si="180"/>
        <v>0</v>
      </c>
      <c r="J73" s="88">
        <f t="shared" si="181"/>
        <v>11918.464374483607</v>
      </c>
      <c r="K73" s="290">
        <f t="shared" ref="K73:K94" si="276">SUM(L73:W73)</f>
        <v>21813.24</v>
      </c>
      <c r="L73" s="143">
        <v>1923.56</v>
      </c>
      <c r="M73" s="143">
        <v>1923.56</v>
      </c>
      <c r="N73" s="143">
        <v>1923.56</v>
      </c>
      <c r="O73" s="143">
        <v>1923.56</v>
      </c>
      <c r="P73" s="143">
        <v>1923.56</v>
      </c>
      <c r="Q73" s="143">
        <v>1923.56</v>
      </c>
      <c r="R73" s="143">
        <v>2567.9699999999998</v>
      </c>
      <c r="S73" s="143">
        <v>2567.9699999999998</v>
      </c>
      <c r="T73" s="143">
        <v>2567.9699999999998</v>
      </c>
      <c r="U73" s="143">
        <v>2567.9699999999998</v>
      </c>
      <c r="V73" s="143"/>
      <c r="W73" s="143"/>
      <c r="X73" s="143">
        <f t="shared" ref="X73:X94" si="277">SUM(Y73:AJ73)</f>
        <v>28482.853769781861</v>
      </c>
      <c r="Y73" s="290">
        <v>13511.531541991961</v>
      </c>
      <c r="Z73" s="290">
        <v>0</v>
      </c>
      <c r="AA73" s="290">
        <v>0</v>
      </c>
      <c r="AB73" s="290">
        <v>0</v>
      </c>
      <c r="AC73" s="290">
        <v>0</v>
      </c>
      <c r="AD73" s="290">
        <v>0</v>
      </c>
      <c r="AE73" s="290">
        <v>14971.3222277899</v>
      </c>
      <c r="AF73" s="290">
        <v>0</v>
      </c>
      <c r="AG73" s="290">
        <v>0</v>
      </c>
      <c r="AH73" s="290">
        <v>0</v>
      </c>
      <c r="AI73" s="290"/>
      <c r="AJ73" s="290"/>
      <c r="AK73" s="143"/>
      <c r="AL73" s="143">
        <f t="shared" ref="AL73:AL94" si="278">IF(AK73&lt;0,AK73,0)</f>
        <v>0</v>
      </c>
      <c r="AM73" s="143">
        <f t="shared" si="182"/>
        <v>0</v>
      </c>
      <c r="AN73" s="290">
        <f t="shared" ref="AN73:AN94" si="279">SUM(AO73:AZ73)</f>
        <v>4681.0599999999995</v>
      </c>
      <c r="AO73" s="143">
        <v>411.77</v>
      </c>
      <c r="AP73" s="143">
        <v>411.77</v>
      </c>
      <c r="AQ73" s="143">
        <v>411.77</v>
      </c>
      <c r="AR73" s="143">
        <v>411.77</v>
      </c>
      <c r="AS73" s="143">
        <v>411.77</v>
      </c>
      <c r="AT73" s="143">
        <v>411.77</v>
      </c>
      <c r="AU73" s="143">
        <v>552.61</v>
      </c>
      <c r="AV73" s="143">
        <v>552.61</v>
      </c>
      <c r="AW73" s="143">
        <v>552.61</v>
      </c>
      <c r="AX73" s="143">
        <v>552.61</v>
      </c>
      <c r="AY73" s="143"/>
      <c r="AZ73" s="143"/>
      <c r="BA73" s="8">
        <f t="shared" ref="BA73:BA94" si="280">SUM(BB73:BM73)</f>
        <v>6226.6133962400472</v>
      </c>
      <c r="BB73" s="290">
        <v>2946.7547814122545</v>
      </c>
      <c r="BC73" s="290">
        <v>0</v>
      </c>
      <c r="BD73" s="290">
        <v>0</v>
      </c>
      <c r="BE73" s="290">
        <v>0</v>
      </c>
      <c r="BF73" s="290">
        <v>0</v>
      </c>
      <c r="BG73" s="290">
        <v>0</v>
      </c>
      <c r="BH73" s="290">
        <v>3279.8586148277927</v>
      </c>
      <c r="BI73" s="290">
        <v>0</v>
      </c>
      <c r="BJ73" s="290">
        <v>0</v>
      </c>
      <c r="BK73" s="290">
        <v>0</v>
      </c>
      <c r="BL73" s="290"/>
      <c r="BM73" s="290"/>
      <c r="BN73" s="143"/>
      <c r="BO73" s="8">
        <f t="shared" si="183"/>
        <v>0</v>
      </c>
      <c r="BP73" s="8">
        <f t="shared" si="184"/>
        <v>0</v>
      </c>
      <c r="BQ73" s="290">
        <f t="shared" ref="BQ73:BQ94" si="281">SUM(BR73:CC73)</f>
        <v>2019.4800000000002</v>
      </c>
      <c r="BR73" s="143">
        <v>192.14</v>
      </c>
      <c r="BS73" s="263">
        <v>192.14</v>
      </c>
      <c r="BT73" s="143">
        <v>192.14</v>
      </c>
      <c r="BU73" s="143">
        <v>192.14</v>
      </c>
      <c r="BV73" s="143">
        <v>192.14</v>
      </c>
      <c r="BW73" s="143">
        <v>192.14</v>
      </c>
      <c r="BX73" s="143">
        <v>216.66</v>
      </c>
      <c r="BY73" s="143">
        <v>216.66</v>
      </c>
      <c r="BZ73" s="143">
        <v>216.66</v>
      </c>
      <c r="CA73" s="143">
        <v>216.66</v>
      </c>
      <c r="CB73" s="143"/>
      <c r="CC73" s="143"/>
      <c r="CD73" s="290">
        <f t="shared" ref="CD73:CD94" si="282">SUM(CE73:CP73)</f>
        <v>2160.0485173351999</v>
      </c>
      <c r="CE73" s="290">
        <v>223.49836045999999</v>
      </c>
      <c r="CF73" s="290">
        <v>218.52114647639999</v>
      </c>
      <c r="CG73" s="290">
        <v>218.00803288</v>
      </c>
      <c r="CH73" s="290">
        <v>216.90245859999999</v>
      </c>
      <c r="CI73" s="290">
        <v>217.9021170588</v>
      </c>
      <c r="CJ73" s="290">
        <v>217.90730789999998</v>
      </c>
      <c r="CK73" s="290">
        <v>212.8254494</v>
      </c>
      <c r="CL73" s="290">
        <v>211.16276707999998</v>
      </c>
      <c r="CM73" s="290">
        <v>209.63508887999998</v>
      </c>
      <c r="CN73" s="290">
        <v>213.6857886</v>
      </c>
      <c r="CO73" s="290"/>
      <c r="CP73" s="290"/>
      <c r="CQ73" s="143"/>
      <c r="CR73" s="8">
        <f t="shared" si="185"/>
        <v>0</v>
      </c>
      <c r="CS73" s="8">
        <f t="shared" si="186"/>
        <v>0</v>
      </c>
      <c r="CT73" s="290">
        <f t="shared" ref="CT73:CT94" si="283">SUM(CU73:DF73)</f>
        <v>446.99999999999994</v>
      </c>
      <c r="CU73" s="290">
        <v>42.66</v>
      </c>
      <c r="CV73" s="143">
        <v>42.66</v>
      </c>
      <c r="CW73" s="143">
        <v>42.66</v>
      </c>
      <c r="CX73" s="143">
        <v>42.66</v>
      </c>
      <c r="CY73" s="143">
        <v>42.66</v>
      </c>
      <c r="CZ73" s="143">
        <v>42.66</v>
      </c>
      <c r="DA73" s="143">
        <v>47.76</v>
      </c>
      <c r="DB73" s="143">
        <v>47.76</v>
      </c>
      <c r="DC73" s="143">
        <v>47.76</v>
      </c>
      <c r="DD73" s="143">
        <v>47.76</v>
      </c>
      <c r="DE73" s="143"/>
      <c r="DF73" s="143"/>
      <c r="DG73" s="290">
        <f t="shared" ref="DG73:DG94" si="284">SUM(DH73:DS73)</f>
        <v>479.38589777559997</v>
      </c>
      <c r="DH73" s="290">
        <v>49.601646129999999</v>
      </c>
      <c r="DI73" s="290">
        <v>48.497038444200001</v>
      </c>
      <c r="DJ73" s="290">
        <v>48.383161639999997</v>
      </c>
      <c r="DK73" s="290">
        <v>48.1377983</v>
      </c>
      <c r="DL73" s="290">
        <v>48.3596554314</v>
      </c>
      <c r="DM73" s="290">
        <v>48.360807449999996</v>
      </c>
      <c r="DN73" s="290">
        <v>47.232975699999997</v>
      </c>
      <c r="DO73" s="290">
        <v>46.863971739999997</v>
      </c>
      <c r="DP73" s="290">
        <v>46.524929639999996</v>
      </c>
      <c r="DQ73" s="290">
        <v>47.423913299999995</v>
      </c>
      <c r="DR73" s="290"/>
      <c r="DS73" s="290"/>
      <c r="DT73" s="143">
        <f t="shared" ref="DT73:DT94" si="285">DG73-CT73</f>
        <v>32.385897775600029</v>
      </c>
      <c r="DU73" s="8">
        <f t="shared" si="187"/>
        <v>0</v>
      </c>
      <c r="DV73" s="8">
        <f t="shared" ref="DV73:DV94" si="286">IF(DT73&gt;0,DT73,0)</f>
        <v>32.385897775600029</v>
      </c>
      <c r="DW73" s="290">
        <f t="shared" si="176"/>
        <v>2767.16</v>
      </c>
      <c r="DX73" s="290">
        <v>243.42</v>
      </c>
      <c r="DY73" s="143">
        <v>243.42</v>
      </c>
      <c r="DZ73" s="143">
        <v>243.42</v>
      </c>
      <c r="EA73" s="143">
        <v>243.42</v>
      </c>
      <c r="EB73" s="143">
        <v>243.42</v>
      </c>
      <c r="EC73" s="143">
        <v>243.42</v>
      </c>
      <c r="ED73" s="143">
        <v>326.66000000000003</v>
      </c>
      <c r="EE73" s="143">
        <v>326.66000000000003</v>
      </c>
      <c r="EF73" s="143">
        <v>326.66000000000003</v>
      </c>
      <c r="EG73" s="143">
        <v>326.66000000000003</v>
      </c>
      <c r="EH73" s="143"/>
      <c r="EI73" s="143"/>
      <c r="EJ73" s="143"/>
      <c r="EK73" s="290">
        <f t="shared" ref="EK73:EK94" si="287">SUM(EL73:EW73)</f>
        <v>3668.9234041003583</v>
      </c>
      <c r="EL73" s="290">
        <v>1736.3358015392359</v>
      </c>
      <c r="EM73" s="290">
        <v>0</v>
      </c>
      <c r="EN73" s="290">
        <v>0</v>
      </c>
      <c r="EO73" s="290">
        <v>0</v>
      </c>
      <c r="EP73" s="290">
        <v>0</v>
      </c>
      <c r="EQ73" s="290">
        <v>0</v>
      </c>
      <c r="ER73" s="290">
        <v>1932.5876025611221</v>
      </c>
      <c r="ES73" s="290">
        <v>0</v>
      </c>
      <c r="ET73" s="290">
        <v>0</v>
      </c>
      <c r="EU73" s="290">
        <v>0</v>
      </c>
      <c r="EV73" s="290"/>
      <c r="EW73" s="290"/>
      <c r="EX73" s="8">
        <f t="shared" si="188"/>
        <v>901.76340410035846</v>
      </c>
      <c r="EY73" s="8">
        <f t="shared" ref="EY73:EY94" si="288">IF(EX73&lt;0,EX73,0)</f>
        <v>0</v>
      </c>
      <c r="EZ73" s="8">
        <f t="shared" ref="EZ73:EZ94" si="289">IF(EX73&gt;0,EX73,0)</f>
        <v>901.76340410035846</v>
      </c>
      <c r="FA73" s="290">
        <f t="shared" ref="FA73:FA94" si="290">SUM(FB73:FM73)</f>
        <v>10722.32</v>
      </c>
      <c r="FB73" s="290">
        <v>943.2</v>
      </c>
      <c r="FC73" s="143">
        <v>943.2</v>
      </c>
      <c r="FD73" s="143">
        <v>943.2</v>
      </c>
      <c r="FE73" s="143">
        <v>943.2</v>
      </c>
      <c r="FF73" s="143">
        <v>943.2</v>
      </c>
      <c r="FG73" s="143">
        <v>943.2</v>
      </c>
      <c r="FH73" s="143">
        <v>1265.78</v>
      </c>
      <c r="FI73" s="143">
        <v>1265.78</v>
      </c>
      <c r="FJ73" s="143">
        <v>1265.78</v>
      </c>
      <c r="FK73" s="143">
        <v>1265.78</v>
      </c>
      <c r="FL73" s="143"/>
      <c r="FM73" s="143"/>
      <c r="FN73" s="8">
        <f t="shared" ref="FN73:FN94" si="291">SUM(FO73:FZ73)</f>
        <v>13743.183035189591</v>
      </c>
      <c r="FO73" s="290">
        <v>0</v>
      </c>
      <c r="FP73" s="290">
        <v>6184.5152434453585</v>
      </c>
      <c r="FQ73" s="290">
        <v>0</v>
      </c>
      <c r="FR73" s="290">
        <v>0</v>
      </c>
      <c r="FS73" s="290">
        <v>0</v>
      </c>
      <c r="FT73" s="290">
        <v>0</v>
      </c>
      <c r="FU73" s="290">
        <v>7558.6677917442321</v>
      </c>
      <c r="FV73" s="290">
        <v>0</v>
      </c>
      <c r="FW73" s="290">
        <v>0</v>
      </c>
      <c r="FX73" s="290">
        <v>0</v>
      </c>
      <c r="FY73" s="290"/>
      <c r="FZ73" s="290"/>
      <c r="GA73" s="143">
        <f t="shared" ref="GA73:GA94" si="292">FN73-FA73</f>
        <v>3020.8630351895918</v>
      </c>
      <c r="GB73" s="8">
        <f t="shared" ref="GB73:GB94" si="293">IF(GA73&lt;0,GA73,0)</f>
        <v>0</v>
      </c>
      <c r="GC73" s="8">
        <f t="shared" ref="GC73:GC94" si="294">IF(GA73&gt;0,GA73,0)</f>
        <v>3020.8630351895918</v>
      </c>
      <c r="GD73" s="290">
        <f t="shared" ref="GD73:GD94" si="295">SUM(GE73:GP73)</f>
        <v>0</v>
      </c>
      <c r="GE73" s="143"/>
      <c r="GF73" s="143"/>
      <c r="GG73" s="143"/>
      <c r="GH73" s="143"/>
      <c r="GI73" s="143"/>
      <c r="GJ73" s="143"/>
      <c r="GK73" s="143"/>
      <c r="GL73" s="143"/>
      <c r="GM73" s="143"/>
      <c r="GN73" s="143"/>
      <c r="GO73" s="143"/>
      <c r="GP73" s="143"/>
      <c r="GQ73" s="8">
        <f t="shared" ref="GQ73:GQ94" si="296">GR73+GS73+GT73+GU73</f>
        <v>0</v>
      </c>
      <c r="GR73" s="290">
        <v>0</v>
      </c>
      <c r="GS73" s="290">
        <f>VLOOKUP(C73,'[2]Фін.рез.(витрати)'!$C$8:$V$94,20,0)</f>
        <v>0</v>
      </c>
      <c r="GT73" s="290"/>
      <c r="GU73" s="290"/>
      <c r="GV73" s="143">
        <f t="shared" ref="GV73:GV94" si="297">GQ73-GD73</f>
        <v>0</v>
      </c>
      <c r="GW73" s="8">
        <f t="shared" si="189"/>
        <v>0</v>
      </c>
      <c r="GX73" s="8">
        <f t="shared" si="190"/>
        <v>0</v>
      </c>
      <c r="GY73" s="290">
        <f t="shared" ref="GY73:GY94" si="298">SUM(GZ73:HK73)</f>
        <v>18043.400000000001</v>
      </c>
      <c r="GZ73" s="290">
        <v>1596.52</v>
      </c>
      <c r="HA73" s="143">
        <v>1596.52</v>
      </c>
      <c r="HB73" s="143">
        <v>1596.52</v>
      </c>
      <c r="HC73" s="143">
        <v>1596.52</v>
      </c>
      <c r="HD73" s="143">
        <v>1596.52</v>
      </c>
      <c r="HE73" s="143">
        <v>1596.52</v>
      </c>
      <c r="HF73" s="143">
        <v>2116.0700000000002</v>
      </c>
      <c r="HG73" s="143">
        <v>2116.0700000000002</v>
      </c>
      <c r="HH73" s="143">
        <v>2116.0700000000002</v>
      </c>
      <c r="HI73" s="143">
        <v>2116.0700000000002</v>
      </c>
      <c r="HJ73" s="143"/>
      <c r="HK73" s="143"/>
      <c r="HL73" s="8">
        <f t="shared" ref="HL73:HL94" si="299">SUM(HM73:HX73)</f>
        <v>17651.116354060945</v>
      </c>
      <c r="HM73" s="290">
        <v>2318.4794150369125</v>
      </c>
      <c r="HN73" s="290">
        <v>1712.90807352199</v>
      </c>
      <c r="HO73" s="290">
        <v>2012.2648101413001</v>
      </c>
      <c r="HP73" s="290">
        <v>1517.0169148081648</v>
      </c>
      <c r="HQ73" s="290">
        <v>1721.7494482840864</v>
      </c>
      <c r="HR73" s="290">
        <v>1717.6523132626512</v>
      </c>
      <c r="HS73" s="290">
        <v>1582.7174194100294</v>
      </c>
      <c r="HT73" s="290">
        <v>1573.4438112430682</v>
      </c>
      <c r="HU73" s="290">
        <v>1768.7312473343277</v>
      </c>
      <c r="HV73" s="290">
        <v>1726.1529010184124</v>
      </c>
      <c r="HW73" s="290"/>
      <c r="HX73" s="290"/>
      <c r="HY73" s="8">
        <f t="shared" si="191"/>
        <v>-392.28364593905644</v>
      </c>
      <c r="HZ73" s="8">
        <f t="shared" si="192"/>
        <v>-392.28364593905644</v>
      </c>
      <c r="IA73" s="8">
        <f t="shared" si="193"/>
        <v>0</v>
      </c>
      <c r="IB73" s="291">
        <f t="shared" ref="IB73:IB94" si="300">SUM(IC73:IN73)</f>
        <v>0</v>
      </c>
      <c r="IC73" s="291">
        <v>0</v>
      </c>
      <c r="ID73" s="150">
        <v>0</v>
      </c>
      <c r="IE73" s="150">
        <v>0</v>
      </c>
      <c r="IF73" s="291">
        <v>0</v>
      </c>
      <c r="IG73" s="291">
        <v>0</v>
      </c>
      <c r="IH73" s="291">
        <v>0</v>
      </c>
      <c r="II73" s="291">
        <v>0</v>
      </c>
      <c r="IJ73" s="291"/>
      <c r="IK73" s="291"/>
      <c r="IL73" s="291"/>
      <c r="IM73" s="291"/>
      <c r="IN73" s="291"/>
      <c r="IO73" s="88">
        <f t="shared" ref="IO73:IO94" si="301">SUM(IP73:JA73)</f>
        <v>0</v>
      </c>
      <c r="IP73" s="290">
        <v>0</v>
      </c>
      <c r="IQ73" s="290">
        <v>0</v>
      </c>
      <c r="IR73" s="290">
        <v>0</v>
      </c>
      <c r="IS73" s="290">
        <v>0</v>
      </c>
      <c r="IT73" s="290">
        <v>0</v>
      </c>
      <c r="IU73" s="290">
        <v>0</v>
      </c>
      <c r="IV73" s="290">
        <v>0</v>
      </c>
      <c r="IW73" s="290">
        <v>0</v>
      </c>
      <c r="IX73" s="290">
        <v>0</v>
      </c>
      <c r="IY73" s="290">
        <v>0</v>
      </c>
      <c r="IZ73" s="290"/>
      <c r="JA73" s="290"/>
      <c r="JB73" s="150">
        <f t="shared" si="194"/>
        <v>0</v>
      </c>
      <c r="JC73" s="88">
        <f t="shared" si="195"/>
        <v>0</v>
      </c>
      <c r="JD73" s="88">
        <f t="shared" si="196"/>
        <v>0</v>
      </c>
      <c r="JE73" s="291">
        <f t="shared" ref="JE73:JE94" si="302">SUM(JF73:JQ73)</f>
        <v>0</v>
      </c>
      <c r="JF73" s="291">
        <v>0</v>
      </c>
      <c r="JG73" s="150">
        <v>0</v>
      </c>
      <c r="JH73" s="150">
        <v>0</v>
      </c>
      <c r="JI73" s="150">
        <v>0</v>
      </c>
      <c r="JJ73" s="150">
        <v>0</v>
      </c>
      <c r="JK73" s="150">
        <v>0</v>
      </c>
      <c r="JL73" s="150">
        <v>0</v>
      </c>
      <c r="JM73" s="150">
        <v>0</v>
      </c>
      <c r="JN73" s="150">
        <v>0</v>
      </c>
      <c r="JO73" s="150">
        <v>0</v>
      </c>
      <c r="JP73" s="150"/>
      <c r="JQ73" s="150"/>
      <c r="JR73" s="291">
        <f t="shared" ref="JR73:JR94" si="303">SUM(JS73:KD73)</f>
        <v>0</v>
      </c>
      <c r="JS73" s="290">
        <v>0</v>
      </c>
      <c r="JT73" s="290">
        <v>0</v>
      </c>
      <c r="JU73" s="290">
        <v>0</v>
      </c>
      <c r="JV73" s="290">
        <v>0</v>
      </c>
      <c r="JW73" s="290">
        <v>0</v>
      </c>
      <c r="JX73" s="290">
        <v>0</v>
      </c>
      <c r="JY73" s="290">
        <v>0</v>
      </c>
      <c r="JZ73" s="290">
        <v>0</v>
      </c>
      <c r="KA73" s="290">
        <v>0</v>
      </c>
      <c r="KB73" s="290">
        <v>0</v>
      </c>
      <c r="KC73" s="290"/>
      <c r="KD73" s="290"/>
      <c r="KE73" s="150">
        <f t="shared" si="197"/>
        <v>0</v>
      </c>
      <c r="KF73" s="88">
        <f t="shared" si="198"/>
        <v>0</v>
      </c>
      <c r="KG73" s="88">
        <f t="shared" si="199"/>
        <v>0</v>
      </c>
      <c r="KH73" s="291">
        <f t="shared" ref="KH73:KH94" si="304">SUM(KI73:KT73)</f>
        <v>4094.62</v>
      </c>
      <c r="KI73" s="291">
        <v>360.11</v>
      </c>
      <c r="KJ73" s="150">
        <v>360.11</v>
      </c>
      <c r="KK73" s="150">
        <v>360.11</v>
      </c>
      <c r="KL73" s="150">
        <v>360.11</v>
      </c>
      <c r="KM73" s="150">
        <v>360.11</v>
      </c>
      <c r="KN73" s="150">
        <v>360.11</v>
      </c>
      <c r="KO73" s="150">
        <v>483.49</v>
      </c>
      <c r="KP73" s="150">
        <v>483.49</v>
      </c>
      <c r="KQ73" s="150">
        <v>483.49</v>
      </c>
      <c r="KR73" s="150">
        <v>483.49</v>
      </c>
      <c r="KS73" s="150"/>
      <c r="KT73" s="150"/>
      <c r="KU73" s="88">
        <f t="shared" ref="KU73:KU94" si="305">SUM(KV73:LG73)</f>
        <v>5710.8526032469126</v>
      </c>
      <c r="KV73" s="290">
        <v>490.791163742717</v>
      </c>
      <c r="KW73" s="290">
        <v>524.76305123550844</v>
      </c>
      <c r="KX73" s="290">
        <v>521.45091802838328</v>
      </c>
      <c r="KY73" s="290">
        <v>495.92017366928792</v>
      </c>
      <c r="KZ73" s="290">
        <v>517.36723546122357</v>
      </c>
      <c r="LA73" s="290">
        <v>665.86139847018092</v>
      </c>
      <c r="LB73" s="290">
        <v>617.97669412143046</v>
      </c>
      <c r="LC73" s="290">
        <v>613.63833550293725</v>
      </c>
      <c r="LD73" s="290">
        <v>632.84176474571291</v>
      </c>
      <c r="LE73" s="290">
        <v>630.24186826953053</v>
      </c>
      <c r="LF73" s="290"/>
      <c r="LG73" s="290"/>
      <c r="LH73" s="150">
        <f t="shared" ref="LH73:LH94" si="306">KU73-KH73</f>
        <v>1616.2326032469127</v>
      </c>
      <c r="LI73" s="88">
        <f t="shared" si="200"/>
        <v>0</v>
      </c>
      <c r="LJ73" s="88">
        <f t="shared" si="201"/>
        <v>1616.2326032469127</v>
      </c>
      <c r="LK73" s="88">
        <f t="shared" ref="LK73:LK94" si="307">SUM(LL73:LW73)</f>
        <v>0</v>
      </c>
      <c r="LL73" s="150"/>
      <c r="LM73" s="150"/>
      <c r="LN73" s="150"/>
      <c r="LO73" s="150"/>
      <c r="LP73" s="150"/>
      <c r="LQ73" s="150"/>
      <c r="LR73" s="150"/>
      <c r="LS73" s="150"/>
      <c r="LT73" s="150"/>
      <c r="LU73" s="150"/>
      <c r="LV73" s="150"/>
      <c r="LW73" s="150"/>
      <c r="LX73" s="88">
        <f t="shared" si="202"/>
        <v>0</v>
      </c>
      <c r="LY73" s="150"/>
      <c r="LZ73" s="150"/>
      <c r="MA73" s="150"/>
      <c r="MB73" s="150"/>
      <c r="MC73" s="150"/>
      <c r="MD73" s="150"/>
      <c r="ME73" s="150"/>
      <c r="MF73" s="150"/>
      <c r="MG73" s="150"/>
      <c r="MH73" s="150"/>
      <c r="MI73" s="150"/>
      <c r="MJ73" s="291">
        <v>0</v>
      </c>
      <c r="MK73" s="150"/>
      <c r="ML73" s="88">
        <f t="shared" si="203"/>
        <v>0</v>
      </c>
      <c r="MM73" s="88">
        <f t="shared" si="204"/>
        <v>0</v>
      </c>
      <c r="MN73" s="88">
        <f t="shared" ref="MN73:MN94" si="308">SUM(MO73:MZ73)</f>
        <v>23103.500000000004</v>
      </c>
      <c r="MO73" s="88">
        <v>2349.4499999999998</v>
      </c>
      <c r="MP73" s="150">
        <v>2349.4499999999998</v>
      </c>
      <c r="MQ73" s="150">
        <v>2349.4499999999998</v>
      </c>
      <c r="MR73" s="150">
        <v>2349.4499999999998</v>
      </c>
      <c r="MS73" s="150">
        <v>2349.4499999999998</v>
      </c>
      <c r="MT73" s="150">
        <v>2349.4499999999998</v>
      </c>
      <c r="MU73" s="150">
        <v>2251.6999999999998</v>
      </c>
      <c r="MV73" s="150">
        <v>2251.6999999999998</v>
      </c>
      <c r="MW73" s="150">
        <v>2251.6999999999998</v>
      </c>
      <c r="MX73" s="150">
        <v>2251.6999999999998</v>
      </c>
      <c r="MY73" s="150"/>
      <c r="MZ73" s="150"/>
      <c r="NA73" s="88">
        <f t="shared" ref="NA73:NA94" si="309">SUM(NB73:NM73)</f>
        <v>160028.95063427603</v>
      </c>
      <c r="NB73" s="8">
        <v>0</v>
      </c>
      <c r="NC73" s="8">
        <v>0</v>
      </c>
      <c r="ND73" s="8">
        <v>0</v>
      </c>
      <c r="NE73" s="8">
        <v>0</v>
      </c>
      <c r="NF73" s="8">
        <v>0</v>
      </c>
      <c r="NG73" s="8">
        <v>0</v>
      </c>
      <c r="NH73" s="8">
        <v>1067.2802342760167</v>
      </c>
      <c r="NI73" s="8">
        <v>158961.6704</v>
      </c>
      <c r="NJ73" s="8">
        <v>0</v>
      </c>
      <c r="NK73" s="8">
        <v>0</v>
      </c>
      <c r="NL73" s="8"/>
      <c r="NM73" s="8"/>
      <c r="NN73" s="150">
        <f t="shared" ref="NN73:NN94" si="310">NA73-MN73</f>
        <v>136925.45063427603</v>
      </c>
      <c r="NO73" s="88">
        <f t="shared" si="205"/>
        <v>0</v>
      </c>
      <c r="NP73" s="88">
        <f t="shared" si="206"/>
        <v>136925.45063427603</v>
      </c>
      <c r="NQ73" s="86">
        <f t="shared" si="207"/>
        <v>27598.040000000005</v>
      </c>
      <c r="NR73" s="289">
        <f t="shared" si="208"/>
        <v>44315.930000000008</v>
      </c>
      <c r="NS73" s="288">
        <f t="shared" si="209"/>
        <v>16717.890000000003</v>
      </c>
      <c r="NT73" s="88">
        <f t="shared" si="210"/>
        <v>0</v>
      </c>
      <c r="NU73" s="88">
        <f t="shared" si="211"/>
        <v>16717.890000000003</v>
      </c>
      <c r="NV73" s="290">
        <f t="shared" ref="NV73:NV94" si="311">SUM(NW73:OH73)</f>
        <v>6378.64</v>
      </c>
      <c r="NW73" s="290">
        <v>579.74</v>
      </c>
      <c r="NX73" s="143">
        <v>579.74</v>
      </c>
      <c r="NY73" s="143">
        <v>579.74</v>
      </c>
      <c r="NZ73" s="290">
        <v>579.74</v>
      </c>
      <c r="OA73" s="290">
        <v>579.74</v>
      </c>
      <c r="OB73" s="290">
        <v>579.74</v>
      </c>
      <c r="OC73" s="290">
        <v>725.05</v>
      </c>
      <c r="OD73" s="290">
        <v>725.05</v>
      </c>
      <c r="OE73" s="290">
        <v>725.05</v>
      </c>
      <c r="OF73" s="290">
        <v>725.05</v>
      </c>
      <c r="OG73" s="290"/>
      <c r="OH73" s="290"/>
      <c r="OI73" s="8">
        <f t="shared" ref="OI73:OI94" si="312">SUM(OJ73:OU73)</f>
        <v>2304.67</v>
      </c>
      <c r="OJ73" s="8">
        <v>0</v>
      </c>
      <c r="OK73" s="8">
        <v>0</v>
      </c>
      <c r="OL73" s="8">
        <v>0</v>
      </c>
      <c r="OM73" s="8"/>
      <c r="ON73" s="8">
        <v>0</v>
      </c>
      <c r="OO73" s="8">
        <v>0</v>
      </c>
      <c r="OP73" s="8">
        <v>0</v>
      </c>
      <c r="OQ73" s="8">
        <v>2304.67</v>
      </c>
      <c r="OR73" s="8">
        <v>0</v>
      </c>
      <c r="OS73" s="8">
        <v>0</v>
      </c>
      <c r="OT73" s="8"/>
      <c r="OU73" s="8"/>
      <c r="OV73" s="143">
        <f t="shared" ref="OV73:OV94" si="313">OI73-NV73</f>
        <v>-4073.9700000000003</v>
      </c>
      <c r="OW73" s="8">
        <f t="shared" si="212"/>
        <v>-4073.9700000000003</v>
      </c>
      <c r="OX73" s="8">
        <f t="shared" si="213"/>
        <v>0</v>
      </c>
      <c r="OY73" s="290">
        <f t="shared" ref="OY73:OY94" si="314">SUM(OZ73:PK73)</f>
        <v>11170.480000000003</v>
      </c>
      <c r="OZ73" s="290">
        <v>1064.72</v>
      </c>
      <c r="PA73" s="143">
        <v>1064.72</v>
      </c>
      <c r="PB73" s="143">
        <v>1064.72</v>
      </c>
      <c r="PC73" s="143">
        <v>1064.72</v>
      </c>
      <c r="PD73" s="143">
        <v>1064.72</v>
      </c>
      <c r="PE73" s="143">
        <v>1064.72</v>
      </c>
      <c r="PF73" s="143">
        <v>1195.54</v>
      </c>
      <c r="PG73" s="143">
        <v>1195.54</v>
      </c>
      <c r="PH73" s="143">
        <v>1195.54</v>
      </c>
      <c r="PI73" s="143">
        <v>1195.54</v>
      </c>
      <c r="PJ73" s="143"/>
      <c r="PK73" s="143"/>
      <c r="PL73" s="8">
        <f t="shared" ref="PL73:PL94" si="315">SUM(PM73:PX73)</f>
        <v>4372.8500000000004</v>
      </c>
      <c r="PM73" s="290">
        <v>0</v>
      </c>
      <c r="PN73" s="290">
        <v>0</v>
      </c>
      <c r="PO73" s="290">
        <v>0</v>
      </c>
      <c r="PP73" s="290">
        <v>4372.8500000000004</v>
      </c>
      <c r="PQ73" s="290">
        <v>0</v>
      </c>
      <c r="PR73" s="290">
        <v>0</v>
      </c>
      <c r="PS73" s="290">
        <v>0</v>
      </c>
      <c r="PT73" s="290">
        <v>0</v>
      </c>
      <c r="PU73" s="290">
        <v>0</v>
      </c>
      <c r="PV73" s="290">
        <v>0</v>
      </c>
      <c r="PW73" s="290"/>
      <c r="PX73" s="290"/>
      <c r="PY73" s="143">
        <f t="shared" ref="PY73:PY94" si="316">PL73-OY73</f>
        <v>-6797.6300000000028</v>
      </c>
      <c r="PZ73" s="8">
        <f t="shared" si="214"/>
        <v>-6797.6300000000028</v>
      </c>
      <c r="QA73" s="8">
        <f t="shared" si="215"/>
        <v>0</v>
      </c>
      <c r="QB73" s="290">
        <f t="shared" ref="QB73:QB94" si="317">SUM(QC73:QN73)</f>
        <v>1494.7</v>
      </c>
      <c r="QC73" s="290">
        <v>132.66999999999999</v>
      </c>
      <c r="QD73" s="143">
        <v>132.66999999999999</v>
      </c>
      <c r="QE73" s="143">
        <v>132.66999999999999</v>
      </c>
      <c r="QF73" s="143">
        <v>132.66999999999999</v>
      </c>
      <c r="QG73" s="143">
        <v>132.66999999999999</v>
      </c>
      <c r="QH73" s="143">
        <v>132.66999999999999</v>
      </c>
      <c r="QI73" s="143">
        <v>174.67</v>
      </c>
      <c r="QJ73" s="143">
        <v>174.67</v>
      </c>
      <c r="QK73" s="143">
        <v>174.67</v>
      </c>
      <c r="QL73" s="143">
        <v>174.67</v>
      </c>
      <c r="QM73" s="143"/>
      <c r="QN73" s="143"/>
      <c r="QO73" s="8">
        <f t="shared" ref="QO73:QO94" si="318">SUM(QP73:RA73)</f>
        <v>13361.32</v>
      </c>
      <c r="QP73" s="290">
        <v>3164.08</v>
      </c>
      <c r="QQ73" s="290">
        <v>0</v>
      </c>
      <c r="QR73" s="290">
        <v>0</v>
      </c>
      <c r="QS73" s="290"/>
      <c r="QT73" s="290">
        <v>0</v>
      </c>
      <c r="QU73" s="290"/>
      <c r="QV73" s="290"/>
      <c r="QW73" s="290">
        <v>10197.24</v>
      </c>
      <c r="QX73" s="290"/>
      <c r="QY73" s="290">
        <v>0</v>
      </c>
      <c r="QZ73" s="290"/>
      <c r="RA73" s="290"/>
      <c r="RB73" s="143">
        <f t="shared" ref="RB73:RB94" si="319">QO73-QB73</f>
        <v>11866.619999999999</v>
      </c>
      <c r="RC73" s="8">
        <f t="shared" si="216"/>
        <v>0</v>
      </c>
      <c r="RD73" s="8">
        <f t="shared" si="217"/>
        <v>11866.619999999999</v>
      </c>
      <c r="RE73" s="290">
        <f t="shared" ref="RE73:RE94" si="320">SUM(RF73:RQ73)</f>
        <v>5588.6000000000013</v>
      </c>
      <c r="RF73" s="8">
        <v>508.76</v>
      </c>
      <c r="RG73" s="143">
        <v>508.76</v>
      </c>
      <c r="RH73" s="143">
        <v>508.76</v>
      </c>
      <c r="RI73" s="143">
        <v>508.76</v>
      </c>
      <c r="RJ73" s="143">
        <v>508.76</v>
      </c>
      <c r="RK73" s="143">
        <v>508.76</v>
      </c>
      <c r="RL73" s="292">
        <v>634.01</v>
      </c>
      <c r="RM73" s="143">
        <v>634.01</v>
      </c>
      <c r="RN73" s="143">
        <v>634.01</v>
      </c>
      <c r="RO73" s="143">
        <v>634.01</v>
      </c>
      <c r="RP73" s="143"/>
      <c r="RQ73" s="143"/>
      <c r="RR73" s="8">
        <f t="shared" ref="RR73:RR94" si="321">SUM(RS73:SD73)</f>
        <v>23712.04</v>
      </c>
      <c r="RS73" s="290">
        <v>0</v>
      </c>
      <c r="RT73" s="290"/>
      <c r="RU73" s="290">
        <v>0</v>
      </c>
      <c r="RV73" s="290">
        <v>0</v>
      </c>
      <c r="RW73" s="290">
        <v>0</v>
      </c>
      <c r="RX73" s="290">
        <v>0</v>
      </c>
      <c r="RY73" s="290"/>
      <c r="RZ73" s="290">
        <v>21953.4</v>
      </c>
      <c r="SA73" s="290">
        <v>1758.64</v>
      </c>
      <c r="SB73" s="290">
        <v>0</v>
      </c>
      <c r="SC73" s="290"/>
      <c r="SD73" s="290"/>
      <c r="SE73" s="8">
        <f t="shared" si="218"/>
        <v>18123.439999999999</v>
      </c>
      <c r="SF73" s="8">
        <f t="shared" si="219"/>
        <v>0</v>
      </c>
      <c r="SG73" s="8">
        <f t="shared" si="220"/>
        <v>18123.439999999999</v>
      </c>
      <c r="SH73" s="290">
        <f t="shared" ref="SH73:SH94" si="322">SUM(SI73:ST73)</f>
        <v>0</v>
      </c>
      <c r="SI73" s="290">
        <v>0</v>
      </c>
      <c r="SJ73" s="143">
        <v>0</v>
      </c>
      <c r="SK73" s="143">
        <v>0</v>
      </c>
      <c r="SL73" s="143">
        <v>0</v>
      </c>
      <c r="SM73" s="143">
        <v>0</v>
      </c>
      <c r="SN73" s="143">
        <v>0</v>
      </c>
      <c r="SO73" s="143">
        <v>0</v>
      </c>
      <c r="SP73" s="143">
        <v>0</v>
      </c>
      <c r="SQ73" s="143">
        <v>0</v>
      </c>
      <c r="SR73" s="143">
        <v>0</v>
      </c>
      <c r="SS73" s="143"/>
      <c r="ST73" s="143"/>
      <c r="SU73" s="8">
        <f t="shared" ref="SU73:SU94" si="323">SUM(SV73:TG73)</f>
        <v>0</v>
      </c>
      <c r="SV73" s="290">
        <v>0</v>
      </c>
      <c r="SW73" s="290">
        <v>0</v>
      </c>
      <c r="SX73" s="290">
        <v>0</v>
      </c>
      <c r="SY73" s="290">
        <v>0</v>
      </c>
      <c r="SZ73" s="290">
        <v>0</v>
      </c>
      <c r="TA73" s="290"/>
      <c r="TB73" s="290"/>
      <c r="TC73" s="290">
        <v>0</v>
      </c>
      <c r="TD73" s="290">
        <v>0</v>
      </c>
      <c r="TE73" s="290">
        <f>VLOOKUP(C73,'[2]Фін.рез.(витрати)'!$C$8:$AH$94,32,0)</f>
        <v>0</v>
      </c>
      <c r="TF73" s="290"/>
      <c r="TG73" s="290"/>
      <c r="TH73" s="8">
        <f t="shared" si="221"/>
        <v>0</v>
      </c>
      <c r="TI73" s="8">
        <f t="shared" si="222"/>
        <v>0</v>
      </c>
      <c r="TJ73" s="8">
        <f t="shared" si="223"/>
        <v>0</v>
      </c>
      <c r="TK73" s="290">
        <f t="shared" ref="TK73:TK94" si="324">SUM(TL73:TW73)</f>
        <v>2927.68</v>
      </c>
      <c r="TL73" s="290">
        <v>258.27999999999997</v>
      </c>
      <c r="TM73" s="143">
        <v>258.27999999999997</v>
      </c>
      <c r="TN73" s="143">
        <v>258.27999999999997</v>
      </c>
      <c r="TO73" s="143">
        <v>258.27999999999997</v>
      </c>
      <c r="TP73" s="143">
        <v>258.27999999999997</v>
      </c>
      <c r="TQ73" s="143">
        <v>258.27999999999997</v>
      </c>
      <c r="TR73" s="143">
        <v>344.5</v>
      </c>
      <c r="TS73" s="143">
        <v>344.5</v>
      </c>
      <c r="TT73" s="143">
        <v>344.5</v>
      </c>
      <c r="TU73" s="143">
        <v>344.5</v>
      </c>
      <c r="TV73" s="143"/>
      <c r="TW73" s="143"/>
      <c r="TX73" s="8">
        <f t="shared" ref="TX73:TX94" si="325">SUM(TY73:UJ73)</f>
        <v>565.04999999999995</v>
      </c>
      <c r="TY73" s="290">
        <v>0</v>
      </c>
      <c r="TZ73" s="290">
        <v>0</v>
      </c>
      <c r="UA73" s="290">
        <v>0</v>
      </c>
      <c r="UB73" s="290">
        <v>0</v>
      </c>
      <c r="UC73" s="290">
        <v>0</v>
      </c>
      <c r="UD73" s="290">
        <v>0</v>
      </c>
      <c r="UE73" s="290">
        <v>0</v>
      </c>
      <c r="UF73" s="290">
        <v>565.04999999999995</v>
      </c>
      <c r="UG73" s="290">
        <v>0</v>
      </c>
      <c r="UH73" s="290">
        <f>VLOOKUP(C73,'[2]Фін.рез.(витрати)'!$C$8:$AI$94,33,0)</f>
        <v>0</v>
      </c>
      <c r="UI73" s="290"/>
      <c r="UJ73" s="290"/>
      <c r="UK73" s="8">
        <f t="shared" si="224"/>
        <v>-2362.63</v>
      </c>
      <c r="UL73" s="8">
        <f t="shared" si="225"/>
        <v>-2362.63</v>
      </c>
      <c r="UM73" s="8">
        <f t="shared" si="226"/>
        <v>0</v>
      </c>
      <c r="UN73" s="290">
        <f t="shared" ref="UN73:UN94" si="326">SUM(UO73:UZ73)</f>
        <v>37.940000000000005</v>
      </c>
      <c r="UO73" s="290">
        <v>3.35</v>
      </c>
      <c r="UP73" s="143">
        <v>3.35</v>
      </c>
      <c r="UQ73" s="143">
        <v>3.35</v>
      </c>
      <c r="UR73" s="143">
        <v>3.35</v>
      </c>
      <c r="US73" s="143">
        <v>3.35</v>
      </c>
      <c r="UT73" s="143">
        <v>3.35</v>
      </c>
      <c r="UU73" s="143">
        <v>4.46</v>
      </c>
      <c r="UV73" s="143">
        <v>4.46</v>
      </c>
      <c r="UW73" s="143">
        <v>4.46</v>
      </c>
      <c r="UX73" s="143">
        <v>4.46</v>
      </c>
      <c r="UY73" s="143"/>
      <c r="UZ73" s="143"/>
      <c r="VA73" s="8">
        <f t="shared" si="227"/>
        <v>0</v>
      </c>
      <c r="VB73" s="143"/>
      <c r="VC73" s="143"/>
      <c r="VD73" s="143"/>
      <c r="VE73" s="143"/>
      <c r="VF73" s="143"/>
      <c r="VG73" s="143"/>
      <c r="VH73" s="143"/>
      <c r="VI73" s="143"/>
      <c r="VJ73" s="143"/>
      <c r="VK73" s="143"/>
      <c r="VL73" s="143"/>
      <c r="VM73" s="143"/>
      <c r="VN73" s="8">
        <f t="shared" si="228"/>
        <v>-37.940000000000005</v>
      </c>
      <c r="VO73" s="8">
        <f t="shared" si="229"/>
        <v>-37.940000000000005</v>
      </c>
      <c r="VP73" s="8">
        <f t="shared" si="230"/>
        <v>0</v>
      </c>
      <c r="VQ73" s="88">
        <f t="shared" si="231"/>
        <v>0</v>
      </c>
      <c r="VR73" s="150"/>
      <c r="VS73" s="150"/>
      <c r="VT73" s="150"/>
      <c r="VU73" s="150"/>
      <c r="VV73" s="150"/>
      <c r="VW73" s="150"/>
      <c r="VX73" s="150"/>
      <c r="VY73" s="150"/>
      <c r="VZ73" s="150"/>
      <c r="WA73" s="150"/>
      <c r="WB73" s="150"/>
      <c r="WC73" s="150"/>
      <c r="WD73" s="88">
        <f t="shared" si="232"/>
        <v>0</v>
      </c>
      <c r="WE73" s="143"/>
      <c r="WF73" s="143"/>
      <c r="WG73" s="143"/>
      <c r="WH73" s="143"/>
      <c r="WI73" s="143"/>
      <c r="WJ73" s="143"/>
      <c r="WK73" s="143"/>
      <c r="WL73" s="143"/>
      <c r="WM73" s="143"/>
      <c r="WN73" s="143"/>
      <c r="WO73" s="143"/>
      <c r="WP73" s="143"/>
      <c r="WQ73" s="88">
        <f t="shared" si="233"/>
        <v>0</v>
      </c>
      <c r="WR73" s="88">
        <f t="shared" si="234"/>
        <v>0</v>
      </c>
      <c r="WS73" s="88">
        <f t="shared" si="235"/>
        <v>0</v>
      </c>
      <c r="WT73" s="291">
        <f t="shared" ref="WT73:WT94" si="327">SUM(WU73:XF73)</f>
        <v>56819.239999999991</v>
      </c>
      <c r="WU73" s="291">
        <v>4893.62</v>
      </c>
      <c r="WV73" s="150">
        <v>4893.62</v>
      </c>
      <c r="WW73" s="150">
        <v>4893.62</v>
      </c>
      <c r="WX73" s="150">
        <v>4893.62</v>
      </c>
      <c r="WY73" s="150">
        <v>4893.62</v>
      </c>
      <c r="WZ73" s="150">
        <v>4893.62</v>
      </c>
      <c r="XA73" s="150">
        <v>6864.38</v>
      </c>
      <c r="XB73" s="150">
        <v>6864.38</v>
      </c>
      <c r="XC73" s="150">
        <v>6864.38</v>
      </c>
      <c r="XD73" s="150">
        <v>6864.38</v>
      </c>
      <c r="XE73" s="150"/>
      <c r="XF73" s="150"/>
      <c r="XG73" s="291">
        <f t="shared" ref="XG73:XG94" si="328">SUM(XH73:XS73)</f>
        <v>65011.802905689387</v>
      </c>
      <c r="XH73" s="290">
        <v>7103.5884397345935</v>
      </c>
      <c r="XI73" s="290">
        <v>7012.8086192386872</v>
      </c>
      <c r="XJ73" s="290"/>
      <c r="XK73" s="290">
        <v>5189.92369553144</v>
      </c>
      <c r="XL73" s="290">
        <v>6445.1615779742488</v>
      </c>
      <c r="XM73" s="290">
        <v>8512.5877324097019</v>
      </c>
      <c r="XN73" s="290">
        <v>7995.8669281234661</v>
      </c>
      <c r="XO73" s="290">
        <v>6435.9890234541772</v>
      </c>
      <c r="XP73" s="290">
        <v>8444.2861384011921</v>
      </c>
      <c r="XQ73" s="290">
        <f>VLOOKUP(C73,'[2]Фін.рез.(витрати)'!$C$8:$AL$94,36,0)</f>
        <v>7871.5907508218816</v>
      </c>
      <c r="XR73" s="290"/>
      <c r="XS73" s="290"/>
      <c r="XT73" s="88">
        <f t="shared" si="236"/>
        <v>8192.5629056893958</v>
      </c>
      <c r="XU73" s="88">
        <f t="shared" si="237"/>
        <v>0</v>
      </c>
      <c r="XV73" s="88">
        <f t="shared" si="238"/>
        <v>8192.5629056893958</v>
      </c>
      <c r="XW73" s="291">
        <f t="shared" ref="XW73:XW94" si="329">SUM(XX73:YI73)</f>
        <v>13135.6</v>
      </c>
      <c r="XX73" s="291">
        <v>1167.76</v>
      </c>
      <c r="XY73" s="150">
        <v>1167.76</v>
      </c>
      <c r="XZ73" s="150">
        <v>1167.76</v>
      </c>
      <c r="YA73" s="150">
        <v>1167.76</v>
      </c>
      <c r="YB73" s="150">
        <v>1167.76</v>
      </c>
      <c r="YC73" s="150">
        <v>1167.76</v>
      </c>
      <c r="YD73" s="150">
        <v>1532.26</v>
      </c>
      <c r="YE73" s="150">
        <v>1532.26</v>
      </c>
      <c r="YF73" s="150">
        <v>1532.26</v>
      </c>
      <c r="YG73" s="150">
        <v>1532.26</v>
      </c>
      <c r="YH73" s="150"/>
      <c r="YI73" s="150"/>
      <c r="YJ73" s="88">
        <f t="shared" ref="YJ73:YJ93" si="330">YK73+YL73+YM73+YN73+YO73+YV73+YP73+YU73+YQ73+YR73+YS73+YT73</f>
        <v>13796.047078723383</v>
      </c>
      <c r="YK73" s="290">
        <v>1941.2853779800716</v>
      </c>
      <c r="YL73" s="290">
        <v>1236.6251058942328</v>
      </c>
      <c r="YM73" s="290">
        <v>1265.6776635537997</v>
      </c>
      <c r="YN73" s="290">
        <v>1230.8081198967177</v>
      </c>
      <c r="YO73" s="290">
        <v>1213.9532915801974</v>
      </c>
      <c r="YP73" s="290">
        <v>1590.5568009857577</v>
      </c>
      <c r="YQ73" s="290">
        <v>1518.9667350834993</v>
      </c>
      <c r="YR73" s="290">
        <v>1005.644415037621</v>
      </c>
      <c r="YS73" s="290">
        <v>1299.7978610351836</v>
      </c>
      <c r="YT73" s="290">
        <f>VLOOKUP(C73,'[2]Фін.рез.(витрати)'!$C$8:$AM$94,37,0)</f>
        <v>1492.7317076763029</v>
      </c>
      <c r="YU73" s="290"/>
      <c r="YV73" s="290"/>
      <c r="YW73" s="143">
        <f t="shared" ref="YW73:YW94" si="331">YJ73-XW73</f>
        <v>660.44707872338222</v>
      </c>
      <c r="YX73" s="88">
        <f t="shared" si="239"/>
        <v>0</v>
      </c>
      <c r="YY73" s="88">
        <f t="shared" si="240"/>
        <v>660.44707872338222</v>
      </c>
      <c r="YZ73" s="291">
        <f t="shared" ref="YZ73:YZ94" si="332">SUM(ZA73:ZL73)</f>
        <v>5561.1</v>
      </c>
      <c r="ZA73" s="291">
        <v>544.07000000000005</v>
      </c>
      <c r="ZB73" s="150">
        <v>544.07000000000005</v>
      </c>
      <c r="ZC73" s="150">
        <v>544.07000000000005</v>
      </c>
      <c r="ZD73" s="150">
        <v>544.07000000000005</v>
      </c>
      <c r="ZE73" s="150">
        <v>544.07000000000005</v>
      </c>
      <c r="ZF73" s="150">
        <v>544.07000000000005</v>
      </c>
      <c r="ZG73" s="150">
        <v>574.16999999999996</v>
      </c>
      <c r="ZH73" s="150">
        <v>574.16999999999996</v>
      </c>
      <c r="ZI73" s="150">
        <v>574.16999999999996</v>
      </c>
      <c r="ZJ73" s="150">
        <v>574.16999999999996</v>
      </c>
      <c r="ZK73" s="150"/>
      <c r="ZL73" s="150"/>
      <c r="ZM73" s="88">
        <f t="shared" ref="ZM73:ZM94" si="333">SUM(ZN73:ZY73)</f>
        <v>16121.71890764966</v>
      </c>
      <c r="ZN73" s="291"/>
      <c r="ZO73" s="290">
        <v>1980.3853264693432</v>
      </c>
      <c r="ZP73" s="290">
        <v>10456.521984089562</v>
      </c>
      <c r="ZQ73" s="290">
        <v>3684.8115970907543</v>
      </c>
      <c r="ZR73" s="290"/>
      <c r="ZS73" s="290"/>
      <c r="ZT73" s="290"/>
      <c r="ZU73" s="290"/>
      <c r="ZV73" s="290"/>
      <c r="ZW73" s="290"/>
      <c r="ZX73" s="290"/>
      <c r="ZY73" s="290"/>
      <c r="ZZ73" s="88">
        <f t="shared" si="241"/>
        <v>10560.618907649659</v>
      </c>
      <c r="AAA73" s="88">
        <f t="shared" si="242"/>
        <v>0</v>
      </c>
      <c r="AAB73" s="88">
        <f t="shared" si="243"/>
        <v>10560.618907649659</v>
      </c>
      <c r="AAC73" s="291">
        <f t="shared" ref="AAC73:AAC94" si="334">SUM(AAD73:AAO73)</f>
        <v>1177.3999999999999</v>
      </c>
      <c r="AAD73" s="291">
        <v>116.7</v>
      </c>
      <c r="AAE73" s="150">
        <v>116.7</v>
      </c>
      <c r="AAF73" s="150">
        <v>116.7</v>
      </c>
      <c r="AAG73" s="150">
        <v>116.7</v>
      </c>
      <c r="AAH73" s="150">
        <v>116.7</v>
      </c>
      <c r="AAI73" s="150">
        <v>116.7</v>
      </c>
      <c r="AAJ73" s="150">
        <v>119.3</v>
      </c>
      <c r="AAK73" s="150">
        <v>119.3</v>
      </c>
      <c r="AAL73" s="150">
        <v>119.3</v>
      </c>
      <c r="AAM73" s="150">
        <v>119.3</v>
      </c>
      <c r="AAN73" s="150"/>
      <c r="AAO73" s="150"/>
      <c r="AAP73" s="88">
        <f t="shared" ref="AAP73:AAP94" si="335">SUM(AAQ73:ABB73)</f>
        <v>1593.6038717984002</v>
      </c>
      <c r="AAQ73" s="290">
        <v>164.88881332</v>
      </c>
      <c r="AAR73" s="290">
        <v>161.21680916880001</v>
      </c>
      <c r="AAS73" s="290">
        <v>160.83825296000001</v>
      </c>
      <c r="AAT73" s="290">
        <v>160.0226012</v>
      </c>
      <c r="AAU73" s="290">
        <v>160.76011218959999</v>
      </c>
      <c r="AAV73" s="290">
        <v>160.76401264</v>
      </c>
      <c r="AAW73" s="290">
        <v>157.01473480000001</v>
      </c>
      <c r="AAX73" s="290">
        <v>155.78806936000001</v>
      </c>
      <c r="AAY73" s="290">
        <v>154.66100496000001</v>
      </c>
      <c r="AAZ73" s="290">
        <f>VLOOKUP(C73,'[2]Фін.рез.(витрати)'!$C$8:$AO$94,39,0)</f>
        <v>157.64946120000002</v>
      </c>
      <c r="ABA73" s="290"/>
      <c r="ABB73" s="290"/>
      <c r="ABC73" s="88">
        <f t="shared" si="244"/>
        <v>416.20387179840031</v>
      </c>
      <c r="ABD73" s="88">
        <f t="shared" si="245"/>
        <v>0</v>
      </c>
      <c r="ABE73" s="88">
        <f t="shared" si="246"/>
        <v>416.20387179840031</v>
      </c>
      <c r="ABF73" s="291">
        <f t="shared" ref="ABF73:ABF94" si="336">SUM(ABG73:ABR73)</f>
        <v>260.8</v>
      </c>
      <c r="ABG73" s="291">
        <v>25.86</v>
      </c>
      <c r="ABH73" s="150">
        <v>25.86</v>
      </c>
      <c r="ABI73" s="150">
        <v>25.86</v>
      </c>
      <c r="ABJ73" s="150">
        <v>25.86</v>
      </c>
      <c r="ABK73" s="150">
        <v>25.86</v>
      </c>
      <c r="ABL73" s="150">
        <v>25.86</v>
      </c>
      <c r="ABM73" s="150">
        <v>26.41</v>
      </c>
      <c r="ABN73" s="150">
        <v>26.41</v>
      </c>
      <c r="ABO73" s="150">
        <v>26.41</v>
      </c>
      <c r="ABP73" s="150">
        <v>26.41</v>
      </c>
      <c r="ABQ73" s="150"/>
      <c r="ABR73" s="150"/>
      <c r="ABS73" s="88">
        <f t="shared" ref="ABS73:ABS94" si="337">SUM(ABT73:ACE73)</f>
        <v>0</v>
      </c>
      <c r="ABT73" s="290">
        <v>0</v>
      </c>
      <c r="ABU73" s="290"/>
      <c r="ABV73" s="290"/>
      <c r="ABW73" s="290"/>
      <c r="ABX73" s="290"/>
      <c r="ABY73" s="290"/>
      <c r="ABZ73" s="290"/>
      <c r="ACA73" s="290">
        <v>0</v>
      </c>
      <c r="ACB73" s="290">
        <v>0</v>
      </c>
      <c r="ACC73" s="290">
        <f>VLOOKUP(C73,'[2]Фін.рез.(витрати)'!$C$8:$AP$94,40,0)</f>
        <v>0</v>
      </c>
      <c r="ACD73" s="290"/>
      <c r="ACE73" s="290"/>
      <c r="ACF73" s="88">
        <f t="shared" si="247"/>
        <v>-260.8</v>
      </c>
      <c r="ACG73" s="88">
        <f t="shared" si="248"/>
        <v>-260.8</v>
      </c>
      <c r="ACH73" s="88">
        <f t="shared" si="249"/>
        <v>0</v>
      </c>
      <c r="ACI73" s="86">
        <f t="shared" si="250"/>
        <v>9921.0400000000009</v>
      </c>
      <c r="ACJ73" s="88">
        <f t="shared" si="251"/>
        <v>6007.0754477160008</v>
      </c>
      <c r="ACK73" s="288">
        <f t="shared" si="252"/>
        <v>-3913.9645522840001</v>
      </c>
      <c r="ACL73" s="88">
        <f t="shared" si="253"/>
        <v>-3913.9645522840001</v>
      </c>
      <c r="ACM73" s="88">
        <f t="shared" si="254"/>
        <v>0</v>
      </c>
      <c r="ACN73" s="290">
        <f t="shared" ref="ACN73:ACN94" si="338">SUM(ACO73:ACZ73)</f>
        <v>9921.0400000000009</v>
      </c>
      <c r="ACO73" s="290">
        <v>1021.38</v>
      </c>
      <c r="ACP73" s="143">
        <v>1021.38</v>
      </c>
      <c r="ACQ73" s="143">
        <v>1021.38</v>
      </c>
      <c r="ACR73" s="143">
        <v>1021.38</v>
      </c>
      <c r="ACS73" s="143">
        <v>1021.38</v>
      </c>
      <c r="ACT73" s="143">
        <v>1021.38</v>
      </c>
      <c r="ACU73" s="143">
        <v>948.19</v>
      </c>
      <c r="ACV73" s="143">
        <v>948.19</v>
      </c>
      <c r="ACW73" s="143">
        <v>948.19</v>
      </c>
      <c r="ACX73" s="143">
        <v>948.19</v>
      </c>
      <c r="ACY73" s="143"/>
      <c r="ACZ73" s="143"/>
      <c r="ADA73" s="8">
        <f t="shared" ref="ADA73:ADA94" si="339">SUM(ADB73:ADM73)</f>
        <v>6007.0754477160008</v>
      </c>
      <c r="ADB73" s="290">
        <v>636.83765280000011</v>
      </c>
      <c r="ADC73" s="290">
        <v>536.630767956</v>
      </c>
      <c r="ADD73" s="290">
        <v>539.45749439999997</v>
      </c>
      <c r="ADE73" s="290">
        <v>455.40028799999999</v>
      </c>
      <c r="ADF73" s="290">
        <v>939.50714915999993</v>
      </c>
      <c r="ADG73" s="290">
        <v>371.726901</v>
      </c>
      <c r="ADH73" s="290">
        <v>610.41583800000012</v>
      </c>
      <c r="ADI73" s="290">
        <v>538.35289920000002</v>
      </c>
      <c r="ADJ73" s="290">
        <v>789.89767920000008</v>
      </c>
      <c r="ADK73" s="290">
        <f>VLOOKUP(C73,'[2]Фін.рез.(витрати)'!$C$8:$AR$94,42,0)</f>
        <v>588.84877800000004</v>
      </c>
      <c r="ADL73" s="290"/>
      <c r="ADM73" s="290"/>
      <c r="ADN73" s="8">
        <f t="shared" si="255"/>
        <v>-3913.9645522840001</v>
      </c>
      <c r="ADO73" s="8">
        <f t="shared" si="256"/>
        <v>-3913.9645522840001</v>
      </c>
      <c r="ADP73" s="8">
        <f t="shared" si="257"/>
        <v>0</v>
      </c>
      <c r="ADQ73" s="290">
        <f t="shared" ref="ADQ73:ADQ94" si="340">SUM(ADR73:AEC73)</f>
        <v>0</v>
      </c>
      <c r="ADR73" s="290">
        <v>0</v>
      </c>
      <c r="ADS73" s="143">
        <v>0</v>
      </c>
      <c r="ADT73" s="143">
        <v>0</v>
      </c>
      <c r="ADU73" s="143">
        <v>0</v>
      </c>
      <c r="ADV73" s="143">
        <v>0</v>
      </c>
      <c r="ADW73" s="143">
        <v>0</v>
      </c>
      <c r="ADX73" s="143">
        <v>0</v>
      </c>
      <c r="ADY73" s="143">
        <v>0</v>
      </c>
      <c r="ADZ73" s="143">
        <v>0</v>
      </c>
      <c r="AEA73" s="143">
        <v>0</v>
      </c>
      <c r="AEB73" s="143"/>
      <c r="AEC73" s="143"/>
      <c r="AED73" s="8">
        <f t="shared" ref="AED73:AED94" si="341">SUM(AEE73:AEP73)</f>
        <v>0</v>
      </c>
      <c r="AEE73" s="290">
        <v>0</v>
      </c>
      <c r="AEF73" s="290">
        <v>0</v>
      </c>
      <c r="AEG73" s="290">
        <v>0</v>
      </c>
      <c r="AEH73" s="290">
        <v>0</v>
      </c>
      <c r="AEI73" s="290">
        <v>0</v>
      </c>
      <c r="AEJ73" s="290">
        <v>0</v>
      </c>
      <c r="AEK73" s="290">
        <v>0</v>
      </c>
      <c r="AEL73" s="290">
        <v>0</v>
      </c>
      <c r="AEM73" s="290">
        <v>0</v>
      </c>
      <c r="AEN73" s="290">
        <f>VLOOKUP(C73,'[2]Фін.рез.(витрати)'!$C$8:$AS$94,43,0)</f>
        <v>0</v>
      </c>
      <c r="AEO73" s="290"/>
      <c r="AEP73" s="290"/>
      <c r="AEQ73" s="8">
        <f t="shared" si="258"/>
        <v>0</v>
      </c>
      <c r="AER73" s="8">
        <f t="shared" si="259"/>
        <v>0</v>
      </c>
      <c r="AES73" s="8">
        <f t="shared" si="260"/>
        <v>0</v>
      </c>
      <c r="AET73" s="290">
        <f t="shared" ref="AET73:AET94" si="342">SUM(AEU73:AFF73)</f>
        <v>0</v>
      </c>
      <c r="AEU73" s="290"/>
      <c r="AEV73" s="143"/>
      <c r="AEW73" s="143"/>
      <c r="AEX73" s="143"/>
      <c r="AEY73" s="143"/>
      <c r="AEZ73" s="143"/>
      <c r="AFA73" s="143"/>
      <c r="AFB73" s="143"/>
      <c r="AFC73" s="143"/>
      <c r="AFD73" s="143"/>
      <c r="AFE73" s="143"/>
      <c r="AFF73" s="143"/>
      <c r="AFG73" s="8">
        <f t="shared" ref="AFG73:AFG94" si="343">SUM(AFH73:AFS73)</f>
        <v>0</v>
      </c>
      <c r="AFH73" s="290"/>
      <c r="AFI73" s="290"/>
      <c r="AFJ73" s="290"/>
      <c r="AFK73" s="290"/>
      <c r="AFL73" s="290"/>
      <c r="AFM73" s="290"/>
      <c r="AFN73" s="290"/>
      <c r="AFO73" s="290"/>
      <c r="AFP73" s="290"/>
      <c r="AFQ73" s="290"/>
      <c r="AFR73" s="290"/>
      <c r="AFS73" s="290"/>
      <c r="AFT73" s="8">
        <f t="shared" si="261"/>
        <v>0</v>
      </c>
      <c r="AFU73" s="8">
        <f t="shared" si="262"/>
        <v>0</v>
      </c>
      <c r="AFV73" s="94">
        <f t="shared" si="263"/>
        <v>0</v>
      </c>
      <c r="AFW73" s="293">
        <f t="shared" si="264"/>
        <v>202165</v>
      </c>
      <c r="AFX73" s="294">
        <f t="shared" si="265"/>
        <v>384998.10582358338</v>
      </c>
      <c r="AFY73" s="295">
        <f t="shared" si="266"/>
        <v>182833.10582358338</v>
      </c>
      <c r="AFZ73" s="8">
        <f t="shared" ref="AFZ73:AFZ94" si="344">IF(AFY73&lt;0,AFY73,0)</f>
        <v>0</v>
      </c>
      <c r="AGA73" s="95">
        <f t="shared" ref="AGA73:AGA94" si="345">IF(AFY73&gt;0,AFY73,0)</f>
        <v>182833.10582358338</v>
      </c>
      <c r="AGB73" s="296">
        <f t="shared" si="267"/>
        <v>242598</v>
      </c>
      <c r="AGC73" s="295">
        <f t="shared" si="267"/>
        <v>461997.72698830004</v>
      </c>
      <c r="AGD73" s="295">
        <f t="shared" si="268"/>
        <v>219399.72698830004</v>
      </c>
      <c r="AGE73" s="8">
        <f t="shared" si="269"/>
        <v>0</v>
      </c>
      <c r="AGF73" s="94">
        <f t="shared" si="270"/>
        <v>219399.72698830004</v>
      </c>
      <c r="AGG73" s="107">
        <f t="shared" ref="AGG73:AGG94" si="346">AGB73*AGS73</f>
        <v>12129.900000000001</v>
      </c>
      <c r="AGH73" s="140">
        <f t="shared" ref="AGH73:AGH93" si="347">AGC73*AGS73</f>
        <v>23099.886349415003</v>
      </c>
      <c r="AGI73" s="295">
        <f t="shared" si="271"/>
        <v>10969.986349415001</v>
      </c>
      <c r="AGJ73" s="8">
        <f t="shared" si="272"/>
        <v>0</v>
      </c>
      <c r="AGK73" s="95">
        <f t="shared" si="273"/>
        <v>10969.986349415001</v>
      </c>
      <c r="AGL73" s="108">
        <f t="shared" ref="AGL73:AGM94" si="348">AGB73+AGG73</f>
        <v>254727.9</v>
      </c>
      <c r="AGM73" s="108">
        <f t="shared" si="348"/>
        <v>485097.61333771504</v>
      </c>
      <c r="AGN73" s="297">
        <f t="shared" si="99"/>
        <v>230369.71333771505</v>
      </c>
      <c r="AGO73" s="108">
        <f t="shared" si="274"/>
        <v>0</v>
      </c>
      <c r="AGP73" s="109">
        <f t="shared" si="275"/>
        <v>230369.71333771505</v>
      </c>
      <c r="AGQ73" s="139">
        <f t="shared" ref="AGQ73:AGQ94" si="349">AGG72/AGL72</f>
        <v>4.7619047619047623E-2</v>
      </c>
      <c r="AGR73" s="298"/>
      <c r="AGS73" s="298">
        <v>0.05</v>
      </c>
      <c r="AGT73" s="299"/>
      <c r="AGU73" s="177"/>
      <c r="AGV73" s="9"/>
      <c r="AGW73" s="9"/>
      <c r="AGX73" s="9"/>
      <c r="AGY73" s="9"/>
      <c r="AGZ73" s="9"/>
      <c r="AHA73" s="9"/>
      <c r="AHB73" s="9"/>
      <c r="AHC73" s="9"/>
      <c r="AHD73" s="9"/>
      <c r="AHE73" s="9"/>
      <c r="AHF73" s="9"/>
      <c r="AHG73" s="9"/>
      <c r="AHH73" s="9"/>
    </row>
    <row r="74" spans="1:892" s="141" customFormat="1" ht="12.75" outlineLevel="1" x14ac:dyDescent="0.25">
      <c r="A74" s="154">
        <v>504</v>
      </c>
      <c r="B74" s="285">
        <v>3</v>
      </c>
      <c r="C74" s="303" t="s">
        <v>775</v>
      </c>
      <c r="D74" s="301">
        <v>10</v>
      </c>
      <c r="E74" s="149">
        <v>2377.5</v>
      </c>
      <c r="F74" s="288">
        <f t="shared" si="177"/>
        <v>29612.840000000004</v>
      </c>
      <c r="G74" s="289">
        <f t="shared" si="178"/>
        <v>35624.319156222758</v>
      </c>
      <c r="H74" s="288">
        <f t="shared" si="179"/>
        <v>6011.4791562227547</v>
      </c>
      <c r="I74" s="88">
        <f t="shared" si="180"/>
        <v>0</v>
      </c>
      <c r="J74" s="88">
        <f t="shared" si="181"/>
        <v>6011.4791562227547</v>
      </c>
      <c r="K74" s="290">
        <f t="shared" si="276"/>
        <v>9391.66</v>
      </c>
      <c r="L74" s="143">
        <v>828.09</v>
      </c>
      <c r="M74" s="143">
        <v>828.09</v>
      </c>
      <c r="N74" s="143">
        <v>828.09</v>
      </c>
      <c r="O74" s="143">
        <v>828.09</v>
      </c>
      <c r="P74" s="143">
        <v>828.09</v>
      </c>
      <c r="Q74" s="143">
        <v>828.09</v>
      </c>
      <c r="R74" s="143">
        <v>1105.78</v>
      </c>
      <c r="S74" s="143">
        <v>1105.78</v>
      </c>
      <c r="T74" s="143">
        <v>1105.78</v>
      </c>
      <c r="U74" s="143">
        <v>1105.78</v>
      </c>
      <c r="V74" s="143"/>
      <c r="W74" s="143"/>
      <c r="X74" s="143">
        <f t="shared" si="277"/>
        <v>12279.730871864864</v>
      </c>
      <c r="Y74" s="290">
        <v>5843.5375716270864</v>
      </c>
      <c r="Z74" s="290">
        <v>0</v>
      </c>
      <c r="AA74" s="290">
        <v>0</v>
      </c>
      <c r="AB74" s="290">
        <v>0</v>
      </c>
      <c r="AC74" s="290">
        <v>0</v>
      </c>
      <c r="AD74" s="290">
        <v>0</v>
      </c>
      <c r="AE74" s="290">
        <v>6436.1933002377782</v>
      </c>
      <c r="AF74" s="290">
        <v>0</v>
      </c>
      <c r="AG74" s="290">
        <v>0</v>
      </c>
      <c r="AH74" s="290">
        <v>0</v>
      </c>
      <c r="AI74" s="290"/>
      <c r="AJ74" s="290"/>
      <c r="AK74" s="143"/>
      <c r="AL74" s="143">
        <f t="shared" si="278"/>
        <v>0</v>
      </c>
      <c r="AM74" s="143">
        <f t="shared" si="182"/>
        <v>0</v>
      </c>
      <c r="AN74" s="290">
        <f t="shared" si="279"/>
        <v>1699.88</v>
      </c>
      <c r="AO74" s="143">
        <v>149.54</v>
      </c>
      <c r="AP74" s="143">
        <v>149.54</v>
      </c>
      <c r="AQ74" s="143">
        <v>149.54</v>
      </c>
      <c r="AR74" s="143">
        <v>149.54</v>
      </c>
      <c r="AS74" s="143">
        <v>149.54</v>
      </c>
      <c r="AT74" s="143">
        <v>149.54</v>
      </c>
      <c r="AU74" s="143">
        <v>200.66</v>
      </c>
      <c r="AV74" s="143">
        <v>200.66</v>
      </c>
      <c r="AW74" s="143">
        <v>200.66</v>
      </c>
      <c r="AX74" s="143">
        <v>200.66</v>
      </c>
      <c r="AY74" s="143"/>
      <c r="AZ74" s="143"/>
      <c r="BA74" s="8">
        <f t="shared" si="280"/>
        <v>2279.0316840685546</v>
      </c>
      <c r="BB74" s="290">
        <v>1078.546501817654</v>
      </c>
      <c r="BC74" s="290">
        <v>0</v>
      </c>
      <c r="BD74" s="290">
        <v>0</v>
      </c>
      <c r="BE74" s="290">
        <v>0</v>
      </c>
      <c r="BF74" s="290">
        <v>0</v>
      </c>
      <c r="BG74" s="290">
        <v>0</v>
      </c>
      <c r="BH74" s="290">
        <v>1200.4851822509006</v>
      </c>
      <c r="BI74" s="290">
        <v>0</v>
      </c>
      <c r="BJ74" s="290">
        <v>0</v>
      </c>
      <c r="BK74" s="290">
        <v>0</v>
      </c>
      <c r="BL74" s="290"/>
      <c r="BM74" s="290"/>
      <c r="BN74" s="143"/>
      <c r="BO74" s="8">
        <f t="shared" si="183"/>
        <v>0</v>
      </c>
      <c r="BP74" s="8">
        <f t="shared" si="184"/>
        <v>0</v>
      </c>
      <c r="BQ74" s="290">
        <f t="shared" si="281"/>
        <v>1180.2</v>
      </c>
      <c r="BR74" s="143">
        <v>112.22</v>
      </c>
      <c r="BS74" s="263">
        <v>112.22</v>
      </c>
      <c r="BT74" s="143">
        <v>112.22</v>
      </c>
      <c r="BU74" s="143">
        <v>112.22</v>
      </c>
      <c r="BV74" s="143">
        <v>112.22</v>
      </c>
      <c r="BW74" s="143">
        <v>112.22</v>
      </c>
      <c r="BX74" s="143">
        <v>126.72</v>
      </c>
      <c r="BY74" s="143">
        <v>126.72</v>
      </c>
      <c r="BZ74" s="143">
        <v>126.72</v>
      </c>
      <c r="CA74" s="143">
        <v>126.72</v>
      </c>
      <c r="CB74" s="143"/>
      <c r="CC74" s="143"/>
      <c r="CD74" s="290">
        <f t="shared" si="282"/>
        <v>1262.1279115297998</v>
      </c>
      <c r="CE74" s="290">
        <v>130.59128841500001</v>
      </c>
      <c r="CF74" s="290">
        <v>127.68307564109999</v>
      </c>
      <c r="CG74" s="290">
        <v>127.38326061999999</v>
      </c>
      <c r="CH74" s="290">
        <v>126.73726764999999</v>
      </c>
      <c r="CI74" s="290">
        <v>127.32137343869999</v>
      </c>
      <c r="CJ74" s="290">
        <v>127.32440647499999</v>
      </c>
      <c r="CK74" s="290">
        <v>124.35504934999999</v>
      </c>
      <c r="CL74" s="290">
        <v>123.38353516999999</v>
      </c>
      <c r="CM74" s="290">
        <v>122.49090461999999</v>
      </c>
      <c r="CN74" s="290">
        <v>124.85775014999999</v>
      </c>
      <c r="CO74" s="290"/>
      <c r="CP74" s="290"/>
      <c r="CQ74" s="143"/>
      <c r="CR74" s="8">
        <f t="shared" si="185"/>
        <v>0</v>
      </c>
      <c r="CS74" s="8">
        <f t="shared" si="186"/>
        <v>0</v>
      </c>
      <c r="CT74" s="290">
        <f t="shared" si="283"/>
        <v>365.18000000000006</v>
      </c>
      <c r="CU74" s="290">
        <v>34.71</v>
      </c>
      <c r="CV74" s="143">
        <v>34.71</v>
      </c>
      <c r="CW74" s="143">
        <v>34.71</v>
      </c>
      <c r="CX74" s="143">
        <v>34.71</v>
      </c>
      <c r="CY74" s="143">
        <v>34.71</v>
      </c>
      <c r="CZ74" s="143">
        <v>34.71</v>
      </c>
      <c r="DA74" s="143">
        <v>39.229999999999997</v>
      </c>
      <c r="DB74" s="143">
        <v>39.229999999999997</v>
      </c>
      <c r="DC74" s="143">
        <v>39.229999999999997</v>
      </c>
      <c r="DD74" s="143">
        <v>39.229999999999997</v>
      </c>
      <c r="DE74" s="143"/>
      <c r="DF74" s="143"/>
      <c r="DG74" s="290">
        <f t="shared" si="284"/>
        <v>390.6398927674</v>
      </c>
      <c r="DH74" s="290">
        <v>40.419173394999994</v>
      </c>
      <c r="DI74" s="290">
        <v>39.519055494299998</v>
      </c>
      <c r="DJ74" s="290">
        <v>39.426260059999997</v>
      </c>
      <c r="DK74" s="290">
        <v>39.226319449999998</v>
      </c>
      <c r="DL74" s="290">
        <v>39.407105423099999</v>
      </c>
      <c r="DM74" s="290">
        <v>39.408044174999993</v>
      </c>
      <c r="DN74" s="290">
        <v>38.489001549999998</v>
      </c>
      <c r="DO74" s="290">
        <v>38.18830921</v>
      </c>
      <c r="DP74" s="290">
        <v>37.912032059999994</v>
      </c>
      <c r="DQ74" s="290">
        <v>38.644591949999999</v>
      </c>
      <c r="DR74" s="290"/>
      <c r="DS74" s="290"/>
      <c r="DT74" s="143">
        <f t="shared" si="285"/>
        <v>25.459892767399936</v>
      </c>
      <c r="DU74" s="8">
        <f t="shared" si="187"/>
        <v>0</v>
      </c>
      <c r="DV74" s="8">
        <f t="shared" si="286"/>
        <v>25.459892767399936</v>
      </c>
      <c r="DW74" s="290">
        <f t="shared" si="176"/>
        <v>913.00000000000011</v>
      </c>
      <c r="DX74" s="290">
        <v>80.36</v>
      </c>
      <c r="DY74" s="143">
        <v>80.36</v>
      </c>
      <c r="DZ74" s="143">
        <v>80.36</v>
      </c>
      <c r="EA74" s="143">
        <v>80.36</v>
      </c>
      <c r="EB74" s="143">
        <v>80.36</v>
      </c>
      <c r="EC74" s="143">
        <v>80.36</v>
      </c>
      <c r="ED74" s="143">
        <v>107.71</v>
      </c>
      <c r="EE74" s="143">
        <v>107.71</v>
      </c>
      <c r="EF74" s="143">
        <v>107.71</v>
      </c>
      <c r="EG74" s="143">
        <v>107.71</v>
      </c>
      <c r="EH74" s="143"/>
      <c r="EI74" s="143"/>
      <c r="EJ74" s="143"/>
      <c r="EK74" s="290">
        <f t="shared" si="287"/>
        <v>1219.6297516816824</v>
      </c>
      <c r="EL74" s="290">
        <v>577.17582900396553</v>
      </c>
      <c r="EM74" s="290">
        <v>0</v>
      </c>
      <c r="EN74" s="290">
        <v>0</v>
      </c>
      <c r="EO74" s="290">
        <v>0</v>
      </c>
      <c r="EP74" s="290">
        <v>0</v>
      </c>
      <c r="EQ74" s="290">
        <v>0</v>
      </c>
      <c r="ER74" s="290">
        <v>642.45392267771683</v>
      </c>
      <c r="ES74" s="290">
        <v>0</v>
      </c>
      <c r="ET74" s="290">
        <v>0</v>
      </c>
      <c r="EU74" s="290">
        <v>0</v>
      </c>
      <c r="EV74" s="290"/>
      <c r="EW74" s="290"/>
      <c r="EX74" s="8">
        <f t="shared" si="188"/>
        <v>306.62975168168225</v>
      </c>
      <c r="EY74" s="8">
        <f t="shared" si="288"/>
        <v>0</v>
      </c>
      <c r="EZ74" s="8">
        <f t="shared" si="289"/>
        <v>306.62975168168225</v>
      </c>
      <c r="FA74" s="290">
        <f t="shared" si="290"/>
        <v>4510.1400000000003</v>
      </c>
      <c r="FB74" s="290">
        <v>396.81</v>
      </c>
      <c r="FC74" s="143">
        <v>396.81</v>
      </c>
      <c r="FD74" s="143">
        <v>396.81</v>
      </c>
      <c r="FE74" s="143">
        <v>396.81</v>
      </c>
      <c r="FF74" s="143">
        <v>396.81</v>
      </c>
      <c r="FG74" s="143">
        <v>396.81</v>
      </c>
      <c r="FH74" s="143">
        <v>532.32000000000005</v>
      </c>
      <c r="FI74" s="143">
        <v>532.32000000000005</v>
      </c>
      <c r="FJ74" s="143">
        <v>532.32000000000005</v>
      </c>
      <c r="FK74" s="143">
        <v>532.32000000000005</v>
      </c>
      <c r="FL74" s="143"/>
      <c r="FM74" s="143"/>
      <c r="FN74" s="8">
        <f t="shared" si="291"/>
        <v>5801.7615381594132</v>
      </c>
      <c r="FO74" s="290">
        <v>0</v>
      </c>
      <c r="FP74" s="290">
        <v>2622.7834468660035</v>
      </c>
      <c r="FQ74" s="290">
        <v>0</v>
      </c>
      <c r="FR74" s="290">
        <v>0</v>
      </c>
      <c r="FS74" s="290">
        <v>0</v>
      </c>
      <c r="FT74" s="290">
        <v>0</v>
      </c>
      <c r="FU74" s="290">
        <v>3178.9780912934093</v>
      </c>
      <c r="FV74" s="290">
        <v>0</v>
      </c>
      <c r="FW74" s="290">
        <v>0</v>
      </c>
      <c r="FX74" s="290">
        <v>0</v>
      </c>
      <c r="FY74" s="290"/>
      <c r="FZ74" s="290"/>
      <c r="GA74" s="143">
        <f t="shared" si="292"/>
        <v>1291.6215381594129</v>
      </c>
      <c r="GB74" s="8">
        <f t="shared" si="293"/>
        <v>0</v>
      </c>
      <c r="GC74" s="8">
        <f t="shared" si="294"/>
        <v>1291.6215381594129</v>
      </c>
      <c r="GD74" s="290">
        <f t="shared" si="295"/>
        <v>0</v>
      </c>
      <c r="GE74" s="143"/>
      <c r="GF74" s="143"/>
      <c r="GG74" s="143"/>
      <c r="GH74" s="143"/>
      <c r="GI74" s="143"/>
      <c r="GJ74" s="143"/>
      <c r="GK74" s="143"/>
      <c r="GL74" s="143"/>
      <c r="GM74" s="143"/>
      <c r="GN74" s="143"/>
      <c r="GO74" s="143"/>
      <c r="GP74" s="143"/>
      <c r="GQ74" s="8">
        <f t="shared" si="296"/>
        <v>0</v>
      </c>
      <c r="GR74" s="290">
        <v>0</v>
      </c>
      <c r="GS74" s="290">
        <f>VLOOKUP(C74,'[2]Фін.рез.(витрати)'!$C$8:$V$94,20,0)</f>
        <v>0</v>
      </c>
      <c r="GT74" s="290"/>
      <c r="GU74" s="290"/>
      <c r="GV74" s="143">
        <f t="shared" si="297"/>
        <v>0</v>
      </c>
      <c r="GW74" s="8">
        <f t="shared" si="189"/>
        <v>0</v>
      </c>
      <c r="GX74" s="8">
        <f t="shared" si="190"/>
        <v>0</v>
      </c>
      <c r="GY74" s="290">
        <f t="shared" si="298"/>
        <v>11552.780000000002</v>
      </c>
      <c r="GZ74" s="290">
        <v>1022.33</v>
      </c>
      <c r="HA74" s="143">
        <v>1022.33</v>
      </c>
      <c r="HB74" s="143">
        <v>1022.33</v>
      </c>
      <c r="HC74" s="143">
        <v>1022.33</v>
      </c>
      <c r="HD74" s="143">
        <v>1022.33</v>
      </c>
      <c r="HE74" s="143">
        <v>1022.33</v>
      </c>
      <c r="HF74" s="143">
        <v>1354.7</v>
      </c>
      <c r="HG74" s="143">
        <v>1354.7</v>
      </c>
      <c r="HH74" s="143">
        <v>1354.7</v>
      </c>
      <c r="HI74" s="143">
        <v>1354.7</v>
      </c>
      <c r="HJ74" s="143"/>
      <c r="HK74" s="143"/>
      <c r="HL74" s="8">
        <f t="shared" si="299"/>
        <v>12391.397506151039</v>
      </c>
      <c r="HM74" s="290">
        <v>1483.2453809569354</v>
      </c>
      <c r="HN74" s="290">
        <v>1095.8315918517158</v>
      </c>
      <c r="HO74" s="290">
        <v>2213.9357293282656</v>
      </c>
      <c r="HP74" s="290">
        <v>1143.0291877657694</v>
      </c>
      <c r="HQ74" s="290">
        <v>1101.487854396958</v>
      </c>
      <c r="HR74" s="290">
        <v>1098.86671549174</v>
      </c>
      <c r="HS74" s="290">
        <v>1012.5422233531591</v>
      </c>
      <c r="HT74" s="290">
        <v>1006.6094398273538</v>
      </c>
      <c r="HU74" s="290">
        <v>1131.5444233612366</v>
      </c>
      <c r="HV74" s="290">
        <v>1104.3049598179036</v>
      </c>
      <c r="HW74" s="290"/>
      <c r="HX74" s="290"/>
      <c r="HY74" s="8">
        <f t="shared" si="191"/>
        <v>838.61750615103665</v>
      </c>
      <c r="HZ74" s="8">
        <f t="shared" si="192"/>
        <v>0</v>
      </c>
      <c r="IA74" s="8">
        <f t="shared" si="193"/>
        <v>838.61750615103665</v>
      </c>
      <c r="IB74" s="291">
        <f t="shared" si="300"/>
        <v>19592.5</v>
      </c>
      <c r="IC74" s="291">
        <v>1959.25</v>
      </c>
      <c r="ID74" s="150">
        <v>1959.25</v>
      </c>
      <c r="IE74" s="150">
        <v>1959.25</v>
      </c>
      <c r="IF74" s="291">
        <v>1959.25</v>
      </c>
      <c r="IG74" s="291">
        <v>1959.25</v>
      </c>
      <c r="IH74" s="291">
        <v>1959.25</v>
      </c>
      <c r="II74" s="291">
        <v>1959.25</v>
      </c>
      <c r="IJ74" s="291">
        <v>1959.25</v>
      </c>
      <c r="IK74" s="291">
        <v>1959.25</v>
      </c>
      <c r="IL74" s="291">
        <v>1959.25</v>
      </c>
      <c r="IM74" s="291"/>
      <c r="IN74" s="291"/>
      <c r="IO74" s="88">
        <f t="shared" si="301"/>
        <v>30722.194478902966</v>
      </c>
      <c r="IP74" s="290">
        <v>2256.241924534474</v>
      </c>
      <c r="IQ74" s="290">
        <v>3027.8403418450771</v>
      </c>
      <c r="IR74" s="290">
        <v>3330.4808894472712</v>
      </c>
      <c r="IS74" s="290">
        <v>3416.7919418066494</v>
      </c>
      <c r="IT74" s="290">
        <v>2968.8110467122651</v>
      </c>
      <c r="IU74" s="290">
        <v>3147.2892376901436</v>
      </c>
      <c r="IV74" s="290">
        <v>3333.8415170822927</v>
      </c>
      <c r="IW74" s="290">
        <v>3378.9843558147622</v>
      </c>
      <c r="IX74" s="290">
        <v>2840.9624966979272</v>
      </c>
      <c r="IY74" s="290">
        <v>3020.9507272721025</v>
      </c>
      <c r="IZ74" s="290"/>
      <c r="JA74" s="290"/>
      <c r="JB74" s="150">
        <f t="shared" si="194"/>
        <v>11129.694478902966</v>
      </c>
      <c r="JC74" s="88">
        <f t="shared" si="195"/>
        <v>0</v>
      </c>
      <c r="JD74" s="88">
        <f t="shared" si="196"/>
        <v>11129.694478902966</v>
      </c>
      <c r="JE74" s="291">
        <f t="shared" si="302"/>
        <v>1440.4999999999998</v>
      </c>
      <c r="JF74" s="291">
        <v>144.05000000000001</v>
      </c>
      <c r="JG74" s="150">
        <v>144.05000000000001</v>
      </c>
      <c r="JH74" s="150">
        <v>144.05000000000001</v>
      </c>
      <c r="JI74" s="150">
        <v>144.05000000000001</v>
      </c>
      <c r="JJ74" s="150">
        <v>144.05000000000001</v>
      </c>
      <c r="JK74" s="150">
        <v>144.05000000000001</v>
      </c>
      <c r="JL74" s="150">
        <v>144.05000000000001</v>
      </c>
      <c r="JM74" s="150">
        <v>144.05000000000001</v>
      </c>
      <c r="JN74" s="150">
        <v>144.05000000000001</v>
      </c>
      <c r="JO74" s="150">
        <v>144.05000000000001</v>
      </c>
      <c r="JP74" s="150"/>
      <c r="JQ74" s="150"/>
      <c r="JR74" s="291">
        <f t="shared" si="303"/>
        <v>2016.9227037939024</v>
      </c>
      <c r="JS74" s="290">
        <v>132.01193533001026</v>
      </c>
      <c r="JT74" s="290">
        <v>178.57769920193374</v>
      </c>
      <c r="JU74" s="290">
        <v>192.38984774780539</v>
      </c>
      <c r="JV74" s="290">
        <v>198.20592547995227</v>
      </c>
      <c r="JW74" s="290">
        <v>180.6775230072669</v>
      </c>
      <c r="JX74" s="290">
        <v>188.63486699165099</v>
      </c>
      <c r="JY74" s="290">
        <v>252.29336251690975</v>
      </c>
      <c r="JZ74" s="290">
        <v>252.73515700652851</v>
      </c>
      <c r="KA74" s="290">
        <v>214.16962035196354</v>
      </c>
      <c r="KB74" s="290">
        <v>227.22676615988104</v>
      </c>
      <c r="KC74" s="290"/>
      <c r="KD74" s="290"/>
      <c r="KE74" s="150">
        <f t="shared" si="197"/>
        <v>576.42270379390266</v>
      </c>
      <c r="KF74" s="88">
        <f t="shared" si="198"/>
        <v>0</v>
      </c>
      <c r="KG74" s="88">
        <f t="shared" si="199"/>
        <v>576.42270379390266</v>
      </c>
      <c r="KH74" s="291">
        <f t="shared" si="304"/>
        <v>2811.1600000000003</v>
      </c>
      <c r="KI74" s="291">
        <v>247.26</v>
      </c>
      <c r="KJ74" s="150">
        <v>247.26</v>
      </c>
      <c r="KK74" s="150">
        <v>247.26</v>
      </c>
      <c r="KL74" s="150">
        <v>247.26</v>
      </c>
      <c r="KM74" s="150">
        <v>247.26</v>
      </c>
      <c r="KN74" s="150">
        <v>247.26</v>
      </c>
      <c r="KO74" s="150">
        <v>331.9</v>
      </c>
      <c r="KP74" s="150">
        <v>331.9</v>
      </c>
      <c r="KQ74" s="150">
        <v>331.9</v>
      </c>
      <c r="KR74" s="150">
        <v>331.9</v>
      </c>
      <c r="KS74" s="150"/>
      <c r="KT74" s="150"/>
      <c r="KU74" s="88">
        <f t="shared" si="305"/>
        <v>3921.0000256281601</v>
      </c>
      <c r="KV74" s="290">
        <v>336.971079330458</v>
      </c>
      <c r="KW74" s="290">
        <v>360.29575271707972</v>
      </c>
      <c r="KX74" s="290">
        <v>358.02168345067315</v>
      </c>
      <c r="KY74" s="290">
        <v>340.49259344589802</v>
      </c>
      <c r="KZ74" s="290">
        <v>355.21787803615643</v>
      </c>
      <c r="LA74" s="290">
        <v>457.17211454240373</v>
      </c>
      <c r="LB74" s="290">
        <v>424.29507497883679</v>
      </c>
      <c r="LC74" s="290">
        <v>421.3164121703054</v>
      </c>
      <c r="LD74" s="290">
        <v>434.50124669225795</v>
      </c>
      <c r="LE74" s="290">
        <v>432.71619026409064</v>
      </c>
      <c r="LF74" s="290"/>
      <c r="LG74" s="290"/>
      <c r="LH74" s="150">
        <f t="shared" si="306"/>
        <v>1109.8400256281598</v>
      </c>
      <c r="LI74" s="88">
        <f t="shared" si="200"/>
        <v>0</v>
      </c>
      <c r="LJ74" s="88">
        <f t="shared" si="201"/>
        <v>1109.8400256281598</v>
      </c>
      <c r="LK74" s="88">
        <f t="shared" si="307"/>
        <v>0</v>
      </c>
      <c r="LL74" s="150"/>
      <c r="LM74" s="150"/>
      <c r="LN74" s="150"/>
      <c r="LO74" s="150"/>
      <c r="LP74" s="150"/>
      <c r="LQ74" s="150"/>
      <c r="LR74" s="150"/>
      <c r="LS74" s="150"/>
      <c r="LT74" s="150"/>
      <c r="LU74" s="150"/>
      <c r="LV74" s="150"/>
      <c r="LW74" s="150"/>
      <c r="LX74" s="88">
        <f t="shared" si="202"/>
        <v>0</v>
      </c>
      <c r="LY74" s="150"/>
      <c r="LZ74" s="150"/>
      <c r="MA74" s="150"/>
      <c r="MB74" s="150"/>
      <c r="MC74" s="150"/>
      <c r="MD74" s="150"/>
      <c r="ME74" s="150"/>
      <c r="MF74" s="150"/>
      <c r="MG74" s="150"/>
      <c r="MH74" s="150"/>
      <c r="MI74" s="150"/>
      <c r="MJ74" s="291">
        <v>0</v>
      </c>
      <c r="MK74" s="150"/>
      <c r="ML74" s="88">
        <f t="shared" si="203"/>
        <v>0</v>
      </c>
      <c r="MM74" s="88">
        <f t="shared" si="204"/>
        <v>0</v>
      </c>
      <c r="MN74" s="88">
        <f t="shared" si="308"/>
        <v>45802.98</v>
      </c>
      <c r="MO74" s="88">
        <v>4493.47</v>
      </c>
      <c r="MP74" s="150">
        <v>4493.47</v>
      </c>
      <c r="MQ74" s="150">
        <v>4493.47</v>
      </c>
      <c r="MR74" s="150">
        <v>4493.47</v>
      </c>
      <c r="MS74" s="150">
        <v>4493.47</v>
      </c>
      <c r="MT74" s="150">
        <v>4493.47</v>
      </c>
      <c r="MU74" s="150">
        <v>4710.54</v>
      </c>
      <c r="MV74" s="150">
        <v>4710.54</v>
      </c>
      <c r="MW74" s="150">
        <v>4710.54</v>
      </c>
      <c r="MX74" s="150">
        <v>4710.54</v>
      </c>
      <c r="MY74" s="150"/>
      <c r="MZ74" s="150"/>
      <c r="NA74" s="88">
        <f t="shared" si="309"/>
        <v>18966.381595516661</v>
      </c>
      <c r="NB74" s="8">
        <v>2717.2099447013356</v>
      </c>
      <c r="NC74" s="8">
        <v>0</v>
      </c>
      <c r="ND74" s="8">
        <v>0</v>
      </c>
      <c r="NE74" s="8">
        <v>0</v>
      </c>
      <c r="NF74" s="8">
        <v>8967.2443139813149</v>
      </c>
      <c r="NG74" s="8">
        <v>0</v>
      </c>
      <c r="NH74" s="8">
        <v>444.12422688963193</v>
      </c>
      <c r="NI74" s="8">
        <v>0</v>
      </c>
      <c r="NJ74" s="8">
        <v>0</v>
      </c>
      <c r="NK74" s="8">
        <v>6837.8031099443797</v>
      </c>
      <c r="NL74" s="8"/>
      <c r="NM74" s="8"/>
      <c r="NN74" s="150">
        <f t="shared" si="310"/>
        <v>-26836.598404483342</v>
      </c>
      <c r="NO74" s="88">
        <f t="shared" si="205"/>
        <v>-26836.598404483342</v>
      </c>
      <c r="NP74" s="88">
        <f t="shared" si="206"/>
        <v>0</v>
      </c>
      <c r="NQ74" s="86">
        <f t="shared" si="207"/>
        <v>15573.439999999999</v>
      </c>
      <c r="NR74" s="289">
        <f t="shared" si="208"/>
        <v>31023.919999999998</v>
      </c>
      <c r="NS74" s="288">
        <f t="shared" si="209"/>
        <v>15450.48</v>
      </c>
      <c r="NT74" s="88">
        <f t="shared" si="210"/>
        <v>0</v>
      </c>
      <c r="NU74" s="88">
        <f t="shared" si="211"/>
        <v>15450.48</v>
      </c>
      <c r="NV74" s="290">
        <f t="shared" si="311"/>
        <v>3071.2199999999993</v>
      </c>
      <c r="NW74" s="290">
        <v>279.35000000000002</v>
      </c>
      <c r="NX74" s="143">
        <v>279.35000000000002</v>
      </c>
      <c r="NY74" s="143">
        <v>279.35000000000002</v>
      </c>
      <c r="NZ74" s="290">
        <v>279.35000000000002</v>
      </c>
      <c r="OA74" s="290">
        <v>279.35000000000002</v>
      </c>
      <c r="OB74" s="290">
        <v>279.35000000000002</v>
      </c>
      <c r="OC74" s="290">
        <v>348.78</v>
      </c>
      <c r="OD74" s="290">
        <v>348.78</v>
      </c>
      <c r="OE74" s="290">
        <v>348.78</v>
      </c>
      <c r="OF74" s="290">
        <v>348.78</v>
      </c>
      <c r="OG74" s="290"/>
      <c r="OH74" s="290"/>
      <c r="OI74" s="8">
        <f t="shared" si="312"/>
        <v>23816.799999999999</v>
      </c>
      <c r="OJ74" s="8">
        <v>2403.41</v>
      </c>
      <c r="OK74" s="8">
        <v>21413.39</v>
      </c>
      <c r="OL74" s="8">
        <v>0</v>
      </c>
      <c r="OM74" s="8"/>
      <c r="ON74" s="8">
        <v>0</v>
      </c>
      <c r="OO74" s="8">
        <v>0</v>
      </c>
      <c r="OP74" s="8">
        <v>0</v>
      </c>
      <c r="OQ74" s="8">
        <v>0</v>
      </c>
      <c r="OR74" s="8">
        <v>0</v>
      </c>
      <c r="OS74" s="8">
        <v>0</v>
      </c>
      <c r="OT74" s="8"/>
      <c r="OU74" s="8"/>
      <c r="OV74" s="143">
        <f t="shared" si="313"/>
        <v>20745.580000000002</v>
      </c>
      <c r="OW74" s="8">
        <f t="shared" si="212"/>
        <v>0</v>
      </c>
      <c r="OX74" s="8">
        <f t="shared" si="213"/>
        <v>20745.580000000002</v>
      </c>
      <c r="OY74" s="290">
        <f t="shared" si="314"/>
        <v>4118.76</v>
      </c>
      <c r="OZ74" s="290">
        <v>392.76</v>
      </c>
      <c r="PA74" s="143">
        <v>392.76</v>
      </c>
      <c r="PB74" s="143">
        <v>392.76</v>
      </c>
      <c r="PC74" s="143">
        <v>392.76</v>
      </c>
      <c r="PD74" s="143">
        <v>392.76</v>
      </c>
      <c r="PE74" s="143">
        <v>392.76</v>
      </c>
      <c r="PF74" s="143">
        <v>440.55</v>
      </c>
      <c r="PG74" s="143">
        <v>440.55</v>
      </c>
      <c r="PH74" s="143">
        <v>440.55</v>
      </c>
      <c r="PI74" s="143">
        <v>440.55</v>
      </c>
      <c r="PJ74" s="143"/>
      <c r="PK74" s="143"/>
      <c r="PL74" s="8">
        <f t="shared" si="315"/>
        <v>0</v>
      </c>
      <c r="PM74" s="290">
        <v>0</v>
      </c>
      <c r="PN74" s="290">
        <v>0</v>
      </c>
      <c r="PO74" s="290">
        <v>0</v>
      </c>
      <c r="PP74" s="290">
        <v>0</v>
      </c>
      <c r="PQ74" s="290">
        <v>0</v>
      </c>
      <c r="PR74" s="290">
        <v>0</v>
      </c>
      <c r="PS74" s="290">
        <v>0</v>
      </c>
      <c r="PT74" s="290">
        <v>0</v>
      </c>
      <c r="PU74" s="290">
        <v>0</v>
      </c>
      <c r="PV74" s="290">
        <v>0</v>
      </c>
      <c r="PW74" s="290"/>
      <c r="PX74" s="290"/>
      <c r="PY74" s="143">
        <f t="shared" si="316"/>
        <v>-4118.76</v>
      </c>
      <c r="PZ74" s="8">
        <f t="shared" si="214"/>
        <v>-4118.76</v>
      </c>
      <c r="QA74" s="8">
        <f t="shared" si="215"/>
        <v>0</v>
      </c>
      <c r="QB74" s="290">
        <f t="shared" si="317"/>
        <v>630.02</v>
      </c>
      <c r="QC74" s="290">
        <v>55.87</v>
      </c>
      <c r="QD74" s="143">
        <v>55.87</v>
      </c>
      <c r="QE74" s="143">
        <v>55.87</v>
      </c>
      <c r="QF74" s="143">
        <v>55.87</v>
      </c>
      <c r="QG74" s="143">
        <v>55.87</v>
      </c>
      <c r="QH74" s="143">
        <v>55.87</v>
      </c>
      <c r="QI74" s="143">
        <v>73.7</v>
      </c>
      <c r="QJ74" s="143">
        <v>73.7</v>
      </c>
      <c r="QK74" s="143">
        <v>73.7</v>
      </c>
      <c r="QL74" s="143">
        <v>73.7</v>
      </c>
      <c r="QM74" s="143"/>
      <c r="QN74" s="143"/>
      <c r="QO74" s="8">
        <f t="shared" si="318"/>
        <v>0</v>
      </c>
      <c r="QP74" s="290">
        <v>0</v>
      </c>
      <c r="QQ74" s="290">
        <v>0</v>
      </c>
      <c r="QR74" s="290">
        <v>0</v>
      </c>
      <c r="QS74" s="290"/>
      <c r="QT74" s="290">
        <v>0</v>
      </c>
      <c r="QU74" s="290"/>
      <c r="QV74" s="290"/>
      <c r="QW74" s="290">
        <v>0</v>
      </c>
      <c r="QX74" s="290"/>
      <c r="QY74" s="290">
        <v>0</v>
      </c>
      <c r="QZ74" s="290"/>
      <c r="RA74" s="290"/>
      <c r="RB74" s="143">
        <f t="shared" si="319"/>
        <v>-630.02</v>
      </c>
      <c r="RC74" s="8">
        <f t="shared" si="216"/>
        <v>-630.02</v>
      </c>
      <c r="RD74" s="8">
        <f t="shared" si="217"/>
        <v>0</v>
      </c>
      <c r="RE74" s="290">
        <f t="shared" si="320"/>
        <v>3992.7800000000007</v>
      </c>
      <c r="RF74" s="8">
        <v>362.57</v>
      </c>
      <c r="RG74" s="143">
        <v>362.57</v>
      </c>
      <c r="RH74" s="143">
        <v>362.57</v>
      </c>
      <c r="RI74" s="143">
        <v>362.57</v>
      </c>
      <c r="RJ74" s="143">
        <v>362.57</v>
      </c>
      <c r="RK74" s="143">
        <v>362.57</v>
      </c>
      <c r="RL74" s="292">
        <v>454.34</v>
      </c>
      <c r="RM74" s="143">
        <v>454.34</v>
      </c>
      <c r="RN74" s="143">
        <v>454.34</v>
      </c>
      <c r="RO74" s="143">
        <v>454.34</v>
      </c>
      <c r="RP74" s="143"/>
      <c r="RQ74" s="143"/>
      <c r="RR74" s="8">
        <f t="shared" si="321"/>
        <v>0</v>
      </c>
      <c r="RS74" s="290">
        <v>0</v>
      </c>
      <c r="RT74" s="290"/>
      <c r="RU74" s="290">
        <v>0</v>
      </c>
      <c r="RV74" s="290">
        <v>0</v>
      </c>
      <c r="RW74" s="290">
        <v>0</v>
      </c>
      <c r="RX74" s="290">
        <v>0</v>
      </c>
      <c r="RY74" s="290"/>
      <c r="RZ74" s="290">
        <v>0</v>
      </c>
      <c r="SA74" s="290">
        <v>0</v>
      </c>
      <c r="SB74" s="290">
        <v>0</v>
      </c>
      <c r="SC74" s="290"/>
      <c r="SD74" s="290"/>
      <c r="SE74" s="8">
        <f t="shared" si="218"/>
        <v>-3992.7800000000007</v>
      </c>
      <c r="SF74" s="8">
        <f t="shared" si="219"/>
        <v>-3992.7800000000007</v>
      </c>
      <c r="SG74" s="8">
        <f t="shared" si="220"/>
        <v>0</v>
      </c>
      <c r="SH74" s="290">
        <f t="shared" si="322"/>
        <v>3111.6799999999994</v>
      </c>
      <c r="SI74" s="290">
        <v>295.76</v>
      </c>
      <c r="SJ74" s="143">
        <v>295.76</v>
      </c>
      <c r="SK74" s="143">
        <v>295.76</v>
      </c>
      <c r="SL74" s="143">
        <v>295.76</v>
      </c>
      <c r="SM74" s="143">
        <v>295.76</v>
      </c>
      <c r="SN74" s="143">
        <v>295.76</v>
      </c>
      <c r="SO74" s="143">
        <v>334.28</v>
      </c>
      <c r="SP74" s="143">
        <v>334.28</v>
      </c>
      <c r="SQ74" s="143">
        <v>334.28</v>
      </c>
      <c r="SR74" s="143">
        <v>334.28</v>
      </c>
      <c r="SS74" s="143"/>
      <c r="ST74" s="143"/>
      <c r="SU74" s="8">
        <f t="shared" si="323"/>
        <v>0</v>
      </c>
      <c r="SV74" s="290">
        <v>0</v>
      </c>
      <c r="SW74" s="290">
        <v>0</v>
      </c>
      <c r="SX74" s="290">
        <v>0</v>
      </c>
      <c r="SY74" s="290">
        <v>0</v>
      </c>
      <c r="SZ74" s="290">
        <v>0</v>
      </c>
      <c r="TA74" s="290"/>
      <c r="TB74" s="290"/>
      <c r="TC74" s="290">
        <v>0</v>
      </c>
      <c r="TD74" s="290">
        <v>0</v>
      </c>
      <c r="TE74" s="290">
        <f>VLOOKUP(C74,'[2]Фін.рез.(витрати)'!$C$8:$AH$94,32,0)</f>
        <v>0</v>
      </c>
      <c r="TF74" s="290"/>
      <c r="TG74" s="290"/>
      <c r="TH74" s="8">
        <f t="shared" si="221"/>
        <v>-3111.6799999999994</v>
      </c>
      <c r="TI74" s="8">
        <f t="shared" si="222"/>
        <v>-3111.6799999999994</v>
      </c>
      <c r="TJ74" s="8">
        <f t="shared" si="223"/>
        <v>0</v>
      </c>
      <c r="TK74" s="290">
        <f t="shared" si="324"/>
        <v>622.40000000000009</v>
      </c>
      <c r="TL74" s="290">
        <v>54.92</v>
      </c>
      <c r="TM74" s="143">
        <v>54.92</v>
      </c>
      <c r="TN74" s="143">
        <v>54.92</v>
      </c>
      <c r="TO74" s="143">
        <v>54.92</v>
      </c>
      <c r="TP74" s="143">
        <v>54.92</v>
      </c>
      <c r="TQ74" s="143">
        <v>54.92</v>
      </c>
      <c r="TR74" s="143">
        <v>73.22</v>
      </c>
      <c r="TS74" s="143">
        <v>73.22</v>
      </c>
      <c r="TT74" s="143">
        <v>73.22</v>
      </c>
      <c r="TU74" s="143">
        <v>73.22</v>
      </c>
      <c r="TV74" s="143"/>
      <c r="TW74" s="143"/>
      <c r="TX74" s="8">
        <f t="shared" si="325"/>
        <v>7207.12</v>
      </c>
      <c r="TY74" s="290">
        <v>0</v>
      </c>
      <c r="TZ74" s="290">
        <v>0</v>
      </c>
      <c r="UA74" s="290">
        <v>0</v>
      </c>
      <c r="UB74" s="290">
        <v>0</v>
      </c>
      <c r="UC74" s="290">
        <v>0</v>
      </c>
      <c r="UD74" s="290">
        <v>0</v>
      </c>
      <c r="UE74" s="290">
        <v>0</v>
      </c>
      <c r="UF74" s="290">
        <v>7207.12</v>
      </c>
      <c r="UG74" s="290">
        <v>0</v>
      </c>
      <c r="UH74" s="290">
        <f>VLOOKUP(C74,'[2]Фін.рез.(витрати)'!$C$8:$AI$94,33,0)</f>
        <v>0</v>
      </c>
      <c r="UI74" s="290"/>
      <c r="UJ74" s="290"/>
      <c r="UK74" s="8">
        <f t="shared" si="224"/>
        <v>6584.7199999999993</v>
      </c>
      <c r="UL74" s="8">
        <f t="shared" si="225"/>
        <v>0</v>
      </c>
      <c r="UM74" s="8">
        <f t="shared" si="226"/>
        <v>6584.7199999999993</v>
      </c>
      <c r="UN74" s="290">
        <f t="shared" si="326"/>
        <v>26.580000000000002</v>
      </c>
      <c r="UO74" s="290">
        <v>2.37</v>
      </c>
      <c r="UP74" s="143">
        <v>2.37</v>
      </c>
      <c r="UQ74" s="143">
        <v>2.37</v>
      </c>
      <c r="UR74" s="143">
        <v>2.37</v>
      </c>
      <c r="US74" s="143">
        <v>2.37</v>
      </c>
      <c r="UT74" s="143">
        <v>2.37</v>
      </c>
      <c r="UU74" s="143">
        <v>3.09</v>
      </c>
      <c r="UV74" s="143">
        <v>3.09</v>
      </c>
      <c r="UW74" s="143">
        <v>3.09</v>
      </c>
      <c r="UX74" s="143">
        <v>3.09</v>
      </c>
      <c r="UY74" s="143"/>
      <c r="UZ74" s="143"/>
      <c r="VA74" s="8">
        <f t="shared" si="227"/>
        <v>0</v>
      </c>
      <c r="VB74" s="143"/>
      <c r="VC74" s="143"/>
      <c r="VD74" s="143"/>
      <c r="VE74" s="143"/>
      <c r="VF74" s="143"/>
      <c r="VG74" s="143"/>
      <c r="VH74" s="143"/>
      <c r="VI74" s="143"/>
      <c r="VJ74" s="143"/>
      <c r="VK74" s="143"/>
      <c r="VL74" s="143"/>
      <c r="VM74" s="143"/>
      <c r="VN74" s="8">
        <f t="shared" si="228"/>
        <v>-26.580000000000002</v>
      </c>
      <c r="VO74" s="8">
        <f t="shared" si="229"/>
        <v>-26.580000000000002</v>
      </c>
      <c r="VP74" s="8">
        <f t="shared" si="230"/>
        <v>0</v>
      </c>
      <c r="VQ74" s="88">
        <f t="shared" si="231"/>
        <v>0</v>
      </c>
      <c r="VR74" s="150"/>
      <c r="VS74" s="150"/>
      <c r="VT74" s="150"/>
      <c r="VU74" s="150"/>
      <c r="VV74" s="150"/>
      <c r="VW74" s="150"/>
      <c r="VX74" s="150"/>
      <c r="VY74" s="150"/>
      <c r="VZ74" s="150"/>
      <c r="WA74" s="150"/>
      <c r="WB74" s="150"/>
      <c r="WC74" s="150"/>
      <c r="WD74" s="88">
        <f t="shared" si="232"/>
        <v>0</v>
      </c>
      <c r="WE74" s="143"/>
      <c r="WF74" s="143"/>
      <c r="WG74" s="143"/>
      <c r="WH74" s="143"/>
      <c r="WI74" s="143"/>
      <c r="WJ74" s="143"/>
      <c r="WK74" s="143"/>
      <c r="WL74" s="143"/>
      <c r="WM74" s="143"/>
      <c r="WN74" s="143"/>
      <c r="WO74" s="143"/>
      <c r="WP74" s="143"/>
      <c r="WQ74" s="88">
        <f t="shared" si="233"/>
        <v>0</v>
      </c>
      <c r="WR74" s="88">
        <f t="shared" si="234"/>
        <v>0</v>
      </c>
      <c r="WS74" s="88">
        <f t="shared" si="235"/>
        <v>0</v>
      </c>
      <c r="WT74" s="291">
        <f t="shared" si="327"/>
        <v>44024.68</v>
      </c>
      <c r="WU74" s="291">
        <v>3740.76</v>
      </c>
      <c r="WV74" s="150">
        <v>3740.76</v>
      </c>
      <c r="WW74" s="150">
        <v>3740.76</v>
      </c>
      <c r="WX74" s="150">
        <v>3740.76</v>
      </c>
      <c r="WY74" s="150">
        <v>3740.76</v>
      </c>
      <c r="WZ74" s="150">
        <v>3740.76</v>
      </c>
      <c r="XA74" s="150">
        <v>5395.03</v>
      </c>
      <c r="XB74" s="150">
        <v>5395.03</v>
      </c>
      <c r="XC74" s="150">
        <v>5395.03</v>
      </c>
      <c r="XD74" s="150">
        <v>5395.03</v>
      </c>
      <c r="XE74" s="150"/>
      <c r="XF74" s="150"/>
      <c r="XG74" s="291">
        <f t="shared" si="328"/>
        <v>43552.274592975853</v>
      </c>
      <c r="XH74" s="290">
        <v>4575.0895405445299</v>
      </c>
      <c r="XI74" s="290">
        <v>5110.5872961668447</v>
      </c>
      <c r="XJ74" s="290"/>
      <c r="XK74" s="290">
        <v>4230.1961554017125</v>
      </c>
      <c r="XL74" s="290">
        <v>4085.5556207507721</v>
      </c>
      <c r="XM74" s="290">
        <v>5306.1386049857874</v>
      </c>
      <c r="XN74" s="290">
        <v>5413.1308862903425</v>
      </c>
      <c r="XO74" s="290">
        <v>4790.2324254897821</v>
      </c>
      <c r="XP74" s="290">
        <v>5014.4212744368388</v>
      </c>
      <c r="XQ74" s="290">
        <f>VLOOKUP(C74,'[2]Фін.рез.(витрати)'!$C$8:$AL$94,36,0)</f>
        <v>5026.9227889092408</v>
      </c>
      <c r="XR74" s="290"/>
      <c r="XS74" s="290"/>
      <c r="XT74" s="88">
        <f t="shared" si="236"/>
        <v>-472.40540702414728</v>
      </c>
      <c r="XU74" s="88">
        <f t="shared" si="237"/>
        <v>-472.40540702414728</v>
      </c>
      <c r="XV74" s="88">
        <f t="shared" si="238"/>
        <v>0</v>
      </c>
      <c r="XW74" s="291">
        <f t="shared" si="329"/>
        <v>26217.679999999997</v>
      </c>
      <c r="XX74" s="291">
        <v>2316.88</v>
      </c>
      <c r="XY74" s="150">
        <v>2316.88</v>
      </c>
      <c r="XZ74" s="150">
        <v>2316.88</v>
      </c>
      <c r="YA74" s="150">
        <v>2316.88</v>
      </c>
      <c r="YB74" s="150">
        <v>2316.88</v>
      </c>
      <c r="YC74" s="150">
        <v>2316.88</v>
      </c>
      <c r="YD74" s="150">
        <v>3079.1</v>
      </c>
      <c r="YE74" s="150">
        <v>3079.1</v>
      </c>
      <c r="YF74" s="150">
        <v>3079.1</v>
      </c>
      <c r="YG74" s="150">
        <v>3079.1</v>
      </c>
      <c r="YH74" s="150"/>
      <c r="YI74" s="150"/>
      <c r="YJ74" s="88">
        <f t="shared" si="330"/>
        <v>28188.199069376729</v>
      </c>
      <c r="YK74" s="290">
        <v>3300.8249821898407</v>
      </c>
      <c r="YL74" s="290">
        <v>2485.4685709436067</v>
      </c>
      <c r="YM74" s="290">
        <v>2543.8663986710199</v>
      </c>
      <c r="YN74" s="290">
        <v>2473.7826301092996</v>
      </c>
      <c r="YO74" s="290">
        <v>2439.9063655243854</v>
      </c>
      <c r="YP74" s="290">
        <v>3196.8409925814258</v>
      </c>
      <c r="YQ74" s="290">
        <v>3052.9529797823188</v>
      </c>
      <c r="YR74" s="290">
        <v>3019.9187482968969</v>
      </c>
      <c r="YS74" s="290">
        <v>2674.4138876830789</v>
      </c>
      <c r="YT74" s="290">
        <f>VLOOKUP(C74,'[2]Фін.рез.(витрати)'!$C$8:$AM$94,37,0)</f>
        <v>3000.2235135948526</v>
      </c>
      <c r="YU74" s="290"/>
      <c r="YV74" s="290"/>
      <c r="YW74" s="143">
        <f t="shared" si="331"/>
        <v>1970.5190693767327</v>
      </c>
      <c r="YX74" s="88">
        <f t="shared" si="239"/>
        <v>0</v>
      </c>
      <c r="YY74" s="88">
        <f t="shared" si="240"/>
        <v>1970.5190693767327</v>
      </c>
      <c r="YZ74" s="291">
        <f t="shared" si="332"/>
        <v>1087.4600000000003</v>
      </c>
      <c r="ZA74" s="291">
        <v>102.95</v>
      </c>
      <c r="ZB74" s="150">
        <v>102.95</v>
      </c>
      <c r="ZC74" s="150">
        <v>102.95</v>
      </c>
      <c r="ZD74" s="150">
        <v>102.95</v>
      </c>
      <c r="ZE74" s="150">
        <v>102.95</v>
      </c>
      <c r="ZF74" s="150">
        <v>102.95</v>
      </c>
      <c r="ZG74" s="150">
        <v>117.44</v>
      </c>
      <c r="ZH74" s="150">
        <v>117.44</v>
      </c>
      <c r="ZI74" s="150">
        <v>117.44</v>
      </c>
      <c r="ZJ74" s="150">
        <v>117.44</v>
      </c>
      <c r="ZK74" s="150"/>
      <c r="ZL74" s="150"/>
      <c r="ZM74" s="88">
        <f t="shared" si="333"/>
        <v>6611.2162934898824</v>
      </c>
      <c r="ZN74" s="291"/>
      <c r="ZO74" s="290">
        <v>802.18997070616513</v>
      </c>
      <c r="ZP74" s="290">
        <v>4760.8165399403406</v>
      </c>
      <c r="ZQ74" s="290">
        <v>1048.2097828433775</v>
      </c>
      <c r="ZR74" s="290"/>
      <c r="ZS74" s="290"/>
      <c r="ZT74" s="290"/>
      <c r="ZU74" s="290"/>
      <c r="ZV74" s="290"/>
      <c r="ZW74" s="290"/>
      <c r="ZX74" s="290"/>
      <c r="ZY74" s="290"/>
      <c r="ZZ74" s="88">
        <f t="shared" si="241"/>
        <v>5523.7562934898824</v>
      </c>
      <c r="AAA74" s="88">
        <f t="shared" si="242"/>
        <v>0</v>
      </c>
      <c r="AAB74" s="88">
        <f t="shared" si="243"/>
        <v>5523.7562934898824</v>
      </c>
      <c r="AAC74" s="291">
        <f t="shared" si="334"/>
        <v>424.59999999999991</v>
      </c>
      <c r="AAD74" s="291">
        <v>42.08</v>
      </c>
      <c r="AAE74" s="150">
        <v>42.08</v>
      </c>
      <c r="AAF74" s="150">
        <v>42.08</v>
      </c>
      <c r="AAG74" s="150">
        <v>42.08</v>
      </c>
      <c r="AAH74" s="150">
        <v>42.08</v>
      </c>
      <c r="AAI74" s="150">
        <v>42.08</v>
      </c>
      <c r="AAJ74" s="150">
        <v>43.03</v>
      </c>
      <c r="AAK74" s="150">
        <v>43.03</v>
      </c>
      <c r="AAL74" s="150">
        <v>43.03</v>
      </c>
      <c r="AAM74" s="150">
        <v>43.03</v>
      </c>
      <c r="AAN74" s="150"/>
      <c r="AAO74" s="150"/>
      <c r="AAP74" s="88">
        <f t="shared" si="335"/>
        <v>494.90803471999999</v>
      </c>
      <c r="AAQ74" s="290">
        <v>51.207706000000002</v>
      </c>
      <c r="AAR74" s="290">
        <v>50.067332039999997</v>
      </c>
      <c r="AAS74" s="290">
        <v>49.949767999999999</v>
      </c>
      <c r="AAT74" s="290">
        <v>49.696460000000002</v>
      </c>
      <c r="AAU74" s="290">
        <v>49.925500679999999</v>
      </c>
      <c r="AAV74" s="290">
        <v>49.926712000000002</v>
      </c>
      <c r="AAW74" s="290">
        <v>48.762340000000002</v>
      </c>
      <c r="AAX74" s="290">
        <v>48.381388000000001</v>
      </c>
      <c r="AAY74" s="290">
        <v>48.031368000000001</v>
      </c>
      <c r="AAZ74" s="290">
        <f>VLOOKUP(C74,'[2]Фін.рез.(витрати)'!$C$8:$AO$94,39,0)</f>
        <v>48.95946</v>
      </c>
      <c r="ABA74" s="290"/>
      <c r="ABB74" s="290"/>
      <c r="ABC74" s="88">
        <f t="shared" si="244"/>
        <v>70.30803472000008</v>
      </c>
      <c r="ABD74" s="88">
        <f t="shared" si="245"/>
        <v>0</v>
      </c>
      <c r="ABE74" s="88">
        <f t="shared" si="246"/>
        <v>70.30803472000008</v>
      </c>
      <c r="ABF74" s="291">
        <f t="shared" si="336"/>
        <v>92.500000000000014</v>
      </c>
      <c r="ABG74" s="291">
        <v>9.17</v>
      </c>
      <c r="ABH74" s="150">
        <v>9.17</v>
      </c>
      <c r="ABI74" s="150">
        <v>9.17</v>
      </c>
      <c r="ABJ74" s="150">
        <v>9.17</v>
      </c>
      <c r="ABK74" s="150">
        <v>9.17</v>
      </c>
      <c r="ABL74" s="150">
        <v>9.17</v>
      </c>
      <c r="ABM74" s="150">
        <v>9.3699999999999992</v>
      </c>
      <c r="ABN74" s="150">
        <v>9.3699999999999992</v>
      </c>
      <c r="ABO74" s="150">
        <v>9.3699999999999992</v>
      </c>
      <c r="ABP74" s="150">
        <v>9.3699999999999992</v>
      </c>
      <c r="ABQ74" s="150"/>
      <c r="ABR74" s="150"/>
      <c r="ABS74" s="88">
        <f t="shared" si="337"/>
        <v>0</v>
      </c>
      <c r="ABT74" s="290">
        <v>0</v>
      </c>
      <c r="ABU74" s="290"/>
      <c r="ABV74" s="290"/>
      <c r="ABW74" s="290"/>
      <c r="ABX74" s="290"/>
      <c r="ABY74" s="290"/>
      <c r="ABZ74" s="290"/>
      <c r="ACA74" s="290">
        <v>0</v>
      </c>
      <c r="ACB74" s="290">
        <v>0</v>
      </c>
      <c r="ACC74" s="290">
        <f>VLOOKUP(C74,'[2]Фін.рез.(витрати)'!$C$8:$AP$94,40,0)</f>
        <v>0</v>
      </c>
      <c r="ACD74" s="290"/>
      <c r="ACE74" s="290"/>
      <c r="ACF74" s="88">
        <f t="shared" si="247"/>
        <v>-92.500000000000014</v>
      </c>
      <c r="ACG74" s="88">
        <f t="shared" si="248"/>
        <v>-92.500000000000014</v>
      </c>
      <c r="ACH74" s="88">
        <f t="shared" si="249"/>
        <v>0</v>
      </c>
      <c r="ACI74" s="86">
        <f t="shared" si="250"/>
        <v>19724.500000000004</v>
      </c>
      <c r="ACJ74" s="88">
        <f t="shared" si="251"/>
        <v>17888.859492264</v>
      </c>
      <c r="ACK74" s="288">
        <f t="shared" si="252"/>
        <v>-1835.6405077360032</v>
      </c>
      <c r="ACL74" s="88">
        <f t="shared" si="253"/>
        <v>-1835.6405077360032</v>
      </c>
      <c r="ACM74" s="88">
        <f t="shared" si="254"/>
        <v>0</v>
      </c>
      <c r="ACN74" s="290">
        <f t="shared" si="338"/>
        <v>7612.7600000000011</v>
      </c>
      <c r="ACO74" s="290">
        <v>783.62</v>
      </c>
      <c r="ACP74" s="143">
        <v>783.62</v>
      </c>
      <c r="ACQ74" s="143">
        <v>783.62</v>
      </c>
      <c r="ACR74" s="143">
        <v>783.62</v>
      </c>
      <c r="ACS74" s="143">
        <v>783.62</v>
      </c>
      <c r="ACT74" s="143">
        <v>783.62</v>
      </c>
      <c r="ACU74" s="143">
        <v>727.76</v>
      </c>
      <c r="ACV74" s="143">
        <v>727.76</v>
      </c>
      <c r="ACW74" s="143">
        <v>727.76</v>
      </c>
      <c r="ACX74" s="143">
        <v>727.76</v>
      </c>
      <c r="ACY74" s="143"/>
      <c r="ACZ74" s="143"/>
      <c r="ADA74" s="8">
        <f t="shared" si="339"/>
        <v>7938.4571669880006</v>
      </c>
      <c r="ADB74" s="290">
        <v>720.63208080000004</v>
      </c>
      <c r="ADC74" s="290">
        <v>880.72988634000001</v>
      </c>
      <c r="ADD74" s="290">
        <v>923.61661920000006</v>
      </c>
      <c r="ADE74" s="290">
        <v>922.99879800000008</v>
      </c>
      <c r="ADF74" s="290">
        <v>588.21317164799996</v>
      </c>
      <c r="ADG74" s="290">
        <v>600.48191700000007</v>
      </c>
      <c r="ADH74" s="290">
        <v>546.581502</v>
      </c>
      <c r="ADI74" s="290">
        <v>1108.3736160000001</v>
      </c>
      <c r="ADJ74" s="290">
        <v>805.61703599999998</v>
      </c>
      <c r="ADK74" s="290">
        <f>VLOOKUP(C74,'[2]Фін.рез.(витрати)'!$C$8:$AR$94,42,0)</f>
        <v>841.21253999999999</v>
      </c>
      <c r="ADL74" s="290"/>
      <c r="ADM74" s="290"/>
      <c r="ADN74" s="8">
        <f t="shared" si="255"/>
        <v>325.69716698799948</v>
      </c>
      <c r="ADO74" s="8">
        <f t="shared" si="256"/>
        <v>0</v>
      </c>
      <c r="ADP74" s="8">
        <f t="shared" si="257"/>
        <v>325.69716698799948</v>
      </c>
      <c r="ADQ74" s="290">
        <f t="shared" si="340"/>
        <v>12111.740000000002</v>
      </c>
      <c r="ADR74" s="290">
        <v>1246.93</v>
      </c>
      <c r="ADS74" s="143">
        <v>1246.93</v>
      </c>
      <c r="ADT74" s="143">
        <v>1246.93</v>
      </c>
      <c r="ADU74" s="143">
        <v>1246.93</v>
      </c>
      <c r="ADV74" s="143">
        <v>1246.93</v>
      </c>
      <c r="ADW74" s="143">
        <v>1246.93</v>
      </c>
      <c r="ADX74" s="143">
        <v>1157.54</v>
      </c>
      <c r="ADY74" s="143">
        <v>1157.54</v>
      </c>
      <c r="ADZ74" s="143">
        <v>1157.54</v>
      </c>
      <c r="AEA74" s="143">
        <v>1157.54</v>
      </c>
      <c r="AEB74" s="143"/>
      <c r="AEC74" s="143"/>
      <c r="AED74" s="8">
        <f t="shared" si="341"/>
        <v>9950.4023252759998</v>
      </c>
      <c r="AEE74" s="290">
        <v>892.41065820000006</v>
      </c>
      <c r="AEF74" s="290">
        <v>1126.5149709</v>
      </c>
      <c r="AEG74" s="290">
        <v>1172.9113704000001</v>
      </c>
      <c r="AEH74" s="290">
        <v>1150.698942</v>
      </c>
      <c r="AEI74" s="290">
        <v>727.09683717600001</v>
      </c>
      <c r="AEJ74" s="290">
        <v>714.85942499999999</v>
      </c>
      <c r="AEK74" s="290">
        <v>686.219112</v>
      </c>
      <c r="AEL74" s="290">
        <v>1401.3009288000001</v>
      </c>
      <c r="AEM74" s="290">
        <v>860.63478480000003</v>
      </c>
      <c r="AEN74" s="290">
        <f>VLOOKUP(C74,'[2]Фін.рез.(витрати)'!$C$8:$AS$94,43,0)</f>
        <v>1217.755296</v>
      </c>
      <c r="AEO74" s="290"/>
      <c r="AEP74" s="290"/>
      <c r="AEQ74" s="8">
        <f t="shared" si="258"/>
        <v>-2161.3376747240018</v>
      </c>
      <c r="AER74" s="8">
        <f t="shared" si="259"/>
        <v>-2161.3376747240018</v>
      </c>
      <c r="AES74" s="8">
        <f t="shared" si="260"/>
        <v>0</v>
      </c>
      <c r="AET74" s="290">
        <f t="shared" si="342"/>
        <v>0</v>
      </c>
      <c r="AEU74" s="290"/>
      <c r="AEV74" s="143"/>
      <c r="AEW74" s="143"/>
      <c r="AEX74" s="143"/>
      <c r="AEY74" s="143"/>
      <c r="AEZ74" s="143"/>
      <c r="AFA74" s="143"/>
      <c r="AFB74" s="143"/>
      <c r="AFC74" s="143"/>
      <c r="AFD74" s="143"/>
      <c r="AFE74" s="143"/>
      <c r="AFF74" s="143"/>
      <c r="AFG74" s="8">
        <f t="shared" si="343"/>
        <v>0</v>
      </c>
      <c r="AFH74" s="290"/>
      <c r="AFI74" s="290"/>
      <c r="AFJ74" s="290"/>
      <c r="AFK74" s="290"/>
      <c r="AFL74" s="290"/>
      <c r="AFM74" s="290"/>
      <c r="AFN74" s="290"/>
      <c r="AFO74" s="290"/>
      <c r="AFP74" s="290"/>
      <c r="AFQ74" s="290"/>
      <c r="AFR74" s="290"/>
      <c r="AFS74" s="290"/>
      <c r="AFT74" s="8">
        <f t="shared" si="261"/>
        <v>0</v>
      </c>
      <c r="AFU74" s="8">
        <f t="shared" si="262"/>
        <v>0</v>
      </c>
      <c r="AFV74" s="94">
        <f t="shared" si="263"/>
        <v>0</v>
      </c>
      <c r="AFW74" s="293">
        <f t="shared" si="264"/>
        <v>206404.84</v>
      </c>
      <c r="AFX74" s="294">
        <f t="shared" si="265"/>
        <v>219010.19544289089</v>
      </c>
      <c r="AFY74" s="295">
        <f t="shared" si="266"/>
        <v>12605.355442890897</v>
      </c>
      <c r="AFZ74" s="8">
        <f t="shared" si="344"/>
        <v>0</v>
      </c>
      <c r="AGA74" s="95">
        <f t="shared" si="345"/>
        <v>12605.355442890897</v>
      </c>
      <c r="AGB74" s="296">
        <f t="shared" si="267"/>
        <v>247685.80799999999</v>
      </c>
      <c r="AGC74" s="295">
        <f t="shared" si="267"/>
        <v>262812.23453146906</v>
      </c>
      <c r="AGD74" s="295">
        <f t="shared" si="268"/>
        <v>15126.426531469071</v>
      </c>
      <c r="AGE74" s="8">
        <f t="shared" si="269"/>
        <v>0</v>
      </c>
      <c r="AGF74" s="94">
        <f t="shared" si="270"/>
        <v>15126.426531469071</v>
      </c>
      <c r="AGG74" s="107">
        <f t="shared" si="346"/>
        <v>12384.2904</v>
      </c>
      <c r="AGH74" s="140">
        <f t="shared" si="347"/>
        <v>13140.611726573454</v>
      </c>
      <c r="AGI74" s="295">
        <f t="shared" si="271"/>
        <v>756.32132657345392</v>
      </c>
      <c r="AGJ74" s="8">
        <f t="shared" si="272"/>
        <v>0</v>
      </c>
      <c r="AGK74" s="95">
        <f t="shared" si="273"/>
        <v>756.32132657345392</v>
      </c>
      <c r="AGL74" s="108">
        <f t="shared" si="348"/>
        <v>260070.09839999999</v>
      </c>
      <c r="AGM74" s="108">
        <f t="shared" si="348"/>
        <v>275952.8462580425</v>
      </c>
      <c r="AGN74" s="297">
        <f t="shared" si="99"/>
        <v>15882.747858042509</v>
      </c>
      <c r="AGO74" s="108">
        <f t="shared" si="274"/>
        <v>0</v>
      </c>
      <c r="AGP74" s="109">
        <f t="shared" si="275"/>
        <v>15882.747858042509</v>
      </c>
      <c r="AGQ74" s="139">
        <f t="shared" si="349"/>
        <v>4.7619047619047623E-2</v>
      </c>
      <c r="AGR74" s="298"/>
      <c r="AGS74" s="298">
        <v>0.05</v>
      </c>
      <c r="AGT74" s="299"/>
      <c r="AGU74" s="177"/>
      <c r="AGV74" s="9"/>
      <c r="AGW74" s="9"/>
      <c r="AGX74" s="9"/>
      <c r="AGY74" s="9"/>
      <c r="AGZ74" s="9"/>
      <c r="AHA74" s="9"/>
      <c r="AHB74" s="9"/>
      <c r="AHC74" s="9"/>
      <c r="AHD74" s="9"/>
      <c r="AHE74" s="9"/>
      <c r="AHF74" s="9"/>
      <c r="AHG74" s="9"/>
      <c r="AHH74" s="9"/>
    </row>
    <row r="75" spans="1:892" s="141" customFormat="1" ht="12.75" outlineLevel="1" x14ac:dyDescent="0.25">
      <c r="A75" s="154">
        <v>505</v>
      </c>
      <c r="B75" s="285">
        <v>3</v>
      </c>
      <c r="C75" s="303" t="s">
        <v>776</v>
      </c>
      <c r="D75" s="301">
        <v>9</v>
      </c>
      <c r="E75" s="149">
        <v>2136</v>
      </c>
      <c r="F75" s="288">
        <f t="shared" si="177"/>
        <v>30961.339999999997</v>
      </c>
      <c r="G75" s="289">
        <f t="shared" si="178"/>
        <v>35529.175735378027</v>
      </c>
      <c r="H75" s="288">
        <f t="shared" si="179"/>
        <v>4567.8357353780302</v>
      </c>
      <c r="I75" s="88">
        <f t="shared" si="180"/>
        <v>0</v>
      </c>
      <c r="J75" s="88">
        <f t="shared" si="181"/>
        <v>4567.8357353780302</v>
      </c>
      <c r="K75" s="290">
        <f t="shared" si="276"/>
        <v>12823.300000000001</v>
      </c>
      <c r="L75" s="143">
        <v>1130.5899999999999</v>
      </c>
      <c r="M75" s="143">
        <v>1130.5899999999999</v>
      </c>
      <c r="N75" s="143">
        <v>1130.5899999999999</v>
      </c>
      <c r="O75" s="143">
        <v>1130.5899999999999</v>
      </c>
      <c r="P75" s="143">
        <v>1130.5899999999999</v>
      </c>
      <c r="Q75" s="143">
        <v>1130.5899999999999</v>
      </c>
      <c r="R75" s="143">
        <v>1509.94</v>
      </c>
      <c r="S75" s="143">
        <v>1509.94</v>
      </c>
      <c r="T75" s="143">
        <v>1509.94</v>
      </c>
      <c r="U75" s="143">
        <v>1509.94</v>
      </c>
      <c r="V75" s="143"/>
      <c r="W75" s="143"/>
      <c r="X75" s="143">
        <f t="shared" si="277"/>
        <v>15918.969757460352</v>
      </c>
      <c r="Y75" s="290">
        <v>0</v>
      </c>
      <c r="Z75" s="290">
        <v>7412.9578051709095</v>
      </c>
      <c r="AA75" s="290">
        <v>0</v>
      </c>
      <c r="AB75" s="290">
        <v>0</v>
      </c>
      <c r="AC75" s="290">
        <v>0</v>
      </c>
      <c r="AD75" s="290">
        <v>0</v>
      </c>
      <c r="AE75" s="290">
        <v>0</v>
      </c>
      <c r="AF75" s="290">
        <v>8506.0119522894438</v>
      </c>
      <c r="AG75" s="290">
        <v>0</v>
      </c>
      <c r="AH75" s="290">
        <v>0</v>
      </c>
      <c r="AI75" s="290"/>
      <c r="AJ75" s="290"/>
      <c r="AK75" s="143"/>
      <c r="AL75" s="143">
        <f t="shared" si="278"/>
        <v>0</v>
      </c>
      <c r="AM75" s="143">
        <f t="shared" si="182"/>
        <v>0</v>
      </c>
      <c r="AN75" s="290">
        <f t="shared" si="279"/>
        <v>1842.5200000000002</v>
      </c>
      <c r="AO75" s="143">
        <v>162.12</v>
      </c>
      <c r="AP75" s="143">
        <v>162.12</v>
      </c>
      <c r="AQ75" s="143">
        <v>162.12</v>
      </c>
      <c r="AR75" s="143">
        <v>162.12</v>
      </c>
      <c r="AS75" s="143">
        <v>162.12</v>
      </c>
      <c r="AT75" s="143">
        <v>162.12</v>
      </c>
      <c r="AU75" s="143">
        <v>217.45</v>
      </c>
      <c r="AV75" s="143">
        <v>217.45</v>
      </c>
      <c r="AW75" s="143">
        <v>217.45</v>
      </c>
      <c r="AX75" s="143">
        <v>217.45</v>
      </c>
      <c r="AY75" s="143"/>
      <c r="AZ75" s="143"/>
      <c r="BA75" s="8">
        <f t="shared" si="280"/>
        <v>2322.0803025660107</v>
      </c>
      <c r="BB75" s="290">
        <v>0</v>
      </c>
      <c r="BC75" s="290">
        <v>1062.453642642263</v>
      </c>
      <c r="BD75" s="290">
        <v>0</v>
      </c>
      <c r="BE75" s="290">
        <v>0</v>
      </c>
      <c r="BF75" s="290">
        <v>0</v>
      </c>
      <c r="BG75" s="290">
        <v>0</v>
      </c>
      <c r="BH75" s="290">
        <v>0</v>
      </c>
      <c r="BI75" s="290">
        <v>1259.6266599237479</v>
      </c>
      <c r="BJ75" s="290">
        <v>0</v>
      </c>
      <c r="BK75" s="290">
        <v>0</v>
      </c>
      <c r="BL75" s="290"/>
      <c r="BM75" s="290"/>
      <c r="BN75" s="143"/>
      <c r="BO75" s="8">
        <f t="shared" si="183"/>
        <v>0</v>
      </c>
      <c r="BP75" s="8">
        <f t="shared" si="184"/>
        <v>0</v>
      </c>
      <c r="BQ75" s="290">
        <f t="shared" si="281"/>
        <v>1001.3800000000001</v>
      </c>
      <c r="BR75" s="143">
        <v>95.27</v>
      </c>
      <c r="BS75" s="263">
        <v>95.27</v>
      </c>
      <c r="BT75" s="143">
        <v>95.27</v>
      </c>
      <c r="BU75" s="143">
        <v>95.27</v>
      </c>
      <c r="BV75" s="143">
        <v>95.27</v>
      </c>
      <c r="BW75" s="143">
        <v>95.27</v>
      </c>
      <c r="BX75" s="143">
        <v>107.44</v>
      </c>
      <c r="BY75" s="143">
        <v>107.44</v>
      </c>
      <c r="BZ75" s="143">
        <v>107.44</v>
      </c>
      <c r="CA75" s="143">
        <v>107.44</v>
      </c>
      <c r="CB75" s="143"/>
      <c r="CC75" s="143"/>
      <c r="CD75" s="290">
        <f t="shared" si="282"/>
        <v>1068.6638701938</v>
      </c>
      <c r="CE75" s="290">
        <v>110.573730615</v>
      </c>
      <c r="CF75" s="290">
        <v>108.11130038910001</v>
      </c>
      <c r="CG75" s="290">
        <v>107.85744222000001</v>
      </c>
      <c r="CH75" s="290">
        <v>107.31046965</v>
      </c>
      <c r="CI75" s="290">
        <v>107.80504135470001</v>
      </c>
      <c r="CJ75" s="290">
        <v>107.80760947500001</v>
      </c>
      <c r="CK75" s="290">
        <v>105.29340735000001</v>
      </c>
      <c r="CL75" s="290">
        <v>104.47081077</v>
      </c>
      <c r="CM75" s="290">
        <v>103.71500622000001</v>
      </c>
      <c r="CN75" s="290">
        <v>105.71905215000001</v>
      </c>
      <c r="CO75" s="290"/>
      <c r="CP75" s="290"/>
      <c r="CQ75" s="143"/>
      <c r="CR75" s="8">
        <f t="shared" si="185"/>
        <v>0</v>
      </c>
      <c r="CS75" s="8">
        <f t="shared" si="186"/>
        <v>0</v>
      </c>
      <c r="CT75" s="290">
        <f t="shared" si="283"/>
        <v>320.79999999999995</v>
      </c>
      <c r="CU75" s="290">
        <v>30.54</v>
      </c>
      <c r="CV75" s="143">
        <v>30.54</v>
      </c>
      <c r="CW75" s="143">
        <v>30.54</v>
      </c>
      <c r="CX75" s="143">
        <v>30.54</v>
      </c>
      <c r="CY75" s="143">
        <v>30.54</v>
      </c>
      <c r="CZ75" s="143">
        <v>30.54</v>
      </c>
      <c r="DA75" s="143">
        <v>34.39</v>
      </c>
      <c r="DB75" s="143">
        <v>34.39</v>
      </c>
      <c r="DC75" s="143">
        <v>34.39</v>
      </c>
      <c r="DD75" s="143">
        <v>34.39</v>
      </c>
      <c r="DE75" s="143"/>
      <c r="DF75" s="143"/>
      <c r="DG75" s="290">
        <f t="shared" si="284"/>
        <v>343.73611065279994</v>
      </c>
      <c r="DH75" s="290">
        <v>35.566079439999996</v>
      </c>
      <c r="DI75" s="290">
        <v>34.774037889599995</v>
      </c>
      <c r="DJ75" s="290">
        <v>34.692384320000002</v>
      </c>
      <c r="DK75" s="290">
        <v>34.516450399999997</v>
      </c>
      <c r="DL75" s="290">
        <v>34.675529563200001</v>
      </c>
      <c r="DM75" s="290">
        <v>34.676355600000001</v>
      </c>
      <c r="DN75" s="290">
        <v>33.867661599999998</v>
      </c>
      <c r="DO75" s="290">
        <v>33.603073119999998</v>
      </c>
      <c r="DP75" s="290">
        <v>33.35996832</v>
      </c>
      <c r="DQ75" s="290">
        <v>34.004570399999999</v>
      </c>
      <c r="DR75" s="290"/>
      <c r="DS75" s="290"/>
      <c r="DT75" s="143">
        <f t="shared" si="285"/>
        <v>22.936110652799982</v>
      </c>
      <c r="DU75" s="8">
        <f t="shared" si="187"/>
        <v>0</v>
      </c>
      <c r="DV75" s="8">
        <f t="shared" si="286"/>
        <v>22.936110652799982</v>
      </c>
      <c r="DW75" s="290">
        <f t="shared" si="176"/>
        <v>427.17999999999995</v>
      </c>
      <c r="DX75" s="290">
        <v>37.590000000000003</v>
      </c>
      <c r="DY75" s="143">
        <v>37.590000000000003</v>
      </c>
      <c r="DZ75" s="143">
        <v>37.590000000000003</v>
      </c>
      <c r="EA75" s="143">
        <v>37.590000000000003</v>
      </c>
      <c r="EB75" s="143">
        <v>37.590000000000003</v>
      </c>
      <c r="EC75" s="143">
        <v>37.590000000000003</v>
      </c>
      <c r="ED75" s="143">
        <v>50.41</v>
      </c>
      <c r="EE75" s="143">
        <v>50.41</v>
      </c>
      <c r="EF75" s="143">
        <v>50.41</v>
      </c>
      <c r="EG75" s="143">
        <v>50.41</v>
      </c>
      <c r="EH75" s="143"/>
      <c r="EI75" s="143"/>
      <c r="EJ75" s="143"/>
      <c r="EK75" s="290">
        <f t="shared" si="287"/>
        <v>536.64345464989913</v>
      </c>
      <c r="EL75" s="290">
        <v>0</v>
      </c>
      <c r="EM75" s="290">
        <v>245.54424322221675</v>
      </c>
      <c r="EN75" s="290">
        <v>0</v>
      </c>
      <c r="EO75" s="290">
        <v>0</v>
      </c>
      <c r="EP75" s="290">
        <v>0</v>
      </c>
      <c r="EQ75" s="290">
        <v>0</v>
      </c>
      <c r="ER75" s="290">
        <v>0</v>
      </c>
      <c r="ES75" s="290">
        <v>291.09921142768235</v>
      </c>
      <c r="ET75" s="290">
        <v>0</v>
      </c>
      <c r="EU75" s="290">
        <v>0</v>
      </c>
      <c r="EV75" s="290"/>
      <c r="EW75" s="290"/>
      <c r="EX75" s="8">
        <f t="shared" si="188"/>
        <v>109.46345464989918</v>
      </c>
      <c r="EY75" s="8">
        <f t="shared" si="288"/>
        <v>0</v>
      </c>
      <c r="EZ75" s="8">
        <f t="shared" si="289"/>
        <v>109.46345464989918</v>
      </c>
      <c r="FA75" s="290">
        <f t="shared" si="290"/>
        <v>4166.92</v>
      </c>
      <c r="FB75" s="290">
        <v>366.54</v>
      </c>
      <c r="FC75" s="143">
        <v>366.54</v>
      </c>
      <c r="FD75" s="143">
        <v>366.54</v>
      </c>
      <c r="FE75" s="143">
        <v>366.54</v>
      </c>
      <c r="FF75" s="143">
        <v>366.54</v>
      </c>
      <c r="FG75" s="143">
        <v>366.54</v>
      </c>
      <c r="FH75" s="143">
        <v>491.92</v>
      </c>
      <c r="FI75" s="143">
        <v>491.92</v>
      </c>
      <c r="FJ75" s="143">
        <v>491.92</v>
      </c>
      <c r="FK75" s="143">
        <v>491.92</v>
      </c>
      <c r="FL75" s="143"/>
      <c r="FM75" s="143"/>
      <c r="FN75" s="8">
        <f t="shared" si="291"/>
        <v>5021.3155935102304</v>
      </c>
      <c r="FO75" s="290">
        <v>0</v>
      </c>
      <c r="FP75" s="290">
        <v>0</v>
      </c>
      <c r="FQ75" s="290">
        <v>2182.4365338102152</v>
      </c>
      <c r="FR75" s="290">
        <v>0</v>
      </c>
      <c r="FS75" s="290">
        <v>0</v>
      </c>
      <c r="FT75" s="290">
        <v>0</v>
      </c>
      <c r="FU75" s="290">
        <v>0</v>
      </c>
      <c r="FV75" s="290">
        <v>2838.8790597000152</v>
      </c>
      <c r="FW75" s="290">
        <v>0</v>
      </c>
      <c r="FX75" s="290">
        <v>0</v>
      </c>
      <c r="FY75" s="290"/>
      <c r="FZ75" s="290"/>
      <c r="GA75" s="143">
        <f t="shared" si="292"/>
        <v>854.39559351023036</v>
      </c>
      <c r="GB75" s="8">
        <f t="shared" si="293"/>
        <v>0</v>
      </c>
      <c r="GC75" s="8">
        <f t="shared" si="294"/>
        <v>854.39559351023036</v>
      </c>
      <c r="GD75" s="290">
        <f t="shared" si="295"/>
        <v>0</v>
      </c>
      <c r="GE75" s="143"/>
      <c r="GF75" s="143"/>
      <c r="GG75" s="143"/>
      <c r="GH75" s="143"/>
      <c r="GI75" s="143"/>
      <c r="GJ75" s="143"/>
      <c r="GK75" s="143"/>
      <c r="GL75" s="143"/>
      <c r="GM75" s="143"/>
      <c r="GN75" s="143"/>
      <c r="GO75" s="143"/>
      <c r="GP75" s="143"/>
      <c r="GQ75" s="8">
        <f t="shared" si="296"/>
        <v>0</v>
      </c>
      <c r="GR75" s="290">
        <v>0</v>
      </c>
      <c r="GS75" s="290">
        <f>VLOOKUP(C75,'[2]Фін.рез.(витрати)'!$C$8:$V$94,20,0)</f>
        <v>0</v>
      </c>
      <c r="GT75" s="290"/>
      <c r="GU75" s="290"/>
      <c r="GV75" s="143">
        <f t="shared" si="297"/>
        <v>0</v>
      </c>
      <c r="GW75" s="8">
        <f t="shared" si="189"/>
        <v>0</v>
      </c>
      <c r="GX75" s="8">
        <f t="shared" si="190"/>
        <v>0</v>
      </c>
      <c r="GY75" s="290">
        <f t="shared" si="298"/>
        <v>10379.24</v>
      </c>
      <c r="GZ75" s="290">
        <v>918.48</v>
      </c>
      <c r="HA75" s="143">
        <v>918.48</v>
      </c>
      <c r="HB75" s="143">
        <v>918.48</v>
      </c>
      <c r="HC75" s="143">
        <v>918.48</v>
      </c>
      <c r="HD75" s="143">
        <v>918.48</v>
      </c>
      <c r="HE75" s="143">
        <v>918.48</v>
      </c>
      <c r="HF75" s="143">
        <v>1217.0899999999999</v>
      </c>
      <c r="HG75" s="143">
        <v>1217.0899999999999</v>
      </c>
      <c r="HH75" s="143">
        <v>1217.0899999999999</v>
      </c>
      <c r="HI75" s="143">
        <v>1217.0899999999999</v>
      </c>
      <c r="HJ75" s="143"/>
      <c r="HK75" s="143"/>
      <c r="HL75" s="8">
        <f t="shared" si="299"/>
        <v>10317.766646344937</v>
      </c>
      <c r="HM75" s="290">
        <v>1332.5813391057893</v>
      </c>
      <c r="HN75" s="290">
        <v>984.51999166993244</v>
      </c>
      <c r="HO75" s="290">
        <v>1156.5798332916656</v>
      </c>
      <c r="HP75" s="290">
        <v>1044.4473765755608</v>
      </c>
      <c r="HQ75" s="290">
        <v>989.60170641089474</v>
      </c>
      <c r="HR75" s="290">
        <v>987.24681568469248</v>
      </c>
      <c r="HS75" s="290">
        <v>909.69093126492021</v>
      </c>
      <c r="HT75" s="290">
        <v>904.36078379441756</v>
      </c>
      <c r="HU75" s="290">
        <v>1016.6052106412625</v>
      </c>
      <c r="HV75" s="290">
        <v>992.13265790580112</v>
      </c>
      <c r="HW75" s="290"/>
      <c r="HX75" s="290"/>
      <c r="HY75" s="8">
        <f t="shared" si="191"/>
        <v>-61.473353655062965</v>
      </c>
      <c r="HZ75" s="8">
        <f t="shared" si="192"/>
        <v>-61.473353655062965</v>
      </c>
      <c r="IA75" s="8">
        <f t="shared" si="193"/>
        <v>0</v>
      </c>
      <c r="IB75" s="291">
        <f t="shared" si="300"/>
        <v>28237.000000000004</v>
      </c>
      <c r="IC75" s="291">
        <v>2823.7</v>
      </c>
      <c r="ID75" s="150">
        <v>2823.7</v>
      </c>
      <c r="IE75" s="150">
        <v>2823.7</v>
      </c>
      <c r="IF75" s="291">
        <v>2823.7</v>
      </c>
      <c r="IG75" s="291">
        <v>2823.7</v>
      </c>
      <c r="IH75" s="291">
        <v>2823.7</v>
      </c>
      <c r="II75" s="291">
        <v>2823.7</v>
      </c>
      <c r="IJ75" s="291">
        <v>2823.7</v>
      </c>
      <c r="IK75" s="291">
        <v>2823.7</v>
      </c>
      <c r="IL75" s="291">
        <v>2823.7</v>
      </c>
      <c r="IM75" s="291"/>
      <c r="IN75" s="291"/>
      <c r="IO75" s="88">
        <f t="shared" si="301"/>
        <v>44277.279852024141</v>
      </c>
      <c r="IP75" s="290">
        <v>3251.7291424310297</v>
      </c>
      <c r="IQ75" s="290">
        <v>4363.768162954163</v>
      </c>
      <c r="IR75" s="290">
        <v>4799.9381842706443</v>
      </c>
      <c r="IS75" s="290">
        <v>4924.3309460658083</v>
      </c>
      <c r="IT75" s="290">
        <v>4278.694272094639</v>
      </c>
      <c r="IU75" s="290">
        <v>4535.9196735820633</v>
      </c>
      <c r="IV75" s="290">
        <v>4804.7815703893166</v>
      </c>
      <c r="IW75" s="290">
        <v>4869.8420954519042</v>
      </c>
      <c r="IX75" s="290">
        <v>4094.4370559785307</v>
      </c>
      <c r="IY75" s="290">
        <v>4353.8387488060407</v>
      </c>
      <c r="IZ75" s="290"/>
      <c r="JA75" s="290"/>
      <c r="JB75" s="150">
        <f t="shared" si="194"/>
        <v>16040.279852024138</v>
      </c>
      <c r="JC75" s="88">
        <f t="shared" si="195"/>
        <v>0</v>
      </c>
      <c r="JD75" s="88">
        <f t="shared" si="196"/>
        <v>16040.279852024138</v>
      </c>
      <c r="JE75" s="291">
        <f t="shared" si="302"/>
        <v>0</v>
      </c>
      <c r="JF75" s="291">
        <v>0</v>
      </c>
      <c r="JG75" s="150">
        <v>0</v>
      </c>
      <c r="JH75" s="150">
        <v>0</v>
      </c>
      <c r="JI75" s="150">
        <v>0</v>
      </c>
      <c r="JJ75" s="150">
        <v>0</v>
      </c>
      <c r="JK75" s="150">
        <v>0</v>
      </c>
      <c r="JL75" s="150">
        <v>0</v>
      </c>
      <c r="JM75" s="150">
        <v>0</v>
      </c>
      <c r="JN75" s="150">
        <v>0</v>
      </c>
      <c r="JO75" s="150">
        <v>0</v>
      </c>
      <c r="JP75" s="150"/>
      <c r="JQ75" s="150"/>
      <c r="JR75" s="291">
        <f t="shared" si="303"/>
        <v>0</v>
      </c>
      <c r="JS75" s="290">
        <v>0</v>
      </c>
      <c r="JT75" s="290">
        <v>0</v>
      </c>
      <c r="JU75" s="290">
        <v>0</v>
      </c>
      <c r="JV75" s="290">
        <v>0</v>
      </c>
      <c r="JW75" s="290">
        <v>0</v>
      </c>
      <c r="JX75" s="290">
        <v>0</v>
      </c>
      <c r="JY75" s="290">
        <v>0</v>
      </c>
      <c r="JZ75" s="290">
        <v>0</v>
      </c>
      <c r="KA75" s="290">
        <v>0</v>
      </c>
      <c r="KB75" s="290">
        <v>0</v>
      </c>
      <c r="KC75" s="290"/>
      <c r="KD75" s="290"/>
      <c r="KE75" s="150">
        <f t="shared" si="197"/>
        <v>0</v>
      </c>
      <c r="KF75" s="88">
        <f t="shared" si="198"/>
        <v>0</v>
      </c>
      <c r="KG75" s="88">
        <f t="shared" si="199"/>
        <v>0</v>
      </c>
      <c r="KH75" s="291">
        <f t="shared" si="304"/>
        <v>2502.96</v>
      </c>
      <c r="KI75" s="291">
        <v>220.22</v>
      </c>
      <c r="KJ75" s="150">
        <v>220.22</v>
      </c>
      <c r="KK75" s="150">
        <v>220.22</v>
      </c>
      <c r="KL75" s="150">
        <v>220.22</v>
      </c>
      <c r="KM75" s="150">
        <v>220.22</v>
      </c>
      <c r="KN75" s="150">
        <v>220.22</v>
      </c>
      <c r="KO75" s="150">
        <v>295.41000000000003</v>
      </c>
      <c r="KP75" s="150">
        <v>295.41000000000003</v>
      </c>
      <c r="KQ75" s="150">
        <v>295.41000000000003</v>
      </c>
      <c r="KR75" s="150">
        <v>295.41000000000003</v>
      </c>
      <c r="KS75" s="150"/>
      <c r="KT75" s="150"/>
      <c r="KU75" s="88">
        <f t="shared" si="305"/>
        <v>3490.3978113024896</v>
      </c>
      <c r="KV75" s="290">
        <v>299.96508800808846</v>
      </c>
      <c r="KW75" s="290">
        <v>320.72825771119682</v>
      </c>
      <c r="KX75" s="290">
        <v>318.70392556676029</v>
      </c>
      <c r="KY75" s="290">
        <v>303.09987124722744</v>
      </c>
      <c r="KZ75" s="290">
        <v>316.20803262664748</v>
      </c>
      <c r="LA75" s="290">
        <v>406.96570710470667</v>
      </c>
      <c r="LB75" s="290">
        <v>377.69920718511145</v>
      </c>
      <c r="LC75" s="290">
        <v>375.04765960042596</v>
      </c>
      <c r="LD75" s="290">
        <v>386.78454234896304</v>
      </c>
      <c r="LE75" s="290">
        <v>385.19551990336163</v>
      </c>
      <c r="LF75" s="290"/>
      <c r="LG75" s="290"/>
      <c r="LH75" s="150">
        <f t="shared" si="306"/>
        <v>987.43781130248954</v>
      </c>
      <c r="LI75" s="88">
        <f t="shared" si="200"/>
        <v>0</v>
      </c>
      <c r="LJ75" s="88">
        <f t="shared" si="201"/>
        <v>987.43781130248954</v>
      </c>
      <c r="LK75" s="88">
        <f t="shared" si="307"/>
        <v>0</v>
      </c>
      <c r="LL75" s="150"/>
      <c r="LM75" s="150"/>
      <c r="LN75" s="150"/>
      <c r="LO75" s="150"/>
      <c r="LP75" s="150"/>
      <c r="LQ75" s="150"/>
      <c r="LR75" s="150"/>
      <c r="LS75" s="150"/>
      <c r="LT75" s="150"/>
      <c r="LU75" s="150"/>
      <c r="LV75" s="150"/>
      <c r="LW75" s="150"/>
      <c r="LX75" s="88">
        <f t="shared" si="202"/>
        <v>0</v>
      </c>
      <c r="LY75" s="150"/>
      <c r="LZ75" s="150"/>
      <c r="MA75" s="150"/>
      <c r="MB75" s="150"/>
      <c r="MC75" s="150"/>
      <c r="MD75" s="150"/>
      <c r="ME75" s="150"/>
      <c r="MF75" s="150"/>
      <c r="MG75" s="150"/>
      <c r="MH75" s="150"/>
      <c r="MI75" s="150"/>
      <c r="MJ75" s="291">
        <v>0</v>
      </c>
      <c r="MK75" s="150"/>
      <c r="ML75" s="88">
        <f t="shared" si="203"/>
        <v>0</v>
      </c>
      <c r="MM75" s="88">
        <f t="shared" si="204"/>
        <v>0</v>
      </c>
      <c r="MN75" s="88">
        <f t="shared" si="308"/>
        <v>23610.42</v>
      </c>
      <c r="MO75" s="88">
        <v>2294.91</v>
      </c>
      <c r="MP75" s="150">
        <v>2294.91</v>
      </c>
      <c r="MQ75" s="150">
        <v>2294.91</v>
      </c>
      <c r="MR75" s="150">
        <v>2294.91</v>
      </c>
      <c r="MS75" s="150">
        <v>2294.91</v>
      </c>
      <c r="MT75" s="150">
        <v>2294.91</v>
      </c>
      <c r="MU75" s="150">
        <v>2460.2399999999998</v>
      </c>
      <c r="MV75" s="150">
        <v>2460.2399999999998</v>
      </c>
      <c r="MW75" s="150">
        <v>2460.2399999999998</v>
      </c>
      <c r="MX75" s="150">
        <v>2460.2399999999998</v>
      </c>
      <c r="MY75" s="150"/>
      <c r="MZ75" s="150"/>
      <c r="NA75" s="88">
        <f t="shared" si="309"/>
        <v>113992.56337744092</v>
      </c>
      <c r="NB75" s="8">
        <v>0</v>
      </c>
      <c r="NC75" s="8">
        <v>0</v>
      </c>
      <c r="ND75" s="8">
        <v>0</v>
      </c>
      <c r="NE75" s="8">
        <v>0</v>
      </c>
      <c r="NF75" s="8">
        <v>0</v>
      </c>
      <c r="NG75" s="8">
        <v>0</v>
      </c>
      <c r="NH75" s="8">
        <v>39899.090400000001</v>
      </c>
      <c r="NI75" s="8">
        <v>7505.9816000000001</v>
      </c>
      <c r="NJ75" s="8">
        <v>24055.808016164789</v>
      </c>
      <c r="NK75" s="8">
        <v>42531.683361276126</v>
      </c>
      <c r="NL75" s="8"/>
      <c r="NM75" s="8"/>
      <c r="NN75" s="150">
        <f t="shared" si="310"/>
        <v>90382.143377440923</v>
      </c>
      <c r="NO75" s="88">
        <f t="shared" si="205"/>
        <v>0</v>
      </c>
      <c r="NP75" s="88">
        <f t="shared" si="206"/>
        <v>90382.143377440923</v>
      </c>
      <c r="NQ75" s="86">
        <f t="shared" si="207"/>
        <v>13500.859999999999</v>
      </c>
      <c r="NR75" s="289">
        <f t="shared" si="208"/>
        <v>10093.49</v>
      </c>
      <c r="NS75" s="288">
        <f t="shared" si="209"/>
        <v>-3407.369999999999</v>
      </c>
      <c r="NT75" s="88">
        <f t="shared" si="210"/>
        <v>-3407.369999999999</v>
      </c>
      <c r="NU75" s="88">
        <f t="shared" si="211"/>
        <v>0</v>
      </c>
      <c r="NV75" s="290">
        <f t="shared" si="311"/>
        <v>4224.5599999999995</v>
      </c>
      <c r="NW75" s="290">
        <v>384.26</v>
      </c>
      <c r="NX75" s="143">
        <v>384.26</v>
      </c>
      <c r="NY75" s="143">
        <v>384.26</v>
      </c>
      <c r="NZ75" s="290">
        <v>384.26</v>
      </c>
      <c r="OA75" s="290">
        <v>384.26</v>
      </c>
      <c r="OB75" s="290">
        <v>384.26</v>
      </c>
      <c r="OC75" s="290">
        <v>479.75</v>
      </c>
      <c r="OD75" s="290">
        <v>479.75</v>
      </c>
      <c r="OE75" s="290">
        <v>479.75</v>
      </c>
      <c r="OF75" s="290">
        <v>479.75</v>
      </c>
      <c r="OG75" s="290"/>
      <c r="OH75" s="290"/>
      <c r="OI75" s="8">
        <f t="shared" si="312"/>
        <v>0</v>
      </c>
      <c r="OJ75" s="8">
        <v>0</v>
      </c>
      <c r="OK75" s="8">
        <v>0</v>
      </c>
      <c r="OL75" s="8">
        <v>0</v>
      </c>
      <c r="OM75" s="8"/>
      <c r="ON75" s="8">
        <v>0</v>
      </c>
      <c r="OO75" s="8">
        <v>0</v>
      </c>
      <c r="OP75" s="8">
        <v>0</v>
      </c>
      <c r="OQ75" s="8">
        <v>0</v>
      </c>
      <c r="OR75" s="8">
        <v>0</v>
      </c>
      <c r="OS75" s="8">
        <v>0</v>
      </c>
      <c r="OT75" s="8"/>
      <c r="OU75" s="8"/>
      <c r="OV75" s="143">
        <f t="shared" si="313"/>
        <v>-4224.5599999999995</v>
      </c>
      <c r="OW75" s="8">
        <f t="shared" si="212"/>
        <v>-4224.5599999999995</v>
      </c>
      <c r="OX75" s="8">
        <f t="shared" si="213"/>
        <v>0</v>
      </c>
      <c r="OY75" s="290">
        <f t="shared" si="314"/>
        <v>2984.46</v>
      </c>
      <c r="OZ75" s="290">
        <v>278.97000000000003</v>
      </c>
      <c r="PA75" s="143">
        <v>278.97000000000003</v>
      </c>
      <c r="PB75" s="143">
        <v>278.97000000000003</v>
      </c>
      <c r="PC75" s="143">
        <v>278.97000000000003</v>
      </c>
      <c r="PD75" s="143">
        <v>278.97000000000003</v>
      </c>
      <c r="PE75" s="143">
        <v>278.97000000000003</v>
      </c>
      <c r="PF75" s="143">
        <v>327.66000000000003</v>
      </c>
      <c r="PG75" s="143">
        <v>327.66000000000003</v>
      </c>
      <c r="PH75" s="143">
        <v>327.66000000000003</v>
      </c>
      <c r="PI75" s="143">
        <v>327.66000000000003</v>
      </c>
      <c r="PJ75" s="143"/>
      <c r="PK75" s="143"/>
      <c r="PL75" s="8">
        <f t="shared" si="315"/>
        <v>0</v>
      </c>
      <c r="PM75" s="290">
        <v>0</v>
      </c>
      <c r="PN75" s="290">
        <v>0</v>
      </c>
      <c r="PO75" s="290">
        <v>0</v>
      </c>
      <c r="PP75" s="290">
        <v>0</v>
      </c>
      <c r="PQ75" s="290">
        <v>0</v>
      </c>
      <c r="PR75" s="290">
        <v>0</v>
      </c>
      <c r="PS75" s="290">
        <v>0</v>
      </c>
      <c r="PT75" s="290">
        <v>0</v>
      </c>
      <c r="PU75" s="290">
        <v>0</v>
      </c>
      <c r="PV75" s="290">
        <v>0</v>
      </c>
      <c r="PW75" s="290"/>
      <c r="PX75" s="290"/>
      <c r="PY75" s="143">
        <f t="shared" si="316"/>
        <v>-2984.46</v>
      </c>
      <c r="PZ75" s="8">
        <f t="shared" si="214"/>
        <v>-2984.46</v>
      </c>
      <c r="QA75" s="8">
        <f t="shared" si="215"/>
        <v>0</v>
      </c>
      <c r="QB75" s="290">
        <f t="shared" si="317"/>
        <v>736.09999999999991</v>
      </c>
      <c r="QC75" s="290">
        <v>65.150000000000006</v>
      </c>
      <c r="QD75" s="143">
        <v>65.150000000000006</v>
      </c>
      <c r="QE75" s="143">
        <v>65.150000000000006</v>
      </c>
      <c r="QF75" s="143">
        <v>65.150000000000006</v>
      </c>
      <c r="QG75" s="143">
        <v>65.150000000000006</v>
      </c>
      <c r="QH75" s="143">
        <v>65.150000000000006</v>
      </c>
      <c r="QI75" s="143">
        <v>86.3</v>
      </c>
      <c r="QJ75" s="143">
        <v>86.3</v>
      </c>
      <c r="QK75" s="143">
        <v>86.3</v>
      </c>
      <c r="QL75" s="143">
        <v>86.3</v>
      </c>
      <c r="QM75" s="143"/>
      <c r="QN75" s="143"/>
      <c r="QO75" s="8">
        <f t="shared" si="318"/>
        <v>0</v>
      </c>
      <c r="QP75" s="290">
        <v>0</v>
      </c>
      <c r="QQ75" s="290">
        <v>0</v>
      </c>
      <c r="QR75" s="290">
        <v>0</v>
      </c>
      <c r="QS75" s="290"/>
      <c r="QT75" s="290">
        <v>0</v>
      </c>
      <c r="QU75" s="290"/>
      <c r="QV75" s="290"/>
      <c r="QW75" s="290">
        <v>0</v>
      </c>
      <c r="QX75" s="290"/>
      <c r="QY75" s="290">
        <v>0</v>
      </c>
      <c r="QZ75" s="290"/>
      <c r="RA75" s="290"/>
      <c r="RB75" s="143">
        <f t="shared" si="319"/>
        <v>-736.09999999999991</v>
      </c>
      <c r="RC75" s="8">
        <f t="shared" si="216"/>
        <v>-736.09999999999991</v>
      </c>
      <c r="RD75" s="8">
        <f t="shared" si="217"/>
        <v>0</v>
      </c>
      <c r="RE75" s="290">
        <f t="shared" si="320"/>
        <v>3527.4200000000005</v>
      </c>
      <c r="RF75" s="8">
        <v>320.19</v>
      </c>
      <c r="RG75" s="143">
        <v>320.19</v>
      </c>
      <c r="RH75" s="143">
        <v>320.19</v>
      </c>
      <c r="RI75" s="143">
        <v>320.19</v>
      </c>
      <c r="RJ75" s="143">
        <v>320.19</v>
      </c>
      <c r="RK75" s="143">
        <v>320.19</v>
      </c>
      <c r="RL75" s="292">
        <v>401.57</v>
      </c>
      <c r="RM75" s="143">
        <v>401.57</v>
      </c>
      <c r="RN75" s="143">
        <v>401.57</v>
      </c>
      <c r="RO75" s="143">
        <v>401.57</v>
      </c>
      <c r="RP75" s="143"/>
      <c r="RQ75" s="143"/>
      <c r="RR75" s="8">
        <f t="shared" si="321"/>
        <v>0</v>
      </c>
      <c r="RS75" s="290">
        <v>0</v>
      </c>
      <c r="RT75" s="290"/>
      <c r="RU75" s="290">
        <v>0</v>
      </c>
      <c r="RV75" s="290">
        <v>0</v>
      </c>
      <c r="RW75" s="290">
        <v>0</v>
      </c>
      <c r="RX75" s="290">
        <v>0</v>
      </c>
      <c r="RY75" s="290"/>
      <c r="RZ75" s="290">
        <v>0</v>
      </c>
      <c r="SA75" s="290">
        <v>0</v>
      </c>
      <c r="SB75" s="290">
        <v>0</v>
      </c>
      <c r="SC75" s="290"/>
      <c r="SD75" s="290"/>
      <c r="SE75" s="8">
        <f t="shared" si="218"/>
        <v>-3527.4200000000005</v>
      </c>
      <c r="SF75" s="8">
        <f t="shared" si="219"/>
        <v>-3527.4200000000005</v>
      </c>
      <c r="SG75" s="8">
        <f t="shared" si="220"/>
        <v>0</v>
      </c>
      <c r="SH75" s="290">
        <f t="shared" si="322"/>
        <v>1456.7399999999998</v>
      </c>
      <c r="SI75" s="290">
        <v>138.41</v>
      </c>
      <c r="SJ75" s="143">
        <v>138.41</v>
      </c>
      <c r="SK75" s="143">
        <v>138.41</v>
      </c>
      <c r="SL75" s="143">
        <v>138.41</v>
      </c>
      <c r="SM75" s="143">
        <v>138.41</v>
      </c>
      <c r="SN75" s="143">
        <v>138.41</v>
      </c>
      <c r="SO75" s="143">
        <v>156.57</v>
      </c>
      <c r="SP75" s="143">
        <v>156.57</v>
      </c>
      <c r="SQ75" s="143">
        <v>156.57</v>
      </c>
      <c r="SR75" s="143">
        <v>156.57</v>
      </c>
      <c r="SS75" s="143"/>
      <c r="ST75" s="143"/>
      <c r="SU75" s="8">
        <f t="shared" si="323"/>
        <v>0</v>
      </c>
      <c r="SV75" s="290">
        <v>0</v>
      </c>
      <c r="SW75" s="290">
        <v>0</v>
      </c>
      <c r="SX75" s="290">
        <v>0</v>
      </c>
      <c r="SY75" s="290">
        <v>0</v>
      </c>
      <c r="SZ75" s="290">
        <v>0</v>
      </c>
      <c r="TA75" s="290"/>
      <c r="TB75" s="290"/>
      <c r="TC75" s="290">
        <v>0</v>
      </c>
      <c r="TD75" s="290">
        <v>0</v>
      </c>
      <c r="TE75" s="290">
        <f>VLOOKUP(C75,'[2]Фін.рез.(витрати)'!$C$8:$AH$94,32,0)</f>
        <v>0</v>
      </c>
      <c r="TF75" s="290"/>
      <c r="TG75" s="290"/>
      <c r="TH75" s="8">
        <f t="shared" si="221"/>
        <v>-1456.7399999999998</v>
      </c>
      <c r="TI75" s="8">
        <f t="shared" si="222"/>
        <v>-1456.7399999999998</v>
      </c>
      <c r="TJ75" s="8">
        <f t="shared" si="223"/>
        <v>0</v>
      </c>
      <c r="TK75" s="290">
        <f t="shared" si="324"/>
        <v>571.57999999999993</v>
      </c>
      <c r="TL75" s="290">
        <v>50.41</v>
      </c>
      <c r="TM75" s="143">
        <v>50.41</v>
      </c>
      <c r="TN75" s="143">
        <v>50.41</v>
      </c>
      <c r="TO75" s="143">
        <v>50.41</v>
      </c>
      <c r="TP75" s="143">
        <v>50.41</v>
      </c>
      <c r="TQ75" s="143">
        <v>50.41</v>
      </c>
      <c r="TR75" s="143">
        <v>67.28</v>
      </c>
      <c r="TS75" s="143">
        <v>67.28</v>
      </c>
      <c r="TT75" s="143">
        <v>67.28</v>
      </c>
      <c r="TU75" s="143">
        <v>67.28</v>
      </c>
      <c r="TV75" s="143"/>
      <c r="TW75" s="143"/>
      <c r="TX75" s="8">
        <f t="shared" si="325"/>
        <v>10093.49</v>
      </c>
      <c r="TY75" s="290">
        <v>0</v>
      </c>
      <c r="TZ75" s="290">
        <v>0</v>
      </c>
      <c r="UA75" s="290">
        <v>0</v>
      </c>
      <c r="UB75" s="290">
        <v>0</v>
      </c>
      <c r="UC75" s="290">
        <v>0</v>
      </c>
      <c r="UD75" s="290">
        <v>0</v>
      </c>
      <c r="UE75" s="290">
        <v>0</v>
      </c>
      <c r="UF75" s="290">
        <v>0</v>
      </c>
      <c r="UG75" s="290">
        <v>7896.86</v>
      </c>
      <c r="UH75" s="290">
        <f>VLOOKUP(C75,'[2]Фін.рез.(витрати)'!$C$8:$AI$94,33,0)</f>
        <v>2196.63</v>
      </c>
      <c r="UI75" s="290"/>
      <c r="UJ75" s="290"/>
      <c r="UK75" s="8">
        <f t="shared" si="224"/>
        <v>9521.91</v>
      </c>
      <c r="UL75" s="8">
        <f t="shared" si="225"/>
        <v>0</v>
      </c>
      <c r="UM75" s="8">
        <f t="shared" si="226"/>
        <v>9521.91</v>
      </c>
      <c r="UN75" s="290">
        <f t="shared" si="326"/>
        <v>0</v>
      </c>
      <c r="UO75" s="290">
        <v>0</v>
      </c>
      <c r="UP75" s="143">
        <v>0</v>
      </c>
      <c r="UQ75" s="143">
        <v>0</v>
      </c>
      <c r="UR75" s="143">
        <v>0</v>
      </c>
      <c r="US75" s="143">
        <v>0</v>
      </c>
      <c r="UT75" s="143">
        <v>0</v>
      </c>
      <c r="UU75" s="143">
        <v>0</v>
      </c>
      <c r="UV75" s="143">
        <v>0</v>
      </c>
      <c r="UW75" s="143">
        <v>0</v>
      </c>
      <c r="UX75" s="143">
        <v>0</v>
      </c>
      <c r="UY75" s="143"/>
      <c r="UZ75" s="143"/>
      <c r="VA75" s="8">
        <f t="shared" si="227"/>
        <v>0</v>
      </c>
      <c r="VB75" s="143"/>
      <c r="VC75" s="143"/>
      <c r="VD75" s="143"/>
      <c r="VE75" s="143"/>
      <c r="VF75" s="143"/>
      <c r="VG75" s="143"/>
      <c r="VH75" s="143"/>
      <c r="VI75" s="143"/>
      <c r="VJ75" s="143"/>
      <c r="VK75" s="143"/>
      <c r="VL75" s="143"/>
      <c r="VM75" s="143"/>
      <c r="VN75" s="8">
        <f t="shared" si="228"/>
        <v>0</v>
      </c>
      <c r="VO75" s="8">
        <f t="shared" si="229"/>
        <v>0</v>
      </c>
      <c r="VP75" s="8">
        <f t="shared" si="230"/>
        <v>0</v>
      </c>
      <c r="VQ75" s="88">
        <f t="shared" si="231"/>
        <v>0</v>
      </c>
      <c r="VR75" s="150"/>
      <c r="VS75" s="150"/>
      <c r="VT75" s="150"/>
      <c r="VU75" s="150"/>
      <c r="VV75" s="150"/>
      <c r="VW75" s="150"/>
      <c r="VX75" s="150"/>
      <c r="VY75" s="150"/>
      <c r="VZ75" s="150"/>
      <c r="WA75" s="150"/>
      <c r="WB75" s="150"/>
      <c r="WC75" s="150"/>
      <c r="WD75" s="88">
        <f t="shared" si="232"/>
        <v>0</v>
      </c>
      <c r="WE75" s="143"/>
      <c r="WF75" s="143"/>
      <c r="WG75" s="143"/>
      <c r="WH75" s="143"/>
      <c r="WI75" s="143"/>
      <c r="WJ75" s="143"/>
      <c r="WK75" s="143"/>
      <c r="WL75" s="143"/>
      <c r="WM75" s="143"/>
      <c r="WN75" s="143"/>
      <c r="WO75" s="143"/>
      <c r="WP75" s="143"/>
      <c r="WQ75" s="88">
        <f t="shared" si="233"/>
        <v>0</v>
      </c>
      <c r="WR75" s="88">
        <f t="shared" si="234"/>
        <v>0</v>
      </c>
      <c r="WS75" s="88">
        <f t="shared" si="235"/>
        <v>0</v>
      </c>
      <c r="WT75" s="291">
        <f t="shared" si="327"/>
        <v>21923.480000000003</v>
      </c>
      <c r="WU75" s="291">
        <v>1883.74</v>
      </c>
      <c r="WV75" s="150">
        <v>1883.74</v>
      </c>
      <c r="WW75" s="150">
        <v>1883.74</v>
      </c>
      <c r="WX75" s="150">
        <v>1883.74</v>
      </c>
      <c r="WY75" s="150">
        <v>1883.74</v>
      </c>
      <c r="WZ75" s="150">
        <v>1883.74</v>
      </c>
      <c r="XA75" s="150">
        <v>2655.26</v>
      </c>
      <c r="XB75" s="150">
        <v>2655.26</v>
      </c>
      <c r="XC75" s="150">
        <v>2655.26</v>
      </c>
      <c r="XD75" s="150">
        <v>2655.26</v>
      </c>
      <c r="XE75" s="150"/>
      <c r="XF75" s="150"/>
      <c r="XG75" s="291">
        <f t="shared" si="328"/>
        <v>37217.898142353915</v>
      </c>
      <c r="XH75" s="290">
        <v>3974.1958069381626</v>
      </c>
      <c r="XI75" s="290">
        <v>4335.4623436563243</v>
      </c>
      <c r="XJ75" s="290"/>
      <c r="XK75" s="290">
        <v>3454.3813844857068</v>
      </c>
      <c r="XL75" s="290">
        <v>3549.5690340004112</v>
      </c>
      <c r="XM75" s="290">
        <v>4609.2594729014008</v>
      </c>
      <c r="XN75" s="290">
        <v>4697.630362195031</v>
      </c>
      <c r="XO75" s="290">
        <v>4161.1581059030386</v>
      </c>
      <c r="XP75" s="290">
        <v>4712.2487009829465</v>
      </c>
      <c r="XQ75" s="290">
        <f>VLOOKUP(C75,'[2]Фін.рез.(витрати)'!$C$8:$AL$94,36,0)</f>
        <v>3723.9929312908916</v>
      </c>
      <c r="XR75" s="290"/>
      <c r="XS75" s="290"/>
      <c r="XT75" s="88">
        <f t="shared" si="236"/>
        <v>15294.418142353912</v>
      </c>
      <c r="XU75" s="88">
        <f t="shared" si="237"/>
        <v>0</v>
      </c>
      <c r="XV75" s="88">
        <f t="shared" si="238"/>
        <v>15294.418142353912</v>
      </c>
      <c r="XW75" s="291">
        <f t="shared" si="329"/>
        <v>20126.7</v>
      </c>
      <c r="XX75" s="291">
        <v>1778.65</v>
      </c>
      <c r="XY75" s="150">
        <v>1778.65</v>
      </c>
      <c r="XZ75" s="150">
        <v>1778.65</v>
      </c>
      <c r="YA75" s="150">
        <v>1778.65</v>
      </c>
      <c r="YB75" s="150">
        <v>1778.65</v>
      </c>
      <c r="YC75" s="150">
        <v>1778.65</v>
      </c>
      <c r="YD75" s="150">
        <v>2363.6999999999998</v>
      </c>
      <c r="YE75" s="150">
        <v>2363.6999999999998</v>
      </c>
      <c r="YF75" s="150">
        <v>2363.6999999999998</v>
      </c>
      <c r="YG75" s="150">
        <v>2363.6999999999998</v>
      </c>
      <c r="YH75" s="150"/>
      <c r="YI75" s="150"/>
      <c r="YJ75" s="88">
        <f t="shared" si="330"/>
        <v>17136.850809802771</v>
      </c>
      <c r="YK75" s="290">
        <v>2020.5178547489108</v>
      </c>
      <c r="YL75" s="290">
        <v>1521.4345049336489</v>
      </c>
      <c r="YM75" s="290">
        <v>1557.165036625021</v>
      </c>
      <c r="YN75" s="290">
        <v>1514.2649872764216</v>
      </c>
      <c r="YO75" s="290">
        <v>1493.5284679330139</v>
      </c>
      <c r="YP75" s="290">
        <v>1956.8905306827246</v>
      </c>
      <c r="YQ75" s="290">
        <v>1868.8119899048929</v>
      </c>
      <c r="YR75" s="290">
        <v>1848.5906604949482</v>
      </c>
      <c r="YS75" s="290">
        <v>1788.8343232857371</v>
      </c>
      <c r="YT75" s="290">
        <f>VLOOKUP(C75,'[2]Фін.рез.(витрати)'!$C$8:$AM$94,37,0)</f>
        <v>1566.812453917451</v>
      </c>
      <c r="YU75" s="290"/>
      <c r="YV75" s="290"/>
      <c r="YW75" s="143">
        <f t="shared" si="331"/>
        <v>-2989.8491901972302</v>
      </c>
      <c r="YX75" s="88">
        <f t="shared" si="239"/>
        <v>-2989.8491901972302</v>
      </c>
      <c r="YY75" s="88">
        <f t="shared" si="240"/>
        <v>0</v>
      </c>
      <c r="YZ75" s="291">
        <f t="shared" si="332"/>
        <v>1132.8800000000001</v>
      </c>
      <c r="ZA75" s="291">
        <v>107.22</v>
      </c>
      <c r="ZB75" s="150">
        <v>107.22</v>
      </c>
      <c r="ZC75" s="150">
        <v>107.22</v>
      </c>
      <c r="ZD75" s="150">
        <v>107.22</v>
      </c>
      <c r="ZE75" s="150">
        <v>107.22</v>
      </c>
      <c r="ZF75" s="150">
        <v>107.22</v>
      </c>
      <c r="ZG75" s="150">
        <v>122.39</v>
      </c>
      <c r="ZH75" s="150">
        <v>122.39</v>
      </c>
      <c r="ZI75" s="150">
        <v>122.39</v>
      </c>
      <c r="ZJ75" s="150">
        <v>122.39</v>
      </c>
      <c r="ZK75" s="150"/>
      <c r="ZL75" s="150"/>
      <c r="ZM75" s="88">
        <f t="shared" si="333"/>
        <v>5696.3840167295693</v>
      </c>
      <c r="ZN75" s="291"/>
      <c r="ZO75" s="290">
        <v>617.5795787574807</v>
      </c>
      <c r="ZP75" s="290">
        <v>4110.9984042255628</v>
      </c>
      <c r="ZQ75" s="290">
        <v>967.8060337465256</v>
      </c>
      <c r="ZR75" s="290"/>
      <c r="ZS75" s="290"/>
      <c r="ZT75" s="290"/>
      <c r="ZU75" s="290"/>
      <c r="ZV75" s="290"/>
      <c r="ZW75" s="290"/>
      <c r="ZX75" s="290"/>
      <c r="ZY75" s="290"/>
      <c r="ZZ75" s="88">
        <f t="shared" si="241"/>
        <v>4563.5040167295692</v>
      </c>
      <c r="AAA75" s="88">
        <f t="shared" si="242"/>
        <v>0</v>
      </c>
      <c r="AAB75" s="88">
        <f t="shared" si="243"/>
        <v>4563.5040167295692</v>
      </c>
      <c r="AAC75" s="291">
        <f t="shared" si="334"/>
        <v>425.07999999999987</v>
      </c>
      <c r="AAD75" s="291">
        <v>42.08</v>
      </c>
      <c r="AAE75" s="150">
        <v>42.08</v>
      </c>
      <c r="AAF75" s="150">
        <v>42.08</v>
      </c>
      <c r="AAG75" s="150">
        <v>42.08</v>
      </c>
      <c r="AAH75" s="150">
        <v>42.08</v>
      </c>
      <c r="AAI75" s="150">
        <v>42.08</v>
      </c>
      <c r="AAJ75" s="150">
        <v>43.15</v>
      </c>
      <c r="AAK75" s="150">
        <v>43.15</v>
      </c>
      <c r="AAL75" s="150">
        <v>43.15</v>
      </c>
      <c r="AAM75" s="150">
        <v>43.15</v>
      </c>
      <c r="AAN75" s="150"/>
      <c r="AAO75" s="150"/>
      <c r="AAP75" s="88">
        <f t="shared" si="335"/>
        <v>494.90803471999999</v>
      </c>
      <c r="AAQ75" s="290">
        <v>51.207706000000002</v>
      </c>
      <c r="AAR75" s="290">
        <v>50.067332039999997</v>
      </c>
      <c r="AAS75" s="290">
        <v>49.949767999999999</v>
      </c>
      <c r="AAT75" s="290">
        <v>49.696460000000002</v>
      </c>
      <c r="AAU75" s="290">
        <v>49.925500679999999</v>
      </c>
      <c r="AAV75" s="290">
        <v>49.926712000000002</v>
      </c>
      <c r="AAW75" s="290">
        <v>48.762340000000002</v>
      </c>
      <c r="AAX75" s="290">
        <v>48.381388000000001</v>
      </c>
      <c r="AAY75" s="290">
        <v>48.031368000000001</v>
      </c>
      <c r="AAZ75" s="290">
        <f>VLOOKUP(C75,'[2]Фін.рез.(витрати)'!$C$8:$AO$94,39,0)</f>
        <v>48.95946</v>
      </c>
      <c r="ABA75" s="290"/>
      <c r="ABB75" s="290"/>
      <c r="ABC75" s="88">
        <f t="shared" si="244"/>
        <v>69.828034720000119</v>
      </c>
      <c r="ABD75" s="88">
        <f t="shared" si="245"/>
        <v>0</v>
      </c>
      <c r="ABE75" s="88">
        <f t="shared" si="246"/>
        <v>69.828034720000119</v>
      </c>
      <c r="ABF75" s="291">
        <f t="shared" si="336"/>
        <v>92.500000000000014</v>
      </c>
      <c r="ABG75" s="291">
        <v>9.17</v>
      </c>
      <c r="ABH75" s="150">
        <v>9.17</v>
      </c>
      <c r="ABI75" s="150">
        <v>9.17</v>
      </c>
      <c r="ABJ75" s="150">
        <v>9.17</v>
      </c>
      <c r="ABK75" s="150">
        <v>9.17</v>
      </c>
      <c r="ABL75" s="150">
        <v>9.17</v>
      </c>
      <c r="ABM75" s="150">
        <v>9.3699999999999992</v>
      </c>
      <c r="ABN75" s="150">
        <v>9.3699999999999992</v>
      </c>
      <c r="ABO75" s="150">
        <v>9.3699999999999992</v>
      </c>
      <c r="ABP75" s="150">
        <v>9.3699999999999992</v>
      </c>
      <c r="ABQ75" s="150"/>
      <c r="ABR75" s="150"/>
      <c r="ABS75" s="88">
        <f t="shared" si="337"/>
        <v>0</v>
      </c>
      <c r="ABT75" s="290">
        <v>0</v>
      </c>
      <c r="ABU75" s="290"/>
      <c r="ABV75" s="290"/>
      <c r="ABW75" s="290"/>
      <c r="ABX75" s="290"/>
      <c r="ABY75" s="290"/>
      <c r="ABZ75" s="290"/>
      <c r="ACA75" s="290">
        <v>0</v>
      </c>
      <c r="ACB75" s="290">
        <v>0</v>
      </c>
      <c r="ACC75" s="290">
        <f>VLOOKUP(C75,'[2]Фін.рез.(витрати)'!$C$8:$AP$94,40,0)</f>
        <v>0</v>
      </c>
      <c r="ACD75" s="290"/>
      <c r="ACE75" s="290"/>
      <c r="ACF75" s="88">
        <f t="shared" si="247"/>
        <v>-92.500000000000014</v>
      </c>
      <c r="ACG75" s="88">
        <f t="shared" si="248"/>
        <v>-92.500000000000014</v>
      </c>
      <c r="ACH75" s="88">
        <f t="shared" si="249"/>
        <v>0</v>
      </c>
      <c r="ACI75" s="86">
        <f t="shared" si="250"/>
        <v>29421.960000000003</v>
      </c>
      <c r="ACJ75" s="88">
        <f t="shared" si="251"/>
        <v>11890.040355576002</v>
      </c>
      <c r="ACK75" s="288">
        <f t="shared" si="252"/>
        <v>-17531.919644424001</v>
      </c>
      <c r="ACL75" s="88">
        <f t="shared" si="253"/>
        <v>-17531.919644424001</v>
      </c>
      <c r="ACM75" s="88">
        <f t="shared" si="254"/>
        <v>0</v>
      </c>
      <c r="ACN75" s="290">
        <f t="shared" si="338"/>
        <v>2883.6200000000003</v>
      </c>
      <c r="ACO75" s="290">
        <v>296.91000000000003</v>
      </c>
      <c r="ACP75" s="143">
        <v>296.91000000000003</v>
      </c>
      <c r="ACQ75" s="143">
        <v>296.91000000000003</v>
      </c>
      <c r="ACR75" s="143">
        <v>296.91000000000003</v>
      </c>
      <c r="ACS75" s="143">
        <v>296.91000000000003</v>
      </c>
      <c r="ACT75" s="143">
        <v>296.91000000000003</v>
      </c>
      <c r="ACU75" s="143">
        <v>275.54000000000002</v>
      </c>
      <c r="ACV75" s="143">
        <v>275.54000000000002</v>
      </c>
      <c r="ACW75" s="143">
        <v>275.54000000000002</v>
      </c>
      <c r="ACX75" s="143">
        <v>275.54000000000002</v>
      </c>
      <c r="ACY75" s="143"/>
      <c r="ACZ75" s="143"/>
      <c r="ADA75" s="8">
        <f t="shared" si="339"/>
        <v>2339.8759532700005</v>
      </c>
      <c r="ADB75" s="290">
        <v>203.20148789999999</v>
      </c>
      <c r="ADC75" s="290">
        <v>260.12254782600002</v>
      </c>
      <c r="ADD75" s="290">
        <v>271.77214680000003</v>
      </c>
      <c r="ADE75" s="290">
        <v>223.63407000000001</v>
      </c>
      <c r="ADF75" s="290">
        <v>232.834380444</v>
      </c>
      <c r="ADG75" s="290">
        <v>214.45782750000001</v>
      </c>
      <c r="ADH75" s="290">
        <v>277.28039699999999</v>
      </c>
      <c r="ADI75" s="290">
        <v>247.40482499999999</v>
      </c>
      <c r="ADJ75" s="290">
        <v>280.98350280000005</v>
      </c>
      <c r="ADK75" s="290">
        <f>VLOOKUP(C75,'[2]Фін.рез.(витрати)'!$C$8:$AR$94,42,0)</f>
        <v>128.18476799999999</v>
      </c>
      <c r="ADL75" s="290"/>
      <c r="ADM75" s="290"/>
      <c r="ADN75" s="8">
        <f t="shared" si="255"/>
        <v>-543.74404672999981</v>
      </c>
      <c r="ADO75" s="8">
        <f t="shared" si="256"/>
        <v>-543.74404672999981</v>
      </c>
      <c r="ADP75" s="8">
        <f t="shared" si="257"/>
        <v>0</v>
      </c>
      <c r="ADQ75" s="290">
        <f t="shared" si="340"/>
        <v>26538.340000000004</v>
      </c>
      <c r="ADR75" s="290">
        <v>2732.03</v>
      </c>
      <c r="ADS75" s="143">
        <v>2732.03</v>
      </c>
      <c r="ADT75" s="143">
        <v>2732.03</v>
      </c>
      <c r="ADU75" s="143">
        <v>2732.03</v>
      </c>
      <c r="ADV75" s="143">
        <v>2732.03</v>
      </c>
      <c r="ADW75" s="143">
        <v>2732.03</v>
      </c>
      <c r="ADX75" s="143">
        <v>2536.54</v>
      </c>
      <c r="ADY75" s="143">
        <v>2536.54</v>
      </c>
      <c r="ADZ75" s="143">
        <v>2536.54</v>
      </c>
      <c r="AEA75" s="143">
        <v>2536.54</v>
      </c>
      <c r="AEB75" s="143"/>
      <c r="AEC75" s="143"/>
      <c r="AED75" s="8">
        <f t="shared" si="341"/>
        <v>9550.1644023060016</v>
      </c>
      <c r="AEE75" s="290">
        <v>835.84941930000002</v>
      </c>
      <c r="AEF75" s="290">
        <v>1124.4667618620001</v>
      </c>
      <c r="AEG75" s="290">
        <v>1132.0433784000002</v>
      </c>
      <c r="AEH75" s="290">
        <v>1085.641758</v>
      </c>
      <c r="AEI75" s="290">
        <v>743.43609194400005</v>
      </c>
      <c r="AEJ75" s="290">
        <v>959.95408499999996</v>
      </c>
      <c r="AEK75" s="290">
        <v>590.46760800000004</v>
      </c>
      <c r="AEL75" s="290">
        <v>575.95843260000004</v>
      </c>
      <c r="AEM75" s="290">
        <v>583.58112119999998</v>
      </c>
      <c r="AEN75" s="290">
        <f>VLOOKUP(C75,'[2]Фін.рез.(витрати)'!$C$8:$AS$94,43,0)</f>
        <v>1918.765746</v>
      </c>
      <c r="AEO75" s="290"/>
      <c r="AEP75" s="290"/>
      <c r="AEQ75" s="8">
        <f t="shared" si="258"/>
        <v>-16988.175597694004</v>
      </c>
      <c r="AER75" s="8">
        <f t="shared" si="259"/>
        <v>-16988.175597694004</v>
      </c>
      <c r="AES75" s="8">
        <f t="shared" si="260"/>
        <v>0</v>
      </c>
      <c r="AET75" s="290">
        <f t="shared" si="342"/>
        <v>0</v>
      </c>
      <c r="AEU75" s="290"/>
      <c r="AEV75" s="143"/>
      <c r="AEW75" s="143"/>
      <c r="AEX75" s="143"/>
      <c r="AEY75" s="143"/>
      <c r="AEZ75" s="143"/>
      <c r="AFA75" s="143"/>
      <c r="AFB75" s="143"/>
      <c r="AFC75" s="143"/>
      <c r="AFD75" s="143"/>
      <c r="AFE75" s="143"/>
      <c r="AFF75" s="143"/>
      <c r="AFG75" s="8">
        <f t="shared" si="343"/>
        <v>0</v>
      </c>
      <c r="AFH75" s="290"/>
      <c r="AFI75" s="290"/>
      <c r="AFJ75" s="290"/>
      <c r="AFK75" s="290"/>
      <c r="AFL75" s="290"/>
      <c r="AFM75" s="290"/>
      <c r="AFN75" s="290"/>
      <c r="AFO75" s="290"/>
      <c r="AFP75" s="290"/>
      <c r="AFQ75" s="290"/>
      <c r="AFR75" s="290"/>
      <c r="AFS75" s="290"/>
      <c r="AFT75" s="8">
        <f t="shared" si="261"/>
        <v>0</v>
      </c>
      <c r="AFU75" s="8">
        <f t="shared" si="262"/>
        <v>0</v>
      </c>
      <c r="AFV75" s="94">
        <f t="shared" si="263"/>
        <v>0</v>
      </c>
      <c r="AFW75" s="293">
        <f t="shared" si="264"/>
        <v>171935.18</v>
      </c>
      <c r="AFX75" s="294">
        <f t="shared" si="265"/>
        <v>279818.98813532782</v>
      </c>
      <c r="AFY75" s="295">
        <f t="shared" si="266"/>
        <v>107883.80813532782</v>
      </c>
      <c r="AFZ75" s="8">
        <f t="shared" si="344"/>
        <v>0</v>
      </c>
      <c r="AGA75" s="95">
        <f t="shared" si="345"/>
        <v>107883.80813532782</v>
      </c>
      <c r="AGB75" s="296">
        <f t="shared" si="267"/>
        <v>206322.21599999999</v>
      </c>
      <c r="AGC75" s="295">
        <f t="shared" si="267"/>
        <v>335782.78576239338</v>
      </c>
      <c r="AGD75" s="295">
        <f t="shared" si="268"/>
        <v>129460.5697623934</v>
      </c>
      <c r="AGE75" s="8">
        <f t="shared" si="269"/>
        <v>0</v>
      </c>
      <c r="AGF75" s="94">
        <f t="shared" si="270"/>
        <v>129460.5697623934</v>
      </c>
      <c r="AGG75" s="107">
        <f t="shared" si="346"/>
        <v>10316.1108</v>
      </c>
      <c r="AGH75" s="140">
        <f t="shared" si="347"/>
        <v>16789.13928811967</v>
      </c>
      <c r="AGI75" s="295">
        <f t="shared" si="271"/>
        <v>6473.0284881196694</v>
      </c>
      <c r="AGJ75" s="8">
        <f t="shared" si="272"/>
        <v>0</v>
      </c>
      <c r="AGK75" s="95">
        <f t="shared" si="273"/>
        <v>6473.0284881196694</v>
      </c>
      <c r="AGL75" s="108">
        <f t="shared" si="348"/>
        <v>216638.32679999998</v>
      </c>
      <c r="AGM75" s="108">
        <f t="shared" si="348"/>
        <v>352571.92505051306</v>
      </c>
      <c r="AGN75" s="297">
        <f t="shared" si="99"/>
        <v>135933.59825051308</v>
      </c>
      <c r="AGO75" s="108">
        <f t="shared" si="274"/>
        <v>0</v>
      </c>
      <c r="AGP75" s="109">
        <f t="shared" si="275"/>
        <v>135933.59825051308</v>
      </c>
      <c r="AGQ75" s="139">
        <f t="shared" si="349"/>
        <v>4.7619047619047623E-2</v>
      </c>
      <c r="AGR75" s="298"/>
      <c r="AGS75" s="298">
        <v>0.05</v>
      </c>
      <c r="AGT75" s="299"/>
      <c r="AGU75" s="177"/>
      <c r="AGV75" s="9"/>
      <c r="AGW75" s="9"/>
      <c r="AGX75" s="9"/>
      <c r="AGY75" s="9"/>
      <c r="AGZ75" s="9"/>
      <c r="AHA75" s="9"/>
      <c r="AHB75" s="9"/>
      <c r="AHC75" s="9"/>
      <c r="AHD75" s="9"/>
      <c r="AHE75" s="9"/>
      <c r="AHF75" s="9"/>
      <c r="AHG75" s="9"/>
      <c r="AHH75" s="9"/>
    </row>
    <row r="76" spans="1:892" s="141" customFormat="1" ht="12.75" outlineLevel="1" x14ac:dyDescent="0.25">
      <c r="A76" s="9">
        <v>506</v>
      </c>
      <c r="B76" s="285">
        <v>3</v>
      </c>
      <c r="C76" s="303" t="s">
        <v>777</v>
      </c>
      <c r="D76" s="301">
        <v>9</v>
      </c>
      <c r="E76" s="149">
        <v>2001.1</v>
      </c>
      <c r="F76" s="288">
        <f t="shared" si="177"/>
        <v>27339.759999999998</v>
      </c>
      <c r="G76" s="289">
        <f t="shared" si="178"/>
        <v>31301.940450068159</v>
      </c>
      <c r="H76" s="288">
        <f t="shared" si="179"/>
        <v>3962.180450068161</v>
      </c>
      <c r="I76" s="88">
        <f t="shared" si="180"/>
        <v>0</v>
      </c>
      <c r="J76" s="88">
        <f t="shared" si="181"/>
        <v>3962.180450068161</v>
      </c>
      <c r="K76" s="290">
        <f t="shared" si="276"/>
        <v>10382.1</v>
      </c>
      <c r="L76" s="143">
        <v>915.33</v>
      </c>
      <c r="M76" s="143">
        <v>915.33</v>
      </c>
      <c r="N76" s="143">
        <v>915.33</v>
      </c>
      <c r="O76" s="143">
        <v>915.33</v>
      </c>
      <c r="P76" s="143">
        <v>915.33</v>
      </c>
      <c r="Q76" s="143">
        <v>915.33</v>
      </c>
      <c r="R76" s="143">
        <v>1222.53</v>
      </c>
      <c r="S76" s="143">
        <v>1222.53</v>
      </c>
      <c r="T76" s="143">
        <v>1222.53</v>
      </c>
      <c r="U76" s="143">
        <v>1222.53</v>
      </c>
      <c r="V76" s="143"/>
      <c r="W76" s="143"/>
      <c r="X76" s="143">
        <f t="shared" si="277"/>
        <v>12737.49545242127</v>
      </c>
      <c r="Y76" s="290">
        <v>0</v>
      </c>
      <c r="Z76" s="290">
        <v>0</v>
      </c>
      <c r="AA76" s="290">
        <v>5833.5871053120827</v>
      </c>
      <c r="AB76" s="290">
        <v>0</v>
      </c>
      <c r="AC76" s="290">
        <v>0</v>
      </c>
      <c r="AD76" s="290">
        <v>0</v>
      </c>
      <c r="AE76" s="290">
        <v>0</v>
      </c>
      <c r="AF76" s="290">
        <v>0</v>
      </c>
      <c r="AG76" s="290">
        <v>6903.9083471091872</v>
      </c>
      <c r="AH76" s="290">
        <v>0</v>
      </c>
      <c r="AI76" s="290"/>
      <c r="AJ76" s="290"/>
      <c r="AK76" s="143"/>
      <c r="AL76" s="143">
        <f t="shared" si="278"/>
        <v>0</v>
      </c>
      <c r="AM76" s="143">
        <f t="shared" si="182"/>
        <v>0</v>
      </c>
      <c r="AN76" s="290">
        <f t="shared" si="279"/>
        <v>1843.0600000000002</v>
      </c>
      <c r="AO76" s="143">
        <v>162.19</v>
      </c>
      <c r="AP76" s="143">
        <v>162.19</v>
      </c>
      <c r="AQ76" s="143">
        <v>162.19</v>
      </c>
      <c r="AR76" s="143">
        <v>162.19</v>
      </c>
      <c r="AS76" s="143">
        <v>162.19</v>
      </c>
      <c r="AT76" s="143">
        <v>162.19</v>
      </c>
      <c r="AU76" s="143">
        <v>217.48</v>
      </c>
      <c r="AV76" s="143">
        <v>217.48</v>
      </c>
      <c r="AW76" s="143">
        <v>217.48</v>
      </c>
      <c r="AX76" s="143">
        <v>217.48</v>
      </c>
      <c r="AY76" s="143"/>
      <c r="AZ76" s="143"/>
      <c r="BA76" s="8">
        <f t="shared" si="280"/>
        <v>2305.2238329158972</v>
      </c>
      <c r="BB76" s="290">
        <v>0</v>
      </c>
      <c r="BC76" s="290">
        <v>0</v>
      </c>
      <c r="BD76" s="290">
        <v>1055.7581380031609</v>
      </c>
      <c r="BE76" s="290">
        <v>0</v>
      </c>
      <c r="BF76" s="290">
        <v>0</v>
      </c>
      <c r="BG76" s="290">
        <v>0</v>
      </c>
      <c r="BH76" s="290">
        <v>0</v>
      </c>
      <c r="BI76" s="290">
        <v>0</v>
      </c>
      <c r="BJ76" s="290">
        <v>1249.4656949127364</v>
      </c>
      <c r="BK76" s="290">
        <v>0</v>
      </c>
      <c r="BL76" s="290"/>
      <c r="BM76" s="290"/>
      <c r="BN76" s="143"/>
      <c r="BO76" s="8">
        <f t="shared" si="183"/>
        <v>0</v>
      </c>
      <c r="BP76" s="8">
        <f t="shared" si="184"/>
        <v>0</v>
      </c>
      <c r="BQ76" s="290">
        <f t="shared" si="281"/>
        <v>862.6600000000002</v>
      </c>
      <c r="BR76" s="143">
        <v>81.97</v>
      </c>
      <c r="BS76" s="263">
        <v>81.97</v>
      </c>
      <c r="BT76" s="143">
        <v>81.97</v>
      </c>
      <c r="BU76" s="143">
        <v>81.97</v>
      </c>
      <c r="BV76" s="143">
        <v>81.97</v>
      </c>
      <c r="BW76" s="143">
        <v>81.97</v>
      </c>
      <c r="BX76" s="143">
        <v>92.71</v>
      </c>
      <c r="BY76" s="143">
        <v>92.71</v>
      </c>
      <c r="BZ76" s="143">
        <v>92.71</v>
      </c>
      <c r="CA76" s="143">
        <v>92.71</v>
      </c>
      <c r="CB76" s="143"/>
      <c r="CC76" s="143"/>
      <c r="CD76" s="290">
        <f t="shared" si="282"/>
        <v>923.1159228166</v>
      </c>
      <c r="CE76" s="290">
        <v>95.514009804999986</v>
      </c>
      <c r="CF76" s="290">
        <v>93.386953193699995</v>
      </c>
      <c r="CG76" s="290">
        <v>93.167669539999991</v>
      </c>
      <c r="CH76" s="290">
        <v>92.695192549999987</v>
      </c>
      <c r="CI76" s="290">
        <v>93.122405472899999</v>
      </c>
      <c r="CJ76" s="290">
        <v>93.124623824999986</v>
      </c>
      <c r="CK76" s="290">
        <v>90.952846449999996</v>
      </c>
      <c r="CL76" s="290">
        <v>90.242284389999995</v>
      </c>
      <c r="CM76" s="290">
        <v>89.589417539999999</v>
      </c>
      <c r="CN76" s="290">
        <v>91.320520049999999</v>
      </c>
      <c r="CO76" s="290"/>
      <c r="CP76" s="290"/>
      <c r="CQ76" s="143"/>
      <c r="CR76" s="8">
        <f t="shared" si="185"/>
        <v>0</v>
      </c>
      <c r="CS76" s="8">
        <f t="shared" si="186"/>
        <v>0</v>
      </c>
      <c r="CT76" s="290">
        <f t="shared" si="283"/>
        <v>280.14</v>
      </c>
      <c r="CU76" s="290">
        <v>26.69</v>
      </c>
      <c r="CV76" s="143">
        <v>26.69</v>
      </c>
      <c r="CW76" s="143">
        <v>26.69</v>
      </c>
      <c r="CX76" s="143">
        <v>26.69</v>
      </c>
      <c r="CY76" s="143">
        <v>26.69</v>
      </c>
      <c r="CZ76" s="143">
        <v>26.69</v>
      </c>
      <c r="DA76" s="143">
        <v>30</v>
      </c>
      <c r="DB76" s="143">
        <v>30</v>
      </c>
      <c r="DC76" s="143">
        <v>30</v>
      </c>
      <c r="DD76" s="143">
        <v>30</v>
      </c>
      <c r="DE76" s="143"/>
      <c r="DF76" s="143"/>
      <c r="DG76" s="290">
        <f t="shared" si="284"/>
        <v>305.60569785460007</v>
      </c>
      <c r="DH76" s="290">
        <v>31.620758455000001</v>
      </c>
      <c r="DI76" s="290">
        <v>30.916577534700004</v>
      </c>
      <c r="DJ76" s="290">
        <v>30.843981740000004</v>
      </c>
      <c r="DK76" s="290">
        <v>30.687564050000002</v>
      </c>
      <c r="DL76" s="290">
        <v>30.8289966699</v>
      </c>
      <c r="DM76" s="290">
        <v>30.829731075000002</v>
      </c>
      <c r="DN76" s="290">
        <v>30.110744950000001</v>
      </c>
      <c r="DO76" s="290">
        <v>29.875507090000003</v>
      </c>
      <c r="DP76" s="290">
        <v>29.659369740000002</v>
      </c>
      <c r="DQ76" s="290">
        <v>30.232466550000002</v>
      </c>
      <c r="DR76" s="290"/>
      <c r="DS76" s="290"/>
      <c r="DT76" s="143">
        <f t="shared" si="285"/>
        <v>25.46569785460008</v>
      </c>
      <c r="DU76" s="8">
        <f t="shared" si="187"/>
        <v>0</v>
      </c>
      <c r="DV76" s="8">
        <f t="shared" si="286"/>
        <v>25.46569785460008</v>
      </c>
      <c r="DW76" s="290">
        <f t="shared" si="176"/>
        <v>427.13999999999993</v>
      </c>
      <c r="DX76" s="290">
        <v>37.549999999999997</v>
      </c>
      <c r="DY76" s="143">
        <v>37.549999999999997</v>
      </c>
      <c r="DZ76" s="143">
        <v>37.549999999999997</v>
      </c>
      <c r="EA76" s="143">
        <v>37.549999999999997</v>
      </c>
      <c r="EB76" s="143">
        <v>37.549999999999997</v>
      </c>
      <c r="EC76" s="143">
        <v>37.549999999999997</v>
      </c>
      <c r="ED76" s="143">
        <v>50.46</v>
      </c>
      <c r="EE76" s="143">
        <v>50.46</v>
      </c>
      <c r="EF76" s="143">
        <v>50.46</v>
      </c>
      <c r="EG76" s="143">
        <v>50.46</v>
      </c>
      <c r="EH76" s="143"/>
      <c r="EI76" s="143"/>
      <c r="EJ76" s="143"/>
      <c r="EK76" s="290">
        <f t="shared" si="287"/>
        <v>532.71554391173549</v>
      </c>
      <c r="EL76" s="290">
        <v>0</v>
      </c>
      <c r="EM76" s="290">
        <v>0</v>
      </c>
      <c r="EN76" s="290">
        <v>243.97215876578869</v>
      </c>
      <c r="EO76" s="290">
        <v>0</v>
      </c>
      <c r="EP76" s="290">
        <v>0</v>
      </c>
      <c r="EQ76" s="290">
        <v>0</v>
      </c>
      <c r="ER76" s="290">
        <v>0</v>
      </c>
      <c r="ES76" s="290">
        <v>0</v>
      </c>
      <c r="ET76" s="290">
        <v>288.74338514594683</v>
      </c>
      <c r="EU76" s="290">
        <v>0</v>
      </c>
      <c r="EV76" s="290"/>
      <c r="EW76" s="290"/>
      <c r="EX76" s="8">
        <f t="shared" si="188"/>
        <v>105.57554391173556</v>
      </c>
      <c r="EY76" s="8">
        <f t="shared" si="288"/>
        <v>0</v>
      </c>
      <c r="EZ76" s="8">
        <f t="shared" si="289"/>
        <v>105.57554391173556</v>
      </c>
      <c r="FA76" s="290">
        <f t="shared" si="290"/>
        <v>3846.66</v>
      </c>
      <c r="FB76" s="290">
        <v>338.33</v>
      </c>
      <c r="FC76" s="143">
        <v>338.33</v>
      </c>
      <c r="FD76" s="143">
        <v>338.33</v>
      </c>
      <c r="FE76" s="143">
        <v>338.33</v>
      </c>
      <c r="FF76" s="143">
        <v>338.33</v>
      </c>
      <c r="FG76" s="143">
        <v>338.33</v>
      </c>
      <c r="FH76" s="143">
        <v>454.17</v>
      </c>
      <c r="FI76" s="143">
        <v>454.17</v>
      </c>
      <c r="FJ76" s="143">
        <v>454.17</v>
      </c>
      <c r="FK76" s="143">
        <v>454.17</v>
      </c>
      <c r="FL76" s="143"/>
      <c r="FM76" s="143"/>
      <c r="FN76" s="8">
        <f t="shared" si="291"/>
        <v>4820.7448505506436</v>
      </c>
      <c r="FO76" s="290">
        <v>0</v>
      </c>
      <c r="FP76" s="290">
        <v>0</v>
      </c>
      <c r="FQ76" s="290">
        <v>0</v>
      </c>
      <c r="FR76" s="290">
        <v>2240.3057073464233</v>
      </c>
      <c r="FS76" s="290">
        <v>0</v>
      </c>
      <c r="FT76" s="290">
        <v>0</v>
      </c>
      <c r="FU76" s="290">
        <v>0</v>
      </c>
      <c r="FV76" s="290">
        <v>0</v>
      </c>
      <c r="FW76" s="290">
        <v>2580.4391432042203</v>
      </c>
      <c r="FX76" s="290">
        <v>0</v>
      </c>
      <c r="FY76" s="290"/>
      <c r="FZ76" s="290"/>
      <c r="GA76" s="143">
        <f t="shared" si="292"/>
        <v>974.08485055064375</v>
      </c>
      <c r="GB76" s="8">
        <f t="shared" si="293"/>
        <v>0</v>
      </c>
      <c r="GC76" s="8">
        <f t="shared" si="294"/>
        <v>974.08485055064375</v>
      </c>
      <c r="GD76" s="290">
        <f t="shared" si="295"/>
        <v>0</v>
      </c>
      <c r="GE76" s="143"/>
      <c r="GF76" s="143"/>
      <c r="GG76" s="143"/>
      <c r="GH76" s="143"/>
      <c r="GI76" s="143"/>
      <c r="GJ76" s="143"/>
      <c r="GK76" s="143"/>
      <c r="GL76" s="143"/>
      <c r="GM76" s="143"/>
      <c r="GN76" s="143"/>
      <c r="GO76" s="143"/>
      <c r="GP76" s="143"/>
      <c r="GQ76" s="8">
        <f t="shared" si="296"/>
        <v>0</v>
      </c>
      <c r="GR76" s="290">
        <v>0</v>
      </c>
      <c r="GS76" s="290">
        <f>VLOOKUP(C76,'[2]Фін.рез.(витрати)'!$C$8:$V$94,20,0)</f>
        <v>0</v>
      </c>
      <c r="GT76" s="290"/>
      <c r="GU76" s="290"/>
      <c r="GV76" s="143">
        <f t="shared" si="297"/>
        <v>0</v>
      </c>
      <c r="GW76" s="8">
        <f t="shared" si="189"/>
        <v>0</v>
      </c>
      <c r="GX76" s="8">
        <f t="shared" si="190"/>
        <v>0</v>
      </c>
      <c r="GY76" s="290">
        <f t="shared" si="298"/>
        <v>9698</v>
      </c>
      <c r="GZ76" s="290">
        <v>857.92</v>
      </c>
      <c r="HA76" s="143">
        <v>857.92</v>
      </c>
      <c r="HB76" s="143">
        <v>857.92</v>
      </c>
      <c r="HC76" s="143">
        <v>857.92</v>
      </c>
      <c r="HD76" s="143">
        <v>857.92</v>
      </c>
      <c r="HE76" s="143">
        <v>857.92</v>
      </c>
      <c r="HF76" s="143">
        <v>1137.6199999999999</v>
      </c>
      <c r="HG76" s="143">
        <v>1137.6199999999999</v>
      </c>
      <c r="HH76" s="143">
        <v>1137.6199999999999</v>
      </c>
      <c r="HI76" s="143">
        <v>1137.6199999999999</v>
      </c>
      <c r="HJ76" s="143"/>
      <c r="HK76" s="143"/>
      <c r="HL76" s="8">
        <f t="shared" si="299"/>
        <v>9677.0391495974145</v>
      </c>
      <c r="HM76" s="290">
        <v>1248.4215906763084</v>
      </c>
      <c r="HN76" s="290">
        <v>922.34220755182673</v>
      </c>
      <c r="HO76" s="290">
        <v>1083.5355357677677</v>
      </c>
      <c r="HP76" s="290">
        <v>989.38035243659965</v>
      </c>
      <c r="HQ76" s="290">
        <v>927.1029844095699</v>
      </c>
      <c r="HR76" s="290">
        <v>924.89681782145988</v>
      </c>
      <c r="HS76" s="290">
        <v>852.23900868643807</v>
      </c>
      <c r="HT76" s="290">
        <v>847.24548897519139</v>
      </c>
      <c r="HU76" s="290">
        <v>952.40107069954593</v>
      </c>
      <c r="HV76" s="290">
        <v>929.47409257270544</v>
      </c>
      <c r="HW76" s="290"/>
      <c r="HX76" s="290"/>
      <c r="HY76" s="8">
        <f t="shared" si="191"/>
        <v>-20.960850402585493</v>
      </c>
      <c r="HZ76" s="8">
        <f t="shared" si="192"/>
        <v>-20.960850402585493</v>
      </c>
      <c r="IA76" s="8">
        <f t="shared" si="193"/>
        <v>0</v>
      </c>
      <c r="IB76" s="291">
        <f t="shared" si="300"/>
        <v>28237.799999999996</v>
      </c>
      <c r="IC76" s="291">
        <v>2823.78</v>
      </c>
      <c r="ID76" s="150">
        <v>2823.78</v>
      </c>
      <c r="IE76" s="150">
        <v>2823.78</v>
      </c>
      <c r="IF76" s="291">
        <v>2823.78</v>
      </c>
      <c r="IG76" s="291">
        <v>2823.78</v>
      </c>
      <c r="IH76" s="291">
        <v>2823.78</v>
      </c>
      <c r="II76" s="291">
        <v>2823.78</v>
      </c>
      <c r="IJ76" s="291">
        <v>2823.78</v>
      </c>
      <c r="IK76" s="291">
        <v>2823.78</v>
      </c>
      <c r="IL76" s="291">
        <v>2823.78</v>
      </c>
      <c r="IM76" s="291"/>
      <c r="IN76" s="291"/>
      <c r="IO76" s="88">
        <f t="shared" si="301"/>
        <v>44278.534299163766</v>
      </c>
      <c r="IP76" s="290">
        <v>3251.8212691907402</v>
      </c>
      <c r="IQ76" s="290">
        <v>4363.8917955826419</v>
      </c>
      <c r="IR76" s="290">
        <v>4800.0741743031349</v>
      </c>
      <c r="IS76" s="290">
        <v>4924.470460346959</v>
      </c>
      <c r="IT76" s="290">
        <v>4278.815494441832</v>
      </c>
      <c r="IU76" s="290">
        <v>4536.0481835420051</v>
      </c>
      <c r="IV76" s="290">
        <v>4804.9176976427907</v>
      </c>
      <c r="IW76" s="290">
        <v>4869.9800659755574</v>
      </c>
      <c r="IX76" s="290">
        <v>4094.5530580199938</v>
      </c>
      <c r="IY76" s="290">
        <v>4353.9621001181158</v>
      </c>
      <c r="IZ76" s="290"/>
      <c r="JA76" s="290"/>
      <c r="JB76" s="150">
        <f t="shared" si="194"/>
        <v>16040.734299163771</v>
      </c>
      <c r="JC76" s="88">
        <f t="shared" si="195"/>
        <v>0</v>
      </c>
      <c r="JD76" s="88">
        <f t="shared" si="196"/>
        <v>16040.734299163771</v>
      </c>
      <c r="JE76" s="291">
        <f t="shared" si="302"/>
        <v>0</v>
      </c>
      <c r="JF76" s="291">
        <v>0</v>
      </c>
      <c r="JG76" s="150">
        <v>0</v>
      </c>
      <c r="JH76" s="150">
        <v>0</v>
      </c>
      <c r="JI76" s="150">
        <v>0</v>
      </c>
      <c r="JJ76" s="150">
        <v>0</v>
      </c>
      <c r="JK76" s="150">
        <v>0</v>
      </c>
      <c r="JL76" s="150">
        <v>0</v>
      </c>
      <c r="JM76" s="150">
        <v>0</v>
      </c>
      <c r="JN76" s="150">
        <v>0</v>
      </c>
      <c r="JO76" s="150">
        <v>0</v>
      </c>
      <c r="JP76" s="150"/>
      <c r="JQ76" s="150"/>
      <c r="JR76" s="291">
        <f t="shared" si="303"/>
        <v>0</v>
      </c>
      <c r="JS76" s="290">
        <v>0</v>
      </c>
      <c r="JT76" s="290">
        <v>0</v>
      </c>
      <c r="JU76" s="290">
        <v>0</v>
      </c>
      <c r="JV76" s="290">
        <v>0</v>
      </c>
      <c r="JW76" s="290">
        <v>0</v>
      </c>
      <c r="JX76" s="290">
        <v>0</v>
      </c>
      <c r="JY76" s="290">
        <v>0</v>
      </c>
      <c r="JZ76" s="290">
        <v>0</v>
      </c>
      <c r="KA76" s="290">
        <v>0</v>
      </c>
      <c r="KB76" s="290">
        <v>0</v>
      </c>
      <c r="KC76" s="290"/>
      <c r="KD76" s="290"/>
      <c r="KE76" s="150">
        <f t="shared" si="197"/>
        <v>0</v>
      </c>
      <c r="KF76" s="88">
        <f t="shared" si="198"/>
        <v>0</v>
      </c>
      <c r="KG76" s="88">
        <f t="shared" si="199"/>
        <v>0</v>
      </c>
      <c r="KH76" s="291">
        <f t="shared" si="304"/>
        <v>3526.6000000000008</v>
      </c>
      <c r="KI76" s="291">
        <v>310.22000000000003</v>
      </c>
      <c r="KJ76" s="150">
        <v>310.22000000000003</v>
      </c>
      <c r="KK76" s="150">
        <v>310.22000000000003</v>
      </c>
      <c r="KL76" s="150">
        <v>310.22000000000003</v>
      </c>
      <c r="KM76" s="150">
        <v>310.22000000000003</v>
      </c>
      <c r="KN76" s="150">
        <v>310.22000000000003</v>
      </c>
      <c r="KO76" s="150">
        <v>416.32</v>
      </c>
      <c r="KP76" s="150">
        <v>416.32</v>
      </c>
      <c r="KQ76" s="150">
        <v>416.32</v>
      </c>
      <c r="KR76" s="150">
        <v>416.32</v>
      </c>
      <c r="KS76" s="150"/>
      <c r="KT76" s="150"/>
      <c r="KU76" s="88">
        <f t="shared" si="305"/>
        <v>4918.9447443708732</v>
      </c>
      <c r="KV76" s="290">
        <v>422.73453426259329</v>
      </c>
      <c r="KW76" s="290">
        <v>451.9956357212472</v>
      </c>
      <c r="KX76" s="290">
        <v>449.14278670487056</v>
      </c>
      <c r="KY76" s="290">
        <v>427.15231881682746</v>
      </c>
      <c r="KZ76" s="290">
        <v>445.625376906903</v>
      </c>
      <c r="LA76" s="290">
        <v>573.52827222718713</v>
      </c>
      <c r="LB76" s="290">
        <v>532.28360507221248</v>
      </c>
      <c r="LC76" s="290">
        <v>528.5468344342346</v>
      </c>
      <c r="LD76" s="290">
        <v>545.0873781866585</v>
      </c>
      <c r="LE76" s="290">
        <v>542.84800203813825</v>
      </c>
      <c r="LF76" s="290"/>
      <c r="LG76" s="290"/>
      <c r="LH76" s="150">
        <f t="shared" si="306"/>
        <v>1392.3447443708724</v>
      </c>
      <c r="LI76" s="88">
        <f t="shared" si="200"/>
        <v>0</v>
      </c>
      <c r="LJ76" s="88">
        <f t="shared" si="201"/>
        <v>1392.3447443708724</v>
      </c>
      <c r="LK76" s="88">
        <f t="shared" si="307"/>
        <v>0</v>
      </c>
      <c r="LL76" s="150"/>
      <c r="LM76" s="150"/>
      <c r="LN76" s="150"/>
      <c r="LO76" s="150"/>
      <c r="LP76" s="150"/>
      <c r="LQ76" s="150"/>
      <c r="LR76" s="150"/>
      <c r="LS76" s="150"/>
      <c r="LT76" s="150"/>
      <c r="LU76" s="150"/>
      <c r="LV76" s="150"/>
      <c r="LW76" s="150"/>
      <c r="LX76" s="88">
        <f t="shared" si="202"/>
        <v>0</v>
      </c>
      <c r="LY76" s="150"/>
      <c r="LZ76" s="150"/>
      <c r="MA76" s="150"/>
      <c r="MB76" s="150"/>
      <c r="MC76" s="150"/>
      <c r="MD76" s="150"/>
      <c r="ME76" s="150"/>
      <c r="MF76" s="150"/>
      <c r="MG76" s="150"/>
      <c r="MH76" s="150"/>
      <c r="MI76" s="150"/>
      <c r="MJ76" s="291">
        <v>0</v>
      </c>
      <c r="MK76" s="150"/>
      <c r="ML76" s="88">
        <f t="shared" si="203"/>
        <v>0</v>
      </c>
      <c r="MM76" s="88">
        <f t="shared" si="204"/>
        <v>0</v>
      </c>
      <c r="MN76" s="88">
        <f t="shared" si="308"/>
        <v>23506.440000000002</v>
      </c>
      <c r="MO76" s="88">
        <v>2295.1799999999998</v>
      </c>
      <c r="MP76" s="150">
        <v>2295.1799999999998</v>
      </c>
      <c r="MQ76" s="150">
        <v>2295.1799999999998</v>
      </c>
      <c r="MR76" s="150">
        <v>2295.1799999999998</v>
      </c>
      <c r="MS76" s="150">
        <v>2295.1799999999998</v>
      </c>
      <c r="MT76" s="150">
        <v>2295.1799999999998</v>
      </c>
      <c r="MU76" s="150">
        <v>2433.84</v>
      </c>
      <c r="MV76" s="150">
        <v>2433.84</v>
      </c>
      <c r="MW76" s="150">
        <v>2433.84</v>
      </c>
      <c r="MX76" s="150">
        <v>2433.84</v>
      </c>
      <c r="MY76" s="150"/>
      <c r="MZ76" s="150"/>
      <c r="NA76" s="88">
        <f t="shared" si="309"/>
        <v>64845.608461280921</v>
      </c>
      <c r="NB76" s="8">
        <v>0</v>
      </c>
      <c r="NC76" s="8">
        <v>0</v>
      </c>
      <c r="ND76" s="8">
        <v>0</v>
      </c>
      <c r="NE76" s="8">
        <v>0</v>
      </c>
      <c r="NF76" s="8">
        <v>0</v>
      </c>
      <c r="NG76" s="8">
        <v>0</v>
      </c>
      <c r="NH76" s="8">
        <v>18236.9928</v>
      </c>
      <c r="NI76" s="8">
        <v>7505.9816000000001</v>
      </c>
      <c r="NJ76" s="8">
        <v>27938.842638553746</v>
      </c>
      <c r="NK76" s="8">
        <v>11163.791422727174</v>
      </c>
      <c r="NL76" s="8"/>
      <c r="NM76" s="8"/>
      <c r="NN76" s="150">
        <f t="shared" si="310"/>
        <v>41339.168461280919</v>
      </c>
      <c r="NO76" s="88">
        <f t="shared" si="205"/>
        <v>0</v>
      </c>
      <c r="NP76" s="88">
        <f t="shared" si="206"/>
        <v>41339.168461280919</v>
      </c>
      <c r="NQ76" s="86">
        <f t="shared" si="207"/>
        <v>11208.359999999999</v>
      </c>
      <c r="NR76" s="289">
        <f t="shared" si="208"/>
        <v>12730.69</v>
      </c>
      <c r="NS76" s="288">
        <f t="shared" si="209"/>
        <v>1522.3300000000017</v>
      </c>
      <c r="NT76" s="88">
        <f t="shared" si="210"/>
        <v>0</v>
      </c>
      <c r="NU76" s="88">
        <f t="shared" si="211"/>
        <v>1522.3300000000017</v>
      </c>
      <c r="NV76" s="290">
        <f t="shared" si="311"/>
        <v>2682.94</v>
      </c>
      <c r="NW76" s="290">
        <v>240.63</v>
      </c>
      <c r="NX76" s="143">
        <v>240.63</v>
      </c>
      <c r="NY76" s="143">
        <v>240.63</v>
      </c>
      <c r="NZ76" s="290">
        <v>240.63</v>
      </c>
      <c r="OA76" s="290">
        <v>240.63</v>
      </c>
      <c r="OB76" s="290">
        <v>240.63</v>
      </c>
      <c r="OC76" s="290">
        <v>309.79000000000002</v>
      </c>
      <c r="OD76" s="290">
        <v>309.79000000000002</v>
      </c>
      <c r="OE76" s="290">
        <v>309.79000000000002</v>
      </c>
      <c r="OF76" s="290">
        <v>309.79000000000002</v>
      </c>
      <c r="OG76" s="290"/>
      <c r="OH76" s="290"/>
      <c r="OI76" s="8">
        <f t="shared" si="312"/>
        <v>9896.5300000000007</v>
      </c>
      <c r="OJ76" s="8">
        <v>4059.32</v>
      </c>
      <c r="OK76" s="8">
        <v>0</v>
      </c>
      <c r="OL76" s="8">
        <v>0</v>
      </c>
      <c r="OM76" s="8"/>
      <c r="ON76" s="8">
        <v>5837.21</v>
      </c>
      <c r="OO76" s="8">
        <v>0</v>
      </c>
      <c r="OP76" s="8">
        <v>0</v>
      </c>
      <c r="OQ76" s="8">
        <v>0</v>
      </c>
      <c r="OR76" s="8">
        <v>0</v>
      </c>
      <c r="OS76" s="8">
        <v>0</v>
      </c>
      <c r="OT76" s="8"/>
      <c r="OU76" s="8"/>
      <c r="OV76" s="143">
        <f t="shared" si="313"/>
        <v>7213.59</v>
      </c>
      <c r="OW76" s="8">
        <f t="shared" si="212"/>
        <v>0</v>
      </c>
      <c r="OX76" s="8">
        <f t="shared" si="213"/>
        <v>7213.59</v>
      </c>
      <c r="OY76" s="290">
        <f t="shared" si="314"/>
        <v>2984.2600000000007</v>
      </c>
      <c r="OZ76" s="290">
        <v>278.97000000000003</v>
      </c>
      <c r="PA76" s="143">
        <v>278.97000000000003</v>
      </c>
      <c r="PB76" s="143">
        <v>278.97000000000003</v>
      </c>
      <c r="PC76" s="143">
        <v>278.97000000000003</v>
      </c>
      <c r="PD76" s="143">
        <v>278.97000000000003</v>
      </c>
      <c r="PE76" s="143">
        <v>278.97000000000003</v>
      </c>
      <c r="PF76" s="143">
        <v>327.61</v>
      </c>
      <c r="PG76" s="143">
        <v>327.61</v>
      </c>
      <c r="PH76" s="143">
        <v>327.61</v>
      </c>
      <c r="PI76" s="143">
        <v>327.61</v>
      </c>
      <c r="PJ76" s="143"/>
      <c r="PK76" s="143"/>
      <c r="PL76" s="8">
        <f t="shared" si="315"/>
        <v>0</v>
      </c>
      <c r="PM76" s="290">
        <v>0</v>
      </c>
      <c r="PN76" s="290">
        <v>0</v>
      </c>
      <c r="PO76" s="290">
        <v>0</v>
      </c>
      <c r="PP76" s="290">
        <v>0</v>
      </c>
      <c r="PQ76" s="290">
        <v>0</v>
      </c>
      <c r="PR76" s="290">
        <v>0</v>
      </c>
      <c r="PS76" s="290">
        <v>0</v>
      </c>
      <c r="PT76" s="290">
        <v>0</v>
      </c>
      <c r="PU76" s="290">
        <v>0</v>
      </c>
      <c r="PV76" s="290">
        <v>0</v>
      </c>
      <c r="PW76" s="290"/>
      <c r="PX76" s="290"/>
      <c r="PY76" s="143">
        <f t="shared" si="316"/>
        <v>-2984.2600000000007</v>
      </c>
      <c r="PZ76" s="8">
        <f t="shared" si="214"/>
        <v>-2984.2600000000007</v>
      </c>
      <c r="QA76" s="8">
        <f t="shared" si="215"/>
        <v>0</v>
      </c>
      <c r="QB76" s="290">
        <f t="shared" si="317"/>
        <v>596.84</v>
      </c>
      <c r="QC76" s="290">
        <v>52.88</v>
      </c>
      <c r="QD76" s="143">
        <v>52.88</v>
      </c>
      <c r="QE76" s="143">
        <v>52.88</v>
      </c>
      <c r="QF76" s="143">
        <v>52.88</v>
      </c>
      <c r="QG76" s="143">
        <v>52.88</v>
      </c>
      <c r="QH76" s="143">
        <v>52.88</v>
      </c>
      <c r="QI76" s="143">
        <v>69.89</v>
      </c>
      <c r="QJ76" s="143">
        <v>69.89</v>
      </c>
      <c r="QK76" s="143">
        <v>69.89</v>
      </c>
      <c r="QL76" s="143">
        <v>69.89</v>
      </c>
      <c r="QM76" s="143"/>
      <c r="QN76" s="143"/>
      <c r="QO76" s="8">
        <f t="shared" si="318"/>
        <v>0</v>
      </c>
      <c r="QP76" s="290">
        <v>0</v>
      </c>
      <c r="QQ76" s="290">
        <v>0</v>
      </c>
      <c r="QR76" s="290">
        <v>0</v>
      </c>
      <c r="QS76" s="290"/>
      <c r="QT76" s="290">
        <v>0</v>
      </c>
      <c r="QU76" s="290"/>
      <c r="QV76" s="290"/>
      <c r="QW76" s="290">
        <v>0</v>
      </c>
      <c r="QX76" s="290"/>
      <c r="QY76" s="290">
        <v>0</v>
      </c>
      <c r="QZ76" s="290"/>
      <c r="RA76" s="290"/>
      <c r="RB76" s="143">
        <f t="shared" si="319"/>
        <v>-596.84</v>
      </c>
      <c r="RC76" s="8">
        <f t="shared" si="216"/>
        <v>-596.84</v>
      </c>
      <c r="RD76" s="8">
        <f t="shared" si="217"/>
        <v>0</v>
      </c>
      <c r="RE76" s="290">
        <f t="shared" si="320"/>
        <v>2969.24</v>
      </c>
      <c r="RF76" s="8">
        <v>269.52</v>
      </c>
      <c r="RG76" s="143">
        <v>269.52</v>
      </c>
      <c r="RH76" s="143">
        <v>269.52</v>
      </c>
      <c r="RI76" s="143">
        <v>269.52</v>
      </c>
      <c r="RJ76" s="143">
        <v>269.52</v>
      </c>
      <c r="RK76" s="143">
        <v>269.52</v>
      </c>
      <c r="RL76" s="292">
        <v>338.03</v>
      </c>
      <c r="RM76" s="143">
        <v>338.03</v>
      </c>
      <c r="RN76" s="143">
        <v>338.03</v>
      </c>
      <c r="RO76" s="143">
        <v>338.03</v>
      </c>
      <c r="RP76" s="143"/>
      <c r="RQ76" s="143"/>
      <c r="RR76" s="8">
        <f t="shared" si="321"/>
        <v>0</v>
      </c>
      <c r="RS76" s="290">
        <v>0</v>
      </c>
      <c r="RT76" s="290"/>
      <c r="RU76" s="290">
        <v>0</v>
      </c>
      <c r="RV76" s="290">
        <v>0</v>
      </c>
      <c r="RW76" s="290">
        <v>0</v>
      </c>
      <c r="RX76" s="290">
        <v>0</v>
      </c>
      <c r="RY76" s="290"/>
      <c r="RZ76" s="290">
        <v>0</v>
      </c>
      <c r="SA76" s="290">
        <v>0</v>
      </c>
      <c r="SB76" s="290">
        <v>0</v>
      </c>
      <c r="SC76" s="290"/>
      <c r="SD76" s="290"/>
      <c r="SE76" s="8">
        <f t="shared" si="218"/>
        <v>-2969.24</v>
      </c>
      <c r="SF76" s="8">
        <f t="shared" si="219"/>
        <v>-2969.24</v>
      </c>
      <c r="SG76" s="8">
        <f t="shared" si="220"/>
        <v>0</v>
      </c>
      <c r="SH76" s="290">
        <f t="shared" si="322"/>
        <v>1455.9599999999996</v>
      </c>
      <c r="SI76" s="290">
        <v>138.4</v>
      </c>
      <c r="SJ76" s="143">
        <v>138.4</v>
      </c>
      <c r="SK76" s="143">
        <v>138.4</v>
      </c>
      <c r="SL76" s="143">
        <v>138.4</v>
      </c>
      <c r="SM76" s="143">
        <v>138.4</v>
      </c>
      <c r="SN76" s="143">
        <v>138.4</v>
      </c>
      <c r="SO76" s="143">
        <v>156.38999999999999</v>
      </c>
      <c r="SP76" s="143">
        <v>156.38999999999999</v>
      </c>
      <c r="SQ76" s="143">
        <v>156.38999999999999</v>
      </c>
      <c r="SR76" s="143">
        <v>156.38999999999999</v>
      </c>
      <c r="SS76" s="143"/>
      <c r="ST76" s="143"/>
      <c r="SU76" s="8">
        <f t="shared" si="323"/>
        <v>0</v>
      </c>
      <c r="SV76" s="290">
        <v>0</v>
      </c>
      <c r="SW76" s="290">
        <v>0</v>
      </c>
      <c r="SX76" s="290">
        <v>0</v>
      </c>
      <c r="SY76" s="290">
        <v>0</v>
      </c>
      <c r="SZ76" s="290">
        <v>0</v>
      </c>
      <c r="TA76" s="290"/>
      <c r="TB76" s="290"/>
      <c r="TC76" s="290">
        <v>0</v>
      </c>
      <c r="TD76" s="290">
        <v>0</v>
      </c>
      <c r="TE76" s="290">
        <f>VLOOKUP(C76,'[2]Фін.рез.(витрати)'!$C$8:$AH$94,32,0)</f>
        <v>0</v>
      </c>
      <c r="TF76" s="290"/>
      <c r="TG76" s="290"/>
      <c r="TH76" s="8">
        <f t="shared" si="221"/>
        <v>-1455.9599999999996</v>
      </c>
      <c r="TI76" s="8">
        <f t="shared" si="222"/>
        <v>-1455.9599999999996</v>
      </c>
      <c r="TJ76" s="8">
        <f t="shared" si="223"/>
        <v>0</v>
      </c>
      <c r="TK76" s="290">
        <f t="shared" si="324"/>
        <v>452.53999999999991</v>
      </c>
      <c r="TL76" s="290">
        <v>39.909999999999997</v>
      </c>
      <c r="TM76" s="143">
        <v>39.909999999999997</v>
      </c>
      <c r="TN76" s="143">
        <v>39.909999999999997</v>
      </c>
      <c r="TO76" s="143">
        <v>39.909999999999997</v>
      </c>
      <c r="TP76" s="143">
        <v>39.909999999999997</v>
      </c>
      <c r="TQ76" s="143">
        <v>39.909999999999997</v>
      </c>
      <c r="TR76" s="143">
        <v>53.27</v>
      </c>
      <c r="TS76" s="143">
        <v>53.27</v>
      </c>
      <c r="TT76" s="143">
        <v>53.27</v>
      </c>
      <c r="TU76" s="143">
        <v>53.27</v>
      </c>
      <c r="TV76" s="143"/>
      <c r="TW76" s="143"/>
      <c r="TX76" s="8">
        <f t="shared" si="325"/>
        <v>2834.16</v>
      </c>
      <c r="TY76" s="290">
        <v>0</v>
      </c>
      <c r="TZ76" s="290">
        <v>0</v>
      </c>
      <c r="UA76" s="290">
        <v>0</v>
      </c>
      <c r="UB76" s="290">
        <v>0</v>
      </c>
      <c r="UC76" s="290">
        <v>0</v>
      </c>
      <c r="UD76" s="290">
        <v>0</v>
      </c>
      <c r="UE76" s="290">
        <v>0</v>
      </c>
      <c r="UF76" s="290">
        <v>0</v>
      </c>
      <c r="UG76" s="290">
        <v>0</v>
      </c>
      <c r="UH76" s="290">
        <f>VLOOKUP(C76,'[2]Фін.рез.(витрати)'!$C$8:$AI$94,33,0)</f>
        <v>2834.16</v>
      </c>
      <c r="UI76" s="290"/>
      <c r="UJ76" s="290"/>
      <c r="UK76" s="8">
        <f t="shared" si="224"/>
        <v>2381.62</v>
      </c>
      <c r="UL76" s="8">
        <f t="shared" si="225"/>
        <v>0</v>
      </c>
      <c r="UM76" s="8">
        <f t="shared" si="226"/>
        <v>2381.62</v>
      </c>
      <c r="UN76" s="290">
        <f t="shared" si="326"/>
        <v>66.58</v>
      </c>
      <c r="UO76" s="290">
        <v>5.89</v>
      </c>
      <c r="UP76" s="143">
        <v>5.89</v>
      </c>
      <c r="UQ76" s="143">
        <v>5.89</v>
      </c>
      <c r="UR76" s="143">
        <v>5.89</v>
      </c>
      <c r="US76" s="143">
        <v>5.89</v>
      </c>
      <c r="UT76" s="143">
        <v>5.89</v>
      </c>
      <c r="UU76" s="143">
        <v>7.81</v>
      </c>
      <c r="UV76" s="143">
        <v>7.81</v>
      </c>
      <c r="UW76" s="143">
        <v>7.81</v>
      </c>
      <c r="UX76" s="143">
        <v>7.81</v>
      </c>
      <c r="UY76" s="143"/>
      <c r="UZ76" s="143"/>
      <c r="VA76" s="8">
        <f t="shared" si="227"/>
        <v>0</v>
      </c>
      <c r="VB76" s="143"/>
      <c r="VC76" s="143"/>
      <c r="VD76" s="143"/>
      <c r="VE76" s="143"/>
      <c r="VF76" s="143"/>
      <c r="VG76" s="143"/>
      <c r="VH76" s="143"/>
      <c r="VI76" s="143"/>
      <c r="VJ76" s="143"/>
      <c r="VK76" s="143"/>
      <c r="VL76" s="143"/>
      <c r="VM76" s="143"/>
      <c r="VN76" s="8">
        <f t="shared" si="228"/>
        <v>-66.58</v>
      </c>
      <c r="VO76" s="8">
        <f t="shared" si="229"/>
        <v>-66.58</v>
      </c>
      <c r="VP76" s="8">
        <f t="shared" si="230"/>
        <v>0</v>
      </c>
      <c r="VQ76" s="88">
        <f t="shared" si="231"/>
        <v>0</v>
      </c>
      <c r="VR76" s="150"/>
      <c r="VS76" s="150"/>
      <c r="VT76" s="150"/>
      <c r="VU76" s="150"/>
      <c r="VV76" s="150"/>
      <c r="VW76" s="150"/>
      <c r="VX76" s="150"/>
      <c r="VY76" s="150"/>
      <c r="VZ76" s="150"/>
      <c r="WA76" s="150"/>
      <c r="WB76" s="150"/>
      <c r="WC76" s="150"/>
      <c r="WD76" s="88">
        <f t="shared" si="232"/>
        <v>0</v>
      </c>
      <c r="WE76" s="143"/>
      <c r="WF76" s="143"/>
      <c r="WG76" s="143"/>
      <c r="WH76" s="143"/>
      <c r="WI76" s="143"/>
      <c r="WJ76" s="143"/>
      <c r="WK76" s="143"/>
      <c r="WL76" s="143"/>
      <c r="WM76" s="143"/>
      <c r="WN76" s="143"/>
      <c r="WO76" s="143"/>
      <c r="WP76" s="143"/>
      <c r="WQ76" s="88">
        <f t="shared" si="233"/>
        <v>0</v>
      </c>
      <c r="WR76" s="88">
        <f t="shared" si="234"/>
        <v>0</v>
      </c>
      <c r="WS76" s="88">
        <f t="shared" si="235"/>
        <v>0</v>
      </c>
      <c r="WT76" s="291">
        <f t="shared" si="327"/>
        <v>7854.1000000000013</v>
      </c>
      <c r="WU76" s="291">
        <v>678.23</v>
      </c>
      <c r="WV76" s="150">
        <v>678.23</v>
      </c>
      <c r="WW76" s="150">
        <v>678.23</v>
      </c>
      <c r="WX76" s="150">
        <v>678.23</v>
      </c>
      <c r="WY76" s="150">
        <v>678.23</v>
      </c>
      <c r="WZ76" s="150">
        <v>678.23</v>
      </c>
      <c r="XA76" s="150">
        <v>946.18</v>
      </c>
      <c r="XB76" s="150">
        <v>946.18</v>
      </c>
      <c r="XC76" s="150">
        <v>946.18</v>
      </c>
      <c r="XD76" s="150">
        <v>946.18</v>
      </c>
      <c r="XE76" s="150"/>
      <c r="XF76" s="150"/>
      <c r="XG76" s="291">
        <f t="shared" si="328"/>
        <v>32352.806065577333</v>
      </c>
      <c r="XH76" s="290">
        <v>3443.6319999315442</v>
      </c>
      <c r="XI76" s="290">
        <v>3770.3719093780937</v>
      </c>
      <c r="XJ76" s="290"/>
      <c r="XK76" s="290">
        <v>2993.5491821171026</v>
      </c>
      <c r="XL76" s="290">
        <v>3075.1639130098438</v>
      </c>
      <c r="XM76" s="290">
        <v>3993.9183889009269</v>
      </c>
      <c r="XN76" s="290">
        <v>4106.0364324272277</v>
      </c>
      <c r="XO76" s="290">
        <v>3605.5966700200643</v>
      </c>
      <c r="XP76" s="290">
        <v>4137.8442846397538</v>
      </c>
      <c r="XQ76" s="290">
        <f>VLOOKUP(C76,'[2]Фін.рез.(витрати)'!$C$8:$AL$94,36,0)</f>
        <v>3226.6932851527772</v>
      </c>
      <c r="XR76" s="290"/>
      <c r="XS76" s="290"/>
      <c r="XT76" s="88">
        <f t="shared" si="236"/>
        <v>24498.706065577331</v>
      </c>
      <c r="XU76" s="88">
        <f t="shared" si="237"/>
        <v>0</v>
      </c>
      <c r="XV76" s="88">
        <f t="shared" si="238"/>
        <v>24498.706065577331</v>
      </c>
      <c r="XW76" s="291">
        <f t="shared" si="329"/>
        <v>17291.100000000002</v>
      </c>
      <c r="XX76" s="291">
        <v>1510.95</v>
      </c>
      <c r="XY76" s="150">
        <v>1510.95</v>
      </c>
      <c r="XZ76" s="150">
        <v>1510.95</v>
      </c>
      <c r="YA76" s="150">
        <v>1510.95</v>
      </c>
      <c r="YB76" s="150">
        <v>1510.95</v>
      </c>
      <c r="YC76" s="150">
        <v>1510.95</v>
      </c>
      <c r="YD76" s="150">
        <v>2056.35</v>
      </c>
      <c r="YE76" s="150">
        <v>2056.35</v>
      </c>
      <c r="YF76" s="150">
        <v>2056.35</v>
      </c>
      <c r="YG76" s="150">
        <v>2056.35</v>
      </c>
      <c r="YH76" s="150"/>
      <c r="YI76" s="150"/>
      <c r="YJ76" s="88">
        <f t="shared" si="330"/>
        <v>15886.700395746382</v>
      </c>
      <c r="YK76" s="290">
        <v>1873.1155489110331</v>
      </c>
      <c r="YL76" s="290">
        <v>1410.4464687166972</v>
      </c>
      <c r="YM76" s="290">
        <v>1443.5614176756878</v>
      </c>
      <c r="YN76" s="290">
        <v>1403.8662603361677</v>
      </c>
      <c r="YO76" s="290">
        <v>1384.5674811587508</v>
      </c>
      <c r="YP76" s="290">
        <v>1814.1246447190335</v>
      </c>
      <c r="YQ76" s="290">
        <v>1732.4719160708917</v>
      </c>
      <c r="YR76" s="290">
        <v>1713.7258434335204</v>
      </c>
      <c r="YS76" s="290">
        <v>1658.3290584270794</v>
      </c>
      <c r="YT76" s="290">
        <f>VLOOKUP(C76,'[2]Фін.рез.(витрати)'!$C$8:$AM$94,37,0)</f>
        <v>1452.4917562975202</v>
      </c>
      <c r="YU76" s="290"/>
      <c r="YV76" s="290"/>
      <c r="YW76" s="143">
        <f t="shared" si="331"/>
        <v>-1404.3996042536201</v>
      </c>
      <c r="YX76" s="88">
        <f t="shared" si="239"/>
        <v>-1404.3996042536201</v>
      </c>
      <c r="YY76" s="88">
        <f t="shared" si="240"/>
        <v>0</v>
      </c>
      <c r="YZ76" s="291">
        <f t="shared" si="332"/>
        <v>1293.96</v>
      </c>
      <c r="ZA76" s="291">
        <v>122.48</v>
      </c>
      <c r="ZB76" s="150">
        <v>122.48</v>
      </c>
      <c r="ZC76" s="150">
        <v>122.48</v>
      </c>
      <c r="ZD76" s="150">
        <v>122.48</v>
      </c>
      <c r="ZE76" s="150">
        <v>122.48</v>
      </c>
      <c r="ZF76" s="150">
        <v>122.48</v>
      </c>
      <c r="ZG76" s="150">
        <v>139.77000000000001</v>
      </c>
      <c r="ZH76" s="150">
        <v>139.77000000000001</v>
      </c>
      <c r="ZI76" s="150">
        <v>139.77000000000001</v>
      </c>
      <c r="ZJ76" s="150">
        <v>139.77000000000001</v>
      </c>
      <c r="ZK76" s="150"/>
      <c r="ZL76" s="150"/>
      <c r="ZM76" s="88">
        <f t="shared" si="333"/>
        <v>5012.8465811872275</v>
      </c>
      <c r="ZN76" s="291"/>
      <c r="ZO76" s="290">
        <v>546.60057959399217</v>
      </c>
      <c r="ZP76" s="290">
        <v>3558.54664210073</v>
      </c>
      <c r="ZQ76" s="290">
        <v>907.6993594925051</v>
      </c>
      <c r="ZR76" s="290"/>
      <c r="ZS76" s="290"/>
      <c r="ZT76" s="290"/>
      <c r="ZU76" s="290"/>
      <c r="ZV76" s="290"/>
      <c r="ZW76" s="290"/>
      <c r="ZX76" s="290"/>
      <c r="ZY76" s="290"/>
      <c r="ZZ76" s="88">
        <f t="shared" si="241"/>
        <v>3718.8865811872274</v>
      </c>
      <c r="AAA76" s="88">
        <f t="shared" si="242"/>
        <v>0</v>
      </c>
      <c r="AAB76" s="88">
        <f t="shared" si="243"/>
        <v>3718.8865811872274</v>
      </c>
      <c r="AAC76" s="291">
        <f t="shared" si="334"/>
        <v>424.66</v>
      </c>
      <c r="AAD76" s="291">
        <v>42.07</v>
      </c>
      <c r="AAE76" s="150">
        <v>42.07</v>
      </c>
      <c r="AAF76" s="150">
        <v>42.07</v>
      </c>
      <c r="AAG76" s="150">
        <v>42.07</v>
      </c>
      <c r="AAH76" s="150">
        <v>42.07</v>
      </c>
      <c r="AAI76" s="150">
        <v>42.07</v>
      </c>
      <c r="AAJ76" s="150">
        <v>43.06</v>
      </c>
      <c r="AAK76" s="150">
        <v>43.06</v>
      </c>
      <c r="AAL76" s="150">
        <v>43.06</v>
      </c>
      <c r="AAM76" s="150">
        <v>43.06</v>
      </c>
      <c r="AAN76" s="150"/>
      <c r="AAO76" s="150"/>
      <c r="AAP76" s="88">
        <f t="shared" si="335"/>
        <v>494.90803471999999</v>
      </c>
      <c r="AAQ76" s="290">
        <v>51.207706000000002</v>
      </c>
      <c r="AAR76" s="290">
        <v>50.067332039999997</v>
      </c>
      <c r="AAS76" s="290">
        <v>49.949767999999999</v>
      </c>
      <c r="AAT76" s="290">
        <v>49.696460000000002</v>
      </c>
      <c r="AAU76" s="290">
        <v>49.925500679999999</v>
      </c>
      <c r="AAV76" s="290">
        <v>49.926712000000002</v>
      </c>
      <c r="AAW76" s="290">
        <v>48.762340000000002</v>
      </c>
      <c r="AAX76" s="290">
        <v>48.381388000000001</v>
      </c>
      <c r="AAY76" s="290">
        <v>48.031368000000001</v>
      </c>
      <c r="AAZ76" s="290">
        <f>VLOOKUP(C76,'[2]Фін.рез.(витрати)'!$C$8:$AO$94,39,0)</f>
        <v>48.95946</v>
      </c>
      <c r="ABA76" s="290"/>
      <c r="ABB76" s="290"/>
      <c r="ABC76" s="88">
        <f t="shared" si="244"/>
        <v>70.248034719999964</v>
      </c>
      <c r="ABD76" s="88">
        <f t="shared" si="245"/>
        <v>0</v>
      </c>
      <c r="ABE76" s="88">
        <f t="shared" si="246"/>
        <v>70.248034719999964</v>
      </c>
      <c r="ABF76" s="291">
        <f t="shared" si="336"/>
        <v>92.46</v>
      </c>
      <c r="ABG76" s="291">
        <v>9.17</v>
      </c>
      <c r="ABH76" s="150">
        <v>9.17</v>
      </c>
      <c r="ABI76" s="150">
        <v>9.17</v>
      </c>
      <c r="ABJ76" s="150">
        <v>9.17</v>
      </c>
      <c r="ABK76" s="150">
        <v>9.17</v>
      </c>
      <c r="ABL76" s="150">
        <v>9.17</v>
      </c>
      <c r="ABM76" s="150">
        <v>9.36</v>
      </c>
      <c r="ABN76" s="150">
        <v>9.36</v>
      </c>
      <c r="ABO76" s="150">
        <v>9.36</v>
      </c>
      <c r="ABP76" s="150">
        <v>9.36</v>
      </c>
      <c r="ABQ76" s="150"/>
      <c r="ABR76" s="150"/>
      <c r="ABS76" s="88">
        <f t="shared" si="337"/>
        <v>0</v>
      </c>
      <c r="ABT76" s="290">
        <v>0</v>
      </c>
      <c r="ABU76" s="290"/>
      <c r="ABV76" s="290"/>
      <c r="ABW76" s="290"/>
      <c r="ABX76" s="290"/>
      <c r="ABY76" s="290"/>
      <c r="ABZ76" s="290"/>
      <c r="ACA76" s="290">
        <v>0</v>
      </c>
      <c r="ACB76" s="290">
        <v>0</v>
      </c>
      <c r="ACC76" s="290">
        <f>VLOOKUP(C76,'[2]Фін.рез.(витрати)'!$C$8:$AP$94,40,0)</f>
        <v>0</v>
      </c>
      <c r="ACD76" s="290"/>
      <c r="ACE76" s="290"/>
      <c r="ACF76" s="88">
        <f t="shared" si="247"/>
        <v>-92.46</v>
      </c>
      <c r="ACG76" s="88">
        <f t="shared" si="248"/>
        <v>-92.46</v>
      </c>
      <c r="ACH76" s="88">
        <f t="shared" si="249"/>
        <v>0</v>
      </c>
      <c r="ACI76" s="86">
        <f t="shared" si="250"/>
        <v>32591.9</v>
      </c>
      <c r="ACJ76" s="88">
        <f t="shared" si="251"/>
        <v>11890.040355576002</v>
      </c>
      <c r="ACK76" s="288">
        <f t="shared" si="252"/>
        <v>-20701.859644423999</v>
      </c>
      <c r="ACL76" s="88">
        <f t="shared" si="253"/>
        <v>-20701.859644423999</v>
      </c>
      <c r="ACM76" s="88">
        <f t="shared" si="254"/>
        <v>0</v>
      </c>
      <c r="ACN76" s="290">
        <f t="shared" si="338"/>
        <v>2851.1600000000003</v>
      </c>
      <c r="ACO76" s="290">
        <v>291.39999999999998</v>
      </c>
      <c r="ACP76" s="143">
        <v>291.39999999999998</v>
      </c>
      <c r="ACQ76" s="143">
        <v>291.39999999999998</v>
      </c>
      <c r="ACR76" s="143">
        <v>291.39999999999998</v>
      </c>
      <c r="ACS76" s="143">
        <v>291.39999999999998</v>
      </c>
      <c r="ACT76" s="143">
        <v>291.39999999999998</v>
      </c>
      <c r="ACU76" s="143">
        <v>275.69</v>
      </c>
      <c r="ACV76" s="143">
        <v>275.69</v>
      </c>
      <c r="ACW76" s="143">
        <v>275.69</v>
      </c>
      <c r="ACX76" s="143">
        <v>275.69</v>
      </c>
      <c r="ACY76" s="143"/>
      <c r="ACZ76" s="143"/>
      <c r="ADA76" s="8">
        <f t="shared" si="339"/>
        <v>2339.8759532700005</v>
      </c>
      <c r="ADB76" s="290">
        <v>203.20148789999999</v>
      </c>
      <c r="ADC76" s="290">
        <v>260.12254782600002</v>
      </c>
      <c r="ADD76" s="290">
        <v>271.77214680000003</v>
      </c>
      <c r="ADE76" s="290">
        <v>223.63407000000001</v>
      </c>
      <c r="ADF76" s="290">
        <v>232.834380444</v>
      </c>
      <c r="ADG76" s="290">
        <v>214.45782750000001</v>
      </c>
      <c r="ADH76" s="290">
        <v>277.28039699999999</v>
      </c>
      <c r="ADI76" s="290">
        <v>247.40482499999999</v>
      </c>
      <c r="ADJ76" s="290">
        <v>280.98350280000005</v>
      </c>
      <c r="ADK76" s="290">
        <f>VLOOKUP(C76,'[2]Фін.рез.(витрати)'!$C$8:$AR$94,42,0)</f>
        <v>128.18476799999999</v>
      </c>
      <c r="ADL76" s="290"/>
      <c r="ADM76" s="290"/>
      <c r="ADN76" s="8">
        <f t="shared" si="255"/>
        <v>-511.28404672999977</v>
      </c>
      <c r="ADO76" s="8">
        <f t="shared" si="256"/>
        <v>-511.28404672999977</v>
      </c>
      <c r="ADP76" s="8">
        <f t="shared" si="257"/>
        <v>0</v>
      </c>
      <c r="ADQ76" s="290">
        <f t="shared" si="340"/>
        <v>29740.74</v>
      </c>
      <c r="ADR76" s="290">
        <v>3061.73</v>
      </c>
      <c r="ADS76" s="143">
        <v>3061.73</v>
      </c>
      <c r="ADT76" s="143">
        <v>3061.73</v>
      </c>
      <c r="ADU76" s="143">
        <v>3061.73</v>
      </c>
      <c r="ADV76" s="143">
        <v>3061.73</v>
      </c>
      <c r="ADW76" s="143">
        <v>3061.73</v>
      </c>
      <c r="ADX76" s="143">
        <v>2842.59</v>
      </c>
      <c r="ADY76" s="143">
        <v>2842.59</v>
      </c>
      <c r="ADZ76" s="143">
        <v>2842.59</v>
      </c>
      <c r="AEA76" s="143">
        <v>2842.59</v>
      </c>
      <c r="AEB76" s="143"/>
      <c r="AEC76" s="143"/>
      <c r="AED76" s="8">
        <f t="shared" si="341"/>
        <v>9550.1644023060016</v>
      </c>
      <c r="AEE76" s="290">
        <v>835.84941930000002</v>
      </c>
      <c r="AEF76" s="290">
        <v>1124.4667618620001</v>
      </c>
      <c r="AEG76" s="290">
        <v>1132.0433784000002</v>
      </c>
      <c r="AEH76" s="290">
        <v>1085.641758</v>
      </c>
      <c r="AEI76" s="290">
        <v>743.43609194400005</v>
      </c>
      <c r="AEJ76" s="290">
        <v>959.95408499999996</v>
      </c>
      <c r="AEK76" s="290">
        <v>590.46760800000004</v>
      </c>
      <c r="AEL76" s="290">
        <v>575.95843260000004</v>
      </c>
      <c r="AEM76" s="290">
        <v>583.58112119999998</v>
      </c>
      <c r="AEN76" s="290">
        <f>VLOOKUP(C76,'[2]Фін.рез.(витрати)'!$C$8:$AS$94,43,0)</f>
        <v>1918.765746</v>
      </c>
      <c r="AEO76" s="290"/>
      <c r="AEP76" s="290"/>
      <c r="AEQ76" s="8">
        <f t="shared" si="258"/>
        <v>-20190.575597693998</v>
      </c>
      <c r="AER76" s="8">
        <f t="shared" si="259"/>
        <v>-20190.575597693998</v>
      </c>
      <c r="AES76" s="8">
        <f t="shared" si="260"/>
        <v>0</v>
      </c>
      <c r="AET76" s="290">
        <f t="shared" si="342"/>
        <v>0</v>
      </c>
      <c r="AEU76" s="290"/>
      <c r="AEV76" s="143"/>
      <c r="AEW76" s="143"/>
      <c r="AEX76" s="143"/>
      <c r="AEY76" s="143"/>
      <c r="AEZ76" s="143"/>
      <c r="AFA76" s="143"/>
      <c r="AFB76" s="143"/>
      <c r="AFC76" s="143"/>
      <c r="AFD76" s="143"/>
      <c r="AFE76" s="143"/>
      <c r="AFF76" s="143"/>
      <c r="AFG76" s="8">
        <f t="shared" si="343"/>
        <v>0</v>
      </c>
      <c r="AFH76" s="290"/>
      <c r="AFI76" s="290"/>
      <c r="AFJ76" s="290"/>
      <c r="AFK76" s="290"/>
      <c r="AFL76" s="290"/>
      <c r="AFM76" s="290"/>
      <c r="AFN76" s="290"/>
      <c r="AFO76" s="290"/>
      <c r="AFP76" s="290"/>
      <c r="AFQ76" s="290"/>
      <c r="AFR76" s="290"/>
      <c r="AFS76" s="290"/>
      <c r="AFT76" s="8">
        <f t="shared" si="261"/>
        <v>0</v>
      </c>
      <c r="AFU76" s="8">
        <f t="shared" si="262"/>
        <v>0</v>
      </c>
      <c r="AFV76" s="94">
        <f t="shared" si="263"/>
        <v>0</v>
      </c>
      <c r="AFW76" s="293">
        <f t="shared" si="264"/>
        <v>153367.14000000004</v>
      </c>
      <c r="AFX76" s="294">
        <f t="shared" si="265"/>
        <v>223713.01938769067</v>
      </c>
      <c r="AFY76" s="295">
        <f t="shared" si="266"/>
        <v>70345.879387690627</v>
      </c>
      <c r="AFZ76" s="8">
        <f t="shared" si="344"/>
        <v>0</v>
      </c>
      <c r="AGA76" s="95">
        <f t="shared" si="345"/>
        <v>70345.879387690627</v>
      </c>
      <c r="AGB76" s="296">
        <f t="shared" si="267"/>
        <v>184040.56800000006</v>
      </c>
      <c r="AGC76" s="295">
        <f t="shared" si="267"/>
        <v>268455.62326522882</v>
      </c>
      <c r="AGD76" s="295">
        <f t="shared" si="268"/>
        <v>84415.055265228759</v>
      </c>
      <c r="AGE76" s="8">
        <f t="shared" si="269"/>
        <v>0</v>
      </c>
      <c r="AGF76" s="94">
        <f t="shared" si="270"/>
        <v>84415.055265228759</v>
      </c>
      <c r="AGG76" s="107">
        <f t="shared" si="346"/>
        <v>9202.0284000000029</v>
      </c>
      <c r="AGH76" s="140">
        <f t="shared" si="347"/>
        <v>13422.781163261441</v>
      </c>
      <c r="AGI76" s="295">
        <f t="shared" si="271"/>
        <v>4220.7527632614383</v>
      </c>
      <c r="AGJ76" s="8">
        <f t="shared" si="272"/>
        <v>0</v>
      </c>
      <c r="AGK76" s="95">
        <f t="shared" si="273"/>
        <v>4220.7527632614383</v>
      </c>
      <c r="AGL76" s="108">
        <f t="shared" si="348"/>
        <v>193242.59640000007</v>
      </c>
      <c r="AGM76" s="108">
        <f t="shared" si="348"/>
        <v>281878.40442849026</v>
      </c>
      <c r="AGN76" s="297">
        <f t="shared" si="99"/>
        <v>88635.808028490195</v>
      </c>
      <c r="AGO76" s="108">
        <f t="shared" si="274"/>
        <v>0</v>
      </c>
      <c r="AGP76" s="109">
        <f t="shared" si="275"/>
        <v>88635.808028490195</v>
      </c>
      <c r="AGQ76" s="139">
        <f t="shared" si="349"/>
        <v>4.7619047619047623E-2</v>
      </c>
      <c r="AGR76" s="298"/>
      <c r="AGS76" s="298">
        <v>0.05</v>
      </c>
      <c r="AGT76" s="299"/>
      <c r="AGU76" s="177"/>
      <c r="AGV76" s="9"/>
      <c r="AGW76" s="9"/>
      <c r="AGX76" s="9"/>
      <c r="AGY76" s="9"/>
      <c r="AGZ76" s="9"/>
      <c r="AHA76" s="9"/>
      <c r="AHB76" s="9"/>
      <c r="AHC76" s="9"/>
      <c r="AHD76" s="9"/>
      <c r="AHE76" s="9"/>
      <c r="AHF76" s="9"/>
      <c r="AHG76" s="9"/>
      <c r="AHH76" s="9"/>
    </row>
    <row r="77" spans="1:892" s="141" customFormat="1" ht="12.75" outlineLevel="1" x14ac:dyDescent="0.25">
      <c r="A77" s="154">
        <v>507</v>
      </c>
      <c r="B77" s="285">
        <v>3</v>
      </c>
      <c r="C77" s="300" t="s">
        <v>778</v>
      </c>
      <c r="D77" s="301">
        <v>9</v>
      </c>
      <c r="E77" s="149">
        <v>2009</v>
      </c>
      <c r="F77" s="288">
        <f t="shared" si="177"/>
        <v>26464</v>
      </c>
      <c r="G77" s="289">
        <f t="shared" si="178"/>
        <v>22764.249112902224</v>
      </c>
      <c r="H77" s="288">
        <f t="shared" si="179"/>
        <v>-3699.7508870977763</v>
      </c>
      <c r="I77" s="88">
        <f t="shared" si="180"/>
        <v>-3699.7508870977763</v>
      </c>
      <c r="J77" s="88">
        <f t="shared" si="181"/>
        <v>0</v>
      </c>
      <c r="K77" s="290">
        <f t="shared" si="276"/>
        <v>9671.840000000002</v>
      </c>
      <c r="L77" s="143">
        <v>853.02</v>
      </c>
      <c r="M77" s="143">
        <v>853.02</v>
      </c>
      <c r="N77" s="143">
        <v>853.02</v>
      </c>
      <c r="O77" s="143">
        <v>853.02</v>
      </c>
      <c r="P77" s="143">
        <v>853.02</v>
      </c>
      <c r="Q77" s="143">
        <v>853.02</v>
      </c>
      <c r="R77" s="143">
        <v>1138.43</v>
      </c>
      <c r="S77" s="143">
        <v>1138.43</v>
      </c>
      <c r="T77" s="143">
        <v>1138.43</v>
      </c>
      <c r="U77" s="143">
        <v>1138.43</v>
      </c>
      <c r="V77" s="143"/>
      <c r="W77" s="143"/>
      <c r="X77" s="143">
        <f t="shared" si="277"/>
        <v>5451.6481110253471</v>
      </c>
      <c r="Y77" s="290">
        <v>0</v>
      </c>
      <c r="Z77" s="290">
        <v>0</v>
      </c>
      <c r="AA77" s="290">
        <v>0</v>
      </c>
      <c r="AB77" s="290">
        <v>5451.6481110253471</v>
      </c>
      <c r="AC77" s="290">
        <v>0</v>
      </c>
      <c r="AD77" s="290">
        <v>0</v>
      </c>
      <c r="AE77" s="290">
        <v>0</v>
      </c>
      <c r="AF77" s="290">
        <v>0</v>
      </c>
      <c r="AG77" s="290">
        <v>0</v>
      </c>
      <c r="AH77" s="290">
        <v>0</v>
      </c>
      <c r="AI77" s="290"/>
      <c r="AJ77" s="290"/>
      <c r="AK77" s="143"/>
      <c r="AL77" s="143">
        <f t="shared" si="278"/>
        <v>0</v>
      </c>
      <c r="AM77" s="143">
        <f t="shared" si="182"/>
        <v>0</v>
      </c>
      <c r="AN77" s="290">
        <f t="shared" si="279"/>
        <v>1140.02</v>
      </c>
      <c r="AO77" s="143">
        <v>100.25</v>
      </c>
      <c r="AP77" s="143">
        <v>100.25</v>
      </c>
      <c r="AQ77" s="143">
        <v>100.25</v>
      </c>
      <c r="AR77" s="143">
        <v>100.25</v>
      </c>
      <c r="AS77" s="143">
        <v>100.25</v>
      </c>
      <c r="AT77" s="143">
        <v>100.25</v>
      </c>
      <c r="AU77" s="143">
        <v>134.63</v>
      </c>
      <c r="AV77" s="143">
        <v>134.63</v>
      </c>
      <c r="AW77" s="143">
        <v>134.63</v>
      </c>
      <c r="AX77" s="143">
        <v>134.63</v>
      </c>
      <c r="AY77" s="143"/>
      <c r="AZ77" s="143"/>
      <c r="BA77" s="8">
        <f t="shared" si="280"/>
        <v>668.71779467886222</v>
      </c>
      <c r="BB77" s="290">
        <v>0</v>
      </c>
      <c r="BC77" s="290">
        <v>0</v>
      </c>
      <c r="BD77" s="290">
        <v>0</v>
      </c>
      <c r="BE77" s="290">
        <v>668.71779467886222</v>
      </c>
      <c r="BF77" s="290">
        <v>0</v>
      </c>
      <c r="BG77" s="290">
        <v>0</v>
      </c>
      <c r="BH77" s="290">
        <v>0</v>
      </c>
      <c r="BI77" s="290">
        <v>0</v>
      </c>
      <c r="BJ77" s="290">
        <v>0</v>
      </c>
      <c r="BK77" s="290">
        <v>0</v>
      </c>
      <c r="BL77" s="290"/>
      <c r="BM77" s="290"/>
      <c r="BN77" s="143"/>
      <c r="BO77" s="8">
        <f t="shared" si="183"/>
        <v>0</v>
      </c>
      <c r="BP77" s="8">
        <f t="shared" si="184"/>
        <v>0</v>
      </c>
      <c r="BQ77" s="290">
        <f t="shared" si="281"/>
        <v>985.88</v>
      </c>
      <c r="BR77" s="143">
        <v>93.82</v>
      </c>
      <c r="BS77" s="263">
        <v>93.82</v>
      </c>
      <c r="BT77" s="143">
        <v>93.82</v>
      </c>
      <c r="BU77" s="143">
        <v>93.82</v>
      </c>
      <c r="BV77" s="143">
        <v>93.82</v>
      </c>
      <c r="BW77" s="143">
        <v>93.82</v>
      </c>
      <c r="BX77" s="143">
        <v>105.74</v>
      </c>
      <c r="BY77" s="143">
        <v>105.74</v>
      </c>
      <c r="BZ77" s="143">
        <v>105.74</v>
      </c>
      <c r="CA77" s="143">
        <v>105.74</v>
      </c>
      <c r="CB77" s="143"/>
      <c r="CC77" s="143"/>
      <c r="CD77" s="290">
        <f t="shared" si="282"/>
        <v>1054.2665461873999</v>
      </c>
      <c r="CE77" s="290">
        <v>109.084051895</v>
      </c>
      <c r="CF77" s="290">
        <v>106.65479618430001</v>
      </c>
      <c r="CG77" s="290">
        <v>106.40435806000001</v>
      </c>
      <c r="CH77" s="290">
        <v>105.86475445000001</v>
      </c>
      <c r="CI77" s="290">
        <v>106.3526631531</v>
      </c>
      <c r="CJ77" s="290">
        <v>106.355196675</v>
      </c>
      <c r="CK77" s="290">
        <v>103.87486655000001</v>
      </c>
      <c r="CL77" s="290">
        <v>103.06335221000001</v>
      </c>
      <c r="CM77" s="290">
        <v>102.31773006</v>
      </c>
      <c r="CN77" s="290">
        <v>104.29477695</v>
      </c>
      <c r="CO77" s="290"/>
      <c r="CP77" s="290"/>
      <c r="CQ77" s="143"/>
      <c r="CR77" s="8">
        <f t="shared" si="185"/>
        <v>0</v>
      </c>
      <c r="CS77" s="8">
        <f t="shared" si="186"/>
        <v>0</v>
      </c>
      <c r="CT77" s="290">
        <f t="shared" si="283"/>
        <v>298.32</v>
      </c>
      <c r="CU77" s="290">
        <v>28.32</v>
      </c>
      <c r="CV77" s="143">
        <v>28.32</v>
      </c>
      <c r="CW77" s="143">
        <v>28.32</v>
      </c>
      <c r="CX77" s="143">
        <v>28.32</v>
      </c>
      <c r="CY77" s="143">
        <v>28.32</v>
      </c>
      <c r="CZ77" s="143">
        <v>28.32</v>
      </c>
      <c r="DA77" s="143">
        <v>32.1</v>
      </c>
      <c r="DB77" s="143">
        <v>32.1</v>
      </c>
      <c r="DC77" s="143">
        <v>32.1</v>
      </c>
      <c r="DD77" s="143">
        <v>32.1</v>
      </c>
      <c r="DE77" s="143"/>
      <c r="DF77" s="143"/>
      <c r="DG77" s="290">
        <f t="shared" si="284"/>
        <v>319.32814729820001</v>
      </c>
      <c r="DH77" s="290">
        <v>33.040608485</v>
      </c>
      <c r="DI77" s="290">
        <v>32.304808104900005</v>
      </c>
      <c r="DJ77" s="290">
        <v>32.228952579999998</v>
      </c>
      <c r="DK77" s="290">
        <v>32.065511350000001</v>
      </c>
      <c r="DL77" s="290">
        <v>32.213294643300003</v>
      </c>
      <c r="DM77" s="290">
        <v>32.214062025000004</v>
      </c>
      <c r="DN77" s="290">
        <v>31.46279165</v>
      </c>
      <c r="DO77" s="290">
        <v>31.216991029999999</v>
      </c>
      <c r="DP77" s="290">
        <v>30.991148580000001</v>
      </c>
      <c r="DQ77" s="290">
        <v>31.589978850000001</v>
      </c>
      <c r="DR77" s="290"/>
      <c r="DS77" s="290"/>
      <c r="DT77" s="143">
        <f t="shared" si="285"/>
        <v>21.008147298200015</v>
      </c>
      <c r="DU77" s="8">
        <f t="shared" si="187"/>
        <v>0</v>
      </c>
      <c r="DV77" s="8">
        <f t="shared" si="286"/>
        <v>21.008147298200015</v>
      </c>
      <c r="DW77" s="290">
        <f t="shared" si="176"/>
        <v>426.80000000000007</v>
      </c>
      <c r="DX77" s="290">
        <v>37.56</v>
      </c>
      <c r="DY77" s="143">
        <v>37.56</v>
      </c>
      <c r="DZ77" s="143">
        <v>37.56</v>
      </c>
      <c r="EA77" s="143">
        <v>37.56</v>
      </c>
      <c r="EB77" s="143">
        <v>37.56</v>
      </c>
      <c r="EC77" s="143">
        <v>37.56</v>
      </c>
      <c r="ED77" s="143">
        <v>50.36</v>
      </c>
      <c r="EE77" s="143">
        <v>50.36</v>
      </c>
      <c r="EF77" s="143">
        <v>50.36</v>
      </c>
      <c r="EG77" s="143">
        <v>50.36</v>
      </c>
      <c r="EH77" s="143"/>
      <c r="EI77" s="143"/>
      <c r="EJ77" s="143"/>
      <c r="EK77" s="290">
        <f t="shared" si="287"/>
        <v>248.38443466675045</v>
      </c>
      <c r="EL77" s="290">
        <v>0</v>
      </c>
      <c r="EM77" s="290">
        <v>0</v>
      </c>
      <c r="EN77" s="290">
        <v>0</v>
      </c>
      <c r="EO77" s="290">
        <v>248.38443466675045</v>
      </c>
      <c r="EP77" s="290">
        <v>0</v>
      </c>
      <c r="EQ77" s="290">
        <v>0</v>
      </c>
      <c r="ER77" s="290">
        <v>0</v>
      </c>
      <c r="ES77" s="290">
        <v>0</v>
      </c>
      <c r="ET77" s="290">
        <v>0</v>
      </c>
      <c r="EU77" s="290">
        <v>0</v>
      </c>
      <c r="EV77" s="290"/>
      <c r="EW77" s="290"/>
      <c r="EX77" s="8">
        <f t="shared" si="188"/>
        <v>-178.41556533324962</v>
      </c>
      <c r="EY77" s="8">
        <f t="shared" si="288"/>
        <v>-178.41556533324962</v>
      </c>
      <c r="EZ77" s="8">
        <f t="shared" si="289"/>
        <v>0</v>
      </c>
      <c r="FA77" s="290">
        <f t="shared" si="290"/>
        <v>4165.68</v>
      </c>
      <c r="FB77" s="290">
        <v>366.44</v>
      </c>
      <c r="FC77" s="143">
        <v>366.44</v>
      </c>
      <c r="FD77" s="143">
        <v>366.44</v>
      </c>
      <c r="FE77" s="143">
        <v>366.44</v>
      </c>
      <c r="FF77" s="143">
        <v>366.44</v>
      </c>
      <c r="FG77" s="143">
        <v>366.44</v>
      </c>
      <c r="FH77" s="143">
        <v>491.76</v>
      </c>
      <c r="FI77" s="143">
        <v>491.76</v>
      </c>
      <c r="FJ77" s="143">
        <v>491.76</v>
      </c>
      <c r="FK77" s="143">
        <v>491.76</v>
      </c>
      <c r="FL77" s="143"/>
      <c r="FM77" s="143"/>
      <c r="FN77" s="8">
        <f t="shared" si="291"/>
        <v>5307.3427113288617</v>
      </c>
      <c r="FO77" s="290">
        <v>0</v>
      </c>
      <c r="FP77" s="290">
        <v>0</v>
      </c>
      <c r="FQ77" s="290">
        <v>0</v>
      </c>
      <c r="FR77" s="290">
        <v>2420.1815332119177</v>
      </c>
      <c r="FS77" s="290">
        <v>0</v>
      </c>
      <c r="FT77" s="290">
        <v>0</v>
      </c>
      <c r="FU77" s="290">
        <v>0</v>
      </c>
      <c r="FV77" s="290">
        <v>0</v>
      </c>
      <c r="FW77" s="290">
        <v>0</v>
      </c>
      <c r="FX77" s="290">
        <v>2887.1611781169445</v>
      </c>
      <c r="FY77" s="290"/>
      <c r="FZ77" s="290"/>
      <c r="GA77" s="143">
        <f t="shared" si="292"/>
        <v>1141.6627113288614</v>
      </c>
      <c r="GB77" s="8">
        <f t="shared" si="293"/>
        <v>0</v>
      </c>
      <c r="GC77" s="8">
        <f t="shared" si="294"/>
        <v>1141.6627113288614</v>
      </c>
      <c r="GD77" s="290">
        <f t="shared" si="295"/>
        <v>0</v>
      </c>
      <c r="GE77" s="143"/>
      <c r="GF77" s="143"/>
      <c r="GG77" s="143"/>
      <c r="GH77" s="143"/>
      <c r="GI77" s="143"/>
      <c r="GJ77" s="143"/>
      <c r="GK77" s="143"/>
      <c r="GL77" s="143"/>
      <c r="GM77" s="143"/>
      <c r="GN77" s="143"/>
      <c r="GO77" s="143"/>
      <c r="GP77" s="143"/>
      <c r="GQ77" s="8">
        <f t="shared" si="296"/>
        <v>0</v>
      </c>
      <c r="GR77" s="290">
        <v>0</v>
      </c>
      <c r="GS77" s="290">
        <f>VLOOKUP(C77,'[2]Фін.рез.(витрати)'!$C$8:$V$94,20,0)</f>
        <v>0</v>
      </c>
      <c r="GT77" s="290"/>
      <c r="GU77" s="290"/>
      <c r="GV77" s="143">
        <f t="shared" si="297"/>
        <v>0</v>
      </c>
      <c r="GW77" s="8">
        <f t="shared" si="189"/>
        <v>0</v>
      </c>
      <c r="GX77" s="8">
        <f t="shared" si="190"/>
        <v>0</v>
      </c>
      <c r="GY77" s="290">
        <f t="shared" si="298"/>
        <v>9775.4600000000009</v>
      </c>
      <c r="GZ77" s="290">
        <v>865.07</v>
      </c>
      <c r="HA77" s="143">
        <v>865.07</v>
      </c>
      <c r="HB77" s="143">
        <v>865.07</v>
      </c>
      <c r="HC77" s="143">
        <v>865.07</v>
      </c>
      <c r="HD77" s="143">
        <v>865.07</v>
      </c>
      <c r="HE77" s="143">
        <v>865.07</v>
      </c>
      <c r="HF77" s="143">
        <v>1146.26</v>
      </c>
      <c r="HG77" s="143">
        <v>1146.26</v>
      </c>
      <c r="HH77" s="143">
        <v>1146.26</v>
      </c>
      <c r="HI77" s="143">
        <v>1146.26</v>
      </c>
      <c r="HJ77" s="143"/>
      <c r="HK77" s="143"/>
      <c r="HL77" s="8">
        <f t="shared" si="299"/>
        <v>9714.5613677168003</v>
      </c>
      <c r="HM77" s="290">
        <v>1253.3501452544619</v>
      </c>
      <c r="HN77" s="290">
        <v>925.98345658468838</v>
      </c>
      <c r="HO77" s="290">
        <v>1087.8131484470769</v>
      </c>
      <c r="HP77" s="290">
        <v>992.60518187097921</v>
      </c>
      <c r="HQ77" s="290">
        <v>930.76302817391741</v>
      </c>
      <c r="HR77" s="290">
        <v>928.54815201804649</v>
      </c>
      <c r="HS77" s="290">
        <v>855.60350229926246</v>
      </c>
      <c r="HT77" s="290">
        <v>850.59026902761468</v>
      </c>
      <c r="HU77" s="290">
        <v>956.16098697485779</v>
      </c>
      <c r="HV77" s="290">
        <v>933.14349706589633</v>
      </c>
      <c r="HW77" s="290"/>
      <c r="HX77" s="290"/>
      <c r="HY77" s="8">
        <f t="shared" si="191"/>
        <v>-60.898632283200641</v>
      </c>
      <c r="HZ77" s="8">
        <f t="shared" si="192"/>
        <v>-60.898632283200641</v>
      </c>
      <c r="IA77" s="8">
        <f t="shared" si="193"/>
        <v>0</v>
      </c>
      <c r="IB77" s="291">
        <f t="shared" si="300"/>
        <v>27831.450000000012</v>
      </c>
      <c r="IC77" s="291">
        <v>2823.76</v>
      </c>
      <c r="ID77" s="150">
        <v>2823.76</v>
      </c>
      <c r="IE77" s="150">
        <v>2823.76</v>
      </c>
      <c r="IF77" s="291">
        <v>2417.61</v>
      </c>
      <c r="IG77" s="291">
        <v>2823.76</v>
      </c>
      <c r="IH77" s="291">
        <v>2823.76</v>
      </c>
      <c r="II77" s="291">
        <v>2823.76</v>
      </c>
      <c r="IJ77" s="291">
        <v>2823.76</v>
      </c>
      <c r="IK77" s="291">
        <v>2823.76</v>
      </c>
      <c r="IL77" s="291">
        <v>2823.76</v>
      </c>
      <c r="IM77" s="291"/>
      <c r="IN77" s="291"/>
      <c r="IO77" s="88">
        <f t="shared" si="301"/>
        <v>43569.924121261844</v>
      </c>
      <c r="IP77" s="290">
        <v>3251.7982375008123</v>
      </c>
      <c r="IQ77" s="290">
        <v>4363.8608874255224</v>
      </c>
      <c r="IR77" s="290">
        <v>4800.0401767950125</v>
      </c>
      <c r="IS77" s="290">
        <v>4216.1390156596517</v>
      </c>
      <c r="IT77" s="290">
        <v>4278.785188855034</v>
      </c>
      <c r="IU77" s="290">
        <v>4536.0160560520198</v>
      </c>
      <c r="IV77" s="290">
        <v>4804.8836658294213</v>
      </c>
      <c r="IW77" s="290">
        <v>4869.9455733446439</v>
      </c>
      <c r="IX77" s="290">
        <v>4094.5240575096282</v>
      </c>
      <c r="IY77" s="290">
        <v>4353.931262290097</v>
      </c>
      <c r="IZ77" s="290"/>
      <c r="JA77" s="290"/>
      <c r="JB77" s="150">
        <f t="shared" si="194"/>
        <v>15738.474121261832</v>
      </c>
      <c r="JC77" s="88">
        <f t="shared" si="195"/>
        <v>0</v>
      </c>
      <c r="JD77" s="88">
        <f t="shared" si="196"/>
        <v>15738.474121261832</v>
      </c>
      <c r="JE77" s="291">
        <f t="shared" si="302"/>
        <v>0</v>
      </c>
      <c r="JF77" s="291">
        <v>0</v>
      </c>
      <c r="JG77" s="150">
        <v>0</v>
      </c>
      <c r="JH77" s="150">
        <v>0</v>
      </c>
      <c r="JI77" s="150">
        <v>0</v>
      </c>
      <c r="JJ77" s="150">
        <v>0</v>
      </c>
      <c r="JK77" s="150">
        <v>0</v>
      </c>
      <c r="JL77" s="150">
        <v>0</v>
      </c>
      <c r="JM77" s="150">
        <v>0</v>
      </c>
      <c r="JN77" s="150">
        <v>0</v>
      </c>
      <c r="JO77" s="150">
        <v>0</v>
      </c>
      <c r="JP77" s="150"/>
      <c r="JQ77" s="150"/>
      <c r="JR77" s="291">
        <f t="shared" si="303"/>
        <v>0</v>
      </c>
      <c r="JS77" s="290">
        <v>0</v>
      </c>
      <c r="JT77" s="290">
        <v>0</v>
      </c>
      <c r="JU77" s="290">
        <v>0</v>
      </c>
      <c r="JV77" s="290">
        <v>0</v>
      </c>
      <c r="JW77" s="290">
        <v>0</v>
      </c>
      <c r="JX77" s="290">
        <v>0</v>
      </c>
      <c r="JY77" s="290">
        <v>0</v>
      </c>
      <c r="JZ77" s="290">
        <v>0</v>
      </c>
      <c r="KA77" s="290">
        <v>0</v>
      </c>
      <c r="KB77" s="290">
        <v>0</v>
      </c>
      <c r="KC77" s="290"/>
      <c r="KD77" s="290"/>
      <c r="KE77" s="150">
        <f t="shared" si="197"/>
        <v>0</v>
      </c>
      <c r="KF77" s="88">
        <f t="shared" si="198"/>
        <v>0</v>
      </c>
      <c r="KG77" s="88">
        <f t="shared" si="199"/>
        <v>0</v>
      </c>
      <c r="KH77" s="291">
        <f t="shared" si="304"/>
        <v>3754.52</v>
      </c>
      <c r="KI77" s="291">
        <v>330.28</v>
      </c>
      <c r="KJ77" s="150">
        <v>330.28</v>
      </c>
      <c r="KK77" s="150">
        <v>330.28</v>
      </c>
      <c r="KL77" s="150">
        <v>330.28</v>
      </c>
      <c r="KM77" s="150">
        <v>330.28</v>
      </c>
      <c r="KN77" s="150">
        <v>330.28</v>
      </c>
      <c r="KO77" s="150">
        <v>443.21</v>
      </c>
      <c r="KP77" s="150">
        <v>443.21</v>
      </c>
      <c r="KQ77" s="150">
        <v>443.21</v>
      </c>
      <c r="KR77" s="150">
        <v>443.21</v>
      </c>
      <c r="KS77" s="150"/>
      <c r="KT77" s="150"/>
      <c r="KU77" s="88">
        <f t="shared" si="305"/>
        <v>5235.7820018996563</v>
      </c>
      <c r="KV77" s="290">
        <v>449.96355541631601</v>
      </c>
      <c r="KW77" s="290">
        <v>481.10941216705595</v>
      </c>
      <c r="KX77" s="290">
        <v>478.07280649036585</v>
      </c>
      <c r="KY77" s="290">
        <v>454.66589668245848</v>
      </c>
      <c r="KZ77" s="290">
        <v>474.32883458773779</v>
      </c>
      <c r="LA77" s="290">
        <v>610.47016410260119</v>
      </c>
      <c r="LB77" s="290">
        <v>566.56886063472132</v>
      </c>
      <c r="LC77" s="290">
        <v>562.59139850243321</v>
      </c>
      <c r="LD77" s="290">
        <v>580.19734566817067</v>
      </c>
      <c r="LE77" s="290">
        <v>577.81372764779667</v>
      </c>
      <c r="LF77" s="290"/>
      <c r="LG77" s="290"/>
      <c r="LH77" s="150">
        <f t="shared" si="306"/>
        <v>1481.2620018996563</v>
      </c>
      <c r="LI77" s="88">
        <f t="shared" si="200"/>
        <v>0</v>
      </c>
      <c r="LJ77" s="88">
        <f t="shared" si="201"/>
        <v>1481.2620018996563</v>
      </c>
      <c r="LK77" s="88">
        <f t="shared" si="307"/>
        <v>0</v>
      </c>
      <c r="LL77" s="150"/>
      <c r="LM77" s="150"/>
      <c r="LN77" s="150"/>
      <c r="LO77" s="150"/>
      <c r="LP77" s="150"/>
      <c r="LQ77" s="150"/>
      <c r="LR77" s="150"/>
      <c r="LS77" s="150"/>
      <c r="LT77" s="150"/>
      <c r="LU77" s="150"/>
      <c r="LV77" s="150"/>
      <c r="LW77" s="150"/>
      <c r="LX77" s="88">
        <f t="shared" si="202"/>
        <v>0</v>
      </c>
      <c r="LY77" s="150"/>
      <c r="LZ77" s="150"/>
      <c r="MA77" s="150"/>
      <c r="MB77" s="150"/>
      <c r="MC77" s="150"/>
      <c r="MD77" s="150"/>
      <c r="ME77" s="150"/>
      <c r="MF77" s="150"/>
      <c r="MG77" s="150"/>
      <c r="MH77" s="150"/>
      <c r="MI77" s="150"/>
      <c r="MJ77" s="291">
        <v>0</v>
      </c>
      <c r="MK77" s="150"/>
      <c r="ML77" s="88">
        <f t="shared" si="203"/>
        <v>0</v>
      </c>
      <c r="MM77" s="88">
        <f t="shared" si="204"/>
        <v>0</v>
      </c>
      <c r="MN77" s="88">
        <f t="shared" si="308"/>
        <v>33212.239999999998</v>
      </c>
      <c r="MO77" s="88">
        <v>3299.58</v>
      </c>
      <c r="MP77" s="150">
        <v>3299.58</v>
      </c>
      <c r="MQ77" s="150">
        <v>3299.58</v>
      </c>
      <c r="MR77" s="150">
        <v>3299.58</v>
      </c>
      <c r="MS77" s="150">
        <v>3299.58</v>
      </c>
      <c r="MT77" s="150">
        <v>3299.58</v>
      </c>
      <c r="MU77" s="150">
        <v>3353.69</v>
      </c>
      <c r="MV77" s="150">
        <v>3353.69</v>
      </c>
      <c r="MW77" s="150">
        <v>3353.69</v>
      </c>
      <c r="MX77" s="150">
        <v>3353.69</v>
      </c>
      <c r="MY77" s="150"/>
      <c r="MZ77" s="150"/>
      <c r="NA77" s="88">
        <f t="shared" si="309"/>
        <v>97158.918258912672</v>
      </c>
      <c r="NB77" s="8">
        <v>0</v>
      </c>
      <c r="NC77" s="8">
        <v>25684.711617860728</v>
      </c>
      <c r="ND77" s="8">
        <v>0</v>
      </c>
      <c r="NE77" s="8">
        <v>0</v>
      </c>
      <c r="NF77" s="8">
        <v>0</v>
      </c>
      <c r="NG77" s="8">
        <v>742.60473047535243</v>
      </c>
      <c r="NH77" s="8">
        <v>0</v>
      </c>
      <c r="NI77" s="8">
        <v>40149.356</v>
      </c>
      <c r="NJ77" s="8">
        <v>23744.442800632212</v>
      </c>
      <c r="NK77" s="8">
        <v>6837.8031099443797</v>
      </c>
      <c r="NL77" s="8"/>
      <c r="NM77" s="8"/>
      <c r="NN77" s="150">
        <f t="shared" si="310"/>
        <v>63946.678258912674</v>
      </c>
      <c r="NO77" s="88">
        <f t="shared" si="205"/>
        <v>0</v>
      </c>
      <c r="NP77" s="88">
        <f t="shared" si="206"/>
        <v>63946.678258912674</v>
      </c>
      <c r="NQ77" s="86">
        <f t="shared" si="207"/>
        <v>12215.659999999998</v>
      </c>
      <c r="NR77" s="289">
        <f t="shared" si="208"/>
        <v>3964.53</v>
      </c>
      <c r="NS77" s="288">
        <f t="shared" si="209"/>
        <v>-8251.1299999999974</v>
      </c>
      <c r="NT77" s="88">
        <f t="shared" si="210"/>
        <v>-8251.1299999999974</v>
      </c>
      <c r="NU77" s="88">
        <f t="shared" si="211"/>
        <v>0</v>
      </c>
      <c r="NV77" s="290">
        <f t="shared" si="311"/>
        <v>3484.7599999999993</v>
      </c>
      <c r="NW77" s="290">
        <v>317.02</v>
      </c>
      <c r="NX77" s="143">
        <v>317.02</v>
      </c>
      <c r="NY77" s="143">
        <v>317.02</v>
      </c>
      <c r="NZ77" s="290">
        <v>317.02</v>
      </c>
      <c r="OA77" s="290">
        <v>317.02</v>
      </c>
      <c r="OB77" s="290">
        <v>317.02</v>
      </c>
      <c r="OC77" s="290">
        <v>395.66</v>
      </c>
      <c r="OD77" s="290">
        <v>395.66</v>
      </c>
      <c r="OE77" s="290">
        <v>395.66</v>
      </c>
      <c r="OF77" s="290">
        <v>395.66</v>
      </c>
      <c r="OG77" s="290"/>
      <c r="OH77" s="290"/>
      <c r="OI77" s="8">
        <f t="shared" si="312"/>
        <v>3964.53</v>
      </c>
      <c r="OJ77" s="8">
        <v>3964.53</v>
      </c>
      <c r="OK77" s="8">
        <v>0</v>
      </c>
      <c r="OL77" s="8">
        <v>0</v>
      </c>
      <c r="OM77" s="8"/>
      <c r="ON77" s="8">
        <v>0</v>
      </c>
      <c r="OO77" s="8">
        <v>0</v>
      </c>
      <c r="OP77" s="8">
        <v>0</v>
      </c>
      <c r="OQ77" s="8">
        <v>0</v>
      </c>
      <c r="OR77" s="8">
        <v>0</v>
      </c>
      <c r="OS77" s="8">
        <v>0</v>
      </c>
      <c r="OT77" s="8"/>
      <c r="OU77" s="8"/>
      <c r="OV77" s="143">
        <f t="shared" si="313"/>
        <v>479.77000000000089</v>
      </c>
      <c r="OW77" s="8">
        <f t="shared" si="212"/>
        <v>0</v>
      </c>
      <c r="OX77" s="8">
        <f t="shared" si="213"/>
        <v>479.77000000000089</v>
      </c>
      <c r="OY77" s="290">
        <f t="shared" si="314"/>
        <v>2778.5400000000004</v>
      </c>
      <c r="OZ77" s="290">
        <v>264.99</v>
      </c>
      <c r="PA77" s="143">
        <v>264.99</v>
      </c>
      <c r="PB77" s="143">
        <v>264.99</v>
      </c>
      <c r="PC77" s="143">
        <v>264.99</v>
      </c>
      <c r="PD77" s="143">
        <v>264.99</v>
      </c>
      <c r="PE77" s="143">
        <v>264.99</v>
      </c>
      <c r="PF77" s="143">
        <v>297.14999999999998</v>
      </c>
      <c r="PG77" s="143">
        <v>297.14999999999998</v>
      </c>
      <c r="PH77" s="143">
        <v>297.14999999999998</v>
      </c>
      <c r="PI77" s="143">
        <v>297.14999999999998</v>
      </c>
      <c r="PJ77" s="143"/>
      <c r="PK77" s="143"/>
      <c r="PL77" s="8">
        <f t="shared" si="315"/>
        <v>0</v>
      </c>
      <c r="PM77" s="290">
        <v>0</v>
      </c>
      <c r="PN77" s="290">
        <v>0</v>
      </c>
      <c r="PO77" s="290">
        <v>0</v>
      </c>
      <c r="PP77" s="290">
        <v>0</v>
      </c>
      <c r="PQ77" s="290">
        <v>0</v>
      </c>
      <c r="PR77" s="290">
        <v>0</v>
      </c>
      <c r="PS77" s="290">
        <v>0</v>
      </c>
      <c r="PT77" s="290">
        <v>0</v>
      </c>
      <c r="PU77" s="290">
        <v>0</v>
      </c>
      <c r="PV77" s="290">
        <v>0</v>
      </c>
      <c r="PW77" s="290"/>
      <c r="PX77" s="290"/>
      <c r="PY77" s="143">
        <f t="shared" si="316"/>
        <v>-2778.5400000000004</v>
      </c>
      <c r="PZ77" s="8">
        <f t="shared" si="214"/>
        <v>-2778.5400000000004</v>
      </c>
      <c r="QA77" s="8">
        <f t="shared" si="215"/>
        <v>0</v>
      </c>
      <c r="QB77" s="290">
        <f t="shared" si="317"/>
        <v>555.31999999999994</v>
      </c>
      <c r="QC77" s="290">
        <v>49.22</v>
      </c>
      <c r="QD77" s="143">
        <v>49.22</v>
      </c>
      <c r="QE77" s="143">
        <v>49.22</v>
      </c>
      <c r="QF77" s="143">
        <v>49.22</v>
      </c>
      <c r="QG77" s="143">
        <v>49.22</v>
      </c>
      <c r="QH77" s="143">
        <v>49.22</v>
      </c>
      <c r="QI77" s="143">
        <v>65</v>
      </c>
      <c r="QJ77" s="143">
        <v>65</v>
      </c>
      <c r="QK77" s="143">
        <v>65</v>
      </c>
      <c r="QL77" s="143">
        <v>65</v>
      </c>
      <c r="QM77" s="143"/>
      <c r="QN77" s="143"/>
      <c r="QO77" s="8">
        <f t="shared" si="318"/>
        <v>0</v>
      </c>
      <c r="QP77" s="290">
        <v>0</v>
      </c>
      <c r="QQ77" s="290">
        <v>0</v>
      </c>
      <c r="QR77" s="290">
        <v>0</v>
      </c>
      <c r="QS77" s="290"/>
      <c r="QT77" s="290">
        <v>0</v>
      </c>
      <c r="QU77" s="290"/>
      <c r="QV77" s="290"/>
      <c r="QW77" s="290">
        <v>0</v>
      </c>
      <c r="QX77" s="290"/>
      <c r="QY77" s="290">
        <v>0</v>
      </c>
      <c r="QZ77" s="290"/>
      <c r="RA77" s="290"/>
      <c r="RB77" s="143">
        <f t="shared" si="319"/>
        <v>-555.31999999999994</v>
      </c>
      <c r="RC77" s="8">
        <f t="shared" si="216"/>
        <v>-555.31999999999994</v>
      </c>
      <c r="RD77" s="8">
        <f t="shared" si="217"/>
        <v>0</v>
      </c>
      <c r="RE77" s="290">
        <f t="shared" si="320"/>
        <v>3329.3399999999997</v>
      </c>
      <c r="RF77" s="8">
        <v>302.35000000000002</v>
      </c>
      <c r="RG77" s="143">
        <v>302.35000000000002</v>
      </c>
      <c r="RH77" s="143">
        <v>302.35000000000002</v>
      </c>
      <c r="RI77" s="143">
        <v>302.35000000000002</v>
      </c>
      <c r="RJ77" s="143">
        <v>302.35000000000002</v>
      </c>
      <c r="RK77" s="143">
        <v>302.35000000000002</v>
      </c>
      <c r="RL77" s="292">
        <v>378.81</v>
      </c>
      <c r="RM77" s="143">
        <v>378.81</v>
      </c>
      <c r="RN77" s="143">
        <v>378.81</v>
      </c>
      <c r="RO77" s="143">
        <v>378.81</v>
      </c>
      <c r="RP77" s="143"/>
      <c r="RQ77" s="143"/>
      <c r="RR77" s="8">
        <f t="shared" si="321"/>
        <v>0</v>
      </c>
      <c r="RS77" s="290">
        <v>0</v>
      </c>
      <c r="RT77" s="290"/>
      <c r="RU77" s="290">
        <v>0</v>
      </c>
      <c r="RV77" s="290">
        <v>0</v>
      </c>
      <c r="RW77" s="290">
        <v>0</v>
      </c>
      <c r="RX77" s="290">
        <v>0</v>
      </c>
      <c r="RY77" s="290"/>
      <c r="RZ77" s="290">
        <v>0</v>
      </c>
      <c r="SA77" s="290">
        <v>0</v>
      </c>
      <c r="SB77" s="290">
        <v>0</v>
      </c>
      <c r="SC77" s="290"/>
      <c r="SD77" s="290"/>
      <c r="SE77" s="8">
        <f t="shared" si="218"/>
        <v>-3329.3399999999997</v>
      </c>
      <c r="SF77" s="8">
        <f t="shared" si="219"/>
        <v>-3329.3399999999997</v>
      </c>
      <c r="SG77" s="8">
        <f t="shared" si="220"/>
        <v>0</v>
      </c>
      <c r="SH77" s="290">
        <f t="shared" si="322"/>
        <v>1456.52</v>
      </c>
      <c r="SI77" s="290">
        <v>138.41999999999999</v>
      </c>
      <c r="SJ77" s="143">
        <v>138.41999999999999</v>
      </c>
      <c r="SK77" s="143">
        <v>138.41999999999999</v>
      </c>
      <c r="SL77" s="143">
        <v>138.41999999999999</v>
      </c>
      <c r="SM77" s="143">
        <v>138.41999999999999</v>
      </c>
      <c r="SN77" s="143">
        <v>138.41999999999999</v>
      </c>
      <c r="SO77" s="143">
        <v>156.5</v>
      </c>
      <c r="SP77" s="143">
        <v>156.5</v>
      </c>
      <c r="SQ77" s="143">
        <v>156.5</v>
      </c>
      <c r="SR77" s="143">
        <v>156.5</v>
      </c>
      <c r="SS77" s="143"/>
      <c r="ST77" s="143"/>
      <c r="SU77" s="8">
        <f t="shared" si="323"/>
        <v>0</v>
      </c>
      <c r="SV77" s="290">
        <v>0</v>
      </c>
      <c r="SW77" s="290">
        <v>0</v>
      </c>
      <c r="SX77" s="290">
        <v>0</v>
      </c>
      <c r="SY77" s="290">
        <v>0</v>
      </c>
      <c r="SZ77" s="290">
        <v>0</v>
      </c>
      <c r="TA77" s="290"/>
      <c r="TB77" s="290"/>
      <c r="TC77" s="290">
        <v>0</v>
      </c>
      <c r="TD77" s="290">
        <v>0</v>
      </c>
      <c r="TE77" s="290">
        <f>VLOOKUP(C77,'[2]Фін.рез.(витрати)'!$C$8:$AH$94,32,0)</f>
        <v>0</v>
      </c>
      <c r="TF77" s="290"/>
      <c r="TG77" s="290"/>
      <c r="TH77" s="8">
        <f t="shared" si="221"/>
        <v>-1456.52</v>
      </c>
      <c r="TI77" s="8">
        <f t="shared" si="222"/>
        <v>-1456.52</v>
      </c>
      <c r="TJ77" s="8">
        <f t="shared" si="223"/>
        <v>0</v>
      </c>
      <c r="TK77" s="290">
        <f t="shared" si="324"/>
        <v>570.21999999999991</v>
      </c>
      <c r="TL77" s="290">
        <v>50.23</v>
      </c>
      <c r="TM77" s="143">
        <v>50.23</v>
      </c>
      <c r="TN77" s="143">
        <v>50.23</v>
      </c>
      <c r="TO77" s="143">
        <v>50.23</v>
      </c>
      <c r="TP77" s="143">
        <v>50.23</v>
      </c>
      <c r="TQ77" s="143">
        <v>50.23</v>
      </c>
      <c r="TR77" s="143">
        <v>67.209999999999994</v>
      </c>
      <c r="TS77" s="143">
        <v>67.209999999999994</v>
      </c>
      <c r="TT77" s="143">
        <v>67.209999999999994</v>
      </c>
      <c r="TU77" s="143">
        <v>67.209999999999994</v>
      </c>
      <c r="TV77" s="143"/>
      <c r="TW77" s="143"/>
      <c r="TX77" s="8">
        <f t="shared" si="325"/>
        <v>0</v>
      </c>
      <c r="TY77" s="290">
        <v>0</v>
      </c>
      <c r="TZ77" s="290">
        <v>0</v>
      </c>
      <c r="UA77" s="290">
        <v>0</v>
      </c>
      <c r="UB77" s="290">
        <v>0</v>
      </c>
      <c r="UC77" s="290">
        <v>0</v>
      </c>
      <c r="UD77" s="290">
        <v>0</v>
      </c>
      <c r="UE77" s="290">
        <v>0</v>
      </c>
      <c r="UF77" s="290">
        <v>0</v>
      </c>
      <c r="UG77" s="290">
        <v>0</v>
      </c>
      <c r="UH77" s="290">
        <f>VLOOKUP(C77,'[2]Фін.рез.(витрати)'!$C$8:$AI$94,33,0)</f>
        <v>0</v>
      </c>
      <c r="UI77" s="290"/>
      <c r="UJ77" s="290"/>
      <c r="UK77" s="8">
        <f t="shared" si="224"/>
        <v>-570.21999999999991</v>
      </c>
      <c r="UL77" s="8">
        <f t="shared" si="225"/>
        <v>-570.21999999999991</v>
      </c>
      <c r="UM77" s="8">
        <f t="shared" si="226"/>
        <v>0</v>
      </c>
      <c r="UN77" s="290">
        <f t="shared" si="326"/>
        <v>40.96</v>
      </c>
      <c r="UO77" s="290">
        <v>3.62</v>
      </c>
      <c r="UP77" s="143">
        <v>3.62</v>
      </c>
      <c r="UQ77" s="143">
        <v>3.62</v>
      </c>
      <c r="UR77" s="143">
        <v>3.62</v>
      </c>
      <c r="US77" s="143">
        <v>3.62</v>
      </c>
      <c r="UT77" s="143">
        <v>3.62</v>
      </c>
      <c r="UU77" s="143">
        <v>4.8099999999999996</v>
      </c>
      <c r="UV77" s="143">
        <v>4.8099999999999996</v>
      </c>
      <c r="UW77" s="143">
        <v>4.8099999999999996</v>
      </c>
      <c r="UX77" s="143">
        <v>4.8099999999999996</v>
      </c>
      <c r="UY77" s="143"/>
      <c r="UZ77" s="143"/>
      <c r="VA77" s="8">
        <f t="shared" si="227"/>
        <v>0</v>
      </c>
      <c r="VB77" s="143"/>
      <c r="VC77" s="143"/>
      <c r="VD77" s="143"/>
      <c r="VE77" s="143"/>
      <c r="VF77" s="143"/>
      <c r="VG77" s="143"/>
      <c r="VH77" s="143"/>
      <c r="VI77" s="143"/>
      <c r="VJ77" s="143"/>
      <c r="VK77" s="143"/>
      <c r="VL77" s="143"/>
      <c r="VM77" s="143"/>
      <c r="VN77" s="8">
        <f t="shared" si="228"/>
        <v>-40.96</v>
      </c>
      <c r="VO77" s="8">
        <f t="shared" si="229"/>
        <v>-40.96</v>
      </c>
      <c r="VP77" s="8">
        <f t="shared" si="230"/>
        <v>0</v>
      </c>
      <c r="VQ77" s="88">
        <f t="shared" si="231"/>
        <v>0</v>
      </c>
      <c r="VR77" s="150"/>
      <c r="VS77" s="150"/>
      <c r="VT77" s="150"/>
      <c r="VU77" s="150"/>
      <c r="VV77" s="150"/>
      <c r="VW77" s="150"/>
      <c r="VX77" s="150"/>
      <c r="VY77" s="150"/>
      <c r="VZ77" s="150"/>
      <c r="WA77" s="150"/>
      <c r="WB77" s="150"/>
      <c r="WC77" s="150"/>
      <c r="WD77" s="88">
        <f t="shared" si="232"/>
        <v>0</v>
      </c>
      <c r="WE77" s="143"/>
      <c r="WF77" s="143"/>
      <c r="WG77" s="143"/>
      <c r="WH77" s="143"/>
      <c r="WI77" s="143"/>
      <c r="WJ77" s="143"/>
      <c r="WK77" s="143"/>
      <c r="WL77" s="143"/>
      <c r="WM77" s="143"/>
      <c r="WN77" s="143"/>
      <c r="WO77" s="143"/>
      <c r="WP77" s="143"/>
      <c r="WQ77" s="88">
        <f t="shared" si="233"/>
        <v>0</v>
      </c>
      <c r="WR77" s="88">
        <f t="shared" si="234"/>
        <v>0</v>
      </c>
      <c r="WS77" s="88">
        <f t="shared" si="235"/>
        <v>0</v>
      </c>
      <c r="WT77" s="291">
        <f t="shared" si="327"/>
        <v>37046.920000000006</v>
      </c>
      <c r="WU77" s="291">
        <v>3147.1</v>
      </c>
      <c r="WV77" s="150">
        <v>3147.1</v>
      </c>
      <c r="WW77" s="150">
        <v>3147.1</v>
      </c>
      <c r="WX77" s="150">
        <v>3147.1</v>
      </c>
      <c r="WY77" s="150">
        <v>3147.1</v>
      </c>
      <c r="WZ77" s="150">
        <v>3147.1</v>
      </c>
      <c r="XA77" s="150">
        <v>4541.08</v>
      </c>
      <c r="XB77" s="150">
        <v>4541.08</v>
      </c>
      <c r="XC77" s="150">
        <v>4541.08</v>
      </c>
      <c r="XD77" s="150">
        <v>4541.08</v>
      </c>
      <c r="XE77" s="150"/>
      <c r="XF77" s="150"/>
      <c r="XG77" s="291">
        <f t="shared" si="328"/>
        <v>33877.117307894034</v>
      </c>
      <c r="XH77" s="290">
        <v>3615.4958169380607</v>
      </c>
      <c r="XI77" s="290">
        <v>4001.2187415402163</v>
      </c>
      <c r="XJ77" s="290"/>
      <c r="XK77" s="290">
        <v>3143.8277046974081</v>
      </c>
      <c r="XL77" s="290">
        <v>3227.4944708311591</v>
      </c>
      <c r="XM77" s="290">
        <v>4193.3826460139235</v>
      </c>
      <c r="XN77" s="290">
        <v>4258.7056015119761</v>
      </c>
      <c r="XO77" s="290">
        <v>3785.5682685260699</v>
      </c>
      <c r="XP77" s="290">
        <v>4263.8985068552838</v>
      </c>
      <c r="XQ77" s="290">
        <f>VLOOKUP(C77,'[2]Фін.рез.(витрати)'!$C$8:$AL$94,36,0)</f>
        <v>3387.5255509799317</v>
      </c>
      <c r="XR77" s="290"/>
      <c r="XS77" s="290"/>
      <c r="XT77" s="88">
        <f t="shared" si="236"/>
        <v>-3169.8026921059718</v>
      </c>
      <c r="XU77" s="88">
        <f t="shared" si="237"/>
        <v>-3169.8026921059718</v>
      </c>
      <c r="XV77" s="88">
        <f t="shared" si="238"/>
        <v>0</v>
      </c>
      <c r="XW77" s="291">
        <f t="shared" si="329"/>
        <v>19811.8</v>
      </c>
      <c r="XX77" s="291">
        <v>1750.84</v>
      </c>
      <c r="XY77" s="150">
        <v>1750.84</v>
      </c>
      <c r="XZ77" s="150">
        <v>1750.84</v>
      </c>
      <c r="YA77" s="150">
        <v>1750.84</v>
      </c>
      <c r="YB77" s="150">
        <v>1750.84</v>
      </c>
      <c r="YC77" s="150">
        <v>1750.84</v>
      </c>
      <c r="YD77" s="150">
        <v>2326.69</v>
      </c>
      <c r="YE77" s="150">
        <v>2326.69</v>
      </c>
      <c r="YF77" s="150">
        <v>2326.69</v>
      </c>
      <c r="YG77" s="150">
        <v>2326.69</v>
      </c>
      <c r="YH77" s="150"/>
      <c r="YI77" s="150"/>
      <c r="YJ77" s="88">
        <f t="shared" si="330"/>
        <v>19912.165294841634</v>
      </c>
      <c r="YK77" s="290">
        <v>2347.7629333281357</v>
      </c>
      <c r="YL77" s="290">
        <v>1767.8472956778355</v>
      </c>
      <c r="YM77" s="290">
        <v>1809.3429317593218</v>
      </c>
      <c r="YN77" s="290">
        <v>1759.4953566883783</v>
      </c>
      <c r="YO77" s="290">
        <v>1735.4006243890935</v>
      </c>
      <c r="YP77" s="290">
        <v>2273.8024284947537</v>
      </c>
      <c r="YQ77" s="290">
        <v>2171.459861662956</v>
      </c>
      <c r="YR77" s="290">
        <v>2147.9637553663597</v>
      </c>
      <c r="YS77" s="290">
        <v>2078.5300785541717</v>
      </c>
      <c r="YT77" s="290">
        <f>VLOOKUP(C77,'[2]Фін.рез.(витрати)'!$C$8:$AM$94,37,0)</f>
        <v>1820.5600289206275</v>
      </c>
      <c r="YU77" s="290"/>
      <c r="YV77" s="290"/>
      <c r="YW77" s="143">
        <f t="shared" si="331"/>
        <v>100.36529484163475</v>
      </c>
      <c r="YX77" s="88">
        <f t="shared" si="239"/>
        <v>0</v>
      </c>
      <c r="YY77" s="88">
        <f t="shared" si="240"/>
        <v>100.36529484163475</v>
      </c>
      <c r="YZ77" s="291">
        <f t="shared" si="332"/>
        <v>2125.92</v>
      </c>
      <c r="ZA77" s="291">
        <v>201.3</v>
      </c>
      <c r="ZB77" s="150">
        <v>201.3</v>
      </c>
      <c r="ZC77" s="150">
        <v>201.3</v>
      </c>
      <c r="ZD77" s="150">
        <v>201.3</v>
      </c>
      <c r="ZE77" s="150">
        <v>201.3</v>
      </c>
      <c r="ZF77" s="150">
        <v>201.3</v>
      </c>
      <c r="ZG77" s="150">
        <v>229.53</v>
      </c>
      <c r="ZH77" s="150">
        <v>229.53</v>
      </c>
      <c r="ZI77" s="150">
        <v>229.53</v>
      </c>
      <c r="ZJ77" s="150">
        <v>229.53</v>
      </c>
      <c r="ZK77" s="150"/>
      <c r="ZL77" s="150"/>
      <c r="ZM77" s="88">
        <f t="shared" si="333"/>
        <v>5669.5247732600837</v>
      </c>
      <c r="ZN77" s="291"/>
      <c r="ZO77" s="290">
        <v>609.64487949960119</v>
      </c>
      <c r="ZP77" s="290">
        <v>4139.8301944633613</v>
      </c>
      <c r="ZQ77" s="290">
        <v>920.0496992971207</v>
      </c>
      <c r="ZR77" s="290"/>
      <c r="ZS77" s="290"/>
      <c r="ZT77" s="290"/>
      <c r="ZU77" s="290"/>
      <c r="ZV77" s="290"/>
      <c r="ZW77" s="290"/>
      <c r="ZX77" s="290"/>
      <c r="ZY77" s="290"/>
      <c r="ZZ77" s="88">
        <f t="shared" si="241"/>
        <v>3543.6047732600837</v>
      </c>
      <c r="AAA77" s="88">
        <f t="shared" si="242"/>
        <v>0</v>
      </c>
      <c r="AAB77" s="88">
        <f t="shared" si="243"/>
        <v>3543.6047732600837</v>
      </c>
      <c r="AAC77" s="291">
        <f t="shared" si="334"/>
        <v>424.86</v>
      </c>
      <c r="AAD77" s="291">
        <v>42.19</v>
      </c>
      <c r="AAE77" s="150">
        <v>42.19</v>
      </c>
      <c r="AAF77" s="150">
        <v>42.19</v>
      </c>
      <c r="AAG77" s="150">
        <v>42.19</v>
      </c>
      <c r="AAH77" s="150">
        <v>42.19</v>
      </c>
      <c r="AAI77" s="150">
        <v>42.19</v>
      </c>
      <c r="AAJ77" s="150">
        <v>42.93</v>
      </c>
      <c r="AAK77" s="150">
        <v>42.93</v>
      </c>
      <c r="AAL77" s="150">
        <v>42.93</v>
      </c>
      <c r="AAM77" s="150">
        <v>42.93</v>
      </c>
      <c r="AAN77" s="150"/>
      <c r="AAO77" s="150"/>
      <c r="AAP77" s="88">
        <f t="shared" si="335"/>
        <v>494.90803471999999</v>
      </c>
      <c r="AAQ77" s="290">
        <v>51.207706000000002</v>
      </c>
      <c r="AAR77" s="290">
        <v>50.067332039999997</v>
      </c>
      <c r="AAS77" s="290">
        <v>49.949767999999999</v>
      </c>
      <c r="AAT77" s="290">
        <v>49.696460000000002</v>
      </c>
      <c r="AAU77" s="290">
        <v>49.925500679999999</v>
      </c>
      <c r="AAV77" s="290">
        <v>49.926712000000002</v>
      </c>
      <c r="AAW77" s="290">
        <v>48.762340000000002</v>
      </c>
      <c r="AAX77" s="290">
        <v>48.381388000000001</v>
      </c>
      <c r="AAY77" s="290">
        <v>48.031368000000001</v>
      </c>
      <c r="AAZ77" s="290">
        <f>VLOOKUP(C77,'[2]Фін.рез.(витрати)'!$C$8:$AO$94,39,0)</f>
        <v>48.95946</v>
      </c>
      <c r="ABA77" s="290"/>
      <c r="ABB77" s="290"/>
      <c r="ABC77" s="88">
        <f t="shared" si="244"/>
        <v>70.048034719999976</v>
      </c>
      <c r="ABD77" s="88">
        <f t="shared" si="245"/>
        <v>0</v>
      </c>
      <c r="ABE77" s="88">
        <f t="shared" si="246"/>
        <v>70.048034719999976</v>
      </c>
      <c r="ABF77" s="291">
        <f t="shared" si="336"/>
        <v>92.500000000000014</v>
      </c>
      <c r="ABG77" s="291">
        <v>9.17</v>
      </c>
      <c r="ABH77" s="150">
        <v>9.17</v>
      </c>
      <c r="ABI77" s="150">
        <v>9.17</v>
      </c>
      <c r="ABJ77" s="150">
        <v>9.17</v>
      </c>
      <c r="ABK77" s="150">
        <v>9.17</v>
      </c>
      <c r="ABL77" s="150">
        <v>9.17</v>
      </c>
      <c r="ABM77" s="150">
        <v>9.3699999999999992</v>
      </c>
      <c r="ABN77" s="150">
        <v>9.3699999999999992</v>
      </c>
      <c r="ABO77" s="150">
        <v>9.3699999999999992</v>
      </c>
      <c r="ABP77" s="150">
        <v>9.3699999999999992</v>
      </c>
      <c r="ABQ77" s="150"/>
      <c r="ABR77" s="150"/>
      <c r="ABS77" s="88">
        <f t="shared" si="337"/>
        <v>0</v>
      </c>
      <c r="ABT77" s="290">
        <v>0</v>
      </c>
      <c r="ABU77" s="290"/>
      <c r="ABV77" s="290"/>
      <c r="ABW77" s="290"/>
      <c r="ABX77" s="290"/>
      <c r="ABY77" s="290"/>
      <c r="ABZ77" s="290"/>
      <c r="ACA77" s="290">
        <v>0</v>
      </c>
      <c r="ACB77" s="290">
        <v>0</v>
      </c>
      <c r="ACC77" s="290">
        <f>VLOOKUP(C77,'[2]Фін.рез.(витрати)'!$C$8:$AP$94,40,0)</f>
        <v>0</v>
      </c>
      <c r="ACD77" s="290"/>
      <c r="ACE77" s="290"/>
      <c r="ACF77" s="88">
        <f t="shared" si="247"/>
        <v>-92.500000000000014</v>
      </c>
      <c r="ACG77" s="88">
        <f t="shared" si="248"/>
        <v>-92.500000000000014</v>
      </c>
      <c r="ACH77" s="88">
        <f t="shared" si="249"/>
        <v>0</v>
      </c>
      <c r="ACI77" s="86">
        <f t="shared" si="250"/>
        <v>23157.020000000004</v>
      </c>
      <c r="ACJ77" s="88">
        <f t="shared" si="251"/>
        <v>11405.642750766001</v>
      </c>
      <c r="ACK77" s="288">
        <f t="shared" si="252"/>
        <v>-11751.377249234003</v>
      </c>
      <c r="ACL77" s="88">
        <f t="shared" si="253"/>
        <v>-11751.377249234003</v>
      </c>
      <c r="ACM77" s="88">
        <f t="shared" si="254"/>
        <v>0</v>
      </c>
      <c r="ACN77" s="290">
        <f t="shared" si="338"/>
        <v>3513.0399999999995</v>
      </c>
      <c r="ACO77" s="290">
        <v>361.62</v>
      </c>
      <c r="ACP77" s="143">
        <v>361.62</v>
      </c>
      <c r="ACQ77" s="143">
        <v>361.62</v>
      </c>
      <c r="ACR77" s="143">
        <v>361.62</v>
      </c>
      <c r="ACS77" s="143">
        <v>361.62</v>
      </c>
      <c r="ACT77" s="143">
        <v>361.62</v>
      </c>
      <c r="ACU77" s="143">
        <v>335.83</v>
      </c>
      <c r="ACV77" s="143">
        <v>335.83</v>
      </c>
      <c r="ACW77" s="143">
        <v>335.83</v>
      </c>
      <c r="ACX77" s="143">
        <v>335.83</v>
      </c>
      <c r="ACY77" s="143"/>
      <c r="ACZ77" s="143"/>
      <c r="ADA77" s="8">
        <f t="shared" si="339"/>
        <v>3055.4421276420003</v>
      </c>
      <c r="ADB77" s="290">
        <v>228.33981630000002</v>
      </c>
      <c r="ADC77" s="290">
        <v>303.13493762400003</v>
      </c>
      <c r="ADD77" s="290">
        <v>292.20614280000007</v>
      </c>
      <c r="ADE77" s="290">
        <v>248.03051399999998</v>
      </c>
      <c r="ADF77" s="290">
        <v>271.64011051800003</v>
      </c>
      <c r="ADG77" s="290">
        <v>347.21743500000002</v>
      </c>
      <c r="ADH77" s="290">
        <v>271.295928</v>
      </c>
      <c r="ADI77" s="290">
        <v>354.28370939999996</v>
      </c>
      <c r="ADJ77" s="290">
        <v>402.80851799999999</v>
      </c>
      <c r="ADK77" s="290">
        <f>VLOOKUP(C77,'[2]Фін.рез.(витрати)'!$C$8:$AR$94,42,0)</f>
        <v>336.48501600000003</v>
      </c>
      <c r="ADL77" s="290"/>
      <c r="ADM77" s="290"/>
      <c r="ADN77" s="8">
        <f t="shared" si="255"/>
        <v>-457.59787235799922</v>
      </c>
      <c r="ADO77" s="8">
        <f t="shared" si="256"/>
        <v>-457.59787235799922</v>
      </c>
      <c r="ADP77" s="8">
        <f t="shared" si="257"/>
        <v>0</v>
      </c>
      <c r="ADQ77" s="290">
        <f t="shared" si="340"/>
        <v>19643.980000000003</v>
      </c>
      <c r="ADR77" s="290">
        <v>2022.29</v>
      </c>
      <c r="ADS77" s="143">
        <v>2022.29</v>
      </c>
      <c r="ADT77" s="143">
        <v>2022.29</v>
      </c>
      <c r="ADU77" s="143">
        <v>2022.29</v>
      </c>
      <c r="ADV77" s="143">
        <v>2022.29</v>
      </c>
      <c r="ADW77" s="143">
        <v>2022.29</v>
      </c>
      <c r="ADX77" s="143">
        <v>1877.56</v>
      </c>
      <c r="ADY77" s="143">
        <v>1877.56</v>
      </c>
      <c r="ADZ77" s="143">
        <v>1877.56</v>
      </c>
      <c r="AEA77" s="143">
        <v>1877.56</v>
      </c>
      <c r="AEB77" s="143"/>
      <c r="AEC77" s="143"/>
      <c r="AED77" s="8">
        <f t="shared" si="341"/>
        <v>8350.2006231240011</v>
      </c>
      <c r="AEE77" s="290">
        <v>741.58068780000008</v>
      </c>
      <c r="AEF77" s="290">
        <v>972.89929304999998</v>
      </c>
      <c r="AEG77" s="290">
        <v>1091.1753864</v>
      </c>
      <c r="AEH77" s="290">
        <v>674.96828400000004</v>
      </c>
      <c r="AEI77" s="290">
        <v>855.76846847400009</v>
      </c>
      <c r="AEJ77" s="290">
        <v>800.64255600000001</v>
      </c>
      <c r="AEK77" s="290">
        <v>760.0275630000001</v>
      </c>
      <c r="AEL77" s="290">
        <v>789.71620140000005</v>
      </c>
      <c r="AEM77" s="290">
        <v>776.14324199999999</v>
      </c>
      <c r="AEN77" s="290">
        <f>VLOOKUP(C77,'[2]Фін.рез.(витрати)'!$C$8:$AS$94,43,0)</f>
        <v>887.27894100000003</v>
      </c>
      <c r="AEO77" s="290"/>
      <c r="AEP77" s="290"/>
      <c r="AEQ77" s="8">
        <f t="shared" si="258"/>
        <v>-11293.779376876002</v>
      </c>
      <c r="AER77" s="8">
        <f t="shared" si="259"/>
        <v>-11293.779376876002</v>
      </c>
      <c r="AES77" s="8">
        <f t="shared" si="260"/>
        <v>0</v>
      </c>
      <c r="AET77" s="290">
        <f t="shared" si="342"/>
        <v>0</v>
      </c>
      <c r="AEU77" s="290"/>
      <c r="AEV77" s="143"/>
      <c r="AEW77" s="143"/>
      <c r="AEX77" s="143"/>
      <c r="AEY77" s="143"/>
      <c r="AEZ77" s="143"/>
      <c r="AFA77" s="143"/>
      <c r="AFB77" s="143"/>
      <c r="AFC77" s="143"/>
      <c r="AFD77" s="143"/>
      <c r="AFE77" s="143"/>
      <c r="AFF77" s="143"/>
      <c r="AFG77" s="8">
        <f t="shared" si="343"/>
        <v>0</v>
      </c>
      <c r="AFH77" s="290"/>
      <c r="AFI77" s="290"/>
      <c r="AFJ77" s="290"/>
      <c r="AFK77" s="290"/>
      <c r="AFL77" s="290"/>
      <c r="AFM77" s="290"/>
      <c r="AFN77" s="290"/>
      <c r="AFO77" s="290"/>
      <c r="AFP77" s="290"/>
      <c r="AFQ77" s="290"/>
      <c r="AFR77" s="290"/>
      <c r="AFS77" s="290"/>
      <c r="AFT77" s="8">
        <f t="shared" si="261"/>
        <v>0</v>
      </c>
      <c r="AFU77" s="8">
        <f t="shared" si="262"/>
        <v>0</v>
      </c>
      <c r="AFV77" s="94">
        <f t="shared" si="263"/>
        <v>0</v>
      </c>
      <c r="AFW77" s="293">
        <f t="shared" si="264"/>
        <v>186136.89</v>
      </c>
      <c r="AFX77" s="294">
        <f t="shared" si="265"/>
        <v>244052.76165645817</v>
      </c>
      <c r="AFY77" s="295">
        <f t="shared" si="266"/>
        <v>57915.871656458155</v>
      </c>
      <c r="AFZ77" s="8">
        <f t="shared" si="344"/>
        <v>0</v>
      </c>
      <c r="AGA77" s="95">
        <f t="shared" si="345"/>
        <v>57915.871656458155</v>
      </c>
      <c r="AGB77" s="296">
        <f t="shared" si="267"/>
        <v>223364.26800000001</v>
      </c>
      <c r="AGC77" s="295">
        <f t="shared" si="267"/>
        <v>292863.3139877498</v>
      </c>
      <c r="AGD77" s="295">
        <f t="shared" si="268"/>
        <v>69499.045987749792</v>
      </c>
      <c r="AGE77" s="8">
        <f t="shared" si="269"/>
        <v>0</v>
      </c>
      <c r="AGF77" s="94">
        <f t="shared" si="270"/>
        <v>69499.045987749792</v>
      </c>
      <c r="AGG77" s="107">
        <f t="shared" si="346"/>
        <v>11168.213400000001</v>
      </c>
      <c r="AGH77" s="140">
        <f t="shared" si="347"/>
        <v>14643.165699387491</v>
      </c>
      <c r="AGI77" s="295">
        <f t="shared" si="271"/>
        <v>3474.9522993874907</v>
      </c>
      <c r="AGJ77" s="8">
        <f t="shared" si="272"/>
        <v>0</v>
      </c>
      <c r="AGK77" s="95">
        <f t="shared" si="273"/>
        <v>3474.9522993874907</v>
      </c>
      <c r="AGL77" s="108">
        <f t="shared" si="348"/>
        <v>234532.48140000002</v>
      </c>
      <c r="AGM77" s="108">
        <f t="shared" si="348"/>
        <v>307506.4796871373</v>
      </c>
      <c r="AGN77" s="297">
        <f t="shared" si="99"/>
        <v>72973.998287137278</v>
      </c>
      <c r="AGO77" s="108">
        <f t="shared" si="274"/>
        <v>0</v>
      </c>
      <c r="AGP77" s="109">
        <f t="shared" si="275"/>
        <v>72973.998287137278</v>
      </c>
      <c r="AGQ77" s="139">
        <f t="shared" si="349"/>
        <v>4.7619047619047616E-2</v>
      </c>
      <c r="AGR77" s="298"/>
      <c r="AGS77" s="298">
        <v>0.05</v>
      </c>
      <c r="AGT77" s="299"/>
      <c r="AGU77" s="177"/>
      <c r="AGV77" s="9"/>
      <c r="AGW77" s="9"/>
      <c r="AGX77" s="9"/>
      <c r="AGY77" s="9"/>
      <c r="AGZ77" s="9"/>
      <c r="AHA77" s="9"/>
      <c r="AHB77" s="9"/>
      <c r="AHC77" s="9"/>
      <c r="AHD77" s="9"/>
      <c r="AHE77" s="9"/>
      <c r="AHF77" s="9"/>
      <c r="AHG77" s="9"/>
      <c r="AHH77" s="9"/>
    </row>
    <row r="78" spans="1:892" s="141" customFormat="1" ht="12.75" outlineLevel="1" x14ac:dyDescent="0.25">
      <c r="A78" s="154">
        <v>508</v>
      </c>
      <c r="B78" s="285">
        <v>3</v>
      </c>
      <c r="C78" s="300" t="s">
        <v>779</v>
      </c>
      <c r="D78" s="301">
        <v>9</v>
      </c>
      <c r="E78" s="149">
        <v>1999.1</v>
      </c>
      <c r="F78" s="288">
        <f t="shared" si="177"/>
        <v>20585.14</v>
      </c>
      <c r="G78" s="289">
        <f t="shared" si="178"/>
        <v>20303.390493271479</v>
      </c>
      <c r="H78" s="288">
        <f t="shared" si="179"/>
        <v>-281.74950672851992</v>
      </c>
      <c r="I78" s="88">
        <f t="shared" si="180"/>
        <v>-281.74950672851992</v>
      </c>
      <c r="J78" s="88">
        <f t="shared" si="181"/>
        <v>0</v>
      </c>
      <c r="K78" s="290">
        <f t="shared" si="276"/>
        <v>10731.82</v>
      </c>
      <c r="L78" s="143">
        <v>946.27</v>
      </c>
      <c r="M78" s="143">
        <v>946.27</v>
      </c>
      <c r="N78" s="143">
        <v>946.27</v>
      </c>
      <c r="O78" s="143">
        <v>946.27</v>
      </c>
      <c r="P78" s="143">
        <v>946.27</v>
      </c>
      <c r="Q78" s="143">
        <v>946.27</v>
      </c>
      <c r="R78" s="143">
        <v>1263.55</v>
      </c>
      <c r="S78" s="143">
        <v>1263.55</v>
      </c>
      <c r="T78" s="143">
        <v>1263.55</v>
      </c>
      <c r="U78" s="143">
        <v>1263.55</v>
      </c>
      <c r="V78" s="143"/>
      <c r="W78" s="143"/>
      <c r="X78" s="143">
        <f t="shared" si="277"/>
        <v>5760.2356563377753</v>
      </c>
      <c r="Y78" s="290">
        <v>0</v>
      </c>
      <c r="Z78" s="290">
        <v>0</v>
      </c>
      <c r="AA78" s="290">
        <v>0</v>
      </c>
      <c r="AB78" s="290">
        <v>0</v>
      </c>
      <c r="AC78" s="290">
        <v>0</v>
      </c>
      <c r="AD78" s="290">
        <v>5760.2356563377753</v>
      </c>
      <c r="AE78" s="290">
        <v>0</v>
      </c>
      <c r="AF78" s="290">
        <v>0</v>
      </c>
      <c r="AG78" s="290">
        <v>0</v>
      </c>
      <c r="AH78" s="290">
        <v>0</v>
      </c>
      <c r="AI78" s="290"/>
      <c r="AJ78" s="290"/>
      <c r="AK78" s="143"/>
      <c r="AL78" s="143">
        <f t="shared" si="278"/>
        <v>0</v>
      </c>
      <c r="AM78" s="143">
        <f t="shared" si="182"/>
        <v>0</v>
      </c>
      <c r="AN78" s="290">
        <f t="shared" si="279"/>
        <v>1842.1599999999996</v>
      </c>
      <c r="AO78" s="143">
        <v>162.13999999999999</v>
      </c>
      <c r="AP78" s="143">
        <v>162.13999999999999</v>
      </c>
      <c r="AQ78" s="143">
        <v>162.13999999999999</v>
      </c>
      <c r="AR78" s="143">
        <v>162.13999999999999</v>
      </c>
      <c r="AS78" s="143">
        <v>162.13999999999999</v>
      </c>
      <c r="AT78" s="143">
        <v>162.13999999999999</v>
      </c>
      <c r="AU78" s="143">
        <v>217.33</v>
      </c>
      <c r="AV78" s="143">
        <v>217.33</v>
      </c>
      <c r="AW78" s="143">
        <v>217.33</v>
      </c>
      <c r="AX78" s="143">
        <v>217.33</v>
      </c>
      <c r="AY78" s="143"/>
      <c r="AZ78" s="143"/>
      <c r="BA78" s="8">
        <f t="shared" si="280"/>
        <v>1015.3482776255012</v>
      </c>
      <c r="BB78" s="290">
        <v>0</v>
      </c>
      <c r="BC78" s="290">
        <v>0</v>
      </c>
      <c r="BD78" s="290">
        <v>0</v>
      </c>
      <c r="BE78" s="290">
        <v>0</v>
      </c>
      <c r="BF78" s="290">
        <v>0</v>
      </c>
      <c r="BG78" s="290">
        <v>1015.3482776255012</v>
      </c>
      <c r="BH78" s="290">
        <v>0</v>
      </c>
      <c r="BI78" s="290">
        <v>0</v>
      </c>
      <c r="BJ78" s="290">
        <v>0</v>
      </c>
      <c r="BK78" s="290">
        <v>0</v>
      </c>
      <c r="BL78" s="290"/>
      <c r="BM78" s="290"/>
      <c r="BN78" s="143"/>
      <c r="BO78" s="8">
        <f t="shared" si="183"/>
        <v>0</v>
      </c>
      <c r="BP78" s="8">
        <f t="shared" si="184"/>
        <v>0</v>
      </c>
      <c r="BQ78" s="290">
        <f t="shared" si="281"/>
        <v>974.89999999999986</v>
      </c>
      <c r="BR78" s="143">
        <v>92.77</v>
      </c>
      <c r="BS78" s="263">
        <v>92.77</v>
      </c>
      <c r="BT78" s="143">
        <v>92.77</v>
      </c>
      <c r="BU78" s="143">
        <v>92.77</v>
      </c>
      <c r="BV78" s="143">
        <v>92.77</v>
      </c>
      <c r="BW78" s="143">
        <v>92.77</v>
      </c>
      <c r="BX78" s="143">
        <v>104.57</v>
      </c>
      <c r="BY78" s="143">
        <v>104.57</v>
      </c>
      <c r="BZ78" s="143">
        <v>104.57</v>
      </c>
      <c r="CA78" s="143">
        <v>104.57</v>
      </c>
      <c r="CB78" s="143"/>
      <c r="CC78" s="143"/>
      <c r="CD78" s="290">
        <f t="shared" si="282"/>
        <v>1043.0186368074001</v>
      </c>
      <c r="CE78" s="290">
        <v>107.92024039500001</v>
      </c>
      <c r="CF78" s="290">
        <v>105.51690227430001</v>
      </c>
      <c r="CG78" s="290">
        <v>105.26913606000001</v>
      </c>
      <c r="CH78" s="290">
        <v>104.73528945000001</v>
      </c>
      <c r="CI78" s="290">
        <v>105.21799268310001</v>
      </c>
      <c r="CJ78" s="290">
        <v>105.220499175</v>
      </c>
      <c r="CK78" s="290">
        <v>102.76663155</v>
      </c>
      <c r="CL78" s="290">
        <v>101.96377521000001</v>
      </c>
      <c r="CM78" s="290">
        <v>101.22610806</v>
      </c>
      <c r="CN78" s="290">
        <v>103.18206195</v>
      </c>
      <c r="CO78" s="290"/>
      <c r="CP78" s="290"/>
      <c r="CQ78" s="143"/>
      <c r="CR78" s="8">
        <f t="shared" si="185"/>
        <v>0</v>
      </c>
      <c r="CS78" s="8">
        <f t="shared" si="186"/>
        <v>0</v>
      </c>
      <c r="CT78" s="290">
        <f t="shared" si="283"/>
        <v>309.09999999999997</v>
      </c>
      <c r="CU78" s="290">
        <v>29.39</v>
      </c>
      <c r="CV78" s="143">
        <v>29.39</v>
      </c>
      <c r="CW78" s="143">
        <v>29.39</v>
      </c>
      <c r="CX78" s="143">
        <v>29.39</v>
      </c>
      <c r="CY78" s="143">
        <v>29.39</v>
      </c>
      <c r="CZ78" s="143">
        <v>29.39</v>
      </c>
      <c r="DA78" s="143">
        <v>33.19</v>
      </c>
      <c r="DB78" s="143">
        <v>33.19</v>
      </c>
      <c r="DC78" s="143">
        <v>33.19</v>
      </c>
      <c r="DD78" s="143">
        <v>33.19</v>
      </c>
      <c r="DE78" s="143"/>
      <c r="DF78" s="143"/>
      <c r="DG78" s="290">
        <f t="shared" si="284"/>
        <v>330.57605667819996</v>
      </c>
      <c r="DH78" s="290">
        <v>34.204419985000001</v>
      </c>
      <c r="DI78" s="290">
        <v>33.4427020149</v>
      </c>
      <c r="DJ78" s="290">
        <v>33.364174580000004</v>
      </c>
      <c r="DK78" s="290">
        <v>33.194976349999997</v>
      </c>
      <c r="DL78" s="290">
        <v>33.347965113299999</v>
      </c>
      <c r="DM78" s="290">
        <v>33.348759524999998</v>
      </c>
      <c r="DN78" s="290">
        <v>32.57102665</v>
      </c>
      <c r="DO78" s="290">
        <v>32.316568029999999</v>
      </c>
      <c r="DP78" s="290">
        <v>32.082770580000002</v>
      </c>
      <c r="DQ78" s="290">
        <v>32.702693850000003</v>
      </c>
      <c r="DR78" s="290"/>
      <c r="DS78" s="290"/>
      <c r="DT78" s="143">
        <f t="shared" si="285"/>
        <v>21.476056678199996</v>
      </c>
      <c r="DU78" s="8">
        <f t="shared" si="187"/>
        <v>0</v>
      </c>
      <c r="DV78" s="8">
        <f t="shared" si="286"/>
        <v>21.476056678199996</v>
      </c>
      <c r="DW78" s="290">
        <f t="shared" si="176"/>
        <v>426.99999999999994</v>
      </c>
      <c r="DX78" s="290">
        <v>37.58</v>
      </c>
      <c r="DY78" s="143">
        <v>37.58</v>
      </c>
      <c r="DZ78" s="143">
        <v>37.58</v>
      </c>
      <c r="EA78" s="143">
        <v>37.58</v>
      </c>
      <c r="EB78" s="143">
        <v>37.58</v>
      </c>
      <c r="EC78" s="143">
        <v>37.58</v>
      </c>
      <c r="ED78" s="143">
        <v>50.38</v>
      </c>
      <c r="EE78" s="143">
        <v>50.38</v>
      </c>
      <c r="EF78" s="143">
        <v>50.38</v>
      </c>
      <c r="EG78" s="143">
        <v>50.38</v>
      </c>
      <c r="EH78" s="143"/>
      <c r="EI78" s="143"/>
      <c r="EJ78" s="143"/>
      <c r="EK78" s="290">
        <f t="shared" si="287"/>
        <v>234.75661001968919</v>
      </c>
      <c r="EL78" s="290">
        <v>0</v>
      </c>
      <c r="EM78" s="290">
        <v>0</v>
      </c>
      <c r="EN78" s="290">
        <v>0</v>
      </c>
      <c r="EO78" s="290">
        <v>0</v>
      </c>
      <c r="EP78" s="290">
        <v>0</v>
      </c>
      <c r="EQ78" s="290">
        <v>234.75661001968919</v>
      </c>
      <c r="ER78" s="290">
        <v>0</v>
      </c>
      <c r="ES78" s="290">
        <v>0</v>
      </c>
      <c r="ET78" s="290">
        <v>0</v>
      </c>
      <c r="EU78" s="290">
        <v>0</v>
      </c>
      <c r="EV78" s="290"/>
      <c r="EW78" s="290"/>
      <c r="EX78" s="8">
        <f t="shared" si="188"/>
        <v>-192.24338998031075</v>
      </c>
      <c r="EY78" s="8">
        <f t="shared" si="288"/>
        <v>-192.24338998031075</v>
      </c>
      <c r="EZ78" s="8">
        <f t="shared" si="289"/>
        <v>0</v>
      </c>
      <c r="FA78" s="290">
        <f t="shared" si="290"/>
        <v>3984.5999999999995</v>
      </c>
      <c r="FB78" s="290">
        <v>350.48</v>
      </c>
      <c r="FC78" s="143">
        <v>350.48</v>
      </c>
      <c r="FD78" s="143">
        <v>350.48</v>
      </c>
      <c r="FE78" s="143">
        <v>350.48</v>
      </c>
      <c r="FF78" s="143">
        <v>350.48</v>
      </c>
      <c r="FG78" s="143">
        <v>350.48</v>
      </c>
      <c r="FH78" s="143">
        <v>470.43</v>
      </c>
      <c r="FI78" s="143">
        <v>470.43</v>
      </c>
      <c r="FJ78" s="143">
        <v>470.43</v>
      </c>
      <c r="FK78" s="143">
        <v>470.43</v>
      </c>
      <c r="FL78" s="143"/>
      <c r="FM78" s="143"/>
      <c r="FN78" s="8">
        <f t="shared" si="291"/>
        <v>2250.9654723592853</v>
      </c>
      <c r="FO78" s="290">
        <v>0</v>
      </c>
      <c r="FP78" s="290">
        <v>0</v>
      </c>
      <c r="FQ78" s="290">
        <v>0</v>
      </c>
      <c r="FR78" s="290">
        <v>0</v>
      </c>
      <c r="FS78" s="290">
        <v>2250.9654723592853</v>
      </c>
      <c r="FT78" s="290">
        <v>0</v>
      </c>
      <c r="FU78" s="290">
        <v>0</v>
      </c>
      <c r="FV78" s="290">
        <v>0</v>
      </c>
      <c r="FW78" s="290">
        <v>0</v>
      </c>
      <c r="FX78" s="290">
        <v>0</v>
      </c>
      <c r="FY78" s="290"/>
      <c r="FZ78" s="290"/>
      <c r="GA78" s="143">
        <f t="shared" si="292"/>
        <v>-1733.6345276407142</v>
      </c>
      <c r="GB78" s="8">
        <f t="shared" si="293"/>
        <v>-1733.6345276407142</v>
      </c>
      <c r="GC78" s="8">
        <f t="shared" si="294"/>
        <v>0</v>
      </c>
      <c r="GD78" s="290">
        <f t="shared" si="295"/>
        <v>0</v>
      </c>
      <c r="GE78" s="143"/>
      <c r="GF78" s="143"/>
      <c r="GG78" s="143"/>
      <c r="GH78" s="143"/>
      <c r="GI78" s="143"/>
      <c r="GJ78" s="143"/>
      <c r="GK78" s="143"/>
      <c r="GL78" s="143"/>
      <c r="GM78" s="143"/>
      <c r="GN78" s="143"/>
      <c r="GO78" s="143"/>
      <c r="GP78" s="143"/>
      <c r="GQ78" s="8">
        <f t="shared" si="296"/>
        <v>0</v>
      </c>
      <c r="GR78" s="290">
        <v>0</v>
      </c>
      <c r="GS78" s="290">
        <f>VLOOKUP(C78,'[2]Фін.рез.(витрати)'!$C$8:$V$94,20,0)</f>
        <v>0</v>
      </c>
      <c r="GT78" s="290"/>
      <c r="GU78" s="290"/>
      <c r="GV78" s="143">
        <f t="shared" si="297"/>
        <v>0</v>
      </c>
      <c r="GW78" s="8">
        <f t="shared" si="189"/>
        <v>0</v>
      </c>
      <c r="GX78" s="8">
        <f t="shared" si="190"/>
        <v>0</v>
      </c>
      <c r="GY78" s="290">
        <f t="shared" si="298"/>
        <v>2315.5600000000004</v>
      </c>
      <c r="GZ78" s="290">
        <v>208.92</v>
      </c>
      <c r="HA78" s="143">
        <v>208.92</v>
      </c>
      <c r="HB78" s="143">
        <v>208.92</v>
      </c>
      <c r="HC78" s="143">
        <v>208.92</v>
      </c>
      <c r="HD78" s="143">
        <v>208.92</v>
      </c>
      <c r="HE78" s="143">
        <v>208.92</v>
      </c>
      <c r="HF78" s="143">
        <v>265.51</v>
      </c>
      <c r="HG78" s="143">
        <v>265.51</v>
      </c>
      <c r="HH78" s="143">
        <v>265.51</v>
      </c>
      <c r="HI78" s="143">
        <v>265.51</v>
      </c>
      <c r="HJ78" s="143"/>
      <c r="HK78" s="143"/>
      <c r="HL78" s="8">
        <f t="shared" si="299"/>
        <v>9668.4897834436288</v>
      </c>
      <c r="HM78" s="290">
        <v>1247.2986288736911</v>
      </c>
      <c r="HN78" s="290">
        <v>921.51255587345315</v>
      </c>
      <c r="HO78" s="290">
        <v>1082.5608898408366</v>
      </c>
      <c r="HP78" s="290">
        <v>988.64558117307001</v>
      </c>
      <c r="HQ78" s="290">
        <v>926.26905038731365</v>
      </c>
      <c r="HR78" s="290">
        <v>924.06486825768059</v>
      </c>
      <c r="HS78" s="290">
        <v>851.47241520503508</v>
      </c>
      <c r="HT78" s="290">
        <v>846.48338719109495</v>
      </c>
      <c r="HU78" s="290">
        <v>951.54438091529778</v>
      </c>
      <c r="HV78" s="290">
        <v>928.63802572615555</v>
      </c>
      <c r="HW78" s="290"/>
      <c r="HX78" s="290"/>
      <c r="HY78" s="8">
        <f t="shared" si="191"/>
        <v>7352.9297834436284</v>
      </c>
      <c r="HZ78" s="8">
        <f t="shared" si="192"/>
        <v>0</v>
      </c>
      <c r="IA78" s="8">
        <f t="shared" si="193"/>
        <v>7352.9297834436284</v>
      </c>
      <c r="IB78" s="291">
        <f t="shared" si="300"/>
        <v>19208.5</v>
      </c>
      <c r="IC78" s="291">
        <v>1920.85</v>
      </c>
      <c r="ID78" s="150">
        <v>1920.85</v>
      </c>
      <c r="IE78" s="150">
        <v>1920.85</v>
      </c>
      <c r="IF78" s="291">
        <v>1920.85</v>
      </c>
      <c r="IG78" s="291">
        <v>1920.85</v>
      </c>
      <c r="IH78" s="291">
        <v>1920.85</v>
      </c>
      <c r="II78" s="291">
        <v>1920.85</v>
      </c>
      <c r="IJ78" s="291">
        <v>1920.85</v>
      </c>
      <c r="IK78" s="291">
        <v>1920.85</v>
      </c>
      <c r="IL78" s="291">
        <v>1920.85</v>
      </c>
      <c r="IM78" s="291"/>
      <c r="IN78" s="291"/>
      <c r="IO78" s="88">
        <f t="shared" si="301"/>
        <v>30120.059851882485</v>
      </c>
      <c r="IP78" s="290">
        <v>2212.0210798734438</v>
      </c>
      <c r="IQ78" s="290">
        <v>2968.4966801751261</v>
      </c>
      <c r="IR78" s="290">
        <v>3265.2056738521328</v>
      </c>
      <c r="IS78" s="290">
        <v>3349.8250868543068</v>
      </c>
      <c r="IT78" s="290">
        <v>2910.624320059846</v>
      </c>
      <c r="IU78" s="290">
        <v>3085.6044569182654</v>
      </c>
      <c r="IV78" s="290">
        <v>3268.5004354153484</v>
      </c>
      <c r="IW78" s="290">
        <v>3312.7585044618017</v>
      </c>
      <c r="IX78" s="290">
        <v>2785.2815167958215</v>
      </c>
      <c r="IY78" s="290">
        <v>2961.74209747639</v>
      </c>
      <c r="IZ78" s="290"/>
      <c r="JA78" s="290"/>
      <c r="JB78" s="150">
        <f t="shared" si="194"/>
        <v>10911.559851882485</v>
      </c>
      <c r="JC78" s="88">
        <f t="shared" si="195"/>
        <v>0</v>
      </c>
      <c r="JD78" s="88">
        <f t="shared" si="196"/>
        <v>10911.559851882485</v>
      </c>
      <c r="JE78" s="291">
        <f t="shared" si="302"/>
        <v>1440.5999999999997</v>
      </c>
      <c r="JF78" s="291">
        <v>144.06</v>
      </c>
      <c r="JG78" s="150">
        <v>144.06</v>
      </c>
      <c r="JH78" s="150">
        <v>144.06</v>
      </c>
      <c r="JI78" s="150">
        <v>144.06</v>
      </c>
      <c r="JJ78" s="150">
        <v>144.06</v>
      </c>
      <c r="JK78" s="150">
        <v>144.06</v>
      </c>
      <c r="JL78" s="150">
        <v>144.06</v>
      </c>
      <c r="JM78" s="150">
        <v>144.06</v>
      </c>
      <c r="JN78" s="150">
        <v>144.06</v>
      </c>
      <c r="JO78" s="150">
        <v>144.06</v>
      </c>
      <c r="JP78" s="150"/>
      <c r="JQ78" s="150"/>
      <c r="JR78" s="291">
        <f t="shared" si="303"/>
        <v>2016.9884049328148</v>
      </c>
      <c r="JS78" s="290">
        <v>132.01193533001026</v>
      </c>
      <c r="JT78" s="290">
        <v>178.57769920193374</v>
      </c>
      <c r="JU78" s="290">
        <v>192.38984774780539</v>
      </c>
      <c r="JV78" s="290">
        <v>198.20592547995227</v>
      </c>
      <c r="JW78" s="290">
        <v>180.6775230072669</v>
      </c>
      <c r="JX78" s="290">
        <v>188.63486699165099</v>
      </c>
      <c r="JY78" s="290">
        <v>252.31087680795571</v>
      </c>
      <c r="JZ78" s="290">
        <v>252.75270196709818</v>
      </c>
      <c r="KA78" s="290">
        <v>214.18448807986019</v>
      </c>
      <c r="KB78" s="290">
        <v>227.24254031928123</v>
      </c>
      <c r="KC78" s="290"/>
      <c r="KD78" s="290"/>
      <c r="KE78" s="150">
        <f t="shared" si="197"/>
        <v>576.38840493281509</v>
      </c>
      <c r="KF78" s="88">
        <f t="shared" si="198"/>
        <v>0</v>
      </c>
      <c r="KG78" s="88">
        <f t="shared" si="199"/>
        <v>576.38840493281509</v>
      </c>
      <c r="KH78" s="291">
        <f t="shared" si="304"/>
        <v>3602.3399999999997</v>
      </c>
      <c r="KI78" s="291">
        <v>316.89</v>
      </c>
      <c r="KJ78" s="150">
        <v>316.89</v>
      </c>
      <c r="KK78" s="150">
        <v>316.89</v>
      </c>
      <c r="KL78" s="150">
        <v>316.89</v>
      </c>
      <c r="KM78" s="150">
        <v>316.89</v>
      </c>
      <c r="KN78" s="150">
        <v>316.89</v>
      </c>
      <c r="KO78" s="150">
        <v>425.25</v>
      </c>
      <c r="KP78" s="150">
        <v>425.25</v>
      </c>
      <c r="KQ78" s="150">
        <v>425.25</v>
      </c>
      <c r="KR78" s="150">
        <v>425.25</v>
      </c>
      <c r="KS78" s="150"/>
      <c r="KT78" s="150"/>
      <c r="KU78" s="88">
        <f t="shared" si="305"/>
        <v>5024.5571635471333</v>
      </c>
      <c r="KV78" s="290">
        <v>431.81087464716751</v>
      </c>
      <c r="KW78" s="290">
        <v>461.70022786984998</v>
      </c>
      <c r="KX78" s="290">
        <v>458.78612663336889</v>
      </c>
      <c r="KY78" s="290">
        <v>436.32351143870449</v>
      </c>
      <c r="KZ78" s="290">
        <v>455.19319613384795</v>
      </c>
      <c r="LA78" s="290">
        <v>585.84223618565852</v>
      </c>
      <c r="LB78" s="290">
        <v>543.71202359304868</v>
      </c>
      <c r="LC78" s="290">
        <v>539.89502245696747</v>
      </c>
      <c r="LD78" s="290">
        <v>556.79070068049589</v>
      </c>
      <c r="LE78" s="290">
        <v>554.50324390802439</v>
      </c>
      <c r="LF78" s="290"/>
      <c r="LG78" s="290"/>
      <c r="LH78" s="150">
        <f t="shared" si="306"/>
        <v>1422.2171635471336</v>
      </c>
      <c r="LI78" s="88">
        <f t="shared" si="200"/>
        <v>0</v>
      </c>
      <c r="LJ78" s="88">
        <f t="shared" si="201"/>
        <v>1422.2171635471336</v>
      </c>
      <c r="LK78" s="88">
        <f t="shared" si="307"/>
        <v>0</v>
      </c>
      <c r="LL78" s="150"/>
      <c r="LM78" s="150"/>
      <c r="LN78" s="150"/>
      <c r="LO78" s="150"/>
      <c r="LP78" s="150"/>
      <c r="LQ78" s="150"/>
      <c r="LR78" s="150"/>
      <c r="LS78" s="150"/>
      <c r="LT78" s="150"/>
      <c r="LU78" s="150"/>
      <c r="LV78" s="150"/>
      <c r="LW78" s="150"/>
      <c r="LX78" s="88">
        <f t="shared" si="202"/>
        <v>0</v>
      </c>
      <c r="LY78" s="150"/>
      <c r="LZ78" s="150"/>
      <c r="MA78" s="150"/>
      <c r="MB78" s="150"/>
      <c r="MC78" s="150"/>
      <c r="MD78" s="150"/>
      <c r="ME78" s="150"/>
      <c r="MF78" s="150"/>
      <c r="MG78" s="150"/>
      <c r="MH78" s="150"/>
      <c r="MI78" s="150"/>
      <c r="MJ78" s="291">
        <v>0</v>
      </c>
      <c r="MK78" s="150"/>
      <c r="ML78" s="88">
        <f t="shared" si="203"/>
        <v>0</v>
      </c>
      <c r="MM78" s="88">
        <f t="shared" si="204"/>
        <v>0</v>
      </c>
      <c r="MN78" s="88">
        <f t="shared" si="308"/>
        <v>31919.220000000005</v>
      </c>
      <c r="MO78" s="88">
        <v>3172.89</v>
      </c>
      <c r="MP78" s="150">
        <v>3172.89</v>
      </c>
      <c r="MQ78" s="150">
        <v>3172.89</v>
      </c>
      <c r="MR78" s="150">
        <v>3172.89</v>
      </c>
      <c r="MS78" s="150">
        <v>3172.89</v>
      </c>
      <c r="MT78" s="150">
        <v>3172.89</v>
      </c>
      <c r="MU78" s="150">
        <v>3220.47</v>
      </c>
      <c r="MV78" s="150">
        <v>3220.47</v>
      </c>
      <c r="MW78" s="150">
        <v>3220.47</v>
      </c>
      <c r="MX78" s="150">
        <v>3220.47</v>
      </c>
      <c r="MY78" s="150"/>
      <c r="MZ78" s="150"/>
      <c r="NA78" s="88">
        <f t="shared" si="309"/>
        <v>26190.182515767447</v>
      </c>
      <c r="NB78" s="8">
        <v>0</v>
      </c>
      <c r="NC78" s="8">
        <v>0</v>
      </c>
      <c r="ND78" s="8">
        <v>0</v>
      </c>
      <c r="NE78" s="8">
        <v>0</v>
      </c>
      <c r="NF78" s="8">
        <v>25565.4495763417</v>
      </c>
      <c r="NG78" s="8">
        <v>624.73293942574639</v>
      </c>
      <c r="NH78" s="8">
        <v>0</v>
      </c>
      <c r="NI78" s="8">
        <v>0</v>
      </c>
      <c r="NJ78" s="8">
        <v>0</v>
      </c>
      <c r="NK78" s="8">
        <v>0</v>
      </c>
      <c r="NL78" s="8"/>
      <c r="NM78" s="8"/>
      <c r="NN78" s="150">
        <f t="shared" si="310"/>
        <v>-5729.0374842325582</v>
      </c>
      <c r="NO78" s="88">
        <f t="shared" si="205"/>
        <v>-5729.0374842325582</v>
      </c>
      <c r="NP78" s="88">
        <f t="shared" si="206"/>
        <v>0</v>
      </c>
      <c r="NQ78" s="86">
        <f t="shared" si="207"/>
        <v>13760.359999999997</v>
      </c>
      <c r="NR78" s="289">
        <f t="shared" si="208"/>
        <v>4799.24</v>
      </c>
      <c r="NS78" s="288">
        <f t="shared" si="209"/>
        <v>-8961.1199999999972</v>
      </c>
      <c r="NT78" s="88">
        <f t="shared" si="210"/>
        <v>-8961.1199999999972</v>
      </c>
      <c r="NU78" s="88">
        <f t="shared" si="211"/>
        <v>0</v>
      </c>
      <c r="NV78" s="290">
        <f t="shared" si="311"/>
        <v>3409.6199999999994</v>
      </c>
      <c r="NW78" s="290">
        <v>310.08999999999997</v>
      </c>
      <c r="NX78" s="143">
        <v>310.08999999999997</v>
      </c>
      <c r="NY78" s="143">
        <v>310.08999999999997</v>
      </c>
      <c r="NZ78" s="290">
        <v>310.08999999999997</v>
      </c>
      <c r="OA78" s="290">
        <v>310.08999999999997</v>
      </c>
      <c r="OB78" s="290">
        <v>310.08999999999997</v>
      </c>
      <c r="OC78" s="290">
        <v>387.27</v>
      </c>
      <c r="OD78" s="290">
        <v>387.27</v>
      </c>
      <c r="OE78" s="290">
        <v>387.27</v>
      </c>
      <c r="OF78" s="290">
        <v>387.27</v>
      </c>
      <c r="OG78" s="290"/>
      <c r="OH78" s="290"/>
      <c r="OI78" s="8">
        <f t="shared" si="312"/>
        <v>4799.24</v>
      </c>
      <c r="OJ78" s="8">
        <v>2360.9299999999998</v>
      </c>
      <c r="OK78" s="8">
        <v>0</v>
      </c>
      <c r="OL78" s="8">
        <v>2438.31</v>
      </c>
      <c r="OM78" s="8"/>
      <c r="ON78" s="8">
        <v>0</v>
      </c>
      <c r="OO78" s="8">
        <v>0</v>
      </c>
      <c r="OP78" s="8">
        <v>0</v>
      </c>
      <c r="OQ78" s="8">
        <v>0</v>
      </c>
      <c r="OR78" s="8">
        <v>0</v>
      </c>
      <c r="OS78" s="8">
        <v>0</v>
      </c>
      <c r="OT78" s="8"/>
      <c r="OU78" s="8"/>
      <c r="OV78" s="143">
        <f t="shared" si="313"/>
        <v>1389.6200000000003</v>
      </c>
      <c r="OW78" s="8">
        <f t="shared" si="212"/>
        <v>0</v>
      </c>
      <c r="OX78" s="8">
        <f t="shared" si="213"/>
        <v>1389.6200000000003</v>
      </c>
      <c r="OY78" s="290">
        <f t="shared" si="314"/>
        <v>4453.66</v>
      </c>
      <c r="OZ78" s="290">
        <v>424.65</v>
      </c>
      <c r="PA78" s="143">
        <v>424.65</v>
      </c>
      <c r="PB78" s="143">
        <v>424.65</v>
      </c>
      <c r="PC78" s="143">
        <v>424.65</v>
      </c>
      <c r="PD78" s="143">
        <v>424.65</v>
      </c>
      <c r="PE78" s="143">
        <v>424.65</v>
      </c>
      <c r="PF78" s="143">
        <v>476.44</v>
      </c>
      <c r="PG78" s="143">
        <v>476.44</v>
      </c>
      <c r="PH78" s="143">
        <v>476.44</v>
      </c>
      <c r="PI78" s="143">
        <v>476.44</v>
      </c>
      <c r="PJ78" s="143"/>
      <c r="PK78" s="143"/>
      <c r="PL78" s="8">
        <f t="shared" si="315"/>
        <v>0</v>
      </c>
      <c r="PM78" s="290">
        <v>0</v>
      </c>
      <c r="PN78" s="290">
        <v>0</v>
      </c>
      <c r="PO78" s="290">
        <v>0</v>
      </c>
      <c r="PP78" s="290">
        <v>0</v>
      </c>
      <c r="PQ78" s="290">
        <v>0</v>
      </c>
      <c r="PR78" s="290">
        <v>0</v>
      </c>
      <c r="PS78" s="290">
        <v>0</v>
      </c>
      <c r="PT78" s="290">
        <v>0</v>
      </c>
      <c r="PU78" s="290">
        <v>0</v>
      </c>
      <c r="PV78" s="290">
        <v>0</v>
      </c>
      <c r="PW78" s="290"/>
      <c r="PX78" s="290"/>
      <c r="PY78" s="143">
        <f t="shared" si="316"/>
        <v>-4453.66</v>
      </c>
      <c r="PZ78" s="8">
        <f t="shared" si="214"/>
        <v>-4453.66</v>
      </c>
      <c r="QA78" s="8">
        <f t="shared" si="215"/>
        <v>0</v>
      </c>
      <c r="QB78" s="290">
        <f t="shared" si="317"/>
        <v>570.55999999999995</v>
      </c>
      <c r="QC78" s="290">
        <v>50.58</v>
      </c>
      <c r="QD78" s="143">
        <v>50.58</v>
      </c>
      <c r="QE78" s="143">
        <v>50.58</v>
      </c>
      <c r="QF78" s="143">
        <v>50.58</v>
      </c>
      <c r="QG78" s="143">
        <v>50.58</v>
      </c>
      <c r="QH78" s="143">
        <v>50.58</v>
      </c>
      <c r="QI78" s="143">
        <v>66.77</v>
      </c>
      <c r="QJ78" s="143">
        <v>66.77</v>
      </c>
      <c r="QK78" s="143">
        <v>66.77</v>
      </c>
      <c r="QL78" s="143">
        <v>66.77</v>
      </c>
      <c r="QM78" s="143"/>
      <c r="QN78" s="143"/>
      <c r="QO78" s="8">
        <f t="shared" si="318"/>
        <v>0</v>
      </c>
      <c r="QP78" s="290">
        <v>0</v>
      </c>
      <c r="QQ78" s="290">
        <v>0</v>
      </c>
      <c r="QR78" s="290">
        <v>0</v>
      </c>
      <c r="QS78" s="290"/>
      <c r="QT78" s="290">
        <v>0</v>
      </c>
      <c r="QU78" s="290"/>
      <c r="QV78" s="290"/>
      <c r="QW78" s="290">
        <v>0</v>
      </c>
      <c r="QX78" s="290"/>
      <c r="QY78" s="290">
        <v>0</v>
      </c>
      <c r="QZ78" s="290"/>
      <c r="RA78" s="290"/>
      <c r="RB78" s="143">
        <f t="shared" si="319"/>
        <v>-570.55999999999995</v>
      </c>
      <c r="RC78" s="8">
        <f t="shared" si="216"/>
        <v>-570.55999999999995</v>
      </c>
      <c r="RD78" s="8">
        <f t="shared" si="217"/>
        <v>0</v>
      </c>
      <c r="RE78" s="290">
        <f t="shared" si="320"/>
        <v>3246.82</v>
      </c>
      <c r="RF78" s="8">
        <v>294.69</v>
      </c>
      <c r="RG78" s="143">
        <v>294.69</v>
      </c>
      <c r="RH78" s="143">
        <v>294.69</v>
      </c>
      <c r="RI78" s="143">
        <v>294.69</v>
      </c>
      <c r="RJ78" s="143">
        <v>294.69</v>
      </c>
      <c r="RK78" s="143">
        <v>294.69</v>
      </c>
      <c r="RL78" s="292">
        <v>369.67</v>
      </c>
      <c r="RM78" s="143">
        <v>369.67</v>
      </c>
      <c r="RN78" s="143">
        <v>369.67</v>
      </c>
      <c r="RO78" s="143">
        <v>369.67</v>
      </c>
      <c r="RP78" s="143"/>
      <c r="RQ78" s="143"/>
      <c r="RR78" s="8">
        <f t="shared" si="321"/>
        <v>0</v>
      </c>
      <c r="RS78" s="290">
        <v>0</v>
      </c>
      <c r="RT78" s="290"/>
      <c r="RU78" s="290">
        <v>0</v>
      </c>
      <c r="RV78" s="290">
        <v>0</v>
      </c>
      <c r="RW78" s="290">
        <v>0</v>
      </c>
      <c r="RX78" s="290">
        <v>0</v>
      </c>
      <c r="RY78" s="290"/>
      <c r="RZ78" s="290">
        <v>0</v>
      </c>
      <c r="SA78" s="290">
        <v>0</v>
      </c>
      <c r="SB78" s="290">
        <v>0</v>
      </c>
      <c r="SC78" s="290"/>
      <c r="SD78" s="290"/>
      <c r="SE78" s="8">
        <f t="shared" si="218"/>
        <v>-3246.82</v>
      </c>
      <c r="SF78" s="8">
        <f t="shared" si="219"/>
        <v>-3246.82</v>
      </c>
      <c r="SG78" s="8">
        <f t="shared" si="220"/>
        <v>0</v>
      </c>
      <c r="SH78" s="290">
        <f t="shared" si="322"/>
        <v>1456.3</v>
      </c>
      <c r="SI78" s="290">
        <v>138.35</v>
      </c>
      <c r="SJ78" s="143">
        <v>138.35</v>
      </c>
      <c r="SK78" s="143">
        <v>138.35</v>
      </c>
      <c r="SL78" s="143">
        <v>138.35</v>
      </c>
      <c r="SM78" s="143">
        <v>138.35</v>
      </c>
      <c r="SN78" s="143">
        <v>138.35</v>
      </c>
      <c r="SO78" s="143">
        <v>156.55000000000001</v>
      </c>
      <c r="SP78" s="143">
        <v>156.55000000000001</v>
      </c>
      <c r="SQ78" s="143">
        <v>156.55000000000001</v>
      </c>
      <c r="SR78" s="143">
        <v>156.55000000000001</v>
      </c>
      <c r="SS78" s="143"/>
      <c r="ST78" s="143"/>
      <c r="SU78" s="8">
        <f t="shared" si="323"/>
        <v>0</v>
      </c>
      <c r="SV78" s="290">
        <v>0</v>
      </c>
      <c r="SW78" s="290">
        <v>0</v>
      </c>
      <c r="SX78" s="290">
        <v>0</v>
      </c>
      <c r="SY78" s="290">
        <v>0</v>
      </c>
      <c r="SZ78" s="290">
        <v>0</v>
      </c>
      <c r="TA78" s="290"/>
      <c r="TB78" s="290"/>
      <c r="TC78" s="290">
        <v>0</v>
      </c>
      <c r="TD78" s="290">
        <v>0</v>
      </c>
      <c r="TE78" s="290">
        <f>VLOOKUP(C78,'[2]Фін.рез.(витрати)'!$C$8:$AH$94,32,0)</f>
        <v>0</v>
      </c>
      <c r="TF78" s="290"/>
      <c r="TG78" s="290"/>
      <c r="TH78" s="8">
        <f t="shared" si="221"/>
        <v>-1456.3</v>
      </c>
      <c r="TI78" s="8">
        <f t="shared" si="222"/>
        <v>-1456.3</v>
      </c>
      <c r="TJ78" s="8">
        <f t="shared" si="223"/>
        <v>0</v>
      </c>
      <c r="TK78" s="290">
        <f t="shared" si="324"/>
        <v>571.79999999999995</v>
      </c>
      <c r="TL78" s="290">
        <v>50.38</v>
      </c>
      <c r="TM78" s="143">
        <v>50.38</v>
      </c>
      <c r="TN78" s="143">
        <v>50.38</v>
      </c>
      <c r="TO78" s="143">
        <v>50.38</v>
      </c>
      <c r="TP78" s="143">
        <v>50.38</v>
      </c>
      <c r="TQ78" s="143">
        <v>50.38</v>
      </c>
      <c r="TR78" s="143">
        <v>67.38</v>
      </c>
      <c r="TS78" s="143">
        <v>67.38</v>
      </c>
      <c r="TT78" s="143">
        <v>67.38</v>
      </c>
      <c r="TU78" s="143">
        <v>67.38</v>
      </c>
      <c r="TV78" s="143"/>
      <c r="TW78" s="143"/>
      <c r="TX78" s="8">
        <f t="shared" si="325"/>
        <v>0</v>
      </c>
      <c r="TY78" s="290">
        <v>0</v>
      </c>
      <c r="TZ78" s="290">
        <v>0</v>
      </c>
      <c r="UA78" s="290">
        <v>0</v>
      </c>
      <c r="UB78" s="290">
        <v>0</v>
      </c>
      <c r="UC78" s="290">
        <v>0</v>
      </c>
      <c r="UD78" s="290">
        <v>0</v>
      </c>
      <c r="UE78" s="290">
        <v>0</v>
      </c>
      <c r="UF78" s="290">
        <v>0</v>
      </c>
      <c r="UG78" s="290">
        <v>0</v>
      </c>
      <c r="UH78" s="290">
        <f>VLOOKUP(C78,'[2]Фін.рез.(витрати)'!$C$8:$AI$94,33,0)</f>
        <v>0</v>
      </c>
      <c r="UI78" s="290"/>
      <c r="UJ78" s="290"/>
      <c r="UK78" s="8">
        <f t="shared" si="224"/>
        <v>-571.79999999999995</v>
      </c>
      <c r="UL78" s="8">
        <f t="shared" si="225"/>
        <v>-571.79999999999995</v>
      </c>
      <c r="UM78" s="8">
        <f t="shared" si="226"/>
        <v>0</v>
      </c>
      <c r="UN78" s="290">
        <f t="shared" si="326"/>
        <v>51.6</v>
      </c>
      <c r="UO78" s="290">
        <v>4.5999999999999996</v>
      </c>
      <c r="UP78" s="143">
        <v>4.5999999999999996</v>
      </c>
      <c r="UQ78" s="143">
        <v>4.5999999999999996</v>
      </c>
      <c r="UR78" s="143">
        <v>4.5999999999999996</v>
      </c>
      <c r="US78" s="143">
        <v>4.5999999999999996</v>
      </c>
      <c r="UT78" s="143">
        <v>4.5999999999999996</v>
      </c>
      <c r="UU78" s="143">
        <v>6</v>
      </c>
      <c r="UV78" s="143">
        <v>6</v>
      </c>
      <c r="UW78" s="143">
        <v>6</v>
      </c>
      <c r="UX78" s="143">
        <v>6</v>
      </c>
      <c r="UY78" s="143"/>
      <c r="UZ78" s="143"/>
      <c r="VA78" s="8">
        <f t="shared" si="227"/>
        <v>0</v>
      </c>
      <c r="VB78" s="143"/>
      <c r="VC78" s="143"/>
      <c r="VD78" s="143"/>
      <c r="VE78" s="143"/>
      <c r="VF78" s="143"/>
      <c r="VG78" s="143"/>
      <c r="VH78" s="143"/>
      <c r="VI78" s="143"/>
      <c r="VJ78" s="143"/>
      <c r="VK78" s="143"/>
      <c r="VL78" s="143"/>
      <c r="VM78" s="143"/>
      <c r="VN78" s="8">
        <f t="shared" si="228"/>
        <v>-51.6</v>
      </c>
      <c r="VO78" s="8">
        <f t="shared" si="229"/>
        <v>-51.6</v>
      </c>
      <c r="VP78" s="8">
        <f t="shared" si="230"/>
        <v>0</v>
      </c>
      <c r="VQ78" s="88">
        <f t="shared" si="231"/>
        <v>0</v>
      </c>
      <c r="VR78" s="150"/>
      <c r="VS78" s="150"/>
      <c r="VT78" s="150"/>
      <c r="VU78" s="150"/>
      <c r="VV78" s="150"/>
      <c r="VW78" s="150"/>
      <c r="VX78" s="150"/>
      <c r="VY78" s="150"/>
      <c r="VZ78" s="150"/>
      <c r="WA78" s="150"/>
      <c r="WB78" s="150"/>
      <c r="WC78" s="150"/>
      <c r="WD78" s="88">
        <f t="shared" si="232"/>
        <v>0</v>
      </c>
      <c r="WE78" s="143"/>
      <c r="WF78" s="143"/>
      <c r="WG78" s="143"/>
      <c r="WH78" s="143"/>
      <c r="WI78" s="143"/>
      <c r="WJ78" s="143"/>
      <c r="WK78" s="143"/>
      <c r="WL78" s="143"/>
      <c r="WM78" s="143"/>
      <c r="WN78" s="143"/>
      <c r="WO78" s="143"/>
      <c r="WP78" s="143"/>
      <c r="WQ78" s="88">
        <f t="shared" si="233"/>
        <v>0</v>
      </c>
      <c r="WR78" s="88">
        <f t="shared" si="234"/>
        <v>0</v>
      </c>
      <c r="WS78" s="88">
        <f t="shared" si="235"/>
        <v>0</v>
      </c>
      <c r="WT78" s="291">
        <f t="shared" si="327"/>
        <v>41007.64</v>
      </c>
      <c r="WU78" s="291">
        <v>3482.98</v>
      </c>
      <c r="WV78" s="150">
        <v>3482.98</v>
      </c>
      <c r="WW78" s="150">
        <v>3482.98</v>
      </c>
      <c r="WX78" s="150">
        <v>3482.98</v>
      </c>
      <c r="WY78" s="150">
        <v>3482.98</v>
      </c>
      <c r="WZ78" s="150">
        <v>3482.98</v>
      </c>
      <c r="XA78" s="150">
        <v>5027.4399999999996</v>
      </c>
      <c r="XB78" s="150">
        <v>5027.4399999999996</v>
      </c>
      <c r="XC78" s="150">
        <v>5027.4399999999996</v>
      </c>
      <c r="XD78" s="150">
        <v>5027.4399999999996</v>
      </c>
      <c r="XE78" s="150"/>
      <c r="XF78" s="150"/>
      <c r="XG78" s="291">
        <f t="shared" si="328"/>
        <v>31778.179629574661</v>
      </c>
      <c r="XH78" s="290">
        <v>3393.0531416266149</v>
      </c>
      <c r="XI78" s="290">
        <v>3696.378914295125</v>
      </c>
      <c r="XJ78" s="290"/>
      <c r="XK78" s="290">
        <v>2949.48806594797</v>
      </c>
      <c r="XL78" s="290">
        <v>3030.1131835543497</v>
      </c>
      <c r="XM78" s="290">
        <v>3935.2210257081974</v>
      </c>
      <c r="XN78" s="290">
        <v>3919.9090547111787</v>
      </c>
      <c r="XO78" s="290">
        <v>3552.6166086707676</v>
      </c>
      <c r="XP78" s="290">
        <v>3573.2395214150451</v>
      </c>
      <c r="XQ78" s="290">
        <f>VLOOKUP(C78,'[2]Фін.рез.(витрати)'!$C$8:$AL$94,36,0)</f>
        <v>3728.1601136454155</v>
      </c>
      <c r="XR78" s="290"/>
      <c r="XS78" s="290"/>
      <c r="XT78" s="88">
        <f t="shared" si="236"/>
        <v>-9229.4603704253386</v>
      </c>
      <c r="XU78" s="88">
        <f t="shared" si="237"/>
        <v>-9229.4603704253386</v>
      </c>
      <c r="XV78" s="88">
        <f t="shared" si="238"/>
        <v>0</v>
      </c>
      <c r="XW78" s="291">
        <f t="shared" si="329"/>
        <v>17642.64</v>
      </c>
      <c r="XX78" s="291">
        <v>1559.06</v>
      </c>
      <c r="XY78" s="150">
        <v>1559.06</v>
      </c>
      <c r="XZ78" s="150">
        <v>1559.06</v>
      </c>
      <c r="YA78" s="150">
        <v>1559.06</v>
      </c>
      <c r="YB78" s="150">
        <v>1559.06</v>
      </c>
      <c r="YC78" s="150">
        <v>1559.06</v>
      </c>
      <c r="YD78" s="150">
        <v>2072.0700000000002</v>
      </c>
      <c r="YE78" s="150">
        <v>2072.0700000000002</v>
      </c>
      <c r="YF78" s="150">
        <v>2072.0700000000002</v>
      </c>
      <c r="YG78" s="150">
        <v>2072.0700000000002</v>
      </c>
      <c r="YH78" s="150"/>
      <c r="YI78" s="150"/>
      <c r="YJ78" s="88">
        <f t="shared" si="330"/>
        <v>14342.53555879552</v>
      </c>
      <c r="YK78" s="290">
        <v>1679.5192141645296</v>
      </c>
      <c r="YL78" s="290">
        <v>1264.6554592501454</v>
      </c>
      <c r="YM78" s="290">
        <v>1294.3553049563729</v>
      </c>
      <c r="YN78" s="290">
        <v>1258.6956894684736</v>
      </c>
      <c r="YO78" s="290">
        <v>1241.4589655585632</v>
      </c>
      <c r="YP78" s="290">
        <v>1626.590442762893</v>
      </c>
      <c r="YQ78" s="290">
        <v>1553.3785229363202</v>
      </c>
      <c r="YR78" s="290">
        <v>1536.5703159147959</v>
      </c>
      <c r="YS78" s="290">
        <v>1360.7624958305826</v>
      </c>
      <c r="YT78" s="290">
        <f>VLOOKUP(C78,'[2]Фін.рез.(витрати)'!$C$8:$AM$94,37,0)</f>
        <v>1526.5491479528423</v>
      </c>
      <c r="YU78" s="290"/>
      <c r="YV78" s="290"/>
      <c r="YW78" s="143">
        <f t="shared" si="331"/>
        <v>-3300.1044412044794</v>
      </c>
      <c r="YX78" s="88">
        <f t="shared" si="239"/>
        <v>-3300.1044412044794</v>
      </c>
      <c r="YY78" s="88">
        <f t="shared" si="240"/>
        <v>0</v>
      </c>
      <c r="YZ78" s="291">
        <f t="shared" si="332"/>
        <v>1485.86</v>
      </c>
      <c r="ZA78" s="291">
        <v>140.75</v>
      </c>
      <c r="ZB78" s="150">
        <v>140.75</v>
      </c>
      <c r="ZC78" s="150">
        <v>140.75</v>
      </c>
      <c r="ZD78" s="150">
        <v>140.75</v>
      </c>
      <c r="ZE78" s="150">
        <v>140.75</v>
      </c>
      <c r="ZF78" s="150">
        <v>140.75</v>
      </c>
      <c r="ZG78" s="150">
        <v>160.34</v>
      </c>
      <c r="ZH78" s="150">
        <v>160.34</v>
      </c>
      <c r="ZI78" s="150">
        <v>160.34</v>
      </c>
      <c r="ZJ78" s="150">
        <v>160.34</v>
      </c>
      <c r="ZK78" s="150"/>
      <c r="ZL78" s="150"/>
      <c r="ZM78" s="88">
        <f t="shared" si="333"/>
        <v>5480.7335885366874</v>
      </c>
      <c r="ZN78" s="291"/>
      <c r="ZO78" s="290">
        <v>523.04020978390622</v>
      </c>
      <c r="ZP78" s="290">
        <v>4056.8271990702069</v>
      </c>
      <c r="ZQ78" s="290">
        <v>900.86617968257451</v>
      </c>
      <c r="ZR78" s="290"/>
      <c r="ZS78" s="290"/>
      <c r="ZT78" s="290"/>
      <c r="ZU78" s="290"/>
      <c r="ZV78" s="290"/>
      <c r="ZW78" s="290"/>
      <c r="ZX78" s="290"/>
      <c r="ZY78" s="290"/>
      <c r="ZZ78" s="88">
        <f t="shared" si="241"/>
        <v>3994.8735885366877</v>
      </c>
      <c r="AAA78" s="88">
        <f t="shared" si="242"/>
        <v>0</v>
      </c>
      <c r="AAB78" s="88">
        <f t="shared" si="243"/>
        <v>3994.8735885366877</v>
      </c>
      <c r="AAC78" s="291">
        <f t="shared" si="334"/>
        <v>425.1</v>
      </c>
      <c r="AAD78" s="291">
        <v>42.19</v>
      </c>
      <c r="AAE78" s="150">
        <v>42.19</v>
      </c>
      <c r="AAF78" s="150">
        <v>42.19</v>
      </c>
      <c r="AAG78" s="150">
        <v>42.19</v>
      </c>
      <c r="AAH78" s="150">
        <v>42.19</v>
      </c>
      <c r="AAI78" s="150">
        <v>42.19</v>
      </c>
      <c r="AAJ78" s="150">
        <v>42.99</v>
      </c>
      <c r="AAK78" s="150">
        <v>42.99</v>
      </c>
      <c r="AAL78" s="150">
        <v>42.99</v>
      </c>
      <c r="AAM78" s="150">
        <v>42.99</v>
      </c>
      <c r="AAN78" s="150"/>
      <c r="AAO78" s="150"/>
      <c r="AAP78" s="88">
        <f t="shared" si="335"/>
        <v>494.90803471999999</v>
      </c>
      <c r="AAQ78" s="290">
        <v>51.207706000000002</v>
      </c>
      <c r="AAR78" s="290">
        <v>50.067332039999997</v>
      </c>
      <c r="AAS78" s="290">
        <v>49.949767999999999</v>
      </c>
      <c r="AAT78" s="290">
        <v>49.696460000000002</v>
      </c>
      <c r="AAU78" s="290">
        <v>49.925500679999999</v>
      </c>
      <c r="AAV78" s="290">
        <v>49.926712000000002</v>
      </c>
      <c r="AAW78" s="290">
        <v>48.762340000000002</v>
      </c>
      <c r="AAX78" s="290">
        <v>48.381388000000001</v>
      </c>
      <c r="AAY78" s="290">
        <v>48.031368000000001</v>
      </c>
      <c r="AAZ78" s="290">
        <f>VLOOKUP(C78,'[2]Фін.рез.(витрати)'!$C$8:$AO$94,39,0)</f>
        <v>48.95946</v>
      </c>
      <c r="ABA78" s="290"/>
      <c r="ABB78" s="290"/>
      <c r="ABC78" s="88">
        <f t="shared" si="244"/>
        <v>69.808034719999966</v>
      </c>
      <c r="ABD78" s="88">
        <f t="shared" si="245"/>
        <v>0</v>
      </c>
      <c r="ABE78" s="88">
        <f t="shared" si="246"/>
        <v>69.808034719999966</v>
      </c>
      <c r="ABF78" s="291">
        <f t="shared" si="336"/>
        <v>92.500000000000014</v>
      </c>
      <c r="ABG78" s="291">
        <v>9.17</v>
      </c>
      <c r="ABH78" s="150">
        <v>9.17</v>
      </c>
      <c r="ABI78" s="150">
        <v>9.17</v>
      </c>
      <c r="ABJ78" s="150">
        <v>9.17</v>
      </c>
      <c r="ABK78" s="150">
        <v>9.17</v>
      </c>
      <c r="ABL78" s="150">
        <v>9.17</v>
      </c>
      <c r="ABM78" s="150">
        <v>9.3699999999999992</v>
      </c>
      <c r="ABN78" s="150">
        <v>9.3699999999999992</v>
      </c>
      <c r="ABO78" s="150">
        <v>9.3699999999999992</v>
      </c>
      <c r="ABP78" s="150">
        <v>9.3699999999999992</v>
      </c>
      <c r="ABQ78" s="150"/>
      <c r="ABR78" s="150"/>
      <c r="ABS78" s="88">
        <f t="shared" si="337"/>
        <v>0</v>
      </c>
      <c r="ABT78" s="290">
        <v>0</v>
      </c>
      <c r="ABU78" s="290"/>
      <c r="ABV78" s="290"/>
      <c r="ABW78" s="290"/>
      <c r="ABX78" s="290"/>
      <c r="ABY78" s="290"/>
      <c r="ABZ78" s="290"/>
      <c r="ACA78" s="290">
        <v>0</v>
      </c>
      <c r="ACB78" s="290">
        <v>0</v>
      </c>
      <c r="ACC78" s="290">
        <f>VLOOKUP(C78,'[2]Фін.рез.(витрати)'!$C$8:$AP$94,40,0)</f>
        <v>0</v>
      </c>
      <c r="ACD78" s="290"/>
      <c r="ACE78" s="290"/>
      <c r="ACF78" s="88">
        <f t="shared" si="247"/>
        <v>-92.500000000000014</v>
      </c>
      <c r="ACG78" s="88">
        <f t="shared" si="248"/>
        <v>-92.500000000000014</v>
      </c>
      <c r="ACH78" s="88">
        <f t="shared" si="249"/>
        <v>0</v>
      </c>
      <c r="ACI78" s="86">
        <f t="shared" si="250"/>
        <v>25800.059999999998</v>
      </c>
      <c r="ACJ78" s="88">
        <f t="shared" si="251"/>
        <v>11405.642750766001</v>
      </c>
      <c r="ACK78" s="288">
        <f t="shared" si="252"/>
        <v>-14394.417249233997</v>
      </c>
      <c r="ACL78" s="88">
        <f t="shared" si="253"/>
        <v>-14394.417249233997</v>
      </c>
      <c r="ACM78" s="88">
        <f t="shared" si="254"/>
        <v>0</v>
      </c>
      <c r="ACN78" s="290">
        <f t="shared" si="338"/>
        <v>7036.3399999999983</v>
      </c>
      <c r="ACO78" s="290">
        <v>724.35</v>
      </c>
      <c r="ACP78" s="143">
        <v>724.35</v>
      </c>
      <c r="ACQ78" s="143">
        <v>724.35</v>
      </c>
      <c r="ACR78" s="143">
        <v>724.35</v>
      </c>
      <c r="ACS78" s="143">
        <v>724.35</v>
      </c>
      <c r="ACT78" s="143">
        <v>724.35</v>
      </c>
      <c r="ACU78" s="143">
        <v>672.56</v>
      </c>
      <c r="ACV78" s="143">
        <v>672.56</v>
      </c>
      <c r="ACW78" s="143">
        <v>672.56</v>
      </c>
      <c r="ACX78" s="143">
        <v>672.56</v>
      </c>
      <c r="ACY78" s="143"/>
      <c r="ACZ78" s="143"/>
      <c r="ADA78" s="8">
        <f t="shared" si="339"/>
        <v>3055.4421276420003</v>
      </c>
      <c r="ADB78" s="290">
        <v>228.33981630000002</v>
      </c>
      <c r="ADC78" s="290">
        <v>303.13493762400003</v>
      </c>
      <c r="ADD78" s="290">
        <v>292.20614280000007</v>
      </c>
      <c r="ADE78" s="290">
        <v>248.03051399999998</v>
      </c>
      <c r="ADF78" s="290">
        <v>271.64011051800003</v>
      </c>
      <c r="ADG78" s="290">
        <v>347.21743500000002</v>
      </c>
      <c r="ADH78" s="290">
        <v>271.295928</v>
      </c>
      <c r="ADI78" s="290">
        <v>354.28370939999996</v>
      </c>
      <c r="ADJ78" s="290">
        <v>402.80851799999999</v>
      </c>
      <c r="ADK78" s="290">
        <f>VLOOKUP(C78,'[2]Фін.рез.(витрати)'!$C$8:$AR$94,42,0)</f>
        <v>336.48501600000003</v>
      </c>
      <c r="ADL78" s="290"/>
      <c r="ADM78" s="290"/>
      <c r="ADN78" s="8">
        <f t="shared" si="255"/>
        <v>-3980.897872357998</v>
      </c>
      <c r="ADO78" s="8">
        <f t="shared" si="256"/>
        <v>-3980.897872357998</v>
      </c>
      <c r="ADP78" s="8">
        <f t="shared" si="257"/>
        <v>0</v>
      </c>
      <c r="ADQ78" s="290">
        <f t="shared" si="340"/>
        <v>18763.72</v>
      </c>
      <c r="ADR78" s="290">
        <v>1931.66</v>
      </c>
      <c r="ADS78" s="143">
        <v>1931.66</v>
      </c>
      <c r="ADT78" s="143">
        <v>1931.66</v>
      </c>
      <c r="ADU78" s="143">
        <v>1931.66</v>
      </c>
      <c r="ADV78" s="143">
        <v>1931.66</v>
      </c>
      <c r="ADW78" s="143">
        <v>1931.66</v>
      </c>
      <c r="ADX78" s="143">
        <v>1793.44</v>
      </c>
      <c r="ADY78" s="143">
        <v>1793.44</v>
      </c>
      <c r="ADZ78" s="143">
        <v>1793.44</v>
      </c>
      <c r="AEA78" s="143">
        <v>1793.44</v>
      </c>
      <c r="AEB78" s="143"/>
      <c r="AEC78" s="143"/>
      <c r="AED78" s="8">
        <f t="shared" si="341"/>
        <v>8350.2006231240011</v>
      </c>
      <c r="AEE78" s="290">
        <v>741.58068780000008</v>
      </c>
      <c r="AEF78" s="290">
        <v>972.89929304999998</v>
      </c>
      <c r="AEG78" s="290">
        <v>1091.1753864</v>
      </c>
      <c r="AEH78" s="290">
        <v>674.96828400000004</v>
      </c>
      <c r="AEI78" s="290">
        <v>855.76846847400009</v>
      </c>
      <c r="AEJ78" s="290">
        <v>800.64255600000001</v>
      </c>
      <c r="AEK78" s="290">
        <v>760.0275630000001</v>
      </c>
      <c r="AEL78" s="290">
        <v>789.71620140000005</v>
      </c>
      <c r="AEM78" s="290">
        <v>776.14324199999999</v>
      </c>
      <c r="AEN78" s="290">
        <f>VLOOKUP(C78,'[2]Фін.рез.(витрати)'!$C$8:$AS$94,43,0)</f>
        <v>887.27894100000003</v>
      </c>
      <c r="AEO78" s="290"/>
      <c r="AEP78" s="290"/>
      <c r="AEQ78" s="8">
        <f t="shared" si="258"/>
        <v>-10413.519376876</v>
      </c>
      <c r="AER78" s="8">
        <f t="shared" si="259"/>
        <v>-10413.519376876</v>
      </c>
      <c r="AES78" s="8">
        <f t="shared" si="260"/>
        <v>0</v>
      </c>
      <c r="AET78" s="290">
        <f t="shared" si="342"/>
        <v>0</v>
      </c>
      <c r="AEU78" s="290"/>
      <c r="AEV78" s="143"/>
      <c r="AEW78" s="143"/>
      <c r="AEX78" s="143"/>
      <c r="AEY78" s="143"/>
      <c r="AEZ78" s="143"/>
      <c r="AFA78" s="143"/>
      <c r="AFB78" s="143"/>
      <c r="AFC78" s="143"/>
      <c r="AFD78" s="143"/>
      <c r="AFE78" s="143"/>
      <c r="AFF78" s="143"/>
      <c r="AFG78" s="8">
        <f t="shared" si="343"/>
        <v>0</v>
      </c>
      <c r="AFH78" s="290"/>
      <c r="AFI78" s="290"/>
      <c r="AFJ78" s="290"/>
      <c r="AFK78" s="290"/>
      <c r="AFL78" s="290"/>
      <c r="AFM78" s="290"/>
      <c r="AFN78" s="290"/>
      <c r="AFO78" s="290"/>
      <c r="AFP78" s="290"/>
      <c r="AFQ78" s="290"/>
      <c r="AFR78" s="290"/>
      <c r="AFS78" s="290"/>
      <c r="AFT78" s="8">
        <f t="shared" si="261"/>
        <v>0</v>
      </c>
      <c r="AFU78" s="8">
        <f t="shared" si="262"/>
        <v>0</v>
      </c>
      <c r="AFV78" s="94">
        <f t="shared" si="263"/>
        <v>0</v>
      </c>
      <c r="AFW78" s="293">
        <f t="shared" si="264"/>
        <v>176969.96</v>
      </c>
      <c r="AFX78" s="294">
        <f t="shared" si="265"/>
        <v>151956.41799179424</v>
      </c>
      <c r="AFY78" s="295">
        <f t="shared" si="266"/>
        <v>-25013.542008205754</v>
      </c>
      <c r="AFZ78" s="8">
        <f t="shared" si="344"/>
        <v>-25013.542008205754</v>
      </c>
      <c r="AGA78" s="95">
        <f t="shared" si="345"/>
        <v>0</v>
      </c>
      <c r="AGB78" s="296">
        <f t="shared" si="267"/>
        <v>212363.95199999999</v>
      </c>
      <c r="AGC78" s="295">
        <f t="shared" si="267"/>
        <v>182347.70159015307</v>
      </c>
      <c r="AGD78" s="295">
        <f t="shared" si="268"/>
        <v>-30016.250409846922</v>
      </c>
      <c r="AGE78" s="8">
        <f t="shared" si="269"/>
        <v>-30016.250409846922</v>
      </c>
      <c r="AGF78" s="94">
        <f t="shared" si="270"/>
        <v>0</v>
      </c>
      <c r="AGG78" s="107">
        <f t="shared" si="346"/>
        <v>10618.1976</v>
      </c>
      <c r="AGH78" s="140">
        <f t="shared" si="347"/>
        <v>9117.3850795076542</v>
      </c>
      <c r="AGI78" s="295">
        <f t="shared" si="271"/>
        <v>-1500.8125204923454</v>
      </c>
      <c r="AGJ78" s="8">
        <f t="shared" si="272"/>
        <v>-1500.8125204923454</v>
      </c>
      <c r="AGK78" s="95">
        <f t="shared" si="273"/>
        <v>0</v>
      </c>
      <c r="AGL78" s="108">
        <f t="shared" si="348"/>
        <v>222982.1496</v>
      </c>
      <c r="AGM78" s="108">
        <f t="shared" si="348"/>
        <v>191465.08666966073</v>
      </c>
      <c r="AGN78" s="297">
        <f t="shared" si="99"/>
        <v>-31517.062930339278</v>
      </c>
      <c r="AGO78" s="108">
        <f t="shared" si="274"/>
        <v>-31517.062930339278</v>
      </c>
      <c r="AGP78" s="109">
        <f t="shared" si="275"/>
        <v>0</v>
      </c>
      <c r="AGQ78" s="139">
        <f t="shared" si="349"/>
        <v>4.7619047619047616E-2</v>
      </c>
      <c r="AGR78" s="298"/>
      <c r="AGS78" s="298">
        <v>0.05</v>
      </c>
      <c r="AGT78" s="299"/>
      <c r="AGU78" s="177"/>
      <c r="AGV78" s="9"/>
      <c r="AGW78" s="9"/>
      <c r="AGX78" s="9"/>
      <c r="AGY78" s="9"/>
      <c r="AGZ78" s="9"/>
      <c r="AHA78" s="9"/>
      <c r="AHB78" s="9"/>
      <c r="AHC78" s="9"/>
      <c r="AHD78" s="9"/>
      <c r="AHE78" s="9"/>
      <c r="AHF78" s="9"/>
      <c r="AHG78" s="9"/>
      <c r="AHH78" s="9"/>
    </row>
    <row r="79" spans="1:892" s="141" customFormat="1" ht="12.75" outlineLevel="1" x14ac:dyDescent="0.25">
      <c r="A79" s="9">
        <v>509</v>
      </c>
      <c r="B79" s="285">
        <v>3</v>
      </c>
      <c r="C79" s="300" t="s">
        <v>1740</v>
      </c>
      <c r="D79" s="301">
        <v>9</v>
      </c>
      <c r="E79" s="149">
        <v>4031.6</v>
      </c>
      <c r="F79" s="288">
        <f t="shared" si="177"/>
        <v>36841.299999999996</v>
      </c>
      <c r="G79" s="289">
        <f t="shared" si="178"/>
        <v>54190.223763391317</v>
      </c>
      <c r="H79" s="288">
        <f t="shared" si="179"/>
        <v>17348.923763391322</v>
      </c>
      <c r="I79" s="88">
        <f t="shared" si="180"/>
        <v>0</v>
      </c>
      <c r="J79" s="88">
        <f t="shared" si="181"/>
        <v>17348.923763391322</v>
      </c>
      <c r="K79" s="290">
        <f t="shared" si="276"/>
        <v>22396.299999999996</v>
      </c>
      <c r="L79" s="143">
        <v>1974.27</v>
      </c>
      <c r="M79" s="143">
        <v>1974.27</v>
      </c>
      <c r="N79" s="143">
        <v>1974.27</v>
      </c>
      <c r="O79" s="143">
        <v>1974.27</v>
      </c>
      <c r="P79" s="143">
        <v>1974.27</v>
      </c>
      <c r="Q79" s="143">
        <v>1974.27</v>
      </c>
      <c r="R79" s="143">
        <v>2637.67</v>
      </c>
      <c r="S79" s="143">
        <v>2637.67</v>
      </c>
      <c r="T79" s="143">
        <v>2637.67</v>
      </c>
      <c r="U79" s="143">
        <v>2637.67</v>
      </c>
      <c r="V79" s="143"/>
      <c r="W79" s="143"/>
      <c r="X79" s="143">
        <f t="shared" si="277"/>
        <v>25080.197773354928</v>
      </c>
      <c r="Y79" s="290">
        <v>13274.418396451521</v>
      </c>
      <c r="Z79" s="290">
        <v>0</v>
      </c>
      <c r="AA79" s="290">
        <v>0</v>
      </c>
      <c r="AB79" s="290">
        <v>0</v>
      </c>
      <c r="AC79" s="290">
        <v>0</v>
      </c>
      <c r="AD79" s="290">
        <v>11805.779376903405</v>
      </c>
      <c r="AE79" s="290">
        <v>0</v>
      </c>
      <c r="AF79" s="290">
        <v>0</v>
      </c>
      <c r="AG79" s="290">
        <v>0</v>
      </c>
      <c r="AH79" s="290">
        <v>0</v>
      </c>
      <c r="AI79" s="290"/>
      <c r="AJ79" s="290"/>
      <c r="AK79" s="143"/>
      <c r="AL79" s="143">
        <f t="shared" si="278"/>
        <v>0</v>
      </c>
      <c r="AM79" s="143">
        <f t="shared" si="182"/>
        <v>0</v>
      </c>
      <c r="AN79" s="290">
        <f t="shared" si="279"/>
        <v>3331.0400000000004</v>
      </c>
      <c r="AO79" s="143">
        <v>293.10000000000002</v>
      </c>
      <c r="AP79" s="143">
        <v>293.10000000000002</v>
      </c>
      <c r="AQ79" s="143">
        <v>293.10000000000002</v>
      </c>
      <c r="AR79" s="143">
        <v>293.10000000000002</v>
      </c>
      <c r="AS79" s="143">
        <v>293.10000000000002</v>
      </c>
      <c r="AT79" s="143">
        <v>293.10000000000002</v>
      </c>
      <c r="AU79" s="143">
        <v>393.11</v>
      </c>
      <c r="AV79" s="143">
        <v>393.11</v>
      </c>
      <c r="AW79" s="143">
        <v>393.11</v>
      </c>
      <c r="AX79" s="143">
        <v>393.11</v>
      </c>
      <c r="AY79" s="143"/>
      <c r="AZ79" s="143"/>
      <c r="BA79" s="8">
        <f t="shared" si="280"/>
        <v>3754.4590110691192</v>
      </c>
      <c r="BB79" s="290">
        <v>1982.8658044039348</v>
      </c>
      <c r="BC79" s="290">
        <v>0</v>
      </c>
      <c r="BD79" s="290">
        <v>0</v>
      </c>
      <c r="BE79" s="290">
        <v>0</v>
      </c>
      <c r="BF79" s="290">
        <v>0</v>
      </c>
      <c r="BG79" s="290">
        <v>1771.5932066651844</v>
      </c>
      <c r="BH79" s="290">
        <v>0</v>
      </c>
      <c r="BI79" s="290">
        <v>0</v>
      </c>
      <c r="BJ79" s="290">
        <v>0</v>
      </c>
      <c r="BK79" s="290">
        <v>0</v>
      </c>
      <c r="BL79" s="290"/>
      <c r="BM79" s="290"/>
      <c r="BN79" s="143"/>
      <c r="BO79" s="8">
        <f t="shared" si="183"/>
        <v>0</v>
      </c>
      <c r="BP79" s="8">
        <f t="shared" si="184"/>
        <v>0</v>
      </c>
      <c r="BQ79" s="290">
        <f t="shared" si="281"/>
        <v>669.28</v>
      </c>
      <c r="BR79" s="143">
        <v>63.7</v>
      </c>
      <c r="BS79" s="263">
        <v>63.7</v>
      </c>
      <c r="BT79" s="143">
        <v>63.7</v>
      </c>
      <c r="BU79" s="143">
        <v>63.7</v>
      </c>
      <c r="BV79" s="143">
        <v>63.7</v>
      </c>
      <c r="BW79" s="143">
        <v>63.7</v>
      </c>
      <c r="BX79" s="143">
        <v>71.77</v>
      </c>
      <c r="BY79" s="143">
        <v>71.77</v>
      </c>
      <c r="BZ79" s="143">
        <v>71.77</v>
      </c>
      <c r="CA79" s="143">
        <v>71.77</v>
      </c>
      <c r="CB79" s="143"/>
      <c r="CC79" s="143"/>
      <c r="CD79" s="290">
        <f t="shared" si="282"/>
        <v>714.46720381759997</v>
      </c>
      <c r="CE79" s="290">
        <v>73.925306480000003</v>
      </c>
      <c r="CF79" s="290">
        <v>72.279021163199999</v>
      </c>
      <c r="CG79" s="290">
        <v>72.10930144000001</v>
      </c>
      <c r="CH79" s="290">
        <v>71.743616799999998</v>
      </c>
      <c r="CI79" s="290">
        <v>72.07426825440001</v>
      </c>
      <c r="CJ79" s="290">
        <v>72.075985200000005</v>
      </c>
      <c r="CK79" s="290">
        <v>70.395087200000006</v>
      </c>
      <c r="CL79" s="290">
        <v>69.845131039999998</v>
      </c>
      <c r="CM79" s="290">
        <v>69.339829440000003</v>
      </c>
      <c r="CN79" s="290">
        <v>70.679656800000004</v>
      </c>
      <c r="CO79" s="290"/>
      <c r="CP79" s="290"/>
      <c r="CQ79" s="143"/>
      <c r="CR79" s="8">
        <f t="shared" si="185"/>
        <v>0</v>
      </c>
      <c r="CS79" s="8">
        <f t="shared" si="186"/>
        <v>0</v>
      </c>
      <c r="CT79" s="290">
        <f t="shared" si="283"/>
        <v>101.64</v>
      </c>
      <c r="CU79" s="290">
        <v>9.68</v>
      </c>
      <c r="CV79" s="143">
        <v>9.68</v>
      </c>
      <c r="CW79" s="143">
        <v>9.68</v>
      </c>
      <c r="CX79" s="143">
        <v>9.68</v>
      </c>
      <c r="CY79" s="143">
        <v>9.68</v>
      </c>
      <c r="CZ79" s="143">
        <v>9.68</v>
      </c>
      <c r="DA79" s="143">
        <v>10.89</v>
      </c>
      <c r="DB79" s="143">
        <v>10.89</v>
      </c>
      <c r="DC79" s="143">
        <v>10.89</v>
      </c>
      <c r="DD79" s="143">
        <v>10.89</v>
      </c>
      <c r="DE79" s="143"/>
      <c r="DF79" s="143"/>
      <c r="DG79" s="290">
        <f t="shared" si="284"/>
        <v>108.09240914179999</v>
      </c>
      <c r="DH79" s="290">
        <v>11.184228514999999</v>
      </c>
      <c r="DI79" s="290">
        <v>10.9351604751</v>
      </c>
      <c r="DJ79" s="290">
        <v>10.909483419999999</v>
      </c>
      <c r="DK79" s="290">
        <v>10.854158649999999</v>
      </c>
      <c r="DL79" s="290">
        <v>10.9041832167</v>
      </c>
      <c r="DM79" s="290">
        <v>10.904442974999998</v>
      </c>
      <c r="DN79" s="290">
        <v>10.650138349999999</v>
      </c>
      <c r="DO79" s="290">
        <v>10.56693497</v>
      </c>
      <c r="DP79" s="290">
        <v>10.490487419999999</v>
      </c>
      <c r="DQ79" s="290">
        <v>10.693191149999999</v>
      </c>
      <c r="DR79" s="290"/>
      <c r="DS79" s="290"/>
      <c r="DT79" s="143">
        <f t="shared" si="285"/>
        <v>6.4524091417999898</v>
      </c>
      <c r="DU79" s="8">
        <f t="shared" si="187"/>
        <v>0</v>
      </c>
      <c r="DV79" s="8">
        <f t="shared" si="286"/>
        <v>6.4524091417999898</v>
      </c>
      <c r="DW79" s="290">
        <f t="shared" si="176"/>
        <v>853.13999999999987</v>
      </c>
      <c r="DX79" s="290">
        <v>74.989999999999995</v>
      </c>
      <c r="DY79" s="143">
        <v>74.989999999999995</v>
      </c>
      <c r="DZ79" s="143">
        <v>74.989999999999995</v>
      </c>
      <c r="EA79" s="143">
        <v>74.989999999999995</v>
      </c>
      <c r="EB79" s="143">
        <v>74.989999999999995</v>
      </c>
      <c r="EC79" s="143">
        <v>74.989999999999995</v>
      </c>
      <c r="ED79" s="143">
        <v>100.8</v>
      </c>
      <c r="EE79" s="143">
        <v>100.8</v>
      </c>
      <c r="EF79" s="143">
        <v>100.8</v>
      </c>
      <c r="EG79" s="143">
        <v>100.8</v>
      </c>
      <c r="EH79" s="143"/>
      <c r="EI79" s="143"/>
      <c r="EJ79" s="143"/>
      <c r="EK79" s="290">
        <f t="shared" si="287"/>
        <v>959.83308540611119</v>
      </c>
      <c r="EL79" s="290">
        <v>506.92101118783955</v>
      </c>
      <c r="EM79" s="290">
        <v>0</v>
      </c>
      <c r="EN79" s="290">
        <v>0</v>
      </c>
      <c r="EO79" s="290">
        <v>0</v>
      </c>
      <c r="EP79" s="290">
        <v>0</v>
      </c>
      <c r="EQ79" s="290">
        <v>452.9120742182717</v>
      </c>
      <c r="ER79" s="290">
        <v>0</v>
      </c>
      <c r="ES79" s="290">
        <v>0</v>
      </c>
      <c r="ET79" s="290">
        <v>0</v>
      </c>
      <c r="EU79" s="290">
        <v>0</v>
      </c>
      <c r="EV79" s="290"/>
      <c r="EW79" s="290"/>
      <c r="EX79" s="8">
        <f t="shared" si="188"/>
        <v>106.69308540611132</v>
      </c>
      <c r="EY79" s="8">
        <f t="shared" si="288"/>
        <v>0</v>
      </c>
      <c r="EZ79" s="8">
        <f t="shared" si="289"/>
        <v>106.69308540611132</v>
      </c>
      <c r="FA79" s="290">
        <f t="shared" si="290"/>
        <v>7530.4599999999991</v>
      </c>
      <c r="FB79" s="290">
        <v>662.39</v>
      </c>
      <c r="FC79" s="143">
        <v>662.39</v>
      </c>
      <c r="FD79" s="143">
        <v>662.39</v>
      </c>
      <c r="FE79" s="143">
        <v>662.39</v>
      </c>
      <c r="FF79" s="143">
        <v>662.39</v>
      </c>
      <c r="FG79" s="143">
        <v>662.39</v>
      </c>
      <c r="FH79" s="143">
        <v>889.03</v>
      </c>
      <c r="FI79" s="143">
        <v>889.03</v>
      </c>
      <c r="FJ79" s="143">
        <v>889.03</v>
      </c>
      <c r="FK79" s="143">
        <v>889.03</v>
      </c>
      <c r="FL79" s="143"/>
      <c r="FM79" s="143"/>
      <c r="FN79" s="8">
        <f t="shared" si="291"/>
        <v>4079.4563342284532</v>
      </c>
      <c r="FO79" s="290">
        <v>0</v>
      </c>
      <c r="FP79" s="290">
        <v>0</v>
      </c>
      <c r="FQ79" s="290">
        <v>0</v>
      </c>
      <c r="FR79" s="290">
        <v>0</v>
      </c>
      <c r="FS79" s="290">
        <v>0</v>
      </c>
      <c r="FT79" s="290">
        <v>4079.4563342284532</v>
      </c>
      <c r="FU79" s="290">
        <v>0</v>
      </c>
      <c r="FV79" s="290">
        <v>0</v>
      </c>
      <c r="FW79" s="290">
        <v>0</v>
      </c>
      <c r="FX79" s="290">
        <v>0</v>
      </c>
      <c r="FY79" s="290"/>
      <c r="FZ79" s="290"/>
      <c r="GA79" s="143">
        <f t="shared" si="292"/>
        <v>-3451.0036657715459</v>
      </c>
      <c r="GB79" s="8">
        <f t="shared" si="293"/>
        <v>-3451.0036657715459</v>
      </c>
      <c r="GC79" s="8">
        <f t="shared" si="294"/>
        <v>0</v>
      </c>
      <c r="GD79" s="290">
        <f t="shared" si="295"/>
        <v>0</v>
      </c>
      <c r="GE79" s="143"/>
      <c r="GF79" s="143"/>
      <c r="GG79" s="143"/>
      <c r="GH79" s="143"/>
      <c r="GI79" s="143"/>
      <c r="GJ79" s="143"/>
      <c r="GK79" s="143"/>
      <c r="GL79" s="143"/>
      <c r="GM79" s="143"/>
      <c r="GN79" s="143"/>
      <c r="GO79" s="143"/>
      <c r="GP79" s="143"/>
      <c r="GQ79" s="8">
        <f t="shared" si="296"/>
        <v>0</v>
      </c>
      <c r="GR79" s="290">
        <v>0</v>
      </c>
      <c r="GS79" s="290">
        <f>VLOOKUP(C79,'[2]Фін.рез.(витрати)'!$C$8:$V$94,20,0)</f>
        <v>0</v>
      </c>
      <c r="GT79" s="290"/>
      <c r="GU79" s="290"/>
      <c r="GV79" s="143">
        <f t="shared" si="297"/>
        <v>0</v>
      </c>
      <c r="GW79" s="8">
        <f t="shared" si="189"/>
        <v>0</v>
      </c>
      <c r="GX79" s="8">
        <f t="shared" si="190"/>
        <v>0</v>
      </c>
      <c r="GY79" s="290">
        <f t="shared" si="298"/>
        <v>1959.4399999999998</v>
      </c>
      <c r="GZ79" s="290">
        <v>173.36</v>
      </c>
      <c r="HA79" s="143">
        <v>173.36</v>
      </c>
      <c r="HB79" s="143">
        <v>173.36</v>
      </c>
      <c r="HC79" s="143">
        <v>173.36</v>
      </c>
      <c r="HD79" s="143">
        <v>173.36</v>
      </c>
      <c r="HE79" s="143">
        <v>173.36</v>
      </c>
      <c r="HF79" s="143">
        <v>229.82</v>
      </c>
      <c r="HG79" s="143">
        <v>229.82</v>
      </c>
      <c r="HH79" s="143">
        <v>229.82</v>
      </c>
      <c r="HI79" s="143">
        <v>229.82</v>
      </c>
      <c r="HJ79" s="143"/>
      <c r="HK79" s="143"/>
      <c r="HL79" s="8">
        <f t="shared" si="299"/>
        <v>19493.717946373308</v>
      </c>
      <c r="HM79" s="290">
        <v>2515.1848907953654</v>
      </c>
      <c r="HN79" s="290">
        <v>1858.235392517088</v>
      </c>
      <c r="HO79" s="290">
        <v>2182.9902883420782</v>
      </c>
      <c r="HP79" s="290">
        <v>1990.7619688441814</v>
      </c>
      <c r="HQ79" s="290">
        <v>1867.8268911826606</v>
      </c>
      <c r="HR79" s="290">
        <v>1863.3821451846472</v>
      </c>
      <c r="HS79" s="290">
        <v>1716.9990442357923</v>
      </c>
      <c r="HT79" s="290">
        <v>1706.9386404239576</v>
      </c>
      <c r="HU79" s="290">
        <v>1918.79474120848</v>
      </c>
      <c r="HV79" s="290">
        <v>1872.6039436390581</v>
      </c>
      <c r="HW79" s="290"/>
      <c r="HX79" s="290"/>
      <c r="HY79" s="8">
        <f t="shared" si="191"/>
        <v>17534.27794637331</v>
      </c>
      <c r="HZ79" s="8">
        <f t="shared" si="192"/>
        <v>0</v>
      </c>
      <c r="IA79" s="8">
        <f t="shared" si="193"/>
        <v>17534.27794637331</v>
      </c>
      <c r="IB79" s="291">
        <f t="shared" si="300"/>
        <v>37731.070000000007</v>
      </c>
      <c r="IC79" s="291">
        <v>3841.9</v>
      </c>
      <c r="ID79" s="150">
        <v>3841.9</v>
      </c>
      <c r="IE79" s="150">
        <v>3841.9</v>
      </c>
      <c r="IF79" s="291">
        <v>3153.97</v>
      </c>
      <c r="IG79" s="291">
        <v>3841.9</v>
      </c>
      <c r="IH79" s="291">
        <v>3841.9</v>
      </c>
      <c r="II79" s="291">
        <v>3841.9</v>
      </c>
      <c r="IJ79" s="291">
        <v>3841.9</v>
      </c>
      <c r="IK79" s="291">
        <v>3841.9</v>
      </c>
      <c r="IL79" s="291">
        <v>3841.9</v>
      </c>
      <c r="IM79" s="291"/>
      <c r="IN79" s="291"/>
      <c r="IO79" s="88">
        <f t="shared" si="301"/>
        <v>59043.555078713922</v>
      </c>
      <c r="IP79" s="290">
        <v>4424.2724766461643</v>
      </c>
      <c r="IQ79" s="290">
        <v>5937.3024419214507</v>
      </c>
      <c r="IR79" s="290">
        <v>6530.7513227854915</v>
      </c>
      <c r="IS79" s="290">
        <v>5500.2982165113772</v>
      </c>
      <c r="IT79" s="290">
        <v>5821.5516959876741</v>
      </c>
      <c r="IU79" s="290">
        <v>6171.5301887363848</v>
      </c>
      <c r="IV79" s="290">
        <v>6537.3411889643794</v>
      </c>
      <c r="IW79" s="290">
        <v>6625.861935232735</v>
      </c>
      <c r="IX79" s="290">
        <v>5570.8530386952989</v>
      </c>
      <c r="IY79" s="290">
        <v>5923.7925732329668</v>
      </c>
      <c r="IZ79" s="290"/>
      <c r="JA79" s="290"/>
      <c r="JB79" s="150">
        <f t="shared" si="194"/>
        <v>21312.485078713915</v>
      </c>
      <c r="JC79" s="88">
        <f t="shared" si="195"/>
        <v>0</v>
      </c>
      <c r="JD79" s="88">
        <f t="shared" si="196"/>
        <v>21312.485078713915</v>
      </c>
      <c r="JE79" s="291">
        <f t="shared" si="302"/>
        <v>2883.4999999999995</v>
      </c>
      <c r="JF79" s="291">
        <v>288.35000000000002</v>
      </c>
      <c r="JG79" s="150">
        <v>288.35000000000002</v>
      </c>
      <c r="JH79" s="150">
        <v>288.35000000000002</v>
      </c>
      <c r="JI79" s="150">
        <v>288.35000000000002</v>
      </c>
      <c r="JJ79" s="150">
        <v>288.35000000000002</v>
      </c>
      <c r="JK79" s="150">
        <v>288.35000000000002</v>
      </c>
      <c r="JL79" s="150">
        <v>288.35000000000002</v>
      </c>
      <c r="JM79" s="150">
        <v>288.35000000000002</v>
      </c>
      <c r="JN79" s="150">
        <v>288.35000000000002</v>
      </c>
      <c r="JO79" s="150">
        <v>288.35000000000002</v>
      </c>
      <c r="JP79" s="150"/>
      <c r="JQ79" s="150"/>
      <c r="JR79" s="291">
        <f t="shared" si="303"/>
        <v>1894.4923405433794</v>
      </c>
      <c r="JS79" s="290">
        <v>0</v>
      </c>
      <c r="JT79" s="290">
        <v>0</v>
      </c>
      <c r="JU79" s="290">
        <v>0</v>
      </c>
      <c r="JV79" s="290">
        <v>0</v>
      </c>
      <c r="JW79" s="290">
        <v>0</v>
      </c>
      <c r="JX79" s="290">
        <v>0</v>
      </c>
      <c r="JY79" s="290">
        <v>505.02458230996825</v>
      </c>
      <c r="JZ79" s="290">
        <v>505.90893802729954</v>
      </c>
      <c r="KA79" s="290">
        <v>428.71093390134456</v>
      </c>
      <c r="KB79" s="290">
        <v>454.84788630476709</v>
      </c>
      <c r="KC79" s="290"/>
      <c r="KD79" s="290"/>
      <c r="KE79" s="150">
        <f t="shared" si="197"/>
        <v>-989.0076594566201</v>
      </c>
      <c r="KF79" s="88">
        <f t="shared" si="198"/>
        <v>-989.0076594566201</v>
      </c>
      <c r="KG79" s="88">
        <f t="shared" si="199"/>
        <v>0</v>
      </c>
      <c r="KH79" s="291">
        <f t="shared" si="304"/>
        <v>7507.12</v>
      </c>
      <c r="KI79" s="291">
        <v>660.38</v>
      </c>
      <c r="KJ79" s="150">
        <v>660.38</v>
      </c>
      <c r="KK79" s="150">
        <v>660.38</v>
      </c>
      <c r="KL79" s="150">
        <v>660.38</v>
      </c>
      <c r="KM79" s="150">
        <v>660.38</v>
      </c>
      <c r="KN79" s="150">
        <v>660.38</v>
      </c>
      <c r="KO79" s="150">
        <v>886.21</v>
      </c>
      <c r="KP79" s="150">
        <v>886.21</v>
      </c>
      <c r="KQ79" s="150">
        <v>886.21</v>
      </c>
      <c r="KR79" s="150">
        <v>886.21</v>
      </c>
      <c r="KS79" s="150"/>
      <c r="KT79" s="150"/>
      <c r="KU79" s="88">
        <f t="shared" si="305"/>
        <v>10471.193433907467</v>
      </c>
      <c r="KV79" s="290">
        <v>899.89526402426509</v>
      </c>
      <c r="KW79" s="290">
        <v>962.1847731335904</v>
      </c>
      <c r="KX79" s="290">
        <v>956.11177670028087</v>
      </c>
      <c r="KY79" s="290">
        <v>909.29961374168238</v>
      </c>
      <c r="KZ79" s="290">
        <v>948.62409787994261</v>
      </c>
      <c r="LA79" s="290">
        <v>1220.8971213141199</v>
      </c>
      <c r="LB79" s="290">
        <v>1133.0976215553342</v>
      </c>
      <c r="LC79" s="290">
        <v>1125.1429788012779</v>
      </c>
      <c r="LD79" s="290">
        <v>1160.3536270468892</v>
      </c>
      <c r="LE79" s="290">
        <v>1155.5865597100849</v>
      </c>
      <c r="LF79" s="290"/>
      <c r="LG79" s="290"/>
      <c r="LH79" s="150">
        <f t="shared" si="306"/>
        <v>2964.073433907467</v>
      </c>
      <c r="LI79" s="88">
        <f t="shared" si="200"/>
        <v>0</v>
      </c>
      <c r="LJ79" s="88">
        <f t="shared" si="201"/>
        <v>2964.073433907467</v>
      </c>
      <c r="LK79" s="88">
        <f t="shared" si="307"/>
        <v>0</v>
      </c>
      <c r="LL79" s="150"/>
      <c r="LM79" s="150"/>
      <c r="LN79" s="150"/>
      <c r="LO79" s="150"/>
      <c r="LP79" s="150"/>
      <c r="LQ79" s="150"/>
      <c r="LR79" s="150"/>
      <c r="LS79" s="150"/>
      <c r="LT79" s="150"/>
      <c r="LU79" s="150"/>
      <c r="LV79" s="150"/>
      <c r="LW79" s="150"/>
      <c r="LX79" s="88">
        <f t="shared" si="202"/>
        <v>0</v>
      </c>
      <c r="LY79" s="150"/>
      <c r="LZ79" s="150"/>
      <c r="MA79" s="150"/>
      <c r="MB79" s="150"/>
      <c r="MC79" s="150"/>
      <c r="MD79" s="150"/>
      <c r="ME79" s="150"/>
      <c r="MF79" s="150"/>
      <c r="MG79" s="150"/>
      <c r="MH79" s="150"/>
      <c r="MI79" s="150"/>
      <c r="MJ79" s="291">
        <v>0</v>
      </c>
      <c r="MK79" s="150"/>
      <c r="ML79" s="88">
        <f t="shared" si="203"/>
        <v>0</v>
      </c>
      <c r="MM79" s="88">
        <f t="shared" si="204"/>
        <v>0</v>
      </c>
      <c r="MN79" s="88">
        <f t="shared" si="308"/>
        <v>72439.680000000008</v>
      </c>
      <c r="MO79" s="88">
        <v>6960.56</v>
      </c>
      <c r="MP79" s="150">
        <v>6960.56</v>
      </c>
      <c r="MQ79" s="150">
        <v>6960.56</v>
      </c>
      <c r="MR79" s="150">
        <v>6960.56</v>
      </c>
      <c r="MS79" s="150">
        <v>6960.56</v>
      </c>
      <c r="MT79" s="150">
        <v>6960.56</v>
      </c>
      <c r="MU79" s="150">
        <v>7669.08</v>
      </c>
      <c r="MV79" s="150">
        <v>7669.08</v>
      </c>
      <c r="MW79" s="150">
        <v>7669.08</v>
      </c>
      <c r="MX79" s="150">
        <v>7669.08</v>
      </c>
      <c r="MY79" s="150"/>
      <c r="MZ79" s="150"/>
      <c r="NA79" s="88">
        <f t="shared" si="309"/>
        <v>36904.920864285261</v>
      </c>
      <c r="NB79" s="8">
        <v>0</v>
      </c>
      <c r="NC79" s="8">
        <v>7180.8258089626697</v>
      </c>
      <c r="ND79" s="8">
        <v>0</v>
      </c>
      <c r="NE79" s="8">
        <v>1308.6115863194113</v>
      </c>
      <c r="NF79" s="8">
        <v>2736.120942856332</v>
      </c>
      <c r="NG79" s="8">
        <v>21896.349762607322</v>
      </c>
      <c r="NH79" s="8">
        <v>0</v>
      </c>
      <c r="NI79" s="8">
        <v>3186.5066603639175</v>
      </c>
      <c r="NJ79" s="8">
        <v>0</v>
      </c>
      <c r="NK79" s="8">
        <v>596.50610317560222</v>
      </c>
      <c r="NL79" s="8"/>
      <c r="NM79" s="8"/>
      <c r="NN79" s="150">
        <f t="shared" si="310"/>
        <v>-35534.759135714747</v>
      </c>
      <c r="NO79" s="88">
        <f t="shared" si="205"/>
        <v>-35534.759135714747</v>
      </c>
      <c r="NP79" s="88">
        <f t="shared" si="206"/>
        <v>0</v>
      </c>
      <c r="NQ79" s="86">
        <f t="shared" si="207"/>
        <v>21574.639999999996</v>
      </c>
      <c r="NR79" s="289">
        <f t="shared" si="208"/>
        <v>28653.45</v>
      </c>
      <c r="NS79" s="288">
        <f t="shared" si="209"/>
        <v>7078.8100000000049</v>
      </c>
      <c r="NT79" s="88">
        <f t="shared" si="210"/>
        <v>0</v>
      </c>
      <c r="NU79" s="88">
        <f t="shared" si="211"/>
        <v>7078.8100000000049</v>
      </c>
      <c r="NV79" s="290">
        <f t="shared" si="311"/>
        <v>5203.3599999999997</v>
      </c>
      <c r="NW79" s="290">
        <v>466.46</v>
      </c>
      <c r="NX79" s="143">
        <v>466.46</v>
      </c>
      <c r="NY79" s="143">
        <v>466.46</v>
      </c>
      <c r="NZ79" s="290">
        <v>466.46</v>
      </c>
      <c r="OA79" s="290">
        <v>466.46</v>
      </c>
      <c r="OB79" s="290">
        <v>466.46</v>
      </c>
      <c r="OC79" s="290">
        <v>601.15</v>
      </c>
      <c r="OD79" s="290">
        <v>601.15</v>
      </c>
      <c r="OE79" s="290">
        <v>601.15</v>
      </c>
      <c r="OF79" s="290">
        <v>601.15</v>
      </c>
      <c r="OG79" s="290"/>
      <c r="OH79" s="290"/>
      <c r="OI79" s="8">
        <f t="shared" si="312"/>
        <v>6284.49</v>
      </c>
      <c r="OJ79" s="8">
        <v>0</v>
      </c>
      <c r="OK79" s="8">
        <v>0</v>
      </c>
      <c r="OL79" s="8">
        <v>0</v>
      </c>
      <c r="OM79" s="8"/>
      <c r="ON79" s="8">
        <v>0</v>
      </c>
      <c r="OO79" s="8">
        <v>6284.49</v>
      </c>
      <c r="OP79" s="8">
        <v>0</v>
      </c>
      <c r="OQ79" s="8">
        <v>0</v>
      </c>
      <c r="OR79" s="8">
        <v>0</v>
      </c>
      <c r="OS79" s="8">
        <v>0</v>
      </c>
      <c r="OT79" s="8"/>
      <c r="OU79" s="8"/>
      <c r="OV79" s="143">
        <f t="shared" si="313"/>
        <v>1081.1300000000001</v>
      </c>
      <c r="OW79" s="8">
        <f t="shared" si="212"/>
        <v>0</v>
      </c>
      <c r="OX79" s="8">
        <f t="shared" si="213"/>
        <v>1081.1300000000001</v>
      </c>
      <c r="OY79" s="290">
        <f t="shared" si="314"/>
        <v>5391.22</v>
      </c>
      <c r="OZ79" s="290">
        <v>503.95</v>
      </c>
      <c r="PA79" s="143">
        <v>503.95</v>
      </c>
      <c r="PB79" s="143">
        <v>503.95</v>
      </c>
      <c r="PC79" s="143">
        <v>503.95</v>
      </c>
      <c r="PD79" s="143">
        <v>503.95</v>
      </c>
      <c r="PE79" s="143">
        <v>503.95</v>
      </c>
      <c r="PF79" s="143">
        <v>591.88</v>
      </c>
      <c r="PG79" s="143">
        <v>591.88</v>
      </c>
      <c r="PH79" s="143">
        <v>591.88</v>
      </c>
      <c r="PI79" s="143">
        <v>591.88</v>
      </c>
      <c r="PJ79" s="143"/>
      <c r="PK79" s="143"/>
      <c r="PL79" s="8">
        <f t="shared" si="315"/>
        <v>18538.84</v>
      </c>
      <c r="PM79" s="290">
        <v>0</v>
      </c>
      <c r="PN79" s="290">
        <v>0</v>
      </c>
      <c r="PO79" s="290">
        <v>0</v>
      </c>
      <c r="PP79" s="290">
        <v>0</v>
      </c>
      <c r="PQ79" s="290">
        <v>0</v>
      </c>
      <c r="PR79" s="290">
        <v>14304.91</v>
      </c>
      <c r="PS79" s="290">
        <v>0</v>
      </c>
      <c r="PT79" s="290">
        <v>0</v>
      </c>
      <c r="PU79" s="290">
        <v>0</v>
      </c>
      <c r="PV79" s="290">
        <v>4233.93</v>
      </c>
      <c r="PW79" s="290"/>
      <c r="PX79" s="290"/>
      <c r="PY79" s="143">
        <f t="shared" si="316"/>
        <v>13147.619999999999</v>
      </c>
      <c r="PZ79" s="8">
        <f t="shared" si="214"/>
        <v>0</v>
      </c>
      <c r="QA79" s="8">
        <f t="shared" si="215"/>
        <v>13147.619999999999</v>
      </c>
      <c r="QB79" s="290">
        <f t="shared" si="317"/>
        <v>1415.22</v>
      </c>
      <c r="QC79" s="290">
        <v>125.39</v>
      </c>
      <c r="QD79" s="143">
        <v>125.39</v>
      </c>
      <c r="QE79" s="143">
        <v>125.39</v>
      </c>
      <c r="QF79" s="143">
        <v>125.39</v>
      </c>
      <c r="QG79" s="143">
        <v>125.39</v>
      </c>
      <c r="QH79" s="143">
        <v>125.39</v>
      </c>
      <c r="QI79" s="143">
        <v>165.72</v>
      </c>
      <c r="QJ79" s="143">
        <v>165.72</v>
      </c>
      <c r="QK79" s="143">
        <v>165.72</v>
      </c>
      <c r="QL79" s="143">
        <v>165.72</v>
      </c>
      <c r="QM79" s="143"/>
      <c r="QN79" s="143"/>
      <c r="QO79" s="8">
        <f t="shared" si="318"/>
        <v>0</v>
      </c>
      <c r="QP79" s="290">
        <v>0</v>
      </c>
      <c r="QQ79" s="290">
        <v>0</v>
      </c>
      <c r="QR79" s="290">
        <v>0</v>
      </c>
      <c r="QS79" s="290"/>
      <c r="QT79" s="290">
        <v>0</v>
      </c>
      <c r="QU79" s="290"/>
      <c r="QV79" s="290"/>
      <c r="QW79" s="290">
        <v>0</v>
      </c>
      <c r="QX79" s="290"/>
      <c r="QY79" s="290">
        <v>0</v>
      </c>
      <c r="QZ79" s="290"/>
      <c r="RA79" s="290"/>
      <c r="RB79" s="143">
        <f t="shared" si="319"/>
        <v>-1415.22</v>
      </c>
      <c r="RC79" s="8">
        <f t="shared" si="216"/>
        <v>-1415.22</v>
      </c>
      <c r="RD79" s="8">
        <f t="shared" si="217"/>
        <v>0</v>
      </c>
      <c r="RE79" s="290">
        <f t="shared" si="320"/>
        <v>6261.28</v>
      </c>
      <c r="RF79" s="8">
        <v>568.86</v>
      </c>
      <c r="RG79" s="143">
        <v>568.86</v>
      </c>
      <c r="RH79" s="143">
        <v>568.86</v>
      </c>
      <c r="RI79" s="143">
        <v>568.86</v>
      </c>
      <c r="RJ79" s="143">
        <v>568.86</v>
      </c>
      <c r="RK79" s="143">
        <v>568.86</v>
      </c>
      <c r="RL79" s="292">
        <v>712.03</v>
      </c>
      <c r="RM79" s="143">
        <v>712.03</v>
      </c>
      <c r="RN79" s="143">
        <v>712.03</v>
      </c>
      <c r="RO79" s="143">
        <v>712.03</v>
      </c>
      <c r="RP79" s="143"/>
      <c r="RQ79" s="143"/>
      <c r="RR79" s="8">
        <f t="shared" si="321"/>
        <v>0</v>
      </c>
      <c r="RS79" s="290">
        <v>0</v>
      </c>
      <c r="RT79" s="290"/>
      <c r="RU79" s="290">
        <v>0</v>
      </c>
      <c r="RV79" s="290">
        <v>0</v>
      </c>
      <c r="RW79" s="290">
        <v>0</v>
      </c>
      <c r="RX79" s="290">
        <v>0</v>
      </c>
      <c r="RY79" s="290"/>
      <c r="RZ79" s="290">
        <v>0</v>
      </c>
      <c r="SA79" s="290">
        <v>0</v>
      </c>
      <c r="SB79" s="290">
        <v>0</v>
      </c>
      <c r="SC79" s="290"/>
      <c r="SD79" s="290"/>
      <c r="SE79" s="8">
        <f t="shared" si="218"/>
        <v>-6261.28</v>
      </c>
      <c r="SF79" s="8">
        <f t="shared" si="219"/>
        <v>-6261.28</v>
      </c>
      <c r="SG79" s="8">
        <f t="shared" si="220"/>
        <v>0</v>
      </c>
      <c r="SH79" s="290">
        <f t="shared" si="322"/>
        <v>1991.6200000000001</v>
      </c>
      <c r="SI79" s="290">
        <v>185.45</v>
      </c>
      <c r="SJ79" s="143">
        <v>185.45</v>
      </c>
      <c r="SK79" s="143">
        <v>185.45</v>
      </c>
      <c r="SL79" s="143">
        <v>185.45</v>
      </c>
      <c r="SM79" s="143">
        <v>185.45</v>
      </c>
      <c r="SN79" s="143">
        <v>185.45</v>
      </c>
      <c r="SO79" s="143">
        <v>219.73</v>
      </c>
      <c r="SP79" s="143">
        <v>219.73</v>
      </c>
      <c r="SQ79" s="143">
        <v>219.73</v>
      </c>
      <c r="SR79" s="143">
        <v>219.73</v>
      </c>
      <c r="SS79" s="143"/>
      <c r="ST79" s="143"/>
      <c r="SU79" s="8">
        <f t="shared" si="323"/>
        <v>0</v>
      </c>
      <c r="SV79" s="290">
        <v>0</v>
      </c>
      <c r="SW79" s="290">
        <v>0</v>
      </c>
      <c r="SX79" s="290">
        <v>0</v>
      </c>
      <c r="SY79" s="290">
        <v>0</v>
      </c>
      <c r="SZ79" s="290">
        <v>0</v>
      </c>
      <c r="TA79" s="290"/>
      <c r="TB79" s="290"/>
      <c r="TC79" s="290">
        <v>0</v>
      </c>
      <c r="TD79" s="290">
        <v>0</v>
      </c>
      <c r="TE79" s="290">
        <f>VLOOKUP(C79,'[2]Фін.рез.(витрати)'!$C$8:$AH$94,32,0)</f>
        <v>0</v>
      </c>
      <c r="TF79" s="290"/>
      <c r="TG79" s="290"/>
      <c r="TH79" s="8">
        <f t="shared" si="221"/>
        <v>-1991.6200000000001</v>
      </c>
      <c r="TI79" s="8">
        <f t="shared" si="222"/>
        <v>-1991.6200000000001</v>
      </c>
      <c r="TJ79" s="8">
        <f t="shared" si="223"/>
        <v>0</v>
      </c>
      <c r="TK79" s="290">
        <f t="shared" si="324"/>
        <v>1280.5</v>
      </c>
      <c r="TL79" s="290">
        <v>112.89</v>
      </c>
      <c r="TM79" s="143">
        <v>112.89</v>
      </c>
      <c r="TN79" s="143">
        <v>112.89</v>
      </c>
      <c r="TO79" s="143">
        <v>112.89</v>
      </c>
      <c r="TP79" s="143">
        <v>112.89</v>
      </c>
      <c r="TQ79" s="143">
        <v>112.89</v>
      </c>
      <c r="TR79" s="143">
        <v>150.79</v>
      </c>
      <c r="TS79" s="143">
        <v>150.79</v>
      </c>
      <c r="TT79" s="143">
        <v>150.79</v>
      </c>
      <c r="TU79" s="143">
        <v>150.79</v>
      </c>
      <c r="TV79" s="143"/>
      <c r="TW79" s="143"/>
      <c r="TX79" s="8">
        <f t="shared" si="325"/>
        <v>3830.12</v>
      </c>
      <c r="TY79" s="290">
        <v>0</v>
      </c>
      <c r="TZ79" s="290">
        <v>0</v>
      </c>
      <c r="UA79" s="290">
        <v>0</v>
      </c>
      <c r="UB79" s="290">
        <v>0</v>
      </c>
      <c r="UC79" s="290">
        <v>3830.12</v>
      </c>
      <c r="UD79" s="290">
        <v>0</v>
      </c>
      <c r="UE79" s="290">
        <v>0</v>
      </c>
      <c r="UF79" s="290">
        <v>0</v>
      </c>
      <c r="UG79" s="290">
        <v>0</v>
      </c>
      <c r="UH79" s="290">
        <f>VLOOKUP(C79,'[2]Фін.рез.(витрати)'!$C$8:$AI$94,33,0)</f>
        <v>0</v>
      </c>
      <c r="UI79" s="290"/>
      <c r="UJ79" s="290"/>
      <c r="UK79" s="8">
        <f t="shared" si="224"/>
        <v>2549.62</v>
      </c>
      <c r="UL79" s="8">
        <f t="shared" si="225"/>
        <v>0</v>
      </c>
      <c r="UM79" s="8">
        <f t="shared" si="226"/>
        <v>2549.62</v>
      </c>
      <c r="UN79" s="290">
        <f t="shared" si="326"/>
        <v>31.439999999999994</v>
      </c>
      <c r="UO79" s="290">
        <v>2.82</v>
      </c>
      <c r="UP79" s="143">
        <v>2.82</v>
      </c>
      <c r="UQ79" s="143">
        <v>2.82</v>
      </c>
      <c r="UR79" s="143">
        <v>2.82</v>
      </c>
      <c r="US79" s="143">
        <v>2.82</v>
      </c>
      <c r="UT79" s="143">
        <v>2.82</v>
      </c>
      <c r="UU79" s="143">
        <v>3.63</v>
      </c>
      <c r="UV79" s="143">
        <v>3.63</v>
      </c>
      <c r="UW79" s="143">
        <v>3.63</v>
      </c>
      <c r="UX79" s="143">
        <v>3.63</v>
      </c>
      <c r="UY79" s="143"/>
      <c r="UZ79" s="143"/>
      <c r="VA79" s="8">
        <f t="shared" si="227"/>
        <v>0</v>
      </c>
      <c r="VB79" s="143"/>
      <c r="VC79" s="143"/>
      <c r="VD79" s="143"/>
      <c r="VE79" s="143"/>
      <c r="VF79" s="143"/>
      <c r="VG79" s="143"/>
      <c r="VH79" s="143"/>
      <c r="VI79" s="143"/>
      <c r="VJ79" s="143"/>
      <c r="VK79" s="143"/>
      <c r="VL79" s="143"/>
      <c r="VM79" s="143"/>
      <c r="VN79" s="8">
        <f t="shared" si="228"/>
        <v>-31.439999999999994</v>
      </c>
      <c r="VO79" s="8">
        <f t="shared" si="229"/>
        <v>-31.439999999999994</v>
      </c>
      <c r="VP79" s="8">
        <f t="shared" si="230"/>
        <v>0</v>
      </c>
      <c r="VQ79" s="88">
        <f t="shared" si="231"/>
        <v>0</v>
      </c>
      <c r="VR79" s="150"/>
      <c r="VS79" s="150"/>
      <c r="VT79" s="150"/>
      <c r="VU79" s="150"/>
      <c r="VV79" s="150"/>
      <c r="VW79" s="150"/>
      <c r="VX79" s="150"/>
      <c r="VY79" s="150"/>
      <c r="VZ79" s="150"/>
      <c r="WA79" s="150"/>
      <c r="WB79" s="150"/>
      <c r="WC79" s="150"/>
      <c r="WD79" s="88">
        <f t="shared" si="232"/>
        <v>0</v>
      </c>
      <c r="WE79" s="143"/>
      <c r="WF79" s="143"/>
      <c r="WG79" s="143"/>
      <c r="WH79" s="143"/>
      <c r="WI79" s="143"/>
      <c r="WJ79" s="143"/>
      <c r="WK79" s="143"/>
      <c r="WL79" s="143"/>
      <c r="WM79" s="143"/>
      <c r="WN79" s="143"/>
      <c r="WO79" s="143"/>
      <c r="WP79" s="143"/>
      <c r="WQ79" s="88">
        <f t="shared" si="233"/>
        <v>0</v>
      </c>
      <c r="WR79" s="88">
        <f t="shared" si="234"/>
        <v>0</v>
      </c>
      <c r="WS79" s="88">
        <f t="shared" si="235"/>
        <v>0</v>
      </c>
      <c r="WT79" s="291">
        <f t="shared" si="327"/>
        <v>75679.94</v>
      </c>
      <c r="WU79" s="291">
        <v>6410.65</v>
      </c>
      <c r="WV79" s="150">
        <v>6410.65</v>
      </c>
      <c r="WW79" s="150">
        <v>6410.65</v>
      </c>
      <c r="WX79" s="150">
        <v>6410.65</v>
      </c>
      <c r="WY79" s="150">
        <v>6410.65</v>
      </c>
      <c r="WZ79" s="150">
        <v>6410.65</v>
      </c>
      <c r="XA79" s="150">
        <v>9304.01</v>
      </c>
      <c r="XB79" s="150">
        <v>9304.01</v>
      </c>
      <c r="XC79" s="150">
        <v>9304.01</v>
      </c>
      <c r="XD79" s="150">
        <v>9304.01</v>
      </c>
      <c r="XE79" s="150"/>
      <c r="XF79" s="150"/>
      <c r="XG79" s="291">
        <f t="shared" si="328"/>
        <v>67637.430158439442</v>
      </c>
      <c r="XH79" s="290">
        <v>5878.6510292400981</v>
      </c>
      <c r="XI79" s="290">
        <v>7938.5477901505765</v>
      </c>
      <c r="XJ79" s="290"/>
      <c r="XK79" s="290">
        <v>5716.7083785070299</v>
      </c>
      <c r="XL79" s="290">
        <v>6349.4034776149429</v>
      </c>
      <c r="XM79" s="290">
        <v>8260.1098174740346</v>
      </c>
      <c r="XN79" s="290">
        <v>7906.7420074473048</v>
      </c>
      <c r="XO79" s="290">
        <v>9154.6139080068006</v>
      </c>
      <c r="XP79" s="290">
        <v>8608.4983536240325</v>
      </c>
      <c r="XQ79" s="290">
        <f>VLOOKUP(C79,'[2]Фін.рез.(витрати)'!$C$8:$AL$94,36,0)</f>
        <v>7824.1553963746182</v>
      </c>
      <c r="XR79" s="290"/>
      <c r="XS79" s="290"/>
      <c r="XT79" s="88">
        <f t="shared" si="236"/>
        <v>-8042.5098415605607</v>
      </c>
      <c r="XU79" s="88">
        <f t="shared" si="237"/>
        <v>-8042.5098415605607</v>
      </c>
      <c r="XV79" s="88">
        <f t="shared" si="238"/>
        <v>0</v>
      </c>
      <c r="XW79" s="291">
        <f t="shared" si="329"/>
        <v>38421.040000000001</v>
      </c>
      <c r="XX79" s="291">
        <v>3401.86</v>
      </c>
      <c r="XY79" s="150">
        <v>3401.86</v>
      </c>
      <c r="XZ79" s="150">
        <v>3401.86</v>
      </c>
      <c r="YA79" s="150">
        <v>3401.86</v>
      </c>
      <c r="YB79" s="150">
        <v>3401.86</v>
      </c>
      <c r="YC79" s="150">
        <v>3401.86</v>
      </c>
      <c r="YD79" s="150">
        <v>4502.47</v>
      </c>
      <c r="YE79" s="150">
        <v>4502.47</v>
      </c>
      <c r="YF79" s="150">
        <v>4502.47</v>
      </c>
      <c r="YG79" s="150">
        <v>4502.47</v>
      </c>
      <c r="YH79" s="150"/>
      <c r="YI79" s="150"/>
      <c r="YJ79" s="88">
        <f t="shared" si="330"/>
        <v>43608.86406074783</v>
      </c>
      <c r="YK79" s="290">
        <v>4513.201472944429</v>
      </c>
      <c r="YL79" s="290">
        <v>3867.2212459882753</v>
      </c>
      <c r="YM79" s="290">
        <v>3958.0551154128325</v>
      </c>
      <c r="YN79" s="290">
        <v>3551.8099267596754</v>
      </c>
      <c r="YO79" s="290">
        <v>3796.3015181289934</v>
      </c>
      <c r="YP79" s="290">
        <v>4974.0112463895157</v>
      </c>
      <c r="YQ79" s="290">
        <v>5726.4019262623597</v>
      </c>
      <c r="YR79" s="290">
        <v>4698.7353615864004</v>
      </c>
      <c r="YS79" s="290">
        <v>3855.0349868924809</v>
      </c>
      <c r="YT79" s="290">
        <f>VLOOKUP(C79,'[2]Фін.рез.(витрати)'!$C$8:$AM$94,37,0)</f>
        <v>4668.0912603828729</v>
      </c>
      <c r="YU79" s="290"/>
      <c r="YV79" s="290"/>
      <c r="YW79" s="143">
        <f t="shared" si="331"/>
        <v>5187.8240607478292</v>
      </c>
      <c r="YX79" s="88">
        <f t="shared" si="239"/>
        <v>0</v>
      </c>
      <c r="YY79" s="88">
        <f t="shared" si="240"/>
        <v>5187.8240607478292</v>
      </c>
      <c r="YZ79" s="291">
        <f t="shared" si="332"/>
        <v>332.21999999999997</v>
      </c>
      <c r="ZA79" s="291">
        <v>31.45</v>
      </c>
      <c r="ZB79" s="150">
        <v>31.45</v>
      </c>
      <c r="ZC79" s="150">
        <v>31.45</v>
      </c>
      <c r="ZD79" s="150">
        <v>31.45</v>
      </c>
      <c r="ZE79" s="150">
        <v>31.45</v>
      </c>
      <c r="ZF79" s="150">
        <v>31.45</v>
      </c>
      <c r="ZG79" s="150">
        <v>35.880000000000003</v>
      </c>
      <c r="ZH79" s="150">
        <v>35.880000000000003</v>
      </c>
      <c r="ZI79" s="150">
        <v>35.880000000000003</v>
      </c>
      <c r="ZJ79" s="150">
        <v>35.880000000000003</v>
      </c>
      <c r="ZK79" s="150"/>
      <c r="ZL79" s="150"/>
      <c r="ZM79" s="88">
        <f t="shared" si="333"/>
        <v>9597.5341945294003</v>
      </c>
      <c r="ZN79" s="291"/>
      <c r="ZO79" s="290">
        <v>1249.3224602858522</v>
      </c>
      <c r="ZP79" s="290">
        <v>7620.0478472386303</v>
      </c>
      <c r="ZQ79" s="290">
        <v>728.16388700491723</v>
      </c>
      <c r="ZR79" s="290"/>
      <c r="ZS79" s="290"/>
      <c r="ZT79" s="290"/>
      <c r="ZU79" s="290"/>
      <c r="ZV79" s="290"/>
      <c r="ZW79" s="290"/>
      <c r="ZX79" s="290"/>
      <c r="ZY79" s="290"/>
      <c r="ZZ79" s="88">
        <f t="shared" si="241"/>
        <v>9265.314194529401</v>
      </c>
      <c r="AAA79" s="88">
        <f t="shared" si="242"/>
        <v>0</v>
      </c>
      <c r="AAB79" s="88">
        <f t="shared" si="243"/>
        <v>9265.314194529401</v>
      </c>
      <c r="AAC79" s="291">
        <f t="shared" si="334"/>
        <v>1001.4800000000001</v>
      </c>
      <c r="AAD79" s="291">
        <v>99.18</v>
      </c>
      <c r="AAE79" s="150">
        <v>99.18</v>
      </c>
      <c r="AAF79" s="150">
        <v>99.18</v>
      </c>
      <c r="AAG79" s="150">
        <v>99.18</v>
      </c>
      <c r="AAH79" s="150">
        <v>99.18</v>
      </c>
      <c r="AAI79" s="150">
        <v>99.18</v>
      </c>
      <c r="AAJ79" s="150">
        <v>101.6</v>
      </c>
      <c r="AAK79" s="150">
        <v>101.6</v>
      </c>
      <c r="AAL79" s="150">
        <v>101.6</v>
      </c>
      <c r="AAM79" s="150">
        <v>101.6</v>
      </c>
      <c r="AAN79" s="150"/>
      <c r="AAO79" s="150"/>
      <c r="AAP79" s="88">
        <f t="shared" si="335"/>
        <v>1365.9461758272</v>
      </c>
      <c r="AAQ79" s="290">
        <v>141.33326855999999</v>
      </c>
      <c r="AAR79" s="290">
        <v>138.1858364304</v>
      </c>
      <c r="AAS79" s="290">
        <v>137.86135967999999</v>
      </c>
      <c r="AAT79" s="290">
        <v>137.16222959999999</v>
      </c>
      <c r="AAU79" s="290">
        <v>137.7943818768</v>
      </c>
      <c r="AAV79" s="290">
        <v>137.79772512</v>
      </c>
      <c r="AAW79" s="290">
        <v>134.5840584</v>
      </c>
      <c r="AAX79" s="290">
        <v>133.53263088</v>
      </c>
      <c r="AAY79" s="290">
        <v>132.56657568</v>
      </c>
      <c r="AAZ79" s="290">
        <f>VLOOKUP(C79,'[2]Фін.рез.(витрати)'!$C$8:$AO$94,39,0)</f>
        <v>135.12810959999999</v>
      </c>
      <c r="ABA79" s="290"/>
      <c r="ABB79" s="290"/>
      <c r="ABC79" s="88">
        <f t="shared" si="244"/>
        <v>364.46617582719989</v>
      </c>
      <c r="ABD79" s="88">
        <f t="shared" si="245"/>
        <v>0</v>
      </c>
      <c r="ABE79" s="88">
        <f t="shared" si="246"/>
        <v>364.46617582719989</v>
      </c>
      <c r="ABF79" s="291">
        <f t="shared" si="336"/>
        <v>218.29999999999998</v>
      </c>
      <c r="ABG79" s="291">
        <v>21.65</v>
      </c>
      <c r="ABH79" s="150">
        <v>21.65</v>
      </c>
      <c r="ABI79" s="150">
        <v>21.65</v>
      </c>
      <c r="ABJ79" s="150">
        <v>21.65</v>
      </c>
      <c r="ABK79" s="150">
        <v>21.65</v>
      </c>
      <c r="ABL79" s="150">
        <v>21.65</v>
      </c>
      <c r="ABM79" s="150">
        <v>22.1</v>
      </c>
      <c r="ABN79" s="150">
        <v>22.1</v>
      </c>
      <c r="ABO79" s="150">
        <v>22.1</v>
      </c>
      <c r="ABP79" s="150">
        <v>22.1</v>
      </c>
      <c r="ABQ79" s="150"/>
      <c r="ABR79" s="150"/>
      <c r="ABS79" s="88">
        <f t="shared" si="337"/>
        <v>0</v>
      </c>
      <c r="ABT79" s="290">
        <v>0</v>
      </c>
      <c r="ABU79" s="290"/>
      <c r="ABV79" s="290"/>
      <c r="ABW79" s="290"/>
      <c r="ABX79" s="290"/>
      <c r="ABY79" s="290"/>
      <c r="ABZ79" s="290"/>
      <c r="ACA79" s="290">
        <v>0</v>
      </c>
      <c r="ACB79" s="290">
        <v>0</v>
      </c>
      <c r="ACC79" s="290">
        <f>VLOOKUP(C79,'[2]Фін.рез.(витрати)'!$C$8:$AP$94,40,0)</f>
        <v>0</v>
      </c>
      <c r="ACD79" s="290"/>
      <c r="ACE79" s="290"/>
      <c r="ACF79" s="88">
        <f t="shared" si="247"/>
        <v>-218.29999999999998</v>
      </c>
      <c r="ACG79" s="88">
        <f t="shared" si="248"/>
        <v>-218.29999999999998</v>
      </c>
      <c r="ACH79" s="88">
        <f t="shared" si="249"/>
        <v>0</v>
      </c>
      <c r="ACI79" s="86">
        <f t="shared" si="250"/>
        <v>42256.92</v>
      </c>
      <c r="ACJ79" s="88">
        <f t="shared" si="251"/>
        <v>29638.072373616003</v>
      </c>
      <c r="ACK79" s="288">
        <f t="shared" si="252"/>
        <v>-12618.847626383995</v>
      </c>
      <c r="ACL79" s="88">
        <f t="shared" si="253"/>
        <v>-12618.847626383995</v>
      </c>
      <c r="ACM79" s="88">
        <f t="shared" si="254"/>
        <v>0</v>
      </c>
      <c r="ACN79" s="290">
        <f t="shared" si="338"/>
        <v>21108.680000000004</v>
      </c>
      <c r="ACO79" s="290">
        <v>2173.04</v>
      </c>
      <c r="ACP79" s="143">
        <v>2173.04</v>
      </c>
      <c r="ACQ79" s="143">
        <v>2173.04</v>
      </c>
      <c r="ACR79" s="143">
        <v>2173.04</v>
      </c>
      <c r="ACS79" s="143">
        <v>2173.04</v>
      </c>
      <c r="ACT79" s="143">
        <v>2173.04</v>
      </c>
      <c r="ACU79" s="143">
        <v>2017.61</v>
      </c>
      <c r="ACV79" s="143">
        <v>2017.61</v>
      </c>
      <c r="ACW79" s="143">
        <v>2017.61</v>
      </c>
      <c r="ACX79" s="143">
        <v>2017.61</v>
      </c>
      <c r="ACY79" s="143"/>
      <c r="ACZ79" s="143"/>
      <c r="ADA79" s="8">
        <f t="shared" si="339"/>
        <v>8152.0833021839999</v>
      </c>
      <c r="ADB79" s="290">
        <v>888.2209368</v>
      </c>
      <c r="ADC79" s="290">
        <v>770.12659828800008</v>
      </c>
      <c r="ADD79" s="290">
        <v>1091.1753864</v>
      </c>
      <c r="ADE79" s="290">
        <v>764.42191200000002</v>
      </c>
      <c r="ADF79" s="290">
        <v>972.18565869600002</v>
      </c>
      <c r="ADG79" s="290">
        <v>890.51059800000007</v>
      </c>
      <c r="ADH79" s="290">
        <v>662.28123600000004</v>
      </c>
      <c r="ADI79" s="290">
        <v>696.69198719999997</v>
      </c>
      <c r="ADJ79" s="290">
        <v>703.44121680000001</v>
      </c>
      <c r="ADK79" s="290">
        <f>VLOOKUP(C79,'[2]Фін.рез.(витрати)'!$C$8:$AR$94,42,0)</f>
        <v>713.02777200000003</v>
      </c>
      <c r="ADL79" s="290"/>
      <c r="ADM79" s="290"/>
      <c r="ADN79" s="8">
        <f t="shared" si="255"/>
        <v>-12956.596697816003</v>
      </c>
      <c r="ADO79" s="8">
        <f t="shared" si="256"/>
        <v>-12956.596697816003</v>
      </c>
      <c r="ADP79" s="8">
        <f t="shared" si="257"/>
        <v>0</v>
      </c>
      <c r="ADQ79" s="290">
        <f t="shared" si="340"/>
        <v>21148.239999999998</v>
      </c>
      <c r="ADR79" s="290">
        <v>2177.16</v>
      </c>
      <c r="ADS79" s="143">
        <v>2177.16</v>
      </c>
      <c r="ADT79" s="143">
        <v>2177.16</v>
      </c>
      <c r="ADU79" s="143">
        <v>2177.16</v>
      </c>
      <c r="ADV79" s="143">
        <v>2177.16</v>
      </c>
      <c r="ADW79" s="143">
        <v>2177.16</v>
      </c>
      <c r="ADX79" s="143">
        <v>2021.32</v>
      </c>
      <c r="ADY79" s="143">
        <v>2021.32</v>
      </c>
      <c r="ADZ79" s="143">
        <v>2021.32</v>
      </c>
      <c r="AEA79" s="143">
        <v>2021.32</v>
      </c>
      <c r="AEB79" s="143"/>
      <c r="AEC79" s="143"/>
      <c r="AED79" s="8">
        <f t="shared" si="341"/>
        <v>21485.989071432003</v>
      </c>
      <c r="AEE79" s="290">
        <v>2119.9990284</v>
      </c>
      <c r="AEF79" s="290">
        <v>2011.3412753160001</v>
      </c>
      <c r="AEG79" s="290">
        <v>1900.3616280000001</v>
      </c>
      <c r="AEH79" s="290">
        <v>1809.40293</v>
      </c>
      <c r="AEI79" s="290">
        <v>1727.876191716</v>
      </c>
      <c r="AEJ79" s="290">
        <v>2115.983898</v>
      </c>
      <c r="AEK79" s="290">
        <v>1843.2164520000001</v>
      </c>
      <c r="AEL79" s="290">
        <v>2584.8856116000002</v>
      </c>
      <c r="AEM79" s="290">
        <v>2012.0776704</v>
      </c>
      <c r="AEN79" s="290">
        <f>VLOOKUP(C79,'[2]Фін.рез.(витрати)'!$C$8:$AS$94,43,0)</f>
        <v>3360.8443860000002</v>
      </c>
      <c r="AEO79" s="290"/>
      <c r="AEP79" s="290"/>
      <c r="AEQ79" s="8">
        <f t="shared" si="258"/>
        <v>337.74907143200471</v>
      </c>
      <c r="AER79" s="8">
        <f t="shared" si="259"/>
        <v>0</v>
      </c>
      <c r="AES79" s="8">
        <f t="shared" si="260"/>
        <v>337.74907143200471</v>
      </c>
      <c r="AET79" s="290">
        <f t="shared" si="342"/>
        <v>0</v>
      </c>
      <c r="AEU79" s="290"/>
      <c r="AEV79" s="143"/>
      <c r="AEW79" s="143"/>
      <c r="AEX79" s="143"/>
      <c r="AEY79" s="143"/>
      <c r="AEZ79" s="143"/>
      <c r="AFA79" s="143"/>
      <c r="AFB79" s="143"/>
      <c r="AFC79" s="143"/>
      <c r="AFD79" s="143"/>
      <c r="AFE79" s="143"/>
      <c r="AFF79" s="143"/>
      <c r="AFG79" s="8">
        <f t="shared" si="343"/>
        <v>0</v>
      </c>
      <c r="AFH79" s="290"/>
      <c r="AFI79" s="290"/>
      <c r="AFJ79" s="290"/>
      <c r="AFK79" s="290"/>
      <c r="AFL79" s="290"/>
      <c r="AFM79" s="290"/>
      <c r="AFN79" s="290"/>
      <c r="AFO79" s="290"/>
      <c r="AFP79" s="290"/>
      <c r="AFQ79" s="290"/>
      <c r="AFR79" s="290"/>
      <c r="AFS79" s="290"/>
      <c r="AFT79" s="8">
        <f t="shared" si="261"/>
        <v>0</v>
      </c>
      <c r="AFU79" s="8">
        <f t="shared" si="262"/>
        <v>0</v>
      </c>
      <c r="AFV79" s="94">
        <f t="shared" si="263"/>
        <v>0</v>
      </c>
      <c r="AFW79" s="293">
        <f t="shared" si="264"/>
        <v>336887.2099999999</v>
      </c>
      <c r="AFX79" s="294">
        <f t="shared" si="265"/>
        <v>343005.6824440012</v>
      </c>
      <c r="AFY79" s="295">
        <f t="shared" si="266"/>
        <v>6118.4724440012942</v>
      </c>
      <c r="AFZ79" s="8">
        <f t="shared" si="344"/>
        <v>0</v>
      </c>
      <c r="AGA79" s="95">
        <f t="shared" si="345"/>
        <v>6118.4724440012942</v>
      </c>
      <c r="AGB79" s="296">
        <f t="shared" si="267"/>
        <v>404264.65199999989</v>
      </c>
      <c r="AGC79" s="295">
        <f t="shared" si="267"/>
        <v>411606.81893280143</v>
      </c>
      <c r="AGD79" s="295">
        <f t="shared" si="268"/>
        <v>7342.1669328015414</v>
      </c>
      <c r="AGE79" s="8">
        <f t="shared" si="269"/>
        <v>0</v>
      </c>
      <c r="AGF79" s="94">
        <f t="shared" si="270"/>
        <v>7342.1669328015414</v>
      </c>
      <c r="AGG79" s="107">
        <f t="shared" si="346"/>
        <v>20213.232599999996</v>
      </c>
      <c r="AGH79" s="140">
        <f t="shared" si="347"/>
        <v>20580.340946640074</v>
      </c>
      <c r="AGI79" s="295">
        <f t="shared" si="271"/>
        <v>367.1083466400778</v>
      </c>
      <c r="AGJ79" s="8">
        <f t="shared" si="272"/>
        <v>0</v>
      </c>
      <c r="AGK79" s="95">
        <f t="shared" si="273"/>
        <v>367.1083466400778</v>
      </c>
      <c r="AGL79" s="108">
        <f t="shared" si="348"/>
        <v>424477.88459999987</v>
      </c>
      <c r="AGM79" s="108">
        <f t="shared" si="348"/>
        <v>432187.15987944149</v>
      </c>
      <c r="AGN79" s="297">
        <f t="shared" si="99"/>
        <v>7709.2752794416156</v>
      </c>
      <c r="AGO79" s="108">
        <f t="shared" si="274"/>
        <v>0</v>
      </c>
      <c r="AGP79" s="109">
        <f t="shared" si="275"/>
        <v>7709.2752794416156</v>
      </c>
      <c r="AGQ79" s="139">
        <f t="shared" si="349"/>
        <v>4.7619047619047616E-2</v>
      </c>
      <c r="AGR79" s="298"/>
      <c r="AGS79" s="298">
        <v>0.05</v>
      </c>
      <c r="AGT79" s="299"/>
      <c r="AGU79" s="177"/>
      <c r="AGV79" s="9"/>
      <c r="AGW79" s="9"/>
      <c r="AGX79" s="9"/>
      <c r="AGY79" s="9"/>
      <c r="AGZ79" s="9"/>
      <c r="AHA79" s="9"/>
      <c r="AHB79" s="9"/>
      <c r="AHC79" s="9"/>
      <c r="AHD79" s="9"/>
      <c r="AHE79" s="9"/>
      <c r="AHF79" s="9"/>
      <c r="AHG79" s="9"/>
      <c r="AHH79" s="9"/>
    </row>
    <row r="80" spans="1:892" s="141" customFormat="1" ht="12.75" outlineLevel="1" x14ac:dyDescent="0.25">
      <c r="A80" s="154">
        <v>510</v>
      </c>
      <c r="B80" s="285">
        <v>3</v>
      </c>
      <c r="C80" s="303" t="s">
        <v>1741</v>
      </c>
      <c r="D80" s="301">
        <v>9</v>
      </c>
      <c r="E80" s="149">
        <v>4456.2</v>
      </c>
      <c r="F80" s="288">
        <f t="shared" si="177"/>
        <v>52280.859999999986</v>
      </c>
      <c r="G80" s="289">
        <f t="shared" si="178"/>
        <v>65944.820273321238</v>
      </c>
      <c r="H80" s="288">
        <f t="shared" si="179"/>
        <v>13663.960273321252</v>
      </c>
      <c r="I80" s="88">
        <f t="shared" si="180"/>
        <v>0</v>
      </c>
      <c r="J80" s="88">
        <f t="shared" si="181"/>
        <v>13663.960273321252</v>
      </c>
      <c r="K80" s="290">
        <f t="shared" si="276"/>
        <v>22397.119999999999</v>
      </c>
      <c r="L80" s="143">
        <v>1974.14</v>
      </c>
      <c r="M80" s="143">
        <v>1974.14</v>
      </c>
      <c r="N80" s="143">
        <v>1974.14</v>
      </c>
      <c r="O80" s="143">
        <v>1974.14</v>
      </c>
      <c r="P80" s="143">
        <v>1974.14</v>
      </c>
      <c r="Q80" s="143">
        <v>1974.14</v>
      </c>
      <c r="R80" s="143">
        <v>2638.07</v>
      </c>
      <c r="S80" s="143">
        <v>2638.07</v>
      </c>
      <c r="T80" s="143">
        <v>2638.07</v>
      </c>
      <c r="U80" s="143">
        <v>2638.07</v>
      </c>
      <c r="V80" s="143"/>
      <c r="W80" s="143"/>
      <c r="X80" s="143">
        <f t="shared" si="277"/>
        <v>28275.265125414364</v>
      </c>
      <c r="Y80" s="290">
        <v>0</v>
      </c>
      <c r="Z80" s="290">
        <v>12831.606075045365</v>
      </c>
      <c r="AA80" s="290">
        <v>0</v>
      </c>
      <c r="AB80" s="290">
        <v>0</v>
      </c>
      <c r="AC80" s="290">
        <v>0</v>
      </c>
      <c r="AD80" s="290">
        <v>0</v>
      </c>
      <c r="AE80" s="290">
        <v>15443.659050369</v>
      </c>
      <c r="AF80" s="290">
        <v>0</v>
      </c>
      <c r="AG80" s="290">
        <v>0</v>
      </c>
      <c r="AH80" s="290">
        <v>0</v>
      </c>
      <c r="AI80" s="290"/>
      <c r="AJ80" s="290"/>
      <c r="AK80" s="143"/>
      <c r="AL80" s="143">
        <f t="shared" si="278"/>
        <v>0</v>
      </c>
      <c r="AM80" s="143">
        <f t="shared" si="182"/>
        <v>0</v>
      </c>
      <c r="AN80" s="290">
        <f t="shared" si="279"/>
        <v>3681.9</v>
      </c>
      <c r="AO80" s="143">
        <v>324.05</v>
      </c>
      <c r="AP80" s="143">
        <v>324.05</v>
      </c>
      <c r="AQ80" s="143">
        <v>324.05</v>
      </c>
      <c r="AR80" s="143">
        <v>324.05</v>
      </c>
      <c r="AS80" s="143">
        <v>324.05</v>
      </c>
      <c r="AT80" s="143">
        <v>324.05</v>
      </c>
      <c r="AU80" s="143">
        <v>434.4</v>
      </c>
      <c r="AV80" s="143">
        <v>434.4</v>
      </c>
      <c r="AW80" s="143">
        <v>434.4</v>
      </c>
      <c r="AX80" s="143">
        <v>434.4</v>
      </c>
      <c r="AY80" s="143"/>
      <c r="AZ80" s="143"/>
      <c r="BA80" s="8">
        <f t="shared" si="280"/>
        <v>4649.1804109454788</v>
      </c>
      <c r="BB80" s="290">
        <v>0</v>
      </c>
      <c r="BC80" s="290">
        <v>2088.244014299838</v>
      </c>
      <c r="BD80" s="290">
        <v>0</v>
      </c>
      <c r="BE80" s="290">
        <v>0</v>
      </c>
      <c r="BF80" s="290">
        <v>0</v>
      </c>
      <c r="BG80" s="290">
        <v>0</v>
      </c>
      <c r="BH80" s="290">
        <v>2560.9363966456413</v>
      </c>
      <c r="BI80" s="290">
        <v>0</v>
      </c>
      <c r="BJ80" s="290">
        <v>0</v>
      </c>
      <c r="BK80" s="290">
        <v>0</v>
      </c>
      <c r="BL80" s="290"/>
      <c r="BM80" s="290"/>
      <c r="BN80" s="143"/>
      <c r="BO80" s="8">
        <f t="shared" si="183"/>
        <v>0</v>
      </c>
      <c r="BP80" s="8">
        <f t="shared" si="184"/>
        <v>0</v>
      </c>
      <c r="BQ80" s="290">
        <f t="shared" si="281"/>
        <v>570.91999999999996</v>
      </c>
      <c r="BR80" s="143">
        <v>54.38</v>
      </c>
      <c r="BS80" s="263">
        <v>54.38</v>
      </c>
      <c r="BT80" s="143">
        <v>54.38</v>
      </c>
      <c r="BU80" s="143">
        <v>54.38</v>
      </c>
      <c r="BV80" s="143">
        <v>54.38</v>
      </c>
      <c r="BW80" s="143">
        <v>54.38</v>
      </c>
      <c r="BX80" s="143">
        <v>61.16</v>
      </c>
      <c r="BY80" s="143">
        <v>61.16</v>
      </c>
      <c r="BZ80" s="143">
        <v>61.16</v>
      </c>
      <c r="CA80" s="143">
        <v>61.16</v>
      </c>
      <c r="CB80" s="143"/>
      <c r="CC80" s="143"/>
      <c r="CD80" s="290">
        <f t="shared" si="282"/>
        <v>610.761479334</v>
      </c>
      <c r="CE80" s="290">
        <v>63.194964450000001</v>
      </c>
      <c r="CF80" s="290">
        <v>61.787639313</v>
      </c>
      <c r="CG80" s="290">
        <v>61.642554599999997</v>
      </c>
      <c r="CH80" s="290">
        <v>61.329949499999998</v>
      </c>
      <c r="CI80" s="290">
        <v>61.612606520999996</v>
      </c>
      <c r="CJ80" s="290">
        <v>61.614074249999994</v>
      </c>
      <c r="CK80" s="290">
        <v>60.177160499999999</v>
      </c>
      <c r="CL80" s="290">
        <v>59.707031099999995</v>
      </c>
      <c r="CM80" s="290">
        <v>59.275074599999996</v>
      </c>
      <c r="CN80" s="290">
        <v>60.420424499999996</v>
      </c>
      <c r="CO80" s="290"/>
      <c r="CP80" s="290"/>
      <c r="CQ80" s="143"/>
      <c r="CR80" s="8">
        <f t="shared" si="185"/>
        <v>0</v>
      </c>
      <c r="CS80" s="8">
        <f t="shared" si="186"/>
        <v>0</v>
      </c>
      <c r="CT80" s="290">
        <f t="shared" si="283"/>
        <v>105.92</v>
      </c>
      <c r="CU80" s="290">
        <v>10.1</v>
      </c>
      <c r="CV80" s="143">
        <v>10.1</v>
      </c>
      <c r="CW80" s="143">
        <v>10.1</v>
      </c>
      <c r="CX80" s="143">
        <v>10.1</v>
      </c>
      <c r="CY80" s="143">
        <v>10.1</v>
      </c>
      <c r="CZ80" s="143">
        <v>10.1</v>
      </c>
      <c r="DA80" s="143">
        <v>11.33</v>
      </c>
      <c r="DB80" s="143">
        <v>11.33</v>
      </c>
      <c r="DC80" s="143">
        <v>11.33</v>
      </c>
      <c r="DD80" s="143">
        <v>11.33</v>
      </c>
      <c r="DE80" s="143"/>
      <c r="DF80" s="143"/>
      <c r="DG80" s="290">
        <f t="shared" si="284"/>
        <v>118.44048577139998</v>
      </c>
      <c r="DH80" s="290">
        <v>12.254935094999999</v>
      </c>
      <c r="DI80" s="290">
        <v>11.9820228723</v>
      </c>
      <c r="DJ80" s="290">
        <v>11.953887659999999</v>
      </c>
      <c r="DK80" s="290">
        <v>11.893266449999999</v>
      </c>
      <c r="DL80" s="290">
        <v>11.9480800491</v>
      </c>
      <c r="DM80" s="290">
        <v>11.948364674999999</v>
      </c>
      <c r="DN80" s="290">
        <v>11.669714549999998</v>
      </c>
      <c r="DO80" s="290">
        <v>11.57854581</v>
      </c>
      <c r="DP80" s="290">
        <v>11.494779659999999</v>
      </c>
      <c r="DQ80" s="290">
        <v>11.71688895</v>
      </c>
      <c r="DR80" s="290"/>
      <c r="DS80" s="290"/>
      <c r="DT80" s="143">
        <f t="shared" si="285"/>
        <v>12.520485771399976</v>
      </c>
      <c r="DU80" s="8">
        <f t="shared" si="187"/>
        <v>0</v>
      </c>
      <c r="DV80" s="8">
        <f t="shared" si="286"/>
        <v>12.520485771399976</v>
      </c>
      <c r="DW80" s="290">
        <f t="shared" si="176"/>
        <v>855.57999999999993</v>
      </c>
      <c r="DX80" s="290">
        <v>75.33</v>
      </c>
      <c r="DY80" s="143">
        <v>75.33</v>
      </c>
      <c r="DZ80" s="143">
        <v>75.33</v>
      </c>
      <c r="EA80" s="143">
        <v>75.33</v>
      </c>
      <c r="EB80" s="143">
        <v>75.33</v>
      </c>
      <c r="EC80" s="143">
        <v>75.33</v>
      </c>
      <c r="ED80" s="143">
        <v>100.9</v>
      </c>
      <c r="EE80" s="143">
        <v>100.9</v>
      </c>
      <c r="EF80" s="143">
        <v>100.9</v>
      </c>
      <c r="EG80" s="143">
        <v>100.9</v>
      </c>
      <c r="EH80" s="143"/>
      <c r="EI80" s="143"/>
      <c r="EJ80" s="143"/>
      <c r="EK80" s="290">
        <f t="shared" si="287"/>
        <v>1077.0321778380026</v>
      </c>
      <c r="EL80" s="290">
        <v>0</v>
      </c>
      <c r="EM80" s="290">
        <v>483.76121994345237</v>
      </c>
      <c r="EN80" s="290">
        <v>0</v>
      </c>
      <c r="EO80" s="290">
        <v>0</v>
      </c>
      <c r="EP80" s="290">
        <v>0</v>
      </c>
      <c r="EQ80" s="290">
        <v>0</v>
      </c>
      <c r="ER80" s="290">
        <v>593.27095789455018</v>
      </c>
      <c r="ES80" s="290">
        <v>0</v>
      </c>
      <c r="ET80" s="290">
        <v>0</v>
      </c>
      <c r="EU80" s="290">
        <v>0</v>
      </c>
      <c r="EV80" s="290"/>
      <c r="EW80" s="290"/>
      <c r="EX80" s="8">
        <f t="shared" si="188"/>
        <v>221.45217783800263</v>
      </c>
      <c r="EY80" s="8">
        <f t="shared" si="288"/>
        <v>0</v>
      </c>
      <c r="EZ80" s="8">
        <f t="shared" si="289"/>
        <v>221.45217783800263</v>
      </c>
      <c r="FA80" s="290">
        <f t="shared" si="290"/>
        <v>7559.9799999999987</v>
      </c>
      <c r="FB80" s="290">
        <v>665.03</v>
      </c>
      <c r="FC80" s="143">
        <v>665.03</v>
      </c>
      <c r="FD80" s="143">
        <v>665.03</v>
      </c>
      <c r="FE80" s="143">
        <v>665.03</v>
      </c>
      <c r="FF80" s="143">
        <v>665.03</v>
      </c>
      <c r="FG80" s="143">
        <v>665.03</v>
      </c>
      <c r="FH80" s="143">
        <v>892.45</v>
      </c>
      <c r="FI80" s="143">
        <v>892.45</v>
      </c>
      <c r="FJ80" s="143">
        <v>892.45</v>
      </c>
      <c r="FK80" s="143">
        <v>892.45</v>
      </c>
      <c r="FL80" s="143"/>
      <c r="FM80" s="143"/>
      <c r="FN80" s="8">
        <f t="shared" si="291"/>
        <v>9698.4975522746263</v>
      </c>
      <c r="FO80" s="290">
        <v>0</v>
      </c>
      <c r="FP80" s="290">
        <v>4370.4752643873699</v>
      </c>
      <c r="FQ80" s="290">
        <v>0</v>
      </c>
      <c r="FR80" s="290">
        <v>0</v>
      </c>
      <c r="FS80" s="290">
        <v>0</v>
      </c>
      <c r="FT80" s="290">
        <v>0</v>
      </c>
      <c r="FU80" s="290">
        <v>5328.0222878872564</v>
      </c>
      <c r="FV80" s="290">
        <v>0</v>
      </c>
      <c r="FW80" s="290">
        <v>0</v>
      </c>
      <c r="FX80" s="290">
        <v>0</v>
      </c>
      <c r="FY80" s="290"/>
      <c r="FZ80" s="290"/>
      <c r="GA80" s="143">
        <f t="shared" si="292"/>
        <v>2138.5175522746276</v>
      </c>
      <c r="GB80" s="8">
        <f t="shared" si="293"/>
        <v>0</v>
      </c>
      <c r="GC80" s="8">
        <f t="shared" si="294"/>
        <v>2138.5175522746276</v>
      </c>
      <c r="GD80" s="290">
        <f t="shared" si="295"/>
        <v>0</v>
      </c>
      <c r="GE80" s="143"/>
      <c r="GF80" s="143"/>
      <c r="GG80" s="143"/>
      <c r="GH80" s="143"/>
      <c r="GI80" s="143"/>
      <c r="GJ80" s="143"/>
      <c r="GK80" s="143"/>
      <c r="GL80" s="143"/>
      <c r="GM80" s="143"/>
      <c r="GN80" s="143"/>
      <c r="GO80" s="143"/>
      <c r="GP80" s="143"/>
      <c r="GQ80" s="8">
        <f t="shared" si="296"/>
        <v>0</v>
      </c>
      <c r="GR80" s="290">
        <v>0</v>
      </c>
      <c r="GS80" s="290">
        <f>VLOOKUP(C80,'[2]Фін.рез.(витрати)'!$C$8:$V$94,20,0)</f>
        <v>0</v>
      </c>
      <c r="GT80" s="290"/>
      <c r="GU80" s="290"/>
      <c r="GV80" s="143">
        <f t="shared" si="297"/>
        <v>0</v>
      </c>
      <c r="GW80" s="8">
        <f t="shared" si="189"/>
        <v>0</v>
      </c>
      <c r="GX80" s="8">
        <f t="shared" si="190"/>
        <v>0</v>
      </c>
      <c r="GY80" s="290">
        <f t="shared" si="298"/>
        <v>17109.439999999999</v>
      </c>
      <c r="GZ80" s="290">
        <v>1510.14</v>
      </c>
      <c r="HA80" s="143">
        <v>1510.14</v>
      </c>
      <c r="HB80" s="143">
        <v>1510.14</v>
      </c>
      <c r="HC80" s="143">
        <v>1510.14</v>
      </c>
      <c r="HD80" s="143">
        <v>1510.14</v>
      </c>
      <c r="HE80" s="143">
        <v>1510.14</v>
      </c>
      <c r="HF80" s="143">
        <v>2012.15</v>
      </c>
      <c r="HG80" s="143">
        <v>2012.15</v>
      </c>
      <c r="HH80" s="143">
        <v>2012.15</v>
      </c>
      <c r="HI80" s="143">
        <v>2012.15</v>
      </c>
      <c r="HJ80" s="143"/>
      <c r="HK80" s="143"/>
      <c r="HL80" s="8">
        <f t="shared" si="299"/>
        <v>21515.643041743366</v>
      </c>
      <c r="HM80" s="290">
        <v>2780.7653571143419</v>
      </c>
      <c r="HN80" s="290">
        <v>2054.44801445243</v>
      </c>
      <c r="HO80" s="290">
        <v>2413.4940500613025</v>
      </c>
      <c r="HP80" s="290">
        <v>2164.5353726689091</v>
      </c>
      <c r="HQ80" s="290">
        <v>2065.0522874462927</v>
      </c>
      <c r="HR80" s="290">
        <v>2060.1382170184365</v>
      </c>
      <c r="HS80" s="290">
        <v>1898.2984025876071</v>
      </c>
      <c r="HT80" s="290">
        <v>1887.175712362761</v>
      </c>
      <c r="HU80" s="290">
        <v>2121.4018751831927</v>
      </c>
      <c r="HV80" s="290">
        <v>2070.3337528480934</v>
      </c>
      <c r="HW80" s="290"/>
      <c r="HX80" s="290"/>
      <c r="HY80" s="8">
        <f t="shared" si="191"/>
        <v>4406.2030417433671</v>
      </c>
      <c r="HZ80" s="8">
        <f t="shared" si="192"/>
        <v>0</v>
      </c>
      <c r="IA80" s="8">
        <f t="shared" si="193"/>
        <v>4406.2030417433671</v>
      </c>
      <c r="IB80" s="291">
        <f t="shared" si="300"/>
        <v>55867.53</v>
      </c>
      <c r="IC80" s="291">
        <v>5647.35</v>
      </c>
      <c r="ID80" s="150">
        <v>5647.35</v>
      </c>
      <c r="IE80" s="150">
        <v>5647.35</v>
      </c>
      <c r="IF80" s="291">
        <v>5041.38</v>
      </c>
      <c r="IG80" s="291">
        <v>5647.35</v>
      </c>
      <c r="IH80" s="291">
        <v>5647.35</v>
      </c>
      <c r="II80" s="291">
        <v>5647.35</v>
      </c>
      <c r="IJ80" s="291">
        <v>5647.35</v>
      </c>
      <c r="IK80" s="291">
        <v>5647.35</v>
      </c>
      <c r="IL80" s="291">
        <v>5647.35</v>
      </c>
      <c r="IM80" s="291"/>
      <c r="IN80" s="291"/>
      <c r="IO80" s="88">
        <f t="shared" si="301"/>
        <v>87497.007312724803</v>
      </c>
      <c r="IP80" s="290">
        <v>6503.4007056372411</v>
      </c>
      <c r="IQ80" s="290">
        <v>8727.4590555155264</v>
      </c>
      <c r="IR80" s="290">
        <v>9599.7913747709845</v>
      </c>
      <c r="IS80" s="290">
        <v>8791.8063338446882</v>
      </c>
      <c r="IT80" s="290">
        <v>8557.3127802222843</v>
      </c>
      <c r="IU80" s="290">
        <v>9071.7590284391645</v>
      </c>
      <c r="IV80" s="290">
        <v>9609.4780612452141</v>
      </c>
      <c r="IW80" s="290">
        <v>9739.5979593265274</v>
      </c>
      <c r="IX80" s="290">
        <v>8188.8016106811474</v>
      </c>
      <c r="IY80" s="290">
        <v>8707.6004030420354</v>
      </c>
      <c r="IZ80" s="290"/>
      <c r="JA80" s="290"/>
      <c r="JB80" s="150">
        <f t="shared" si="194"/>
        <v>31629.477312724805</v>
      </c>
      <c r="JC80" s="88">
        <f t="shared" si="195"/>
        <v>0</v>
      </c>
      <c r="JD80" s="88">
        <f t="shared" si="196"/>
        <v>31629.477312724805</v>
      </c>
      <c r="JE80" s="291">
        <f t="shared" si="302"/>
        <v>0</v>
      </c>
      <c r="JF80" s="291">
        <v>0</v>
      </c>
      <c r="JG80" s="150">
        <v>0</v>
      </c>
      <c r="JH80" s="150">
        <v>0</v>
      </c>
      <c r="JI80" s="150">
        <v>0</v>
      </c>
      <c r="JJ80" s="150">
        <v>0</v>
      </c>
      <c r="JK80" s="150">
        <v>0</v>
      </c>
      <c r="JL80" s="150">
        <v>0</v>
      </c>
      <c r="JM80" s="150">
        <v>0</v>
      </c>
      <c r="JN80" s="150">
        <v>0</v>
      </c>
      <c r="JO80" s="150">
        <v>0</v>
      </c>
      <c r="JP80" s="150"/>
      <c r="JQ80" s="150"/>
      <c r="JR80" s="291">
        <f t="shared" si="303"/>
        <v>0</v>
      </c>
      <c r="JS80" s="290">
        <v>0</v>
      </c>
      <c r="JT80" s="290">
        <v>0</v>
      </c>
      <c r="JU80" s="290">
        <v>0</v>
      </c>
      <c r="JV80" s="290">
        <v>0</v>
      </c>
      <c r="JW80" s="290">
        <v>0</v>
      </c>
      <c r="JX80" s="290">
        <v>0</v>
      </c>
      <c r="JY80" s="290">
        <v>0</v>
      </c>
      <c r="JZ80" s="290">
        <v>0</v>
      </c>
      <c r="KA80" s="290">
        <v>0</v>
      </c>
      <c r="KB80" s="290">
        <v>0</v>
      </c>
      <c r="KC80" s="290"/>
      <c r="KD80" s="290"/>
      <c r="KE80" s="150">
        <f t="shared" si="197"/>
        <v>0</v>
      </c>
      <c r="KF80" s="88">
        <f t="shared" si="198"/>
        <v>0</v>
      </c>
      <c r="KG80" s="88">
        <f t="shared" si="199"/>
        <v>0</v>
      </c>
      <c r="KH80" s="291">
        <f t="shared" si="304"/>
        <v>7508.22</v>
      </c>
      <c r="KI80" s="291">
        <v>660.57</v>
      </c>
      <c r="KJ80" s="150">
        <v>660.57</v>
      </c>
      <c r="KK80" s="150">
        <v>660.57</v>
      </c>
      <c r="KL80" s="150">
        <v>660.57</v>
      </c>
      <c r="KM80" s="150">
        <v>660.57</v>
      </c>
      <c r="KN80" s="150">
        <v>660.57</v>
      </c>
      <c r="KO80" s="150">
        <v>886.2</v>
      </c>
      <c r="KP80" s="150">
        <v>886.2</v>
      </c>
      <c r="KQ80" s="150">
        <v>886.2</v>
      </c>
      <c r="KR80" s="150">
        <v>886.2</v>
      </c>
      <c r="KS80" s="150"/>
      <c r="KT80" s="150"/>
      <c r="KU80" s="88">
        <f t="shared" si="305"/>
        <v>10471.193433907467</v>
      </c>
      <c r="KV80" s="290">
        <v>899.89526402426509</v>
      </c>
      <c r="KW80" s="290">
        <v>962.1847731335904</v>
      </c>
      <c r="KX80" s="290">
        <v>956.11177670028087</v>
      </c>
      <c r="KY80" s="290">
        <v>909.29961374168238</v>
      </c>
      <c r="KZ80" s="290">
        <v>948.62409787994261</v>
      </c>
      <c r="LA80" s="290">
        <v>1220.8971213141199</v>
      </c>
      <c r="LB80" s="290">
        <v>1133.0976215553342</v>
      </c>
      <c r="LC80" s="290">
        <v>1125.1429788012779</v>
      </c>
      <c r="LD80" s="290">
        <v>1160.3536270468892</v>
      </c>
      <c r="LE80" s="290">
        <v>1155.5865597100849</v>
      </c>
      <c r="LF80" s="290"/>
      <c r="LG80" s="290"/>
      <c r="LH80" s="150">
        <f t="shared" si="306"/>
        <v>2962.9734339074666</v>
      </c>
      <c r="LI80" s="88">
        <f t="shared" si="200"/>
        <v>0</v>
      </c>
      <c r="LJ80" s="88">
        <f t="shared" si="201"/>
        <v>2962.9734339074666</v>
      </c>
      <c r="LK80" s="88">
        <f t="shared" si="307"/>
        <v>0</v>
      </c>
      <c r="LL80" s="150"/>
      <c r="LM80" s="150"/>
      <c r="LN80" s="150"/>
      <c r="LO80" s="150"/>
      <c r="LP80" s="150"/>
      <c r="LQ80" s="150"/>
      <c r="LR80" s="150"/>
      <c r="LS80" s="150"/>
      <c r="LT80" s="150"/>
      <c r="LU80" s="150"/>
      <c r="LV80" s="150"/>
      <c r="LW80" s="150"/>
      <c r="LX80" s="88">
        <f t="shared" si="202"/>
        <v>0</v>
      </c>
      <c r="LY80" s="150"/>
      <c r="LZ80" s="150"/>
      <c r="MA80" s="150"/>
      <c r="MB80" s="150"/>
      <c r="MC80" s="150"/>
      <c r="MD80" s="150"/>
      <c r="ME80" s="150"/>
      <c r="MF80" s="150"/>
      <c r="MG80" s="150"/>
      <c r="MH80" s="150"/>
      <c r="MI80" s="150"/>
      <c r="MJ80" s="291">
        <v>0</v>
      </c>
      <c r="MK80" s="150"/>
      <c r="ML80" s="88">
        <f t="shared" si="203"/>
        <v>0</v>
      </c>
      <c r="MM80" s="88">
        <f t="shared" si="204"/>
        <v>0</v>
      </c>
      <c r="MN80" s="88">
        <f t="shared" si="308"/>
        <v>48500.960000000014</v>
      </c>
      <c r="MO80" s="88">
        <v>4652.08</v>
      </c>
      <c r="MP80" s="150">
        <v>4652.08</v>
      </c>
      <c r="MQ80" s="150">
        <v>4652.08</v>
      </c>
      <c r="MR80" s="150">
        <v>4652.08</v>
      </c>
      <c r="MS80" s="150">
        <v>4652.08</v>
      </c>
      <c r="MT80" s="150">
        <v>4652.08</v>
      </c>
      <c r="MU80" s="150">
        <v>5147.12</v>
      </c>
      <c r="MV80" s="150">
        <v>5147.12</v>
      </c>
      <c r="MW80" s="150">
        <v>5147.12</v>
      </c>
      <c r="MX80" s="150">
        <v>5147.12</v>
      </c>
      <c r="MY80" s="150"/>
      <c r="MZ80" s="150"/>
      <c r="NA80" s="88">
        <f t="shared" si="309"/>
        <v>148697.55057264701</v>
      </c>
      <c r="NB80" s="8">
        <v>0</v>
      </c>
      <c r="NC80" s="8">
        <v>16739.461071106325</v>
      </c>
      <c r="ND80" s="8">
        <v>0</v>
      </c>
      <c r="NE80" s="8">
        <v>3227.2009658314437</v>
      </c>
      <c r="NF80" s="8">
        <v>35081.279999999999</v>
      </c>
      <c r="NG80" s="8">
        <v>954.92935510631219</v>
      </c>
      <c r="NH80" s="8">
        <v>0</v>
      </c>
      <c r="NI80" s="8">
        <v>36534.082539980926</v>
      </c>
      <c r="NJ80" s="8">
        <v>18213.399608621967</v>
      </c>
      <c r="NK80" s="8">
        <v>37947.197032000055</v>
      </c>
      <c r="NL80" s="8"/>
      <c r="NM80" s="8"/>
      <c r="NN80" s="150">
        <f t="shared" si="310"/>
        <v>100196.59057264699</v>
      </c>
      <c r="NO80" s="88">
        <f t="shared" si="205"/>
        <v>0</v>
      </c>
      <c r="NP80" s="88">
        <f t="shared" si="206"/>
        <v>100196.59057264699</v>
      </c>
      <c r="NQ80" s="86">
        <f t="shared" si="207"/>
        <v>20410.54</v>
      </c>
      <c r="NR80" s="289">
        <f t="shared" si="208"/>
        <v>45371.770000000004</v>
      </c>
      <c r="NS80" s="288">
        <f t="shared" si="209"/>
        <v>24961.230000000003</v>
      </c>
      <c r="NT80" s="88">
        <f t="shared" si="210"/>
        <v>0</v>
      </c>
      <c r="NU80" s="88">
        <f t="shared" si="211"/>
        <v>24961.230000000003</v>
      </c>
      <c r="NV80" s="290">
        <f t="shared" si="311"/>
        <v>5203.7</v>
      </c>
      <c r="NW80" s="290">
        <v>466.67</v>
      </c>
      <c r="NX80" s="143">
        <v>466.67</v>
      </c>
      <c r="NY80" s="143">
        <v>466.67</v>
      </c>
      <c r="NZ80" s="290">
        <v>466.67</v>
      </c>
      <c r="OA80" s="290">
        <v>466.67</v>
      </c>
      <c r="OB80" s="290">
        <v>466.67</v>
      </c>
      <c r="OC80" s="290">
        <v>600.91999999999996</v>
      </c>
      <c r="OD80" s="290">
        <v>600.91999999999996</v>
      </c>
      <c r="OE80" s="290">
        <v>600.91999999999996</v>
      </c>
      <c r="OF80" s="290">
        <v>600.91999999999996</v>
      </c>
      <c r="OG80" s="290"/>
      <c r="OH80" s="290"/>
      <c r="OI80" s="8">
        <f t="shared" si="312"/>
        <v>1018.2</v>
      </c>
      <c r="OJ80" s="8">
        <v>0</v>
      </c>
      <c r="OK80" s="8">
        <v>0</v>
      </c>
      <c r="OL80" s="8">
        <v>0</v>
      </c>
      <c r="OM80" s="8"/>
      <c r="ON80" s="8">
        <v>0</v>
      </c>
      <c r="OO80" s="8">
        <v>1018.2</v>
      </c>
      <c r="OP80" s="8">
        <v>0</v>
      </c>
      <c r="OQ80" s="8">
        <v>0</v>
      </c>
      <c r="OR80" s="8">
        <v>0</v>
      </c>
      <c r="OS80" s="8">
        <v>0</v>
      </c>
      <c r="OT80" s="8"/>
      <c r="OU80" s="8"/>
      <c r="OV80" s="143">
        <f t="shared" si="313"/>
        <v>-4185.5</v>
      </c>
      <c r="OW80" s="8">
        <f t="shared" si="212"/>
        <v>-4185.5</v>
      </c>
      <c r="OX80" s="8">
        <f t="shared" si="213"/>
        <v>0</v>
      </c>
      <c r="OY80" s="290">
        <f t="shared" si="314"/>
        <v>4977</v>
      </c>
      <c r="OZ80" s="290">
        <v>459.54</v>
      </c>
      <c r="PA80" s="143">
        <v>459.54</v>
      </c>
      <c r="PB80" s="143">
        <v>459.54</v>
      </c>
      <c r="PC80" s="143">
        <v>459.54</v>
      </c>
      <c r="PD80" s="143">
        <v>459.54</v>
      </c>
      <c r="PE80" s="143">
        <v>459.54</v>
      </c>
      <c r="PF80" s="143">
        <v>554.94000000000005</v>
      </c>
      <c r="PG80" s="143">
        <v>554.94000000000005</v>
      </c>
      <c r="PH80" s="143">
        <v>554.94000000000005</v>
      </c>
      <c r="PI80" s="143">
        <v>554.94000000000005</v>
      </c>
      <c r="PJ80" s="143"/>
      <c r="PK80" s="143"/>
      <c r="PL80" s="8">
        <f t="shared" si="315"/>
        <v>4995.1400000000003</v>
      </c>
      <c r="PM80" s="290">
        <v>0</v>
      </c>
      <c r="PN80" s="290">
        <v>0</v>
      </c>
      <c r="PO80" s="290">
        <v>0</v>
      </c>
      <c r="PP80" s="290">
        <v>0</v>
      </c>
      <c r="PQ80" s="290">
        <v>0</v>
      </c>
      <c r="PR80" s="290">
        <v>0</v>
      </c>
      <c r="PS80" s="290">
        <v>0</v>
      </c>
      <c r="PT80" s="290">
        <v>0</v>
      </c>
      <c r="PU80" s="290">
        <v>0</v>
      </c>
      <c r="PV80" s="290">
        <v>4995.1400000000003</v>
      </c>
      <c r="PW80" s="290"/>
      <c r="PX80" s="290"/>
      <c r="PY80" s="143">
        <f t="shared" si="316"/>
        <v>18.140000000000327</v>
      </c>
      <c r="PZ80" s="8">
        <f t="shared" si="214"/>
        <v>0</v>
      </c>
      <c r="QA80" s="8">
        <f t="shared" si="215"/>
        <v>18.140000000000327</v>
      </c>
      <c r="QB80" s="290">
        <f t="shared" si="317"/>
        <v>1498.7800000000002</v>
      </c>
      <c r="QC80" s="290">
        <v>132.83000000000001</v>
      </c>
      <c r="QD80" s="143">
        <v>132.83000000000001</v>
      </c>
      <c r="QE80" s="143">
        <v>132.83000000000001</v>
      </c>
      <c r="QF80" s="143">
        <v>132.83000000000001</v>
      </c>
      <c r="QG80" s="143">
        <v>132.83000000000001</v>
      </c>
      <c r="QH80" s="143">
        <v>132.83000000000001</v>
      </c>
      <c r="QI80" s="143">
        <v>175.45</v>
      </c>
      <c r="QJ80" s="143">
        <v>175.45</v>
      </c>
      <c r="QK80" s="143">
        <v>175.45</v>
      </c>
      <c r="QL80" s="143">
        <v>175.45</v>
      </c>
      <c r="QM80" s="143"/>
      <c r="QN80" s="143"/>
      <c r="QO80" s="8">
        <f t="shared" si="318"/>
        <v>3070.9</v>
      </c>
      <c r="QP80" s="290">
        <v>0</v>
      </c>
      <c r="QQ80" s="290">
        <v>0</v>
      </c>
      <c r="QR80" s="290">
        <v>3070.9</v>
      </c>
      <c r="QS80" s="290"/>
      <c r="QT80" s="290">
        <v>0</v>
      </c>
      <c r="QU80" s="290"/>
      <c r="QV80" s="290"/>
      <c r="QW80" s="290">
        <v>0</v>
      </c>
      <c r="QX80" s="290"/>
      <c r="QY80" s="290">
        <v>0</v>
      </c>
      <c r="QZ80" s="290"/>
      <c r="RA80" s="290"/>
      <c r="RB80" s="143">
        <f t="shared" si="319"/>
        <v>1572.12</v>
      </c>
      <c r="RC80" s="8">
        <f t="shared" si="216"/>
        <v>0</v>
      </c>
      <c r="RD80" s="8">
        <f t="shared" si="217"/>
        <v>1572.12</v>
      </c>
      <c r="RE80" s="290">
        <f t="shared" si="320"/>
        <v>5429.4800000000005</v>
      </c>
      <c r="RF80" s="8">
        <v>486.74</v>
      </c>
      <c r="RG80" s="143">
        <v>486.74</v>
      </c>
      <c r="RH80" s="143">
        <v>486.74</v>
      </c>
      <c r="RI80" s="143">
        <v>486.74</v>
      </c>
      <c r="RJ80" s="143">
        <v>486.74</v>
      </c>
      <c r="RK80" s="143">
        <v>486.74</v>
      </c>
      <c r="RL80" s="292">
        <v>627.26</v>
      </c>
      <c r="RM80" s="143">
        <v>627.26</v>
      </c>
      <c r="RN80" s="143">
        <v>627.26</v>
      </c>
      <c r="RO80" s="143">
        <v>627.26</v>
      </c>
      <c r="RP80" s="143"/>
      <c r="RQ80" s="143"/>
      <c r="RR80" s="8">
        <f t="shared" si="321"/>
        <v>16967.810000000001</v>
      </c>
      <c r="RS80" s="290">
        <v>16967.810000000001</v>
      </c>
      <c r="RT80" s="290"/>
      <c r="RU80" s="290">
        <v>0</v>
      </c>
      <c r="RV80" s="290">
        <v>0</v>
      </c>
      <c r="RW80" s="290">
        <v>0</v>
      </c>
      <c r="RX80" s="290">
        <v>0</v>
      </c>
      <c r="RY80" s="290"/>
      <c r="RZ80" s="290">
        <v>0</v>
      </c>
      <c r="SA80" s="290">
        <v>0</v>
      </c>
      <c r="SB80" s="290">
        <v>0</v>
      </c>
      <c r="SC80" s="290"/>
      <c r="SD80" s="290"/>
      <c r="SE80" s="8">
        <f t="shared" si="218"/>
        <v>11538.330000000002</v>
      </c>
      <c r="SF80" s="8">
        <f t="shared" si="219"/>
        <v>0</v>
      </c>
      <c r="SG80" s="8">
        <f t="shared" si="220"/>
        <v>11538.330000000002</v>
      </c>
      <c r="SH80" s="290">
        <f t="shared" si="322"/>
        <v>1991.1200000000003</v>
      </c>
      <c r="SI80" s="290">
        <v>185.42</v>
      </c>
      <c r="SJ80" s="143">
        <v>185.42</v>
      </c>
      <c r="SK80" s="143">
        <v>185.42</v>
      </c>
      <c r="SL80" s="143">
        <v>185.42</v>
      </c>
      <c r="SM80" s="143">
        <v>185.42</v>
      </c>
      <c r="SN80" s="143">
        <v>185.42</v>
      </c>
      <c r="SO80" s="143">
        <v>219.65</v>
      </c>
      <c r="SP80" s="143">
        <v>219.65</v>
      </c>
      <c r="SQ80" s="143">
        <v>219.65</v>
      </c>
      <c r="SR80" s="143">
        <v>219.65</v>
      </c>
      <c r="SS80" s="143"/>
      <c r="ST80" s="143"/>
      <c r="SU80" s="8">
        <f t="shared" si="323"/>
        <v>3637.74</v>
      </c>
      <c r="SV80" s="290">
        <v>0</v>
      </c>
      <c r="SW80" s="290">
        <v>0</v>
      </c>
      <c r="SX80" s="290">
        <v>0</v>
      </c>
      <c r="SY80" s="290">
        <v>0</v>
      </c>
      <c r="SZ80" s="290">
        <v>0</v>
      </c>
      <c r="TA80" s="290"/>
      <c r="TB80" s="290"/>
      <c r="TC80" s="290">
        <v>0</v>
      </c>
      <c r="TD80" s="290">
        <v>3637.74</v>
      </c>
      <c r="TE80" s="290">
        <f>VLOOKUP(C80,'[2]Фін.рез.(витрати)'!$C$8:$AH$94,32,0)</f>
        <v>0</v>
      </c>
      <c r="TF80" s="290"/>
      <c r="TG80" s="290"/>
      <c r="TH80" s="8">
        <f t="shared" si="221"/>
        <v>1646.6199999999994</v>
      </c>
      <c r="TI80" s="8">
        <f t="shared" si="222"/>
        <v>0</v>
      </c>
      <c r="TJ80" s="8">
        <f t="shared" si="223"/>
        <v>1646.6199999999994</v>
      </c>
      <c r="TK80" s="290">
        <f t="shared" si="324"/>
        <v>1280.1600000000001</v>
      </c>
      <c r="TL80" s="290">
        <v>112.76</v>
      </c>
      <c r="TM80" s="143">
        <v>112.76</v>
      </c>
      <c r="TN80" s="143">
        <v>112.76</v>
      </c>
      <c r="TO80" s="143">
        <v>112.76</v>
      </c>
      <c r="TP80" s="143">
        <v>112.76</v>
      </c>
      <c r="TQ80" s="143">
        <v>112.76</v>
      </c>
      <c r="TR80" s="143">
        <v>150.9</v>
      </c>
      <c r="TS80" s="143">
        <v>150.9</v>
      </c>
      <c r="TT80" s="143">
        <v>150.9</v>
      </c>
      <c r="TU80" s="143">
        <v>150.9</v>
      </c>
      <c r="TV80" s="143"/>
      <c r="TW80" s="143"/>
      <c r="TX80" s="8">
        <f t="shared" si="325"/>
        <v>15681.98</v>
      </c>
      <c r="TY80" s="290">
        <v>0</v>
      </c>
      <c r="TZ80" s="290">
        <v>0</v>
      </c>
      <c r="UA80" s="290">
        <v>0</v>
      </c>
      <c r="UB80" s="290">
        <v>0</v>
      </c>
      <c r="UC80" s="290">
        <v>0</v>
      </c>
      <c r="UD80" s="290">
        <v>0</v>
      </c>
      <c r="UE80" s="290">
        <v>0</v>
      </c>
      <c r="UF80" s="290">
        <v>6291.38</v>
      </c>
      <c r="UG80" s="290">
        <v>0</v>
      </c>
      <c r="UH80" s="290">
        <f>VLOOKUP(C80,'[2]Фін.рез.(витрати)'!$C$8:$AI$94,33,0)</f>
        <v>9390.6</v>
      </c>
      <c r="UI80" s="290"/>
      <c r="UJ80" s="290"/>
      <c r="UK80" s="8">
        <f t="shared" si="224"/>
        <v>14401.82</v>
      </c>
      <c r="UL80" s="8">
        <f t="shared" si="225"/>
        <v>0</v>
      </c>
      <c r="UM80" s="8">
        <f t="shared" si="226"/>
        <v>14401.82</v>
      </c>
      <c r="UN80" s="290">
        <f t="shared" si="326"/>
        <v>30.3</v>
      </c>
      <c r="UO80" s="290">
        <v>2.67</v>
      </c>
      <c r="UP80" s="143">
        <v>2.67</v>
      </c>
      <c r="UQ80" s="143">
        <v>2.67</v>
      </c>
      <c r="UR80" s="143">
        <v>2.67</v>
      </c>
      <c r="US80" s="143">
        <v>2.67</v>
      </c>
      <c r="UT80" s="143">
        <v>2.67</v>
      </c>
      <c r="UU80" s="143">
        <v>3.57</v>
      </c>
      <c r="UV80" s="143">
        <v>3.57</v>
      </c>
      <c r="UW80" s="143">
        <v>3.57</v>
      </c>
      <c r="UX80" s="143">
        <v>3.57</v>
      </c>
      <c r="UY80" s="143"/>
      <c r="UZ80" s="143"/>
      <c r="VA80" s="8">
        <f t="shared" si="227"/>
        <v>0</v>
      </c>
      <c r="VB80" s="143"/>
      <c r="VC80" s="143"/>
      <c r="VD80" s="143"/>
      <c r="VE80" s="143"/>
      <c r="VF80" s="143"/>
      <c r="VG80" s="143"/>
      <c r="VH80" s="143"/>
      <c r="VI80" s="143"/>
      <c r="VJ80" s="143"/>
      <c r="VK80" s="143"/>
      <c r="VL80" s="143"/>
      <c r="VM80" s="143"/>
      <c r="VN80" s="8">
        <f t="shared" si="228"/>
        <v>-30.3</v>
      </c>
      <c r="VO80" s="8">
        <f t="shared" si="229"/>
        <v>-30.3</v>
      </c>
      <c r="VP80" s="8">
        <f t="shared" si="230"/>
        <v>0</v>
      </c>
      <c r="VQ80" s="88">
        <f t="shared" si="231"/>
        <v>0</v>
      </c>
      <c r="VR80" s="150"/>
      <c r="VS80" s="150"/>
      <c r="VT80" s="150"/>
      <c r="VU80" s="150"/>
      <c r="VV80" s="150"/>
      <c r="VW80" s="150"/>
      <c r="VX80" s="150"/>
      <c r="VY80" s="150"/>
      <c r="VZ80" s="150"/>
      <c r="WA80" s="150"/>
      <c r="WB80" s="150"/>
      <c r="WC80" s="150"/>
      <c r="WD80" s="88">
        <f t="shared" si="232"/>
        <v>0</v>
      </c>
      <c r="WE80" s="143"/>
      <c r="WF80" s="143"/>
      <c r="WG80" s="143"/>
      <c r="WH80" s="143"/>
      <c r="WI80" s="143"/>
      <c r="WJ80" s="143"/>
      <c r="WK80" s="143"/>
      <c r="WL80" s="143"/>
      <c r="WM80" s="143"/>
      <c r="WN80" s="143"/>
      <c r="WO80" s="143"/>
      <c r="WP80" s="143"/>
      <c r="WQ80" s="88">
        <f t="shared" si="233"/>
        <v>0</v>
      </c>
      <c r="WR80" s="88">
        <f t="shared" si="234"/>
        <v>0</v>
      </c>
      <c r="WS80" s="88">
        <f t="shared" si="235"/>
        <v>0</v>
      </c>
      <c r="WT80" s="291">
        <f t="shared" si="327"/>
        <v>69456.399999999994</v>
      </c>
      <c r="WU80" s="291">
        <v>5859.12</v>
      </c>
      <c r="WV80" s="150">
        <v>5859.12</v>
      </c>
      <c r="WW80" s="150">
        <v>5859.12</v>
      </c>
      <c r="WX80" s="150">
        <v>5859.12</v>
      </c>
      <c r="WY80" s="150">
        <v>5859.12</v>
      </c>
      <c r="WZ80" s="150">
        <v>5859.12</v>
      </c>
      <c r="XA80" s="150">
        <v>8575.42</v>
      </c>
      <c r="XB80" s="150">
        <v>8575.42</v>
      </c>
      <c r="XC80" s="150">
        <v>8575.42</v>
      </c>
      <c r="XD80" s="150">
        <v>8575.42</v>
      </c>
      <c r="XE80" s="150"/>
      <c r="XF80" s="150"/>
      <c r="XG80" s="291">
        <f t="shared" si="328"/>
        <v>79906.434859474</v>
      </c>
      <c r="XH80" s="290">
        <v>8250.2321813998915</v>
      </c>
      <c r="XI80" s="290">
        <v>9091.0183757808609</v>
      </c>
      <c r="XJ80" s="290"/>
      <c r="XK80" s="290">
        <v>7173.0282342431456</v>
      </c>
      <c r="XL80" s="290">
        <v>7365.9662444181449</v>
      </c>
      <c r="XM80" s="290">
        <v>9568.7575152954469</v>
      </c>
      <c r="XN80" s="290">
        <v>9551.8700952496874</v>
      </c>
      <c r="XO80" s="290">
        <v>9206.6316691578158</v>
      </c>
      <c r="XP80" s="290">
        <v>10633.892184192828</v>
      </c>
      <c r="XQ80" s="290">
        <f>VLOOKUP(C80,'[2]Фін.рез.(витрати)'!$C$8:$AL$94,36,0)</f>
        <v>9065.0383597361833</v>
      </c>
      <c r="XR80" s="290"/>
      <c r="XS80" s="290"/>
      <c r="XT80" s="88">
        <f t="shared" si="236"/>
        <v>10450.034859474006</v>
      </c>
      <c r="XU80" s="88">
        <f t="shared" si="237"/>
        <v>0</v>
      </c>
      <c r="XV80" s="88">
        <f t="shared" si="238"/>
        <v>10450.034859474006</v>
      </c>
      <c r="XW80" s="291">
        <f t="shared" si="329"/>
        <v>26973.280000000002</v>
      </c>
      <c r="XX80" s="291">
        <v>2381.3200000000002</v>
      </c>
      <c r="XY80" s="150">
        <v>2381.3200000000002</v>
      </c>
      <c r="XZ80" s="150">
        <v>2381.3200000000002</v>
      </c>
      <c r="YA80" s="150">
        <v>2381.3200000000002</v>
      </c>
      <c r="YB80" s="150">
        <v>2381.3200000000002</v>
      </c>
      <c r="YC80" s="150">
        <v>2381.3200000000002</v>
      </c>
      <c r="YD80" s="150">
        <v>3171.34</v>
      </c>
      <c r="YE80" s="150">
        <v>3171.34</v>
      </c>
      <c r="YF80" s="150">
        <v>3171.34</v>
      </c>
      <c r="YG80" s="150">
        <v>3171.34</v>
      </c>
      <c r="YH80" s="150"/>
      <c r="YI80" s="150"/>
      <c r="YJ80" s="88">
        <f t="shared" si="330"/>
        <v>43501.882627659783</v>
      </c>
      <c r="YK80" s="290">
        <v>5005.9676803509337</v>
      </c>
      <c r="YL80" s="290">
        <v>3963.4753785181447</v>
      </c>
      <c r="YM80" s="290">
        <v>3857.9665429054667</v>
      </c>
      <c r="YN80" s="290">
        <v>3751.6791865989017</v>
      </c>
      <c r="YO80" s="290">
        <v>3700.3032592170662</v>
      </c>
      <c r="YP80" s="290">
        <v>4848.2170066219605</v>
      </c>
      <c r="YQ80" s="290">
        <v>5606.2696143866606</v>
      </c>
      <c r="YR80" s="290">
        <v>3974.0808643342507</v>
      </c>
      <c r="YS80" s="290">
        <v>4243.8892656956705</v>
      </c>
      <c r="YT80" s="290">
        <f>VLOOKUP(C80,'[2]Фін.рез.(витрати)'!$C$8:$AM$94,37,0)</f>
        <v>4550.0338290307282</v>
      </c>
      <c r="YU80" s="290"/>
      <c r="YV80" s="290"/>
      <c r="YW80" s="143">
        <f t="shared" si="331"/>
        <v>16528.60262765978</v>
      </c>
      <c r="YX80" s="88">
        <f t="shared" si="239"/>
        <v>0</v>
      </c>
      <c r="YY80" s="88">
        <f t="shared" si="240"/>
        <v>16528.60262765978</v>
      </c>
      <c r="YZ80" s="291">
        <f t="shared" si="332"/>
        <v>3641.4799999999991</v>
      </c>
      <c r="ZA80" s="291">
        <v>346.78</v>
      </c>
      <c r="ZB80" s="150">
        <v>346.78</v>
      </c>
      <c r="ZC80" s="150">
        <v>346.78</v>
      </c>
      <c r="ZD80" s="150">
        <v>346.78</v>
      </c>
      <c r="ZE80" s="150">
        <v>346.78</v>
      </c>
      <c r="ZF80" s="150">
        <v>346.78</v>
      </c>
      <c r="ZG80" s="150">
        <v>390.2</v>
      </c>
      <c r="ZH80" s="150">
        <v>390.2</v>
      </c>
      <c r="ZI80" s="150">
        <v>390.2</v>
      </c>
      <c r="ZJ80" s="150">
        <v>390.2</v>
      </c>
      <c r="ZK80" s="150"/>
      <c r="ZL80" s="150"/>
      <c r="ZM80" s="88">
        <f t="shared" si="333"/>
        <v>2649.565807027011</v>
      </c>
      <c r="ZN80" s="291"/>
      <c r="ZO80" s="290">
        <v>1358.1876173393523</v>
      </c>
      <c r="ZP80" s="290">
        <v>414.88368466050429</v>
      </c>
      <c r="ZQ80" s="290">
        <v>876.49450502715467</v>
      </c>
      <c r="ZR80" s="290"/>
      <c r="ZS80" s="290"/>
      <c r="ZT80" s="290"/>
      <c r="ZU80" s="290"/>
      <c r="ZV80" s="290"/>
      <c r="ZW80" s="290"/>
      <c r="ZX80" s="290"/>
      <c r="ZY80" s="290"/>
      <c r="ZZ80" s="88">
        <f t="shared" si="241"/>
        <v>-991.91419297298808</v>
      </c>
      <c r="AAA80" s="88">
        <f t="shared" si="242"/>
        <v>-991.91419297298808</v>
      </c>
      <c r="AAB80" s="88">
        <f t="shared" si="243"/>
        <v>0</v>
      </c>
      <c r="AAC80" s="291">
        <f t="shared" si="334"/>
        <v>1001.7400000000001</v>
      </c>
      <c r="AAD80" s="291">
        <v>99.39</v>
      </c>
      <c r="AAE80" s="150">
        <v>99.39</v>
      </c>
      <c r="AAF80" s="150">
        <v>99.39</v>
      </c>
      <c r="AAG80" s="150">
        <v>99.39</v>
      </c>
      <c r="AAH80" s="150">
        <v>99.39</v>
      </c>
      <c r="AAI80" s="150">
        <v>99.39</v>
      </c>
      <c r="AAJ80" s="150">
        <v>101.35</v>
      </c>
      <c r="AAK80" s="150">
        <v>101.35</v>
      </c>
      <c r="AAL80" s="150">
        <v>101.35</v>
      </c>
      <c r="AAM80" s="150">
        <v>101.35</v>
      </c>
      <c r="AAN80" s="150"/>
      <c r="AAO80" s="150"/>
      <c r="AAP80" s="88">
        <f t="shared" si="335"/>
        <v>1360.9970954799999</v>
      </c>
      <c r="AAQ80" s="290">
        <v>140.8211915</v>
      </c>
      <c r="AAR80" s="290">
        <v>137.68516310999999</v>
      </c>
      <c r="AAS80" s="290">
        <v>137.361862</v>
      </c>
      <c r="AAT80" s="290">
        <v>136.66526500000001</v>
      </c>
      <c r="AAU80" s="290">
        <v>137.29512686999999</v>
      </c>
      <c r="AAV80" s="290">
        <v>137.29845800000001</v>
      </c>
      <c r="AAW80" s="290">
        <v>134.09643499999999</v>
      </c>
      <c r="AAX80" s="290">
        <v>133.04881699999999</v>
      </c>
      <c r="AAY80" s="290">
        <v>132.086262</v>
      </c>
      <c r="AAZ80" s="290">
        <f>VLOOKUP(C80,'[2]Фін.рез.(витрати)'!$C$8:$AO$94,39,0)</f>
        <v>134.63851500000001</v>
      </c>
      <c r="ABA80" s="290"/>
      <c r="ABB80" s="290"/>
      <c r="ABC80" s="88">
        <f t="shared" si="244"/>
        <v>359.25709547999975</v>
      </c>
      <c r="ABD80" s="88">
        <f t="shared" si="245"/>
        <v>0</v>
      </c>
      <c r="ABE80" s="88">
        <f t="shared" si="246"/>
        <v>359.25709547999975</v>
      </c>
      <c r="ABF80" s="291">
        <f t="shared" si="336"/>
        <v>218.23999999999998</v>
      </c>
      <c r="ABG80" s="291">
        <v>21.64</v>
      </c>
      <c r="ABH80" s="150">
        <v>21.64</v>
      </c>
      <c r="ABI80" s="150">
        <v>21.64</v>
      </c>
      <c r="ABJ80" s="150">
        <v>21.64</v>
      </c>
      <c r="ABK80" s="150">
        <v>21.64</v>
      </c>
      <c r="ABL80" s="150">
        <v>21.64</v>
      </c>
      <c r="ABM80" s="150">
        <v>22.1</v>
      </c>
      <c r="ABN80" s="150">
        <v>22.1</v>
      </c>
      <c r="ABO80" s="150">
        <v>22.1</v>
      </c>
      <c r="ABP80" s="150">
        <v>22.1</v>
      </c>
      <c r="ABQ80" s="150"/>
      <c r="ABR80" s="150"/>
      <c r="ABS80" s="88">
        <f t="shared" si="337"/>
        <v>0</v>
      </c>
      <c r="ABT80" s="290">
        <v>0</v>
      </c>
      <c r="ABU80" s="290"/>
      <c r="ABV80" s="290"/>
      <c r="ABW80" s="290"/>
      <c r="ABX80" s="290"/>
      <c r="ABY80" s="290"/>
      <c r="ABZ80" s="290"/>
      <c r="ACA80" s="290">
        <v>0</v>
      </c>
      <c r="ACB80" s="290">
        <v>0</v>
      </c>
      <c r="ACC80" s="290">
        <f>VLOOKUP(C80,'[2]Фін.рез.(витрати)'!$C$8:$AP$94,40,0)</f>
        <v>0</v>
      </c>
      <c r="ACD80" s="290"/>
      <c r="ACE80" s="290"/>
      <c r="ACF80" s="88">
        <f t="shared" si="247"/>
        <v>-218.23999999999998</v>
      </c>
      <c r="ACG80" s="88">
        <f t="shared" si="248"/>
        <v>-218.23999999999998</v>
      </c>
      <c r="ACH80" s="88">
        <f t="shared" si="249"/>
        <v>0</v>
      </c>
      <c r="ACI80" s="86">
        <f t="shared" si="250"/>
        <v>85449.77999999997</v>
      </c>
      <c r="ACJ80" s="88">
        <f t="shared" si="251"/>
        <v>43828.402559220005</v>
      </c>
      <c r="ACK80" s="288">
        <f t="shared" si="252"/>
        <v>-41621.377440779965</v>
      </c>
      <c r="ACL80" s="88">
        <f t="shared" si="253"/>
        <v>-41621.377440779965</v>
      </c>
      <c r="ACM80" s="88">
        <f t="shared" si="254"/>
        <v>0</v>
      </c>
      <c r="ACN80" s="290">
        <f t="shared" si="338"/>
        <v>47307.499999999985</v>
      </c>
      <c r="ACO80" s="290">
        <v>4869.93</v>
      </c>
      <c r="ACP80" s="143">
        <v>4869.93</v>
      </c>
      <c r="ACQ80" s="143">
        <v>4869.93</v>
      </c>
      <c r="ACR80" s="143">
        <v>4869.93</v>
      </c>
      <c r="ACS80" s="143">
        <v>4869.93</v>
      </c>
      <c r="ACT80" s="143">
        <v>4869.93</v>
      </c>
      <c r="ACU80" s="143">
        <v>4521.9799999999996</v>
      </c>
      <c r="ACV80" s="143">
        <v>4521.9799999999996</v>
      </c>
      <c r="ACW80" s="143">
        <v>4521.9799999999996</v>
      </c>
      <c r="ACX80" s="143">
        <v>4521.9799999999996</v>
      </c>
      <c r="ACY80" s="143"/>
      <c r="ACZ80" s="143"/>
      <c r="ADA80" s="8">
        <f t="shared" si="339"/>
        <v>30450.275633592002</v>
      </c>
      <c r="ADB80" s="290">
        <v>3305.6901846000001</v>
      </c>
      <c r="ADC80" s="290">
        <v>4120.9965844560002</v>
      </c>
      <c r="ADD80" s="290">
        <v>4994.0686224000001</v>
      </c>
      <c r="ADE80" s="290">
        <v>3236.594904</v>
      </c>
      <c r="ADF80" s="290">
        <v>3504.7701477360001</v>
      </c>
      <c r="ADG80" s="290">
        <v>3676.4198999999999</v>
      </c>
      <c r="ADH80" s="290">
        <v>2613.2181300000002</v>
      </c>
      <c r="ADI80" s="290">
        <v>1888.1936244000001</v>
      </c>
      <c r="ADJ80" s="290">
        <v>1355.7945239999999</v>
      </c>
      <c r="ADK80" s="290">
        <f>VLOOKUP(C80,'[2]Фін.рез.(витрати)'!$C$8:$AR$94,42,0)</f>
        <v>1754.529012</v>
      </c>
      <c r="ADL80" s="290"/>
      <c r="ADM80" s="290"/>
      <c r="ADN80" s="8">
        <f t="shared" si="255"/>
        <v>-16857.224366407983</v>
      </c>
      <c r="ADO80" s="8">
        <f t="shared" si="256"/>
        <v>-16857.224366407983</v>
      </c>
      <c r="ADP80" s="8">
        <f t="shared" si="257"/>
        <v>0</v>
      </c>
      <c r="ADQ80" s="290">
        <f t="shared" si="340"/>
        <v>38142.279999999992</v>
      </c>
      <c r="ADR80" s="290">
        <v>3926.6</v>
      </c>
      <c r="ADS80" s="143">
        <v>3926.6</v>
      </c>
      <c r="ADT80" s="143">
        <v>3926.6</v>
      </c>
      <c r="ADU80" s="143">
        <v>3926.6</v>
      </c>
      <c r="ADV80" s="143">
        <v>3926.6</v>
      </c>
      <c r="ADW80" s="143">
        <v>3926.6</v>
      </c>
      <c r="ADX80" s="143">
        <v>3645.67</v>
      </c>
      <c r="ADY80" s="143">
        <v>3645.67</v>
      </c>
      <c r="ADZ80" s="143">
        <v>3645.67</v>
      </c>
      <c r="AEA80" s="143">
        <v>3645.67</v>
      </c>
      <c r="AEB80" s="143"/>
      <c r="AEC80" s="143"/>
      <c r="AED80" s="8">
        <f t="shared" si="341"/>
        <v>13378.126925627999</v>
      </c>
      <c r="AEE80" s="290">
        <v>1667.5091172</v>
      </c>
      <c r="AEF80" s="290">
        <v>1126.5149709</v>
      </c>
      <c r="AEG80" s="290">
        <v>1671.5008728</v>
      </c>
      <c r="AEH80" s="290">
        <v>1553.240268</v>
      </c>
      <c r="AEI80" s="290">
        <v>751.60571932799996</v>
      </c>
      <c r="AEJ80" s="290">
        <v>1752.426819</v>
      </c>
      <c r="AEK80" s="290">
        <v>518.65398000000005</v>
      </c>
      <c r="AEL80" s="290">
        <v>1508.1798132000001</v>
      </c>
      <c r="AEM80" s="290">
        <v>1222.1799912000001</v>
      </c>
      <c r="AEN80" s="290">
        <f>VLOOKUP(C80,'[2]Фін.рез.(витрати)'!$C$8:$AS$94,43,0)</f>
        <v>1606.3153740000002</v>
      </c>
      <c r="AEO80" s="290"/>
      <c r="AEP80" s="290"/>
      <c r="AEQ80" s="8">
        <f t="shared" si="258"/>
        <v>-24764.153074371992</v>
      </c>
      <c r="AER80" s="8">
        <f t="shared" si="259"/>
        <v>-24764.153074371992</v>
      </c>
      <c r="AES80" s="8">
        <f t="shared" si="260"/>
        <v>0</v>
      </c>
      <c r="AET80" s="290">
        <f t="shared" si="342"/>
        <v>0</v>
      </c>
      <c r="AEU80" s="290"/>
      <c r="AEV80" s="143"/>
      <c r="AEW80" s="143"/>
      <c r="AEX80" s="143"/>
      <c r="AEY80" s="143"/>
      <c r="AEZ80" s="143"/>
      <c r="AFA80" s="143"/>
      <c r="AFB80" s="143"/>
      <c r="AFC80" s="143"/>
      <c r="AFD80" s="143"/>
      <c r="AFE80" s="143"/>
      <c r="AFF80" s="143"/>
      <c r="AFG80" s="8">
        <f t="shared" si="343"/>
        <v>0</v>
      </c>
      <c r="AFH80" s="290"/>
      <c r="AFI80" s="290"/>
      <c r="AFJ80" s="290"/>
      <c r="AFK80" s="290"/>
      <c r="AFL80" s="290"/>
      <c r="AFM80" s="290"/>
      <c r="AFN80" s="290"/>
      <c r="AFO80" s="290"/>
      <c r="AFP80" s="290"/>
      <c r="AFQ80" s="290"/>
      <c r="AFR80" s="290"/>
      <c r="AFS80" s="290"/>
      <c r="AFT80" s="8">
        <f t="shared" si="261"/>
        <v>0</v>
      </c>
      <c r="AFU80" s="8">
        <f t="shared" si="262"/>
        <v>0</v>
      </c>
      <c r="AFV80" s="94">
        <f t="shared" si="263"/>
        <v>0</v>
      </c>
      <c r="AFW80" s="293">
        <f t="shared" si="264"/>
        <v>371309.02999999997</v>
      </c>
      <c r="AFX80" s="294">
        <f t="shared" si="265"/>
        <v>529229.62454146135</v>
      </c>
      <c r="AFY80" s="295">
        <f t="shared" si="266"/>
        <v>157920.59454146138</v>
      </c>
      <c r="AFZ80" s="8">
        <f t="shared" si="344"/>
        <v>0</v>
      </c>
      <c r="AGA80" s="95">
        <f t="shared" si="345"/>
        <v>157920.59454146138</v>
      </c>
      <c r="AGB80" s="296">
        <f t="shared" si="267"/>
        <v>445570.83599999995</v>
      </c>
      <c r="AGC80" s="295">
        <f t="shared" si="267"/>
        <v>635075.5494497536</v>
      </c>
      <c r="AGD80" s="295">
        <f t="shared" si="268"/>
        <v>189504.71344975365</v>
      </c>
      <c r="AGE80" s="8">
        <f t="shared" si="269"/>
        <v>0</v>
      </c>
      <c r="AGF80" s="94">
        <f t="shared" si="270"/>
        <v>189504.71344975365</v>
      </c>
      <c r="AGG80" s="107">
        <f t="shared" si="346"/>
        <v>22278.541799999999</v>
      </c>
      <c r="AGH80" s="140">
        <f t="shared" si="347"/>
        <v>31753.77747248768</v>
      </c>
      <c r="AGI80" s="295">
        <f t="shared" si="271"/>
        <v>9475.2356724876809</v>
      </c>
      <c r="AGJ80" s="8">
        <f t="shared" si="272"/>
        <v>0</v>
      </c>
      <c r="AGK80" s="95">
        <f t="shared" si="273"/>
        <v>9475.2356724876809</v>
      </c>
      <c r="AGL80" s="108">
        <f t="shared" si="348"/>
        <v>467849.37779999996</v>
      </c>
      <c r="AGM80" s="108">
        <f t="shared" si="348"/>
        <v>666829.32692224125</v>
      </c>
      <c r="AGN80" s="297">
        <f t="shared" si="99"/>
        <v>198979.94912224129</v>
      </c>
      <c r="AGO80" s="108">
        <f t="shared" si="274"/>
        <v>0</v>
      </c>
      <c r="AGP80" s="109">
        <f t="shared" si="275"/>
        <v>198979.94912224129</v>
      </c>
      <c r="AGQ80" s="139">
        <f t="shared" si="349"/>
        <v>4.7619047619047623E-2</v>
      </c>
      <c r="AGR80" s="298"/>
      <c r="AGS80" s="298">
        <v>0.05</v>
      </c>
      <c r="AGT80" s="299"/>
      <c r="AGU80" s="177"/>
      <c r="AGV80" s="9"/>
      <c r="AGW80" s="9"/>
      <c r="AGX80" s="9"/>
      <c r="AGY80" s="9"/>
      <c r="AGZ80" s="9"/>
      <c r="AHA80" s="9"/>
      <c r="AHB80" s="9"/>
      <c r="AHC80" s="9"/>
      <c r="AHD80" s="9"/>
      <c r="AHE80" s="9"/>
      <c r="AHF80" s="9"/>
      <c r="AHG80" s="9"/>
      <c r="AHH80" s="9"/>
    </row>
    <row r="81" spans="1:892" s="141" customFormat="1" ht="12.75" outlineLevel="1" x14ac:dyDescent="0.25">
      <c r="A81" s="154">
        <v>511</v>
      </c>
      <c r="B81" s="285">
        <v>3</v>
      </c>
      <c r="C81" s="303" t="s">
        <v>1742</v>
      </c>
      <c r="D81" s="301">
        <v>1</v>
      </c>
      <c r="E81" s="149">
        <v>245.4</v>
      </c>
      <c r="F81" s="288">
        <f t="shared" si="177"/>
        <v>1159.0200000000002</v>
      </c>
      <c r="G81" s="289">
        <f t="shared" si="178"/>
        <v>1165.5635856326335</v>
      </c>
      <c r="H81" s="288">
        <f t="shared" si="179"/>
        <v>6.5435856326332669</v>
      </c>
      <c r="I81" s="88">
        <f t="shared" si="180"/>
        <v>0</v>
      </c>
      <c r="J81" s="88">
        <f t="shared" si="181"/>
        <v>6.5435856326332669</v>
      </c>
      <c r="K81" s="290">
        <f t="shared" si="276"/>
        <v>0</v>
      </c>
      <c r="L81" s="143">
        <v>0</v>
      </c>
      <c r="M81" s="143">
        <v>0</v>
      </c>
      <c r="N81" s="143">
        <v>0</v>
      </c>
      <c r="O81" s="143">
        <v>0</v>
      </c>
      <c r="P81" s="143">
        <v>0</v>
      </c>
      <c r="Q81" s="143">
        <v>0</v>
      </c>
      <c r="R81" s="143">
        <v>0</v>
      </c>
      <c r="S81" s="143">
        <v>0</v>
      </c>
      <c r="T81" s="143">
        <v>0</v>
      </c>
      <c r="U81" s="143">
        <v>0</v>
      </c>
      <c r="V81" s="143"/>
      <c r="W81" s="143"/>
      <c r="X81" s="143">
        <f t="shared" si="277"/>
        <v>0</v>
      </c>
      <c r="Y81" s="290">
        <v>0</v>
      </c>
      <c r="Z81" s="290">
        <v>0</v>
      </c>
      <c r="AA81" s="290">
        <v>0</v>
      </c>
      <c r="AB81" s="290">
        <v>0</v>
      </c>
      <c r="AC81" s="290">
        <v>0</v>
      </c>
      <c r="AD81" s="290">
        <v>0</v>
      </c>
      <c r="AE81" s="290">
        <v>0</v>
      </c>
      <c r="AF81" s="290">
        <v>0</v>
      </c>
      <c r="AG81" s="290">
        <v>0</v>
      </c>
      <c r="AH81" s="290">
        <v>0</v>
      </c>
      <c r="AI81" s="290"/>
      <c r="AJ81" s="290"/>
      <c r="AK81" s="143"/>
      <c r="AL81" s="143">
        <f t="shared" si="278"/>
        <v>0</v>
      </c>
      <c r="AM81" s="143">
        <f t="shared" si="182"/>
        <v>0</v>
      </c>
      <c r="AN81" s="290">
        <f t="shared" si="279"/>
        <v>0</v>
      </c>
      <c r="AO81" s="143">
        <v>0</v>
      </c>
      <c r="AP81" s="143">
        <v>0</v>
      </c>
      <c r="AQ81" s="143">
        <v>0</v>
      </c>
      <c r="AR81" s="143">
        <v>0</v>
      </c>
      <c r="AS81" s="143">
        <v>0</v>
      </c>
      <c r="AT81" s="143">
        <v>0</v>
      </c>
      <c r="AU81" s="143">
        <v>0</v>
      </c>
      <c r="AV81" s="143">
        <v>0</v>
      </c>
      <c r="AW81" s="143">
        <v>0</v>
      </c>
      <c r="AX81" s="143">
        <v>0</v>
      </c>
      <c r="AY81" s="143"/>
      <c r="AZ81" s="143"/>
      <c r="BA81" s="8">
        <f t="shared" si="280"/>
        <v>0</v>
      </c>
      <c r="BB81" s="290">
        <v>0</v>
      </c>
      <c r="BC81" s="290">
        <v>0</v>
      </c>
      <c r="BD81" s="290">
        <v>0</v>
      </c>
      <c r="BE81" s="290">
        <v>0</v>
      </c>
      <c r="BF81" s="290">
        <v>0</v>
      </c>
      <c r="BG81" s="290">
        <v>0</v>
      </c>
      <c r="BH81" s="290">
        <v>0</v>
      </c>
      <c r="BI81" s="290">
        <v>0</v>
      </c>
      <c r="BJ81" s="290">
        <v>0</v>
      </c>
      <c r="BK81" s="290">
        <v>0</v>
      </c>
      <c r="BL81" s="290"/>
      <c r="BM81" s="290"/>
      <c r="BN81" s="143"/>
      <c r="BO81" s="8">
        <f t="shared" si="183"/>
        <v>0</v>
      </c>
      <c r="BP81" s="8">
        <f t="shared" si="184"/>
        <v>0</v>
      </c>
      <c r="BQ81" s="290">
        <f t="shared" si="281"/>
        <v>0</v>
      </c>
      <c r="BR81" s="143">
        <v>0</v>
      </c>
      <c r="BS81" s="263">
        <v>0</v>
      </c>
      <c r="BT81" s="143">
        <v>0</v>
      </c>
      <c r="BU81" s="143">
        <v>0</v>
      </c>
      <c r="BV81" s="143">
        <v>0</v>
      </c>
      <c r="BW81" s="143">
        <v>0</v>
      </c>
      <c r="BX81" s="143">
        <v>0</v>
      </c>
      <c r="BY81" s="143">
        <v>0</v>
      </c>
      <c r="BZ81" s="143">
        <v>0</v>
      </c>
      <c r="CA81" s="143">
        <v>0</v>
      </c>
      <c r="CB81" s="143"/>
      <c r="CC81" s="143"/>
      <c r="CD81" s="290">
        <f t="shared" si="282"/>
        <v>0</v>
      </c>
      <c r="CE81" s="290">
        <v>0</v>
      </c>
      <c r="CF81" s="290">
        <v>0</v>
      </c>
      <c r="CG81" s="290">
        <v>0</v>
      </c>
      <c r="CH81" s="290">
        <v>0</v>
      </c>
      <c r="CI81" s="290">
        <v>0</v>
      </c>
      <c r="CJ81" s="290">
        <v>0</v>
      </c>
      <c r="CK81" s="290">
        <v>0</v>
      </c>
      <c r="CL81" s="290">
        <v>0</v>
      </c>
      <c r="CM81" s="290">
        <v>0</v>
      </c>
      <c r="CN81" s="290">
        <v>0</v>
      </c>
      <c r="CO81" s="290"/>
      <c r="CP81" s="290"/>
      <c r="CQ81" s="143"/>
      <c r="CR81" s="8">
        <f t="shared" si="185"/>
        <v>0</v>
      </c>
      <c r="CS81" s="8">
        <f t="shared" si="186"/>
        <v>0</v>
      </c>
      <c r="CT81" s="290">
        <f t="shared" si="283"/>
        <v>0</v>
      </c>
      <c r="CU81" s="290">
        <v>0</v>
      </c>
      <c r="CV81" s="143">
        <v>0</v>
      </c>
      <c r="CW81" s="143">
        <v>0</v>
      </c>
      <c r="CX81" s="143">
        <v>0</v>
      </c>
      <c r="CY81" s="143">
        <v>0</v>
      </c>
      <c r="CZ81" s="143">
        <v>0</v>
      </c>
      <c r="DA81" s="143">
        <v>0</v>
      </c>
      <c r="DB81" s="143">
        <v>0</v>
      </c>
      <c r="DC81" s="143">
        <v>0</v>
      </c>
      <c r="DD81" s="143">
        <v>0</v>
      </c>
      <c r="DE81" s="143"/>
      <c r="DF81" s="143"/>
      <c r="DG81" s="290">
        <f t="shared" si="284"/>
        <v>0</v>
      </c>
      <c r="DH81" s="290">
        <v>0</v>
      </c>
      <c r="DI81" s="290">
        <v>0</v>
      </c>
      <c r="DJ81" s="290">
        <v>0</v>
      </c>
      <c r="DK81" s="290">
        <v>0</v>
      </c>
      <c r="DL81" s="290">
        <v>0</v>
      </c>
      <c r="DM81" s="290">
        <v>0</v>
      </c>
      <c r="DN81" s="290">
        <v>0</v>
      </c>
      <c r="DO81" s="290">
        <v>0</v>
      </c>
      <c r="DP81" s="290">
        <v>0</v>
      </c>
      <c r="DQ81" s="290">
        <v>0</v>
      </c>
      <c r="DR81" s="290"/>
      <c r="DS81" s="290"/>
      <c r="DT81" s="143">
        <f t="shared" si="285"/>
        <v>0</v>
      </c>
      <c r="DU81" s="8">
        <f t="shared" si="187"/>
        <v>0</v>
      </c>
      <c r="DV81" s="8">
        <f t="shared" si="286"/>
        <v>0</v>
      </c>
      <c r="DW81" s="290">
        <f t="shared" si="176"/>
        <v>0</v>
      </c>
      <c r="DX81" s="290">
        <v>0</v>
      </c>
      <c r="DY81" s="143">
        <v>0</v>
      </c>
      <c r="DZ81" s="143">
        <v>0</v>
      </c>
      <c r="EA81" s="143">
        <v>0</v>
      </c>
      <c r="EB81" s="143">
        <v>0</v>
      </c>
      <c r="EC81" s="143">
        <v>0</v>
      </c>
      <c r="ED81" s="143">
        <v>0</v>
      </c>
      <c r="EE81" s="143">
        <v>0</v>
      </c>
      <c r="EF81" s="143">
        <v>0</v>
      </c>
      <c r="EG81" s="143">
        <v>0</v>
      </c>
      <c r="EH81" s="143"/>
      <c r="EI81" s="143"/>
      <c r="EJ81" s="143"/>
      <c r="EK81" s="290">
        <f t="shared" si="287"/>
        <v>0</v>
      </c>
      <c r="EL81" s="290">
        <v>0</v>
      </c>
      <c r="EM81" s="290">
        <v>0</v>
      </c>
      <c r="EN81" s="290">
        <v>0</v>
      </c>
      <c r="EO81" s="290">
        <v>0</v>
      </c>
      <c r="EP81" s="290">
        <v>0</v>
      </c>
      <c r="EQ81" s="290">
        <v>0</v>
      </c>
      <c r="ER81" s="290">
        <v>0</v>
      </c>
      <c r="ES81" s="290">
        <v>0</v>
      </c>
      <c r="ET81" s="290">
        <v>0</v>
      </c>
      <c r="EU81" s="290">
        <v>0</v>
      </c>
      <c r="EV81" s="290"/>
      <c r="EW81" s="290"/>
      <c r="EX81" s="8">
        <f t="shared" si="188"/>
        <v>0</v>
      </c>
      <c r="EY81" s="8">
        <f t="shared" si="288"/>
        <v>0</v>
      </c>
      <c r="EZ81" s="8">
        <f t="shared" si="289"/>
        <v>0</v>
      </c>
      <c r="FA81" s="290">
        <f t="shared" si="290"/>
        <v>0</v>
      </c>
      <c r="FB81" s="290">
        <v>0</v>
      </c>
      <c r="FC81" s="143">
        <v>0</v>
      </c>
      <c r="FD81" s="143">
        <v>0</v>
      </c>
      <c r="FE81" s="143">
        <v>0</v>
      </c>
      <c r="FF81" s="143">
        <v>0</v>
      </c>
      <c r="FG81" s="143">
        <v>0</v>
      </c>
      <c r="FH81" s="143">
        <v>0</v>
      </c>
      <c r="FI81" s="143">
        <v>0</v>
      </c>
      <c r="FJ81" s="143">
        <v>0</v>
      </c>
      <c r="FK81" s="143">
        <v>0</v>
      </c>
      <c r="FL81" s="143"/>
      <c r="FM81" s="143"/>
      <c r="FN81" s="8">
        <f t="shared" si="291"/>
        <v>0</v>
      </c>
      <c r="FO81" s="290">
        <v>0</v>
      </c>
      <c r="FP81" s="290">
        <v>0</v>
      </c>
      <c r="FQ81" s="290">
        <v>0</v>
      </c>
      <c r="FR81" s="290">
        <v>0</v>
      </c>
      <c r="FS81" s="290">
        <v>0</v>
      </c>
      <c r="FT81" s="290">
        <v>0</v>
      </c>
      <c r="FU81" s="290">
        <v>0</v>
      </c>
      <c r="FV81" s="290">
        <v>0</v>
      </c>
      <c r="FW81" s="290">
        <v>0</v>
      </c>
      <c r="FX81" s="290">
        <v>0</v>
      </c>
      <c r="FY81" s="290"/>
      <c r="FZ81" s="290"/>
      <c r="GA81" s="143">
        <f t="shared" si="292"/>
        <v>0</v>
      </c>
      <c r="GB81" s="8">
        <f t="shared" si="293"/>
        <v>0</v>
      </c>
      <c r="GC81" s="8">
        <f t="shared" si="294"/>
        <v>0</v>
      </c>
      <c r="GD81" s="290">
        <f t="shared" si="295"/>
        <v>0</v>
      </c>
      <c r="GE81" s="143"/>
      <c r="GF81" s="143"/>
      <c r="GG81" s="143"/>
      <c r="GH81" s="143"/>
      <c r="GI81" s="143"/>
      <c r="GJ81" s="143"/>
      <c r="GK81" s="143"/>
      <c r="GL81" s="143"/>
      <c r="GM81" s="143"/>
      <c r="GN81" s="143"/>
      <c r="GO81" s="143"/>
      <c r="GP81" s="143"/>
      <c r="GQ81" s="8">
        <f t="shared" si="296"/>
        <v>0</v>
      </c>
      <c r="GR81" s="290">
        <v>0</v>
      </c>
      <c r="GS81" s="290">
        <f>VLOOKUP(C81,'[2]Фін.рез.(витрати)'!$C$8:$V$94,20,0)</f>
        <v>0</v>
      </c>
      <c r="GT81" s="290"/>
      <c r="GU81" s="290"/>
      <c r="GV81" s="143">
        <f t="shared" si="297"/>
        <v>0</v>
      </c>
      <c r="GW81" s="8">
        <f t="shared" si="189"/>
        <v>0</v>
      </c>
      <c r="GX81" s="8">
        <f t="shared" si="190"/>
        <v>0</v>
      </c>
      <c r="GY81" s="290">
        <f t="shared" si="298"/>
        <v>1159.0200000000002</v>
      </c>
      <c r="GZ81" s="290">
        <v>102.21</v>
      </c>
      <c r="HA81" s="143">
        <v>102.21</v>
      </c>
      <c r="HB81" s="143">
        <v>102.21</v>
      </c>
      <c r="HC81" s="143">
        <v>102.21</v>
      </c>
      <c r="HD81" s="143">
        <v>102.21</v>
      </c>
      <c r="HE81" s="143">
        <v>102.21</v>
      </c>
      <c r="HF81" s="143">
        <v>136.44</v>
      </c>
      <c r="HG81" s="143">
        <v>136.44</v>
      </c>
      <c r="HH81" s="143">
        <v>136.44</v>
      </c>
      <c r="HI81" s="143">
        <v>136.44</v>
      </c>
      <c r="HJ81" s="143"/>
      <c r="HK81" s="143"/>
      <c r="HL81" s="8">
        <f t="shared" si="299"/>
        <v>1165.5635856326335</v>
      </c>
      <c r="HM81" s="290">
        <v>153.09712575681681</v>
      </c>
      <c r="HN81" s="290">
        <v>113.10917881825911</v>
      </c>
      <c r="HO81" s="290">
        <v>132.87672803828406</v>
      </c>
      <c r="HP81" s="290">
        <v>100.17381559452242</v>
      </c>
      <c r="HQ81" s="290">
        <v>113.69300503428539</v>
      </c>
      <c r="HR81" s="290">
        <v>113.42245719523575</v>
      </c>
      <c r="HS81" s="290">
        <v>104.51224463127876</v>
      </c>
      <c r="HT81" s="290">
        <v>103.89987656514515</v>
      </c>
      <c r="HU81" s="290">
        <v>116.79537391917874</v>
      </c>
      <c r="HV81" s="290">
        <v>113.98378007962715</v>
      </c>
      <c r="HW81" s="290"/>
      <c r="HX81" s="290"/>
      <c r="HY81" s="8">
        <f t="shared" si="191"/>
        <v>6.5435856326332669</v>
      </c>
      <c r="HZ81" s="8">
        <f t="shared" si="192"/>
        <v>0</v>
      </c>
      <c r="IA81" s="8">
        <f t="shared" si="193"/>
        <v>6.5435856326332669</v>
      </c>
      <c r="IB81" s="291">
        <f t="shared" si="300"/>
        <v>0</v>
      </c>
      <c r="IC81" s="291">
        <v>0</v>
      </c>
      <c r="ID81" s="150">
        <v>0</v>
      </c>
      <c r="IE81" s="150">
        <v>0</v>
      </c>
      <c r="IF81" s="291">
        <v>0</v>
      </c>
      <c r="IG81" s="291">
        <v>0</v>
      </c>
      <c r="IH81" s="291">
        <v>0</v>
      </c>
      <c r="II81" s="291">
        <v>0</v>
      </c>
      <c r="IJ81" s="291"/>
      <c r="IK81" s="291"/>
      <c r="IL81" s="291"/>
      <c r="IM81" s="291"/>
      <c r="IN81" s="291"/>
      <c r="IO81" s="88">
        <f t="shared" si="301"/>
        <v>0</v>
      </c>
      <c r="IP81" s="290">
        <v>0</v>
      </c>
      <c r="IQ81" s="290">
        <v>0</v>
      </c>
      <c r="IR81" s="290">
        <v>0</v>
      </c>
      <c r="IS81" s="290">
        <v>0</v>
      </c>
      <c r="IT81" s="290">
        <v>0</v>
      </c>
      <c r="IU81" s="290">
        <v>0</v>
      </c>
      <c r="IV81" s="290">
        <v>0</v>
      </c>
      <c r="IW81" s="290">
        <v>0</v>
      </c>
      <c r="IX81" s="290">
        <v>0</v>
      </c>
      <c r="IY81" s="290">
        <v>0</v>
      </c>
      <c r="IZ81" s="290"/>
      <c r="JA81" s="290"/>
      <c r="JB81" s="150">
        <f t="shared" si="194"/>
        <v>0</v>
      </c>
      <c r="JC81" s="88">
        <f t="shared" si="195"/>
        <v>0</v>
      </c>
      <c r="JD81" s="88">
        <f t="shared" si="196"/>
        <v>0</v>
      </c>
      <c r="JE81" s="291">
        <f t="shared" si="302"/>
        <v>0</v>
      </c>
      <c r="JF81" s="291">
        <v>0</v>
      </c>
      <c r="JG81" s="150">
        <v>0</v>
      </c>
      <c r="JH81" s="150">
        <v>0</v>
      </c>
      <c r="JI81" s="150">
        <v>0</v>
      </c>
      <c r="JJ81" s="150">
        <v>0</v>
      </c>
      <c r="JK81" s="150">
        <v>0</v>
      </c>
      <c r="JL81" s="150">
        <v>0</v>
      </c>
      <c r="JM81" s="150">
        <v>0</v>
      </c>
      <c r="JN81" s="150">
        <v>0</v>
      </c>
      <c r="JO81" s="150">
        <v>0</v>
      </c>
      <c r="JP81" s="150"/>
      <c r="JQ81" s="150"/>
      <c r="JR81" s="291">
        <f t="shared" si="303"/>
        <v>0</v>
      </c>
      <c r="JS81" s="290">
        <v>0</v>
      </c>
      <c r="JT81" s="290">
        <v>0</v>
      </c>
      <c r="JU81" s="290">
        <v>0</v>
      </c>
      <c r="JV81" s="290">
        <v>0</v>
      </c>
      <c r="JW81" s="290">
        <v>0</v>
      </c>
      <c r="JX81" s="290">
        <v>0</v>
      </c>
      <c r="JY81" s="290">
        <v>0</v>
      </c>
      <c r="JZ81" s="290">
        <v>0</v>
      </c>
      <c r="KA81" s="290">
        <v>0</v>
      </c>
      <c r="KB81" s="290">
        <v>0</v>
      </c>
      <c r="KC81" s="290"/>
      <c r="KD81" s="290"/>
      <c r="KE81" s="150">
        <f t="shared" si="197"/>
        <v>0</v>
      </c>
      <c r="KF81" s="88">
        <f t="shared" si="198"/>
        <v>0</v>
      </c>
      <c r="KG81" s="88">
        <f t="shared" si="199"/>
        <v>0</v>
      </c>
      <c r="KH81" s="291">
        <f t="shared" si="304"/>
        <v>1150.7</v>
      </c>
      <c r="KI81" s="291">
        <v>101.23</v>
      </c>
      <c r="KJ81" s="150">
        <v>101.23</v>
      </c>
      <c r="KK81" s="150">
        <v>101.23</v>
      </c>
      <c r="KL81" s="150">
        <v>101.23</v>
      </c>
      <c r="KM81" s="150">
        <v>101.23</v>
      </c>
      <c r="KN81" s="150">
        <v>101.23</v>
      </c>
      <c r="KO81" s="150">
        <v>135.83000000000001</v>
      </c>
      <c r="KP81" s="150">
        <v>135.83000000000001</v>
      </c>
      <c r="KQ81" s="150">
        <v>135.83000000000001</v>
      </c>
      <c r="KR81" s="150">
        <v>135.83000000000001</v>
      </c>
      <c r="KS81" s="150"/>
      <c r="KT81" s="150"/>
      <c r="KU81" s="88">
        <f t="shared" si="305"/>
        <v>1605.3087714791789</v>
      </c>
      <c r="KV81" s="290">
        <v>137.96037384552915</v>
      </c>
      <c r="KW81" s="290">
        <v>147.5098006587647</v>
      </c>
      <c r="KX81" s="290">
        <v>146.57876691317608</v>
      </c>
      <c r="KY81" s="290">
        <v>139.40212785253098</v>
      </c>
      <c r="KZ81" s="290">
        <v>145.43085224956332</v>
      </c>
      <c r="LA81" s="290">
        <v>187.17225216876415</v>
      </c>
      <c r="LB81" s="290">
        <v>173.71196151671117</v>
      </c>
      <c r="LC81" s="290">
        <v>172.49245794554045</v>
      </c>
      <c r="LD81" s="290">
        <v>177.8905019063285</v>
      </c>
      <c r="LE81" s="290">
        <v>177.15967642227019</v>
      </c>
      <c r="LF81" s="290"/>
      <c r="LG81" s="290"/>
      <c r="LH81" s="150">
        <f t="shared" si="306"/>
        <v>454.60877147917881</v>
      </c>
      <c r="LI81" s="88">
        <f t="shared" si="200"/>
        <v>0</v>
      </c>
      <c r="LJ81" s="88">
        <f t="shared" si="201"/>
        <v>454.60877147917881</v>
      </c>
      <c r="LK81" s="88">
        <f t="shared" si="307"/>
        <v>0</v>
      </c>
      <c r="LL81" s="150"/>
      <c r="LM81" s="150"/>
      <c r="LN81" s="150"/>
      <c r="LO81" s="150"/>
      <c r="LP81" s="150"/>
      <c r="LQ81" s="150"/>
      <c r="LR81" s="150"/>
      <c r="LS81" s="150"/>
      <c r="LT81" s="150"/>
      <c r="LU81" s="150"/>
      <c r="LV81" s="150"/>
      <c r="LW81" s="150"/>
      <c r="LX81" s="88">
        <f t="shared" si="202"/>
        <v>0</v>
      </c>
      <c r="LY81" s="150"/>
      <c r="LZ81" s="150"/>
      <c r="MA81" s="150"/>
      <c r="MB81" s="150"/>
      <c r="MC81" s="150"/>
      <c r="MD81" s="150"/>
      <c r="ME81" s="150"/>
      <c r="MF81" s="150"/>
      <c r="MG81" s="150"/>
      <c r="MH81" s="150"/>
      <c r="MI81" s="150"/>
      <c r="MJ81" s="291">
        <v>0</v>
      </c>
      <c r="MK81" s="150"/>
      <c r="ML81" s="88">
        <f t="shared" si="203"/>
        <v>0</v>
      </c>
      <c r="MM81" s="88">
        <f t="shared" si="204"/>
        <v>0</v>
      </c>
      <c r="MN81" s="88">
        <f t="shared" si="308"/>
        <v>5603.72</v>
      </c>
      <c r="MO81" s="88">
        <v>527</v>
      </c>
      <c r="MP81" s="150">
        <v>527</v>
      </c>
      <c r="MQ81" s="150">
        <v>527</v>
      </c>
      <c r="MR81" s="150">
        <v>527</v>
      </c>
      <c r="MS81" s="150">
        <v>527</v>
      </c>
      <c r="MT81" s="150">
        <v>527</v>
      </c>
      <c r="MU81" s="150">
        <v>610.42999999999995</v>
      </c>
      <c r="MV81" s="150">
        <v>610.42999999999995</v>
      </c>
      <c r="MW81" s="150">
        <v>610.42999999999995</v>
      </c>
      <c r="MX81" s="150">
        <v>610.42999999999995</v>
      </c>
      <c r="MY81" s="150"/>
      <c r="MZ81" s="150"/>
      <c r="NA81" s="88">
        <f t="shared" si="309"/>
        <v>0</v>
      </c>
      <c r="NB81" s="8">
        <v>0</v>
      </c>
      <c r="NC81" s="8">
        <v>0</v>
      </c>
      <c r="ND81" s="8">
        <v>0</v>
      </c>
      <c r="NE81" s="8">
        <v>0</v>
      </c>
      <c r="NF81" s="8">
        <v>0</v>
      </c>
      <c r="NG81" s="8">
        <v>0</v>
      </c>
      <c r="NH81" s="8">
        <v>0</v>
      </c>
      <c r="NI81" s="8">
        <v>0</v>
      </c>
      <c r="NJ81" s="8">
        <v>0</v>
      </c>
      <c r="NK81" s="8">
        <v>0</v>
      </c>
      <c r="NL81" s="8"/>
      <c r="NM81" s="8"/>
      <c r="NN81" s="150">
        <f t="shared" si="310"/>
        <v>-5603.72</v>
      </c>
      <c r="NO81" s="88">
        <f t="shared" si="205"/>
        <v>-5603.72</v>
      </c>
      <c r="NP81" s="88">
        <f t="shared" si="206"/>
        <v>0</v>
      </c>
      <c r="NQ81" s="86">
        <f t="shared" si="207"/>
        <v>0</v>
      </c>
      <c r="NR81" s="289">
        <f t="shared" si="208"/>
        <v>0</v>
      </c>
      <c r="NS81" s="288">
        <f t="shared" si="209"/>
        <v>0</v>
      </c>
      <c r="NT81" s="88">
        <f t="shared" si="210"/>
        <v>0</v>
      </c>
      <c r="NU81" s="88">
        <f t="shared" si="211"/>
        <v>0</v>
      </c>
      <c r="NV81" s="290">
        <f t="shared" si="311"/>
        <v>0</v>
      </c>
      <c r="NW81" s="290">
        <v>0</v>
      </c>
      <c r="NX81" s="143">
        <v>0</v>
      </c>
      <c r="NY81" s="143">
        <v>0</v>
      </c>
      <c r="NZ81" s="290">
        <v>0</v>
      </c>
      <c r="OA81" s="290">
        <v>0</v>
      </c>
      <c r="OB81" s="290">
        <v>0</v>
      </c>
      <c r="OC81" s="290">
        <v>0</v>
      </c>
      <c r="OD81" s="290">
        <v>0</v>
      </c>
      <c r="OE81" s="290">
        <v>0</v>
      </c>
      <c r="OF81" s="290">
        <v>0</v>
      </c>
      <c r="OG81" s="290"/>
      <c r="OH81" s="290"/>
      <c r="OI81" s="8">
        <f t="shared" si="312"/>
        <v>0</v>
      </c>
      <c r="OJ81" s="8">
        <v>0</v>
      </c>
      <c r="OK81" s="8">
        <v>0</v>
      </c>
      <c r="OL81" s="8">
        <v>0</v>
      </c>
      <c r="OM81" s="8"/>
      <c r="ON81" s="8">
        <v>0</v>
      </c>
      <c r="OO81" s="8">
        <v>0</v>
      </c>
      <c r="OP81" s="8">
        <v>0</v>
      </c>
      <c r="OQ81" s="8">
        <v>0</v>
      </c>
      <c r="OR81" s="8">
        <v>0</v>
      </c>
      <c r="OS81" s="8">
        <v>0</v>
      </c>
      <c r="OT81" s="8"/>
      <c r="OU81" s="8"/>
      <c r="OV81" s="143">
        <f t="shared" si="313"/>
        <v>0</v>
      </c>
      <c r="OW81" s="8">
        <f t="shared" si="212"/>
        <v>0</v>
      </c>
      <c r="OX81" s="8">
        <f t="shared" si="213"/>
        <v>0</v>
      </c>
      <c r="OY81" s="290">
        <f t="shared" si="314"/>
        <v>0</v>
      </c>
      <c r="OZ81" s="290">
        <v>0</v>
      </c>
      <c r="PA81" s="143">
        <v>0</v>
      </c>
      <c r="PB81" s="143">
        <v>0</v>
      </c>
      <c r="PC81" s="143">
        <v>0</v>
      </c>
      <c r="PD81" s="143">
        <v>0</v>
      </c>
      <c r="PE81" s="143">
        <v>0</v>
      </c>
      <c r="PF81" s="143">
        <v>0</v>
      </c>
      <c r="PG81" s="143">
        <v>0</v>
      </c>
      <c r="PH81" s="143">
        <v>0</v>
      </c>
      <c r="PI81" s="143">
        <v>0</v>
      </c>
      <c r="PJ81" s="143"/>
      <c r="PK81" s="143"/>
      <c r="PL81" s="8">
        <f t="shared" si="315"/>
        <v>0</v>
      </c>
      <c r="PM81" s="290">
        <v>0</v>
      </c>
      <c r="PN81" s="290">
        <v>0</v>
      </c>
      <c r="PO81" s="290">
        <v>0</v>
      </c>
      <c r="PP81" s="290">
        <v>0</v>
      </c>
      <c r="PQ81" s="290">
        <v>0</v>
      </c>
      <c r="PR81" s="290">
        <v>0</v>
      </c>
      <c r="PS81" s="290">
        <v>0</v>
      </c>
      <c r="PT81" s="290">
        <v>0</v>
      </c>
      <c r="PU81" s="290">
        <v>0</v>
      </c>
      <c r="PV81" s="290">
        <v>0</v>
      </c>
      <c r="PW81" s="290"/>
      <c r="PX81" s="290"/>
      <c r="PY81" s="143">
        <f t="shared" si="316"/>
        <v>0</v>
      </c>
      <c r="PZ81" s="8">
        <f t="shared" si="214"/>
        <v>0</v>
      </c>
      <c r="QA81" s="8">
        <f t="shared" si="215"/>
        <v>0</v>
      </c>
      <c r="QB81" s="290">
        <f t="shared" si="317"/>
        <v>0</v>
      </c>
      <c r="QC81" s="290">
        <v>0</v>
      </c>
      <c r="QD81" s="143">
        <v>0</v>
      </c>
      <c r="QE81" s="143">
        <v>0</v>
      </c>
      <c r="QF81" s="143">
        <v>0</v>
      </c>
      <c r="QG81" s="143">
        <v>0</v>
      </c>
      <c r="QH81" s="143">
        <v>0</v>
      </c>
      <c r="QI81" s="143">
        <v>0</v>
      </c>
      <c r="QJ81" s="143">
        <v>0</v>
      </c>
      <c r="QK81" s="143">
        <v>0</v>
      </c>
      <c r="QL81" s="143">
        <v>0</v>
      </c>
      <c r="QM81" s="143"/>
      <c r="QN81" s="143"/>
      <c r="QO81" s="8">
        <f t="shared" si="318"/>
        <v>0</v>
      </c>
      <c r="QP81" s="290">
        <v>0</v>
      </c>
      <c r="QQ81" s="290">
        <v>0</v>
      </c>
      <c r="QR81" s="290">
        <v>0</v>
      </c>
      <c r="QS81" s="290"/>
      <c r="QT81" s="290">
        <v>0</v>
      </c>
      <c r="QU81" s="290"/>
      <c r="QV81" s="290"/>
      <c r="QW81" s="290">
        <v>0</v>
      </c>
      <c r="QX81" s="290"/>
      <c r="QY81" s="290">
        <v>0</v>
      </c>
      <c r="QZ81" s="290"/>
      <c r="RA81" s="290"/>
      <c r="RB81" s="143">
        <f t="shared" si="319"/>
        <v>0</v>
      </c>
      <c r="RC81" s="8">
        <f t="shared" si="216"/>
        <v>0</v>
      </c>
      <c r="RD81" s="8">
        <f t="shared" si="217"/>
        <v>0</v>
      </c>
      <c r="RE81" s="290">
        <f t="shared" si="320"/>
        <v>0</v>
      </c>
      <c r="RF81" s="8">
        <v>0</v>
      </c>
      <c r="RG81" s="143">
        <v>0</v>
      </c>
      <c r="RH81" s="143">
        <v>0</v>
      </c>
      <c r="RI81" s="143">
        <v>0</v>
      </c>
      <c r="RJ81" s="143">
        <v>0</v>
      </c>
      <c r="RK81" s="143">
        <v>0</v>
      </c>
      <c r="RL81" s="292">
        <v>0</v>
      </c>
      <c r="RM81" s="143">
        <v>0</v>
      </c>
      <c r="RN81" s="143">
        <v>0</v>
      </c>
      <c r="RO81" s="143">
        <v>0</v>
      </c>
      <c r="RP81" s="143"/>
      <c r="RQ81" s="143"/>
      <c r="RR81" s="8">
        <f t="shared" si="321"/>
        <v>0</v>
      </c>
      <c r="RS81" s="290">
        <v>0</v>
      </c>
      <c r="RT81" s="290"/>
      <c r="RU81" s="290">
        <v>0</v>
      </c>
      <c r="RV81" s="290">
        <v>0</v>
      </c>
      <c r="RW81" s="290">
        <v>0</v>
      </c>
      <c r="RX81" s="290">
        <v>0</v>
      </c>
      <c r="RY81" s="290"/>
      <c r="RZ81" s="290">
        <v>0</v>
      </c>
      <c r="SA81" s="290">
        <v>0</v>
      </c>
      <c r="SB81" s="290">
        <v>0</v>
      </c>
      <c r="SC81" s="290"/>
      <c r="SD81" s="290"/>
      <c r="SE81" s="8">
        <f t="shared" si="218"/>
        <v>0</v>
      </c>
      <c r="SF81" s="8">
        <f t="shared" si="219"/>
        <v>0</v>
      </c>
      <c r="SG81" s="8">
        <f t="shared" si="220"/>
        <v>0</v>
      </c>
      <c r="SH81" s="290">
        <f t="shared" si="322"/>
        <v>0</v>
      </c>
      <c r="SI81" s="290">
        <v>0</v>
      </c>
      <c r="SJ81" s="143">
        <v>0</v>
      </c>
      <c r="SK81" s="143">
        <v>0</v>
      </c>
      <c r="SL81" s="143">
        <v>0</v>
      </c>
      <c r="SM81" s="143">
        <v>0</v>
      </c>
      <c r="SN81" s="143">
        <v>0</v>
      </c>
      <c r="SO81" s="143">
        <v>0</v>
      </c>
      <c r="SP81" s="143">
        <v>0</v>
      </c>
      <c r="SQ81" s="143">
        <v>0</v>
      </c>
      <c r="SR81" s="143">
        <v>0</v>
      </c>
      <c r="SS81" s="143"/>
      <c r="ST81" s="143"/>
      <c r="SU81" s="8">
        <f t="shared" si="323"/>
        <v>0</v>
      </c>
      <c r="SV81" s="290">
        <v>0</v>
      </c>
      <c r="SW81" s="290">
        <v>0</v>
      </c>
      <c r="SX81" s="290">
        <v>0</v>
      </c>
      <c r="SY81" s="290">
        <v>0</v>
      </c>
      <c r="SZ81" s="290">
        <v>0</v>
      </c>
      <c r="TA81" s="290"/>
      <c r="TB81" s="290"/>
      <c r="TC81" s="290">
        <v>0</v>
      </c>
      <c r="TD81" s="290">
        <v>0</v>
      </c>
      <c r="TE81" s="290">
        <f>VLOOKUP(C81,'[2]Фін.рез.(витрати)'!$C$8:$AH$94,32,0)</f>
        <v>0</v>
      </c>
      <c r="TF81" s="290"/>
      <c r="TG81" s="290"/>
      <c r="TH81" s="8">
        <f t="shared" si="221"/>
        <v>0</v>
      </c>
      <c r="TI81" s="8">
        <f t="shared" si="222"/>
        <v>0</v>
      </c>
      <c r="TJ81" s="8">
        <f t="shared" si="223"/>
        <v>0</v>
      </c>
      <c r="TK81" s="290">
        <f t="shared" si="324"/>
        <v>0</v>
      </c>
      <c r="TL81" s="290">
        <v>0</v>
      </c>
      <c r="TM81" s="143">
        <v>0</v>
      </c>
      <c r="TN81" s="143">
        <v>0</v>
      </c>
      <c r="TO81" s="143">
        <v>0</v>
      </c>
      <c r="TP81" s="143">
        <v>0</v>
      </c>
      <c r="TQ81" s="143">
        <v>0</v>
      </c>
      <c r="TR81" s="143">
        <v>0</v>
      </c>
      <c r="TS81" s="143">
        <v>0</v>
      </c>
      <c r="TT81" s="143">
        <v>0</v>
      </c>
      <c r="TU81" s="143">
        <v>0</v>
      </c>
      <c r="TV81" s="143"/>
      <c r="TW81" s="143"/>
      <c r="TX81" s="8">
        <f t="shared" si="325"/>
        <v>0</v>
      </c>
      <c r="TY81" s="290">
        <v>0</v>
      </c>
      <c r="TZ81" s="290">
        <v>0</v>
      </c>
      <c r="UA81" s="290">
        <v>0</v>
      </c>
      <c r="UB81" s="290">
        <v>0</v>
      </c>
      <c r="UC81" s="290">
        <v>0</v>
      </c>
      <c r="UD81" s="290">
        <v>0</v>
      </c>
      <c r="UE81" s="290">
        <v>0</v>
      </c>
      <c r="UF81" s="290">
        <v>0</v>
      </c>
      <c r="UG81" s="290">
        <v>0</v>
      </c>
      <c r="UH81" s="290">
        <f>VLOOKUP(C81,'[2]Фін.рез.(витрати)'!$C$8:$AI$94,33,0)</f>
        <v>0</v>
      </c>
      <c r="UI81" s="290"/>
      <c r="UJ81" s="290"/>
      <c r="UK81" s="8">
        <f t="shared" si="224"/>
        <v>0</v>
      </c>
      <c r="UL81" s="8">
        <f t="shared" si="225"/>
        <v>0</v>
      </c>
      <c r="UM81" s="8">
        <f t="shared" si="226"/>
        <v>0</v>
      </c>
      <c r="UN81" s="290">
        <f t="shared" si="326"/>
        <v>0</v>
      </c>
      <c r="UO81" s="290">
        <v>0</v>
      </c>
      <c r="UP81" s="143">
        <v>0</v>
      </c>
      <c r="UQ81" s="143">
        <v>0</v>
      </c>
      <c r="UR81" s="143">
        <v>0</v>
      </c>
      <c r="US81" s="143">
        <v>0</v>
      </c>
      <c r="UT81" s="143">
        <v>0</v>
      </c>
      <c r="UU81" s="143">
        <v>0</v>
      </c>
      <c r="UV81" s="143">
        <v>0</v>
      </c>
      <c r="UW81" s="143">
        <v>0</v>
      </c>
      <c r="UX81" s="143">
        <v>0</v>
      </c>
      <c r="UY81" s="143"/>
      <c r="UZ81" s="143"/>
      <c r="VA81" s="8">
        <f t="shared" si="227"/>
        <v>0</v>
      </c>
      <c r="VB81" s="143"/>
      <c r="VC81" s="143"/>
      <c r="VD81" s="143"/>
      <c r="VE81" s="143"/>
      <c r="VF81" s="143"/>
      <c r="VG81" s="143"/>
      <c r="VH81" s="143"/>
      <c r="VI81" s="143"/>
      <c r="VJ81" s="143"/>
      <c r="VK81" s="143"/>
      <c r="VL81" s="143"/>
      <c r="VM81" s="143"/>
      <c r="VN81" s="8">
        <f t="shared" si="228"/>
        <v>0</v>
      </c>
      <c r="VO81" s="8">
        <f t="shared" si="229"/>
        <v>0</v>
      </c>
      <c r="VP81" s="8">
        <f t="shared" si="230"/>
        <v>0</v>
      </c>
      <c r="VQ81" s="88">
        <f t="shared" si="231"/>
        <v>0</v>
      </c>
      <c r="VR81" s="150"/>
      <c r="VS81" s="150"/>
      <c r="VT81" s="150"/>
      <c r="VU81" s="150"/>
      <c r="VV81" s="150"/>
      <c r="VW81" s="150"/>
      <c r="VX81" s="150"/>
      <c r="VY81" s="150"/>
      <c r="VZ81" s="150"/>
      <c r="WA81" s="150"/>
      <c r="WB81" s="150"/>
      <c r="WC81" s="150"/>
      <c r="WD81" s="88">
        <f t="shared" si="232"/>
        <v>0</v>
      </c>
      <c r="WE81" s="143"/>
      <c r="WF81" s="143"/>
      <c r="WG81" s="143"/>
      <c r="WH81" s="143"/>
      <c r="WI81" s="143"/>
      <c r="WJ81" s="143"/>
      <c r="WK81" s="143"/>
      <c r="WL81" s="143"/>
      <c r="WM81" s="143"/>
      <c r="WN81" s="143"/>
      <c r="WO81" s="143"/>
      <c r="WP81" s="143"/>
      <c r="WQ81" s="88">
        <f t="shared" si="233"/>
        <v>0</v>
      </c>
      <c r="WR81" s="88">
        <f t="shared" si="234"/>
        <v>0</v>
      </c>
      <c r="WS81" s="88">
        <f t="shared" si="235"/>
        <v>0</v>
      </c>
      <c r="WT81" s="291">
        <f t="shared" si="327"/>
        <v>0</v>
      </c>
      <c r="WU81" s="291">
        <v>0</v>
      </c>
      <c r="WV81" s="150">
        <v>0</v>
      </c>
      <c r="WW81" s="150">
        <v>0</v>
      </c>
      <c r="WX81" s="150">
        <v>0</v>
      </c>
      <c r="WY81" s="150">
        <v>0</v>
      </c>
      <c r="WZ81" s="150">
        <v>0</v>
      </c>
      <c r="XA81" s="150">
        <v>0</v>
      </c>
      <c r="XB81" s="150">
        <v>0</v>
      </c>
      <c r="XC81" s="150">
        <v>0</v>
      </c>
      <c r="XD81" s="150">
        <v>0</v>
      </c>
      <c r="XE81" s="150"/>
      <c r="XF81" s="150"/>
      <c r="XG81" s="291">
        <f t="shared" si="328"/>
        <v>164.00892739237474</v>
      </c>
      <c r="XH81" s="290">
        <v>17.381178303328802</v>
      </c>
      <c r="XI81" s="290">
        <v>16.994106811955355</v>
      </c>
      <c r="XJ81" s="290"/>
      <c r="XK81" s="290">
        <v>0</v>
      </c>
      <c r="XL81" s="290">
        <v>36.624192184099122</v>
      </c>
      <c r="XM81" s="290">
        <v>18.312532320867053</v>
      </c>
      <c r="XN81" s="290">
        <v>18.277800755758779</v>
      </c>
      <c r="XO81" s="290">
        <v>18.306739242190353</v>
      </c>
      <c r="XP81" s="290">
        <v>18.004400600210495</v>
      </c>
      <c r="XQ81" s="290">
        <f>VLOOKUP(C81,'[2]Фін.рез.(витрати)'!$C$8:$AL$94,36,0)</f>
        <v>20.107977173964791</v>
      </c>
      <c r="XR81" s="290"/>
      <c r="XS81" s="290"/>
      <c r="XT81" s="88">
        <f t="shared" si="236"/>
        <v>164.00892739237474</v>
      </c>
      <c r="XU81" s="88">
        <f t="shared" si="237"/>
        <v>0</v>
      </c>
      <c r="XV81" s="88">
        <f t="shared" si="238"/>
        <v>164.00892739237474</v>
      </c>
      <c r="XW81" s="291">
        <f t="shared" si="329"/>
        <v>0</v>
      </c>
      <c r="XX81" s="291">
        <v>0</v>
      </c>
      <c r="XY81" s="150">
        <v>0</v>
      </c>
      <c r="XZ81" s="150">
        <v>0</v>
      </c>
      <c r="YA81" s="150">
        <v>0</v>
      </c>
      <c r="YB81" s="150">
        <v>0</v>
      </c>
      <c r="YC81" s="150">
        <v>0</v>
      </c>
      <c r="YD81" s="150">
        <v>0</v>
      </c>
      <c r="YE81" s="150">
        <v>0</v>
      </c>
      <c r="YF81" s="150">
        <v>0</v>
      </c>
      <c r="YG81" s="150">
        <v>0</v>
      </c>
      <c r="YH81" s="150"/>
      <c r="YI81" s="150"/>
      <c r="YJ81" s="88">
        <f t="shared" si="330"/>
        <v>0</v>
      </c>
      <c r="YK81" s="290">
        <v>0</v>
      </c>
      <c r="YL81" s="290">
        <v>0</v>
      </c>
      <c r="YM81" s="290">
        <v>0</v>
      </c>
      <c r="YN81" s="290">
        <v>0</v>
      </c>
      <c r="YO81" s="290">
        <v>0</v>
      </c>
      <c r="YP81" s="290">
        <v>0</v>
      </c>
      <c r="YQ81" s="290">
        <v>0</v>
      </c>
      <c r="YR81" s="290">
        <v>0</v>
      </c>
      <c r="YS81" s="290">
        <v>0</v>
      </c>
      <c r="YT81" s="290">
        <f>VLOOKUP(C81,'[2]Фін.рез.(витрати)'!$C$8:$AM$94,37,0)</f>
        <v>0</v>
      </c>
      <c r="YU81" s="290"/>
      <c r="YV81" s="290"/>
      <c r="YW81" s="143">
        <f t="shared" si="331"/>
        <v>0</v>
      </c>
      <c r="YX81" s="88">
        <f t="shared" si="239"/>
        <v>0</v>
      </c>
      <c r="YY81" s="88">
        <f t="shared" si="240"/>
        <v>0</v>
      </c>
      <c r="YZ81" s="291">
        <f t="shared" si="332"/>
        <v>0</v>
      </c>
      <c r="ZA81" s="291">
        <v>0</v>
      </c>
      <c r="ZB81" s="150">
        <v>0</v>
      </c>
      <c r="ZC81" s="150">
        <v>0</v>
      </c>
      <c r="ZD81" s="150">
        <v>0</v>
      </c>
      <c r="ZE81" s="150">
        <v>0</v>
      </c>
      <c r="ZF81" s="150">
        <v>0</v>
      </c>
      <c r="ZG81" s="150">
        <v>0</v>
      </c>
      <c r="ZH81" s="150">
        <v>0</v>
      </c>
      <c r="ZI81" s="150">
        <v>0</v>
      </c>
      <c r="ZJ81" s="150">
        <v>0</v>
      </c>
      <c r="ZK81" s="150"/>
      <c r="ZL81" s="150"/>
      <c r="ZM81" s="88">
        <f t="shared" si="333"/>
        <v>0</v>
      </c>
      <c r="ZN81" s="291"/>
      <c r="ZO81" s="290">
        <v>0</v>
      </c>
      <c r="ZP81" s="290">
        <v>0</v>
      </c>
      <c r="ZQ81" s="290">
        <v>0</v>
      </c>
      <c r="ZR81" s="290"/>
      <c r="ZS81" s="290"/>
      <c r="ZT81" s="290"/>
      <c r="ZU81" s="290"/>
      <c r="ZV81" s="290"/>
      <c r="ZW81" s="290"/>
      <c r="ZX81" s="290"/>
      <c r="ZY81" s="290"/>
      <c r="ZZ81" s="88">
        <f t="shared" si="241"/>
        <v>0</v>
      </c>
      <c r="AAA81" s="88">
        <f t="shared" si="242"/>
        <v>0</v>
      </c>
      <c r="AAB81" s="88">
        <f t="shared" si="243"/>
        <v>0</v>
      </c>
      <c r="AAC81" s="291">
        <f t="shared" si="334"/>
        <v>0</v>
      </c>
      <c r="AAD81" s="291">
        <v>0</v>
      </c>
      <c r="AAE81" s="150">
        <v>0</v>
      </c>
      <c r="AAF81" s="150">
        <v>0</v>
      </c>
      <c r="AAG81" s="150">
        <v>0</v>
      </c>
      <c r="AAH81" s="150">
        <v>0</v>
      </c>
      <c r="AAI81" s="150">
        <v>0</v>
      </c>
      <c r="AAJ81" s="150">
        <v>0</v>
      </c>
      <c r="AAK81" s="150">
        <v>0</v>
      </c>
      <c r="AAL81" s="150">
        <v>0</v>
      </c>
      <c r="AAM81" s="150">
        <v>0</v>
      </c>
      <c r="AAN81" s="150"/>
      <c r="AAO81" s="150"/>
      <c r="AAP81" s="88">
        <f t="shared" si="335"/>
        <v>0</v>
      </c>
      <c r="AAQ81" s="290">
        <v>0</v>
      </c>
      <c r="AAR81" s="290">
        <v>0</v>
      </c>
      <c r="AAS81" s="290">
        <v>0</v>
      </c>
      <c r="AAT81" s="290">
        <v>0</v>
      </c>
      <c r="AAU81" s="290">
        <v>0</v>
      </c>
      <c r="AAV81" s="290">
        <v>0</v>
      </c>
      <c r="AAW81" s="290">
        <v>0</v>
      </c>
      <c r="AAX81" s="290">
        <v>0</v>
      </c>
      <c r="AAY81" s="290">
        <v>0</v>
      </c>
      <c r="AAZ81" s="290">
        <f>VLOOKUP(C81,'[2]Фін.рез.(витрати)'!$C$8:$AO$94,39,0)</f>
        <v>0</v>
      </c>
      <c r="ABA81" s="290"/>
      <c r="ABB81" s="290"/>
      <c r="ABC81" s="88">
        <f t="shared" si="244"/>
        <v>0</v>
      </c>
      <c r="ABD81" s="88">
        <f t="shared" si="245"/>
        <v>0</v>
      </c>
      <c r="ABE81" s="88">
        <f t="shared" si="246"/>
        <v>0</v>
      </c>
      <c r="ABF81" s="291">
        <f t="shared" si="336"/>
        <v>0</v>
      </c>
      <c r="ABG81" s="291">
        <v>0</v>
      </c>
      <c r="ABH81" s="150">
        <v>0</v>
      </c>
      <c r="ABI81" s="150">
        <v>0</v>
      </c>
      <c r="ABJ81" s="150">
        <v>0</v>
      </c>
      <c r="ABK81" s="150">
        <v>0</v>
      </c>
      <c r="ABL81" s="150">
        <v>0</v>
      </c>
      <c r="ABM81" s="150">
        <v>0</v>
      </c>
      <c r="ABN81" s="150">
        <v>0</v>
      </c>
      <c r="ABO81" s="150">
        <v>0</v>
      </c>
      <c r="ABP81" s="150">
        <v>0</v>
      </c>
      <c r="ABQ81" s="150"/>
      <c r="ABR81" s="150"/>
      <c r="ABS81" s="88">
        <f t="shared" si="337"/>
        <v>0</v>
      </c>
      <c r="ABT81" s="290">
        <v>0</v>
      </c>
      <c r="ABU81" s="290"/>
      <c r="ABV81" s="290"/>
      <c r="ABW81" s="290"/>
      <c r="ABX81" s="290"/>
      <c r="ABY81" s="290"/>
      <c r="ABZ81" s="290"/>
      <c r="ACA81" s="290">
        <v>0</v>
      </c>
      <c r="ACB81" s="290">
        <v>0</v>
      </c>
      <c r="ACC81" s="290">
        <f>VLOOKUP(C81,'[2]Фін.рез.(витрати)'!$C$8:$AP$94,40,0)</f>
        <v>0</v>
      </c>
      <c r="ACD81" s="290"/>
      <c r="ACE81" s="290"/>
      <c r="ACF81" s="88">
        <f t="shared" si="247"/>
        <v>0</v>
      </c>
      <c r="ACG81" s="88">
        <f t="shared" si="248"/>
        <v>0</v>
      </c>
      <c r="ACH81" s="88">
        <f t="shared" si="249"/>
        <v>0</v>
      </c>
      <c r="ACI81" s="86">
        <f t="shared" si="250"/>
        <v>0</v>
      </c>
      <c r="ACJ81" s="88">
        <f t="shared" si="251"/>
        <v>0</v>
      </c>
      <c r="ACK81" s="288">
        <f t="shared" si="252"/>
        <v>0</v>
      </c>
      <c r="ACL81" s="88">
        <f t="shared" si="253"/>
        <v>0</v>
      </c>
      <c r="ACM81" s="88">
        <f t="shared" si="254"/>
        <v>0</v>
      </c>
      <c r="ACN81" s="290">
        <f t="shared" si="338"/>
        <v>0</v>
      </c>
      <c r="ACO81" s="290">
        <v>0</v>
      </c>
      <c r="ACP81" s="143">
        <v>0</v>
      </c>
      <c r="ACQ81" s="143">
        <v>0</v>
      </c>
      <c r="ACR81" s="143">
        <v>0</v>
      </c>
      <c r="ACS81" s="143">
        <v>0</v>
      </c>
      <c r="ACT81" s="143">
        <v>0</v>
      </c>
      <c r="ACU81" s="143">
        <v>0</v>
      </c>
      <c r="ACV81" s="143">
        <v>0</v>
      </c>
      <c r="ACW81" s="143">
        <v>0</v>
      </c>
      <c r="ACX81" s="143">
        <v>0</v>
      </c>
      <c r="ACY81" s="143"/>
      <c r="ACZ81" s="143"/>
      <c r="ADA81" s="8">
        <f t="shared" si="339"/>
        <v>0</v>
      </c>
      <c r="ADB81" s="290">
        <v>0</v>
      </c>
      <c r="ADC81" s="290">
        <v>0</v>
      </c>
      <c r="ADD81" s="290">
        <v>0</v>
      </c>
      <c r="ADE81" s="290">
        <v>0</v>
      </c>
      <c r="ADF81" s="290">
        <v>0</v>
      </c>
      <c r="ADG81" s="290">
        <v>0</v>
      </c>
      <c r="ADH81" s="290">
        <v>0</v>
      </c>
      <c r="ADI81" s="290">
        <v>0</v>
      </c>
      <c r="ADJ81" s="290">
        <v>0</v>
      </c>
      <c r="ADK81" s="290">
        <f>VLOOKUP(C81,'[2]Фін.рез.(витрати)'!$C$8:$AR$94,42,0)</f>
        <v>0</v>
      </c>
      <c r="ADL81" s="290"/>
      <c r="ADM81" s="290"/>
      <c r="ADN81" s="8">
        <f t="shared" si="255"/>
        <v>0</v>
      </c>
      <c r="ADO81" s="8">
        <f t="shared" si="256"/>
        <v>0</v>
      </c>
      <c r="ADP81" s="8">
        <f t="shared" si="257"/>
        <v>0</v>
      </c>
      <c r="ADQ81" s="290">
        <f t="shared" si="340"/>
        <v>0</v>
      </c>
      <c r="ADR81" s="290">
        <v>0</v>
      </c>
      <c r="ADS81" s="143">
        <v>0</v>
      </c>
      <c r="ADT81" s="143">
        <v>0</v>
      </c>
      <c r="ADU81" s="143">
        <v>0</v>
      </c>
      <c r="ADV81" s="143">
        <v>0</v>
      </c>
      <c r="ADW81" s="143">
        <v>0</v>
      </c>
      <c r="ADX81" s="143">
        <v>0</v>
      </c>
      <c r="ADY81" s="143">
        <v>0</v>
      </c>
      <c r="ADZ81" s="143">
        <v>0</v>
      </c>
      <c r="AEA81" s="143">
        <v>0</v>
      </c>
      <c r="AEB81" s="143"/>
      <c r="AEC81" s="143"/>
      <c r="AED81" s="8">
        <f t="shared" si="341"/>
        <v>0</v>
      </c>
      <c r="AEE81" s="290">
        <v>0</v>
      </c>
      <c r="AEF81" s="290">
        <v>0</v>
      </c>
      <c r="AEG81" s="290">
        <v>0</v>
      </c>
      <c r="AEH81" s="290">
        <v>0</v>
      </c>
      <c r="AEI81" s="290">
        <v>0</v>
      </c>
      <c r="AEJ81" s="290">
        <v>0</v>
      </c>
      <c r="AEK81" s="290">
        <v>0</v>
      </c>
      <c r="AEL81" s="290">
        <v>0</v>
      </c>
      <c r="AEM81" s="290">
        <v>0</v>
      </c>
      <c r="AEN81" s="290">
        <f>VLOOKUP(C81,'[2]Фін.рез.(витрати)'!$C$8:$AS$94,43,0)</f>
        <v>0</v>
      </c>
      <c r="AEO81" s="290"/>
      <c r="AEP81" s="290"/>
      <c r="AEQ81" s="8">
        <f t="shared" si="258"/>
        <v>0</v>
      </c>
      <c r="AER81" s="8">
        <f t="shared" si="259"/>
        <v>0</v>
      </c>
      <c r="AES81" s="8">
        <f t="shared" si="260"/>
        <v>0</v>
      </c>
      <c r="AET81" s="290">
        <f t="shared" si="342"/>
        <v>0</v>
      </c>
      <c r="AEU81" s="290"/>
      <c r="AEV81" s="143"/>
      <c r="AEW81" s="143"/>
      <c r="AEX81" s="143"/>
      <c r="AEY81" s="143"/>
      <c r="AEZ81" s="143"/>
      <c r="AFA81" s="143"/>
      <c r="AFB81" s="143"/>
      <c r="AFC81" s="143"/>
      <c r="AFD81" s="143"/>
      <c r="AFE81" s="143"/>
      <c r="AFF81" s="143"/>
      <c r="AFG81" s="8">
        <f t="shared" si="343"/>
        <v>0</v>
      </c>
      <c r="AFH81" s="290"/>
      <c r="AFI81" s="290"/>
      <c r="AFJ81" s="290"/>
      <c r="AFK81" s="290"/>
      <c r="AFL81" s="290"/>
      <c r="AFM81" s="290"/>
      <c r="AFN81" s="290"/>
      <c r="AFO81" s="290"/>
      <c r="AFP81" s="290"/>
      <c r="AFQ81" s="290"/>
      <c r="AFR81" s="290"/>
      <c r="AFS81" s="290"/>
      <c r="AFT81" s="8">
        <f t="shared" si="261"/>
        <v>0</v>
      </c>
      <c r="AFU81" s="8">
        <f t="shared" si="262"/>
        <v>0</v>
      </c>
      <c r="AFV81" s="94">
        <f t="shared" si="263"/>
        <v>0</v>
      </c>
      <c r="AFW81" s="293">
        <f t="shared" si="264"/>
        <v>7913.4400000000005</v>
      </c>
      <c r="AFX81" s="294">
        <f t="shared" si="265"/>
        <v>2934.8812845041875</v>
      </c>
      <c r="AFY81" s="295">
        <f t="shared" si="266"/>
        <v>-4978.558715495813</v>
      </c>
      <c r="AFZ81" s="8">
        <f t="shared" si="344"/>
        <v>-4978.558715495813</v>
      </c>
      <c r="AGA81" s="95">
        <f t="shared" si="345"/>
        <v>0</v>
      </c>
      <c r="AGB81" s="296">
        <f t="shared" si="267"/>
        <v>9496.1280000000006</v>
      </c>
      <c r="AGC81" s="295">
        <f t="shared" si="267"/>
        <v>3521.8575414050251</v>
      </c>
      <c r="AGD81" s="295">
        <f t="shared" si="268"/>
        <v>-5974.2704585949759</v>
      </c>
      <c r="AGE81" s="8">
        <f t="shared" si="269"/>
        <v>-5974.2704585949759</v>
      </c>
      <c r="AGF81" s="94">
        <f t="shared" si="270"/>
        <v>0</v>
      </c>
      <c r="AGG81" s="107">
        <f t="shared" si="346"/>
        <v>474.80640000000005</v>
      </c>
      <c r="AGH81" s="140">
        <f t="shared" si="347"/>
        <v>176.09287707025126</v>
      </c>
      <c r="AGI81" s="295">
        <f t="shared" si="271"/>
        <v>-298.71352292974882</v>
      </c>
      <c r="AGJ81" s="8">
        <f t="shared" si="272"/>
        <v>-298.71352292974882</v>
      </c>
      <c r="AGK81" s="95">
        <f t="shared" si="273"/>
        <v>0</v>
      </c>
      <c r="AGL81" s="108">
        <f t="shared" si="348"/>
        <v>9970.9344000000001</v>
      </c>
      <c r="AGM81" s="108">
        <f t="shared" si="348"/>
        <v>3697.9504184752764</v>
      </c>
      <c r="AGN81" s="297">
        <f t="shared" si="99"/>
        <v>-6272.9839815247233</v>
      </c>
      <c r="AGO81" s="108">
        <f t="shared" si="274"/>
        <v>-6272.9839815247233</v>
      </c>
      <c r="AGP81" s="109">
        <f t="shared" si="275"/>
        <v>0</v>
      </c>
      <c r="AGQ81" s="139">
        <f t="shared" si="349"/>
        <v>4.7619047619047623E-2</v>
      </c>
      <c r="AGR81" s="298"/>
      <c r="AGS81" s="298">
        <v>0.05</v>
      </c>
      <c r="AGT81" s="299"/>
      <c r="AGU81" s="177"/>
      <c r="AGV81" s="9"/>
      <c r="AGW81" s="9"/>
      <c r="AGX81" s="9"/>
      <c r="AGY81" s="9"/>
      <c r="AGZ81" s="9"/>
      <c r="AHA81" s="9"/>
      <c r="AHB81" s="9"/>
      <c r="AHC81" s="9"/>
      <c r="AHD81" s="9"/>
      <c r="AHE81" s="9"/>
      <c r="AHF81" s="9"/>
      <c r="AHG81" s="9"/>
      <c r="AHH81" s="9"/>
    </row>
    <row r="82" spans="1:892" s="141" customFormat="1" ht="12.75" outlineLevel="1" x14ac:dyDescent="0.25">
      <c r="A82" s="9">
        <v>512</v>
      </c>
      <c r="B82" s="285">
        <v>3</v>
      </c>
      <c r="C82" s="303" t="s">
        <v>1743</v>
      </c>
      <c r="D82" s="301">
        <v>5</v>
      </c>
      <c r="E82" s="149">
        <v>5956</v>
      </c>
      <c r="F82" s="288">
        <f t="shared" si="177"/>
        <v>92174.260000000009</v>
      </c>
      <c r="G82" s="289">
        <f t="shared" si="178"/>
        <v>108177.10949722321</v>
      </c>
      <c r="H82" s="288">
        <f t="shared" si="179"/>
        <v>16002.8494972232</v>
      </c>
      <c r="I82" s="88">
        <f t="shared" si="180"/>
        <v>0</v>
      </c>
      <c r="J82" s="88">
        <f t="shared" si="181"/>
        <v>16002.8494972232</v>
      </c>
      <c r="K82" s="290">
        <f t="shared" si="276"/>
        <v>30325.74</v>
      </c>
      <c r="L82" s="143">
        <v>2675.03</v>
      </c>
      <c r="M82" s="143">
        <v>2675.03</v>
      </c>
      <c r="N82" s="143">
        <v>2675.03</v>
      </c>
      <c r="O82" s="143">
        <v>2675.03</v>
      </c>
      <c r="P82" s="143">
        <v>2675.03</v>
      </c>
      <c r="Q82" s="143">
        <v>2675.03</v>
      </c>
      <c r="R82" s="143">
        <v>3568.89</v>
      </c>
      <c r="S82" s="143">
        <v>3568.89</v>
      </c>
      <c r="T82" s="143">
        <v>3568.89</v>
      </c>
      <c r="U82" s="143">
        <v>3568.89</v>
      </c>
      <c r="V82" s="143"/>
      <c r="W82" s="143"/>
      <c r="X82" s="143">
        <f t="shared" si="277"/>
        <v>37207.117405656871</v>
      </c>
      <c r="Y82" s="290">
        <v>0</v>
      </c>
      <c r="Z82" s="290">
        <v>17153.238632715947</v>
      </c>
      <c r="AA82" s="290">
        <v>0</v>
      </c>
      <c r="AB82" s="290">
        <v>0</v>
      </c>
      <c r="AC82" s="290">
        <v>0</v>
      </c>
      <c r="AD82" s="290">
        <v>0</v>
      </c>
      <c r="AE82" s="290">
        <v>0</v>
      </c>
      <c r="AF82" s="290">
        <v>20053.878772940923</v>
      </c>
      <c r="AG82" s="290">
        <v>0</v>
      </c>
      <c r="AH82" s="290">
        <v>0</v>
      </c>
      <c r="AI82" s="290"/>
      <c r="AJ82" s="290"/>
      <c r="AK82" s="143"/>
      <c r="AL82" s="143">
        <f t="shared" si="278"/>
        <v>0</v>
      </c>
      <c r="AM82" s="143">
        <f t="shared" si="182"/>
        <v>0</v>
      </c>
      <c r="AN82" s="290">
        <f t="shared" si="279"/>
        <v>5813.36</v>
      </c>
      <c r="AO82" s="143">
        <v>511.54</v>
      </c>
      <c r="AP82" s="143">
        <v>511.54</v>
      </c>
      <c r="AQ82" s="143">
        <v>511.54</v>
      </c>
      <c r="AR82" s="143">
        <v>511.54</v>
      </c>
      <c r="AS82" s="143">
        <v>511.54</v>
      </c>
      <c r="AT82" s="143">
        <v>511.54</v>
      </c>
      <c r="AU82" s="143">
        <v>686.03</v>
      </c>
      <c r="AV82" s="143">
        <v>686.03</v>
      </c>
      <c r="AW82" s="143">
        <v>686.03</v>
      </c>
      <c r="AX82" s="143">
        <v>686.03</v>
      </c>
      <c r="AY82" s="143"/>
      <c r="AZ82" s="143"/>
      <c r="BA82" s="8">
        <f t="shared" si="280"/>
        <v>7283.1292686362758</v>
      </c>
      <c r="BB82" s="290">
        <v>0</v>
      </c>
      <c r="BC82" s="290">
        <v>3332.3438261189967</v>
      </c>
      <c r="BD82" s="290">
        <v>0</v>
      </c>
      <c r="BE82" s="290">
        <v>0</v>
      </c>
      <c r="BF82" s="290">
        <v>0</v>
      </c>
      <c r="BG82" s="290">
        <v>0</v>
      </c>
      <c r="BH82" s="290">
        <v>0</v>
      </c>
      <c r="BI82" s="290">
        <v>3950.7854425172795</v>
      </c>
      <c r="BJ82" s="290">
        <v>0</v>
      </c>
      <c r="BK82" s="290">
        <v>0</v>
      </c>
      <c r="BL82" s="290"/>
      <c r="BM82" s="290"/>
      <c r="BN82" s="143"/>
      <c r="BO82" s="8">
        <f t="shared" si="183"/>
        <v>0</v>
      </c>
      <c r="BP82" s="8">
        <f t="shared" si="184"/>
        <v>0</v>
      </c>
      <c r="BQ82" s="290">
        <f t="shared" si="281"/>
        <v>3670.7400000000002</v>
      </c>
      <c r="BR82" s="143">
        <v>348.97</v>
      </c>
      <c r="BS82" s="263">
        <v>348.97</v>
      </c>
      <c r="BT82" s="143">
        <v>348.97</v>
      </c>
      <c r="BU82" s="143">
        <v>348.97</v>
      </c>
      <c r="BV82" s="143">
        <v>348.97</v>
      </c>
      <c r="BW82" s="143">
        <v>348.97</v>
      </c>
      <c r="BX82" s="143">
        <v>394.23</v>
      </c>
      <c r="BY82" s="143">
        <v>394.23</v>
      </c>
      <c r="BZ82" s="143">
        <v>394.23</v>
      </c>
      <c r="CA82" s="143">
        <v>394.23</v>
      </c>
      <c r="CB82" s="143"/>
      <c r="CC82" s="143"/>
      <c r="CD82" s="290">
        <f t="shared" si="282"/>
        <v>3927.8824345897997</v>
      </c>
      <c r="CE82" s="290">
        <v>406.41461391499996</v>
      </c>
      <c r="CF82" s="290">
        <v>397.36393231109997</v>
      </c>
      <c r="CG82" s="290">
        <v>396.43087462</v>
      </c>
      <c r="CH82" s="290">
        <v>394.42047264999997</v>
      </c>
      <c r="CI82" s="290">
        <v>396.23827482869996</v>
      </c>
      <c r="CJ82" s="290">
        <v>396.24771397499995</v>
      </c>
      <c r="CK82" s="290">
        <v>387.00674434999996</v>
      </c>
      <c r="CL82" s="290">
        <v>383.98328416999999</v>
      </c>
      <c r="CM82" s="290">
        <v>381.20531861999996</v>
      </c>
      <c r="CN82" s="290">
        <v>388.57120514999997</v>
      </c>
      <c r="CO82" s="290"/>
      <c r="CP82" s="290"/>
      <c r="CQ82" s="143"/>
      <c r="CR82" s="8">
        <f t="shared" si="185"/>
        <v>0</v>
      </c>
      <c r="CS82" s="8">
        <f t="shared" si="186"/>
        <v>0</v>
      </c>
      <c r="CT82" s="290">
        <f t="shared" si="283"/>
        <v>770.61999999999989</v>
      </c>
      <c r="CU82" s="290">
        <v>73.25</v>
      </c>
      <c r="CV82" s="143">
        <v>73.25</v>
      </c>
      <c r="CW82" s="143">
        <v>73.25</v>
      </c>
      <c r="CX82" s="143">
        <v>73.25</v>
      </c>
      <c r="CY82" s="143">
        <v>73.25</v>
      </c>
      <c r="CZ82" s="143">
        <v>73.25</v>
      </c>
      <c r="DA82" s="143">
        <v>82.78</v>
      </c>
      <c r="DB82" s="143">
        <v>82.78</v>
      </c>
      <c r="DC82" s="143">
        <v>82.78</v>
      </c>
      <c r="DD82" s="143">
        <v>82.78</v>
      </c>
      <c r="DE82" s="143"/>
      <c r="DF82" s="143"/>
      <c r="DG82" s="290">
        <f t="shared" si="284"/>
        <v>825.25911121060005</v>
      </c>
      <c r="DH82" s="290">
        <v>85.38884975500001</v>
      </c>
      <c r="DI82" s="290">
        <v>83.487276176700007</v>
      </c>
      <c r="DJ82" s="290">
        <v>83.291238140000004</v>
      </c>
      <c r="DK82" s="290">
        <v>82.868847049999999</v>
      </c>
      <c r="DL82" s="290">
        <v>83.250772383899999</v>
      </c>
      <c r="DM82" s="290">
        <v>83.252755575000009</v>
      </c>
      <c r="DN82" s="290">
        <v>81.311201949999997</v>
      </c>
      <c r="DO82" s="290">
        <v>80.675964489999998</v>
      </c>
      <c r="DP82" s="290">
        <v>80.092306140000005</v>
      </c>
      <c r="DQ82" s="290">
        <v>81.63989955000001</v>
      </c>
      <c r="DR82" s="290"/>
      <c r="DS82" s="290"/>
      <c r="DT82" s="143">
        <f t="shared" si="285"/>
        <v>54.639111210600163</v>
      </c>
      <c r="DU82" s="8">
        <f t="shared" si="187"/>
        <v>0</v>
      </c>
      <c r="DV82" s="8">
        <f t="shared" si="286"/>
        <v>54.639111210600163</v>
      </c>
      <c r="DW82" s="290">
        <f t="shared" si="176"/>
        <v>1551.9</v>
      </c>
      <c r="DX82" s="290">
        <v>136.37</v>
      </c>
      <c r="DY82" s="143">
        <v>136.37</v>
      </c>
      <c r="DZ82" s="143">
        <v>136.37</v>
      </c>
      <c r="EA82" s="143">
        <v>136.37</v>
      </c>
      <c r="EB82" s="143">
        <v>136.37</v>
      </c>
      <c r="EC82" s="143">
        <v>136.37</v>
      </c>
      <c r="ED82" s="143">
        <v>183.42</v>
      </c>
      <c r="EE82" s="143">
        <v>183.42</v>
      </c>
      <c r="EF82" s="143">
        <v>183.42</v>
      </c>
      <c r="EG82" s="143">
        <v>183.42</v>
      </c>
      <c r="EH82" s="143"/>
      <c r="EI82" s="143"/>
      <c r="EJ82" s="143"/>
      <c r="EK82" s="290">
        <f t="shared" si="287"/>
        <v>1939.8361245282772</v>
      </c>
      <c r="EL82" s="290">
        <v>0</v>
      </c>
      <c r="EM82" s="290">
        <v>887.56903189090485</v>
      </c>
      <c r="EN82" s="290">
        <v>0</v>
      </c>
      <c r="EO82" s="290">
        <v>0</v>
      </c>
      <c r="EP82" s="290">
        <v>0</v>
      </c>
      <c r="EQ82" s="290">
        <v>0</v>
      </c>
      <c r="ER82" s="290">
        <v>0</v>
      </c>
      <c r="ES82" s="290">
        <v>1052.2670926373723</v>
      </c>
      <c r="ET82" s="290">
        <v>0</v>
      </c>
      <c r="EU82" s="290">
        <v>0</v>
      </c>
      <c r="EV82" s="290"/>
      <c r="EW82" s="290"/>
      <c r="EX82" s="8">
        <f t="shared" si="188"/>
        <v>387.93612452827711</v>
      </c>
      <c r="EY82" s="8">
        <f t="shared" si="288"/>
        <v>0</v>
      </c>
      <c r="EZ82" s="8">
        <f t="shared" si="289"/>
        <v>387.93612452827711</v>
      </c>
      <c r="FA82" s="290">
        <f t="shared" si="290"/>
        <v>21104.880000000001</v>
      </c>
      <c r="FB82" s="290">
        <v>1856.8</v>
      </c>
      <c r="FC82" s="143">
        <v>1856.8</v>
      </c>
      <c r="FD82" s="143">
        <v>1856.8</v>
      </c>
      <c r="FE82" s="143">
        <v>1856.8</v>
      </c>
      <c r="FF82" s="143">
        <v>1856.8</v>
      </c>
      <c r="FG82" s="143">
        <v>1856.8</v>
      </c>
      <c r="FH82" s="143">
        <v>2491.02</v>
      </c>
      <c r="FI82" s="143">
        <v>2491.02</v>
      </c>
      <c r="FJ82" s="143">
        <v>2491.02</v>
      </c>
      <c r="FK82" s="143">
        <v>2491.02</v>
      </c>
      <c r="FL82" s="143"/>
      <c r="FM82" s="143"/>
      <c r="FN82" s="8">
        <f t="shared" si="291"/>
        <v>25431.595868174947</v>
      </c>
      <c r="FO82" s="290">
        <v>0</v>
      </c>
      <c r="FP82" s="290">
        <v>0</v>
      </c>
      <c r="FQ82" s="290">
        <v>11053.475131556534</v>
      </c>
      <c r="FR82" s="290">
        <v>0</v>
      </c>
      <c r="FS82" s="290">
        <v>0</v>
      </c>
      <c r="FT82" s="290">
        <v>0</v>
      </c>
      <c r="FU82" s="290">
        <v>0</v>
      </c>
      <c r="FV82" s="290">
        <v>14378.120736618414</v>
      </c>
      <c r="FW82" s="290">
        <v>0</v>
      </c>
      <c r="FX82" s="290">
        <v>0</v>
      </c>
      <c r="FY82" s="290"/>
      <c r="FZ82" s="290"/>
      <c r="GA82" s="143">
        <f t="shared" si="292"/>
        <v>4326.7158681749461</v>
      </c>
      <c r="GB82" s="8">
        <f t="shared" si="293"/>
        <v>0</v>
      </c>
      <c r="GC82" s="8">
        <f t="shared" si="294"/>
        <v>4326.7158681749461</v>
      </c>
      <c r="GD82" s="290">
        <f t="shared" si="295"/>
        <v>0</v>
      </c>
      <c r="GE82" s="143"/>
      <c r="GF82" s="143"/>
      <c r="GG82" s="143"/>
      <c r="GH82" s="143"/>
      <c r="GI82" s="143"/>
      <c r="GJ82" s="143"/>
      <c r="GK82" s="143"/>
      <c r="GL82" s="143"/>
      <c r="GM82" s="143"/>
      <c r="GN82" s="143"/>
      <c r="GO82" s="143"/>
      <c r="GP82" s="143"/>
      <c r="GQ82" s="8">
        <f t="shared" si="296"/>
        <v>0</v>
      </c>
      <c r="GR82" s="290">
        <v>0</v>
      </c>
      <c r="GS82" s="290">
        <f>VLOOKUP(C82,'[2]Фін.рез.(витрати)'!$C$8:$V$94,20,0)</f>
        <v>0</v>
      </c>
      <c r="GT82" s="290"/>
      <c r="GU82" s="290"/>
      <c r="GV82" s="143">
        <f t="shared" si="297"/>
        <v>0</v>
      </c>
      <c r="GW82" s="8">
        <f t="shared" si="189"/>
        <v>0</v>
      </c>
      <c r="GX82" s="8">
        <f t="shared" si="190"/>
        <v>0</v>
      </c>
      <c r="GY82" s="290">
        <f t="shared" si="298"/>
        <v>28937.020000000004</v>
      </c>
      <c r="GZ82" s="290">
        <v>2560.69</v>
      </c>
      <c r="HA82" s="143">
        <v>2560.69</v>
      </c>
      <c r="HB82" s="143">
        <v>2560.69</v>
      </c>
      <c r="HC82" s="143">
        <v>2560.69</v>
      </c>
      <c r="HD82" s="143">
        <v>2560.69</v>
      </c>
      <c r="HE82" s="143">
        <v>2560.69</v>
      </c>
      <c r="HF82" s="143">
        <v>3393.22</v>
      </c>
      <c r="HG82" s="143">
        <v>3393.22</v>
      </c>
      <c r="HH82" s="143">
        <v>3393.22</v>
      </c>
      <c r="HI82" s="143">
        <v>3393.22</v>
      </c>
      <c r="HJ82" s="143"/>
      <c r="HK82" s="143"/>
      <c r="HL82" s="8">
        <f t="shared" si="299"/>
        <v>31562.289284426439</v>
      </c>
      <c r="HM82" s="290">
        <v>3715.1943504255087</v>
      </c>
      <c r="HN82" s="290">
        <v>2744.8103943790338</v>
      </c>
      <c r="HO82" s="290">
        <v>3224.5077552599241</v>
      </c>
      <c r="HP82" s="290">
        <v>5708.5703783386089</v>
      </c>
      <c r="HQ82" s="290">
        <v>2758.9780532994005</v>
      </c>
      <c r="HR82" s="290">
        <v>2752.4126929231802</v>
      </c>
      <c r="HS82" s="290">
        <v>2536.189356168411</v>
      </c>
      <c r="HT82" s="290">
        <v>2521.3290747069927</v>
      </c>
      <c r="HU82" s="290">
        <v>2834.2629634315458</v>
      </c>
      <c r="HV82" s="290">
        <v>2766.0342654938372</v>
      </c>
      <c r="HW82" s="290"/>
      <c r="HX82" s="290"/>
      <c r="HY82" s="8">
        <f t="shared" si="191"/>
        <v>2625.2692844264348</v>
      </c>
      <c r="HZ82" s="8">
        <f t="shared" si="192"/>
        <v>0</v>
      </c>
      <c r="IA82" s="8">
        <f t="shared" si="193"/>
        <v>2625.2692844264348</v>
      </c>
      <c r="IB82" s="291">
        <f t="shared" si="300"/>
        <v>0</v>
      </c>
      <c r="IC82" s="291">
        <v>0</v>
      </c>
      <c r="ID82" s="150">
        <v>0</v>
      </c>
      <c r="IE82" s="150">
        <v>0</v>
      </c>
      <c r="IF82" s="291">
        <v>0</v>
      </c>
      <c r="IG82" s="291">
        <v>0</v>
      </c>
      <c r="IH82" s="291">
        <v>0</v>
      </c>
      <c r="II82" s="291">
        <v>0</v>
      </c>
      <c r="IJ82" s="291"/>
      <c r="IK82" s="291"/>
      <c r="IL82" s="291"/>
      <c r="IM82" s="291"/>
      <c r="IN82" s="291"/>
      <c r="IO82" s="88">
        <f t="shared" si="301"/>
        <v>0</v>
      </c>
      <c r="IP82" s="290">
        <v>0</v>
      </c>
      <c r="IQ82" s="290">
        <v>0</v>
      </c>
      <c r="IR82" s="290">
        <v>0</v>
      </c>
      <c r="IS82" s="290">
        <v>0</v>
      </c>
      <c r="IT82" s="290">
        <v>0</v>
      </c>
      <c r="IU82" s="290">
        <v>0</v>
      </c>
      <c r="IV82" s="290">
        <v>0</v>
      </c>
      <c r="IW82" s="290">
        <v>0</v>
      </c>
      <c r="IX82" s="290">
        <v>0</v>
      </c>
      <c r="IY82" s="290">
        <v>0</v>
      </c>
      <c r="IZ82" s="290"/>
      <c r="JA82" s="290"/>
      <c r="JB82" s="150">
        <f t="shared" si="194"/>
        <v>0</v>
      </c>
      <c r="JC82" s="88">
        <f t="shared" si="195"/>
        <v>0</v>
      </c>
      <c r="JD82" s="88">
        <f t="shared" si="196"/>
        <v>0</v>
      </c>
      <c r="JE82" s="291">
        <f t="shared" si="302"/>
        <v>0</v>
      </c>
      <c r="JF82" s="291">
        <v>0</v>
      </c>
      <c r="JG82" s="150">
        <v>0</v>
      </c>
      <c r="JH82" s="150">
        <v>0</v>
      </c>
      <c r="JI82" s="150">
        <v>0</v>
      </c>
      <c r="JJ82" s="150">
        <v>0</v>
      </c>
      <c r="JK82" s="150">
        <v>0</v>
      </c>
      <c r="JL82" s="150">
        <v>0</v>
      </c>
      <c r="JM82" s="150">
        <v>0</v>
      </c>
      <c r="JN82" s="150">
        <v>0</v>
      </c>
      <c r="JO82" s="150">
        <v>0</v>
      </c>
      <c r="JP82" s="150"/>
      <c r="JQ82" s="150"/>
      <c r="JR82" s="291">
        <f t="shared" si="303"/>
        <v>0</v>
      </c>
      <c r="JS82" s="290">
        <v>0</v>
      </c>
      <c r="JT82" s="290">
        <v>0</v>
      </c>
      <c r="JU82" s="290">
        <v>0</v>
      </c>
      <c r="JV82" s="290">
        <v>0</v>
      </c>
      <c r="JW82" s="290">
        <v>0</v>
      </c>
      <c r="JX82" s="290">
        <v>0</v>
      </c>
      <c r="JY82" s="290">
        <v>0</v>
      </c>
      <c r="JZ82" s="290">
        <v>0</v>
      </c>
      <c r="KA82" s="290">
        <v>0</v>
      </c>
      <c r="KB82" s="290">
        <v>0</v>
      </c>
      <c r="KC82" s="290"/>
      <c r="KD82" s="290"/>
      <c r="KE82" s="150">
        <f t="shared" si="197"/>
        <v>0</v>
      </c>
      <c r="KF82" s="88">
        <f t="shared" si="198"/>
        <v>0</v>
      </c>
      <c r="KG82" s="88">
        <f t="shared" si="199"/>
        <v>0</v>
      </c>
      <c r="KH82" s="291">
        <f t="shared" si="304"/>
        <v>7689.239999999998</v>
      </c>
      <c r="KI82" s="291">
        <v>676.5</v>
      </c>
      <c r="KJ82" s="150">
        <v>676.5</v>
      </c>
      <c r="KK82" s="150">
        <v>676.5</v>
      </c>
      <c r="KL82" s="150">
        <v>676.5</v>
      </c>
      <c r="KM82" s="150">
        <v>676.5</v>
      </c>
      <c r="KN82" s="150">
        <v>676.5</v>
      </c>
      <c r="KO82" s="150">
        <v>907.56</v>
      </c>
      <c r="KP82" s="150">
        <v>907.56</v>
      </c>
      <c r="KQ82" s="150">
        <v>907.56</v>
      </c>
      <c r="KR82" s="150">
        <v>907.56</v>
      </c>
      <c r="KS82" s="150"/>
      <c r="KT82" s="150"/>
      <c r="KU82" s="88">
        <f t="shared" si="305"/>
        <v>10723.18096036311</v>
      </c>
      <c r="KV82" s="290">
        <v>921.55109371377591</v>
      </c>
      <c r="KW82" s="290">
        <v>985.33958948815177</v>
      </c>
      <c r="KX82" s="290">
        <v>979.12044740687361</v>
      </c>
      <c r="KY82" s="290">
        <v>931.18175754124877</v>
      </c>
      <c r="KZ82" s="290">
        <v>971.45257884247792</v>
      </c>
      <c r="LA82" s="290">
        <v>1250.2778072501217</v>
      </c>
      <c r="LB82" s="290">
        <v>1160.3654271489083</v>
      </c>
      <c r="LC82" s="290">
        <v>1152.2193572414828</v>
      </c>
      <c r="LD82" s="290">
        <v>1188.2773438742909</v>
      </c>
      <c r="LE82" s="290">
        <v>1183.3955578557784</v>
      </c>
      <c r="LF82" s="290"/>
      <c r="LG82" s="290"/>
      <c r="LH82" s="150">
        <f t="shared" si="306"/>
        <v>3033.940960363112</v>
      </c>
      <c r="LI82" s="88">
        <f t="shared" si="200"/>
        <v>0</v>
      </c>
      <c r="LJ82" s="88">
        <f t="shared" si="201"/>
        <v>3033.940960363112</v>
      </c>
      <c r="LK82" s="88">
        <f t="shared" si="307"/>
        <v>0</v>
      </c>
      <c r="LL82" s="150"/>
      <c r="LM82" s="150"/>
      <c r="LN82" s="150"/>
      <c r="LO82" s="150"/>
      <c r="LP82" s="150"/>
      <c r="LQ82" s="150"/>
      <c r="LR82" s="150"/>
      <c r="LS82" s="150"/>
      <c r="LT82" s="150"/>
      <c r="LU82" s="150"/>
      <c r="LV82" s="150"/>
      <c r="LW82" s="150"/>
      <c r="LX82" s="88">
        <f t="shared" si="202"/>
        <v>0</v>
      </c>
      <c r="LY82" s="150"/>
      <c r="LZ82" s="150"/>
      <c r="MA82" s="150"/>
      <c r="MB82" s="150"/>
      <c r="MC82" s="150"/>
      <c r="MD82" s="150"/>
      <c r="ME82" s="150"/>
      <c r="MF82" s="150"/>
      <c r="MG82" s="150"/>
      <c r="MH82" s="150"/>
      <c r="MI82" s="150"/>
      <c r="MJ82" s="291">
        <v>0</v>
      </c>
      <c r="MK82" s="150"/>
      <c r="ML82" s="88">
        <f t="shared" si="203"/>
        <v>0</v>
      </c>
      <c r="MM82" s="88">
        <f t="shared" si="204"/>
        <v>0</v>
      </c>
      <c r="MN82" s="88">
        <f t="shared" si="308"/>
        <v>104938.38000000002</v>
      </c>
      <c r="MO82" s="88">
        <v>9752.07</v>
      </c>
      <c r="MP82" s="150">
        <v>9752.07</v>
      </c>
      <c r="MQ82" s="150">
        <v>9752.07</v>
      </c>
      <c r="MR82" s="150">
        <v>9752.07</v>
      </c>
      <c r="MS82" s="150">
        <v>9752.07</v>
      </c>
      <c r="MT82" s="150">
        <v>9752.07</v>
      </c>
      <c r="MU82" s="150">
        <v>11606.49</v>
      </c>
      <c r="MV82" s="150">
        <v>11606.49</v>
      </c>
      <c r="MW82" s="150">
        <v>11606.49</v>
      </c>
      <c r="MX82" s="150">
        <v>11606.49</v>
      </c>
      <c r="MY82" s="150"/>
      <c r="MZ82" s="150"/>
      <c r="NA82" s="88">
        <f t="shared" si="309"/>
        <v>415182.74957336037</v>
      </c>
      <c r="NB82" s="8">
        <v>335013.61528822215</v>
      </c>
      <c r="NC82" s="8">
        <v>4436.1059315093089</v>
      </c>
      <c r="ND82" s="8">
        <v>0</v>
      </c>
      <c r="NE82" s="8">
        <v>2638.4845343524466</v>
      </c>
      <c r="NF82" s="8">
        <v>17228.89342558966</v>
      </c>
      <c r="NG82" s="8">
        <v>3603.2500217560746</v>
      </c>
      <c r="NH82" s="8">
        <v>313.87342360131055</v>
      </c>
      <c r="NI82" s="8">
        <v>0</v>
      </c>
      <c r="NJ82" s="8">
        <v>0</v>
      </c>
      <c r="NK82" s="8">
        <v>51948.526948329418</v>
      </c>
      <c r="NL82" s="8"/>
      <c r="NM82" s="8"/>
      <c r="NN82" s="150">
        <f t="shared" si="310"/>
        <v>310244.36957336037</v>
      </c>
      <c r="NO82" s="88">
        <f t="shared" si="205"/>
        <v>0</v>
      </c>
      <c r="NP82" s="88">
        <f t="shared" si="206"/>
        <v>310244.36957336037</v>
      </c>
      <c r="NQ82" s="86">
        <f t="shared" si="207"/>
        <v>46643.88</v>
      </c>
      <c r="NR82" s="289">
        <f t="shared" si="208"/>
        <v>89452.64</v>
      </c>
      <c r="NS82" s="288">
        <f t="shared" si="209"/>
        <v>42808.76</v>
      </c>
      <c r="NT82" s="88">
        <f t="shared" si="210"/>
        <v>0</v>
      </c>
      <c r="NU82" s="88">
        <f t="shared" si="211"/>
        <v>42808.76</v>
      </c>
      <c r="NV82" s="290">
        <f t="shared" si="311"/>
        <v>9179.1799999999985</v>
      </c>
      <c r="NW82" s="290">
        <v>834.31</v>
      </c>
      <c r="NX82" s="143">
        <v>834.31</v>
      </c>
      <c r="NY82" s="143">
        <v>834.31</v>
      </c>
      <c r="NZ82" s="290">
        <v>834.31</v>
      </c>
      <c r="OA82" s="290">
        <v>834.31</v>
      </c>
      <c r="OB82" s="290">
        <v>834.31</v>
      </c>
      <c r="OC82" s="290">
        <v>1043.33</v>
      </c>
      <c r="OD82" s="290">
        <v>1043.33</v>
      </c>
      <c r="OE82" s="290">
        <v>1043.33</v>
      </c>
      <c r="OF82" s="290">
        <v>1043.33</v>
      </c>
      <c r="OG82" s="290"/>
      <c r="OH82" s="290"/>
      <c r="OI82" s="8">
        <f t="shared" si="312"/>
        <v>27189.58</v>
      </c>
      <c r="OJ82" s="8">
        <v>4685.05</v>
      </c>
      <c r="OK82" s="8">
        <v>0</v>
      </c>
      <c r="OL82" s="8">
        <v>2234.52</v>
      </c>
      <c r="OM82" s="8"/>
      <c r="ON82" s="8">
        <v>15072.33</v>
      </c>
      <c r="OO82" s="8">
        <v>0</v>
      </c>
      <c r="OP82" s="8">
        <v>0</v>
      </c>
      <c r="OQ82" s="8">
        <v>2921.44</v>
      </c>
      <c r="OR82" s="8">
        <v>2276.2399999999998</v>
      </c>
      <c r="OS82" s="8">
        <v>0</v>
      </c>
      <c r="OT82" s="8"/>
      <c r="OU82" s="8"/>
      <c r="OV82" s="143">
        <f t="shared" si="313"/>
        <v>18010.400000000001</v>
      </c>
      <c r="OW82" s="8">
        <f t="shared" si="212"/>
        <v>0</v>
      </c>
      <c r="OX82" s="8">
        <f t="shared" si="213"/>
        <v>18010.400000000001</v>
      </c>
      <c r="OY82" s="290">
        <f t="shared" si="314"/>
        <v>13872.980000000001</v>
      </c>
      <c r="OZ82" s="290">
        <v>1322.03</v>
      </c>
      <c r="PA82" s="143">
        <v>1322.03</v>
      </c>
      <c r="PB82" s="143">
        <v>1322.03</v>
      </c>
      <c r="PC82" s="143">
        <v>1322.03</v>
      </c>
      <c r="PD82" s="143">
        <v>1322.03</v>
      </c>
      <c r="PE82" s="143">
        <v>1322.03</v>
      </c>
      <c r="PF82" s="143">
        <v>1485.2</v>
      </c>
      <c r="PG82" s="143">
        <v>1485.2</v>
      </c>
      <c r="PH82" s="143">
        <v>1485.2</v>
      </c>
      <c r="PI82" s="143">
        <v>1485.2</v>
      </c>
      <c r="PJ82" s="143"/>
      <c r="PK82" s="143"/>
      <c r="PL82" s="8">
        <f t="shared" si="315"/>
        <v>31828.97</v>
      </c>
      <c r="PM82" s="290">
        <v>0</v>
      </c>
      <c r="PN82" s="290">
        <v>0</v>
      </c>
      <c r="PO82" s="290">
        <v>13554.79</v>
      </c>
      <c r="PP82" s="290">
        <v>9168.52</v>
      </c>
      <c r="PQ82" s="290">
        <v>0</v>
      </c>
      <c r="PR82" s="290">
        <v>0</v>
      </c>
      <c r="PS82" s="290">
        <v>0</v>
      </c>
      <c r="PT82" s="290">
        <v>0</v>
      </c>
      <c r="PU82" s="290">
        <v>9105.66</v>
      </c>
      <c r="PV82" s="290">
        <v>0</v>
      </c>
      <c r="PW82" s="290"/>
      <c r="PX82" s="290"/>
      <c r="PY82" s="143">
        <f t="shared" si="316"/>
        <v>17955.989999999998</v>
      </c>
      <c r="PZ82" s="8">
        <f t="shared" si="214"/>
        <v>0</v>
      </c>
      <c r="QA82" s="8">
        <f t="shared" si="215"/>
        <v>17955.989999999998</v>
      </c>
      <c r="QB82" s="290">
        <f t="shared" si="317"/>
        <v>2211.7199999999998</v>
      </c>
      <c r="QC82" s="290">
        <v>195.92</v>
      </c>
      <c r="QD82" s="143">
        <v>195.92</v>
      </c>
      <c r="QE82" s="143">
        <v>195.92</v>
      </c>
      <c r="QF82" s="143">
        <v>195.92</v>
      </c>
      <c r="QG82" s="143">
        <v>195.92</v>
      </c>
      <c r="QH82" s="143">
        <v>195.92</v>
      </c>
      <c r="QI82" s="143">
        <v>259.05</v>
      </c>
      <c r="QJ82" s="143">
        <v>259.05</v>
      </c>
      <c r="QK82" s="143">
        <v>259.05</v>
      </c>
      <c r="QL82" s="143">
        <v>259.05</v>
      </c>
      <c r="QM82" s="143"/>
      <c r="QN82" s="143"/>
      <c r="QO82" s="8">
        <f t="shared" si="318"/>
        <v>0</v>
      </c>
      <c r="QP82" s="290">
        <v>0</v>
      </c>
      <c r="QQ82" s="290">
        <v>0</v>
      </c>
      <c r="QR82" s="290">
        <v>0</v>
      </c>
      <c r="QS82" s="290"/>
      <c r="QT82" s="290">
        <v>0</v>
      </c>
      <c r="QU82" s="290"/>
      <c r="QV82" s="290"/>
      <c r="QW82" s="290">
        <v>0</v>
      </c>
      <c r="QX82" s="290"/>
      <c r="QY82" s="290">
        <v>0</v>
      </c>
      <c r="QZ82" s="290"/>
      <c r="RA82" s="290"/>
      <c r="RB82" s="143">
        <f t="shared" si="319"/>
        <v>-2211.7199999999998</v>
      </c>
      <c r="RC82" s="8">
        <f t="shared" si="216"/>
        <v>-2211.7199999999998</v>
      </c>
      <c r="RD82" s="8">
        <f t="shared" si="217"/>
        <v>0</v>
      </c>
      <c r="RE82" s="290">
        <f t="shared" si="320"/>
        <v>9584.119999999999</v>
      </c>
      <c r="RF82" s="8">
        <v>872.42</v>
      </c>
      <c r="RG82" s="143">
        <v>872.42</v>
      </c>
      <c r="RH82" s="143">
        <v>872.42</v>
      </c>
      <c r="RI82" s="143">
        <v>872.42</v>
      </c>
      <c r="RJ82" s="143">
        <v>872.42</v>
      </c>
      <c r="RK82" s="143">
        <v>872.42</v>
      </c>
      <c r="RL82" s="292">
        <v>1087.4000000000001</v>
      </c>
      <c r="RM82" s="143">
        <v>1087.4000000000001</v>
      </c>
      <c r="RN82" s="143">
        <v>1087.4000000000001</v>
      </c>
      <c r="RO82" s="143">
        <v>1087.4000000000001</v>
      </c>
      <c r="RP82" s="143"/>
      <c r="RQ82" s="143"/>
      <c r="RR82" s="8">
        <f t="shared" si="321"/>
        <v>3713.8199999999997</v>
      </c>
      <c r="RS82" s="290">
        <v>0</v>
      </c>
      <c r="RT82" s="290"/>
      <c r="RU82" s="290">
        <v>0</v>
      </c>
      <c r="RV82" s="290">
        <v>0</v>
      </c>
      <c r="RW82" s="290">
        <v>0</v>
      </c>
      <c r="RX82" s="290">
        <v>0</v>
      </c>
      <c r="RY82" s="290"/>
      <c r="RZ82" s="290">
        <v>0</v>
      </c>
      <c r="SA82" s="290">
        <v>1402.01</v>
      </c>
      <c r="SB82" s="290">
        <v>2311.81</v>
      </c>
      <c r="SC82" s="290"/>
      <c r="SD82" s="290"/>
      <c r="SE82" s="8">
        <f t="shared" si="218"/>
        <v>-5870.2999999999993</v>
      </c>
      <c r="SF82" s="8">
        <f t="shared" si="219"/>
        <v>-5870.2999999999993</v>
      </c>
      <c r="SG82" s="8">
        <f t="shared" si="220"/>
        <v>0</v>
      </c>
      <c r="SH82" s="290">
        <f t="shared" si="322"/>
        <v>5294.1</v>
      </c>
      <c r="SI82" s="290">
        <v>503.21</v>
      </c>
      <c r="SJ82" s="143">
        <v>503.21</v>
      </c>
      <c r="SK82" s="143">
        <v>503.21</v>
      </c>
      <c r="SL82" s="143">
        <v>503.21</v>
      </c>
      <c r="SM82" s="143">
        <v>503.21</v>
      </c>
      <c r="SN82" s="143">
        <v>503.21</v>
      </c>
      <c r="SO82" s="143">
        <v>568.71</v>
      </c>
      <c r="SP82" s="143">
        <v>568.71</v>
      </c>
      <c r="SQ82" s="143">
        <v>568.71</v>
      </c>
      <c r="SR82" s="143">
        <v>568.71</v>
      </c>
      <c r="SS82" s="143"/>
      <c r="ST82" s="143"/>
      <c r="SU82" s="8">
        <f t="shared" si="323"/>
        <v>4717.0200000000004</v>
      </c>
      <c r="SV82" s="290">
        <v>0</v>
      </c>
      <c r="SW82" s="290">
        <v>0</v>
      </c>
      <c r="SX82" s="290">
        <v>0</v>
      </c>
      <c r="SY82" s="290">
        <v>4717.0200000000004</v>
      </c>
      <c r="SZ82" s="290">
        <v>0</v>
      </c>
      <c r="TA82" s="290"/>
      <c r="TB82" s="290"/>
      <c r="TC82" s="290">
        <v>0</v>
      </c>
      <c r="TD82" s="290">
        <v>0</v>
      </c>
      <c r="TE82" s="290">
        <f>VLOOKUP(C82,'[2]Фін.рез.(витрати)'!$C$8:$AH$94,32,0)</f>
        <v>0</v>
      </c>
      <c r="TF82" s="290"/>
      <c r="TG82" s="290"/>
      <c r="TH82" s="8">
        <f t="shared" si="221"/>
        <v>-577.07999999999993</v>
      </c>
      <c r="TI82" s="8">
        <f t="shared" si="222"/>
        <v>-577.07999999999993</v>
      </c>
      <c r="TJ82" s="8">
        <f t="shared" si="223"/>
        <v>0</v>
      </c>
      <c r="TK82" s="290">
        <f t="shared" si="324"/>
        <v>6377.9</v>
      </c>
      <c r="TL82" s="290">
        <v>566.33000000000004</v>
      </c>
      <c r="TM82" s="143">
        <v>566.33000000000004</v>
      </c>
      <c r="TN82" s="143">
        <v>566.33000000000004</v>
      </c>
      <c r="TO82" s="143">
        <v>566.33000000000004</v>
      </c>
      <c r="TP82" s="143">
        <v>566.33000000000004</v>
      </c>
      <c r="TQ82" s="143">
        <v>566.33000000000004</v>
      </c>
      <c r="TR82" s="143">
        <v>744.98</v>
      </c>
      <c r="TS82" s="143">
        <v>744.98</v>
      </c>
      <c r="TT82" s="143">
        <v>744.98</v>
      </c>
      <c r="TU82" s="143">
        <v>744.98</v>
      </c>
      <c r="TV82" s="143"/>
      <c r="TW82" s="143"/>
      <c r="TX82" s="8">
        <f t="shared" si="325"/>
        <v>22003.25</v>
      </c>
      <c r="TY82" s="290">
        <v>8207.58</v>
      </c>
      <c r="TZ82" s="290">
        <v>0</v>
      </c>
      <c r="UA82" s="290">
        <v>0</v>
      </c>
      <c r="UB82" s="290">
        <v>0</v>
      </c>
      <c r="UC82" s="290">
        <v>0</v>
      </c>
      <c r="UD82" s="290">
        <v>0</v>
      </c>
      <c r="UE82" s="290">
        <v>0</v>
      </c>
      <c r="UF82" s="290">
        <v>0</v>
      </c>
      <c r="UG82" s="290">
        <v>8415.2800000000007</v>
      </c>
      <c r="UH82" s="290">
        <f>VLOOKUP(C82,'[2]Фін.рез.(витрати)'!$C$8:$AI$94,33,0)</f>
        <v>5380.39</v>
      </c>
      <c r="UI82" s="290"/>
      <c r="UJ82" s="290"/>
      <c r="UK82" s="8">
        <f t="shared" si="224"/>
        <v>15625.35</v>
      </c>
      <c r="UL82" s="8">
        <f t="shared" si="225"/>
        <v>0</v>
      </c>
      <c r="UM82" s="8">
        <f t="shared" si="226"/>
        <v>15625.35</v>
      </c>
      <c r="UN82" s="290">
        <f t="shared" si="326"/>
        <v>123.88000000000001</v>
      </c>
      <c r="UO82" s="290">
        <v>10.72</v>
      </c>
      <c r="UP82" s="143">
        <v>10.72</v>
      </c>
      <c r="UQ82" s="143">
        <v>10.72</v>
      </c>
      <c r="UR82" s="143">
        <v>10.72</v>
      </c>
      <c r="US82" s="143">
        <v>10.72</v>
      </c>
      <c r="UT82" s="143">
        <v>10.72</v>
      </c>
      <c r="UU82" s="143">
        <v>14.89</v>
      </c>
      <c r="UV82" s="143">
        <v>14.89</v>
      </c>
      <c r="UW82" s="143">
        <v>14.89</v>
      </c>
      <c r="UX82" s="143">
        <v>14.89</v>
      </c>
      <c r="UY82" s="143"/>
      <c r="UZ82" s="143"/>
      <c r="VA82" s="8">
        <f t="shared" si="227"/>
        <v>0</v>
      </c>
      <c r="VB82" s="143"/>
      <c r="VC82" s="143"/>
      <c r="VD82" s="143"/>
      <c r="VE82" s="143"/>
      <c r="VF82" s="143"/>
      <c r="VG82" s="143"/>
      <c r="VH82" s="143"/>
      <c r="VI82" s="143"/>
      <c r="VJ82" s="143"/>
      <c r="VK82" s="143"/>
      <c r="VL82" s="143"/>
      <c r="VM82" s="143"/>
      <c r="VN82" s="8">
        <f t="shared" si="228"/>
        <v>-123.88000000000001</v>
      </c>
      <c r="VO82" s="8">
        <f t="shared" si="229"/>
        <v>-123.88000000000001</v>
      </c>
      <c r="VP82" s="8">
        <f t="shared" si="230"/>
        <v>0</v>
      </c>
      <c r="VQ82" s="88">
        <f t="shared" si="231"/>
        <v>0</v>
      </c>
      <c r="VR82" s="150"/>
      <c r="VS82" s="150"/>
      <c r="VT82" s="150"/>
      <c r="VU82" s="150"/>
      <c r="VV82" s="150"/>
      <c r="VW82" s="150"/>
      <c r="VX82" s="150"/>
      <c r="VY82" s="150"/>
      <c r="VZ82" s="150"/>
      <c r="WA82" s="150"/>
      <c r="WB82" s="150"/>
      <c r="WC82" s="150"/>
      <c r="WD82" s="88">
        <f t="shared" si="232"/>
        <v>0</v>
      </c>
      <c r="WE82" s="143"/>
      <c r="WF82" s="143"/>
      <c r="WG82" s="143"/>
      <c r="WH82" s="143"/>
      <c r="WI82" s="143"/>
      <c r="WJ82" s="143"/>
      <c r="WK82" s="143"/>
      <c r="WL82" s="143"/>
      <c r="WM82" s="143"/>
      <c r="WN82" s="143"/>
      <c r="WO82" s="143"/>
      <c r="WP82" s="143"/>
      <c r="WQ82" s="88">
        <f t="shared" si="233"/>
        <v>0</v>
      </c>
      <c r="WR82" s="88">
        <f t="shared" si="234"/>
        <v>0</v>
      </c>
      <c r="WS82" s="88">
        <f t="shared" si="235"/>
        <v>0</v>
      </c>
      <c r="WT82" s="291">
        <f t="shared" si="327"/>
        <v>113224.32000000002</v>
      </c>
      <c r="WU82" s="291">
        <v>9745.52</v>
      </c>
      <c r="WV82" s="150">
        <v>9745.52</v>
      </c>
      <c r="WW82" s="150">
        <v>9745.52</v>
      </c>
      <c r="WX82" s="150">
        <v>9745.52</v>
      </c>
      <c r="WY82" s="150">
        <v>9745.52</v>
      </c>
      <c r="WZ82" s="150">
        <v>9745.52</v>
      </c>
      <c r="XA82" s="150">
        <v>13687.8</v>
      </c>
      <c r="XB82" s="150">
        <v>13687.8</v>
      </c>
      <c r="XC82" s="150">
        <v>13687.8</v>
      </c>
      <c r="XD82" s="150">
        <v>13687.8</v>
      </c>
      <c r="XE82" s="150"/>
      <c r="XF82" s="150"/>
      <c r="XG82" s="291">
        <f t="shared" si="328"/>
        <v>125625.28496879505</v>
      </c>
      <c r="XH82" s="290">
        <v>11712.409941457845</v>
      </c>
      <c r="XI82" s="290">
        <v>13987.468634551255</v>
      </c>
      <c r="XJ82" s="290"/>
      <c r="XK82" s="290">
        <v>8450.7499872764656</v>
      </c>
      <c r="XL82" s="290">
        <v>12463.9524364469</v>
      </c>
      <c r="XM82" s="290">
        <v>16454.089931088845</v>
      </c>
      <c r="XN82" s="290">
        <v>15510.089815360672</v>
      </c>
      <c r="XO82" s="290">
        <v>17320.401132201052</v>
      </c>
      <c r="XP82" s="290">
        <v>9579.1966993370752</v>
      </c>
      <c r="XQ82" s="290">
        <f>VLOOKUP(C82,'[2]Фін.рез.(витрати)'!$C$8:$AL$94,36,0)</f>
        <v>20146.926391074936</v>
      </c>
      <c r="XR82" s="290"/>
      <c r="XS82" s="290"/>
      <c r="XT82" s="88">
        <f t="shared" si="236"/>
        <v>12400.96496879503</v>
      </c>
      <c r="XU82" s="88">
        <f t="shared" si="237"/>
        <v>0</v>
      </c>
      <c r="XV82" s="88">
        <f t="shared" si="238"/>
        <v>12400.96496879503</v>
      </c>
      <c r="XW82" s="291">
        <f t="shared" si="329"/>
        <v>44844.28</v>
      </c>
      <c r="XX82" s="291">
        <v>3981.58</v>
      </c>
      <c r="XY82" s="150">
        <v>3981.58</v>
      </c>
      <c r="XZ82" s="150">
        <v>3981.58</v>
      </c>
      <c r="YA82" s="150">
        <v>3981.58</v>
      </c>
      <c r="YB82" s="150">
        <v>3981.58</v>
      </c>
      <c r="YC82" s="150">
        <v>3981.58</v>
      </c>
      <c r="YD82" s="150">
        <v>5238.7</v>
      </c>
      <c r="YE82" s="150">
        <v>5238.7</v>
      </c>
      <c r="YF82" s="150">
        <v>5238.7</v>
      </c>
      <c r="YG82" s="150">
        <v>5238.7</v>
      </c>
      <c r="YH82" s="150"/>
      <c r="YI82" s="150"/>
      <c r="YJ82" s="88">
        <f t="shared" si="330"/>
        <v>38899.18784982845</v>
      </c>
      <c r="YK82" s="290">
        <v>4853.3031420936913</v>
      </c>
      <c r="YL82" s="290">
        <v>3439.2469554002678</v>
      </c>
      <c r="YM82" s="290">
        <v>3520.0388959650868</v>
      </c>
      <c r="YN82" s="290">
        <v>2762.2462424749569</v>
      </c>
      <c r="YO82" s="290">
        <v>3376.1856808382422</v>
      </c>
      <c r="YP82" s="290">
        <v>4423.5525750426705</v>
      </c>
      <c r="YQ82" s="290">
        <v>5688.8531522240601</v>
      </c>
      <c r="YR82" s="290">
        <v>4178.7406337846242</v>
      </c>
      <c r="YS82" s="290">
        <v>2505.5327501006013</v>
      </c>
      <c r="YT82" s="290">
        <f>VLOOKUP(C82,'[2]Фін.рез.(витрати)'!$C$8:$AM$94,37,0)</f>
        <v>4151.4878219042475</v>
      </c>
      <c r="YU82" s="290"/>
      <c r="YV82" s="290"/>
      <c r="YW82" s="143">
        <f t="shared" si="331"/>
        <v>-5945.0921501715493</v>
      </c>
      <c r="YX82" s="88">
        <f t="shared" si="239"/>
        <v>-5945.0921501715493</v>
      </c>
      <c r="YY82" s="88">
        <f t="shared" si="240"/>
        <v>0</v>
      </c>
      <c r="YZ82" s="291">
        <f t="shared" si="332"/>
        <v>16238.359999999997</v>
      </c>
      <c r="ZA82" s="291">
        <v>1580.48</v>
      </c>
      <c r="ZB82" s="150">
        <v>1580.48</v>
      </c>
      <c r="ZC82" s="150">
        <v>1580.48</v>
      </c>
      <c r="ZD82" s="150">
        <v>1580.48</v>
      </c>
      <c r="ZE82" s="150">
        <v>1580.48</v>
      </c>
      <c r="ZF82" s="150">
        <v>1580.48</v>
      </c>
      <c r="ZG82" s="150">
        <v>1688.87</v>
      </c>
      <c r="ZH82" s="150">
        <v>1688.87</v>
      </c>
      <c r="ZI82" s="150">
        <v>1688.87</v>
      </c>
      <c r="ZJ82" s="150">
        <v>1688.87</v>
      </c>
      <c r="ZK82" s="150"/>
      <c r="ZL82" s="150"/>
      <c r="ZM82" s="88">
        <f t="shared" si="333"/>
        <v>31860.37161237391</v>
      </c>
      <c r="ZN82" s="291"/>
      <c r="ZO82" s="290">
        <v>3583.1042076482922</v>
      </c>
      <c r="ZP82" s="290">
        <v>22514.391156106085</v>
      </c>
      <c r="ZQ82" s="290">
        <v>5762.8762486195346</v>
      </c>
      <c r="ZR82" s="290"/>
      <c r="ZS82" s="290"/>
      <c r="ZT82" s="290"/>
      <c r="ZU82" s="290"/>
      <c r="ZV82" s="290"/>
      <c r="ZW82" s="290"/>
      <c r="ZX82" s="290"/>
      <c r="ZY82" s="290"/>
      <c r="ZZ82" s="88">
        <f t="shared" si="241"/>
        <v>15622.011612373914</v>
      </c>
      <c r="AAA82" s="88">
        <f t="shared" si="242"/>
        <v>0</v>
      </c>
      <c r="AAB82" s="88">
        <f t="shared" si="243"/>
        <v>15622.011612373914</v>
      </c>
      <c r="AAC82" s="291">
        <f t="shared" si="334"/>
        <v>1568.5800000000002</v>
      </c>
      <c r="AAD82" s="291">
        <v>155.43</v>
      </c>
      <c r="AAE82" s="150">
        <v>155.43</v>
      </c>
      <c r="AAF82" s="150">
        <v>155.43</v>
      </c>
      <c r="AAG82" s="150">
        <v>155.43</v>
      </c>
      <c r="AAH82" s="150">
        <v>155.43</v>
      </c>
      <c r="AAI82" s="150">
        <v>155.43</v>
      </c>
      <c r="AAJ82" s="150">
        <v>159</v>
      </c>
      <c r="AAK82" s="150">
        <v>159</v>
      </c>
      <c r="AAL82" s="150">
        <v>159</v>
      </c>
      <c r="AAM82" s="150">
        <v>159</v>
      </c>
      <c r="AAN82" s="150"/>
      <c r="AAO82" s="150"/>
      <c r="AAP82" s="88">
        <f t="shared" si="335"/>
        <v>3229.2749265480002</v>
      </c>
      <c r="AAQ82" s="290">
        <v>334.13028165000003</v>
      </c>
      <c r="AAR82" s="290">
        <v>326.68934156100005</v>
      </c>
      <c r="AAS82" s="290">
        <v>325.92223620000004</v>
      </c>
      <c r="AAT82" s="290">
        <v>324.26940150000001</v>
      </c>
      <c r="AAU82" s="290">
        <v>325.76389193700004</v>
      </c>
      <c r="AAV82" s="290">
        <v>325.77179580000001</v>
      </c>
      <c r="AAW82" s="290">
        <v>318.17426850000004</v>
      </c>
      <c r="AAX82" s="290">
        <v>315.68855670000005</v>
      </c>
      <c r="AAY82" s="290">
        <v>313.40467620000004</v>
      </c>
      <c r="AAZ82" s="290">
        <f>VLOOKUP(C82,'[2]Фін.рез.(витрати)'!$C$8:$AO$94,39,0)</f>
        <v>319.46047650000003</v>
      </c>
      <c r="ABA82" s="290"/>
      <c r="ABB82" s="290"/>
      <c r="ABC82" s="88">
        <f t="shared" si="244"/>
        <v>1660.694926548</v>
      </c>
      <c r="ABD82" s="88">
        <f t="shared" si="245"/>
        <v>0</v>
      </c>
      <c r="ABE82" s="88">
        <f t="shared" si="246"/>
        <v>1660.694926548</v>
      </c>
      <c r="ABF82" s="291">
        <f t="shared" si="336"/>
        <v>347.71999999999991</v>
      </c>
      <c r="ABG82" s="291">
        <v>34.479999999999997</v>
      </c>
      <c r="ABH82" s="150">
        <v>34.479999999999997</v>
      </c>
      <c r="ABI82" s="150">
        <v>34.479999999999997</v>
      </c>
      <c r="ABJ82" s="150">
        <v>34.479999999999997</v>
      </c>
      <c r="ABK82" s="150">
        <v>34.479999999999997</v>
      </c>
      <c r="ABL82" s="150">
        <v>34.479999999999997</v>
      </c>
      <c r="ABM82" s="150">
        <v>35.21</v>
      </c>
      <c r="ABN82" s="150">
        <v>35.21</v>
      </c>
      <c r="ABO82" s="150">
        <v>35.21</v>
      </c>
      <c r="ABP82" s="150">
        <v>35.21</v>
      </c>
      <c r="ABQ82" s="150"/>
      <c r="ABR82" s="150"/>
      <c r="ABS82" s="88">
        <f t="shared" si="337"/>
        <v>0</v>
      </c>
      <c r="ABT82" s="290">
        <v>0</v>
      </c>
      <c r="ABU82" s="290"/>
      <c r="ABV82" s="290"/>
      <c r="ABW82" s="290"/>
      <c r="ABX82" s="290"/>
      <c r="ABY82" s="290"/>
      <c r="ABZ82" s="290"/>
      <c r="ACA82" s="290">
        <v>0</v>
      </c>
      <c r="ACB82" s="290">
        <v>0</v>
      </c>
      <c r="ACC82" s="290">
        <f>VLOOKUP(C82,'[2]Фін.рез.(витрати)'!$C$8:$AP$94,40,0)</f>
        <v>0</v>
      </c>
      <c r="ACD82" s="290"/>
      <c r="ACE82" s="290"/>
      <c r="ACF82" s="88">
        <f t="shared" si="247"/>
        <v>-347.71999999999991</v>
      </c>
      <c r="ACG82" s="88">
        <f t="shared" si="248"/>
        <v>-347.71999999999991</v>
      </c>
      <c r="ACH82" s="88">
        <f t="shared" si="249"/>
        <v>0</v>
      </c>
      <c r="ACI82" s="86">
        <f t="shared" si="250"/>
        <v>33335.439999999995</v>
      </c>
      <c r="ACJ82" s="88">
        <f t="shared" si="251"/>
        <v>25689.140269200005</v>
      </c>
      <c r="ACK82" s="288">
        <f t="shared" si="252"/>
        <v>-7646.2997307999904</v>
      </c>
      <c r="ACL82" s="88">
        <f t="shared" si="253"/>
        <v>-7646.2997307999904</v>
      </c>
      <c r="ACM82" s="88">
        <f t="shared" si="254"/>
        <v>0</v>
      </c>
      <c r="ACN82" s="290">
        <f t="shared" si="338"/>
        <v>33335.439999999995</v>
      </c>
      <c r="ACO82" s="290">
        <v>3431.92</v>
      </c>
      <c r="ACP82" s="143">
        <v>3431.92</v>
      </c>
      <c r="ACQ82" s="143">
        <v>3431.92</v>
      </c>
      <c r="ACR82" s="143">
        <v>3431.92</v>
      </c>
      <c r="ACS82" s="143">
        <v>3431.92</v>
      </c>
      <c r="ACT82" s="143">
        <v>3431.92</v>
      </c>
      <c r="ACU82" s="143">
        <v>3185.98</v>
      </c>
      <c r="ACV82" s="143">
        <v>3185.98</v>
      </c>
      <c r="ACW82" s="143">
        <v>3185.98</v>
      </c>
      <c r="ACX82" s="143">
        <v>3185.98</v>
      </c>
      <c r="ACY82" s="143"/>
      <c r="ACZ82" s="143"/>
      <c r="ADA82" s="8">
        <f t="shared" si="339"/>
        <v>25689.140269200005</v>
      </c>
      <c r="ADB82" s="290">
        <v>3582.2117969999999</v>
      </c>
      <c r="ADC82" s="290">
        <v>2339.0547213959999</v>
      </c>
      <c r="ADD82" s="290">
        <v>2509.2947088000001</v>
      </c>
      <c r="ADE82" s="290">
        <v>2114.3584799999999</v>
      </c>
      <c r="ADF82" s="290">
        <v>2397.7856372040005</v>
      </c>
      <c r="ADG82" s="290">
        <v>3316.9477320000005</v>
      </c>
      <c r="ADH82" s="290">
        <v>3171.7685700000002</v>
      </c>
      <c r="ADI82" s="290">
        <v>3087.612216</v>
      </c>
      <c r="ADJ82" s="290">
        <v>1371.5138808000002</v>
      </c>
      <c r="ADK82" s="290">
        <f>VLOOKUP(C82,'[2]Фін.рез.(витрати)'!$C$8:$AR$94,42,0)</f>
        <v>1798.5925260000001</v>
      </c>
      <c r="ADL82" s="290"/>
      <c r="ADM82" s="290"/>
      <c r="ADN82" s="8">
        <f t="shared" si="255"/>
        <v>-7646.2997307999904</v>
      </c>
      <c r="ADO82" s="8">
        <f t="shared" si="256"/>
        <v>-7646.2997307999904</v>
      </c>
      <c r="ADP82" s="8">
        <f t="shared" si="257"/>
        <v>0</v>
      </c>
      <c r="ADQ82" s="290">
        <f t="shared" si="340"/>
        <v>0</v>
      </c>
      <c r="ADR82" s="290">
        <v>0</v>
      </c>
      <c r="ADS82" s="143">
        <v>0</v>
      </c>
      <c r="ADT82" s="143">
        <v>0</v>
      </c>
      <c r="ADU82" s="143">
        <v>0</v>
      </c>
      <c r="ADV82" s="143">
        <v>0</v>
      </c>
      <c r="ADW82" s="143">
        <v>0</v>
      </c>
      <c r="ADX82" s="143">
        <v>0</v>
      </c>
      <c r="ADY82" s="143">
        <v>0</v>
      </c>
      <c r="ADZ82" s="143">
        <v>0</v>
      </c>
      <c r="AEA82" s="143">
        <v>0</v>
      </c>
      <c r="AEB82" s="143"/>
      <c r="AEC82" s="143"/>
      <c r="AED82" s="8">
        <f t="shared" si="341"/>
        <v>0</v>
      </c>
      <c r="AEE82" s="290">
        <v>0</v>
      </c>
      <c r="AEF82" s="290">
        <v>0</v>
      </c>
      <c r="AEG82" s="290">
        <v>0</v>
      </c>
      <c r="AEH82" s="290">
        <v>0</v>
      </c>
      <c r="AEI82" s="290">
        <v>0</v>
      </c>
      <c r="AEJ82" s="290">
        <v>0</v>
      </c>
      <c r="AEK82" s="290">
        <v>0</v>
      </c>
      <c r="AEL82" s="290">
        <v>0</v>
      </c>
      <c r="AEM82" s="290">
        <v>0</v>
      </c>
      <c r="AEN82" s="290">
        <f>VLOOKUP(C82,'[2]Фін.рез.(витрати)'!$C$8:$AS$94,43,0)</f>
        <v>0</v>
      </c>
      <c r="AEO82" s="290"/>
      <c r="AEP82" s="290"/>
      <c r="AEQ82" s="8">
        <f t="shared" si="258"/>
        <v>0</v>
      </c>
      <c r="AER82" s="8">
        <f t="shared" si="259"/>
        <v>0</v>
      </c>
      <c r="AES82" s="8">
        <f t="shared" si="260"/>
        <v>0</v>
      </c>
      <c r="AET82" s="290">
        <f t="shared" si="342"/>
        <v>0</v>
      </c>
      <c r="AEU82" s="290"/>
      <c r="AEV82" s="143"/>
      <c r="AEW82" s="143"/>
      <c r="AEX82" s="143"/>
      <c r="AEY82" s="143"/>
      <c r="AEZ82" s="143"/>
      <c r="AFA82" s="143"/>
      <c r="AFB82" s="143"/>
      <c r="AFC82" s="143"/>
      <c r="AFD82" s="143"/>
      <c r="AFE82" s="143"/>
      <c r="AFF82" s="143"/>
      <c r="AFG82" s="8">
        <f t="shared" si="343"/>
        <v>0</v>
      </c>
      <c r="AFH82" s="290"/>
      <c r="AFI82" s="290"/>
      <c r="AFJ82" s="290"/>
      <c r="AFK82" s="290"/>
      <c r="AFL82" s="290"/>
      <c r="AFM82" s="290"/>
      <c r="AFN82" s="290"/>
      <c r="AFO82" s="290"/>
      <c r="AFP82" s="290"/>
      <c r="AFQ82" s="290"/>
      <c r="AFR82" s="290"/>
      <c r="AFS82" s="290"/>
      <c r="AFT82" s="8">
        <f t="shared" si="261"/>
        <v>0</v>
      </c>
      <c r="AFU82" s="8">
        <f t="shared" si="262"/>
        <v>0</v>
      </c>
      <c r="AFV82" s="94">
        <f t="shared" si="263"/>
        <v>0</v>
      </c>
      <c r="AFW82" s="293">
        <f t="shared" si="264"/>
        <v>461004.45999999996</v>
      </c>
      <c r="AFX82" s="294">
        <f t="shared" si="265"/>
        <v>848838.93965769198</v>
      </c>
      <c r="AFY82" s="295">
        <f t="shared" si="266"/>
        <v>387834.47965769202</v>
      </c>
      <c r="AFZ82" s="8">
        <f t="shared" si="344"/>
        <v>0</v>
      </c>
      <c r="AGA82" s="95">
        <f t="shared" si="345"/>
        <v>387834.47965769202</v>
      </c>
      <c r="AGB82" s="296">
        <f t="shared" si="267"/>
        <v>553205.35199999996</v>
      </c>
      <c r="AGC82" s="295">
        <f t="shared" si="267"/>
        <v>1018606.7275892303</v>
      </c>
      <c r="AGD82" s="295">
        <f t="shared" si="268"/>
        <v>465401.37558923033</v>
      </c>
      <c r="AGE82" s="8">
        <f t="shared" si="269"/>
        <v>0</v>
      </c>
      <c r="AGF82" s="94">
        <f t="shared" si="270"/>
        <v>465401.37558923033</v>
      </c>
      <c r="AGG82" s="107">
        <f t="shared" si="346"/>
        <v>27660.267599999999</v>
      </c>
      <c r="AGH82" s="140">
        <f t="shared" si="347"/>
        <v>50930.336379461514</v>
      </c>
      <c r="AGI82" s="295">
        <f t="shared" si="271"/>
        <v>23270.068779461515</v>
      </c>
      <c r="AGJ82" s="8">
        <f t="shared" si="272"/>
        <v>0</v>
      </c>
      <c r="AGK82" s="95">
        <f t="shared" si="273"/>
        <v>23270.068779461515</v>
      </c>
      <c r="AGL82" s="108">
        <f t="shared" si="348"/>
        <v>580865.61959999998</v>
      </c>
      <c r="AGM82" s="108">
        <f t="shared" si="348"/>
        <v>1069537.0639686917</v>
      </c>
      <c r="AGN82" s="297">
        <f t="shared" si="99"/>
        <v>488671.44436869177</v>
      </c>
      <c r="AGO82" s="108">
        <f t="shared" si="274"/>
        <v>0</v>
      </c>
      <c r="AGP82" s="109">
        <f t="shared" si="275"/>
        <v>488671.44436869177</v>
      </c>
      <c r="AGQ82" s="139">
        <f t="shared" si="349"/>
        <v>4.7619047619047623E-2</v>
      </c>
      <c r="AGR82" s="298"/>
      <c r="AGS82" s="298">
        <v>0.05</v>
      </c>
      <c r="AGT82" s="299"/>
      <c r="AGU82" s="177"/>
      <c r="AGV82" s="9"/>
      <c r="AGW82" s="9"/>
      <c r="AGX82" s="9"/>
      <c r="AGY82" s="9"/>
      <c r="AGZ82" s="9"/>
      <c r="AHA82" s="9"/>
      <c r="AHB82" s="9"/>
      <c r="AHC82" s="9"/>
      <c r="AHD82" s="9"/>
      <c r="AHE82" s="9"/>
      <c r="AHF82" s="9"/>
      <c r="AHG82" s="9"/>
      <c r="AHH82" s="9"/>
    </row>
    <row r="83" spans="1:892" s="141" customFormat="1" ht="12.75" outlineLevel="1" x14ac:dyDescent="0.25">
      <c r="A83" s="154">
        <v>513</v>
      </c>
      <c r="B83" s="285">
        <v>3</v>
      </c>
      <c r="C83" s="303" t="s">
        <v>1744</v>
      </c>
      <c r="D83" s="301">
        <v>2</v>
      </c>
      <c r="E83" s="149">
        <v>244.6</v>
      </c>
      <c r="F83" s="288">
        <f t="shared" si="177"/>
        <v>5337.58</v>
      </c>
      <c r="G83" s="289">
        <f t="shared" si="178"/>
        <v>6300.2603084921939</v>
      </c>
      <c r="H83" s="288">
        <f t="shared" si="179"/>
        <v>962.68030849219394</v>
      </c>
      <c r="I83" s="88">
        <f t="shared" si="180"/>
        <v>0</v>
      </c>
      <c r="J83" s="88">
        <f t="shared" si="181"/>
        <v>962.68030849219394</v>
      </c>
      <c r="K83" s="290">
        <f t="shared" si="276"/>
        <v>2555.8000000000002</v>
      </c>
      <c r="L83" s="143">
        <v>224.84</v>
      </c>
      <c r="M83" s="143">
        <v>224.84</v>
      </c>
      <c r="N83" s="143">
        <v>224.84</v>
      </c>
      <c r="O83" s="143">
        <v>224.84</v>
      </c>
      <c r="P83" s="143">
        <v>224.84</v>
      </c>
      <c r="Q83" s="143">
        <v>224.84</v>
      </c>
      <c r="R83" s="143">
        <v>301.69</v>
      </c>
      <c r="S83" s="143">
        <v>301.69</v>
      </c>
      <c r="T83" s="143">
        <v>301.69</v>
      </c>
      <c r="U83" s="143">
        <v>301.69</v>
      </c>
      <c r="V83" s="143"/>
      <c r="W83" s="143"/>
      <c r="X83" s="143">
        <f t="shared" si="277"/>
        <v>3190.9895338306455</v>
      </c>
      <c r="Y83" s="290">
        <v>0</v>
      </c>
      <c r="Z83" s="290">
        <v>0</v>
      </c>
      <c r="AA83" s="290">
        <v>1461.4304936358246</v>
      </c>
      <c r="AB83" s="290">
        <v>0</v>
      </c>
      <c r="AC83" s="290">
        <v>0</v>
      </c>
      <c r="AD83" s="290">
        <v>0</v>
      </c>
      <c r="AE83" s="290">
        <v>0</v>
      </c>
      <c r="AF83" s="290">
        <v>0</v>
      </c>
      <c r="AG83" s="290">
        <v>1729.5590401948209</v>
      </c>
      <c r="AH83" s="290">
        <v>0</v>
      </c>
      <c r="AI83" s="290"/>
      <c r="AJ83" s="290"/>
      <c r="AK83" s="143"/>
      <c r="AL83" s="143">
        <f t="shared" si="278"/>
        <v>0</v>
      </c>
      <c r="AM83" s="143">
        <f t="shared" si="182"/>
        <v>0</v>
      </c>
      <c r="AN83" s="290">
        <f t="shared" si="279"/>
        <v>361.43999999999994</v>
      </c>
      <c r="AO83" s="143">
        <v>31.8</v>
      </c>
      <c r="AP83" s="143">
        <v>31.8</v>
      </c>
      <c r="AQ83" s="143">
        <v>31.8</v>
      </c>
      <c r="AR83" s="143">
        <v>31.8</v>
      </c>
      <c r="AS83" s="143">
        <v>31.8</v>
      </c>
      <c r="AT83" s="143">
        <v>31.8</v>
      </c>
      <c r="AU83" s="143">
        <v>42.66</v>
      </c>
      <c r="AV83" s="143">
        <v>42.66</v>
      </c>
      <c r="AW83" s="143">
        <v>42.66</v>
      </c>
      <c r="AX83" s="143">
        <v>42.66</v>
      </c>
      <c r="AY83" s="143"/>
      <c r="AZ83" s="143"/>
      <c r="BA83" s="8">
        <f t="shared" si="280"/>
        <v>453.21590787392017</v>
      </c>
      <c r="BB83" s="290">
        <v>0</v>
      </c>
      <c r="BC83" s="290">
        <v>0</v>
      </c>
      <c r="BD83" s="290">
        <v>207.56755107213957</v>
      </c>
      <c r="BE83" s="290">
        <v>0</v>
      </c>
      <c r="BF83" s="290">
        <v>0</v>
      </c>
      <c r="BG83" s="290">
        <v>0</v>
      </c>
      <c r="BH83" s="290">
        <v>0</v>
      </c>
      <c r="BI83" s="290">
        <v>0</v>
      </c>
      <c r="BJ83" s="290">
        <v>245.64835680178058</v>
      </c>
      <c r="BK83" s="290">
        <v>0</v>
      </c>
      <c r="BL83" s="290"/>
      <c r="BM83" s="290"/>
      <c r="BN83" s="143"/>
      <c r="BO83" s="8">
        <f t="shared" si="183"/>
        <v>0</v>
      </c>
      <c r="BP83" s="8">
        <f t="shared" si="184"/>
        <v>0</v>
      </c>
      <c r="BQ83" s="290">
        <f t="shared" si="281"/>
        <v>91.58</v>
      </c>
      <c r="BR83" s="143">
        <v>8.7100000000000009</v>
      </c>
      <c r="BS83" s="263">
        <v>8.7100000000000009</v>
      </c>
      <c r="BT83" s="143">
        <v>8.7100000000000009</v>
      </c>
      <c r="BU83" s="143">
        <v>8.7100000000000009</v>
      </c>
      <c r="BV83" s="143">
        <v>8.7100000000000009</v>
      </c>
      <c r="BW83" s="143">
        <v>8.7100000000000009</v>
      </c>
      <c r="BX83" s="143">
        <v>9.83</v>
      </c>
      <c r="BY83" s="143">
        <v>9.83</v>
      </c>
      <c r="BZ83" s="143">
        <v>9.83</v>
      </c>
      <c r="CA83" s="143">
        <v>9.83</v>
      </c>
      <c r="CB83" s="143"/>
      <c r="CC83" s="143"/>
      <c r="CD83" s="290">
        <f t="shared" si="282"/>
        <v>97.856811605999994</v>
      </c>
      <c r="CE83" s="290">
        <v>10.12516005</v>
      </c>
      <c r="CF83" s="290">
        <v>9.8996770169999984</v>
      </c>
      <c r="CG83" s="290">
        <v>9.8764313999999995</v>
      </c>
      <c r="CH83" s="290">
        <v>9.8263454999999986</v>
      </c>
      <c r="CI83" s="290">
        <v>9.8716330889999995</v>
      </c>
      <c r="CJ83" s="290">
        <v>9.8718682499999986</v>
      </c>
      <c r="CK83" s="290">
        <v>9.6416445</v>
      </c>
      <c r="CL83" s="290">
        <v>9.5663198999999999</v>
      </c>
      <c r="CM83" s="290">
        <v>9.4971113999999996</v>
      </c>
      <c r="CN83" s="290">
        <v>9.6806204999999999</v>
      </c>
      <c r="CO83" s="290"/>
      <c r="CP83" s="290"/>
      <c r="CQ83" s="143"/>
      <c r="CR83" s="8">
        <f t="shared" si="185"/>
        <v>0</v>
      </c>
      <c r="CS83" s="8">
        <f t="shared" si="186"/>
        <v>0</v>
      </c>
      <c r="CT83" s="290">
        <f t="shared" si="283"/>
        <v>24.980000000000008</v>
      </c>
      <c r="CU83" s="290">
        <v>2.37</v>
      </c>
      <c r="CV83" s="143">
        <v>2.37</v>
      </c>
      <c r="CW83" s="143">
        <v>2.37</v>
      </c>
      <c r="CX83" s="143">
        <v>2.37</v>
      </c>
      <c r="CY83" s="143">
        <v>2.37</v>
      </c>
      <c r="CZ83" s="143">
        <v>2.37</v>
      </c>
      <c r="DA83" s="143">
        <v>2.69</v>
      </c>
      <c r="DB83" s="143">
        <v>2.69</v>
      </c>
      <c r="DC83" s="143">
        <v>2.69</v>
      </c>
      <c r="DD83" s="143">
        <v>2.69</v>
      </c>
      <c r="DE83" s="143"/>
      <c r="DF83" s="143"/>
      <c r="DG83" s="290">
        <f t="shared" si="284"/>
        <v>26.770024324399998</v>
      </c>
      <c r="DH83" s="290">
        <v>2.7698713699999997</v>
      </c>
      <c r="DI83" s="290">
        <v>2.7081875057999998</v>
      </c>
      <c r="DJ83" s="290">
        <v>2.7018283599999999</v>
      </c>
      <c r="DK83" s="290">
        <v>2.6881266999999998</v>
      </c>
      <c r="DL83" s="290">
        <v>2.7005157185999997</v>
      </c>
      <c r="DM83" s="290">
        <v>2.7005800500000001</v>
      </c>
      <c r="DN83" s="290">
        <v>2.6375992999999998</v>
      </c>
      <c r="DO83" s="290">
        <v>2.6169932600000001</v>
      </c>
      <c r="DP83" s="290">
        <v>2.5980603599999998</v>
      </c>
      <c r="DQ83" s="290">
        <v>2.6482616999999999</v>
      </c>
      <c r="DR83" s="290"/>
      <c r="DS83" s="290"/>
      <c r="DT83" s="143">
        <f t="shared" si="285"/>
        <v>1.7900243243999903</v>
      </c>
      <c r="DU83" s="8">
        <f t="shared" si="187"/>
        <v>0</v>
      </c>
      <c r="DV83" s="8">
        <f t="shared" si="286"/>
        <v>1.7900243243999903</v>
      </c>
      <c r="DW83" s="290">
        <f t="shared" si="176"/>
        <v>0</v>
      </c>
      <c r="DX83" s="290">
        <v>0</v>
      </c>
      <c r="DY83" s="143">
        <v>0</v>
      </c>
      <c r="DZ83" s="143">
        <v>0</v>
      </c>
      <c r="EA83" s="143">
        <v>0</v>
      </c>
      <c r="EB83" s="143">
        <v>0</v>
      </c>
      <c r="EC83" s="143">
        <v>0</v>
      </c>
      <c r="ED83" s="143">
        <v>0</v>
      </c>
      <c r="EE83" s="143">
        <v>0</v>
      </c>
      <c r="EF83" s="143">
        <v>0</v>
      </c>
      <c r="EG83" s="143">
        <v>0</v>
      </c>
      <c r="EH83" s="143"/>
      <c r="EI83" s="143"/>
      <c r="EJ83" s="143"/>
      <c r="EK83" s="290">
        <f t="shared" si="287"/>
        <v>0</v>
      </c>
      <c r="EL83" s="290">
        <v>0</v>
      </c>
      <c r="EM83" s="290">
        <v>0</v>
      </c>
      <c r="EN83" s="290">
        <v>0</v>
      </c>
      <c r="EO83" s="290">
        <v>0</v>
      </c>
      <c r="EP83" s="290">
        <v>0</v>
      </c>
      <c r="EQ83" s="290">
        <v>0</v>
      </c>
      <c r="ER83" s="290">
        <v>0</v>
      </c>
      <c r="ES83" s="290">
        <v>0</v>
      </c>
      <c r="ET83" s="290">
        <v>0</v>
      </c>
      <c r="EU83" s="290">
        <v>0</v>
      </c>
      <c r="EV83" s="290"/>
      <c r="EW83" s="290"/>
      <c r="EX83" s="8">
        <f t="shared" si="188"/>
        <v>0</v>
      </c>
      <c r="EY83" s="8">
        <f t="shared" si="288"/>
        <v>0</v>
      </c>
      <c r="EZ83" s="8">
        <f t="shared" si="289"/>
        <v>0</v>
      </c>
      <c r="FA83" s="290">
        <f t="shared" si="290"/>
        <v>1093.0999999999999</v>
      </c>
      <c r="FB83" s="290">
        <v>96.15</v>
      </c>
      <c r="FC83" s="143">
        <v>96.15</v>
      </c>
      <c r="FD83" s="143">
        <v>96.15</v>
      </c>
      <c r="FE83" s="143">
        <v>96.15</v>
      </c>
      <c r="FF83" s="143">
        <v>96.15</v>
      </c>
      <c r="FG83" s="143">
        <v>96.15</v>
      </c>
      <c r="FH83" s="143">
        <v>129.05000000000001</v>
      </c>
      <c r="FI83" s="143">
        <v>129.05000000000001</v>
      </c>
      <c r="FJ83" s="143">
        <v>129.05000000000001</v>
      </c>
      <c r="FK83" s="143">
        <v>129.05000000000001</v>
      </c>
      <c r="FL83" s="143"/>
      <c r="FM83" s="143"/>
      <c r="FN83" s="8">
        <f t="shared" si="291"/>
        <v>1369.6641635151655</v>
      </c>
      <c r="FO83" s="290">
        <v>0</v>
      </c>
      <c r="FP83" s="290">
        <v>0</v>
      </c>
      <c r="FQ83" s="290">
        <v>0</v>
      </c>
      <c r="FR83" s="290">
        <v>636.50866733992143</v>
      </c>
      <c r="FS83" s="290">
        <v>0</v>
      </c>
      <c r="FT83" s="290">
        <v>0</v>
      </c>
      <c r="FU83" s="290">
        <v>0</v>
      </c>
      <c r="FV83" s="290">
        <v>0</v>
      </c>
      <c r="FW83" s="290">
        <v>733.15549617524391</v>
      </c>
      <c r="FX83" s="290">
        <v>0</v>
      </c>
      <c r="FY83" s="290"/>
      <c r="FZ83" s="290"/>
      <c r="GA83" s="143">
        <f t="shared" si="292"/>
        <v>276.56416351516555</v>
      </c>
      <c r="GB83" s="8">
        <f t="shared" si="293"/>
        <v>0</v>
      </c>
      <c r="GC83" s="8">
        <f t="shared" si="294"/>
        <v>276.56416351516555</v>
      </c>
      <c r="GD83" s="290">
        <f t="shared" si="295"/>
        <v>0</v>
      </c>
      <c r="GE83" s="143"/>
      <c r="GF83" s="143"/>
      <c r="GG83" s="143"/>
      <c r="GH83" s="143"/>
      <c r="GI83" s="143"/>
      <c r="GJ83" s="143"/>
      <c r="GK83" s="143"/>
      <c r="GL83" s="143"/>
      <c r="GM83" s="143"/>
      <c r="GN83" s="143"/>
      <c r="GO83" s="143"/>
      <c r="GP83" s="143"/>
      <c r="GQ83" s="8">
        <f t="shared" si="296"/>
        <v>0</v>
      </c>
      <c r="GR83" s="290">
        <v>0</v>
      </c>
      <c r="GS83" s="290">
        <f>VLOOKUP(C83,'[2]Фін.рез.(витрати)'!$C$8:$V$94,20,0)</f>
        <v>0</v>
      </c>
      <c r="GT83" s="290"/>
      <c r="GU83" s="290"/>
      <c r="GV83" s="143">
        <f t="shared" si="297"/>
        <v>0</v>
      </c>
      <c r="GW83" s="8">
        <f t="shared" si="189"/>
        <v>0</v>
      </c>
      <c r="GX83" s="8">
        <f t="shared" si="190"/>
        <v>0</v>
      </c>
      <c r="GY83" s="290">
        <f t="shared" si="298"/>
        <v>1210.6799999999998</v>
      </c>
      <c r="GZ83" s="290">
        <v>107.38</v>
      </c>
      <c r="HA83" s="143">
        <v>107.38</v>
      </c>
      <c r="HB83" s="143">
        <v>107.38</v>
      </c>
      <c r="HC83" s="143">
        <v>107.38</v>
      </c>
      <c r="HD83" s="143">
        <v>107.38</v>
      </c>
      <c r="HE83" s="143">
        <v>107.38</v>
      </c>
      <c r="HF83" s="143">
        <v>141.6</v>
      </c>
      <c r="HG83" s="143">
        <v>141.6</v>
      </c>
      <c r="HH83" s="143">
        <v>141.6</v>
      </c>
      <c r="HI83" s="143">
        <v>141.6</v>
      </c>
      <c r="HJ83" s="143"/>
      <c r="HK83" s="143"/>
      <c r="HL83" s="8">
        <f t="shared" si="299"/>
        <v>1161.7638673420622</v>
      </c>
      <c r="HM83" s="290">
        <v>152.59803162232024</v>
      </c>
      <c r="HN83" s="290">
        <v>112.74044473898196</v>
      </c>
      <c r="HO83" s="290">
        <v>132.44355207075907</v>
      </c>
      <c r="HP83" s="290">
        <v>99.847250588509297</v>
      </c>
      <c r="HQ83" s="290">
        <v>113.32236769106032</v>
      </c>
      <c r="HR83" s="290">
        <v>113.05270183355609</v>
      </c>
      <c r="HS83" s="290">
        <v>104.17153641732185</v>
      </c>
      <c r="HT83" s="290">
        <v>103.56116466110231</v>
      </c>
      <c r="HU83" s="290">
        <v>116.41462290395729</v>
      </c>
      <c r="HV83" s="290">
        <v>113.6121948144939</v>
      </c>
      <c r="HW83" s="290"/>
      <c r="HX83" s="290"/>
      <c r="HY83" s="8">
        <f t="shared" si="191"/>
        <v>-48.916132657937624</v>
      </c>
      <c r="HZ83" s="8">
        <f t="shared" si="192"/>
        <v>-48.916132657937624</v>
      </c>
      <c r="IA83" s="8">
        <f t="shared" si="193"/>
        <v>0</v>
      </c>
      <c r="IB83" s="291">
        <f t="shared" si="300"/>
        <v>0</v>
      </c>
      <c r="IC83" s="291">
        <v>0</v>
      </c>
      <c r="ID83" s="150">
        <v>0</v>
      </c>
      <c r="IE83" s="150">
        <v>0</v>
      </c>
      <c r="IF83" s="291">
        <v>0</v>
      </c>
      <c r="IG83" s="291">
        <v>0</v>
      </c>
      <c r="IH83" s="291">
        <v>0</v>
      </c>
      <c r="II83" s="291">
        <v>0</v>
      </c>
      <c r="IJ83" s="291"/>
      <c r="IK83" s="291"/>
      <c r="IL83" s="291"/>
      <c r="IM83" s="291"/>
      <c r="IN83" s="291"/>
      <c r="IO83" s="88">
        <f t="shared" si="301"/>
        <v>0</v>
      </c>
      <c r="IP83" s="290">
        <v>0</v>
      </c>
      <c r="IQ83" s="290">
        <v>0</v>
      </c>
      <c r="IR83" s="290">
        <v>0</v>
      </c>
      <c r="IS83" s="290">
        <v>0</v>
      </c>
      <c r="IT83" s="290">
        <v>0</v>
      </c>
      <c r="IU83" s="290">
        <v>0</v>
      </c>
      <c r="IV83" s="290">
        <v>0</v>
      </c>
      <c r="IW83" s="290">
        <v>0</v>
      </c>
      <c r="IX83" s="290">
        <v>0</v>
      </c>
      <c r="IY83" s="290">
        <v>0</v>
      </c>
      <c r="IZ83" s="290"/>
      <c r="JA83" s="290"/>
      <c r="JB83" s="150">
        <f t="shared" si="194"/>
        <v>0</v>
      </c>
      <c r="JC83" s="88">
        <f t="shared" si="195"/>
        <v>0</v>
      </c>
      <c r="JD83" s="88">
        <f t="shared" si="196"/>
        <v>0</v>
      </c>
      <c r="JE83" s="291">
        <f t="shared" si="302"/>
        <v>0</v>
      </c>
      <c r="JF83" s="291">
        <v>0</v>
      </c>
      <c r="JG83" s="150">
        <v>0</v>
      </c>
      <c r="JH83" s="150">
        <v>0</v>
      </c>
      <c r="JI83" s="150">
        <v>0</v>
      </c>
      <c r="JJ83" s="150">
        <v>0</v>
      </c>
      <c r="JK83" s="150">
        <v>0</v>
      </c>
      <c r="JL83" s="150">
        <v>0</v>
      </c>
      <c r="JM83" s="150">
        <v>0</v>
      </c>
      <c r="JN83" s="150">
        <v>0</v>
      </c>
      <c r="JO83" s="150">
        <v>0</v>
      </c>
      <c r="JP83" s="150"/>
      <c r="JQ83" s="150"/>
      <c r="JR83" s="291">
        <f t="shared" si="303"/>
        <v>0</v>
      </c>
      <c r="JS83" s="290">
        <v>0</v>
      </c>
      <c r="JT83" s="290">
        <v>0</v>
      </c>
      <c r="JU83" s="290">
        <v>0</v>
      </c>
      <c r="JV83" s="290">
        <v>0</v>
      </c>
      <c r="JW83" s="290">
        <v>0</v>
      </c>
      <c r="JX83" s="290">
        <v>0</v>
      </c>
      <c r="JY83" s="290">
        <v>0</v>
      </c>
      <c r="JZ83" s="290">
        <v>0</v>
      </c>
      <c r="KA83" s="290">
        <v>0</v>
      </c>
      <c r="KB83" s="290">
        <v>0</v>
      </c>
      <c r="KC83" s="290"/>
      <c r="KD83" s="290"/>
      <c r="KE83" s="150">
        <f t="shared" si="197"/>
        <v>0</v>
      </c>
      <c r="KF83" s="88">
        <f t="shared" si="198"/>
        <v>0</v>
      </c>
      <c r="KG83" s="88">
        <f t="shared" si="199"/>
        <v>0</v>
      </c>
      <c r="KH83" s="291">
        <f t="shared" si="304"/>
        <v>512.94000000000005</v>
      </c>
      <c r="KI83" s="291">
        <v>45.13</v>
      </c>
      <c r="KJ83" s="150">
        <v>45.13</v>
      </c>
      <c r="KK83" s="150">
        <v>45.13</v>
      </c>
      <c r="KL83" s="150">
        <v>45.13</v>
      </c>
      <c r="KM83" s="150">
        <v>45.13</v>
      </c>
      <c r="KN83" s="150">
        <v>45.13</v>
      </c>
      <c r="KO83" s="150">
        <v>60.54</v>
      </c>
      <c r="KP83" s="150">
        <v>60.54</v>
      </c>
      <c r="KQ83" s="150">
        <v>60.54</v>
      </c>
      <c r="KR83" s="150">
        <v>60.54</v>
      </c>
      <c r="KS83" s="150"/>
      <c r="KT83" s="150"/>
      <c r="KU83" s="88">
        <f t="shared" si="305"/>
        <v>715.57046115565413</v>
      </c>
      <c r="KV83" s="290">
        <v>61.496186956536647</v>
      </c>
      <c r="KW83" s="290">
        <v>65.752868206850096</v>
      </c>
      <c r="KX83" s="290">
        <v>65.337857550633188</v>
      </c>
      <c r="KY83" s="290">
        <v>62.138852466121257</v>
      </c>
      <c r="KZ83" s="290">
        <v>64.826171674493708</v>
      </c>
      <c r="LA83" s="290">
        <v>83.432506680028496</v>
      </c>
      <c r="LB83" s="290">
        <v>77.43254794292919</v>
      </c>
      <c r="LC83" s="290">
        <v>76.888951129464104</v>
      </c>
      <c r="LD83" s="290">
        <v>79.295142931929888</v>
      </c>
      <c r="LE83" s="290">
        <v>78.96937561666752</v>
      </c>
      <c r="LF83" s="290"/>
      <c r="LG83" s="290"/>
      <c r="LH83" s="150">
        <f t="shared" si="306"/>
        <v>202.63046115565407</v>
      </c>
      <c r="LI83" s="88">
        <f t="shared" si="200"/>
        <v>0</v>
      </c>
      <c r="LJ83" s="88">
        <f t="shared" si="201"/>
        <v>202.63046115565407</v>
      </c>
      <c r="LK83" s="88">
        <f t="shared" si="307"/>
        <v>0</v>
      </c>
      <c r="LL83" s="150"/>
      <c r="LM83" s="150"/>
      <c r="LN83" s="150"/>
      <c r="LO83" s="150"/>
      <c r="LP83" s="150"/>
      <c r="LQ83" s="150"/>
      <c r="LR83" s="150"/>
      <c r="LS83" s="150"/>
      <c r="LT83" s="150"/>
      <c r="LU83" s="150"/>
      <c r="LV83" s="150"/>
      <c r="LW83" s="150"/>
      <c r="LX83" s="88">
        <f t="shared" si="202"/>
        <v>0</v>
      </c>
      <c r="LY83" s="150"/>
      <c r="LZ83" s="150"/>
      <c r="MA83" s="150"/>
      <c r="MB83" s="150"/>
      <c r="MC83" s="150"/>
      <c r="MD83" s="150"/>
      <c r="ME83" s="150"/>
      <c r="MF83" s="150"/>
      <c r="MG83" s="150"/>
      <c r="MH83" s="150"/>
      <c r="MI83" s="150"/>
      <c r="MJ83" s="291">
        <v>0</v>
      </c>
      <c r="MK83" s="150"/>
      <c r="ML83" s="88">
        <f t="shared" si="203"/>
        <v>0</v>
      </c>
      <c r="MM83" s="88">
        <f t="shared" si="204"/>
        <v>0</v>
      </c>
      <c r="MN83" s="88">
        <f t="shared" si="308"/>
        <v>3236.2000000000003</v>
      </c>
      <c r="MO83" s="88">
        <v>318.64</v>
      </c>
      <c r="MP83" s="150">
        <v>318.64</v>
      </c>
      <c r="MQ83" s="150">
        <v>318.64</v>
      </c>
      <c r="MR83" s="150">
        <v>318.64</v>
      </c>
      <c r="MS83" s="150">
        <v>318.64</v>
      </c>
      <c r="MT83" s="150">
        <v>318.64</v>
      </c>
      <c r="MU83" s="150">
        <v>331.09</v>
      </c>
      <c r="MV83" s="150">
        <v>331.09</v>
      </c>
      <c r="MW83" s="150">
        <v>331.09</v>
      </c>
      <c r="MX83" s="150">
        <v>331.09</v>
      </c>
      <c r="MY83" s="150"/>
      <c r="MZ83" s="150"/>
      <c r="NA83" s="88">
        <f t="shared" si="309"/>
        <v>0</v>
      </c>
      <c r="NB83" s="8">
        <v>0</v>
      </c>
      <c r="NC83" s="8">
        <v>0</v>
      </c>
      <c r="ND83" s="8">
        <v>0</v>
      </c>
      <c r="NE83" s="8">
        <v>0</v>
      </c>
      <c r="NF83" s="8">
        <v>0</v>
      </c>
      <c r="NG83" s="8">
        <v>0</v>
      </c>
      <c r="NH83" s="8">
        <v>0</v>
      </c>
      <c r="NI83" s="8">
        <v>0</v>
      </c>
      <c r="NJ83" s="8">
        <v>0</v>
      </c>
      <c r="NK83" s="8">
        <v>0</v>
      </c>
      <c r="NL83" s="8"/>
      <c r="NM83" s="8"/>
      <c r="NN83" s="150">
        <f t="shared" si="310"/>
        <v>-3236.2000000000003</v>
      </c>
      <c r="NO83" s="88">
        <f t="shared" si="205"/>
        <v>-3236.2000000000003</v>
      </c>
      <c r="NP83" s="88">
        <f t="shared" si="206"/>
        <v>0</v>
      </c>
      <c r="NQ83" s="86">
        <f t="shared" si="207"/>
        <v>2264.5799999999995</v>
      </c>
      <c r="NR83" s="289">
        <f t="shared" si="208"/>
        <v>1789.98</v>
      </c>
      <c r="NS83" s="288">
        <f t="shared" si="209"/>
        <v>-474.59999999999945</v>
      </c>
      <c r="NT83" s="88">
        <f t="shared" si="210"/>
        <v>-474.59999999999945</v>
      </c>
      <c r="NU83" s="88">
        <f t="shared" si="211"/>
        <v>0</v>
      </c>
      <c r="NV83" s="290">
        <f t="shared" si="311"/>
        <v>899.58</v>
      </c>
      <c r="NW83" s="290">
        <v>81.67</v>
      </c>
      <c r="NX83" s="143">
        <v>81.67</v>
      </c>
      <c r="NY83" s="143">
        <v>81.67</v>
      </c>
      <c r="NZ83" s="290">
        <v>81.67</v>
      </c>
      <c r="OA83" s="290">
        <v>81.67</v>
      </c>
      <c r="OB83" s="290">
        <v>81.67</v>
      </c>
      <c r="OC83" s="290">
        <v>102.39</v>
      </c>
      <c r="OD83" s="290">
        <v>102.39</v>
      </c>
      <c r="OE83" s="290">
        <v>102.39</v>
      </c>
      <c r="OF83" s="290">
        <v>102.39</v>
      </c>
      <c r="OG83" s="290"/>
      <c r="OH83" s="290"/>
      <c r="OI83" s="8">
        <f t="shared" si="312"/>
        <v>0</v>
      </c>
      <c r="OJ83" s="8">
        <v>0</v>
      </c>
      <c r="OK83" s="8">
        <v>0</v>
      </c>
      <c r="OL83" s="8">
        <v>0</v>
      </c>
      <c r="OM83" s="8"/>
      <c r="ON83" s="8">
        <v>0</v>
      </c>
      <c r="OO83" s="8">
        <v>0</v>
      </c>
      <c r="OP83" s="8">
        <v>0</v>
      </c>
      <c r="OQ83" s="8">
        <v>0</v>
      </c>
      <c r="OR83" s="8">
        <v>0</v>
      </c>
      <c r="OS83" s="8">
        <v>0</v>
      </c>
      <c r="OT83" s="8"/>
      <c r="OU83" s="8"/>
      <c r="OV83" s="143">
        <f t="shared" si="313"/>
        <v>-899.58</v>
      </c>
      <c r="OW83" s="8">
        <f t="shared" si="212"/>
        <v>-899.58</v>
      </c>
      <c r="OX83" s="8">
        <f t="shared" si="213"/>
        <v>0</v>
      </c>
      <c r="OY83" s="290">
        <f t="shared" si="314"/>
        <v>861.21999999999991</v>
      </c>
      <c r="OZ83" s="290">
        <v>82.09</v>
      </c>
      <c r="PA83" s="143">
        <v>82.09</v>
      </c>
      <c r="PB83" s="143">
        <v>82.09</v>
      </c>
      <c r="PC83" s="143">
        <v>82.09</v>
      </c>
      <c r="PD83" s="143">
        <v>82.09</v>
      </c>
      <c r="PE83" s="143">
        <v>82.09</v>
      </c>
      <c r="PF83" s="143">
        <v>92.17</v>
      </c>
      <c r="PG83" s="143">
        <v>92.17</v>
      </c>
      <c r="PH83" s="143">
        <v>92.17</v>
      </c>
      <c r="PI83" s="143">
        <v>92.17</v>
      </c>
      <c r="PJ83" s="143"/>
      <c r="PK83" s="143"/>
      <c r="PL83" s="8">
        <f t="shared" si="315"/>
        <v>0</v>
      </c>
      <c r="PM83" s="290">
        <v>0</v>
      </c>
      <c r="PN83" s="290">
        <v>0</v>
      </c>
      <c r="PO83" s="290">
        <v>0</v>
      </c>
      <c r="PP83" s="290">
        <v>0</v>
      </c>
      <c r="PQ83" s="290">
        <v>0</v>
      </c>
      <c r="PR83" s="290">
        <v>0</v>
      </c>
      <c r="PS83" s="290">
        <v>0</v>
      </c>
      <c r="PT83" s="290">
        <v>0</v>
      </c>
      <c r="PU83" s="290">
        <v>0</v>
      </c>
      <c r="PV83" s="290">
        <v>0</v>
      </c>
      <c r="PW83" s="290"/>
      <c r="PX83" s="290"/>
      <c r="PY83" s="143">
        <f t="shared" si="316"/>
        <v>-861.21999999999991</v>
      </c>
      <c r="PZ83" s="8">
        <f t="shared" si="214"/>
        <v>-861.21999999999991</v>
      </c>
      <c r="QA83" s="8">
        <f t="shared" si="215"/>
        <v>0</v>
      </c>
      <c r="QB83" s="290">
        <f t="shared" si="317"/>
        <v>69.319999999999993</v>
      </c>
      <c r="QC83" s="290">
        <v>6.14</v>
      </c>
      <c r="QD83" s="143">
        <v>6.14</v>
      </c>
      <c r="QE83" s="143">
        <v>6.14</v>
      </c>
      <c r="QF83" s="143">
        <v>6.14</v>
      </c>
      <c r="QG83" s="143">
        <v>6.14</v>
      </c>
      <c r="QH83" s="143">
        <v>6.14</v>
      </c>
      <c r="QI83" s="143">
        <v>8.1199999999999992</v>
      </c>
      <c r="QJ83" s="143">
        <v>8.1199999999999992</v>
      </c>
      <c r="QK83" s="143">
        <v>8.1199999999999992</v>
      </c>
      <c r="QL83" s="143">
        <v>8.1199999999999992</v>
      </c>
      <c r="QM83" s="143"/>
      <c r="QN83" s="143"/>
      <c r="QO83" s="8">
        <f t="shared" si="318"/>
        <v>1789.98</v>
      </c>
      <c r="QP83" s="290">
        <v>1789.98</v>
      </c>
      <c r="QQ83" s="290">
        <v>0</v>
      </c>
      <c r="QR83" s="290">
        <v>0</v>
      </c>
      <c r="QS83" s="290"/>
      <c r="QT83" s="290">
        <v>0</v>
      </c>
      <c r="QU83" s="290"/>
      <c r="QV83" s="290"/>
      <c r="QW83" s="290">
        <v>0</v>
      </c>
      <c r="QX83" s="290"/>
      <c r="QY83" s="290">
        <v>0</v>
      </c>
      <c r="QZ83" s="290"/>
      <c r="RA83" s="290"/>
      <c r="RB83" s="143">
        <f t="shared" si="319"/>
        <v>1720.66</v>
      </c>
      <c r="RC83" s="8">
        <f t="shared" si="216"/>
        <v>0</v>
      </c>
      <c r="RD83" s="8">
        <f t="shared" si="217"/>
        <v>1720.66</v>
      </c>
      <c r="RE83" s="290">
        <f t="shared" si="320"/>
        <v>334.24</v>
      </c>
      <c r="RF83" s="8">
        <v>30.38</v>
      </c>
      <c r="RG83" s="143">
        <v>30.38</v>
      </c>
      <c r="RH83" s="143">
        <v>30.38</v>
      </c>
      <c r="RI83" s="143">
        <v>30.38</v>
      </c>
      <c r="RJ83" s="143">
        <v>30.38</v>
      </c>
      <c r="RK83" s="143">
        <v>30.38</v>
      </c>
      <c r="RL83" s="292">
        <v>37.99</v>
      </c>
      <c r="RM83" s="143">
        <v>37.99</v>
      </c>
      <c r="RN83" s="143">
        <v>37.99</v>
      </c>
      <c r="RO83" s="143">
        <v>37.99</v>
      </c>
      <c r="RP83" s="143"/>
      <c r="RQ83" s="143"/>
      <c r="RR83" s="8">
        <f t="shared" si="321"/>
        <v>0</v>
      </c>
      <c r="RS83" s="290">
        <v>0</v>
      </c>
      <c r="RT83" s="290"/>
      <c r="RU83" s="290">
        <v>0</v>
      </c>
      <c r="RV83" s="290">
        <v>0</v>
      </c>
      <c r="RW83" s="290">
        <v>0</v>
      </c>
      <c r="RX83" s="290">
        <v>0</v>
      </c>
      <c r="RY83" s="290"/>
      <c r="RZ83" s="290">
        <v>0</v>
      </c>
      <c r="SA83" s="290">
        <v>0</v>
      </c>
      <c r="SB83" s="290">
        <v>0</v>
      </c>
      <c r="SC83" s="290"/>
      <c r="SD83" s="290"/>
      <c r="SE83" s="8">
        <f t="shared" si="218"/>
        <v>-334.24</v>
      </c>
      <c r="SF83" s="8">
        <f t="shared" si="219"/>
        <v>-334.24</v>
      </c>
      <c r="SG83" s="8">
        <f t="shared" si="220"/>
        <v>0</v>
      </c>
      <c r="SH83" s="290">
        <f t="shared" si="322"/>
        <v>0</v>
      </c>
      <c r="SI83" s="290">
        <v>0</v>
      </c>
      <c r="SJ83" s="143">
        <v>0</v>
      </c>
      <c r="SK83" s="143">
        <v>0</v>
      </c>
      <c r="SL83" s="143">
        <v>0</v>
      </c>
      <c r="SM83" s="143">
        <v>0</v>
      </c>
      <c r="SN83" s="143">
        <v>0</v>
      </c>
      <c r="SO83" s="143">
        <v>0</v>
      </c>
      <c r="SP83" s="143">
        <v>0</v>
      </c>
      <c r="SQ83" s="143">
        <v>0</v>
      </c>
      <c r="SR83" s="143">
        <v>0</v>
      </c>
      <c r="SS83" s="143"/>
      <c r="ST83" s="143"/>
      <c r="SU83" s="8">
        <f t="shared" si="323"/>
        <v>0</v>
      </c>
      <c r="SV83" s="290">
        <v>0</v>
      </c>
      <c r="SW83" s="290">
        <v>0</v>
      </c>
      <c r="SX83" s="290">
        <v>0</v>
      </c>
      <c r="SY83" s="290">
        <v>0</v>
      </c>
      <c r="SZ83" s="290">
        <v>0</v>
      </c>
      <c r="TA83" s="290"/>
      <c r="TB83" s="290"/>
      <c r="TC83" s="290">
        <v>0</v>
      </c>
      <c r="TD83" s="290">
        <v>0</v>
      </c>
      <c r="TE83" s="290">
        <f>VLOOKUP(C83,'[2]Фін.рез.(витрати)'!$C$8:$AH$94,32,0)</f>
        <v>0</v>
      </c>
      <c r="TF83" s="290"/>
      <c r="TG83" s="290"/>
      <c r="TH83" s="8">
        <f t="shared" si="221"/>
        <v>0</v>
      </c>
      <c r="TI83" s="8">
        <f t="shared" si="222"/>
        <v>0</v>
      </c>
      <c r="TJ83" s="8">
        <f t="shared" si="223"/>
        <v>0</v>
      </c>
      <c r="TK83" s="290">
        <f t="shared" si="324"/>
        <v>84.18</v>
      </c>
      <c r="TL83" s="290">
        <v>7.41</v>
      </c>
      <c r="TM83" s="143">
        <v>7.41</v>
      </c>
      <c r="TN83" s="143">
        <v>7.41</v>
      </c>
      <c r="TO83" s="143">
        <v>7.41</v>
      </c>
      <c r="TP83" s="143">
        <v>7.41</v>
      </c>
      <c r="TQ83" s="143">
        <v>7.41</v>
      </c>
      <c r="TR83" s="143">
        <v>9.93</v>
      </c>
      <c r="TS83" s="143">
        <v>9.93</v>
      </c>
      <c r="TT83" s="143">
        <v>9.93</v>
      </c>
      <c r="TU83" s="143">
        <v>9.93</v>
      </c>
      <c r="TV83" s="143"/>
      <c r="TW83" s="143"/>
      <c r="TX83" s="8">
        <f t="shared" si="325"/>
        <v>0</v>
      </c>
      <c r="TY83" s="290">
        <v>0</v>
      </c>
      <c r="TZ83" s="290">
        <v>0</v>
      </c>
      <c r="UA83" s="290">
        <v>0</v>
      </c>
      <c r="UB83" s="290">
        <v>0</v>
      </c>
      <c r="UC83" s="290">
        <v>0</v>
      </c>
      <c r="UD83" s="290">
        <v>0</v>
      </c>
      <c r="UE83" s="290">
        <v>0</v>
      </c>
      <c r="UF83" s="290">
        <v>0</v>
      </c>
      <c r="UG83" s="290">
        <v>0</v>
      </c>
      <c r="UH83" s="290">
        <f>VLOOKUP(C83,'[2]Фін.рез.(витрати)'!$C$8:$AI$94,33,0)</f>
        <v>0</v>
      </c>
      <c r="UI83" s="290"/>
      <c r="UJ83" s="290"/>
      <c r="UK83" s="8">
        <f t="shared" si="224"/>
        <v>-84.18</v>
      </c>
      <c r="UL83" s="8">
        <f t="shared" si="225"/>
        <v>-84.18</v>
      </c>
      <c r="UM83" s="8">
        <f t="shared" si="226"/>
        <v>0</v>
      </c>
      <c r="UN83" s="290">
        <f t="shared" si="326"/>
        <v>16.039999999999996</v>
      </c>
      <c r="UO83" s="290">
        <v>1.42</v>
      </c>
      <c r="UP83" s="143">
        <v>1.42</v>
      </c>
      <c r="UQ83" s="143">
        <v>1.42</v>
      </c>
      <c r="UR83" s="143">
        <v>1.42</v>
      </c>
      <c r="US83" s="143">
        <v>1.42</v>
      </c>
      <c r="UT83" s="143">
        <v>1.42</v>
      </c>
      <c r="UU83" s="143">
        <v>1.88</v>
      </c>
      <c r="UV83" s="143">
        <v>1.88</v>
      </c>
      <c r="UW83" s="143">
        <v>1.88</v>
      </c>
      <c r="UX83" s="143">
        <v>1.88</v>
      </c>
      <c r="UY83" s="143"/>
      <c r="UZ83" s="143"/>
      <c r="VA83" s="8">
        <f t="shared" si="227"/>
        <v>0</v>
      </c>
      <c r="VB83" s="143"/>
      <c r="VC83" s="143"/>
      <c r="VD83" s="143"/>
      <c r="VE83" s="143"/>
      <c r="VF83" s="143"/>
      <c r="VG83" s="143"/>
      <c r="VH83" s="143"/>
      <c r="VI83" s="143"/>
      <c r="VJ83" s="143"/>
      <c r="VK83" s="143"/>
      <c r="VL83" s="143"/>
      <c r="VM83" s="143"/>
      <c r="VN83" s="8">
        <f t="shared" si="228"/>
        <v>-16.039999999999996</v>
      </c>
      <c r="VO83" s="8">
        <f t="shared" si="229"/>
        <v>-16.039999999999996</v>
      </c>
      <c r="VP83" s="8">
        <f t="shared" si="230"/>
        <v>0</v>
      </c>
      <c r="VQ83" s="88">
        <f t="shared" si="231"/>
        <v>0</v>
      </c>
      <c r="VR83" s="150"/>
      <c r="VS83" s="150"/>
      <c r="VT83" s="150"/>
      <c r="VU83" s="150"/>
      <c r="VV83" s="150"/>
      <c r="VW83" s="150"/>
      <c r="VX83" s="150"/>
      <c r="VY83" s="150"/>
      <c r="VZ83" s="150"/>
      <c r="WA83" s="150"/>
      <c r="WB83" s="150"/>
      <c r="WC83" s="150"/>
      <c r="WD83" s="88">
        <f t="shared" si="232"/>
        <v>0</v>
      </c>
      <c r="WE83" s="143"/>
      <c r="WF83" s="143"/>
      <c r="WG83" s="143"/>
      <c r="WH83" s="143"/>
      <c r="WI83" s="143"/>
      <c r="WJ83" s="143"/>
      <c r="WK83" s="143"/>
      <c r="WL83" s="143"/>
      <c r="WM83" s="143"/>
      <c r="WN83" s="143"/>
      <c r="WO83" s="143"/>
      <c r="WP83" s="143"/>
      <c r="WQ83" s="88">
        <f t="shared" si="233"/>
        <v>0</v>
      </c>
      <c r="WR83" s="88">
        <f t="shared" si="234"/>
        <v>0</v>
      </c>
      <c r="WS83" s="88">
        <f t="shared" si="235"/>
        <v>0</v>
      </c>
      <c r="WT83" s="291">
        <f t="shared" si="327"/>
        <v>2979.7599999999998</v>
      </c>
      <c r="WU83" s="291">
        <v>259.74</v>
      </c>
      <c r="WV83" s="150">
        <v>259.74</v>
      </c>
      <c r="WW83" s="150">
        <v>259.74</v>
      </c>
      <c r="WX83" s="150">
        <v>259.74</v>
      </c>
      <c r="WY83" s="150">
        <v>259.74</v>
      </c>
      <c r="WZ83" s="150">
        <v>259.74</v>
      </c>
      <c r="XA83" s="150">
        <v>355.33</v>
      </c>
      <c r="XB83" s="150">
        <v>355.33</v>
      </c>
      <c r="XC83" s="150">
        <v>355.33</v>
      </c>
      <c r="XD83" s="150">
        <v>355.33</v>
      </c>
      <c r="XE83" s="150"/>
      <c r="XF83" s="150"/>
      <c r="XG83" s="291">
        <f t="shared" si="328"/>
        <v>5553.2076621210572</v>
      </c>
      <c r="XH83" s="290">
        <v>585.68320857240565</v>
      </c>
      <c r="XI83" s="290">
        <v>503.73002073379405</v>
      </c>
      <c r="XJ83" s="290"/>
      <c r="XK83" s="290">
        <v>285.54943925119221</v>
      </c>
      <c r="XL83" s="290">
        <v>577.58505538759096</v>
      </c>
      <c r="XM83" s="290">
        <v>733.81396936406543</v>
      </c>
      <c r="XN83" s="290">
        <v>775.50212313700035</v>
      </c>
      <c r="XO83" s="290">
        <v>765.99409174108587</v>
      </c>
      <c r="XP83" s="290">
        <v>589.8208043321963</v>
      </c>
      <c r="XQ83" s="290">
        <f>VLOOKUP(C83,'[2]Фін.рез.(витрати)'!$C$8:$AL$94,36,0)</f>
        <v>735.52894960172557</v>
      </c>
      <c r="XR83" s="290"/>
      <c r="XS83" s="290"/>
      <c r="XT83" s="88">
        <f t="shared" si="236"/>
        <v>2573.4476621210574</v>
      </c>
      <c r="XU83" s="88">
        <f t="shared" si="237"/>
        <v>0</v>
      </c>
      <c r="XV83" s="88">
        <f t="shared" si="238"/>
        <v>2573.4476621210574</v>
      </c>
      <c r="XW83" s="291">
        <f t="shared" si="329"/>
        <v>1965.7400000000005</v>
      </c>
      <c r="XX83" s="291">
        <v>173.69</v>
      </c>
      <c r="XY83" s="150">
        <v>173.69</v>
      </c>
      <c r="XZ83" s="150">
        <v>173.69</v>
      </c>
      <c r="YA83" s="150">
        <v>173.69</v>
      </c>
      <c r="YB83" s="150">
        <v>173.69</v>
      </c>
      <c r="YC83" s="150">
        <v>173.69</v>
      </c>
      <c r="YD83" s="150">
        <v>230.9</v>
      </c>
      <c r="YE83" s="150">
        <v>230.9</v>
      </c>
      <c r="YF83" s="150">
        <v>230.9</v>
      </c>
      <c r="YG83" s="150">
        <v>230.9</v>
      </c>
      <c r="YH83" s="150"/>
      <c r="YI83" s="150"/>
      <c r="YJ83" s="88">
        <f t="shared" si="330"/>
        <v>2418.7102179886274</v>
      </c>
      <c r="YK83" s="290">
        <v>281.26034300546041</v>
      </c>
      <c r="YL83" s="290">
        <v>211.49924410856769</v>
      </c>
      <c r="YM83" s="290">
        <v>216.44668663630043</v>
      </c>
      <c r="YN83" s="290">
        <v>210.48355920944559</v>
      </c>
      <c r="YO83" s="290">
        <v>207.6011730790851</v>
      </c>
      <c r="YP83" s="290">
        <v>270.82467089817891</v>
      </c>
      <c r="YQ83" s="290">
        <v>259.75196217633533</v>
      </c>
      <c r="YR83" s="290">
        <v>256.94133701959356</v>
      </c>
      <c r="YS83" s="290">
        <v>248.63561877377197</v>
      </c>
      <c r="YT83" s="290">
        <f>VLOOKUP(C83,'[2]Фін.рез.(витрати)'!$C$8:$AM$94,37,0)</f>
        <v>255.26562308188855</v>
      </c>
      <c r="YU83" s="290"/>
      <c r="YV83" s="290"/>
      <c r="YW83" s="143">
        <f t="shared" si="331"/>
        <v>452.97021798862693</v>
      </c>
      <c r="YX83" s="88">
        <f t="shared" si="239"/>
        <v>0</v>
      </c>
      <c r="YY83" s="88">
        <f t="shared" si="240"/>
        <v>452.97021798862693</v>
      </c>
      <c r="YZ83" s="291">
        <f t="shared" si="332"/>
        <v>1448.4</v>
      </c>
      <c r="ZA83" s="291">
        <v>137.1</v>
      </c>
      <c r="ZB83" s="150">
        <v>137.1</v>
      </c>
      <c r="ZC83" s="150">
        <v>137.1</v>
      </c>
      <c r="ZD83" s="150">
        <v>137.1</v>
      </c>
      <c r="ZE83" s="150">
        <v>137.1</v>
      </c>
      <c r="ZF83" s="150">
        <v>137.1</v>
      </c>
      <c r="ZG83" s="150">
        <v>156.44999999999999</v>
      </c>
      <c r="ZH83" s="150">
        <v>156.44999999999999</v>
      </c>
      <c r="ZI83" s="150">
        <v>156.44999999999999</v>
      </c>
      <c r="ZJ83" s="150">
        <v>156.44999999999999</v>
      </c>
      <c r="ZK83" s="150"/>
      <c r="ZL83" s="150"/>
      <c r="ZM83" s="88">
        <f t="shared" si="333"/>
        <v>2362.6594900876235</v>
      </c>
      <c r="ZN83" s="291"/>
      <c r="ZO83" s="290">
        <v>305.44833316020373</v>
      </c>
      <c r="ZP83" s="290">
        <v>1500.5315747132267</v>
      </c>
      <c r="ZQ83" s="290">
        <v>556.67958221419326</v>
      </c>
      <c r="ZR83" s="290"/>
      <c r="ZS83" s="290"/>
      <c r="ZT83" s="290"/>
      <c r="ZU83" s="290"/>
      <c r="ZV83" s="290"/>
      <c r="ZW83" s="290"/>
      <c r="ZX83" s="290"/>
      <c r="ZY83" s="290"/>
      <c r="ZZ83" s="88">
        <f t="shared" si="241"/>
        <v>914.25949008762336</v>
      </c>
      <c r="AAA83" s="88">
        <f t="shared" si="242"/>
        <v>0</v>
      </c>
      <c r="AAB83" s="88">
        <f t="shared" si="243"/>
        <v>914.25949008762336</v>
      </c>
      <c r="AAC83" s="291">
        <f t="shared" si="334"/>
        <v>0</v>
      </c>
      <c r="AAD83" s="291">
        <v>0</v>
      </c>
      <c r="AAE83" s="150">
        <v>0</v>
      </c>
      <c r="AAF83" s="150">
        <v>0</v>
      </c>
      <c r="AAG83" s="150">
        <v>0</v>
      </c>
      <c r="AAH83" s="150">
        <v>0</v>
      </c>
      <c r="AAI83" s="150">
        <v>0</v>
      </c>
      <c r="AAJ83" s="150">
        <v>0</v>
      </c>
      <c r="AAK83" s="150">
        <v>0</v>
      </c>
      <c r="AAL83" s="150">
        <v>0</v>
      </c>
      <c r="AAM83" s="150">
        <v>0</v>
      </c>
      <c r="AAN83" s="150"/>
      <c r="AAO83" s="150"/>
      <c r="AAP83" s="88">
        <f t="shared" si="335"/>
        <v>0</v>
      </c>
      <c r="AAQ83" s="290">
        <v>0</v>
      </c>
      <c r="AAR83" s="290">
        <v>0</v>
      </c>
      <c r="AAS83" s="290">
        <v>0</v>
      </c>
      <c r="AAT83" s="290">
        <v>0</v>
      </c>
      <c r="AAU83" s="290">
        <v>0</v>
      </c>
      <c r="AAV83" s="290">
        <v>0</v>
      </c>
      <c r="AAW83" s="290">
        <v>0</v>
      </c>
      <c r="AAX83" s="290">
        <v>0</v>
      </c>
      <c r="AAY83" s="290">
        <v>0</v>
      </c>
      <c r="AAZ83" s="290">
        <f>VLOOKUP(C83,'[2]Фін.рез.(витрати)'!$C$8:$AO$94,39,0)</f>
        <v>0</v>
      </c>
      <c r="ABA83" s="290"/>
      <c r="ABB83" s="290"/>
      <c r="ABC83" s="88">
        <f t="shared" si="244"/>
        <v>0</v>
      </c>
      <c r="ABD83" s="88">
        <f t="shared" si="245"/>
        <v>0</v>
      </c>
      <c r="ABE83" s="88">
        <f t="shared" si="246"/>
        <v>0</v>
      </c>
      <c r="ABF83" s="291">
        <f t="shared" si="336"/>
        <v>0</v>
      </c>
      <c r="ABG83" s="291">
        <v>0</v>
      </c>
      <c r="ABH83" s="150">
        <v>0</v>
      </c>
      <c r="ABI83" s="150">
        <v>0</v>
      </c>
      <c r="ABJ83" s="150">
        <v>0</v>
      </c>
      <c r="ABK83" s="150">
        <v>0</v>
      </c>
      <c r="ABL83" s="150">
        <v>0</v>
      </c>
      <c r="ABM83" s="150">
        <v>0</v>
      </c>
      <c r="ABN83" s="150">
        <v>0</v>
      </c>
      <c r="ABO83" s="150">
        <v>0</v>
      </c>
      <c r="ABP83" s="150">
        <v>0</v>
      </c>
      <c r="ABQ83" s="150"/>
      <c r="ABR83" s="150"/>
      <c r="ABS83" s="88">
        <f t="shared" si="337"/>
        <v>0</v>
      </c>
      <c r="ABT83" s="290">
        <v>0</v>
      </c>
      <c r="ABU83" s="290"/>
      <c r="ABV83" s="290"/>
      <c r="ABW83" s="290"/>
      <c r="ABX83" s="290"/>
      <c r="ABY83" s="290"/>
      <c r="ABZ83" s="290"/>
      <c r="ACA83" s="290">
        <v>0</v>
      </c>
      <c r="ACB83" s="290">
        <v>0</v>
      </c>
      <c r="ACC83" s="290">
        <f>VLOOKUP(C83,'[2]Фін.рез.(витрати)'!$C$8:$AP$94,40,0)</f>
        <v>0</v>
      </c>
      <c r="ACD83" s="290"/>
      <c r="ACE83" s="290"/>
      <c r="ACF83" s="88">
        <f t="shared" si="247"/>
        <v>0</v>
      </c>
      <c r="ACG83" s="88">
        <f t="shared" si="248"/>
        <v>0</v>
      </c>
      <c r="ACH83" s="88">
        <f t="shared" si="249"/>
        <v>0</v>
      </c>
      <c r="ACI83" s="86">
        <f t="shared" si="250"/>
        <v>76.940000000000012</v>
      </c>
      <c r="ACJ83" s="88">
        <f t="shared" si="251"/>
        <v>28.482163200000002</v>
      </c>
      <c r="ACK83" s="288">
        <f t="shared" si="252"/>
        <v>-48.45783680000001</v>
      </c>
      <c r="ACL83" s="88">
        <f t="shared" si="253"/>
        <v>-48.45783680000001</v>
      </c>
      <c r="ACM83" s="88">
        <f t="shared" si="254"/>
        <v>0</v>
      </c>
      <c r="ACN83" s="290">
        <f t="shared" si="338"/>
        <v>76.940000000000012</v>
      </c>
      <c r="ACO83" s="290">
        <v>7.93</v>
      </c>
      <c r="ACP83" s="143">
        <v>7.93</v>
      </c>
      <c r="ACQ83" s="143">
        <v>7.93</v>
      </c>
      <c r="ACR83" s="143">
        <v>7.93</v>
      </c>
      <c r="ACS83" s="143">
        <v>7.93</v>
      </c>
      <c r="ACT83" s="143">
        <v>7.93</v>
      </c>
      <c r="ACU83" s="143">
        <v>7.34</v>
      </c>
      <c r="ACV83" s="143">
        <v>7.34</v>
      </c>
      <c r="ACW83" s="143">
        <v>7.34</v>
      </c>
      <c r="ACX83" s="143">
        <v>7.34</v>
      </c>
      <c r="ACY83" s="143"/>
      <c r="ACZ83" s="143"/>
      <c r="ADA83" s="8">
        <f t="shared" si="339"/>
        <v>28.482163200000002</v>
      </c>
      <c r="ADB83" s="290">
        <v>0</v>
      </c>
      <c r="ADC83" s="290">
        <v>0</v>
      </c>
      <c r="ADD83" s="290">
        <v>4.0867991999999997</v>
      </c>
      <c r="ADE83" s="290">
        <v>4.0660740000000004</v>
      </c>
      <c r="ADF83" s="290">
        <v>0</v>
      </c>
      <c r="ADG83" s="290">
        <v>16.339644</v>
      </c>
      <c r="ADH83" s="290">
        <v>3.989646</v>
      </c>
      <c r="ADI83" s="290">
        <v>0</v>
      </c>
      <c r="ADJ83" s="290">
        <v>0</v>
      </c>
      <c r="ADK83" s="290">
        <f>VLOOKUP(C83,'[2]Фін.рез.(витрати)'!$C$8:$AR$94,42,0)</f>
        <v>0</v>
      </c>
      <c r="ADL83" s="290"/>
      <c r="ADM83" s="290"/>
      <c r="ADN83" s="8">
        <f t="shared" si="255"/>
        <v>-48.45783680000001</v>
      </c>
      <c r="ADO83" s="8">
        <f t="shared" si="256"/>
        <v>-48.45783680000001</v>
      </c>
      <c r="ADP83" s="8">
        <f t="shared" si="257"/>
        <v>0</v>
      </c>
      <c r="ADQ83" s="290">
        <f t="shared" si="340"/>
        <v>0</v>
      </c>
      <c r="ADR83" s="290">
        <v>0</v>
      </c>
      <c r="ADS83" s="143">
        <v>0</v>
      </c>
      <c r="ADT83" s="143">
        <v>0</v>
      </c>
      <c r="ADU83" s="143">
        <v>0</v>
      </c>
      <c r="ADV83" s="143">
        <v>0</v>
      </c>
      <c r="ADW83" s="143">
        <v>0</v>
      </c>
      <c r="ADX83" s="143">
        <v>0</v>
      </c>
      <c r="ADY83" s="143">
        <v>0</v>
      </c>
      <c r="ADZ83" s="143">
        <v>0</v>
      </c>
      <c r="AEA83" s="143">
        <v>0</v>
      </c>
      <c r="AEB83" s="143"/>
      <c r="AEC83" s="143"/>
      <c r="AED83" s="8">
        <f t="shared" si="341"/>
        <v>0</v>
      </c>
      <c r="AEE83" s="290">
        <v>0</v>
      </c>
      <c r="AEF83" s="290">
        <v>0</v>
      </c>
      <c r="AEG83" s="290">
        <v>0</v>
      </c>
      <c r="AEH83" s="290">
        <v>0</v>
      </c>
      <c r="AEI83" s="290">
        <v>0</v>
      </c>
      <c r="AEJ83" s="290">
        <v>0</v>
      </c>
      <c r="AEK83" s="290">
        <v>0</v>
      </c>
      <c r="AEL83" s="290">
        <v>0</v>
      </c>
      <c r="AEM83" s="290">
        <v>0</v>
      </c>
      <c r="AEN83" s="290">
        <f>VLOOKUP(C83,'[2]Фін.рез.(витрати)'!$C$8:$AS$94,43,0)</f>
        <v>0</v>
      </c>
      <c r="AEO83" s="290"/>
      <c r="AEP83" s="290"/>
      <c r="AEQ83" s="8">
        <f t="shared" si="258"/>
        <v>0</v>
      </c>
      <c r="AER83" s="8">
        <f t="shared" si="259"/>
        <v>0</v>
      </c>
      <c r="AES83" s="8">
        <f t="shared" si="260"/>
        <v>0</v>
      </c>
      <c r="AET83" s="290">
        <f t="shared" si="342"/>
        <v>0</v>
      </c>
      <c r="AEU83" s="290"/>
      <c r="AEV83" s="143"/>
      <c r="AEW83" s="143"/>
      <c r="AEX83" s="143"/>
      <c r="AEY83" s="143"/>
      <c r="AEZ83" s="143"/>
      <c r="AFA83" s="143"/>
      <c r="AFB83" s="143"/>
      <c r="AFC83" s="143"/>
      <c r="AFD83" s="143"/>
      <c r="AFE83" s="143"/>
      <c r="AFF83" s="143"/>
      <c r="AFG83" s="8">
        <f t="shared" si="343"/>
        <v>0</v>
      </c>
      <c r="AFH83" s="290"/>
      <c r="AFI83" s="290"/>
      <c r="AFJ83" s="290"/>
      <c r="AFK83" s="290"/>
      <c r="AFL83" s="290"/>
      <c r="AFM83" s="290"/>
      <c r="AFN83" s="290"/>
      <c r="AFO83" s="290"/>
      <c r="AFP83" s="290"/>
      <c r="AFQ83" s="290"/>
      <c r="AFR83" s="290"/>
      <c r="AFS83" s="290"/>
      <c r="AFT83" s="8">
        <f t="shared" si="261"/>
        <v>0</v>
      </c>
      <c r="AFU83" s="8">
        <f t="shared" si="262"/>
        <v>0</v>
      </c>
      <c r="AFV83" s="94">
        <f t="shared" si="263"/>
        <v>0</v>
      </c>
      <c r="AFW83" s="293">
        <f t="shared" si="264"/>
        <v>17822.14</v>
      </c>
      <c r="AFX83" s="294">
        <f t="shared" si="265"/>
        <v>19168.870303045154</v>
      </c>
      <c r="AFY83" s="295">
        <f t="shared" si="266"/>
        <v>1346.7303030451549</v>
      </c>
      <c r="AFZ83" s="8">
        <f t="shared" si="344"/>
        <v>0</v>
      </c>
      <c r="AGA83" s="95">
        <f t="shared" si="345"/>
        <v>1346.7303030451549</v>
      </c>
      <c r="AGB83" s="296">
        <f t="shared" si="267"/>
        <v>21386.567999999999</v>
      </c>
      <c r="AGC83" s="295">
        <f t="shared" si="267"/>
        <v>23002.644363654184</v>
      </c>
      <c r="AGD83" s="295">
        <f t="shared" si="268"/>
        <v>1616.0763636541851</v>
      </c>
      <c r="AGE83" s="8">
        <f t="shared" si="269"/>
        <v>0</v>
      </c>
      <c r="AGF83" s="94">
        <f t="shared" si="270"/>
        <v>1616.0763636541851</v>
      </c>
      <c r="AGG83" s="107">
        <f t="shared" si="346"/>
        <v>1069.3284000000001</v>
      </c>
      <c r="AGH83" s="140">
        <f t="shared" si="347"/>
        <v>1150.1322181827093</v>
      </c>
      <c r="AGI83" s="295">
        <f t="shared" si="271"/>
        <v>80.803818182709165</v>
      </c>
      <c r="AGJ83" s="8">
        <f t="shared" si="272"/>
        <v>0</v>
      </c>
      <c r="AGK83" s="95">
        <f t="shared" si="273"/>
        <v>80.803818182709165</v>
      </c>
      <c r="AGL83" s="108">
        <f t="shared" si="348"/>
        <v>22455.896399999998</v>
      </c>
      <c r="AGM83" s="108">
        <f t="shared" si="348"/>
        <v>24152.776581836893</v>
      </c>
      <c r="AGN83" s="297">
        <f t="shared" si="99"/>
        <v>1696.8801818368956</v>
      </c>
      <c r="AGO83" s="108">
        <f t="shared" si="274"/>
        <v>0</v>
      </c>
      <c r="AGP83" s="109">
        <f t="shared" si="275"/>
        <v>1696.8801818368956</v>
      </c>
      <c r="AGQ83" s="139">
        <f t="shared" si="349"/>
        <v>4.7619047619047616E-2</v>
      </c>
      <c r="AGR83" s="298"/>
      <c r="AGS83" s="298">
        <v>0.05</v>
      </c>
      <c r="AGT83" s="299"/>
      <c r="AGU83" s="177"/>
      <c r="AGV83" s="9"/>
      <c r="AGW83" s="9"/>
      <c r="AGX83" s="9"/>
      <c r="AGY83" s="9"/>
      <c r="AGZ83" s="9"/>
      <c r="AHA83" s="9"/>
      <c r="AHB83" s="9"/>
      <c r="AHC83" s="9"/>
      <c r="AHD83" s="9"/>
      <c r="AHE83" s="9"/>
      <c r="AHF83" s="9"/>
      <c r="AHG83" s="9"/>
      <c r="AHH83" s="9"/>
    </row>
    <row r="84" spans="1:892" s="141" customFormat="1" ht="12.75" outlineLevel="1" x14ac:dyDescent="0.25">
      <c r="A84" s="154">
        <v>514</v>
      </c>
      <c r="B84" s="285">
        <v>3</v>
      </c>
      <c r="C84" s="300" t="s">
        <v>1745</v>
      </c>
      <c r="D84" s="301">
        <v>2</v>
      </c>
      <c r="E84" s="149">
        <v>269</v>
      </c>
      <c r="F84" s="288">
        <f t="shared" si="177"/>
        <v>4879.4799999999996</v>
      </c>
      <c r="G84" s="289">
        <f t="shared" si="178"/>
        <v>5789.3141233024326</v>
      </c>
      <c r="H84" s="288">
        <f t="shared" si="179"/>
        <v>909.834123302433</v>
      </c>
      <c r="I84" s="88">
        <f t="shared" si="180"/>
        <v>0</v>
      </c>
      <c r="J84" s="88">
        <f t="shared" si="181"/>
        <v>909.834123302433</v>
      </c>
      <c r="K84" s="290">
        <f t="shared" si="276"/>
        <v>2196.7799999999997</v>
      </c>
      <c r="L84" s="143">
        <v>193.25</v>
      </c>
      <c r="M84" s="143">
        <v>193.25</v>
      </c>
      <c r="N84" s="143">
        <v>193.25</v>
      </c>
      <c r="O84" s="143">
        <v>193.25</v>
      </c>
      <c r="P84" s="143">
        <v>193.25</v>
      </c>
      <c r="Q84" s="143">
        <v>193.25</v>
      </c>
      <c r="R84" s="143">
        <v>259.32</v>
      </c>
      <c r="S84" s="143">
        <v>259.32</v>
      </c>
      <c r="T84" s="143">
        <v>259.32</v>
      </c>
      <c r="U84" s="143">
        <v>259.32</v>
      </c>
      <c r="V84" s="143"/>
      <c r="W84" s="143"/>
      <c r="X84" s="143">
        <f t="shared" si="277"/>
        <v>2813.0839099331683</v>
      </c>
      <c r="Y84" s="290">
        <v>0</v>
      </c>
      <c r="Z84" s="290">
        <v>0</v>
      </c>
      <c r="AA84" s="290">
        <v>0</v>
      </c>
      <c r="AB84" s="290">
        <v>1267.2685350957559</v>
      </c>
      <c r="AC84" s="290">
        <v>0</v>
      </c>
      <c r="AD84" s="290">
        <v>0</v>
      </c>
      <c r="AE84" s="290">
        <v>0</v>
      </c>
      <c r="AF84" s="290">
        <v>0</v>
      </c>
      <c r="AG84" s="290">
        <v>0</v>
      </c>
      <c r="AH84" s="290">
        <v>1545.8153748374125</v>
      </c>
      <c r="AI84" s="290"/>
      <c r="AJ84" s="290"/>
      <c r="AK84" s="143"/>
      <c r="AL84" s="143">
        <f t="shared" si="278"/>
        <v>0</v>
      </c>
      <c r="AM84" s="143">
        <f t="shared" si="182"/>
        <v>0</v>
      </c>
      <c r="AN84" s="290">
        <f t="shared" si="279"/>
        <v>298.26</v>
      </c>
      <c r="AO84" s="143">
        <v>26.25</v>
      </c>
      <c r="AP84" s="143">
        <v>26.25</v>
      </c>
      <c r="AQ84" s="143">
        <v>26.25</v>
      </c>
      <c r="AR84" s="143">
        <v>26.25</v>
      </c>
      <c r="AS84" s="143">
        <v>26.25</v>
      </c>
      <c r="AT84" s="143">
        <v>26.25</v>
      </c>
      <c r="AU84" s="143">
        <v>35.19</v>
      </c>
      <c r="AV84" s="143">
        <v>35.19</v>
      </c>
      <c r="AW84" s="143">
        <v>35.19</v>
      </c>
      <c r="AX84" s="143">
        <v>35.19</v>
      </c>
      <c r="AY84" s="143"/>
      <c r="AZ84" s="143"/>
      <c r="BA84" s="8">
        <f t="shared" si="280"/>
        <v>379.96926581138791</v>
      </c>
      <c r="BB84" s="290">
        <v>0</v>
      </c>
      <c r="BC84" s="290">
        <v>0</v>
      </c>
      <c r="BD84" s="290">
        <v>0</v>
      </c>
      <c r="BE84" s="290">
        <v>171.18085377681584</v>
      </c>
      <c r="BF84" s="290">
        <v>0</v>
      </c>
      <c r="BG84" s="290">
        <v>0</v>
      </c>
      <c r="BH84" s="290">
        <v>0</v>
      </c>
      <c r="BI84" s="290">
        <v>0</v>
      </c>
      <c r="BJ84" s="290">
        <v>0</v>
      </c>
      <c r="BK84" s="290">
        <v>208.7884120345721</v>
      </c>
      <c r="BL84" s="290"/>
      <c r="BM84" s="290"/>
      <c r="BN84" s="143"/>
      <c r="BO84" s="8">
        <f t="shared" si="183"/>
        <v>0</v>
      </c>
      <c r="BP84" s="8">
        <f t="shared" si="184"/>
        <v>0</v>
      </c>
      <c r="BQ84" s="290">
        <f t="shared" si="281"/>
        <v>107.24000000000002</v>
      </c>
      <c r="BR84" s="143">
        <v>10.199999999999999</v>
      </c>
      <c r="BS84" s="263">
        <v>10.199999999999999</v>
      </c>
      <c r="BT84" s="143">
        <v>10.199999999999999</v>
      </c>
      <c r="BU84" s="143">
        <v>10.199999999999999</v>
      </c>
      <c r="BV84" s="143">
        <v>10.199999999999999</v>
      </c>
      <c r="BW84" s="143">
        <v>10.199999999999999</v>
      </c>
      <c r="BX84" s="143">
        <v>11.51</v>
      </c>
      <c r="BY84" s="143">
        <v>11.51</v>
      </c>
      <c r="BZ84" s="143">
        <v>11.51</v>
      </c>
      <c r="CA84" s="143">
        <v>11.51</v>
      </c>
      <c r="CB84" s="143"/>
      <c r="CC84" s="143"/>
      <c r="CD84" s="290">
        <f t="shared" si="282"/>
        <v>114.61619658219999</v>
      </c>
      <c r="CE84" s="290">
        <v>11.859239185</v>
      </c>
      <c r="CF84" s="290">
        <v>11.5951389429</v>
      </c>
      <c r="CG84" s="290">
        <v>11.56791218</v>
      </c>
      <c r="CH84" s="290">
        <v>11.50924835</v>
      </c>
      <c r="CI84" s="290">
        <v>11.5622920893</v>
      </c>
      <c r="CJ84" s="290">
        <v>11.562567524999999</v>
      </c>
      <c r="CK84" s="290">
        <v>11.29291465</v>
      </c>
      <c r="CL84" s="290">
        <v>11.204689629999999</v>
      </c>
      <c r="CM84" s="290">
        <v>11.123628179999999</v>
      </c>
      <c r="CN84" s="290">
        <v>11.33856585</v>
      </c>
      <c r="CO84" s="290"/>
      <c r="CP84" s="290"/>
      <c r="CQ84" s="143"/>
      <c r="CR84" s="8">
        <f t="shared" si="185"/>
        <v>0</v>
      </c>
      <c r="CS84" s="8">
        <f t="shared" si="186"/>
        <v>0</v>
      </c>
      <c r="CT84" s="290">
        <f t="shared" si="283"/>
        <v>16.66</v>
      </c>
      <c r="CU84" s="290">
        <v>1.59</v>
      </c>
      <c r="CV84" s="143">
        <v>1.59</v>
      </c>
      <c r="CW84" s="143">
        <v>1.59</v>
      </c>
      <c r="CX84" s="143">
        <v>1.59</v>
      </c>
      <c r="CY84" s="143">
        <v>1.59</v>
      </c>
      <c r="CZ84" s="143">
        <v>1.59</v>
      </c>
      <c r="DA84" s="143">
        <v>1.78</v>
      </c>
      <c r="DB84" s="143">
        <v>1.78</v>
      </c>
      <c r="DC84" s="143">
        <v>1.78</v>
      </c>
      <c r="DD84" s="143">
        <v>1.78</v>
      </c>
      <c r="DE84" s="143"/>
      <c r="DF84" s="143"/>
      <c r="DG84" s="290">
        <f t="shared" si="284"/>
        <v>17.771696820399999</v>
      </c>
      <c r="DH84" s="290">
        <v>1.83882217</v>
      </c>
      <c r="DI84" s="290">
        <v>1.7978723778000001</v>
      </c>
      <c r="DJ84" s="290">
        <v>1.79365076</v>
      </c>
      <c r="DK84" s="290">
        <v>1.7845547000000002</v>
      </c>
      <c r="DL84" s="290">
        <v>1.7927793426</v>
      </c>
      <c r="DM84" s="290">
        <v>1.7928220500000001</v>
      </c>
      <c r="DN84" s="290">
        <v>1.7510113</v>
      </c>
      <c r="DO84" s="290">
        <v>1.7373316600000002</v>
      </c>
      <c r="DP84" s="290">
        <v>1.72476276</v>
      </c>
      <c r="DQ84" s="290">
        <v>1.7580897</v>
      </c>
      <c r="DR84" s="290"/>
      <c r="DS84" s="290"/>
      <c r="DT84" s="143">
        <f t="shared" si="285"/>
        <v>1.1116968203999988</v>
      </c>
      <c r="DU84" s="8">
        <f t="shared" si="187"/>
        <v>0</v>
      </c>
      <c r="DV84" s="8">
        <f t="shared" si="286"/>
        <v>1.1116968203999988</v>
      </c>
      <c r="DW84" s="290">
        <f t="shared" si="176"/>
        <v>0</v>
      </c>
      <c r="DX84" s="290">
        <v>0</v>
      </c>
      <c r="DY84" s="143">
        <v>0</v>
      </c>
      <c r="DZ84" s="143">
        <v>0</v>
      </c>
      <c r="EA84" s="143">
        <v>0</v>
      </c>
      <c r="EB84" s="143">
        <v>0</v>
      </c>
      <c r="EC84" s="143">
        <v>0</v>
      </c>
      <c r="ED84" s="143">
        <v>0</v>
      </c>
      <c r="EE84" s="143">
        <v>0</v>
      </c>
      <c r="EF84" s="143">
        <v>0</v>
      </c>
      <c r="EG84" s="143">
        <v>0</v>
      </c>
      <c r="EH84" s="143"/>
      <c r="EI84" s="143"/>
      <c r="EJ84" s="143"/>
      <c r="EK84" s="290">
        <f t="shared" si="287"/>
        <v>0</v>
      </c>
      <c r="EL84" s="290">
        <v>0</v>
      </c>
      <c r="EM84" s="290">
        <v>0</v>
      </c>
      <c r="EN84" s="290">
        <v>0</v>
      </c>
      <c r="EO84" s="290">
        <v>0</v>
      </c>
      <c r="EP84" s="290">
        <v>0</v>
      </c>
      <c r="EQ84" s="290">
        <v>0</v>
      </c>
      <c r="ER84" s="290">
        <v>0</v>
      </c>
      <c r="ES84" s="290">
        <v>0</v>
      </c>
      <c r="ET84" s="290">
        <v>0</v>
      </c>
      <c r="EU84" s="290">
        <v>0</v>
      </c>
      <c r="EV84" s="290"/>
      <c r="EW84" s="290"/>
      <c r="EX84" s="8">
        <f t="shared" si="188"/>
        <v>0</v>
      </c>
      <c r="EY84" s="8">
        <f t="shared" si="288"/>
        <v>0</v>
      </c>
      <c r="EZ84" s="8">
        <f t="shared" si="289"/>
        <v>0</v>
      </c>
      <c r="FA84" s="290">
        <f t="shared" si="290"/>
        <v>931.0999999999998</v>
      </c>
      <c r="FB84" s="290">
        <v>81.91</v>
      </c>
      <c r="FC84" s="143">
        <v>81.91</v>
      </c>
      <c r="FD84" s="143">
        <v>81.91</v>
      </c>
      <c r="FE84" s="143">
        <v>81.91</v>
      </c>
      <c r="FF84" s="143">
        <v>81.91</v>
      </c>
      <c r="FG84" s="143">
        <v>81.91</v>
      </c>
      <c r="FH84" s="143">
        <v>109.91</v>
      </c>
      <c r="FI84" s="143">
        <v>109.91</v>
      </c>
      <c r="FJ84" s="143">
        <v>109.91</v>
      </c>
      <c r="FK84" s="143">
        <v>109.91</v>
      </c>
      <c r="FL84" s="143"/>
      <c r="FM84" s="143"/>
      <c r="FN84" s="8">
        <f t="shared" si="291"/>
        <v>1186.2177789508014</v>
      </c>
      <c r="FO84" s="290">
        <v>0</v>
      </c>
      <c r="FP84" s="290">
        <v>0</v>
      </c>
      <c r="FQ84" s="290">
        <v>0</v>
      </c>
      <c r="FR84" s="290">
        <v>540.92622002150347</v>
      </c>
      <c r="FS84" s="290">
        <v>0</v>
      </c>
      <c r="FT84" s="290">
        <v>0</v>
      </c>
      <c r="FU84" s="290">
        <v>0</v>
      </c>
      <c r="FV84" s="290">
        <v>0</v>
      </c>
      <c r="FW84" s="290">
        <v>0</v>
      </c>
      <c r="FX84" s="290">
        <v>645.29155892929782</v>
      </c>
      <c r="FY84" s="290"/>
      <c r="FZ84" s="290"/>
      <c r="GA84" s="143">
        <f t="shared" si="292"/>
        <v>255.11777895080161</v>
      </c>
      <c r="GB84" s="8">
        <f t="shared" si="293"/>
        <v>0</v>
      </c>
      <c r="GC84" s="8">
        <f t="shared" si="294"/>
        <v>255.11777895080161</v>
      </c>
      <c r="GD84" s="290">
        <f t="shared" si="295"/>
        <v>0</v>
      </c>
      <c r="GE84" s="143"/>
      <c r="GF84" s="143"/>
      <c r="GG84" s="143"/>
      <c r="GH84" s="143"/>
      <c r="GI84" s="143"/>
      <c r="GJ84" s="143"/>
      <c r="GK84" s="143"/>
      <c r="GL84" s="143"/>
      <c r="GM84" s="143"/>
      <c r="GN84" s="143"/>
      <c r="GO84" s="143"/>
      <c r="GP84" s="143"/>
      <c r="GQ84" s="8">
        <f t="shared" si="296"/>
        <v>0</v>
      </c>
      <c r="GR84" s="290">
        <v>0</v>
      </c>
      <c r="GS84" s="290">
        <f>VLOOKUP(C84,'[2]Фін.рез.(витрати)'!$C$8:$V$94,20,0)</f>
        <v>0</v>
      </c>
      <c r="GT84" s="290"/>
      <c r="GU84" s="290"/>
      <c r="GV84" s="143">
        <f t="shared" si="297"/>
        <v>0</v>
      </c>
      <c r="GW84" s="8">
        <f t="shared" si="189"/>
        <v>0</v>
      </c>
      <c r="GX84" s="8">
        <f t="shared" si="190"/>
        <v>0</v>
      </c>
      <c r="GY84" s="290">
        <f t="shared" si="298"/>
        <v>1329.4399999999998</v>
      </c>
      <c r="GZ84" s="290">
        <v>117.88</v>
      </c>
      <c r="HA84" s="143">
        <v>117.88</v>
      </c>
      <c r="HB84" s="143">
        <v>117.88</v>
      </c>
      <c r="HC84" s="143">
        <v>117.88</v>
      </c>
      <c r="HD84" s="143">
        <v>117.88</v>
      </c>
      <c r="HE84" s="143">
        <v>117.88</v>
      </c>
      <c r="HF84" s="143">
        <v>155.54</v>
      </c>
      <c r="HG84" s="143">
        <v>155.54</v>
      </c>
      <c r="HH84" s="143">
        <v>155.54</v>
      </c>
      <c r="HI84" s="143">
        <v>155.54</v>
      </c>
      <c r="HJ84" s="143"/>
      <c r="HK84" s="143"/>
      <c r="HL84" s="8">
        <f t="shared" si="299"/>
        <v>1277.6552752044759</v>
      </c>
      <c r="HM84" s="290">
        <v>167.82040272446505</v>
      </c>
      <c r="HN84" s="290">
        <v>123.98683415693439</v>
      </c>
      <c r="HO84" s="290">
        <v>145.65541908027063</v>
      </c>
      <c r="HP84" s="290">
        <v>109.80748327190925</v>
      </c>
      <c r="HQ84" s="290">
        <v>124.62680665942447</v>
      </c>
      <c r="HR84" s="290">
        <v>124.33024036478574</v>
      </c>
      <c r="HS84" s="290">
        <v>114.56313694300727</v>
      </c>
      <c r="HT84" s="290">
        <v>113.89187773440933</v>
      </c>
      <c r="HU84" s="290">
        <v>128.02752886821142</v>
      </c>
      <c r="HV84" s="290">
        <v>124.94554540105828</v>
      </c>
      <c r="HW84" s="290"/>
      <c r="HX84" s="290"/>
      <c r="HY84" s="8">
        <f t="shared" si="191"/>
        <v>-51.784724795523971</v>
      </c>
      <c r="HZ84" s="8">
        <f t="shared" si="192"/>
        <v>-51.784724795523971</v>
      </c>
      <c r="IA84" s="8">
        <f t="shared" si="193"/>
        <v>0</v>
      </c>
      <c r="IB84" s="291">
        <f t="shared" si="300"/>
        <v>0</v>
      </c>
      <c r="IC84" s="291">
        <v>0</v>
      </c>
      <c r="ID84" s="150">
        <v>0</v>
      </c>
      <c r="IE84" s="150">
        <v>0</v>
      </c>
      <c r="IF84" s="291">
        <v>0</v>
      </c>
      <c r="IG84" s="291">
        <v>0</v>
      </c>
      <c r="IH84" s="291">
        <v>0</v>
      </c>
      <c r="II84" s="291">
        <v>0</v>
      </c>
      <c r="IJ84" s="291"/>
      <c r="IK84" s="291"/>
      <c r="IL84" s="291"/>
      <c r="IM84" s="291"/>
      <c r="IN84" s="291"/>
      <c r="IO84" s="88">
        <f t="shared" si="301"/>
        <v>0</v>
      </c>
      <c r="IP84" s="290">
        <v>0</v>
      </c>
      <c r="IQ84" s="290">
        <v>0</v>
      </c>
      <c r="IR84" s="290">
        <v>0</v>
      </c>
      <c r="IS84" s="290">
        <v>0</v>
      </c>
      <c r="IT84" s="290">
        <v>0</v>
      </c>
      <c r="IU84" s="290">
        <v>0</v>
      </c>
      <c r="IV84" s="290">
        <v>0</v>
      </c>
      <c r="IW84" s="290">
        <v>0</v>
      </c>
      <c r="IX84" s="290">
        <v>0</v>
      </c>
      <c r="IY84" s="290">
        <v>0</v>
      </c>
      <c r="IZ84" s="290"/>
      <c r="JA84" s="290"/>
      <c r="JB84" s="150">
        <f t="shared" si="194"/>
        <v>0</v>
      </c>
      <c r="JC84" s="88">
        <f t="shared" si="195"/>
        <v>0</v>
      </c>
      <c r="JD84" s="88">
        <f t="shared" si="196"/>
        <v>0</v>
      </c>
      <c r="JE84" s="291">
        <f t="shared" si="302"/>
        <v>0</v>
      </c>
      <c r="JF84" s="291">
        <v>0</v>
      </c>
      <c r="JG84" s="150">
        <v>0</v>
      </c>
      <c r="JH84" s="150">
        <v>0</v>
      </c>
      <c r="JI84" s="150">
        <v>0</v>
      </c>
      <c r="JJ84" s="150">
        <v>0</v>
      </c>
      <c r="JK84" s="150">
        <v>0</v>
      </c>
      <c r="JL84" s="150">
        <v>0</v>
      </c>
      <c r="JM84" s="150">
        <v>0</v>
      </c>
      <c r="JN84" s="150">
        <v>0</v>
      </c>
      <c r="JO84" s="150">
        <v>0</v>
      </c>
      <c r="JP84" s="150"/>
      <c r="JQ84" s="150"/>
      <c r="JR84" s="291">
        <f t="shared" si="303"/>
        <v>0</v>
      </c>
      <c r="JS84" s="290">
        <v>0</v>
      </c>
      <c r="JT84" s="290">
        <v>0</v>
      </c>
      <c r="JU84" s="290">
        <v>0</v>
      </c>
      <c r="JV84" s="290">
        <v>0</v>
      </c>
      <c r="JW84" s="290">
        <v>0</v>
      </c>
      <c r="JX84" s="290">
        <v>0</v>
      </c>
      <c r="JY84" s="290">
        <v>0</v>
      </c>
      <c r="JZ84" s="290">
        <v>0</v>
      </c>
      <c r="KA84" s="290">
        <v>0</v>
      </c>
      <c r="KB84" s="290">
        <v>0</v>
      </c>
      <c r="KC84" s="290"/>
      <c r="KD84" s="290"/>
      <c r="KE84" s="150">
        <f t="shared" si="197"/>
        <v>0</v>
      </c>
      <c r="KF84" s="88">
        <f t="shared" si="198"/>
        <v>0</v>
      </c>
      <c r="KG84" s="88">
        <f t="shared" si="199"/>
        <v>0</v>
      </c>
      <c r="KH84" s="291">
        <f t="shared" si="304"/>
        <v>512.86</v>
      </c>
      <c r="KI84" s="291">
        <v>45.11</v>
      </c>
      <c r="KJ84" s="150">
        <v>45.11</v>
      </c>
      <c r="KK84" s="150">
        <v>45.11</v>
      </c>
      <c r="KL84" s="150">
        <v>45.11</v>
      </c>
      <c r="KM84" s="150">
        <v>45.11</v>
      </c>
      <c r="KN84" s="150">
        <v>45.11</v>
      </c>
      <c r="KO84" s="150">
        <v>60.55</v>
      </c>
      <c r="KP84" s="150">
        <v>60.55</v>
      </c>
      <c r="KQ84" s="150">
        <v>60.55</v>
      </c>
      <c r="KR84" s="150">
        <v>60.55</v>
      </c>
      <c r="KS84" s="150"/>
      <c r="KT84" s="150"/>
      <c r="KU84" s="88">
        <f t="shared" si="305"/>
        <v>715.57046115565413</v>
      </c>
      <c r="KV84" s="290">
        <v>61.496186956536647</v>
      </c>
      <c r="KW84" s="290">
        <v>65.752868206850096</v>
      </c>
      <c r="KX84" s="290">
        <v>65.337857550633188</v>
      </c>
      <c r="KY84" s="290">
        <v>62.138852466121257</v>
      </c>
      <c r="KZ84" s="290">
        <v>64.826171674493708</v>
      </c>
      <c r="LA84" s="290">
        <v>83.432506680028496</v>
      </c>
      <c r="LB84" s="290">
        <v>77.43254794292919</v>
      </c>
      <c r="LC84" s="290">
        <v>76.888951129464104</v>
      </c>
      <c r="LD84" s="290">
        <v>79.295142931929888</v>
      </c>
      <c r="LE84" s="290">
        <v>78.96937561666752</v>
      </c>
      <c r="LF84" s="290"/>
      <c r="LG84" s="290"/>
      <c r="LH84" s="150">
        <f t="shared" si="306"/>
        <v>202.71046115565412</v>
      </c>
      <c r="LI84" s="88">
        <f t="shared" si="200"/>
        <v>0</v>
      </c>
      <c r="LJ84" s="88">
        <f t="shared" si="201"/>
        <v>202.71046115565412</v>
      </c>
      <c r="LK84" s="88">
        <f t="shared" si="307"/>
        <v>0</v>
      </c>
      <c r="LL84" s="150"/>
      <c r="LM84" s="150"/>
      <c r="LN84" s="150"/>
      <c r="LO84" s="150"/>
      <c r="LP84" s="150"/>
      <c r="LQ84" s="150"/>
      <c r="LR84" s="150"/>
      <c r="LS84" s="150"/>
      <c r="LT84" s="150"/>
      <c r="LU84" s="150"/>
      <c r="LV84" s="150"/>
      <c r="LW84" s="150"/>
      <c r="LX84" s="88">
        <f t="shared" si="202"/>
        <v>0</v>
      </c>
      <c r="LY84" s="150"/>
      <c r="LZ84" s="150"/>
      <c r="MA84" s="150"/>
      <c r="MB84" s="150"/>
      <c r="MC84" s="150"/>
      <c r="MD84" s="150"/>
      <c r="ME84" s="150"/>
      <c r="MF84" s="150"/>
      <c r="MG84" s="150"/>
      <c r="MH84" s="150"/>
      <c r="MI84" s="150"/>
      <c r="MJ84" s="291">
        <v>0</v>
      </c>
      <c r="MK84" s="150"/>
      <c r="ML84" s="88">
        <f t="shared" si="203"/>
        <v>0</v>
      </c>
      <c r="MM84" s="88">
        <f t="shared" si="204"/>
        <v>0</v>
      </c>
      <c r="MN84" s="88">
        <f t="shared" si="308"/>
        <v>4576.16</v>
      </c>
      <c r="MO84" s="88">
        <v>445.36</v>
      </c>
      <c r="MP84" s="150">
        <v>445.36</v>
      </c>
      <c r="MQ84" s="150">
        <v>445.36</v>
      </c>
      <c r="MR84" s="150">
        <v>445.36</v>
      </c>
      <c r="MS84" s="150">
        <v>445.36</v>
      </c>
      <c r="MT84" s="150">
        <v>445.36</v>
      </c>
      <c r="MU84" s="150">
        <v>476</v>
      </c>
      <c r="MV84" s="150">
        <v>476</v>
      </c>
      <c r="MW84" s="150">
        <v>476</v>
      </c>
      <c r="MX84" s="150">
        <v>476</v>
      </c>
      <c r="MY84" s="150"/>
      <c r="MZ84" s="150"/>
      <c r="NA84" s="88">
        <f t="shared" si="309"/>
        <v>15540.533957969066</v>
      </c>
      <c r="NB84" s="8">
        <v>0</v>
      </c>
      <c r="NC84" s="8">
        <v>0</v>
      </c>
      <c r="ND84" s="8">
        <v>0</v>
      </c>
      <c r="NE84" s="8">
        <v>0</v>
      </c>
      <c r="NF84" s="8">
        <v>0</v>
      </c>
      <c r="NG84" s="8">
        <v>0</v>
      </c>
      <c r="NH84" s="8">
        <v>15540.533957969066</v>
      </c>
      <c r="NI84" s="8">
        <v>0</v>
      </c>
      <c r="NJ84" s="8">
        <v>0</v>
      </c>
      <c r="NK84" s="8">
        <v>0</v>
      </c>
      <c r="NL84" s="8"/>
      <c r="NM84" s="8"/>
      <c r="NN84" s="150">
        <f t="shared" si="310"/>
        <v>10964.373957969066</v>
      </c>
      <c r="NO84" s="88">
        <f t="shared" si="205"/>
        <v>0</v>
      </c>
      <c r="NP84" s="88">
        <f t="shared" si="206"/>
        <v>10964.373957969066</v>
      </c>
      <c r="NQ84" s="86">
        <f t="shared" si="207"/>
        <v>1941.9199999999998</v>
      </c>
      <c r="NR84" s="289">
        <f t="shared" si="208"/>
        <v>0</v>
      </c>
      <c r="NS84" s="288">
        <f t="shared" si="209"/>
        <v>-1941.9199999999998</v>
      </c>
      <c r="NT84" s="88">
        <f t="shared" si="210"/>
        <v>-1941.9199999999998</v>
      </c>
      <c r="NU84" s="88">
        <f t="shared" si="211"/>
        <v>0</v>
      </c>
      <c r="NV84" s="290">
        <f t="shared" si="311"/>
        <v>709.15999999999985</v>
      </c>
      <c r="NW84" s="290">
        <v>64.319999999999993</v>
      </c>
      <c r="NX84" s="143">
        <v>64.319999999999993</v>
      </c>
      <c r="NY84" s="143">
        <v>64.319999999999993</v>
      </c>
      <c r="NZ84" s="290">
        <v>64.319999999999993</v>
      </c>
      <c r="OA84" s="290">
        <v>64.319999999999993</v>
      </c>
      <c r="OB84" s="290">
        <v>64.319999999999993</v>
      </c>
      <c r="OC84" s="290">
        <v>80.81</v>
      </c>
      <c r="OD84" s="290">
        <v>80.81</v>
      </c>
      <c r="OE84" s="290">
        <v>80.81</v>
      </c>
      <c r="OF84" s="290">
        <v>80.81</v>
      </c>
      <c r="OG84" s="290"/>
      <c r="OH84" s="290"/>
      <c r="OI84" s="8">
        <f t="shared" si="312"/>
        <v>0</v>
      </c>
      <c r="OJ84" s="8">
        <v>0</v>
      </c>
      <c r="OK84" s="8">
        <v>0</v>
      </c>
      <c r="OL84" s="8">
        <v>0</v>
      </c>
      <c r="OM84" s="8"/>
      <c r="ON84" s="8">
        <v>0</v>
      </c>
      <c r="OO84" s="8">
        <v>0</v>
      </c>
      <c r="OP84" s="8">
        <v>0</v>
      </c>
      <c r="OQ84" s="8">
        <v>0</v>
      </c>
      <c r="OR84" s="8">
        <v>0</v>
      </c>
      <c r="OS84" s="8">
        <v>0</v>
      </c>
      <c r="OT84" s="8"/>
      <c r="OU84" s="8"/>
      <c r="OV84" s="143">
        <f t="shared" si="313"/>
        <v>-709.15999999999985</v>
      </c>
      <c r="OW84" s="8">
        <f t="shared" si="212"/>
        <v>-709.15999999999985</v>
      </c>
      <c r="OX84" s="8">
        <f t="shared" si="213"/>
        <v>0</v>
      </c>
      <c r="OY84" s="290">
        <f t="shared" si="314"/>
        <v>710.45999999999981</v>
      </c>
      <c r="OZ84" s="290">
        <v>67.709999999999994</v>
      </c>
      <c r="PA84" s="143">
        <v>67.709999999999994</v>
      </c>
      <c r="PB84" s="143">
        <v>67.709999999999994</v>
      </c>
      <c r="PC84" s="143">
        <v>67.709999999999994</v>
      </c>
      <c r="PD84" s="143">
        <v>67.709999999999994</v>
      </c>
      <c r="PE84" s="143">
        <v>67.709999999999994</v>
      </c>
      <c r="PF84" s="143">
        <v>76.05</v>
      </c>
      <c r="PG84" s="143">
        <v>76.05</v>
      </c>
      <c r="PH84" s="143">
        <v>76.05</v>
      </c>
      <c r="PI84" s="143">
        <v>76.05</v>
      </c>
      <c r="PJ84" s="143"/>
      <c r="PK84" s="143"/>
      <c r="PL84" s="8">
        <f t="shared" si="315"/>
        <v>0</v>
      </c>
      <c r="PM84" s="290">
        <v>0</v>
      </c>
      <c r="PN84" s="290">
        <v>0</v>
      </c>
      <c r="PO84" s="290">
        <v>0</v>
      </c>
      <c r="PP84" s="290">
        <v>0</v>
      </c>
      <c r="PQ84" s="290">
        <v>0</v>
      </c>
      <c r="PR84" s="290">
        <v>0</v>
      </c>
      <c r="PS84" s="290">
        <v>0</v>
      </c>
      <c r="PT84" s="290">
        <v>0</v>
      </c>
      <c r="PU84" s="290">
        <v>0</v>
      </c>
      <c r="PV84" s="290">
        <v>0</v>
      </c>
      <c r="PW84" s="290"/>
      <c r="PX84" s="290"/>
      <c r="PY84" s="143">
        <f t="shared" si="316"/>
        <v>-710.45999999999981</v>
      </c>
      <c r="PZ84" s="8">
        <f t="shared" si="214"/>
        <v>-710.45999999999981</v>
      </c>
      <c r="QA84" s="8">
        <f t="shared" si="215"/>
        <v>0</v>
      </c>
      <c r="QB84" s="290">
        <f t="shared" si="317"/>
        <v>42.900000000000006</v>
      </c>
      <c r="QC84" s="290">
        <v>3.85</v>
      </c>
      <c r="QD84" s="143">
        <v>3.85</v>
      </c>
      <c r="QE84" s="143">
        <v>3.85</v>
      </c>
      <c r="QF84" s="143">
        <v>3.85</v>
      </c>
      <c r="QG84" s="143">
        <v>3.85</v>
      </c>
      <c r="QH84" s="143">
        <v>3.85</v>
      </c>
      <c r="QI84" s="143">
        <v>4.95</v>
      </c>
      <c r="QJ84" s="143">
        <v>4.95</v>
      </c>
      <c r="QK84" s="143">
        <v>4.95</v>
      </c>
      <c r="QL84" s="143">
        <v>4.95</v>
      </c>
      <c r="QM84" s="143"/>
      <c r="QN84" s="143"/>
      <c r="QO84" s="8">
        <f t="shared" si="318"/>
        <v>0</v>
      </c>
      <c r="QP84" s="290">
        <v>0</v>
      </c>
      <c r="QQ84" s="290">
        <v>0</v>
      </c>
      <c r="QR84" s="290">
        <v>0</v>
      </c>
      <c r="QS84" s="290"/>
      <c r="QT84" s="290">
        <v>0</v>
      </c>
      <c r="QU84" s="290"/>
      <c r="QV84" s="290"/>
      <c r="QW84" s="290">
        <v>0</v>
      </c>
      <c r="QX84" s="290"/>
      <c r="QY84" s="290">
        <v>0</v>
      </c>
      <c r="QZ84" s="290"/>
      <c r="RA84" s="290"/>
      <c r="RB84" s="143">
        <f t="shared" si="319"/>
        <v>-42.900000000000006</v>
      </c>
      <c r="RC84" s="8">
        <f t="shared" si="216"/>
        <v>-42.900000000000006</v>
      </c>
      <c r="RD84" s="8">
        <f t="shared" si="217"/>
        <v>0</v>
      </c>
      <c r="RE84" s="290">
        <f t="shared" si="320"/>
        <v>379.24</v>
      </c>
      <c r="RF84" s="8">
        <v>34.46</v>
      </c>
      <c r="RG84" s="143">
        <v>34.46</v>
      </c>
      <c r="RH84" s="143">
        <v>34.46</v>
      </c>
      <c r="RI84" s="143">
        <v>34.46</v>
      </c>
      <c r="RJ84" s="143">
        <v>34.46</v>
      </c>
      <c r="RK84" s="143">
        <v>34.46</v>
      </c>
      <c r="RL84" s="292">
        <v>43.12</v>
      </c>
      <c r="RM84" s="143">
        <v>43.12</v>
      </c>
      <c r="RN84" s="143">
        <v>43.12</v>
      </c>
      <c r="RO84" s="143">
        <v>43.12</v>
      </c>
      <c r="RP84" s="143"/>
      <c r="RQ84" s="143"/>
      <c r="RR84" s="8">
        <f t="shared" si="321"/>
        <v>0</v>
      </c>
      <c r="RS84" s="290">
        <v>0</v>
      </c>
      <c r="RT84" s="290"/>
      <c r="RU84" s="290">
        <v>0</v>
      </c>
      <c r="RV84" s="290">
        <v>0</v>
      </c>
      <c r="RW84" s="290">
        <v>0</v>
      </c>
      <c r="RX84" s="290">
        <v>0</v>
      </c>
      <c r="RY84" s="290"/>
      <c r="RZ84" s="290">
        <v>0</v>
      </c>
      <c r="SA84" s="290">
        <v>0</v>
      </c>
      <c r="SB84" s="290">
        <v>0</v>
      </c>
      <c r="SC84" s="290"/>
      <c r="SD84" s="290"/>
      <c r="SE84" s="8">
        <f t="shared" si="218"/>
        <v>-379.24</v>
      </c>
      <c r="SF84" s="8">
        <f t="shared" si="219"/>
        <v>-379.24</v>
      </c>
      <c r="SG84" s="8">
        <f t="shared" si="220"/>
        <v>0</v>
      </c>
      <c r="SH84" s="290">
        <f t="shared" si="322"/>
        <v>0</v>
      </c>
      <c r="SI84" s="290">
        <v>0</v>
      </c>
      <c r="SJ84" s="143">
        <v>0</v>
      </c>
      <c r="SK84" s="143">
        <v>0</v>
      </c>
      <c r="SL84" s="143">
        <v>0</v>
      </c>
      <c r="SM84" s="143">
        <v>0</v>
      </c>
      <c r="SN84" s="143">
        <v>0</v>
      </c>
      <c r="SO84" s="143">
        <v>0</v>
      </c>
      <c r="SP84" s="143">
        <v>0</v>
      </c>
      <c r="SQ84" s="143">
        <v>0</v>
      </c>
      <c r="SR84" s="143">
        <v>0</v>
      </c>
      <c r="SS84" s="143"/>
      <c r="ST84" s="143"/>
      <c r="SU84" s="8">
        <f t="shared" si="323"/>
        <v>0</v>
      </c>
      <c r="SV84" s="290">
        <v>0</v>
      </c>
      <c r="SW84" s="290">
        <v>0</v>
      </c>
      <c r="SX84" s="290">
        <v>0</v>
      </c>
      <c r="SY84" s="290">
        <v>0</v>
      </c>
      <c r="SZ84" s="290">
        <v>0</v>
      </c>
      <c r="TA84" s="290"/>
      <c r="TB84" s="290"/>
      <c r="TC84" s="290">
        <v>0</v>
      </c>
      <c r="TD84" s="290">
        <v>0</v>
      </c>
      <c r="TE84" s="290">
        <f>VLOOKUP(C84,'[2]Фін.рез.(витрати)'!$C$8:$AH$94,32,0)</f>
        <v>0</v>
      </c>
      <c r="TF84" s="290"/>
      <c r="TG84" s="290"/>
      <c r="TH84" s="8">
        <f t="shared" si="221"/>
        <v>0</v>
      </c>
      <c r="TI84" s="8">
        <f t="shared" si="222"/>
        <v>0</v>
      </c>
      <c r="TJ84" s="8">
        <f t="shared" si="223"/>
        <v>0</v>
      </c>
      <c r="TK84" s="290">
        <f t="shared" si="324"/>
        <v>84.240000000000009</v>
      </c>
      <c r="TL84" s="290">
        <v>7.42</v>
      </c>
      <c r="TM84" s="143">
        <v>7.42</v>
      </c>
      <c r="TN84" s="143">
        <v>7.42</v>
      </c>
      <c r="TO84" s="143">
        <v>7.42</v>
      </c>
      <c r="TP84" s="143">
        <v>7.42</v>
      </c>
      <c r="TQ84" s="143">
        <v>7.42</v>
      </c>
      <c r="TR84" s="143">
        <v>9.93</v>
      </c>
      <c r="TS84" s="143">
        <v>9.93</v>
      </c>
      <c r="TT84" s="143">
        <v>9.93</v>
      </c>
      <c r="TU84" s="143">
        <v>9.93</v>
      </c>
      <c r="TV84" s="143"/>
      <c r="TW84" s="143"/>
      <c r="TX84" s="8">
        <f t="shared" si="325"/>
        <v>0</v>
      </c>
      <c r="TY84" s="290">
        <v>0</v>
      </c>
      <c r="TZ84" s="290">
        <v>0</v>
      </c>
      <c r="UA84" s="290">
        <v>0</v>
      </c>
      <c r="UB84" s="290">
        <v>0</v>
      </c>
      <c r="UC84" s="290">
        <v>0</v>
      </c>
      <c r="UD84" s="290">
        <v>0</v>
      </c>
      <c r="UE84" s="290">
        <v>0</v>
      </c>
      <c r="UF84" s="290">
        <v>0</v>
      </c>
      <c r="UG84" s="290">
        <v>0</v>
      </c>
      <c r="UH84" s="290">
        <f>VLOOKUP(C84,'[2]Фін.рез.(витрати)'!$C$8:$AI$94,33,0)</f>
        <v>0</v>
      </c>
      <c r="UI84" s="290"/>
      <c r="UJ84" s="290"/>
      <c r="UK84" s="8">
        <f t="shared" si="224"/>
        <v>-84.240000000000009</v>
      </c>
      <c r="UL84" s="8">
        <f t="shared" si="225"/>
        <v>-84.240000000000009</v>
      </c>
      <c r="UM84" s="8">
        <f t="shared" si="226"/>
        <v>0</v>
      </c>
      <c r="UN84" s="290">
        <f t="shared" si="326"/>
        <v>15.919999999999998</v>
      </c>
      <c r="UO84" s="290">
        <v>1.4</v>
      </c>
      <c r="UP84" s="143">
        <v>1.4</v>
      </c>
      <c r="UQ84" s="143">
        <v>1.4</v>
      </c>
      <c r="UR84" s="143">
        <v>1.4</v>
      </c>
      <c r="US84" s="143">
        <v>1.4</v>
      </c>
      <c r="UT84" s="143">
        <v>1.4</v>
      </c>
      <c r="UU84" s="143">
        <v>1.88</v>
      </c>
      <c r="UV84" s="143">
        <v>1.88</v>
      </c>
      <c r="UW84" s="143">
        <v>1.88</v>
      </c>
      <c r="UX84" s="143">
        <v>1.88</v>
      </c>
      <c r="UY84" s="143"/>
      <c r="UZ84" s="143"/>
      <c r="VA84" s="8">
        <f t="shared" si="227"/>
        <v>0</v>
      </c>
      <c r="VB84" s="143"/>
      <c r="VC84" s="143"/>
      <c r="VD84" s="143"/>
      <c r="VE84" s="143"/>
      <c r="VF84" s="143"/>
      <c r="VG84" s="143"/>
      <c r="VH84" s="143"/>
      <c r="VI84" s="143"/>
      <c r="VJ84" s="143"/>
      <c r="VK84" s="143"/>
      <c r="VL84" s="143"/>
      <c r="VM84" s="143"/>
      <c r="VN84" s="8">
        <f t="shared" si="228"/>
        <v>-15.919999999999998</v>
      </c>
      <c r="VO84" s="8">
        <f t="shared" si="229"/>
        <v>-15.919999999999998</v>
      </c>
      <c r="VP84" s="8">
        <f t="shared" si="230"/>
        <v>0</v>
      </c>
      <c r="VQ84" s="88">
        <f t="shared" si="231"/>
        <v>0</v>
      </c>
      <c r="VR84" s="150"/>
      <c r="VS84" s="150"/>
      <c r="VT84" s="150"/>
      <c r="VU84" s="150"/>
      <c r="VV84" s="150"/>
      <c r="VW84" s="150"/>
      <c r="VX84" s="150"/>
      <c r="VY84" s="150"/>
      <c r="VZ84" s="150"/>
      <c r="WA84" s="150"/>
      <c r="WB84" s="150"/>
      <c r="WC84" s="150"/>
      <c r="WD84" s="88">
        <f t="shared" si="232"/>
        <v>0</v>
      </c>
      <c r="WE84" s="143"/>
      <c r="WF84" s="143"/>
      <c r="WG84" s="143"/>
      <c r="WH84" s="143"/>
      <c r="WI84" s="143"/>
      <c r="WJ84" s="143"/>
      <c r="WK84" s="143"/>
      <c r="WL84" s="143"/>
      <c r="WM84" s="143"/>
      <c r="WN84" s="143"/>
      <c r="WO84" s="143"/>
      <c r="WP84" s="143"/>
      <c r="WQ84" s="88">
        <f t="shared" si="233"/>
        <v>0</v>
      </c>
      <c r="WR84" s="88">
        <f t="shared" si="234"/>
        <v>0</v>
      </c>
      <c r="WS84" s="88">
        <f t="shared" si="235"/>
        <v>0</v>
      </c>
      <c r="WT84" s="291">
        <f t="shared" si="327"/>
        <v>4237.6400000000003</v>
      </c>
      <c r="WU84" s="291">
        <v>369.34</v>
      </c>
      <c r="WV84" s="150">
        <v>369.34</v>
      </c>
      <c r="WW84" s="150">
        <v>369.34</v>
      </c>
      <c r="WX84" s="150">
        <v>369.34</v>
      </c>
      <c r="WY84" s="150">
        <v>369.34</v>
      </c>
      <c r="WZ84" s="150">
        <v>369.34</v>
      </c>
      <c r="XA84" s="150">
        <v>505.4</v>
      </c>
      <c r="XB84" s="150">
        <v>505.4</v>
      </c>
      <c r="XC84" s="150">
        <v>505.4</v>
      </c>
      <c r="XD84" s="150">
        <v>505.4</v>
      </c>
      <c r="XE84" s="150"/>
      <c r="XF84" s="150"/>
      <c r="XG84" s="291">
        <f t="shared" si="328"/>
        <v>7366.8090335402394</v>
      </c>
      <c r="XH84" s="290">
        <v>751.63901202059355</v>
      </c>
      <c r="XI84" s="290">
        <v>691.84654676796856</v>
      </c>
      <c r="XJ84" s="290"/>
      <c r="XK84" s="290">
        <v>428.79235568846491</v>
      </c>
      <c r="XL84" s="290">
        <v>699.72340447280681</v>
      </c>
      <c r="XM84" s="290">
        <v>935.00642612776369</v>
      </c>
      <c r="XN84" s="290">
        <v>1183.7432764254465</v>
      </c>
      <c r="XO84" s="290">
        <v>969.85260555230491</v>
      </c>
      <c r="XP84" s="290">
        <v>764.57452672305817</v>
      </c>
      <c r="XQ84" s="290">
        <f>VLOOKUP(C84,'[2]Фін.рез.(витрати)'!$C$8:$AL$94,36,0)</f>
        <v>941.63087976183112</v>
      </c>
      <c r="XR84" s="290"/>
      <c r="XS84" s="290"/>
      <c r="XT84" s="88">
        <f t="shared" si="236"/>
        <v>3129.1690335402391</v>
      </c>
      <c r="XU84" s="88">
        <f t="shared" si="237"/>
        <v>0</v>
      </c>
      <c r="XV84" s="88">
        <f t="shared" si="238"/>
        <v>3129.1690335402391</v>
      </c>
      <c r="XW84" s="291">
        <f t="shared" si="329"/>
        <v>1965.7800000000004</v>
      </c>
      <c r="XX84" s="291">
        <v>173.69</v>
      </c>
      <c r="XY84" s="150">
        <v>173.69</v>
      </c>
      <c r="XZ84" s="150">
        <v>173.69</v>
      </c>
      <c r="YA84" s="150">
        <v>173.69</v>
      </c>
      <c r="YB84" s="150">
        <v>173.69</v>
      </c>
      <c r="YC84" s="150">
        <v>173.69</v>
      </c>
      <c r="YD84" s="150">
        <v>230.91</v>
      </c>
      <c r="YE84" s="150">
        <v>230.91</v>
      </c>
      <c r="YF84" s="150">
        <v>230.91</v>
      </c>
      <c r="YG84" s="150">
        <v>230.91</v>
      </c>
      <c r="YH84" s="150"/>
      <c r="YI84" s="150"/>
      <c r="YJ84" s="88">
        <f t="shared" si="330"/>
        <v>2418.7102179886274</v>
      </c>
      <c r="YK84" s="290">
        <v>281.26034300546041</v>
      </c>
      <c r="YL84" s="290">
        <v>211.49924410856769</v>
      </c>
      <c r="YM84" s="290">
        <v>216.44668663630043</v>
      </c>
      <c r="YN84" s="290">
        <v>210.48355920944559</v>
      </c>
      <c r="YO84" s="290">
        <v>207.6011730790851</v>
      </c>
      <c r="YP84" s="290">
        <v>270.82467089817891</v>
      </c>
      <c r="YQ84" s="290">
        <v>259.75196217633533</v>
      </c>
      <c r="YR84" s="290">
        <v>256.94133701959356</v>
      </c>
      <c r="YS84" s="290">
        <v>248.63561877377197</v>
      </c>
      <c r="YT84" s="290">
        <f>VLOOKUP(C84,'[2]Фін.рез.(витрати)'!$C$8:$AM$94,37,0)</f>
        <v>255.26562308188855</v>
      </c>
      <c r="YU84" s="290"/>
      <c r="YV84" s="290"/>
      <c r="YW84" s="143">
        <f t="shared" si="331"/>
        <v>452.93021798862696</v>
      </c>
      <c r="YX84" s="88">
        <f t="shared" si="239"/>
        <v>0</v>
      </c>
      <c r="YY84" s="88">
        <f t="shared" si="240"/>
        <v>452.93021798862696</v>
      </c>
      <c r="YZ84" s="291">
        <f t="shared" si="332"/>
        <v>1658.4600000000005</v>
      </c>
      <c r="ZA84" s="291">
        <v>156.99</v>
      </c>
      <c r="ZB84" s="150">
        <v>156.99</v>
      </c>
      <c r="ZC84" s="150">
        <v>156.99</v>
      </c>
      <c r="ZD84" s="150">
        <v>156.99</v>
      </c>
      <c r="ZE84" s="150">
        <v>156.99</v>
      </c>
      <c r="ZF84" s="150">
        <v>156.99</v>
      </c>
      <c r="ZG84" s="150">
        <v>179.13</v>
      </c>
      <c r="ZH84" s="150">
        <v>179.13</v>
      </c>
      <c r="ZI84" s="150">
        <v>179.13</v>
      </c>
      <c r="ZJ84" s="150">
        <v>179.13</v>
      </c>
      <c r="ZK84" s="150"/>
      <c r="ZL84" s="150"/>
      <c r="ZM84" s="88">
        <f t="shared" si="333"/>
        <v>2366.5715837959142</v>
      </c>
      <c r="ZN84" s="291"/>
      <c r="ZO84" s="290">
        <v>348.74936813557895</v>
      </c>
      <c r="ZP84" s="290">
        <v>1385.5943004778965</v>
      </c>
      <c r="ZQ84" s="290">
        <v>632.22791518243855</v>
      </c>
      <c r="ZR84" s="290"/>
      <c r="ZS84" s="290"/>
      <c r="ZT84" s="290"/>
      <c r="ZU84" s="290"/>
      <c r="ZV84" s="290"/>
      <c r="ZW84" s="290"/>
      <c r="ZX84" s="290"/>
      <c r="ZY84" s="290"/>
      <c r="ZZ84" s="88">
        <f t="shared" si="241"/>
        <v>708.1115837959137</v>
      </c>
      <c r="AAA84" s="88">
        <f t="shared" si="242"/>
        <v>0</v>
      </c>
      <c r="AAB84" s="88">
        <f t="shared" si="243"/>
        <v>708.1115837959137</v>
      </c>
      <c r="AAC84" s="291">
        <f t="shared" si="334"/>
        <v>0</v>
      </c>
      <c r="AAD84" s="291">
        <v>0</v>
      </c>
      <c r="AAE84" s="150">
        <v>0</v>
      </c>
      <c r="AAF84" s="150">
        <v>0</v>
      </c>
      <c r="AAG84" s="150">
        <v>0</v>
      </c>
      <c r="AAH84" s="150">
        <v>0</v>
      </c>
      <c r="AAI84" s="150">
        <v>0</v>
      </c>
      <c r="AAJ84" s="150">
        <v>0</v>
      </c>
      <c r="AAK84" s="150">
        <v>0</v>
      </c>
      <c r="AAL84" s="150">
        <v>0</v>
      </c>
      <c r="AAM84" s="150">
        <v>0</v>
      </c>
      <c r="AAN84" s="150"/>
      <c r="AAO84" s="150"/>
      <c r="AAP84" s="88">
        <f t="shared" si="335"/>
        <v>0</v>
      </c>
      <c r="AAQ84" s="290">
        <v>0</v>
      </c>
      <c r="AAR84" s="290">
        <v>0</v>
      </c>
      <c r="AAS84" s="290">
        <v>0</v>
      </c>
      <c r="AAT84" s="290">
        <v>0</v>
      </c>
      <c r="AAU84" s="290">
        <v>0</v>
      </c>
      <c r="AAV84" s="290">
        <v>0</v>
      </c>
      <c r="AAW84" s="290">
        <v>0</v>
      </c>
      <c r="AAX84" s="290">
        <v>0</v>
      </c>
      <c r="AAY84" s="290">
        <v>0</v>
      </c>
      <c r="AAZ84" s="290">
        <f>VLOOKUP(C84,'[2]Фін.рез.(витрати)'!$C$8:$AO$94,39,0)</f>
        <v>0</v>
      </c>
      <c r="ABA84" s="290"/>
      <c r="ABB84" s="290"/>
      <c r="ABC84" s="88">
        <f t="shared" si="244"/>
        <v>0</v>
      </c>
      <c r="ABD84" s="88">
        <f t="shared" si="245"/>
        <v>0</v>
      </c>
      <c r="ABE84" s="88">
        <f t="shared" si="246"/>
        <v>0</v>
      </c>
      <c r="ABF84" s="291">
        <f t="shared" si="336"/>
        <v>0</v>
      </c>
      <c r="ABG84" s="291">
        <v>0</v>
      </c>
      <c r="ABH84" s="150">
        <v>0</v>
      </c>
      <c r="ABI84" s="150">
        <v>0</v>
      </c>
      <c r="ABJ84" s="150">
        <v>0</v>
      </c>
      <c r="ABK84" s="150">
        <v>0</v>
      </c>
      <c r="ABL84" s="150">
        <v>0</v>
      </c>
      <c r="ABM84" s="150">
        <v>0</v>
      </c>
      <c r="ABN84" s="150">
        <v>0</v>
      </c>
      <c r="ABO84" s="150">
        <v>0</v>
      </c>
      <c r="ABP84" s="150">
        <v>0</v>
      </c>
      <c r="ABQ84" s="150"/>
      <c r="ABR84" s="150"/>
      <c r="ABS84" s="88">
        <f t="shared" si="337"/>
        <v>0</v>
      </c>
      <c r="ABT84" s="290">
        <v>0</v>
      </c>
      <c r="ABU84" s="290"/>
      <c r="ABV84" s="290"/>
      <c r="ABW84" s="290"/>
      <c r="ABX84" s="290"/>
      <c r="ABY84" s="290"/>
      <c r="ABZ84" s="290"/>
      <c r="ACA84" s="290">
        <v>0</v>
      </c>
      <c r="ACB84" s="290">
        <v>0</v>
      </c>
      <c r="ACC84" s="290">
        <f>VLOOKUP(C84,'[2]Фін.рез.(витрати)'!$C$8:$AP$94,40,0)</f>
        <v>0</v>
      </c>
      <c r="ACD84" s="290"/>
      <c r="ACE84" s="290"/>
      <c r="ACF84" s="88">
        <f t="shared" si="247"/>
        <v>0</v>
      </c>
      <c r="ACG84" s="88">
        <f t="shared" si="248"/>
        <v>0</v>
      </c>
      <c r="ACH84" s="88">
        <f t="shared" si="249"/>
        <v>0</v>
      </c>
      <c r="ACI84" s="86">
        <f t="shared" si="250"/>
        <v>192.28</v>
      </c>
      <c r="ACJ84" s="88">
        <f t="shared" si="251"/>
        <v>231.46627356000002</v>
      </c>
      <c r="ACK84" s="288">
        <f t="shared" si="252"/>
        <v>39.186273560000018</v>
      </c>
      <c r="ACL84" s="88">
        <f t="shared" si="253"/>
        <v>0</v>
      </c>
      <c r="ACM84" s="88">
        <f t="shared" si="254"/>
        <v>39.186273560000018</v>
      </c>
      <c r="ACN84" s="290">
        <f t="shared" si="338"/>
        <v>192.28</v>
      </c>
      <c r="ACO84" s="290">
        <v>19.8</v>
      </c>
      <c r="ACP84" s="143">
        <v>19.8</v>
      </c>
      <c r="ACQ84" s="143">
        <v>19.8</v>
      </c>
      <c r="ACR84" s="143">
        <v>19.8</v>
      </c>
      <c r="ACS84" s="143">
        <v>19.8</v>
      </c>
      <c r="ACT84" s="143">
        <v>19.8</v>
      </c>
      <c r="ACU84" s="143">
        <v>18.37</v>
      </c>
      <c r="ACV84" s="143">
        <v>18.37</v>
      </c>
      <c r="ACW84" s="143">
        <v>18.37</v>
      </c>
      <c r="ACX84" s="143">
        <v>18.37</v>
      </c>
      <c r="ACY84" s="143"/>
      <c r="ACZ84" s="143"/>
      <c r="ADA84" s="8">
        <f t="shared" si="339"/>
        <v>231.46627356000002</v>
      </c>
      <c r="ADB84" s="290">
        <v>12.569164200000001</v>
      </c>
      <c r="ADC84" s="290">
        <v>40.964180759999998</v>
      </c>
      <c r="ADD84" s="290">
        <v>0</v>
      </c>
      <c r="ADE84" s="290">
        <v>0</v>
      </c>
      <c r="ADF84" s="290">
        <v>0</v>
      </c>
      <c r="ADG84" s="290">
        <v>102.122775</v>
      </c>
      <c r="ADH84" s="290">
        <v>31.917168</v>
      </c>
      <c r="ADI84" s="290">
        <v>7.9169543999999998</v>
      </c>
      <c r="ADJ84" s="290">
        <v>3.9298392</v>
      </c>
      <c r="ADK84" s="290">
        <f>VLOOKUP(C84,'[2]Фін.рез.(витрати)'!$C$8:$AR$94,42,0)</f>
        <v>32.046191999999998</v>
      </c>
      <c r="ADL84" s="290"/>
      <c r="ADM84" s="290"/>
      <c r="ADN84" s="8">
        <f t="shared" si="255"/>
        <v>39.186273560000018</v>
      </c>
      <c r="ADO84" s="8">
        <f t="shared" si="256"/>
        <v>0</v>
      </c>
      <c r="ADP84" s="8">
        <f t="shared" si="257"/>
        <v>39.186273560000018</v>
      </c>
      <c r="ADQ84" s="290">
        <f t="shared" si="340"/>
        <v>0</v>
      </c>
      <c r="ADR84" s="290">
        <v>0</v>
      </c>
      <c r="ADS84" s="143">
        <v>0</v>
      </c>
      <c r="ADT84" s="143">
        <v>0</v>
      </c>
      <c r="ADU84" s="143">
        <v>0</v>
      </c>
      <c r="ADV84" s="143">
        <v>0</v>
      </c>
      <c r="ADW84" s="143">
        <v>0</v>
      </c>
      <c r="ADX84" s="143">
        <v>0</v>
      </c>
      <c r="ADY84" s="143">
        <v>0</v>
      </c>
      <c r="ADZ84" s="143">
        <v>0</v>
      </c>
      <c r="AEA84" s="143">
        <v>0</v>
      </c>
      <c r="AEB84" s="143"/>
      <c r="AEC84" s="143"/>
      <c r="AED84" s="8">
        <f t="shared" si="341"/>
        <v>0</v>
      </c>
      <c r="AEE84" s="290">
        <v>0</v>
      </c>
      <c r="AEF84" s="290">
        <v>0</v>
      </c>
      <c r="AEG84" s="290">
        <v>0</v>
      </c>
      <c r="AEH84" s="290">
        <v>0</v>
      </c>
      <c r="AEI84" s="290">
        <v>0</v>
      </c>
      <c r="AEJ84" s="290">
        <v>0</v>
      </c>
      <c r="AEK84" s="290">
        <v>0</v>
      </c>
      <c r="AEL84" s="290">
        <v>0</v>
      </c>
      <c r="AEM84" s="290">
        <v>0</v>
      </c>
      <c r="AEN84" s="290">
        <f>VLOOKUP(C84,'[2]Фін.рез.(витрати)'!$C$8:$AS$94,43,0)</f>
        <v>0</v>
      </c>
      <c r="AEO84" s="290"/>
      <c r="AEP84" s="290"/>
      <c r="AEQ84" s="8">
        <f t="shared" si="258"/>
        <v>0</v>
      </c>
      <c r="AER84" s="8">
        <f t="shared" si="259"/>
        <v>0</v>
      </c>
      <c r="AES84" s="8">
        <f t="shared" si="260"/>
        <v>0</v>
      </c>
      <c r="AET84" s="290">
        <f t="shared" si="342"/>
        <v>0</v>
      </c>
      <c r="AEU84" s="290"/>
      <c r="AEV84" s="143"/>
      <c r="AEW84" s="143"/>
      <c r="AEX84" s="143"/>
      <c r="AEY84" s="143"/>
      <c r="AEZ84" s="143"/>
      <c r="AFA84" s="143"/>
      <c r="AFB84" s="143"/>
      <c r="AFC84" s="143"/>
      <c r="AFD84" s="143"/>
      <c r="AFE84" s="143"/>
      <c r="AFF84" s="143"/>
      <c r="AFG84" s="8">
        <f t="shared" si="343"/>
        <v>0</v>
      </c>
      <c r="AFH84" s="290"/>
      <c r="AFI84" s="290"/>
      <c r="AFJ84" s="290"/>
      <c r="AFK84" s="290"/>
      <c r="AFL84" s="290"/>
      <c r="AFM84" s="290"/>
      <c r="AFN84" s="290"/>
      <c r="AFO84" s="290"/>
      <c r="AFP84" s="290"/>
      <c r="AFQ84" s="290"/>
      <c r="AFR84" s="290"/>
      <c r="AFS84" s="290"/>
      <c r="AFT84" s="8">
        <f t="shared" si="261"/>
        <v>0</v>
      </c>
      <c r="AFU84" s="8">
        <f t="shared" si="262"/>
        <v>0</v>
      </c>
      <c r="AFV84" s="94">
        <f t="shared" si="263"/>
        <v>0</v>
      </c>
      <c r="AFW84" s="293">
        <f t="shared" si="264"/>
        <v>19964.579999999998</v>
      </c>
      <c r="AFX84" s="294">
        <f t="shared" si="265"/>
        <v>34428.975651311936</v>
      </c>
      <c r="AFY84" s="295">
        <f t="shared" si="266"/>
        <v>14464.395651311937</v>
      </c>
      <c r="AFZ84" s="8">
        <f t="shared" si="344"/>
        <v>0</v>
      </c>
      <c r="AGA84" s="95">
        <f t="shared" si="345"/>
        <v>14464.395651311937</v>
      </c>
      <c r="AGB84" s="296">
        <f t="shared" si="267"/>
        <v>23957.495999999996</v>
      </c>
      <c r="AGC84" s="295">
        <f t="shared" si="267"/>
        <v>41314.77078157432</v>
      </c>
      <c r="AGD84" s="295">
        <f t="shared" si="268"/>
        <v>17357.274781574324</v>
      </c>
      <c r="AGE84" s="8">
        <f t="shared" si="269"/>
        <v>0</v>
      </c>
      <c r="AGF84" s="94">
        <f t="shared" si="270"/>
        <v>17357.274781574324</v>
      </c>
      <c r="AGG84" s="107">
        <f t="shared" si="346"/>
        <v>1197.8747999999998</v>
      </c>
      <c r="AGH84" s="140">
        <f t="shared" si="347"/>
        <v>2065.7385390787163</v>
      </c>
      <c r="AGI84" s="295">
        <f t="shared" si="271"/>
        <v>867.86373907871643</v>
      </c>
      <c r="AGJ84" s="8">
        <f t="shared" si="272"/>
        <v>0</v>
      </c>
      <c r="AGK84" s="95">
        <f t="shared" si="273"/>
        <v>867.86373907871643</v>
      </c>
      <c r="AGL84" s="108">
        <f t="shared" si="348"/>
        <v>25155.370799999997</v>
      </c>
      <c r="AGM84" s="108">
        <f t="shared" si="348"/>
        <v>43380.509320653036</v>
      </c>
      <c r="AGN84" s="297">
        <f t="shared" si="99"/>
        <v>18225.138520653039</v>
      </c>
      <c r="AGO84" s="108">
        <f t="shared" si="274"/>
        <v>0</v>
      </c>
      <c r="AGP84" s="109">
        <f t="shared" si="275"/>
        <v>18225.138520653039</v>
      </c>
      <c r="AGQ84" s="139">
        <f t="shared" si="349"/>
        <v>4.761904761904763E-2</v>
      </c>
      <c r="AGR84" s="298"/>
      <c r="AGS84" s="298">
        <v>0.05</v>
      </c>
      <c r="AGT84" s="299"/>
      <c r="AGU84" s="177"/>
      <c r="AGV84" s="9"/>
      <c r="AGW84" s="9"/>
      <c r="AGX84" s="9"/>
      <c r="AGY84" s="9"/>
      <c r="AGZ84" s="9"/>
      <c r="AHA84" s="9"/>
      <c r="AHB84" s="9"/>
      <c r="AHC84" s="9"/>
      <c r="AHD84" s="9"/>
      <c r="AHE84" s="9"/>
      <c r="AHF84" s="9"/>
      <c r="AHG84" s="9"/>
      <c r="AHH84" s="9"/>
    </row>
    <row r="85" spans="1:892" s="141" customFormat="1" ht="12.75" outlineLevel="1" x14ac:dyDescent="0.25">
      <c r="A85" s="9">
        <v>515</v>
      </c>
      <c r="B85" s="285">
        <v>3</v>
      </c>
      <c r="C85" s="303" t="s">
        <v>1746</v>
      </c>
      <c r="D85" s="301">
        <v>2</v>
      </c>
      <c r="E85" s="149">
        <v>887.9</v>
      </c>
      <c r="F85" s="288">
        <f t="shared" si="177"/>
        <v>14067.240000000002</v>
      </c>
      <c r="G85" s="289">
        <f t="shared" si="178"/>
        <v>14564.205023363764</v>
      </c>
      <c r="H85" s="288">
        <f t="shared" si="179"/>
        <v>496.96502336376216</v>
      </c>
      <c r="I85" s="88">
        <f t="shared" si="180"/>
        <v>0</v>
      </c>
      <c r="J85" s="88">
        <f t="shared" si="181"/>
        <v>496.96502336376216</v>
      </c>
      <c r="K85" s="290">
        <f t="shared" si="276"/>
        <v>5555.72</v>
      </c>
      <c r="L85" s="143">
        <v>504.5</v>
      </c>
      <c r="M85" s="143">
        <v>504.5</v>
      </c>
      <c r="N85" s="143">
        <v>504.5</v>
      </c>
      <c r="O85" s="143">
        <v>504.5</v>
      </c>
      <c r="P85" s="143">
        <v>504.5</v>
      </c>
      <c r="Q85" s="143">
        <v>504.5</v>
      </c>
      <c r="R85" s="143">
        <v>632.17999999999995</v>
      </c>
      <c r="S85" s="143">
        <v>632.17999999999995</v>
      </c>
      <c r="T85" s="143">
        <v>632.17999999999995</v>
      </c>
      <c r="U85" s="143">
        <v>632.17999999999995</v>
      </c>
      <c r="V85" s="143"/>
      <c r="W85" s="143"/>
      <c r="X85" s="143">
        <f t="shared" si="277"/>
        <v>5585.0241093553122</v>
      </c>
      <c r="Y85" s="290">
        <v>0</v>
      </c>
      <c r="Z85" s="290">
        <v>0</v>
      </c>
      <c r="AA85" s="290">
        <v>2437.9119494400002</v>
      </c>
      <c r="AB85" s="290">
        <v>0</v>
      </c>
      <c r="AC85" s="290">
        <v>3147.1121599153121</v>
      </c>
      <c r="AD85" s="290">
        <v>0</v>
      </c>
      <c r="AE85" s="290">
        <v>0</v>
      </c>
      <c r="AF85" s="290">
        <v>0</v>
      </c>
      <c r="AG85" s="290">
        <v>0</v>
      </c>
      <c r="AH85" s="290">
        <v>0</v>
      </c>
      <c r="AI85" s="290"/>
      <c r="AJ85" s="290"/>
      <c r="AK85" s="143"/>
      <c r="AL85" s="143">
        <f t="shared" si="278"/>
        <v>0</v>
      </c>
      <c r="AM85" s="143">
        <f t="shared" si="182"/>
        <v>0</v>
      </c>
      <c r="AN85" s="290">
        <f t="shared" si="279"/>
        <v>632.16</v>
      </c>
      <c r="AO85" s="143">
        <v>55.58</v>
      </c>
      <c r="AP85" s="143">
        <v>55.58</v>
      </c>
      <c r="AQ85" s="143">
        <v>55.58</v>
      </c>
      <c r="AR85" s="143">
        <v>55.58</v>
      </c>
      <c r="AS85" s="143">
        <v>55.58</v>
      </c>
      <c r="AT85" s="143">
        <v>55.58</v>
      </c>
      <c r="AU85" s="143">
        <v>74.67</v>
      </c>
      <c r="AV85" s="143">
        <v>74.67</v>
      </c>
      <c r="AW85" s="143">
        <v>74.67</v>
      </c>
      <c r="AX85" s="143">
        <v>74.67</v>
      </c>
      <c r="AY85" s="143"/>
      <c r="AZ85" s="143"/>
      <c r="BA85" s="8">
        <f t="shared" si="280"/>
        <v>351.62493054329707</v>
      </c>
      <c r="BB85" s="290">
        <v>0</v>
      </c>
      <c r="BC85" s="290">
        <v>0</v>
      </c>
      <c r="BD85" s="290">
        <v>0</v>
      </c>
      <c r="BE85" s="290">
        <v>0</v>
      </c>
      <c r="BF85" s="290">
        <v>351.62493054329707</v>
      </c>
      <c r="BG85" s="290">
        <v>0</v>
      </c>
      <c r="BH85" s="290">
        <v>0</v>
      </c>
      <c r="BI85" s="290">
        <v>0</v>
      </c>
      <c r="BJ85" s="290">
        <v>0</v>
      </c>
      <c r="BK85" s="290">
        <v>0</v>
      </c>
      <c r="BL85" s="290"/>
      <c r="BM85" s="290"/>
      <c r="BN85" s="143"/>
      <c r="BO85" s="8">
        <f t="shared" si="183"/>
        <v>0</v>
      </c>
      <c r="BP85" s="8">
        <f t="shared" si="184"/>
        <v>0</v>
      </c>
      <c r="BQ85" s="290">
        <f t="shared" si="281"/>
        <v>229.76000000000002</v>
      </c>
      <c r="BR85" s="143">
        <v>21.84</v>
      </c>
      <c r="BS85" s="263">
        <v>21.84</v>
      </c>
      <c r="BT85" s="143">
        <v>21.84</v>
      </c>
      <c r="BU85" s="143">
        <v>21.84</v>
      </c>
      <c r="BV85" s="143">
        <v>21.84</v>
      </c>
      <c r="BW85" s="143">
        <v>21.84</v>
      </c>
      <c r="BX85" s="143">
        <v>24.68</v>
      </c>
      <c r="BY85" s="143">
        <v>24.68</v>
      </c>
      <c r="BZ85" s="143">
        <v>24.68</v>
      </c>
      <c r="CA85" s="143">
        <v>24.68</v>
      </c>
      <c r="CB85" s="143"/>
      <c r="CC85" s="143"/>
      <c r="CD85" s="290">
        <f t="shared" si="282"/>
        <v>246.1042572344</v>
      </c>
      <c r="CE85" s="290">
        <v>25.464195619999998</v>
      </c>
      <c r="CF85" s="290">
        <v>24.897118750799997</v>
      </c>
      <c r="CG85" s="290">
        <v>24.838657359999999</v>
      </c>
      <c r="CH85" s="290">
        <v>24.712694199999998</v>
      </c>
      <c r="CI85" s="290">
        <v>24.826589883600001</v>
      </c>
      <c r="CJ85" s="290">
        <v>24.827181299999999</v>
      </c>
      <c r="CK85" s="290">
        <v>24.248181799999998</v>
      </c>
      <c r="CL85" s="290">
        <v>24.05874476</v>
      </c>
      <c r="CM85" s="290">
        <v>23.884689359999999</v>
      </c>
      <c r="CN85" s="290">
        <v>24.346204199999999</v>
      </c>
      <c r="CO85" s="290"/>
      <c r="CP85" s="290"/>
      <c r="CQ85" s="143"/>
      <c r="CR85" s="8">
        <f t="shared" si="185"/>
        <v>0</v>
      </c>
      <c r="CS85" s="8">
        <f t="shared" si="186"/>
        <v>0</v>
      </c>
      <c r="CT85" s="290">
        <f t="shared" si="283"/>
        <v>19.319999999999997</v>
      </c>
      <c r="CU85" s="290">
        <v>1.86</v>
      </c>
      <c r="CV85" s="143">
        <v>1.86</v>
      </c>
      <c r="CW85" s="143">
        <v>1.86</v>
      </c>
      <c r="CX85" s="143">
        <v>1.86</v>
      </c>
      <c r="CY85" s="143">
        <v>1.86</v>
      </c>
      <c r="CZ85" s="143">
        <v>1.86</v>
      </c>
      <c r="DA85" s="143">
        <v>2.04</v>
      </c>
      <c r="DB85" s="143">
        <v>2.04</v>
      </c>
      <c r="DC85" s="143">
        <v>2.04</v>
      </c>
      <c r="DD85" s="143">
        <v>2.04</v>
      </c>
      <c r="DE85" s="143"/>
      <c r="DF85" s="143"/>
      <c r="DG85" s="290">
        <f t="shared" si="284"/>
        <v>20.583674165400005</v>
      </c>
      <c r="DH85" s="290">
        <v>2.1297750450000001</v>
      </c>
      <c r="DI85" s="290">
        <v>2.0823458553000003</v>
      </c>
      <c r="DJ85" s="290">
        <v>2.0774562599999999</v>
      </c>
      <c r="DK85" s="290">
        <v>2.0669209500000001</v>
      </c>
      <c r="DL85" s="290">
        <v>2.0764469601000002</v>
      </c>
      <c r="DM85" s="290">
        <v>2.0764964250000002</v>
      </c>
      <c r="DN85" s="290">
        <v>2.0280700500000002</v>
      </c>
      <c r="DO85" s="290">
        <v>2.0122259100000002</v>
      </c>
      <c r="DP85" s="290">
        <v>1.99766826</v>
      </c>
      <c r="DQ85" s="290">
        <v>2.0362684500000001</v>
      </c>
      <c r="DR85" s="290"/>
      <c r="DS85" s="290"/>
      <c r="DT85" s="143">
        <f t="shared" si="285"/>
        <v>1.2636741654000083</v>
      </c>
      <c r="DU85" s="8">
        <f t="shared" si="187"/>
        <v>0</v>
      </c>
      <c r="DV85" s="8">
        <f t="shared" si="286"/>
        <v>1.2636741654000083</v>
      </c>
      <c r="DW85" s="290">
        <f t="shared" si="176"/>
        <v>0</v>
      </c>
      <c r="DX85" s="290">
        <v>0</v>
      </c>
      <c r="DY85" s="143">
        <v>0</v>
      </c>
      <c r="DZ85" s="143">
        <v>0</v>
      </c>
      <c r="EA85" s="143">
        <v>0</v>
      </c>
      <c r="EB85" s="143">
        <v>0</v>
      </c>
      <c r="EC85" s="143">
        <v>0</v>
      </c>
      <c r="ED85" s="143">
        <v>0</v>
      </c>
      <c r="EE85" s="143">
        <v>0</v>
      </c>
      <c r="EF85" s="143">
        <v>0</v>
      </c>
      <c r="EG85" s="143">
        <v>0</v>
      </c>
      <c r="EH85" s="143"/>
      <c r="EI85" s="143"/>
      <c r="EJ85" s="143"/>
      <c r="EK85" s="290">
        <f t="shared" si="287"/>
        <v>0</v>
      </c>
      <c r="EL85" s="290">
        <v>0</v>
      </c>
      <c r="EM85" s="290">
        <v>0</v>
      </c>
      <c r="EN85" s="290">
        <v>0</v>
      </c>
      <c r="EO85" s="290">
        <v>0</v>
      </c>
      <c r="EP85" s="290">
        <v>0</v>
      </c>
      <c r="EQ85" s="290">
        <v>0</v>
      </c>
      <c r="ER85" s="290">
        <v>0</v>
      </c>
      <c r="ES85" s="290">
        <v>0</v>
      </c>
      <c r="ET85" s="290">
        <v>0</v>
      </c>
      <c r="EU85" s="290">
        <v>0</v>
      </c>
      <c r="EV85" s="290"/>
      <c r="EW85" s="290"/>
      <c r="EX85" s="8">
        <f t="shared" si="188"/>
        <v>0</v>
      </c>
      <c r="EY85" s="8">
        <f t="shared" si="288"/>
        <v>0</v>
      </c>
      <c r="EZ85" s="8">
        <f t="shared" si="289"/>
        <v>0</v>
      </c>
      <c r="FA85" s="290">
        <f t="shared" si="290"/>
        <v>3293.56</v>
      </c>
      <c r="FB85" s="290">
        <v>289.72000000000003</v>
      </c>
      <c r="FC85" s="143">
        <v>289.72000000000003</v>
      </c>
      <c r="FD85" s="143">
        <v>289.72000000000003</v>
      </c>
      <c r="FE85" s="143">
        <v>289.72000000000003</v>
      </c>
      <c r="FF85" s="143">
        <v>289.72000000000003</v>
      </c>
      <c r="FG85" s="143">
        <v>289.72000000000003</v>
      </c>
      <c r="FH85" s="143">
        <v>388.81</v>
      </c>
      <c r="FI85" s="143">
        <v>388.81</v>
      </c>
      <c r="FJ85" s="143">
        <v>388.81</v>
      </c>
      <c r="FK85" s="143">
        <v>388.81</v>
      </c>
      <c r="FL85" s="143"/>
      <c r="FM85" s="143"/>
      <c r="FN85" s="8">
        <f t="shared" si="291"/>
        <v>4143.6557143179407</v>
      </c>
      <c r="FO85" s="290">
        <v>0</v>
      </c>
      <c r="FP85" s="290">
        <v>0</v>
      </c>
      <c r="FQ85" s="290">
        <v>0</v>
      </c>
      <c r="FR85" s="290">
        <v>0</v>
      </c>
      <c r="FS85" s="290">
        <v>1860.7835521033185</v>
      </c>
      <c r="FT85" s="290">
        <v>0</v>
      </c>
      <c r="FU85" s="290">
        <v>0</v>
      </c>
      <c r="FV85" s="290">
        <v>0</v>
      </c>
      <c r="FW85" s="290">
        <v>0</v>
      </c>
      <c r="FX85" s="290">
        <v>2282.8721622146222</v>
      </c>
      <c r="FY85" s="290"/>
      <c r="FZ85" s="290"/>
      <c r="GA85" s="143">
        <f t="shared" si="292"/>
        <v>850.09571431794075</v>
      </c>
      <c r="GB85" s="8">
        <f t="shared" si="293"/>
        <v>0</v>
      </c>
      <c r="GC85" s="8">
        <f t="shared" si="294"/>
        <v>850.09571431794075</v>
      </c>
      <c r="GD85" s="290">
        <f t="shared" si="295"/>
        <v>0</v>
      </c>
      <c r="GE85" s="143"/>
      <c r="GF85" s="143"/>
      <c r="GG85" s="143"/>
      <c r="GH85" s="143"/>
      <c r="GI85" s="143"/>
      <c r="GJ85" s="143"/>
      <c r="GK85" s="143"/>
      <c r="GL85" s="143"/>
      <c r="GM85" s="143"/>
      <c r="GN85" s="143"/>
      <c r="GO85" s="143"/>
      <c r="GP85" s="143"/>
      <c r="GQ85" s="8">
        <f t="shared" si="296"/>
        <v>0</v>
      </c>
      <c r="GR85" s="290">
        <v>0</v>
      </c>
      <c r="GS85" s="290">
        <f>VLOOKUP(C85,'[2]Фін.рез.(витрати)'!$C$8:$V$94,20,0)</f>
        <v>0</v>
      </c>
      <c r="GT85" s="290"/>
      <c r="GU85" s="290"/>
      <c r="GV85" s="143">
        <f t="shared" si="297"/>
        <v>0</v>
      </c>
      <c r="GW85" s="8">
        <f t="shared" si="189"/>
        <v>0</v>
      </c>
      <c r="GX85" s="8">
        <f t="shared" si="190"/>
        <v>0</v>
      </c>
      <c r="GY85" s="290">
        <f t="shared" si="298"/>
        <v>4336.72</v>
      </c>
      <c r="GZ85" s="290">
        <v>384.02</v>
      </c>
      <c r="HA85" s="143">
        <v>384.02</v>
      </c>
      <c r="HB85" s="143">
        <v>384.02</v>
      </c>
      <c r="HC85" s="143">
        <v>384.02</v>
      </c>
      <c r="HD85" s="143">
        <v>384.02</v>
      </c>
      <c r="HE85" s="143">
        <v>384.02</v>
      </c>
      <c r="HF85" s="143">
        <v>508.15</v>
      </c>
      <c r="HG85" s="143">
        <v>508.15</v>
      </c>
      <c r="HH85" s="143">
        <v>508.15</v>
      </c>
      <c r="HI85" s="143">
        <v>508.15</v>
      </c>
      <c r="HJ85" s="143"/>
      <c r="HK85" s="143"/>
      <c r="HL85" s="8">
        <f t="shared" si="299"/>
        <v>4217.2123377474127</v>
      </c>
      <c r="HM85" s="290">
        <v>553.9321025243587</v>
      </c>
      <c r="HN85" s="290">
        <v>409.2487362377027</v>
      </c>
      <c r="HO85" s="290">
        <v>480.7711769567743</v>
      </c>
      <c r="HP85" s="290">
        <v>362.4463360488038</v>
      </c>
      <c r="HQ85" s="290">
        <v>411.36112131190703</v>
      </c>
      <c r="HR85" s="290">
        <v>410.3822320442128</v>
      </c>
      <c r="HS85" s="290">
        <v>378.14352896541322</v>
      </c>
      <c r="HT85" s="290">
        <v>375.92787449956143</v>
      </c>
      <c r="HU85" s="290">
        <v>422.58603301890304</v>
      </c>
      <c r="HV85" s="290">
        <v>412.41319613977566</v>
      </c>
      <c r="HW85" s="290"/>
      <c r="HX85" s="290"/>
      <c r="HY85" s="8">
        <f t="shared" si="191"/>
        <v>-119.50766225258758</v>
      </c>
      <c r="HZ85" s="8">
        <f t="shared" si="192"/>
        <v>-119.50766225258758</v>
      </c>
      <c r="IA85" s="8">
        <f t="shared" si="193"/>
        <v>0</v>
      </c>
      <c r="IB85" s="291">
        <f t="shared" si="300"/>
        <v>0</v>
      </c>
      <c r="IC85" s="291">
        <v>0</v>
      </c>
      <c r="ID85" s="150">
        <v>0</v>
      </c>
      <c r="IE85" s="150">
        <v>0</v>
      </c>
      <c r="IF85" s="291">
        <v>0</v>
      </c>
      <c r="IG85" s="291">
        <v>0</v>
      </c>
      <c r="IH85" s="291">
        <v>0</v>
      </c>
      <c r="II85" s="291">
        <v>0</v>
      </c>
      <c r="IJ85" s="291"/>
      <c r="IK85" s="291"/>
      <c r="IL85" s="291"/>
      <c r="IM85" s="291"/>
      <c r="IN85" s="291"/>
      <c r="IO85" s="88">
        <f t="shared" si="301"/>
        <v>0</v>
      </c>
      <c r="IP85" s="290">
        <v>0</v>
      </c>
      <c r="IQ85" s="290">
        <v>0</v>
      </c>
      <c r="IR85" s="290">
        <v>0</v>
      </c>
      <c r="IS85" s="290">
        <v>0</v>
      </c>
      <c r="IT85" s="290">
        <v>0</v>
      </c>
      <c r="IU85" s="290">
        <v>0</v>
      </c>
      <c r="IV85" s="290">
        <v>0</v>
      </c>
      <c r="IW85" s="290">
        <v>0</v>
      </c>
      <c r="IX85" s="290">
        <v>0</v>
      </c>
      <c r="IY85" s="290">
        <v>0</v>
      </c>
      <c r="IZ85" s="290"/>
      <c r="JA85" s="290"/>
      <c r="JB85" s="150">
        <f t="shared" si="194"/>
        <v>0</v>
      </c>
      <c r="JC85" s="88">
        <f t="shared" si="195"/>
        <v>0</v>
      </c>
      <c r="JD85" s="88">
        <f t="shared" si="196"/>
        <v>0</v>
      </c>
      <c r="JE85" s="291">
        <f t="shared" si="302"/>
        <v>0</v>
      </c>
      <c r="JF85" s="291">
        <v>0</v>
      </c>
      <c r="JG85" s="150">
        <v>0</v>
      </c>
      <c r="JH85" s="150">
        <v>0</v>
      </c>
      <c r="JI85" s="150">
        <v>0</v>
      </c>
      <c r="JJ85" s="150">
        <v>0</v>
      </c>
      <c r="JK85" s="150">
        <v>0</v>
      </c>
      <c r="JL85" s="150">
        <v>0</v>
      </c>
      <c r="JM85" s="150">
        <v>0</v>
      </c>
      <c r="JN85" s="150">
        <v>0</v>
      </c>
      <c r="JO85" s="150">
        <v>0</v>
      </c>
      <c r="JP85" s="150"/>
      <c r="JQ85" s="150"/>
      <c r="JR85" s="291">
        <f t="shared" si="303"/>
        <v>0</v>
      </c>
      <c r="JS85" s="290">
        <v>0</v>
      </c>
      <c r="JT85" s="290">
        <v>0</v>
      </c>
      <c r="JU85" s="290">
        <v>0</v>
      </c>
      <c r="JV85" s="290">
        <v>0</v>
      </c>
      <c r="JW85" s="290">
        <v>0</v>
      </c>
      <c r="JX85" s="290">
        <v>0</v>
      </c>
      <c r="JY85" s="290">
        <v>0</v>
      </c>
      <c r="JZ85" s="290">
        <v>0</v>
      </c>
      <c r="KA85" s="290">
        <v>0</v>
      </c>
      <c r="KB85" s="290">
        <v>0</v>
      </c>
      <c r="KC85" s="290"/>
      <c r="KD85" s="290"/>
      <c r="KE85" s="150">
        <f t="shared" si="197"/>
        <v>0</v>
      </c>
      <c r="KF85" s="88">
        <f t="shared" si="198"/>
        <v>0</v>
      </c>
      <c r="KG85" s="88">
        <f t="shared" si="199"/>
        <v>0</v>
      </c>
      <c r="KH85" s="291">
        <f t="shared" si="304"/>
        <v>1154.0999999999999</v>
      </c>
      <c r="KI85" s="291">
        <v>101.49</v>
      </c>
      <c r="KJ85" s="150">
        <v>101.49</v>
      </c>
      <c r="KK85" s="150">
        <v>101.49</v>
      </c>
      <c r="KL85" s="150">
        <v>101.49</v>
      </c>
      <c r="KM85" s="150">
        <v>101.49</v>
      </c>
      <c r="KN85" s="150">
        <v>101.49</v>
      </c>
      <c r="KO85" s="150">
        <v>136.29</v>
      </c>
      <c r="KP85" s="150">
        <v>136.29</v>
      </c>
      <c r="KQ85" s="150">
        <v>136.29</v>
      </c>
      <c r="KR85" s="150">
        <v>136.29</v>
      </c>
      <c r="KS85" s="150"/>
      <c r="KT85" s="150"/>
      <c r="KU85" s="88">
        <f t="shared" si="305"/>
        <v>1610.1261800731834</v>
      </c>
      <c r="KV85" s="290">
        <v>138.37438235429923</v>
      </c>
      <c r="KW85" s="290">
        <v>147.95246626554308</v>
      </c>
      <c r="KX85" s="290">
        <v>147.01863855903744</v>
      </c>
      <c r="KY85" s="290">
        <v>139.82046295458153</v>
      </c>
      <c r="KZ85" s="290">
        <v>145.86727909149417</v>
      </c>
      <c r="LA85" s="290">
        <v>187.73394175283477</v>
      </c>
      <c r="LB85" s="290">
        <v>174.23325780011777</v>
      </c>
      <c r="LC85" s="290">
        <v>173.01009459219139</v>
      </c>
      <c r="LD85" s="290">
        <v>178.4243376692053</v>
      </c>
      <c r="LE85" s="290">
        <v>177.69131903387901</v>
      </c>
      <c r="LF85" s="290"/>
      <c r="LG85" s="290"/>
      <c r="LH85" s="150">
        <f t="shared" si="306"/>
        <v>456.02618007318347</v>
      </c>
      <c r="LI85" s="88">
        <f t="shared" si="200"/>
        <v>0</v>
      </c>
      <c r="LJ85" s="88">
        <f t="shared" si="201"/>
        <v>456.02618007318347</v>
      </c>
      <c r="LK85" s="88">
        <f t="shared" si="307"/>
        <v>0</v>
      </c>
      <c r="LL85" s="150"/>
      <c r="LM85" s="150"/>
      <c r="LN85" s="150"/>
      <c r="LO85" s="150"/>
      <c r="LP85" s="150"/>
      <c r="LQ85" s="150"/>
      <c r="LR85" s="150"/>
      <c r="LS85" s="150"/>
      <c r="LT85" s="150"/>
      <c r="LU85" s="150"/>
      <c r="LV85" s="150"/>
      <c r="LW85" s="150"/>
      <c r="LX85" s="88">
        <f t="shared" si="202"/>
        <v>0</v>
      </c>
      <c r="LY85" s="150"/>
      <c r="LZ85" s="150"/>
      <c r="MA85" s="150"/>
      <c r="MB85" s="150"/>
      <c r="MC85" s="150"/>
      <c r="MD85" s="150"/>
      <c r="ME85" s="150"/>
      <c r="MF85" s="150"/>
      <c r="MG85" s="150"/>
      <c r="MH85" s="150"/>
      <c r="MI85" s="150"/>
      <c r="MJ85" s="291">
        <v>0</v>
      </c>
      <c r="MK85" s="150"/>
      <c r="ML85" s="88">
        <f t="shared" si="203"/>
        <v>0</v>
      </c>
      <c r="MM85" s="88">
        <f t="shared" si="204"/>
        <v>0</v>
      </c>
      <c r="MN85" s="88">
        <f t="shared" si="308"/>
        <v>3313.9999999999995</v>
      </c>
      <c r="MO85" s="88">
        <v>315.74</v>
      </c>
      <c r="MP85" s="150">
        <v>315.74</v>
      </c>
      <c r="MQ85" s="150">
        <v>315.74</v>
      </c>
      <c r="MR85" s="150">
        <v>315.74</v>
      </c>
      <c r="MS85" s="150">
        <v>315.74</v>
      </c>
      <c r="MT85" s="150">
        <v>315.74</v>
      </c>
      <c r="MU85" s="150">
        <v>354.89</v>
      </c>
      <c r="MV85" s="150">
        <v>354.89</v>
      </c>
      <c r="MW85" s="150">
        <v>354.89</v>
      </c>
      <c r="MX85" s="150">
        <v>354.89</v>
      </c>
      <c r="MY85" s="150"/>
      <c r="MZ85" s="150"/>
      <c r="NA85" s="88">
        <f t="shared" si="309"/>
        <v>12299.563971234369</v>
      </c>
      <c r="NB85" s="8">
        <v>3527.9197776726769</v>
      </c>
      <c r="NC85" s="8">
        <v>0</v>
      </c>
      <c r="ND85" s="8">
        <v>4250.1137410982137</v>
      </c>
      <c r="NE85" s="8">
        <v>0</v>
      </c>
      <c r="NF85" s="8">
        <v>0</v>
      </c>
      <c r="NG85" s="8">
        <v>0</v>
      </c>
      <c r="NH85" s="8">
        <v>4521.5304524634794</v>
      </c>
      <c r="NI85" s="8">
        <v>0</v>
      </c>
      <c r="NJ85" s="8">
        <v>0</v>
      </c>
      <c r="NK85" s="8">
        <v>0</v>
      </c>
      <c r="NL85" s="8"/>
      <c r="NM85" s="8"/>
      <c r="NN85" s="150">
        <f t="shared" si="310"/>
        <v>8985.5639712343691</v>
      </c>
      <c r="NO85" s="88">
        <f t="shared" si="205"/>
        <v>0</v>
      </c>
      <c r="NP85" s="88">
        <f t="shared" si="206"/>
        <v>8985.5639712343691</v>
      </c>
      <c r="NQ85" s="86">
        <f t="shared" si="207"/>
        <v>5342.1600000000008</v>
      </c>
      <c r="NR85" s="289">
        <f t="shared" si="208"/>
        <v>9371.7900000000009</v>
      </c>
      <c r="NS85" s="288">
        <f t="shared" si="209"/>
        <v>4029.63</v>
      </c>
      <c r="NT85" s="88">
        <f t="shared" si="210"/>
        <v>0</v>
      </c>
      <c r="NU85" s="88">
        <f t="shared" si="211"/>
        <v>4029.63</v>
      </c>
      <c r="NV85" s="290">
        <f t="shared" si="311"/>
        <v>1480.4800000000002</v>
      </c>
      <c r="NW85" s="290">
        <v>173.94</v>
      </c>
      <c r="NX85" s="143">
        <v>173.94</v>
      </c>
      <c r="NY85" s="143">
        <v>173.94</v>
      </c>
      <c r="NZ85" s="290">
        <v>173.94</v>
      </c>
      <c r="OA85" s="290">
        <v>173.94</v>
      </c>
      <c r="OB85" s="290">
        <v>173.94</v>
      </c>
      <c r="OC85" s="290">
        <v>109.21</v>
      </c>
      <c r="OD85" s="290">
        <v>109.21</v>
      </c>
      <c r="OE85" s="290">
        <v>109.21</v>
      </c>
      <c r="OF85" s="290">
        <v>109.21</v>
      </c>
      <c r="OG85" s="290"/>
      <c r="OH85" s="290"/>
      <c r="OI85" s="8">
        <f t="shared" si="312"/>
        <v>2310.0500000000002</v>
      </c>
      <c r="OJ85" s="8">
        <v>0</v>
      </c>
      <c r="OK85" s="8">
        <v>0</v>
      </c>
      <c r="OL85" s="8">
        <v>2310.0500000000002</v>
      </c>
      <c r="OM85" s="8"/>
      <c r="ON85" s="8">
        <v>0</v>
      </c>
      <c r="OO85" s="8">
        <v>0</v>
      </c>
      <c r="OP85" s="8">
        <v>0</v>
      </c>
      <c r="OQ85" s="8">
        <v>0</v>
      </c>
      <c r="OR85" s="8">
        <v>0</v>
      </c>
      <c r="OS85" s="8">
        <v>0</v>
      </c>
      <c r="OT85" s="8"/>
      <c r="OU85" s="8"/>
      <c r="OV85" s="143">
        <f t="shared" si="313"/>
        <v>829.56999999999994</v>
      </c>
      <c r="OW85" s="8">
        <f t="shared" si="212"/>
        <v>0</v>
      </c>
      <c r="OX85" s="8">
        <f t="shared" si="213"/>
        <v>829.56999999999994</v>
      </c>
      <c r="OY85" s="290">
        <f t="shared" si="314"/>
        <v>1509.0800000000002</v>
      </c>
      <c r="OZ85" s="290">
        <v>143.84</v>
      </c>
      <c r="PA85" s="143">
        <v>143.84</v>
      </c>
      <c r="PB85" s="143">
        <v>143.84</v>
      </c>
      <c r="PC85" s="143">
        <v>143.84</v>
      </c>
      <c r="PD85" s="143">
        <v>143.84</v>
      </c>
      <c r="PE85" s="143">
        <v>143.84</v>
      </c>
      <c r="PF85" s="143">
        <v>161.51</v>
      </c>
      <c r="PG85" s="143">
        <v>161.51</v>
      </c>
      <c r="PH85" s="143">
        <v>161.51</v>
      </c>
      <c r="PI85" s="143">
        <v>161.51</v>
      </c>
      <c r="PJ85" s="143"/>
      <c r="PK85" s="143"/>
      <c r="PL85" s="8">
        <f t="shared" si="315"/>
        <v>0</v>
      </c>
      <c r="PM85" s="290">
        <v>0</v>
      </c>
      <c r="PN85" s="290">
        <v>0</v>
      </c>
      <c r="PO85" s="290">
        <v>0</v>
      </c>
      <c r="PP85" s="290">
        <v>0</v>
      </c>
      <c r="PQ85" s="290">
        <v>0</v>
      </c>
      <c r="PR85" s="290">
        <v>0</v>
      </c>
      <c r="PS85" s="290">
        <v>0</v>
      </c>
      <c r="PT85" s="290">
        <v>0</v>
      </c>
      <c r="PU85" s="290">
        <v>0</v>
      </c>
      <c r="PV85" s="290">
        <v>0</v>
      </c>
      <c r="PW85" s="290"/>
      <c r="PX85" s="290"/>
      <c r="PY85" s="143">
        <f t="shared" si="316"/>
        <v>-1509.0800000000002</v>
      </c>
      <c r="PZ85" s="8">
        <f t="shared" si="214"/>
        <v>-1509.0800000000002</v>
      </c>
      <c r="QA85" s="8">
        <f t="shared" si="215"/>
        <v>0</v>
      </c>
      <c r="QB85" s="290">
        <f t="shared" si="317"/>
        <v>262.44</v>
      </c>
      <c r="QC85" s="290">
        <v>23.26</v>
      </c>
      <c r="QD85" s="143">
        <v>23.26</v>
      </c>
      <c r="QE85" s="143">
        <v>23.26</v>
      </c>
      <c r="QF85" s="143">
        <v>23.26</v>
      </c>
      <c r="QG85" s="143">
        <v>23.26</v>
      </c>
      <c r="QH85" s="143">
        <v>23.26</v>
      </c>
      <c r="QI85" s="143">
        <v>30.72</v>
      </c>
      <c r="QJ85" s="143">
        <v>30.72</v>
      </c>
      <c r="QK85" s="143">
        <v>30.72</v>
      </c>
      <c r="QL85" s="143">
        <v>30.72</v>
      </c>
      <c r="QM85" s="143"/>
      <c r="QN85" s="143"/>
      <c r="QO85" s="8">
        <f t="shared" si="318"/>
        <v>7061.74</v>
      </c>
      <c r="QP85" s="290">
        <v>0</v>
      </c>
      <c r="QQ85" s="290">
        <v>0</v>
      </c>
      <c r="QR85" s="290">
        <v>7061.74</v>
      </c>
      <c r="QS85" s="290"/>
      <c r="QT85" s="290">
        <v>0</v>
      </c>
      <c r="QU85" s="290"/>
      <c r="QV85" s="290"/>
      <c r="QW85" s="290">
        <v>0</v>
      </c>
      <c r="QX85" s="290"/>
      <c r="QY85" s="290">
        <v>0</v>
      </c>
      <c r="QZ85" s="290"/>
      <c r="RA85" s="290"/>
      <c r="RB85" s="143">
        <f t="shared" si="319"/>
        <v>6799.3</v>
      </c>
      <c r="RC85" s="8">
        <f t="shared" si="216"/>
        <v>0</v>
      </c>
      <c r="RD85" s="8">
        <f t="shared" si="217"/>
        <v>6799.3</v>
      </c>
      <c r="RE85" s="290">
        <f t="shared" si="320"/>
        <v>1350.5200000000002</v>
      </c>
      <c r="RF85" s="8">
        <v>122.8</v>
      </c>
      <c r="RG85" s="143">
        <v>122.8</v>
      </c>
      <c r="RH85" s="143">
        <v>122.8</v>
      </c>
      <c r="RI85" s="143">
        <v>122.8</v>
      </c>
      <c r="RJ85" s="143">
        <v>122.8</v>
      </c>
      <c r="RK85" s="143">
        <v>122.8</v>
      </c>
      <c r="RL85" s="292">
        <v>153.43</v>
      </c>
      <c r="RM85" s="143">
        <v>153.43</v>
      </c>
      <c r="RN85" s="143">
        <v>153.43</v>
      </c>
      <c r="RO85" s="143">
        <v>153.43</v>
      </c>
      <c r="RP85" s="143"/>
      <c r="RQ85" s="143"/>
      <c r="RR85" s="8">
        <f t="shared" si="321"/>
        <v>0</v>
      </c>
      <c r="RS85" s="290">
        <v>0</v>
      </c>
      <c r="RT85" s="290"/>
      <c r="RU85" s="290">
        <v>0</v>
      </c>
      <c r="RV85" s="290">
        <v>0</v>
      </c>
      <c r="RW85" s="290">
        <v>0</v>
      </c>
      <c r="RX85" s="290">
        <v>0</v>
      </c>
      <c r="RY85" s="290"/>
      <c r="RZ85" s="290">
        <v>0</v>
      </c>
      <c r="SA85" s="290">
        <v>0</v>
      </c>
      <c r="SB85" s="290">
        <v>0</v>
      </c>
      <c r="SC85" s="290"/>
      <c r="SD85" s="290"/>
      <c r="SE85" s="8">
        <f t="shared" si="218"/>
        <v>-1350.5200000000002</v>
      </c>
      <c r="SF85" s="8">
        <f t="shared" si="219"/>
        <v>-1350.5200000000002</v>
      </c>
      <c r="SG85" s="8">
        <f t="shared" si="220"/>
        <v>0</v>
      </c>
      <c r="SH85" s="290">
        <f t="shared" si="322"/>
        <v>0</v>
      </c>
      <c r="SI85" s="290">
        <v>0</v>
      </c>
      <c r="SJ85" s="143">
        <v>0</v>
      </c>
      <c r="SK85" s="143">
        <v>0</v>
      </c>
      <c r="SL85" s="143">
        <v>0</v>
      </c>
      <c r="SM85" s="143">
        <v>0</v>
      </c>
      <c r="SN85" s="143">
        <v>0</v>
      </c>
      <c r="SO85" s="143">
        <v>0</v>
      </c>
      <c r="SP85" s="143">
        <v>0</v>
      </c>
      <c r="SQ85" s="143">
        <v>0</v>
      </c>
      <c r="SR85" s="143">
        <v>0</v>
      </c>
      <c r="SS85" s="143"/>
      <c r="ST85" s="143"/>
      <c r="SU85" s="8">
        <f t="shared" si="323"/>
        <v>0</v>
      </c>
      <c r="SV85" s="290">
        <v>0</v>
      </c>
      <c r="SW85" s="290">
        <v>0</v>
      </c>
      <c r="SX85" s="290">
        <v>0</v>
      </c>
      <c r="SY85" s="290">
        <v>0</v>
      </c>
      <c r="SZ85" s="290">
        <v>0</v>
      </c>
      <c r="TA85" s="290"/>
      <c r="TB85" s="290"/>
      <c r="TC85" s="290">
        <v>0</v>
      </c>
      <c r="TD85" s="290">
        <v>0</v>
      </c>
      <c r="TE85" s="290">
        <f>VLOOKUP(C85,'[2]Фін.рез.(витрати)'!$C$8:$AH$94,32,0)</f>
        <v>0</v>
      </c>
      <c r="TF85" s="290"/>
      <c r="TG85" s="290"/>
      <c r="TH85" s="8">
        <f t="shared" si="221"/>
        <v>0</v>
      </c>
      <c r="TI85" s="8">
        <f t="shared" si="222"/>
        <v>0</v>
      </c>
      <c r="TJ85" s="8">
        <f t="shared" si="223"/>
        <v>0</v>
      </c>
      <c r="TK85" s="290">
        <f t="shared" si="324"/>
        <v>699.5</v>
      </c>
      <c r="TL85" s="290">
        <v>61.71</v>
      </c>
      <c r="TM85" s="143">
        <v>61.71</v>
      </c>
      <c r="TN85" s="143">
        <v>61.71</v>
      </c>
      <c r="TO85" s="143">
        <v>61.71</v>
      </c>
      <c r="TP85" s="143">
        <v>61.71</v>
      </c>
      <c r="TQ85" s="143">
        <v>61.71</v>
      </c>
      <c r="TR85" s="143">
        <v>82.31</v>
      </c>
      <c r="TS85" s="143">
        <v>82.31</v>
      </c>
      <c r="TT85" s="143">
        <v>82.31</v>
      </c>
      <c r="TU85" s="143">
        <v>82.31</v>
      </c>
      <c r="TV85" s="143"/>
      <c r="TW85" s="143"/>
      <c r="TX85" s="8">
        <f t="shared" si="325"/>
        <v>0</v>
      </c>
      <c r="TY85" s="290">
        <v>0</v>
      </c>
      <c r="TZ85" s="290">
        <v>0</v>
      </c>
      <c r="UA85" s="290">
        <v>0</v>
      </c>
      <c r="UB85" s="290">
        <v>0</v>
      </c>
      <c r="UC85" s="290">
        <v>0</v>
      </c>
      <c r="UD85" s="290">
        <v>0</v>
      </c>
      <c r="UE85" s="290">
        <v>0</v>
      </c>
      <c r="UF85" s="290">
        <v>0</v>
      </c>
      <c r="UG85" s="290">
        <v>0</v>
      </c>
      <c r="UH85" s="290">
        <f>VLOOKUP(C85,'[2]Фін.рез.(витрати)'!$C$8:$AI$94,33,0)</f>
        <v>0</v>
      </c>
      <c r="UI85" s="290"/>
      <c r="UJ85" s="290"/>
      <c r="UK85" s="8">
        <f t="shared" si="224"/>
        <v>-699.5</v>
      </c>
      <c r="UL85" s="8">
        <f t="shared" si="225"/>
        <v>-699.5</v>
      </c>
      <c r="UM85" s="8">
        <f t="shared" si="226"/>
        <v>0</v>
      </c>
      <c r="UN85" s="290">
        <f t="shared" si="326"/>
        <v>40.14</v>
      </c>
      <c r="UO85" s="290">
        <v>3.55</v>
      </c>
      <c r="UP85" s="143">
        <v>3.55</v>
      </c>
      <c r="UQ85" s="143">
        <v>3.55</v>
      </c>
      <c r="UR85" s="143">
        <v>3.55</v>
      </c>
      <c r="US85" s="143">
        <v>3.55</v>
      </c>
      <c r="UT85" s="143">
        <v>3.55</v>
      </c>
      <c r="UU85" s="143">
        <v>4.71</v>
      </c>
      <c r="UV85" s="143">
        <v>4.71</v>
      </c>
      <c r="UW85" s="143">
        <v>4.71</v>
      </c>
      <c r="UX85" s="143">
        <v>4.71</v>
      </c>
      <c r="UY85" s="143"/>
      <c r="UZ85" s="143"/>
      <c r="VA85" s="8">
        <f t="shared" si="227"/>
        <v>0</v>
      </c>
      <c r="VB85" s="143"/>
      <c r="VC85" s="143"/>
      <c r="VD85" s="143"/>
      <c r="VE85" s="143"/>
      <c r="VF85" s="143"/>
      <c r="VG85" s="143"/>
      <c r="VH85" s="143"/>
      <c r="VI85" s="143"/>
      <c r="VJ85" s="143"/>
      <c r="VK85" s="143"/>
      <c r="VL85" s="143"/>
      <c r="VM85" s="143"/>
      <c r="VN85" s="8">
        <f t="shared" si="228"/>
        <v>-40.14</v>
      </c>
      <c r="VO85" s="8">
        <f t="shared" si="229"/>
        <v>-40.14</v>
      </c>
      <c r="VP85" s="8">
        <f t="shared" si="230"/>
        <v>0</v>
      </c>
      <c r="VQ85" s="88">
        <f t="shared" si="231"/>
        <v>0</v>
      </c>
      <c r="VR85" s="150"/>
      <c r="VS85" s="150"/>
      <c r="VT85" s="150"/>
      <c r="VU85" s="150"/>
      <c r="VV85" s="150"/>
      <c r="VW85" s="150"/>
      <c r="VX85" s="150"/>
      <c r="VY85" s="150"/>
      <c r="VZ85" s="150"/>
      <c r="WA85" s="150"/>
      <c r="WB85" s="150"/>
      <c r="WC85" s="150"/>
      <c r="WD85" s="88">
        <f t="shared" si="232"/>
        <v>0</v>
      </c>
      <c r="WE85" s="143"/>
      <c r="WF85" s="143"/>
      <c r="WG85" s="143"/>
      <c r="WH85" s="143"/>
      <c r="WI85" s="143"/>
      <c r="WJ85" s="143"/>
      <c r="WK85" s="143"/>
      <c r="WL85" s="143"/>
      <c r="WM85" s="143"/>
      <c r="WN85" s="143"/>
      <c r="WO85" s="143"/>
      <c r="WP85" s="143"/>
      <c r="WQ85" s="88">
        <f t="shared" si="233"/>
        <v>0</v>
      </c>
      <c r="WR85" s="88">
        <f t="shared" si="234"/>
        <v>0</v>
      </c>
      <c r="WS85" s="88">
        <f t="shared" si="235"/>
        <v>0</v>
      </c>
      <c r="WT85" s="291">
        <f t="shared" si="327"/>
        <v>31634.660000000003</v>
      </c>
      <c r="WU85" s="291">
        <v>2897.31</v>
      </c>
      <c r="WV85" s="150">
        <v>2897.31</v>
      </c>
      <c r="WW85" s="150">
        <v>2897.31</v>
      </c>
      <c r="WX85" s="150">
        <v>2897.31</v>
      </c>
      <c r="WY85" s="150">
        <v>2897.31</v>
      </c>
      <c r="WZ85" s="150">
        <v>2897.31</v>
      </c>
      <c r="XA85" s="150">
        <v>3562.7</v>
      </c>
      <c r="XB85" s="150">
        <v>3562.7</v>
      </c>
      <c r="XC85" s="150">
        <v>3562.7</v>
      </c>
      <c r="XD85" s="150">
        <v>3562.7</v>
      </c>
      <c r="XE85" s="150"/>
      <c r="XF85" s="150"/>
      <c r="XG85" s="291">
        <f t="shared" si="328"/>
        <v>49672.967991404505</v>
      </c>
      <c r="XH85" s="290">
        <v>4935.7393047077712</v>
      </c>
      <c r="XI85" s="290">
        <v>4808.7777479896249</v>
      </c>
      <c r="XJ85" s="290"/>
      <c r="XK85" s="290">
        <v>3557.7643020910527</v>
      </c>
      <c r="XL85" s="290">
        <v>4478.2315147473755</v>
      </c>
      <c r="XM85" s="290">
        <v>5939.6397347394313</v>
      </c>
      <c r="XN85" s="290">
        <v>7236.7487702705994</v>
      </c>
      <c r="XO85" s="290">
        <v>6720.4238022373265</v>
      </c>
      <c r="XP85" s="290">
        <v>5152.4681651358078</v>
      </c>
      <c r="XQ85" s="290">
        <f>VLOOKUP(C85,'[2]Фін.рез.(витрати)'!$C$8:$AL$94,36,0)</f>
        <v>6843.1746494855124</v>
      </c>
      <c r="XR85" s="290"/>
      <c r="XS85" s="290"/>
      <c r="XT85" s="88">
        <f t="shared" si="236"/>
        <v>18038.307991404501</v>
      </c>
      <c r="XU85" s="88">
        <f t="shared" si="237"/>
        <v>0</v>
      </c>
      <c r="XV85" s="88">
        <f t="shared" si="238"/>
        <v>18038.307991404501</v>
      </c>
      <c r="XW85" s="291">
        <f t="shared" si="329"/>
        <v>3257.3400000000006</v>
      </c>
      <c r="XX85" s="291">
        <v>289.01</v>
      </c>
      <c r="XY85" s="150">
        <v>289.01</v>
      </c>
      <c r="XZ85" s="150">
        <v>289.01</v>
      </c>
      <c r="YA85" s="150">
        <v>289.01</v>
      </c>
      <c r="YB85" s="150">
        <v>289.01</v>
      </c>
      <c r="YC85" s="150">
        <v>289.01</v>
      </c>
      <c r="YD85" s="150">
        <v>380.82</v>
      </c>
      <c r="YE85" s="150">
        <v>380.82</v>
      </c>
      <c r="YF85" s="150">
        <v>380.82</v>
      </c>
      <c r="YG85" s="150">
        <v>380.82</v>
      </c>
      <c r="YH85" s="150"/>
      <c r="YI85" s="150"/>
      <c r="YJ85" s="88">
        <f t="shared" si="330"/>
        <v>6773.1886774657369</v>
      </c>
      <c r="YK85" s="290">
        <v>787.57081908226166</v>
      </c>
      <c r="YL85" s="290">
        <v>592.20341217329042</v>
      </c>
      <c r="YM85" s="290">
        <v>606.11765424021087</v>
      </c>
      <c r="YN85" s="290">
        <v>589.41905347126499</v>
      </c>
      <c r="YO85" s="290">
        <v>581.34748098799457</v>
      </c>
      <c r="YP85" s="290">
        <v>758.39866491710916</v>
      </c>
      <c r="YQ85" s="290">
        <v>727.4243193280372</v>
      </c>
      <c r="YR85" s="290">
        <v>719.55328315029658</v>
      </c>
      <c r="YS85" s="290">
        <v>696.29347255685138</v>
      </c>
      <c r="YT85" s="290">
        <f>VLOOKUP(C85,'[2]Фін.рез.(витрати)'!$C$8:$AM$94,37,0)</f>
        <v>714.8605175584197</v>
      </c>
      <c r="YU85" s="290"/>
      <c r="YV85" s="290"/>
      <c r="YW85" s="143">
        <f t="shared" si="331"/>
        <v>3515.8486774657363</v>
      </c>
      <c r="YX85" s="88">
        <f t="shared" si="239"/>
        <v>0</v>
      </c>
      <c r="YY85" s="88">
        <f t="shared" si="240"/>
        <v>3515.8486774657363</v>
      </c>
      <c r="YZ85" s="291">
        <f t="shared" si="332"/>
        <v>2644.16</v>
      </c>
      <c r="ZA85" s="291">
        <v>250.74</v>
      </c>
      <c r="ZB85" s="150">
        <v>250.74</v>
      </c>
      <c r="ZC85" s="150">
        <v>250.74</v>
      </c>
      <c r="ZD85" s="150">
        <v>250.74</v>
      </c>
      <c r="ZE85" s="150">
        <v>250.74</v>
      </c>
      <c r="ZF85" s="150">
        <v>250.74</v>
      </c>
      <c r="ZG85" s="150">
        <v>284.93</v>
      </c>
      <c r="ZH85" s="150">
        <v>284.93</v>
      </c>
      <c r="ZI85" s="150">
        <v>284.93</v>
      </c>
      <c r="ZJ85" s="150">
        <v>284.93</v>
      </c>
      <c r="ZK85" s="150"/>
      <c r="ZL85" s="150"/>
      <c r="ZM85" s="88">
        <f t="shared" si="333"/>
        <v>11202.554420006363</v>
      </c>
      <c r="ZN85" s="291"/>
      <c r="ZO85" s="290">
        <v>1404.1488617942498</v>
      </c>
      <c r="ZP85" s="290">
        <v>7131.6251745438094</v>
      </c>
      <c r="ZQ85" s="290">
        <v>2666.7803836683024</v>
      </c>
      <c r="ZR85" s="290"/>
      <c r="ZS85" s="290"/>
      <c r="ZT85" s="290"/>
      <c r="ZU85" s="290"/>
      <c r="ZV85" s="290"/>
      <c r="ZW85" s="290"/>
      <c r="ZX85" s="290"/>
      <c r="ZY85" s="290"/>
      <c r="ZZ85" s="88">
        <f t="shared" si="241"/>
        <v>8558.3944200063634</v>
      </c>
      <c r="AAA85" s="88">
        <f t="shared" si="242"/>
        <v>0</v>
      </c>
      <c r="AAB85" s="88">
        <f t="shared" si="243"/>
        <v>8558.3944200063634</v>
      </c>
      <c r="AAC85" s="291">
        <f t="shared" si="334"/>
        <v>0</v>
      </c>
      <c r="AAD85" s="291">
        <v>0</v>
      </c>
      <c r="AAE85" s="150">
        <v>0</v>
      </c>
      <c r="AAF85" s="150">
        <v>0</v>
      </c>
      <c r="AAG85" s="150">
        <v>0</v>
      </c>
      <c r="AAH85" s="150">
        <v>0</v>
      </c>
      <c r="AAI85" s="150">
        <v>0</v>
      </c>
      <c r="AAJ85" s="150">
        <v>0</v>
      </c>
      <c r="AAK85" s="150">
        <v>0</v>
      </c>
      <c r="AAL85" s="150">
        <v>0</v>
      </c>
      <c r="AAM85" s="150">
        <v>0</v>
      </c>
      <c r="AAN85" s="150"/>
      <c r="AAO85" s="150"/>
      <c r="AAP85" s="88">
        <f t="shared" si="335"/>
        <v>0</v>
      </c>
      <c r="AAQ85" s="290">
        <v>0</v>
      </c>
      <c r="AAR85" s="290">
        <v>0</v>
      </c>
      <c r="AAS85" s="290">
        <v>0</v>
      </c>
      <c r="AAT85" s="290">
        <v>0</v>
      </c>
      <c r="AAU85" s="290">
        <v>0</v>
      </c>
      <c r="AAV85" s="290">
        <v>0</v>
      </c>
      <c r="AAW85" s="290">
        <v>0</v>
      </c>
      <c r="AAX85" s="290">
        <v>0</v>
      </c>
      <c r="AAY85" s="290">
        <v>0</v>
      </c>
      <c r="AAZ85" s="290">
        <f>VLOOKUP(C85,'[2]Фін.рез.(витрати)'!$C$8:$AO$94,39,0)</f>
        <v>0</v>
      </c>
      <c r="ABA85" s="290"/>
      <c r="ABB85" s="290"/>
      <c r="ABC85" s="88">
        <f t="shared" si="244"/>
        <v>0</v>
      </c>
      <c r="ABD85" s="88">
        <f t="shared" si="245"/>
        <v>0</v>
      </c>
      <c r="ABE85" s="88">
        <f t="shared" si="246"/>
        <v>0</v>
      </c>
      <c r="ABF85" s="291">
        <f t="shared" si="336"/>
        <v>0</v>
      </c>
      <c r="ABG85" s="291">
        <v>0</v>
      </c>
      <c r="ABH85" s="150">
        <v>0</v>
      </c>
      <c r="ABI85" s="150">
        <v>0</v>
      </c>
      <c r="ABJ85" s="150">
        <v>0</v>
      </c>
      <c r="ABK85" s="150">
        <v>0</v>
      </c>
      <c r="ABL85" s="150">
        <v>0</v>
      </c>
      <c r="ABM85" s="150">
        <v>0</v>
      </c>
      <c r="ABN85" s="150">
        <v>0</v>
      </c>
      <c r="ABO85" s="150">
        <v>0</v>
      </c>
      <c r="ABP85" s="150">
        <v>0</v>
      </c>
      <c r="ABQ85" s="150"/>
      <c r="ABR85" s="150"/>
      <c r="ABS85" s="88">
        <f t="shared" si="337"/>
        <v>0</v>
      </c>
      <c r="ABT85" s="290">
        <v>0</v>
      </c>
      <c r="ABU85" s="290"/>
      <c r="ABV85" s="290"/>
      <c r="ABW85" s="290"/>
      <c r="ABX85" s="290"/>
      <c r="ABY85" s="290"/>
      <c r="ABZ85" s="290"/>
      <c r="ACA85" s="290">
        <v>0</v>
      </c>
      <c r="ACB85" s="290">
        <v>0</v>
      </c>
      <c r="ACC85" s="290">
        <f>VLOOKUP(C85,'[2]Фін.рез.(витрати)'!$C$8:$AP$94,40,0)</f>
        <v>0</v>
      </c>
      <c r="ACD85" s="290"/>
      <c r="ACE85" s="290"/>
      <c r="ACF85" s="88">
        <f t="shared" si="247"/>
        <v>0</v>
      </c>
      <c r="ACG85" s="88">
        <f t="shared" si="248"/>
        <v>0</v>
      </c>
      <c r="ACH85" s="88">
        <f t="shared" si="249"/>
        <v>0</v>
      </c>
      <c r="ACI85" s="86">
        <f t="shared" si="250"/>
        <v>1794.6199999999994</v>
      </c>
      <c r="ACJ85" s="88">
        <f t="shared" si="251"/>
        <v>1539.2246069520002</v>
      </c>
      <c r="ACK85" s="288">
        <f t="shared" si="252"/>
        <v>-255.39539304799928</v>
      </c>
      <c r="ACL85" s="88">
        <f t="shared" si="253"/>
        <v>-255.39539304799928</v>
      </c>
      <c r="ACM85" s="88">
        <f t="shared" si="254"/>
        <v>0</v>
      </c>
      <c r="ACN85" s="290">
        <f t="shared" si="338"/>
        <v>1794.6199999999994</v>
      </c>
      <c r="ACO85" s="290">
        <v>138.51</v>
      </c>
      <c r="ACP85" s="143">
        <v>138.51</v>
      </c>
      <c r="ACQ85" s="143">
        <v>138.51</v>
      </c>
      <c r="ACR85" s="143">
        <v>138.51</v>
      </c>
      <c r="ACS85" s="143">
        <v>138.51</v>
      </c>
      <c r="ACT85" s="143">
        <v>138.51</v>
      </c>
      <c r="ACU85" s="143">
        <v>240.89</v>
      </c>
      <c r="ACV85" s="143">
        <v>240.89</v>
      </c>
      <c r="ACW85" s="143">
        <v>240.89</v>
      </c>
      <c r="ACX85" s="143">
        <v>240.89</v>
      </c>
      <c r="ACY85" s="143"/>
      <c r="ACZ85" s="143"/>
      <c r="ADA85" s="8">
        <f t="shared" si="339"/>
        <v>1539.2246069520002</v>
      </c>
      <c r="ADB85" s="290">
        <v>356.12631900000002</v>
      </c>
      <c r="ADC85" s="290">
        <v>294.94210147199999</v>
      </c>
      <c r="ADD85" s="290">
        <v>318.7703376</v>
      </c>
      <c r="ADE85" s="290">
        <v>235.83229200000002</v>
      </c>
      <c r="ADF85" s="290">
        <v>163.39254768000001</v>
      </c>
      <c r="ADG85" s="290">
        <v>122.54733</v>
      </c>
      <c r="ADH85" s="290">
        <v>0</v>
      </c>
      <c r="ADI85" s="290">
        <v>0</v>
      </c>
      <c r="ADJ85" s="290">
        <v>23.5790352</v>
      </c>
      <c r="ADK85" s="290">
        <f>VLOOKUP(C85,'[2]Фін.рез.(витрати)'!$C$8:$AR$94,42,0)</f>
        <v>24.034644</v>
      </c>
      <c r="ADL85" s="290"/>
      <c r="ADM85" s="290"/>
      <c r="ADN85" s="8">
        <f t="shared" si="255"/>
        <v>-255.39539304799928</v>
      </c>
      <c r="ADO85" s="8">
        <f t="shared" si="256"/>
        <v>-255.39539304799928</v>
      </c>
      <c r="ADP85" s="8">
        <f t="shared" si="257"/>
        <v>0</v>
      </c>
      <c r="ADQ85" s="290">
        <f t="shared" si="340"/>
        <v>0</v>
      </c>
      <c r="ADR85" s="290">
        <v>0</v>
      </c>
      <c r="ADS85" s="143">
        <v>0</v>
      </c>
      <c r="ADT85" s="143">
        <v>0</v>
      </c>
      <c r="ADU85" s="143">
        <v>0</v>
      </c>
      <c r="ADV85" s="143">
        <v>0</v>
      </c>
      <c r="ADW85" s="143">
        <v>0</v>
      </c>
      <c r="ADX85" s="143">
        <v>0</v>
      </c>
      <c r="ADY85" s="143">
        <v>0</v>
      </c>
      <c r="ADZ85" s="143">
        <v>0</v>
      </c>
      <c r="AEA85" s="143">
        <v>0</v>
      </c>
      <c r="AEB85" s="143"/>
      <c r="AEC85" s="143"/>
      <c r="AED85" s="8">
        <f t="shared" si="341"/>
        <v>0</v>
      </c>
      <c r="AEE85" s="290">
        <v>0</v>
      </c>
      <c r="AEF85" s="290">
        <v>0</v>
      </c>
      <c r="AEG85" s="290">
        <v>0</v>
      </c>
      <c r="AEH85" s="290">
        <v>0</v>
      </c>
      <c r="AEI85" s="290">
        <v>0</v>
      </c>
      <c r="AEJ85" s="290">
        <v>0</v>
      </c>
      <c r="AEK85" s="290">
        <v>0</v>
      </c>
      <c r="AEL85" s="290">
        <v>0</v>
      </c>
      <c r="AEM85" s="290">
        <v>0</v>
      </c>
      <c r="AEN85" s="290">
        <f>VLOOKUP(C85,'[2]Фін.рез.(витрати)'!$C$8:$AS$94,43,0)</f>
        <v>0</v>
      </c>
      <c r="AEO85" s="290"/>
      <c r="AEP85" s="290"/>
      <c r="AEQ85" s="8">
        <f t="shared" si="258"/>
        <v>0</v>
      </c>
      <c r="AER85" s="8">
        <f t="shared" si="259"/>
        <v>0</v>
      </c>
      <c r="AES85" s="8">
        <f t="shared" si="260"/>
        <v>0</v>
      </c>
      <c r="AET85" s="290">
        <f t="shared" si="342"/>
        <v>0</v>
      </c>
      <c r="AEU85" s="290"/>
      <c r="AEV85" s="143"/>
      <c r="AEW85" s="143"/>
      <c r="AEX85" s="143"/>
      <c r="AEY85" s="143"/>
      <c r="AEZ85" s="143"/>
      <c r="AFA85" s="143"/>
      <c r="AFB85" s="143"/>
      <c r="AFC85" s="143"/>
      <c r="AFD85" s="143"/>
      <c r="AFE85" s="143"/>
      <c r="AFF85" s="143"/>
      <c r="AFG85" s="8">
        <f t="shared" si="343"/>
        <v>0</v>
      </c>
      <c r="AFH85" s="290"/>
      <c r="AFI85" s="290"/>
      <c r="AFJ85" s="290"/>
      <c r="AFK85" s="290"/>
      <c r="AFL85" s="290"/>
      <c r="AFM85" s="290"/>
      <c r="AFN85" s="290"/>
      <c r="AFO85" s="290"/>
      <c r="AFP85" s="290"/>
      <c r="AFQ85" s="290"/>
      <c r="AFR85" s="290"/>
      <c r="AFS85" s="290"/>
      <c r="AFT85" s="8">
        <f t="shared" si="261"/>
        <v>0</v>
      </c>
      <c r="AFU85" s="8">
        <f t="shared" si="262"/>
        <v>0</v>
      </c>
      <c r="AFV85" s="94">
        <f t="shared" si="263"/>
        <v>0</v>
      </c>
      <c r="AFW85" s="293">
        <f t="shared" si="264"/>
        <v>63208.280000000006</v>
      </c>
      <c r="AFX85" s="294">
        <f t="shared" si="265"/>
        <v>107033.62087049992</v>
      </c>
      <c r="AFY85" s="295">
        <f t="shared" si="266"/>
        <v>43825.340870499909</v>
      </c>
      <c r="AFZ85" s="8">
        <f t="shared" si="344"/>
        <v>0</v>
      </c>
      <c r="AGA85" s="95">
        <f t="shared" si="345"/>
        <v>43825.340870499909</v>
      </c>
      <c r="AGB85" s="296">
        <f t="shared" si="267"/>
        <v>75849.936000000002</v>
      </c>
      <c r="AGC85" s="295">
        <f t="shared" si="267"/>
        <v>128440.34504459989</v>
      </c>
      <c r="AGD85" s="295">
        <f t="shared" si="268"/>
        <v>52590.409044599888</v>
      </c>
      <c r="AGE85" s="8">
        <f t="shared" si="269"/>
        <v>0</v>
      </c>
      <c r="AGF85" s="94">
        <f t="shared" si="270"/>
        <v>52590.409044599888</v>
      </c>
      <c r="AGG85" s="107">
        <f t="shared" si="346"/>
        <v>3792.4968000000003</v>
      </c>
      <c r="AGH85" s="140">
        <f t="shared" si="347"/>
        <v>6422.0172522299945</v>
      </c>
      <c r="AGI85" s="295">
        <f t="shared" si="271"/>
        <v>2629.5204522299941</v>
      </c>
      <c r="AGJ85" s="8">
        <f t="shared" si="272"/>
        <v>0</v>
      </c>
      <c r="AGK85" s="95">
        <f t="shared" si="273"/>
        <v>2629.5204522299941</v>
      </c>
      <c r="AGL85" s="108">
        <f t="shared" si="348"/>
        <v>79642.432799999995</v>
      </c>
      <c r="AGM85" s="108">
        <f t="shared" si="348"/>
        <v>134862.36229682987</v>
      </c>
      <c r="AGN85" s="297">
        <f t="shared" si="99"/>
        <v>55219.929496829878</v>
      </c>
      <c r="AGO85" s="108">
        <f t="shared" si="274"/>
        <v>0</v>
      </c>
      <c r="AGP85" s="109">
        <f t="shared" si="275"/>
        <v>55219.929496829878</v>
      </c>
      <c r="AGQ85" s="139">
        <f t="shared" si="349"/>
        <v>4.7619047619047616E-2</v>
      </c>
      <c r="AGR85" s="298"/>
      <c r="AGS85" s="298">
        <v>0.05</v>
      </c>
      <c r="AGT85" s="299"/>
      <c r="AGU85" s="177"/>
      <c r="AGV85" s="9"/>
      <c r="AGW85" s="9"/>
      <c r="AGX85" s="9"/>
      <c r="AGY85" s="9"/>
      <c r="AGZ85" s="9"/>
      <c r="AHA85" s="9"/>
      <c r="AHB85" s="9"/>
      <c r="AHC85" s="9"/>
      <c r="AHD85" s="9"/>
      <c r="AHE85" s="9"/>
      <c r="AHF85" s="9"/>
      <c r="AHG85" s="9"/>
      <c r="AHH85" s="9"/>
    </row>
    <row r="86" spans="1:892" s="141" customFormat="1" ht="12.75" outlineLevel="1" x14ac:dyDescent="0.25">
      <c r="A86" s="154">
        <v>516</v>
      </c>
      <c r="B86" s="285">
        <v>3</v>
      </c>
      <c r="C86" s="303" t="s">
        <v>1747</v>
      </c>
      <c r="D86" s="301">
        <v>2</v>
      </c>
      <c r="E86" s="149">
        <v>992</v>
      </c>
      <c r="F86" s="288">
        <f t="shared" si="177"/>
        <v>16826.02</v>
      </c>
      <c r="G86" s="289">
        <f t="shared" si="178"/>
        <v>15986.029177374092</v>
      </c>
      <c r="H86" s="288">
        <f t="shared" si="179"/>
        <v>-839.99082262590855</v>
      </c>
      <c r="I86" s="88">
        <f t="shared" si="180"/>
        <v>-839.99082262590855</v>
      </c>
      <c r="J86" s="88">
        <f t="shared" si="181"/>
        <v>0</v>
      </c>
      <c r="K86" s="290">
        <f t="shared" si="276"/>
        <v>6667.1200000000017</v>
      </c>
      <c r="L86" s="143">
        <v>588.26</v>
      </c>
      <c r="M86" s="143">
        <v>588.26</v>
      </c>
      <c r="N86" s="143">
        <v>588.26</v>
      </c>
      <c r="O86" s="143">
        <v>588.26</v>
      </c>
      <c r="P86" s="143">
        <v>588.26</v>
      </c>
      <c r="Q86" s="143">
        <v>588.26</v>
      </c>
      <c r="R86" s="143">
        <v>784.39</v>
      </c>
      <c r="S86" s="143">
        <v>784.39</v>
      </c>
      <c r="T86" s="143">
        <v>784.39</v>
      </c>
      <c r="U86" s="143">
        <v>784.39</v>
      </c>
      <c r="V86" s="143"/>
      <c r="W86" s="143"/>
      <c r="X86" s="143">
        <f t="shared" si="277"/>
        <v>7437.4052394323589</v>
      </c>
      <c r="Y86" s="290">
        <v>3956.5455116483836</v>
      </c>
      <c r="Z86" s="290">
        <v>0</v>
      </c>
      <c r="AA86" s="290">
        <v>0</v>
      </c>
      <c r="AB86" s="290">
        <v>0</v>
      </c>
      <c r="AC86" s="290">
        <v>0</v>
      </c>
      <c r="AD86" s="290">
        <v>3480.8597277839754</v>
      </c>
      <c r="AE86" s="290">
        <v>0</v>
      </c>
      <c r="AF86" s="290">
        <v>0</v>
      </c>
      <c r="AG86" s="290">
        <v>0</v>
      </c>
      <c r="AH86" s="290">
        <v>0</v>
      </c>
      <c r="AI86" s="290"/>
      <c r="AJ86" s="290"/>
      <c r="AK86" s="143"/>
      <c r="AL86" s="143">
        <f t="shared" si="278"/>
        <v>0</v>
      </c>
      <c r="AM86" s="143">
        <f t="shared" si="182"/>
        <v>0</v>
      </c>
      <c r="AN86" s="290">
        <f t="shared" si="279"/>
        <v>1172.94</v>
      </c>
      <c r="AO86" s="143">
        <v>103.17</v>
      </c>
      <c r="AP86" s="143">
        <v>103.17</v>
      </c>
      <c r="AQ86" s="143">
        <v>103.17</v>
      </c>
      <c r="AR86" s="143">
        <v>103.17</v>
      </c>
      <c r="AS86" s="143">
        <v>103.17</v>
      </c>
      <c r="AT86" s="143">
        <v>103.17</v>
      </c>
      <c r="AU86" s="143">
        <v>138.47999999999999</v>
      </c>
      <c r="AV86" s="143">
        <v>138.47999999999999</v>
      </c>
      <c r="AW86" s="143">
        <v>138.47999999999999</v>
      </c>
      <c r="AX86" s="143">
        <v>138.47999999999999</v>
      </c>
      <c r="AY86" s="143"/>
      <c r="AZ86" s="143"/>
      <c r="BA86" s="8">
        <f t="shared" si="280"/>
        <v>1331.1937834687303</v>
      </c>
      <c r="BB86" s="290">
        <v>703.05275437709201</v>
      </c>
      <c r="BC86" s="290">
        <v>0</v>
      </c>
      <c r="BD86" s="290">
        <v>0</v>
      </c>
      <c r="BE86" s="290">
        <v>0</v>
      </c>
      <c r="BF86" s="290">
        <v>0</v>
      </c>
      <c r="BG86" s="290">
        <v>628.1410290916383</v>
      </c>
      <c r="BH86" s="290">
        <v>0</v>
      </c>
      <c r="BI86" s="290">
        <v>0</v>
      </c>
      <c r="BJ86" s="290">
        <v>0</v>
      </c>
      <c r="BK86" s="290">
        <v>0</v>
      </c>
      <c r="BL86" s="290"/>
      <c r="BM86" s="290"/>
      <c r="BN86" s="143"/>
      <c r="BO86" s="8">
        <f t="shared" si="183"/>
        <v>0</v>
      </c>
      <c r="BP86" s="8">
        <f t="shared" si="184"/>
        <v>0</v>
      </c>
      <c r="BQ86" s="290">
        <f t="shared" si="281"/>
        <v>383.98</v>
      </c>
      <c r="BR86" s="143">
        <v>36.51</v>
      </c>
      <c r="BS86" s="263">
        <v>36.51</v>
      </c>
      <c r="BT86" s="143">
        <v>36.51</v>
      </c>
      <c r="BU86" s="143">
        <v>36.51</v>
      </c>
      <c r="BV86" s="143">
        <v>36.51</v>
      </c>
      <c r="BW86" s="143">
        <v>36.51</v>
      </c>
      <c r="BX86" s="143">
        <v>41.23</v>
      </c>
      <c r="BY86" s="143">
        <v>41.23</v>
      </c>
      <c r="BZ86" s="143">
        <v>41.23</v>
      </c>
      <c r="CA86" s="143">
        <v>41.23</v>
      </c>
      <c r="CB86" s="143"/>
      <c r="CC86" s="143"/>
      <c r="CD86" s="290">
        <f t="shared" si="282"/>
        <v>411.11108783899999</v>
      </c>
      <c r="CE86" s="290">
        <v>42.537310324999993</v>
      </c>
      <c r="CF86" s="290">
        <v>41.590022410499998</v>
      </c>
      <c r="CG86" s="290">
        <v>41.492364099999996</v>
      </c>
      <c r="CH86" s="290">
        <v>41.281945749999998</v>
      </c>
      <c r="CI86" s="290">
        <v>41.472205678499996</v>
      </c>
      <c r="CJ86" s="290">
        <v>41.473193624999993</v>
      </c>
      <c r="CK86" s="290">
        <v>40.505989249999999</v>
      </c>
      <c r="CL86" s="290">
        <v>40.189539349999997</v>
      </c>
      <c r="CM86" s="290">
        <v>39.8987841</v>
      </c>
      <c r="CN86" s="290">
        <v>40.669733249999993</v>
      </c>
      <c r="CO86" s="290"/>
      <c r="CP86" s="290"/>
      <c r="CQ86" s="143"/>
      <c r="CR86" s="8">
        <f t="shared" si="185"/>
        <v>0</v>
      </c>
      <c r="CS86" s="8">
        <f t="shared" si="186"/>
        <v>0</v>
      </c>
      <c r="CT86" s="290">
        <f t="shared" si="283"/>
        <v>116.73999999999998</v>
      </c>
      <c r="CU86" s="290">
        <v>11.11</v>
      </c>
      <c r="CV86" s="143">
        <v>11.11</v>
      </c>
      <c r="CW86" s="143">
        <v>11.11</v>
      </c>
      <c r="CX86" s="143">
        <v>11.11</v>
      </c>
      <c r="CY86" s="143">
        <v>11.11</v>
      </c>
      <c r="CZ86" s="143">
        <v>11.11</v>
      </c>
      <c r="DA86" s="143">
        <v>12.52</v>
      </c>
      <c r="DB86" s="143">
        <v>12.52</v>
      </c>
      <c r="DC86" s="143">
        <v>12.52</v>
      </c>
      <c r="DD86" s="143">
        <v>12.52</v>
      </c>
      <c r="DE86" s="143"/>
      <c r="DF86" s="143"/>
      <c r="DG86" s="290">
        <f t="shared" si="284"/>
        <v>124.7393150242</v>
      </c>
      <c r="DH86" s="290">
        <v>12.906669534999999</v>
      </c>
      <c r="DI86" s="290">
        <v>12.6192434619</v>
      </c>
      <c r="DJ86" s="290">
        <v>12.589611980000001</v>
      </c>
      <c r="DK86" s="290">
        <v>12.52576685</v>
      </c>
      <c r="DL86" s="290">
        <v>12.583495512299999</v>
      </c>
      <c r="DM86" s="290">
        <v>12.583795275</v>
      </c>
      <c r="DN86" s="290">
        <v>12.29032615</v>
      </c>
      <c r="DO86" s="290">
        <v>12.19430893</v>
      </c>
      <c r="DP86" s="290">
        <v>12.10608798</v>
      </c>
      <c r="DQ86" s="290">
        <v>12.340009349999999</v>
      </c>
      <c r="DR86" s="290"/>
      <c r="DS86" s="290"/>
      <c r="DT86" s="143">
        <f t="shared" si="285"/>
        <v>7.9993150242000155</v>
      </c>
      <c r="DU86" s="8">
        <f t="shared" si="187"/>
        <v>0</v>
      </c>
      <c r="DV86" s="8">
        <f t="shared" si="286"/>
        <v>7.9993150242000155</v>
      </c>
      <c r="DW86" s="290">
        <f t="shared" si="176"/>
        <v>0</v>
      </c>
      <c r="DX86" s="290">
        <v>0</v>
      </c>
      <c r="DY86" s="143">
        <v>0</v>
      </c>
      <c r="DZ86" s="143">
        <v>0</v>
      </c>
      <c r="EA86" s="143">
        <v>0</v>
      </c>
      <c r="EB86" s="143">
        <v>0</v>
      </c>
      <c r="EC86" s="143">
        <v>0</v>
      </c>
      <c r="ED86" s="143">
        <v>0</v>
      </c>
      <c r="EE86" s="143">
        <v>0</v>
      </c>
      <c r="EF86" s="143">
        <v>0</v>
      </c>
      <c r="EG86" s="143">
        <v>0</v>
      </c>
      <c r="EH86" s="143"/>
      <c r="EI86" s="143"/>
      <c r="EJ86" s="143"/>
      <c r="EK86" s="290">
        <f t="shared" si="287"/>
        <v>0</v>
      </c>
      <c r="EL86" s="290">
        <v>0</v>
      </c>
      <c r="EM86" s="290">
        <v>0</v>
      </c>
      <c r="EN86" s="290">
        <v>0</v>
      </c>
      <c r="EO86" s="290">
        <v>0</v>
      </c>
      <c r="EP86" s="290">
        <v>0</v>
      </c>
      <c r="EQ86" s="290">
        <v>0</v>
      </c>
      <c r="ER86" s="290">
        <v>0</v>
      </c>
      <c r="ES86" s="290">
        <v>0</v>
      </c>
      <c r="ET86" s="290">
        <v>0</v>
      </c>
      <c r="EU86" s="290">
        <v>0</v>
      </c>
      <c r="EV86" s="290"/>
      <c r="EW86" s="290"/>
      <c r="EX86" s="8">
        <f t="shared" si="188"/>
        <v>0</v>
      </c>
      <c r="EY86" s="8">
        <f t="shared" si="288"/>
        <v>0</v>
      </c>
      <c r="EZ86" s="8">
        <f t="shared" si="289"/>
        <v>0</v>
      </c>
      <c r="FA86" s="290">
        <f t="shared" si="290"/>
        <v>3635.92</v>
      </c>
      <c r="FB86" s="290">
        <v>319.82</v>
      </c>
      <c r="FC86" s="143">
        <v>319.82</v>
      </c>
      <c r="FD86" s="143">
        <v>319.82</v>
      </c>
      <c r="FE86" s="143">
        <v>319.82</v>
      </c>
      <c r="FF86" s="143">
        <v>319.82</v>
      </c>
      <c r="FG86" s="143">
        <v>319.82</v>
      </c>
      <c r="FH86" s="143">
        <v>429.25</v>
      </c>
      <c r="FI86" s="143">
        <v>429.25</v>
      </c>
      <c r="FJ86" s="143">
        <v>429.25</v>
      </c>
      <c r="FK86" s="143">
        <v>429.25</v>
      </c>
      <c r="FL86" s="143"/>
      <c r="FM86" s="143"/>
      <c r="FN86" s="8">
        <f t="shared" si="291"/>
        <v>1969.9290713018479</v>
      </c>
      <c r="FO86" s="290">
        <v>0</v>
      </c>
      <c r="FP86" s="290">
        <v>0</v>
      </c>
      <c r="FQ86" s="290">
        <v>0</v>
      </c>
      <c r="FR86" s="290">
        <v>0</v>
      </c>
      <c r="FS86" s="290">
        <v>0</v>
      </c>
      <c r="FT86" s="290">
        <v>1969.9290713018479</v>
      </c>
      <c r="FU86" s="290">
        <v>0</v>
      </c>
      <c r="FV86" s="290">
        <v>0</v>
      </c>
      <c r="FW86" s="290">
        <v>0</v>
      </c>
      <c r="FX86" s="290">
        <v>0</v>
      </c>
      <c r="FY86" s="290"/>
      <c r="FZ86" s="290"/>
      <c r="GA86" s="143">
        <f t="shared" si="292"/>
        <v>-1665.9909286981522</v>
      </c>
      <c r="GB86" s="8">
        <f t="shared" si="293"/>
        <v>-1665.9909286981522</v>
      </c>
      <c r="GC86" s="8">
        <f t="shared" si="294"/>
        <v>0</v>
      </c>
      <c r="GD86" s="290">
        <f t="shared" si="295"/>
        <v>0</v>
      </c>
      <c r="GE86" s="143"/>
      <c r="GF86" s="143"/>
      <c r="GG86" s="143"/>
      <c r="GH86" s="143"/>
      <c r="GI86" s="143"/>
      <c r="GJ86" s="143"/>
      <c r="GK86" s="143"/>
      <c r="GL86" s="143"/>
      <c r="GM86" s="143"/>
      <c r="GN86" s="143"/>
      <c r="GO86" s="143"/>
      <c r="GP86" s="143"/>
      <c r="GQ86" s="8">
        <f t="shared" si="296"/>
        <v>0</v>
      </c>
      <c r="GR86" s="290">
        <v>0</v>
      </c>
      <c r="GS86" s="290">
        <f>VLOOKUP(C86,'[2]Фін.рез.(витрати)'!$C$8:$V$94,20,0)</f>
        <v>0</v>
      </c>
      <c r="GT86" s="290"/>
      <c r="GU86" s="290"/>
      <c r="GV86" s="143">
        <f t="shared" si="297"/>
        <v>0</v>
      </c>
      <c r="GW86" s="8">
        <f t="shared" si="189"/>
        <v>0</v>
      </c>
      <c r="GX86" s="8">
        <f t="shared" si="190"/>
        <v>0</v>
      </c>
      <c r="GY86" s="290">
        <f t="shared" si="298"/>
        <v>4849.32</v>
      </c>
      <c r="GZ86" s="290">
        <v>429.34</v>
      </c>
      <c r="HA86" s="143">
        <v>429.34</v>
      </c>
      <c r="HB86" s="143">
        <v>429.34</v>
      </c>
      <c r="HC86" s="143">
        <v>429.34</v>
      </c>
      <c r="HD86" s="143">
        <v>429.34</v>
      </c>
      <c r="HE86" s="143">
        <v>429.34</v>
      </c>
      <c r="HF86" s="143">
        <v>568.32000000000005</v>
      </c>
      <c r="HG86" s="143">
        <v>568.32000000000005</v>
      </c>
      <c r="HH86" s="143">
        <v>568.32000000000005</v>
      </c>
      <c r="HI86" s="143">
        <v>568.32000000000005</v>
      </c>
      <c r="HJ86" s="143"/>
      <c r="HK86" s="143"/>
      <c r="HL86" s="8">
        <f t="shared" si="299"/>
        <v>4711.6506803079556</v>
      </c>
      <c r="HM86" s="290">
        <v>618.87672677572232</v>
      </c>
      <c r="HN86" s="290">
        <v>457.23025830363906</v>
      </c>
      <c r="HO86" s="290">
        <v>537.13819973096076</v>
      </c>
      <c r="HP86" s="290">
        <v>404.94060745626012</v>
      </c>
      <c r="HQ86" s="290">
        <v>459.59030559906716</v>
      </c>
      <c r="HR86" s="290">
        <v>458.4966484827786</v>
      </c>
      <c r="HS86" s="290">
        <v>422.47818530655474</v>
      </c>
      <c r="HT86" s="290">
        <v>420.00276101313773</v>
      </c>
      <c r="HU86" s="290">
        <v>472.13125887459381</v>
      </c>
      <c r="HV86" s="290">
        <v>460.76572876524097</v>
      </c>
      <c r="HW86" s="290"/>
      <c r="HX86" s="290"/>
      <c r="HY86" s="8">
        <f t="shared" si="191"/>
        <v>-137.66931969204416</v>
      </c>
      <c r="HZ86" s="8">
        <f t="shared" si="192"/>
        <v>-137.66931969204416</v>
      </c>
      <c r="IA86" s="8">
        <f t="shared" si="193"/>
        <v>0</v>
      </c>
      <c r="IB86" s="291">
        <f t="shared" si="300"/>
        <v>0</v>
      </c>
      <c r="IC86" s="291">
        <v>0</v>
      </c>
      <c r="ID86" s="150">
        <v>0</v>
      </c>
      <c r="IE86" s="150">
        <v>0</v>
      </c>
      <c r="IF86" s="291">
        <v>0</v>
      </c>
      <c r="IG86" s="291">
        <v>0</v>
      </c>
      <c r="IH86" s="291">
        <v>0</v>
      </c>
      <c r="II86" s="291">
        <v>0</v>
      </c>
      <c r="IJ86" s="291"/>
      <c r="IK86" s="291"/>
      <c r="IL86" s="291"/>
      <c r="IM86" s="291"/>
      <c r="IN86" s="291"/>
      <c r="IO86" s="88">
        <f t="shared" si="301"/>
        <v>0</v>
      </c>
      <c r="IP86" s="290">
        <v>0</v>
      </c>
      <c r="IQ86" s="290">
        <v>0</v>
      </c>
      <c r="IR86" s="290">
        <v>0</v>
      </c>
      <c r="IS86" s="290">
        <v>0</v>
      </c>
      <c r="IT86" s="290">
        <v>0</v>
      </c>
      <c r="IU86" s="290">
        <v>0</v>
      </c>
      <c r="IV86" s="290">
        <v>0</v>
      </c>
      <c r="IW86" s="290">
        <v>0</v>
      </c>
      <c r="IX86" s="290">
        <v>0</v>
      </c>
      <c r="IY86" s="290">
        <v>0</v>
      </c>
      <c r="IZ86" s="290"/>
      <c r="JA86" s="290"/>
      <c r="JB86" s="150">
        <f t="shared" si="194"/>
        <v>0</v>
      </c>
      <c r="JC86" s="88">
        <f t="shared" si="195"/>
        <v>0</v>
      </c>
      <c r="JD86" s="88">
        <f t="shared" si="196"/>
        <v>0</v>
      </c>
      <c r="JE86" s="291">
        <f t="shared" si="302"/>
        <v>0</v>
      </c>
      <c r="JF86" s="291">
        <v>0</v>
      </c>
      <c r="JG86" s="150">
        <v>0</v>
      </c>
      <c r="JH86" s="150">
        <v>0</v>
      </c>
      <c r="JI86" s="150">
        <v>0</v>
      </c>
      <c r="JJ86" s="150">
        <v>0</v>
      </c>
      <c r="JK86" s="150">
        <v>0</v>
      </c>
      <c r="JL86" s="150">
        <v>0</v>
      </c>
      <c r="JM86" s="150">
        <v>0</v>
      </c>
      <c r="JN86" s="150">
        <v>0</v>
      </c>
      <c r="JO86" s="150">
        <v>0</v>
      </c>
      <c r="JP86" s="150"/>
      <c r="JQ86" s="150"/>
      <c r="JR86" s="291">
        <f t="shared" si="303"/>
        <v>0</v>
      </c>
      <c r="JS86" s="290">
        <v>0</v>
      </c>
      <c r="JT86" s="290">
        <v>0</v>
      </c>
      <c r="JU86" s="290">
        <v>0</v>
      </c>
      <c r="JV86" s="290">
        <v>0</v>
      </c>
      <c r="JW86" s="290">
        <v>0</v>
      </c>
      <c r="JX86" s="290">
        <v>0</v>
      </c>
      <c r="JY86" s="290">
        <v>0</v>
      </c>
      <c r="JZ86" s="290">
        <v>0</v>
      </c>
      <c r="KA86" s="290">
        <v>0</v>
      </c>
      <c r="KB86" s="290">
        <v>0</v>
      </c>
      <c r="KC86" s="290"/>
      <c r="KD86" s="290"/>
      <c r="KE86" s="150">
        <f t="shared" si="197"/>
        <v>0</v>
      </c>
      <c r="KF86" s="88">
        <f t="shared" si="198"/>
        <v>0</v>
      </c>
      <c r="KG86" s="88">
        <f t="shared" si="199"/>
        <v>0</v>
      </c>
      <c r="KH86" s="291">
        <f t="shared" si="304"/>
        <v>1538.6200000000001</v>
      </c>
      <c r="KI86" s="291">
        <v>135.31</v>
      </c>
      <c r="KJ86" s="150">
        <v>135.31</v>
      </c>
      <c r="KK86" s="150">
        <v>135.31</v>
      </c>
      <c r="KL86" s="150">
        <v>135.31</v>
      </c>
      <c r="KM86" s="150">
        <v>135.31</v>
      </c>
      <c r="KN86" s="150">
        <v>135.31</v>
      </c>
      <c r="KO86" s="150">
        <v>181.69</v>
      </c>
      <c r="KP86" s="150">
        <v>181.69</v>
      </c>
      <c r="KQ86" s="150">
        <v>181.69</v>
      </c>
      <c r="KR86" s="150">
        <v>181.69</v>
      </c>
      <c r="KS86" s="150"/>
      <c r="KT86" s="150"/>
      <c r="KU86" s="88">
        <f t="shared" si="305"/>
        <v>2146.7113834669626</v>
      </c>
      <c r="KV86" s="290">
        <v>184.48856086960996</v>
      </c>
      <c r="KW86" s="290">
        <v>197.25860462055027</v>
      </c>
      <c r="KX86" s="290">
        <v>196.01357265189958</v>
      </c>
      <c r="KY86" s="290">
        <v>186.41655739836381</v>
      </c>
      <c r="KZ86" s="290">
        <v>194.47851502348115</v>
      </c>
      <c r="LA86" s="290">
        <v>250.29752004008554</v>
      </c>
      <c r="LB86" s="290">
        <v>232.29764382878756</v>
      </c>
      <c r="LC86" s="290">
        <v>230.66685338839235</v>
      </c>
      <c r="LD86" s="290">
        <v>237.88542879578966</v>
      </c>
      <c r="LE86" s="290">
        <v>236.90812685000253</v>
      </c>
      <c r="LF86" s="290"/>
      <c r="LG86" s="290"/>
      <c r="LH86" s="150">
        <f t="shared" si="306"/>
        <v>608.0913834669625</v>
      </c>
      <c r="LI86" s="88">
        <f t="shared" si="200"/>
        <v>0</v>
      </c>
      <c r="LJ86" s="88">
        <f t="shared" si="201"/>
        <v>608.0913834669625</v>
      </c>
      <c r="LK86" s="88">
        <f t="shared" si="307"/>
        <v>0</v>
      </c>
      <c r="LL86" s="150"/>
      <c r="LM86" s="150"/>
      <c r="LN86" s="150"/>
      <c r="LO86" s="150"/>
      <c r="LP86" s="150"/>
      <c r="LQ86" s="150"/>
      <c r="LR86" s="150"/>
      <c r="LS86" s="150"/>
      <c r="LT86" s="150"/>
      <c r="LU86" s="150"/>
      <c r="LV86" s="150"/>
      <c r="LW86" s="150"/>
      <c r="LX86" s="88">
        <f t="shared" si="202"/>
        <v>0</v>
      </c>
      <c r="LY86" s="150"/>
      <c r="LZ86" s="150"/>
      <c r="MA86" s="150"/>
      <c r="MB86" s="150"/>
      <c r="MC86" s="150"/>
      <c r="MD86" s="150"/>
      <c r="ME86" s="150"/>
      <c r="MF86" s="150"/>
      <c r="MG86" s="150"/>
      <c r="MH86" s="150"/>
      <c r="MI86" s="150"/>
      <c r="MJ86" s="291">
        <v>0</v>
      </c>
      <c r="MK86" s="150"/>
      <c r="ML86" s="88">
        <f t="shared" si="203"/>
        <v>0</v>
      </c>
      <c r="MM86" s="88">
        <f t="shared" si="204"/>
        <v>0</v>
      </c>
      <c r="MN86" s="88">
        <f t="shared" si="308"/>
        <v>10409.779999999999</v>
      </c>
      <c r="MO86" s="88">
        <v>876.53</v>
      </c>
      <c r="MP86" s="150">
        <v>876.53</v>
      </c>
      <c r="MQ86" s="150">
        <v>876.53</v>
      </c>
      <c r="MR86" s="150">
        <v>876.53</v>
      </c>
      <c r="MS86" s="150">
        <v>876.53</v>
      </c>
      <c r="MT86" s="150">
        <v>876.53</v>
      </c>
      <c r="MU86" s="150">
        <v>1287.6500000000001</v>
      </c>
      <c r="MV86" s="150">
        <v>1287.6500000000001</v>
      </c>
      <c r="MW86" s="150">
        <v>1287.6500000000001</v>
      </c>
      <c r="MX86" s="150">
        <v>1287.6500000000001</v>
      </c>
      <c r="MY86" s="150"/>
      <c r="MZ86" s="150"/>
      <c r="NA86" s="88">
        <f t="shared" si="309"/>
        <v>3524.1984363487668</v>
      </c>
      <c r="NB86" s="8">
        <v>0</v>
      </c>
      <c r="NC86" s="8">
        <v>0</v>
      </c>
      <c r="ND86" s="8">
        <v>3524.1984363487668</v>
      </c>
      <c r="NE86" s="8">
        <v>0</v>
      </c>
      <c r="NF86" s="8">
        <v>0</v>
      </c>
      <c r="NG86" s="8">
        <v>0</v>
      </c>
      <c r="NH86" s="8">
        <v>0</v>
      </c>
      <c r="NI86" s="8">
        <v>0</v>
      </c>
      <c r="NJ86" s="8">
        <v>0</v>
      </c>
      <c r="NK86" s="8">
        <v>0</v>
      </c>
      <c r="NL86" s="8"/>
      <c r="NM86" s="8"/>
      <c r="NN86" s="150">
        <f t="shared" si="310"/>
        <v>-6885.5815636512325</v>
      </c>
      <c r="NO86" s="88">
        <f t="shared" si="205"/>
        <v>-6885.5815636512325</v>
      </c>
      <c r="NP86" s="88">
        <f t="shared" si="206"/>
        <v>0</v>
      </c>
      <c r="NQ86" s="86">
        <f t="shared" si="207"/>
        <v>6962.96</v>
      </c>
      <c r="NR86" s="289">
        <f t="shared" si="208"/>
        <v>10890.14</v>
      </c>
      <c r="NS86" s="288">
        <f t="shared" si="209"/>
        <v>3927.1799999999994</v>
      </c>
      <c r="NT86" s="88">
        <f t="shared" si="210"/>
        <v>0</v>
      </c>
      <c r="NU86" s="88">
        <f t="shared" si="211"/>
        <v>3927.1799999999994</v>
      </c>
      <c r="NV86" s="290">
        <f t="shared" si="311"/>
        <v>1865.8799999999999</v>
      </c>
      <c r="NW86" s="290">
        <v>178.46</v>
      </c>
      <c r="NX86" s="143">
        <v>178.46</v>
      </c>
      <c r="NY86" s="143">
        <v>178.46</v>
      </c>
      <c r="NZ86" s="290">
        <v>178.46</v>
      </c>
      <c r="OA86" s="290">
        <v>178.46</v>
      </c>
      <c r="OB86" s="290">
        <v>178.46</v>
      </c>
      <c r="OC86" s="290">
        <v>198.78</v>
      </c>
      <c r="OD86" s="290">
        <v>198.78</v>
      </c>
      <c r="OE86" s="290">
        <v>198.78</v>
      </c>
      <c r="OF86" s="290">
        <v>198.78</v>
      </c>
      <c r="OG86" s="290"/>
      <c r="OH86" s="290"/>
      <c r="OI86" s="8">
        <f t="shared" si="312"/>
        <v>0</v>
      </c>
      <c r="OJ86" s="8">
        <v>0</v>
      </c>
      <c r="OK86" s="8">
        <v>0</v>
      </c>
      <c r="OL86" s="8">
        <v>0</v>
      </c>
      <c r="OM86" s="8"/>
      <c r="ON86" s="8">
        <v>0</v>
      </c>
      <c r="OO86" s="8">
        <v>0</v>
      </c>
      <c r="OP86" s="8">
        <v>0</v>
      </c>
      <c r="OQ86" s="8">
        <v>0</v>
      </c>
      <c r="OR86" s="8">
        <v>0</v>
      </c>
      <c r="OS86" s="8">
        <v>0</v>
      </c>
      <c r="OT86" s="8"/>
      <c r="OU86" s="8"/>
      <c r="OV86" s="143">
        <f t="shared" si="313"/>
        <v>-1865.8799999999999</v>
      </c>
      <c r="OW86" s="8">
        <f t="shared" si="212"/>
        <v>-1865.8799999999999</v>
      </c>
      <c r="OX86" s="8">
        <f t="shared" si="213"/>
        <v>0</v>
      </c>
      <c r="OY86" s="290">
        <f t="shared" si="314"/>
        <v>2426.6200000000003</v>
      </c>
      <c r="OZ86" s="290">
        <v>266.75</v>
      </c>
      <c r="PA86" s="143">
        <v>266.75</v>
      </c>
      <c r="PB86" s="143">
        <v>266.75</v>
      </c>
      <c r="PC86" s="143">
        <v>266.75</v>
      </c>
      <c r="PD86" s="143">
        <v>266.75</v>
      </c>
      <c r="PE86" s="143">
        <v>266.75</v>
      </c>
      <c r="PF86" s="143">
        <v>206.53</v>
      </c>
      <c r="PG86" s="143">
        <v>206.53</v>
      </c>
      <c r="PH86" s="143">
        <v>206.53</v>
      </c>
      <c r="PI86" s="143">
        <v>206.53</v>
      </c>
      <c r="PJ86" s="143"/>
      <c r="PK86" s="143"/>
      <c r="PL86" s="8">
        <f t="shared" si="315"/>
        <v>0</v>
      </c>
      <c r="PM86" s="290">
        <v>0</v>
      </c>
      <c r="PN86" s="290">
        <v>0</v>
      </c>
      <c r="PO86" s="290">
        <v>0</v>
      </c>
      <c r="PP86" s="290">
        <v>0</v>
      </c>
      <c r="PQ86" s="290">
        <v>0</v>
      </c>
      <c r="PR86" s="290">
        <v>0</v>
      </c>
      <c r="PS86" s="290">
        <v>0</v>
      </c>
      <c r="PT86" s="290">
        <v>0</v>
      </c>
      <c r="PU86" s="290">
        <v>0</v>
      </c>
      <c r="PV86" s="290">
        <v>0</v>
      </c>
      <c r="PW86" s="290"/>
      <c r="PX86" s="290"/>
      <c r="PY86" s="143">
        <f t="shared" si="316"/>
        <v>-2426.6200000000003</v>
      </c>
      <c r="PZ86" s="8">
        <f t="shared" si="214"/>
        <v>-2426.6200000000003</v>
      </c>
      <c r="QA86" s="8">
        <f t="shared" si="215"/>
        <v>0</v>
      </c>
      <c r="QB86" s="290">
        <f t="shared" si="317"/>
        <v>294.41999999999996</v>
      </c>
      <c r="QC86" s="290">
        <v>26.09</v>
      </c>
      <c r="QD86" s="143">
        <v>26.09</v>
      </c>
      <c r="QE86" s="143">
        <v>26.09</v>
      </c>
      <c r="QF86" s="143">
        <v>26.09</v>
      </c>
      <c r="QG86" s="143">
        <v>26.09</v>
      </c>
      <c r="QH86" s="143">
        <v>26.09</v>
      </c>
      <c r="QI86" s="143">
        <v>34.47</v>
      </c>
      <c r="QJ86" s="143">
        <v>34.47</v>
      </c>
      <c r="QK86" s="143">
        <v>34.47</v>
      </c>
      <c r="QL86" s="143">
        <v>34.47</v>
      </c>
      <c r="QM86" s="143"/>
      <c r="QN86" s="143"/>
      <c r="QO86" s="8">
        <f t="shared" si="318"/>
        <v>0</v>
      </c>
      <c r="QP86" s="290">
        <v>0</v>
      </c>
      <c r="QQ86" s="290">
        <v>0</v>
      </c>
      <c r="QR86" s="290">
        <v>0</v>
      </c>
      <c r="QS86" s="290"/>
      <c r="QT86" s="290">
        <v>0</v>
      </c>
      <c r="QU86" s="290"/>
      <c r="QV86" s="290"/>
      <c r="QW86" s="290">
        <v>0</v>
      </c>
      <c r="QX86" s="290"/>
      <c r="QY86" s="290">
        <v>0</v>
      </c>
      <c r="QZ86" s="290"/>
      <c r="RA86" s="290"/>
      <c r="RB86" s="143">
        <f t="shared" si="319"/>
        <v>-294.41999999999996</v>
      </c>
      <c r="RC86" s="8">
        <f t="shared" si="216"/>
        <v>-294.41999999999996</v>
      </c>
      <c r="RD86" s="8">
        <f t="shared" si="217"/>
        <v>0</v>
      </c>
      <c r="RE86" s="290">
        <f t="shared" si="320"/>
        <v>1513.38</v>
      </c>
      <c r="RF86" s="8">
        <v>137.59</v>
      </c>
      <c r="RG86" s="143">
        <v>137.59</v>
      </c>
      <c r="RH86" s="143">
        <v>137.59</v>
      </c>
      <c r="RI86" s="143">
        <v>137.59</v>
      </c>
      <c r="RJ86" s="143">
        <v>137.59</v>
      </c>
      <c r="RK86" s="143">
        <v>137.59</v>
      </c>
      <c r="RL86" s="292">
        <v>171.96</v>
      </c>
      <c r="RM86" s="143">
        <v>171.96</v>
      </c>
      <c r="RN86" s="143">
        <v>171.96</v>
      </c>
      <c r="RO86" s="143">
        <v>171.96</v>
      </c>
      <c r="RP86" s="143"/>
      <c r="RQ86" s="143"/>
      <c r="RR86" s="8">
        <f t="shared" si="321"/>
        <v>10890.14</v>
      </c>
      <c r="RS86" s="290">
        <v>0</v>
      </c>
      <c r="RT86" s="290"/>
      <c r="RU86" s="290">
        <v>0</v>
      </c>
      <c r="RV86" s="290">
        <v>3254.25</v>
      </c>
      <c r="RW86" s="290">
        <v>7635.89</v>
      </c>
      <c r="RX86" s="290">
        <v>0</v>
      </c>
      <c r="RY86" s="290"/>
      <c r="RZ86" s="290">
        <v>0</v>
      </c>
      <c r="SA86" s="290">
        <v>0</v>
      </c>
      <c r="SB86" s="290">
        <v>0</v>
      </c>
      <c r="SC86" s="290"/>
      <c r="SD86" s="290"/>
      <c r="SE86" s="8">
        <f t="shared" si="218"/>
        <v>9376.7599999999984</v>
      </c>
      <c r="SF86" s="8">
        <f t="shared" si="219"/>
        <v>0</v>
      </c>
      <c r="SG86" s="8">
        <f t="shared" si="220"/>
        <v>9376.7599999999984</v>
      </c>
      <c r="SH86" s="290">
        <f t="shared" si="322"/>
        <v>0</v>
      </c>
      <c r="SI86" s="290">
        <v>0</v>
      </c>
      <c r="SJ86" s="143">
        <v>0</v>
      </c>
      <c r="SK86" s="143">
        <v>0</v>
      </c>
      <c r="SL86" s="143">
        <v>0</v>
      </c>
      <c r="SM86" s="143">
        <v>0</v>
      </c>
      <c r="SN86" s="143">
        <v>0</v>
      </c>
      <c r="SO86" s="143">
        <v>0</v>
      </c>
      <c r="SP86" s="143">
        <v>0</v>
      </c>
      <c r="SQ86" s="143">
        <v>0</v>
      </c>
      <c r="SR86" s="143">
        <v>0</v>
      </c>
      <c r="SS86" s="143"/>
      <c r="ST86" s="143"/>
      <c r="SU86" s="8">
        <f t="shared" si="323"/>
        <v>0</v>
      </c>
      <c r="SV86" s="290">
        <v>0</v>
      </c>
      <c r="SW86" s="290">
        <v>0</v>
      </c>
      <c r="SX86" s="290">
        <v>0</v>
      </c>
      <c r="SY86" s="290">
        <v>0</v>
      </c>
      <c r="SZ86" s="290">
        <v>0</v>
      </c>
      <c r="TA86" s="290"/>
      <c r="TB86" s="290"/>
      <c r="TC86" s="290">
        <v>0</v>
      </c>
      <c r="TD86" s="290">
        <v>0</v>
      </c>
      <c r="TE86" s="290">
        <f>VLOOKUP(C86,'[2]Фін.рез.(витрати)'!$C$8:$AH$94,32,0)</f>
        <v>0</v>
      </c>
      <c r="TF86" s="290"/>
      <c r="TG86" s="290"/>
      <c r="TH86" s="8">
        <f t="shared" si="221"/>
        <v>0</v>
      </c>
      <c r="TI86" s="8">
        <f t="shared" si="222"/>
        <v>0</v>
      </c>
      <c r="TJ86" s="8">
        <f t="shared" si="223"/>
        <v>0</v>
      </c>
      <c r="TK86" s="290">
        <f t="shared" si="324"/>
        <v>821.16</v>
      </c>
      <c r="TL86" s="290">
        <v>72.42</v>
      </c>
      <c r="TM86" s="143">
        <v>72.42</v>
      </c>
      <c r="TN86" s="143">
        <v>72.42</v>
      </c>
      <c r="TO86" s="143">
        <v>72.42</v>
      </c>
      <c r="TP86" s="143">
        <v>72.42</v>
      </c>
      <c r="TQ86" s="143">
        <v>72.42</v>
      </c>
      <c r="TR86" s="143">
        <v>96.66</v>
      </c>
      <c r="TS86" s="143">
        <v>96.66</v>
      </c>
      <c r="TT86" s="143">
        <v>96.66</v>
      </c>
      <c r="TU86" s="143">
        <v>96.66</v>
      </c>
      <c r="TV86" s="143"/>
      <c r="TW86" s="143"/>
      <c r="TX86" s="8">
        <f t="shared" si="325"/>
        <v>0</v>
      </c>
      <c r="TY86" s="290">
        <v>0</v>
      </c>
      <c r="TZ86" s="290">
        <v>0</v>
      </c>
      <c r="UA86" s="290">
        <v>0</v>
      </c>
      <c r="UB86" s="290">
        <v>0</v>
      </c>
      <c r="UC86" s="290">
        <v>0</v>
      </c>
      <c r="UD86" s="290">
        <v>0</v>
      </c>
      <c r="UE86" s="290">
        <v>0</v>
      </c>
      <c r="UF86" s="290">
        <v>0</v>
      </c>
      <c r="UG86" s="290">
        <v>0</v>
      </c>
      <c r="UH86" s="290">
        <f>VLOOKUP(C86,'[2]Фін.рез.(витрати)'!$C$8:$AI$94,33,0)</f>
        <v>0</v>
      </c>
      <c r="UI86" s="290"/>
      <c r="UJ86" s="290"/>
      <c r="UK86" s="8">
        <f t="shared" si="224"/>
        <v>-821.16</v>
      </c>
      <c r="UL86" s="8">
        <f t="shared" si="225"/>
        <v>-821.16</v>
      </c>
      <c r="UM86" s="8">
        <f t="shared" si="226"/>
        <v>0</v>
      </c>
      <c r="UN86" s="290">
        <f t="shared" si="326"/>
        <v>41.5</v>
      </c>
      <c r="UO86" s="290">
        <v>3.67</v>
      </c>
      <c r="UP86" s="143">
        <v>3.67</v>
      </c>
      <c r="UQ86" s="143">
        <v>3.67</v>
      </c>
      <c r="UR86" s="143">
        <v>3.67</v>
      </c>
      <c r="US86" s="143">
        <v>3.67</v>
      </c>
      <c r="UT86" s="143">
        <v>3.67</v>
      </c>
      <c r="UU86" s="143">
        <v>4.87</v>
      </c>
      <c r="UV86" s="143">
        <v>4.87</v>
      </c>
      <c r="UW86" s="143">
        <v>4.87</v>
      </c>
      <c r="UX86" s="143">
        <v>4.87</v>
      </c>
      <c r="UY86" s="143"/>
      <c r="UZ86" s="143"/>
      <c r="VA86" s="8">
        <f t="shared" si="227"/>
        <v>0</v>
      </c>
      <c r="VB86" s="143"/>
      <c r="VC86" s="143"/>
      <c r="VD86" s="143"/>
      <c r="VE86" s="143"/>
      <c r="VF86" s="143"/>
      <c r="VG86" s="143"/>
      <c r="VH86" s="143"/>
      <c r="VI86" s="143"/>
      <c r="VJ86" s="143"/>
      <c r="VK86" s="143"/>
      <c r="VL86" s="143"/>
      <c r="VM86" s="143"/>
      <c r="VN86" s="8">
        <f t="shared" si="228"/>
        <v>-41.5</v>
      </c>
      <c r="VO86" s="8">
        <f t="shared" si="229"/>
        <v>-41.5</v>
      </c>
      <c r="VP86" s="8">
        <f t="shared" si="230"/>
        <v>0</v>
      </c>
      <c r="VQ86" s="88">
        <f t="shared" si="231"/>
        <v>0</v>
      </c>
      <c r="VR86" s="150"/>
      <c r="VS86" s="150"/>
      <c r="VT86" s="150"/>
      <c r="VU86" s="150"/>
      <c r="VV86" s="150"/>
      <c r="VW86" s="150"/>
      <c r="VX86" s="150"/>
      <c r="VY86" s="150"/>
      <c r="VZ86" s="150"/>
      <c r="WA86" s="150"/>
      <c r="WB86" s="150"/>
      <c r="WC86" s="150"/>
      <c r="WD86" s="88">
        <f t="shared" si="232"/>
        <v>0</v>
      </c>
      <c r="WE86" s="143"/>
      <c r="WF86" s="143"/>
      <c r="WG86" s="143"/>
      <c r="WH86" s="143"/>
      <c r="WI86" s="143"/>
      <c r="WJ86" s="143"/>
      <c r="WK86" s="143"/>
      <c r="WL86" s="143"/>
      <c r="WM86" s="143"/>
      <c r="WN86" s="143"/>
      <c r="WO86" s="143"/>
      <c r="WP86" s="143"/>
      <c r="WQ86" s="88">
        <f t="shared" si="233"/>
        <v>0</v>
      </c>
      <c r="WR86" s="88">
        <f t="shared" si="234"/>
        <v>0</v>
      </c>
      <c r="WS86" s="88">
        <f t="shared" si="235"/>
        <v>0</v>
      </c>
      <c r="WT86" s="291">
        <f t="shared" si="327"/>
        <v>21439.899999999998</v>
      </c>
      <c r="WU86" s="291">
        <v>2002.75</v>
      </c>
      <c r="WV86" s="150">
        <v>2002.75</v>
      </c>
      <c r="WW86" s="150">
        <v>2002.75</v>
      </c>
      <c r="WX86" s="150">
        <v>2002.75</v>
      </c>
      <c r="WY86" s="150">
        <v>2002.75</v>
      </c>
      <c r="WZ86" s="150">
        <v>2002.75</v>
      </c>
      <c r="XA86" s="150">
        <v>2355.85</v>
      </c>
      <c r="XB86" s="150">
        <v>2355.85</v>
      </c>
      <c r="XC86" s="150">
        <v>2355.85</v>
      </c>
      <c r="XD86" s="150">
        <v>2355.85</v>
      </c>
      <c r="XE86" s="150"/>
      <c r="XF86" s="150"/>
      <c r="XG86" s="291">
        <f t="shared" si="328"/>
        <v>25063.088178786104</v>
      </c>
      <c r="XH86" s="290">
        <v>2663.5391463429423</v>
      </c>
      <c r="XI86" s="290">
        <v>2404.8670273839393</v>
      </c>
      <c r="XJ86" s="290"/>
      <c r="XK86" s="290">
        <v>1486.6893786556798</v>
      </c>
      <c r="XL86" s="290">
        <v>2468.6863710652756</v>
      </c>
      <c r="XM86" s="290">
        <v>3322.230436218872</v>
      </c>
      <c r="XN86" s="290">
        <v>3048.4946765641116</v>
      </c>
      <c r="XO86" s="290">
        <v>3535.5086790890964</v>
      </c>
      <c r="XP86" s="290">
        <v>2689.8444065576155</v>
      </c>
      <c r="XQ86" s="290">
        <f>VLOOKUP(C86,'[2]Фін.рез.(витрати)'!$C$8:$AL$94,36,0)</f>
        <v>3443.2280569085715</v>
      </c>
      <c r="XR86" s="290"/>
      <c r="XS86" s="290"/>
      <c r="XT86" s="88">
        <f t="shared" si="236"/>
        <v>3623.1881787861057</v>
      </c>
      <c r="XU86" s="88">
        <f t="shared" si="237"/>
        <v>0</v>
      </c>
      <c r="XV86" s="88">
        <f t="shared" si="238"/>
        <v>3623.1881787861057</v>
      </c>
      <c r="XW86" s="291">
        <f t="shared" si="329"/>
        <v>4425.28</v>
      </c>
      <c r="XX86" s="291">
        <v>430.92</v>
      </c>
      <c r="XY86" s="150">
        <v>430.92</v>
      </c>
      <c r="XZ86" s="150">
        <v>430.92</v>
      </c>
      <c r="YA86" s="150">
        <v>430.92</v>
      </c>
      <c r="YB86" s="150">
        <v>430.92</v>
      </c>
      <c r="YC86" s="150">
        <v>430.92</v>
      </c>
      <c r="YD86" s="150">
        <v>459.94</v>
      </c>
      <c r="YE86" s="150">
        <v>459.94</v>
      </c>
      <c r="YF86" s="150">
        <v>459.94</v>
      </c>
      <c r="YG86" s="150">
        <v>459.94</v>
      </c>
      <c r="YH86" s="150"/>
      <c r="YI86" s="150"/>
      <c r="YJ86" s="88">
        <f t="shared" si="330"/>
        <v>6297.2891360042931</v>
      </c>
      <c r="YK86" s="290">
        <v>732.22768153542324</v>
      </c>
      <c r="YL86" s="290">
        <v>550.60017568349906</v>
      </c>
      <c r="YM86" s="290">
        <v>563.53882221161427</v>
      </c>
      <c r="YN86" s="290">
        <v>548.01327243743742</v>
      </c>
      <c r="YO86" s="290">
        <v>540.50871549408328</v>
      </c>
      <c r="YP86" s="290">
        <v>705.11964071486716</v>
      </c>
      <c r="YQ86" s="290">
        <v>676.30570353285918</v>
      </c>
      <c r="YR86" s="290">
        <v>668.98779221441862</v>
      </c>
      <c r="YS86" s="290">
        <v>647.3625287341265</v>
      </c>
      <c r="YT86" s="290">
        <f>VLOOKUP(C86,'[2]Фін.рез.(витрати)'!$C$8:$AM$94,37,0)</f>
        <v>664.62480344596383</v>
      </c>
      <c r="YU86" s="290"/>
      <c r="YV86" s="290"/>
      <c r="YW86" s="143">
        <f t="shared" si="331"/>
        <v>1872.0091360042934</v>
      </c>
      <c r="YX86" s="88">
        <f t="shared" si="239"/>
        <v>0</v>
      </c>
      <c r="YY86" s="88">
        <f t="shared" si="240"/>
        <v>1872.0091360042934</v>
      </c>
      <c r="YZ86" s="291">
        <f t="shared" si="332"/>
        <v>5093.7999999999993</v>
      </c>
      <c r="ZA86" s="291">
        <v>483.2</v>
      </c>
      <c r="ZB86" s="150">
        <v>483.2</v>
      </c>
      <c r="ZC86" s="150">
        <v>483.2</v>
      </c>
      <c r="ZD86" s="150">
        <v>483.2</v>
      </c>
      <c r="ZE86" s="150">
        <v>483.2</v>
      </c>
      <c r="ZF86" s="150">
        <v>483.2</v>
      </c>
      <c r="ZG86" s="150">
        <v>548.65</v>
      </c>
      <c r="ZH86" s="150">
        <v>548.65</v>
      </c>
      <c r="ZI86" s="150">
        <v>548.65</v>
      </c>
      <c r="ZJ86" s="150">
        <v>548.65</v>
      </c>
      <c r="ZK86" s="150"/>
      <c r="ZL86" s="150"/>
      <c r="ZM86" s="88">
        <f t="shared" si="333"/>
        <v>16923.951633632762</v>
      </c>
      <c r="ZN86" s="291"/>
      <c r="ZO86" s="290">
        <v>1246.0220586887317</v>
      </c>
      <c r="ZP86" s="290">
        <v>13360.07059132924</v>
      </c>
      <c r="ZQ86" s="290">
        <v>2317.8589836147885</v>
      </c>
      <c r="ZR86" s="290"/>
      <c r="ZS86" s="290"/>
      <c r="ZT86" s="290"/>
      <c r="ZU86" s="290"/>
      <c r="ZV86" s="290"/>
      <c r="ZW86" s="290"/>
      <c r="ZX86" s="290"/>
      <c r="ZY86" s="290"/>
      <c r="ZZ86" s="88">
        <f t="shared" si="241"/>
        <v>11830.151633632762</v>
      </c>
      <c r="AAA86" s="88">
        <f t="shared" si="242"/>
        <v>0</v>
      </c>
      <c r="AAB86" s="88">
        <f t="shared" si="243"/>
        <v>11830.151633632762</v>
      </c>
      <c r="AAC86" s="291">
        <f t="shared" si="334"/>
        <v>0</v>
      </c>
      <c r="AAD86" s="291">
        <v>0</v>
      </c>
      <c r="AAE86" s="150">
        <v>0</v>
      </c>
      <c r="AAF86" s="150">
        <v>0</v>
      </c>
      <c r="AAG86" s="150">
        <v>0</v>
      </c>
      <c r="AAH86" s="150">
        <v>0</v>
      </c>
      <c r="AAI86" s="150">
        <v>0</v>
      </c>
      <c r="AAJ86" s="150">
        <v>0</v>
      </c>
      <c r="AAK86" s="150">
        <v>0</v>
      </c>
      <c r="AAL86" s="150">
        <v>0</v>
      </c>
      <c r="AAM86" s="150">
        <v>0</v>
      </c>
      <c r="AAN86" s="150"/>
      <c r="AAO86" s="150"/>
      <c r="AAP86" s="88">
        <f t="shared" si="335"/>
        <v>24.745401736000002</v>
      </c>
      <c r="AAQ86" s="290">
        <v>2.5603853000000001</v>
      </c>
      <c r="AAR86" s="290">
        <v>2.5033666020000003</v>
      </c>
      <c r="AAS86" s="290">
        <v>2.4974884000000004</v>
      </c>
      <c r="AAT86" s="290">
        <v>2.484823</v>
      </c>
      <c r="AAU86" s="290">
        <v>2.4962750339999999</v>
      </c>
      <c r="AAV86" s="290">
        <v>2.4963356000000001</v>
      </c>
      <c r="AAW86" s="290">
        <v>2.4381170000000001</v>
      </c>
      <c r="AAX86" s="290">
        <v>2.4190694000000001</v>
      </c>
      <c r="AAY86" s="290">
        <v>2.4015684000000004</v>
      </c>
      <c r="AAZ86" s="290">
        <f>VLOOKUP(C86,'[2]Фін.рез.(витрати)'!$C$8:$AO$94,39,0)</f>
        <v>2.4479730000000002</v>
      </c>
      <c r="ABA86" s="290"/>
      <c r="ABB86" s="290"/>
      <c r="ABC86" s="88">
        <f t="shared" si="244"/>
        <v>24.745401736000002</v>
      </c>
      <c r="ABD86" s="88">
        <f t="shared" si="245"/>
        <v>0</v>
      </c>
      <c r="ABE86" s="88">
        <f t="shared" si="246"/>
        <v>24.745401736000002</v>
      </c>
      <c r="ABF86" s="291">
        <f t="shared" si="336"/>
        <v>0</v>
      </c>
      <c r="ABG86" s="291">
        <v>0</v>
      </c>
      <c r="ABH86" s="150">
        <v>0</v>
      </c>
      <c r="ABI86" s="150">
        <v>0</v>
      </c>
      <c r="ABJ86" s="150">
        <v>0</v>
      </c>
      <c r="ABK86" s="150">
        <v>0</v>
      </c>
      <c r="ABL86" s="150">
        <v>0</v>
      </c>
      <c r="ABM86" s="150">
        <v>0</v>
      </c>
      <c r="ABN86" s="150">
        <v>0</v>
      </c>
      <c r="ABO86" s="150">
        <v>0</v>
      </c>
      <c r="ABP86" s="150">
        <v>0</v>
      </c>
      <c r="ABQ86" s="150"/>
      <c r="ABR86" s="150"/>
      <c r="ABS86" s="88">
        <f t="shared" si="337"/>
        <v>0</v>
      </c>
      <c r="ABT86" s="290">
        <v>0</v>
      </c>
      <c r="ABU86" s="290"/>
      <c r="ABV86" s="290"/>
      <c r="ABW86" s="290"/>
      <c r="ABX86" s="290"/>
      <c r="ABY86" s="290"/>
      <c r="ABZ86" s="290"/>
      <c r="ACA86" s="290">
        <v>0</v>
      </c>
      <c r="ACB86" s="290">
        <v>0</v>
      </c>
      <c r="ACC86" s="290">
        <f>VLOOKUP(C86,'[2]Фін.рез.(витрати)'!$C$8:$AP$94,40,0)</f>
        <v>0</v>
      </c>
      <c r="ACD86" s="290"/>
      <c r="ACE86" s="290"/>
      <c r="ACF86" s="88">
        <f t="shared" si="247"/>
        <v>0</v>
      </c>
      <c r="ACG86" s="88">
        <f t="shared" si="248"/>
        <v>0</v>
      </c>
      <c r="ACH86" s="88">
        <f t="shared" si="249"/>
        <v>0</v>
      </c>
      <c r="ACI86" s="86">
        <f t="shared" si="250"/>
        <v>191.95999999999998</v>
      </c>
      <c r="ACJ86" s="88">
        <f t="shared" si="251"/>
        <v>0</v>
      </c>
      <c r="ACK86" s="288">
        <f t="shared" si="252"/>
        <v>-191.95999999999998</v>
      </c>
      <c r="ACL86" s="88">
        <f t="shared" si="253"/>
        <v>-191.95999999999998</v>
      </c>
      <c r="ACM86" s="88">
        <f t="shared" si="254"/>
        <v>0</v>
      </c>
      <c r="ACN86" s="290">
        <f t="shared" si="338"/>
        <v>191.95999999999998</v>
      </c>
      <c r="ACO86" s="290">
        <v>19.739999999999998</v>
      </c>
      <c r="ACP86" s="143">
        <v>19.739999999999998</v>
      </c>
      <c r="ACQ86" s="143">
        <v>19.739999999999998</v>
      </c>
      <c r="ACR86" s="143">
        <v>19.739999999999998</v>
      </c>
      <c r="ACS86" s="143">
        <v>19.739999999999998</v>
      </c>
      <c r="ACT86" s="143">
        <v>19.739999999999998</v>
      </c>
      <c r="ACU86" s="143">
        <v>18.38</v>
      </c>
      <c r="ACV86" s="143">
        <v>18.38</v>
      </c>
      <c r="ACW86" s="143">
        <v>18.38</v>
      </c>
      <c r="ACX86" s="143">
        <v>18.38</v>
      </c>
      <c r="ACY86" s="143"/>
      <c r="ACZ86" s="143"/>
      <c r="ADA86" s="8">
        <f t="shared" si="339"/>
        <v>0</v>
      </c>
      <c r="ADB86" s="290">
        <v>0</v>
      </c>
      <c r="ADC86" s="290">
        <v>0</v>
      </c>
      <c r="ADD86" s="290">
        <v>0</v>
      </c>
      <c r="ADE86" s="290">
        <v>0</v>
      </c>
      <c r="ADF86" s="290">
        <v>0</v>
      </c>
      <c r="ADG86" s="290">
        <v>0</v>
      </c>
      <c r="ADH86" s="290">
        <v>0</v>
      </c>
      <c r="ADI86" s="290">
        <v>0</v>
      </c>
      <c r="ADJ86" s="290">
        <v>0</v>
      </c>
      <c r="ADK86" s="290">
        <f>VLOOKUP(C86,'[2]Фін.рез.(витрати)'!$C$8:$AR$94,42,0)</f>
        <v>0</v>
      </c>
      <c r="ADL86" s="290"/>
      <c r="ADM86" s="290"/>
      <c r="ADN86" s="8">
        <f t="shared" si="255"/>
        <v>-191.95999999999998</v>
      </c>
      <c r="ADO86" s="8">
        <f t="shared" si="256"/>
        <v>-191.95999999999998</v>
      </c>
      <c r="ADP86" s="8">
        <f t="shared" si="257"/>
        <v>0</v>
      </c>
      <c r="ADQ86" s="290">
        <f t="shared" si="340"/>
        <v>0</v>
      </c>
      <c r="ADR86" s="290">
        <v>0</v>
      </c>
      <c r="ADS86" s="143">
        <v>0</v>
      </c>
      <c r="ADT86" s="143">
        <v>0</v>
      </c>
      <c r="ADU86" s="143">
        <v>0</v>
      </c>
      <c r="ADV86" s="143">
        <v>0</v>
      </c>
      <c r="ADW86" s="143">
        <v>0</v>
      </c>
      <c r="ADX86" s="143">
        <v>0</v>
      </c>
      <c r="ADY86" s="143">
        <v>0</v>
      </c>
      <c r="ADZ86" s="143">
        <v>0</v>
      </c>
      <c r="AEA86" s="143">
        <v>0</v>
      </c>
      <c r="AEB86" s="143"/>
      <c r="AEC86" s="143"/>
      <c r="AED86" s="8">
        <f t="shared" si="341"/>
        <v>0</v>
      </c>
      <c r="AEE86" s="290">
        <v>0</v>
      </c>
      <c r="AEF86" s="290">
        <v>0</v>
      </c>
      <c r="AEG86" s="290">
        <v>0</v>
      </c>
      <c r="AEH86" s="290">
        <v>0</v>
      </c>
      <c r="AEI86" s="290">
        <v>0</v>
      </c>
      <c r="AEJ86" s="290">
        <v>0</v>
      </c>
      <c r="AEK86" s="290">
        <v>0</v>
      </c>
      <c r="AEL86" s="290">
        <v>0</v>
      </c>
      <c r="AEM86" s="290">
        <v>0</v>
      </c>
      <c r="AEN86" s="290">
        <f>VLOOKUP(C86,'[2]Фін.рез.(витрати)'!$C$8:$AS$94,43,0)</f>
        <v>0</v>
      </c>
      <c r="AEO86" s="290"/>
      <c r="AEP86" s="290"/>
      <c r="AEQ86" s="8">
        <f t="shared" si="258"/>
        <v>0</v>
      </c>
      <c r="AER86" s="8">
        <f t="shared" si="259"/>
        <v>0</v>
      </c>
      <c r="AES86" s="8">
        <f t="shared" si="260"/>
        <v>0</v>
      </c>
      <c r="AET86" s="290">
        <f t="shared" si="342"/>
        <v>0</v>
      </c>
      <c r="AEU86" s="290"/>
      <c r="AEV86" s="143"/>
      <c r="AEW86" s="143"/>
      <c r="AEX86" s="143"/>
      <c r="AEY86" s="143"/>
      <c r="AEZ86" s="143"/>
      <c r="AFA86" s="143"/>
      <c r="AFB86" s="143"/>
      <c r="AFC86" s="143"/>
      <c r="AFD86" s="143"/>
      <c r="AFE86" s="143"/>
      <c r="AFF86" s="143"/>
      <c r="AFG86" s="8">
        <f t="shared" si="343"/>
        <v>0</v>
      </c>
      <c r="AFH86" s="290"/>
      <c r="AFI86" s="290"/>
      <c r="AFJ86" s="290"/>
      <c r="AFK86" s="290"/>
      <c r="AFL86" s="290"/>
      <c r="AFM86" s="290"/>
      <c r="AFN86" s="290"/>
      <c r="AFO86" s="290"/>
      <c r="AFP86" s="290"/>
      <c r="AFQ86" s="290"/>
      <c r="AFR86" s="290"/>
      <c r="AFS86" s="290"/>
      <c r="AFT86" s="8">
        <f t="shared" si="261"/>
        <v>0</v>
      </c>
      <c r="AFU86" s="8">
        <f t="shared" si="262"/>
        <v>0</v>
      </c>
      <c r="AFV86" s="94">
        <f t="shared" si="263"/>
        <v>0</v>
      </c>
      <c r="AFW86" s="293">
        <f t="shared" si="264"/>
        <v>66888.320000000007</v>
      </c>
      <c r="AFX86" s="294">
        <f t="shared" si="265"/>
        <v>80856.153347348984</v>
      </c>
      <c r="AFY86" s="295">
        <f t="shared" si="266"/>
        <v>13967.833347348977</v>
      </c>
      <c r="AFZ86" s="8">
        <f t="shared" si="344"/>
        <v>0</v>
      </c>
      <c r="AGA86" s="95">
        <f t="shared" si="345"/>
        <v>13967.833347348977</v>
      </c>
      <c r="AGB86" s="296">
        <f t="shared" si="267"/>
        <v>80265.984000000011</v>
      </c>
      <c r="AGC86" s="295">
        <f t="shared" si="267"/>
        <v>97027.384016818774</v>
      </c>
      <c r="AGD86" s="295">
        <f t="shared" si="268"/>
        <v>16761.400016818763</v>
      </c>
      <c r="AGE86" s="8">
        <f t="shared" si="269"/>
        <v>0</v>
      </c>
      <c r="AGF86" s="94">
        <f t="shared" si="270"/>
        <v>16761.400016818763</v>
      </c>
      <c r="AGG86" s="107">
        <f t="shared" si="346"/>
        <v>4013.2992000000008</v>
      </c>
      <c r="AGH86" s="140">
        <f t="shared" si="347"/>
        <v>4851.3692008409389</v>
      </c>
      <c r="AGI86" s="295">
        <f t="shared" si="271"/>
        <v>838.07000084093806</v>
      </c>
      <c r="AGJ86" s="8">
        <f t="shared" si="272"/>
        <v>0</v>
      </c>
      <c r="AGK86" s="95">
        <f t="shared" si="273"/>
        <v>838.07000084093806</v>
      </c>
      <c r="AGL86" s="108">
        <f t="shared" si="348"/>
        <v>84279.283200000005</v>
      </c>
      <c r="AGM86" s="108">
        <f t="shared" si="348"/>
        <v>101878.75321765972</v>
      </c>
      <c r="AGN86" s="297">
        <f t="shared" si="99"/>
        <v>17599.470017659711</v>
      </c>
      <c r="AGO86" s="108">
        <f t="shared" si="274"/>
        <v>0</v>
      </c>
      <c r="AGP86" s="109">
        <f t="shared" si="275"/>
        <v>17599.470017659711</v>
      </c>
      <c r="AGQ86" s="139">
        <f t="shared" si="349"/>
        <v>4.7619047619047623E-2</v>
      </c>
      <c r="AGR86" s="298"/>
      <c r="AGS86" s="298">
        <v>0.05</v>
      </c>
      <c r="AGT86" s="299"/>
      <c r="AGU86" s="177"/>
      <c r="AGV86" s="9"/>
      <c r="AGW86" s="9"/>
      <c r="AGX86" s="9"/>
      <c r="AGY86" s="9"/>
      <c r="AGZ86" s="9"/>
      <c r="AHA86" s="9"/>
      <c r="AHB86" s="9"/>
      <c r="AHC86" s="9"/>
      <c r="AHD86" s="9"/>
      <c r="AHE86" s="9"/>
      <c r="AHF86" s="9"/>
      <c r="AHG86" s="9"/>
      <c r="AHH86" s="9"/>
    </row>
    <row r="87" spans="1:892" s="141" customFormat="1" ht="12.75" outlineLevel="1" x14ac:dyDescent="0.25">
      <c r="A87" s="154">
        <v>517</v>
      </c>
      <c r="B87" s="285">
        <v>3</v>
      </c>
      <c r="C87" s="303" t="s">
        <v>1748</v>
      </c>
      <c r="D87" s="301">
        <v>3</v>
      </c>
      <c r="E87" s="149">
        <v>1243.8</v>
      </c>
      <c r="F87" s="288">
        <f t="shared" si="177"/>
        <v>18384.16</v>
      </c>
      <c r="G87" s="289">
        <f t="shared" si="178"/>
        <v>21586.184761270306</v>
      </c>
      <c r="H87" s="288">
        <f t="shared" si="179"/>
        <v>3202.024761270306</v>
      </c>
      <c r="I87" s="88">
        <f t="shared" si="180"/>
        <v>0</v>
      </c>
      <c r="J87" s="88">
        <f t="shared" si="181"/>
        <v>3202.024761270306</v>
      </c>
      <c r="K87" s="290">
        <f t="shared" si="276"/>
        <v>6410.7400000000007</v>
      </c>
      <c r="L87" s="143">
        <v>565.89</v>
      </c>
      <c r="M87" s="143">
        <v>565.89</v>
      </c>
      <c r="N87" s="143">
        <v>565.89</v>
      </c>
      <c r="O87" s="143">
        <v>565.89</v>
      </c>
      <c r="P87" s="143">
        <v>565.89</v>
      </c>
      <c r="Q87" s="143">
        <v>565.89</v>
      </c>
      <c r="R87" s="143">
        <v>753.85</v>
      </c>
      <c r="S87" s="143">
        <v>753.85</v>
      </c>
      <c r="T87" s="143">
        <v>753.85</v>
      </c>
      <c r="U87" s="143">
        <v>753.85</v>
      </c>
      <c r="V87" s="143"/>
      <c r="W87" s="143"/>
      <c r="X87" s="143">
        <f t="shared" si="277"/>
        <v>8147.702634757421</v>
      </c>
      <c r="Y87" s="290">
        <v>0</v>
      </c>
      <c r="Z87" s="290">
        <v>3790.9983829046755</v>
      </c>
      <c r="AA87" s="290">
        <v>0</v>
      </c>
      <c r="AB87" s="290">
        <v>0</v>
      </c>
      <c r="AC87" s="290">
        <v>0</v>
      </c>
      <c r="AD87" s="290">
        <v>0</v>
      </c>
      <c r="AE87" s="290">
        <v>4356.7042518527451</v>
      </c>
      <c r="AF87" s="290">
        <v>0</v>
      </c>
      <c r="AG87" s="290">
        <v>0</v>
      </c>
      <c r="AH87" s="290">
        <v>0</v>
      </c>
      <c r="AI87" s="290"/>
      <c r="AJ87" s="290"/>
      <c r="AK87" s="143"/>
      <c r="AL87" s="143">
        <f t="shared" si="278"/>
        <v>0</v>
      </c>
      <c r="AM87" s="143">
        <f t="shared" si="182"/>
        <v>0</v>
      </c>
      <c r="AN87" s="290">
        <f t="shared" si="279"/>
        <v>1161.3999999999999</v>
      </c>
      <c r="AO87" s="143">
        <v>102.2</v>
      </c>
      <c r="AP87" s="143">
        <v>102.2</v>
      </c>
      <c r="AQ87" s="143">
        <v>102.2</v>
      </c>
      <c r="AR87" s="143">
        <v>102.2</v>
      </c>
      <c r="AS87" s="143">
        <v>102.2</v>
      </c>
      <c r="AT87" s="143">
        <v>102.2</v>
      </c>
      <c r="AU87" s="143">
        <v>137.05000000000001</v>
      </c>
      <c r="AV87" s="143">
        <v>137.05000000000001</v>
      </c>
      <c r="AW87" s="143">
        <v>137.05000000000001</v>
      </c>
      <c r="AX87" s="143">
        <v>137.05000000000001</v>
      </c>
      <c r="AY87" s="143"/>
      <c r="AZ87" s="143"/>
      <c r="BA87" s="8">
        <f t="shared" si="280"/>
        <v>1484.1390000753511</v>
      </c>
      <c r="BB87" s="290">
        <v>0</v>
      </c>
      <c r="BC87" s="290">
        <v>666.61962071058429</v>
      </c>
      <c r="BD87" s="290">
        <v>0</v>
      </c>
      <c r="BE87" s="290">
        <v>0</v>
      </c>
      <c r="BF87" s="290">
        <v>0</v>
      </c>
      <c r="BG87" s="290">
        <v>0</v>
      </c>
      <c r="BH87" s="290">
        <v>817.51937936476679</v>
      </c>
      <c r="BI87" s="290">
        <v>0</v>
      </c>
      <c r="BJ87" s="290">
        <v>0</v>
      </c>
      <c r="BK87" s="290">
        <v>0</v>
      </c>
      <c r="BL87" s="290"/>
      <c r="BM87" s="290"/>
      <c r="BN87" s="143"/>
      <c r="BO87" s="8">
        <f t="shared" si="183"/>
        <v>0</v>
      </c>
      <c r="BP87" s="8">
        <f t="shared" si="184"/>
        <v>0</v>
      </c>
      <c r="BQ87" s="290">
        <f t="shared" si="281"/>
        <v>246.43999999999997</v>
      </c>
      <c r="BR87" s="143">
        <v>23.4</v>
      </c>
      <c r="BS87" s="263">
        <v>23.4</v>
      </c>
      <c r="BT87" s="143">
        <v>23.4</v>
      </c>
      <c r="BU87" s="143">
        <v>23.4</v>
      </c>
      <c r="BV87" s="143">
        <v>23.4</v>
      </c>
      <c r="BW87" s="143">
        <v>23.4</v>
      </c>
      <c r="BX87" s="143">
        <v>26.51</v>
      </c>
      <c r="BY87" s="143">
        <v>26.51</v>
      </c>
      <c r="BZ87" s="143">
        <v>26.51</v>
      </c>
      <c r="CA87" s="143">
        <v>26.51</v>
      </c>
      <c r="CB87" s="143"/>
      <c r="CC87" s="143"/>
      <c r="CD87" s="290">
        <f t="shared" si="282"/>
        <v>263.76347496100004</v>
      </c>
      <c r="CE87" s="290">
        <v>27.291379674999998</v>
      </c>
      <c r="CF87" s="290">
        <v>26.6836121895</v>
      </c>
      <c r="CG87" s="290">
        <v>26.620955899999998</v>
      </c>
      <c r="CH87" s="290">
        <v>26.485954249999999</v>
      </c>
      <c r="CI87" s="290">
        <v>26.608022521499997</v>
      </c>
      <c r="CJ87" s="290">
        <v>26.608656374999999</v>
      </c>
      <c r="CK87" s="290">
        <v>25.988110750000001</v>
      </c>
      <c r="CL87" s="290">
        <v>25.785080649999998</v>
      </c>
      <c r="CM87" s="290">
        <v>25.598535899999998</v>
      </c>
      <c r="CN87" s="290">
        <v>26.093166749999998</v>
      </c>
      <c r="CO87" s="290"/>
      <c r="CP87" s="290"/>
      <c r="CQ87" s="143"/>
      <c r="CR87" s="8">
        <f t="shared" si="185"/>
        <v>0</v>
      </c>
      <c r="CS87" s="8">
        <f t="shared" si="186"/>
        <v>0</v>
      </c>
      <c r="CT87" s="290">
        <f t="shared" si="283"/>
        <v>14.700000000000003</v>
      </c>
      <c r="CU87" s="290">
        <v>1.37</v>
      </c>
      <c r="CV87" s="143">
        <v>1.37</v>
      </c>
      <c r="CW87" s="143">
        <v>1.37</v>
      </c>
      <c r="CX87" s="143">
        <v>1.37</v>
      </c>
      <c r="CY87" s="143">
        <v>1.37</v>
      </c>
      <c r="CZ87" s="143">
        <v>1.37</v>
      </c>
      <c r="DA87" s="143">
        <v>1.62</v>
      </c>
      <c r="DB87" s="143">
        <v>1.62</v>
      </c>
      <c r="DC87" s="143">
        <v>1.62</v>
      </c>
      <c r="DD87" s="143">
        <v>1.62</v>
      </c>
      <c r="DE87" s="143"/>
      <c r="DF87" s="143"/>
      <c r="DG87" s="290">
        <f t="shared" si="284"/>
        <v>15.8595522258</v>
      </c>
      <c r="DH87" s="290">
        <v>1.640974215</v>
      </c>
      <c r="DI87" s="290">
        <v>1.6044304131</v>
      </c>
      <c r="DJ87" s="290">
        <v>1.6006630199999998</v>
      </c>
      <c r="DK87" s="290">
        <v>1.5925456499999999</v>
      </c>
      <c r="DL87" s="290">
        <v>1.5998853626999998</v>
      </c>
      <c r="DM87" s="290">
        <v>1.599923475</v>
      </c>
      <c r="DN87" s="290">
        <v>1.5626113499999998</v>
      </c>
      <c r="DO87" s="290">
        <v>1.5504035699999998</v>
      </c>
      <c r="DP87" s="290">
        <v>1.53918702</v>
      </c>
      <c r="DQ87" s="290">
        <v>1.5689281499999999</v>
      </c>
      <c r="DR87" s="290"/>
      <c r="DS87" s="290"/>
      <c r="DT87" s="143">
        <f t="shared" si="285"/>
        <v>1.1595522257999971</v>
      </c>
      <c r="DU87" s="8">
        <f t="shared" si="187"/>
        <v>0</v>
      </c>
      <c r="DV87" s="8">
        <f t="shared" si="286"/>
        <v>1.1595522257999971</v>
      </c>
      <c r="DW87" s="290">
        <f t="shared" si="176"/>
        <v>0</v>
      </c>
      <c r="DX87" s="290">
        <v>0</v>
      </c>
      <c r="DY87" s="143">
        <v>0</v>
      </c>
      <c r="DZ87" s="143">
        <v>0</v>
      </c>
      <c r="EA87" s="143">
        <v>0</v>
      </c>
      <c r="EB87" s="143">
        <v>0</v>
      </c>
      <c r="EC87" s="143">
        <v>0</v>
      </c>
      <c r="ED87" s="143">
        <v>0</v>
      </c>
      <c r="EE87" s="143">
        <v>0</v>
      </c>
      <c r="EF87" s="143">
        <v>0</v>
      </c>
      <c r="EG87" s="143">
        <v>0</v>
      </c>
      <c r="EH87" s="143"/>
      <c r="EI87" s="143"/>
      <c r="EJ87" s="143"/>
      <c r="EK87" s="290">
        <f t="shared" si="287"/>
        <v>0</v>
      </c>
      <c r="EL87" s="290">
        <v>0</v>
      </c>
      <c r="EM87" s="290">
        <v>0</v>
      </c>
      <c r="EN87" s="290">
        <v>0</v>
      </c>
      <c r="EO87" s="290">
        <v>0</v>
      </c>
      <c r="EP87" s="290">
        <v>0</v>
      </c>
      <c r="EQ87" s="290">
        <v>0</v>
      </c>
      <c r="ER87" s="290">
        <v>0</v>
      </c>
      <c r="ES87" s="290">
        <v>0</v>
      </c>
      <c r="ET87" s="290">
        <v>0</v>
      </c>
      <c r="EU87" s="290">
        <v>0</v>
      </c>
      <c r="EV87" s="290"/>
      <c r="EW87" s="290"/>
      <c r="EX87" s="8">
        <f t="shared" si="188"/>
        <v>0</v>
      </c>
      <c r="EY87" s="8">
        <f t="shared" si="288"/>
        <v>0</v>
      </c>
      <c r="EZ87" s="8">
        <f t="shared" si="289"/>
        <v>0</v>
      </c>
      <c r="FA87" s="290">
        <f t="shared" si="290"/>
        <v>4479.76</v>
      </c>
      <c r="FB87" s="290">
        <v>394.1</v>
      </c>
      <c r="FC87" s="143">
        <v>394.1</v>
      </c>
      <c r="FD87" s="143">
        <v>394.1</v>
      </c>
      <c r="FE87" s="143">
        <v>394.1</v>
      </c>
      <c r="FF87" s="143">
        <v>394.1</v>
      </c>
      <c r="FG87" s="143">
        <v>394.1</v>
      </c>
      <c r="FH87" s="143">
        <v>528.79</v>
      </c>
      <c r="FI87" s="143">
        <v>528.79</v>
      </c>
      <c r="FJ87" s="143">
        <v>528.79</v>
      </c>
      <c r="FK87" s="143">
        <v>528.79</v>
      </c>
      <c r="FL87" s="143"/>
      <c r="FM87" s="143"/>
      <c r="FN87" s="8">
        <f t="shared" si="291"/>
        <v>5762.3584391223649</v>
      </c>
      <c r="FO87" s="290">
        <v>0</v>
      </c>
      <c r="FP87" s="290">
        <v>2605.1267116325844</v>
      </c>
      <c r="FQ87" s="290">
        <v>0</v>
      </c>
      <c r="FR87" s="290">
        <v>0</v>
      </c>
      <c r="FS87" s="290">
        <v>0</v>
      </c>
      <c r="FT87" s="290">
        <v>0</v>
      </c>
      <c r="FU87" s="290">
        <v>3157.231727489781</v>
      </c>
      <c r="FV87" s="290">
        <v>0</v>
      </c>
      <c r="FW87" s="290">
        <v>0</v>
      </c>
      <c r="FX87" s="290">
        <v>0</v>
      </c>
      <c r="FY87" s="290"/>
      <c r="FZ87" s="290"/>
      <c r="GA87" s="143">
        <f t="shared" si="292"/>
        <v>1282.5984391223647</v>
      </c>
      <c r="GB87" s="8">
        <f t="shared" si="293"/>
        <v>0</v>
      </c>
      <c r="GC87" s="8">
        <f t="shared" si="294"/>
        <v>1282.5984391223647</v>
      </c>
      <c r="GD87" s="290">
        <f t="shared" si="295"/>
        <v>0</v>
      </c>
      <c r="GE87" s="143"/>
      <c r="GF87" s="143"/>
      <c r="GG87" s="143"/>
      <c r="GH87" s="143"/>
      <c r="GI87" s="143"/>
      <c r="GJ87" s="143"/>
      <c r="GK87" s="143"/>
      <c r="GL87" s="143"/>
      <c r="GM87" s="143"/>
      <c r="GN87" s="143"/>
      <c r="GO87" s="143"/>
      <c r="GP87" s="143"/>
      <c r="GQ87" s="8">
        <f t="shared" si="296"/>
        <v>0</v>
      </c>
      <c r="GR87" s="290">
        <v>0</v>
      </c>
      <c r="GS87" s="290">
        <f>VLOOKUP(C87,'[2]Фін.рез.(витрати)'!$C$8:$V$94,20,0)</f>
        <v>0</v>
      </c>
      <c r="GT87" s="290"/>
      <c r="GU87" s="290"/>
      <c r="GV87" s="143">
        <f t="shared" si="297"/>
        <v>0</v>
      </c>
      <c r="GW87" s="8">
        <f t="shared" si="189"/>
        <v>0</v>
      </c>
      <c r="GX87" s="8">
        <f t="shared" si="190"/>
        <v>0</v>
      </c>
      <c r="GY87" s="290">
        <f t="shared" si="298"/>
        <v>6071.119999999999</v>
      </c>
      <c r="GZ87" s="290">
        <v>537.5</v>
      </c>
      <c r="HA87" s="143">
        <v>537.5</v>
      </c>
      <c r="HB87" s="143">
        <v>537.5</v>
      </c>
      <c r="HC87" s="143">
        <v>537.5</v>
      </c>
      <c r="HD87" s="143">
        <v>537.5</v>
      </c>
      <c r="HE87" s="143">
        <v>537.5</v>
      </c>
      <c r="HF87" s="143">
        <v>711.53</v>
      </c>
      <c r="HG87" s="143">
        <v>711.53</v>
      </c>
      <c r="HH87" s="143">
        <v>711.53</v>
      </c>
      <c r="HI87" s="143">
        <v>711.53</v>
      </c>
      <c r="HJ87" s="143"/>
      <c r="HK87" s="143"/>
      <c r="HL87" s="8">
        <f t="shared" si="299"/>
        <v>5912.3616601283693</v>
      </c>
      <c r="HM87" s="290">
        <v>776.59047327663222</v>
      </c>
      <c r="HN87" s="290">
        <v>573.75022735521156</v>
      </c>
      <c r="HO87" s="290">
        <v>674.02180546885074</v>
      </c>
      <c r="HP87" s="290">
        <v>508.13514935640382</v>
      </c>
      <c r="HQ87" s="290">
        <v>576.71170605818429</v>
      </c>
      <c r="HR87" s="290">
        <v>575.33934277355115</v>
      </c>
      <c r="HS87" s="290">
        <v>530.1419809169347</v>
      </c>
      <c r="HT87" s="290">
        <v>527.03572269067922</v>
      </c>
      <c r="HU87" s="290">
        <v>592.44857968457086</v>
      </c>
      <c r="HV87" s="290">
        <v>578.18667254735078</v>
      </c>
      <c r="HW87" s="290"/>
      <c r="HX87" s="290"/>
      <c r="HY87" s="8">
        <f t="shared" si="191"/>
        <v>-158.75833987162969</v>
      </c>
      <c r="HZ87" s="8">
        <f t="shared" si="192"/>
        <v>-158.75833987162969</v>
      </c>
      <c r="IA87" s="8">
        <f t="shared" si="193"/>
        <v>0</v>
      </c>
      <c r="IB87" s="291">
        <f t="shared" si="300"/>
        <v>0</v>
      </c>
      <c r="IC87" s="291">
        <v>0</v>
      </c>
      <c r="ID87" s="150">
        <v>0</v>
      </c>
      <c r="IE87" s="150">
        <v>0</v>
      </c>
      <c r="IF87" s="291">
        <v>0</v>
      </c>
      <c r="IG87" s="291">
        <v>0</v>
      </c>
      <c r="IH87" s="291">
        <v>0</v>
      </c>
      <c r="II87" s="291">
        <v>0</v>
      </c>
      <c r="IJ87" s="291"/>
      <c r="IK87" s="291"/>
      <c r="IL87" s="291"/>
      <c r="IM87" s="291"/>
      <c r="IN87" s="291"/>
      <c r="IO87" s="88">
        <f t="shared" si="301"/>
        <v>0</v>
      </c>
      <c r="IP87" s="290">
        <v>0</v>
      </c>
      <c r="IQ87" s="290">
        <v>0</v>
      </c>
      <c r="IR87" s="290">
        <v>0</v>
      </c>
      <c r="IS87" s="290">
        <v>0</v>
      </c>
      <c r="IT87" s="290">
        <v>0</v>
      </c>
      <c r="IU87" s="290">
        <v>0</v>
      </c>
      <c r="IV87" s="290">
        <v>0</v>
      </c>
      <c r="IW87" s="290">
        <v>0</v>
      </c>
      <c r="IX87" s="290">
        <v>0</v>
      </c>
      <c r="IY87" s="290">
        <v>0</v>
      </c>
      <c r="IZ87" s="290"/>
      <c r="JA87" s="290"/>
      <c r="JB87" s="150">
        <f t="shared" si="194"/>
        <v>0</v>
      </c>
      <c r="JC87" s="88">
        <f t="shared" si="195"/>
        <v>0</v>
      </c>
      <c r="JD87" s="88">
        <f t="shared" si="196"/>
        <v>0</v>
      </c>
      <c r="JE87" s="291">
        <f t="shared" si="302"/>
        <v>0</v>
      </c>
      <c r="JF87" s="291">
        <v>0</v>
      </c>
      <c r="JG87" s="150">
        <v>0</v>
      </c>
      <c r="JH87" s="150">
        <v>0</v>
      </c>
      <c r="JI87" s="150">
        <v>0</v>
      </c>
      <c r="JJ87" s="150">
        <v>0</v>
      </c>
      <c r="JK87" s="150">
        <v>0</v>
      </c>
      <c r="JL87" s="150">
        <v>0</v>
      </c>
      <c r="JM87" s="150">
        <v>0</v>
      </c>
      <c r="JN87" s="150">
        <v>0</v>
      </c>
      <c r="JO87" s="150">
        <v>0</v>
      </c>
      <c r="JP87" s="150"/>
      <c r="JQ87" s="150"/>
      <c r="JR87" s="291">
        <f t="shared" si="303"/>
        <v>0</v>
      </c>
      <c r="JS87" s="290">
        <v>0</v>
      </c>
      <c r="JT87" s="290">
        <v>0</v>
      </c>
      <c r="JU87" s="290">
        <v>0</v>
      </c>
      <c r="JV87" s="290">
        <v>0</v>
      </c>
      <c r="JW87" s="290">
        <v>0</v>
      </c>
      <c r="JX87" s="290">
        <v>0</v>
      </c>
      <c r="JY87" s="290">
        <v>0</v>
      </c>
      <c r="JZ87" s="290">
        <v>0</v>
      </c>
      <c r="KA87" s="290">
        <v>0</v>
      </c>
      <c r="KB87" s="290">
        <v>0</v>
      </c>
      <c r="KC87" s="290"/>
      <c r="KD87" s="290"/>
      <c r="KE87" s="150">
        <f t="shared" si="197"/>
        <v>0</v>
      </c>
      <c r="KF87" s="88">
        <f t="shared" si="198"/>
        <v>0</v>
      </c>
      <c r="KG87" s="88">
        <f t="shared" si="199"/>
        <v>0</v>
      </c>
      <c r="KH87" s="291">
        <f t="shared" si="304"/>
        <v>1557.0200000000004</v>
      </c>
      <c r="KI87" s="291">
        <v>136.93</v>
      </c>
      <c r="KJ87" s="150">
        <v>136.93</v>
      </c>
      <c r="KK87" s="150">
        <v>136.93</v>
      </c>
      <c r="KL87" s="150">
        <v>136.93</v>
      </c>
      <c r="KM87" s="150">
        <v>136.93</v>
      </c>
      <c r="KN87" s="150">
        <v>136.93</v>
      </c>
      <c r="KO87" s="150">
        <v>183.86</v>
      </c>
      <c r="KP87" s="150">
        <v>183.86</v>
      </c>
      <c r="KQ87" s="150">
        <v>183.86</v>
      </c>
      <c r="KR87" s="150">
        <v>183.86</v>
      </c>
      <c r="KS87" s="150"/>
      <c r="KT87" s="150"/>
      <c r="KU87" s="88">
        <f t="shared" si="305"/>
        <v>2172.2807060043729</v>
      </c>
      <c r="KV87" s="290">
        <v>186.68599064692793</v>
      </c>
      <c r="KW87" s="290">
        <v>199.60813745652783</v>
      </c>
      <c r="KX87" s="290">
        <v>198.34827600300972</v>
      </c>
      <c r="KY87" s="290">
        <v>188.63695140155511</v>
      </c>
      <c r="KZ87" s="290">
        <v>196.79493441526779</v>
      </c>
      <c r="LA87" s="290">
        <v>253.27879552476804</v>
      </c>
      <c r="LB87" s="290">
        <v>235.06452410225322</v>
      </c>
      <c r="LC87" s="290">
        <v>233.41430943600136</v>
      </c>
      <c r="LD87" s="290">
        <v>240.71886476798193</v>
      </c>
      <c r="LE87" s="290">
        <v>239.72992225008031</v>
      </c>
      <c r="LF87" s="290"/>
      <c r="LG87" s="290"/>
      <c r="LH87" s="150">
        <f t="shared" si="306"/>
        <v>615.26070600437242</v>
      </c>
      <c r="LI87" s="88">
        <f t="shared" si="200"/>
        <v>0</v>
      </c>
      <c r="LJ87" s="88">
        <f t="shared" si="201"/>
        <v>615.26070600437242</v>
      </c>
      <c r="LK87" s="88">
        <f t="shared" si="307"/>
        <v>0</v>
      </c>
      <c r="LL87" s="150"/>
      <c r="LM87" s="150"/>
      <c r="LN87" s="150"/>
      <c r="LO87" s="150"/>
      <c r="LP87" s="150"/>
      <c r="LQ87" s="150"/>
      <c r="LR87" s="150"/>
      <c r="LS87" s="150"/>
      <c r="LT87" s="150"/>
      <c r="LU87" s="150"/>
      <c r="LV87" s="150"/>
      <c r="LW87" s="150"/>
      <c r="LX87" s="88">
        <f t="shared" si="202"/>
        <v>0</v>
      </c>
      <c r="LY87" s="150"/>
      <c r="LZ87" s="150"/>
      <c r="MA87" s="150"/>
      <c r="MB87" s="150"/>
      <c r="MC87" s="150"/>
      <c r="MD87" s="150"/>
      <c r="ME87" s="150"/>
      <c r="MF87" s="150"/>
      <c r="MG87" s="150"/>
      <c r="MH87" s="150"/>
      <c r="MI87" s="150"/>
      <c r="MJ87" s="291">
        <v>0</v>
      </c>
      <c r="MK87" s="150"/>
      <c r="ML87" s="88">
        <f t="shared" si="203"/>
        <v>0</v>
      </c>
      <c r="MM87" s="88">
        <f t="shared" si="204"/>
        <v>0</v>
      </c>
      <c r="MN87" s="88">
        <f t="shared" si="308"/>
        <v>3600.4599999999996</v>
      </c>
      <c r="MO87" s="88">
        <v>323.14999999999998</v>
      </c>
      <c r="MP87" s="150">
        <v>323.14999999999998</v>
      </c>
      <c r="MQ87" s="150">
        <v>323.14999999999998</v>
      </c>
      <c r="MR87" s="150">
        <v>323.14999999999998</v>
      </c>
      <c r="MS87" s="150">
        <v>323.14999999999998</v>
      </c>
      <c r="MT87" s="150">
        <v>323.14999999999998</v>
      </c>
      <c r="MU87" s="150">
        <v>415.39</v>
      </c>
      <c r="MV87" s="150">
        <v>415.39</v>
      </c>
      <c r="MW87" s="150">
        <v>415.39</v>
      </c>
      <c r="MX87" s="150">
        <v>415.39</v>
      </c>
      <c r="MY87" s="150"/>
      <c r="MZ87" s="150"/>
      <c r="NA87" s="88">
        <f t="shared" si="309"/>
        <v>5343.0090255679024</v>
      </c>
      <c r="NB87" s="8">
        <v>0</v>
      </c>
      <c r="NC87" s="8">
        <v>0</v>
      </c>
      <c r="ND87" s="8">
        <v>0</v>
      </c>
      <c r="NE87" s="8">
        <v>0</v>
      </c>
      <c r="NF87" s="8">
        <v>0</v>
      </c>
      <c r="NG87" s="8">
        <v>0</v>
      </c>
      <c r="NH87" s="8">
        <v>5343.0090255679024</v>
      </c>
      <c r="NI87" s="8">
        <v>0</v>
      </c>
      <c r="NJ87" s="8">
        <v>0</v>
      </c>
      <c r="NK87" s="8">
        <v>0</v>
      </c>
      <c r="NL87" s="8"/>
      <c r="NM87" s="8"/>
      <c r="NN87" s="150">
        <f t="shared" si="310"/>
        <v>1742.5490255679028</v>
      </c>
      <c r="NO87" s="88">
        <f t="shared" si="205"/>
        <v>0</v>
      </c>
      <c r="NP87" s="88">
        <f t="shared" si="206"/>
        <v>1742.5490255679028</v>
      </c>
      <c r="NQ87" s="86">
        <f t="shared" si="207"/>
        <v>7360.5400000000009</v>
      </c>
      <c r="NR87" s="289">
        <f t="shared" si="208"/>
        <v>0</v>
      </c>
      <c r="NS87" s="288">
        <f t="shared" si="209"/>
        <v>-7360.5400000000009</v>
      </c>
      <c r="NT87" s="88">
        <f t="shared" si="210"/>
        <v>-7360.5400000000009</v>
      </c>
      <c r="NU87" s="88">
        <f t="shared" si="211"/>
        <v>0</v>
      </c>
      <c r="NV87" s="290">
        <f t="shared" si="311"/>
        <v>1720.2999999999997</v>
      </c>
      <c r="NW87" s="290">
        <v>181.49</v>
      </c>
      <c r="NX87" s="143">
        <v>181.49</v>
      </c>
      <c r="NY87" s="143">
        <v>181.49</v>
      </c>
      <c r="NZ87" s="290">
        <v>181.49</v>
      </c>
      <c r="OA87" s="290">
        <v>181.49</v>
      </c>
      <c r="OB87" s="290">
        <v>181.49</v>
      </c>
      <c r="OC87" s="290">
        <v>157.84</v>
      </c>
      <c r="OD87" s="290">
        <v>157.84</v>
      </c>
      <c r="OE87" s="290">
        <v>157.84</v>
      </c>
      <c r="OF87" s="290">
        <v>157.84</v>
      </c>
      <c r="OG87" s="290"/>
      <c r="OH87" s="290"/>
      <c r="OI87" s="8">
        <f t="shared" si="312"/>
        <v>0</v>
      </c>
      <c r="OJ87" s="8">
        <v>0</v>
      </c>
      <c r="OK87" s="8">
        <v>0</v>
      </c>
      <c r="OL87" s="8">
        <v>0</v>
      </c>
      <c r="OM87" s="8"/>
      <c r="ON87" s="8">
        <v>0</v>
      </c>
      <c r="OO87" s="8">
        <v>0</v>
      </c>
      <c r="OP87" s="8">
        <v>0</v>
      </c>
      <c r="OQ87" s="8">
        <v>0</v>
      </c>
      <c r="OR87" s="8">
        <v>0</v>
      </c>
      <c r="OS87" s="8">
        <v>0</v>
      </c>
      <c r="OT87" s="8"/>
      <c r="OU87" s="8"/>
      <c r="OV87" s="143">
        <f t="shared" si="313"/>
        <v>-1720.2999999999997</v>
      </c>
      <c r="OW87" s="8">
        <f t="shared" si="212"/>
        <v>-1720.2999999999997</v>
      </c>
      <c r="OX87" s="8">
        <f t="shared" si="213"/>
        <v>0</v>
      </c>
      <c r="OY87" s="290">
        <f t="shared" si="314"/>
        <v>2401.7200000000003</v>
      </c>
      <c r="OZ87" s="290">
        <v>264.02</v>
      </c>
      <c r="PA87" s="143">
        <v>264.02</v>
      </c>
      <c r="PB87" s="143">
        <v>264.02</v>
      </c>
      <c r="PC87" s="143">
        <v>264.02</v>
      </c>
      <c r="PD87" s="143">
        <v>264.02</v>
      </c>
      <c r="PE87" s="143">
        <v>264.02</v>
      </c>
      <c r="PF87" s="143">
        <v>204.4</v>
      </c>
      <c r="PG87" s="143">
        <v>204.4</v>
      </c>
      <c r="PH87" s="143">
        <v>204.4</v>
      </c>
      <c r="PI87" s="143">
        <v>204.4</v>
      </c>
      <c r="PJ87" s="143"/>
      <c r="PK87" s="143"/>
      <c r="PL87" s="8">
        <f t="shared" si="315"/>
        <v>0</v>
      </c>
      <c r="PM87" s="290">
        <v>0</v>
      </c>
      <c r="PN87" s="290">
        <v>0</v>
      </c>
      <c r="PO87" s="290">
        <v>0</v>
      </c>
      <c r="PP87" s="290">
        <v>0</v>
      </c>
      <c r="PQ87" s="290">
        <v>0</v>
      </c>
      <c r="PR87" s="290">
        <v>0</v>
      </c>
      <c r="PS87" s="290">
        <v>0</v>
      </c>
      <c r="PT87" s="290">
        <v>0</v>
      </c>
      <c r="PU87" s="290">
        <v>0</v>
      </c>
      <c r="PV87" s="290">
        <v>0</v>
      </c>
      <c r="PW87" s="290"/>
      <c r="PX87" s="290"/>
      <c r="PY87" s="143">
        <f t="shared" si="316"/>
        <v>-2401.7200000000003</v>
      </c>
      <c r="PZ87" s="8">
        <f t="shared" si="214"/>
        <v>-2401.7200000000003</v>
      </c>
      <c r="QA87" s="8">
        <f t="shared" si="215"/>
        <v>0</v>
      </c>
      <c r="QB87" s="290">
        <f t="shared" si="317"/>
        <v>412.8</v>
      </c>
      <c r="QC87" s="290">
        <v>36.6</v>
      </c>
      <c r="QD87" s="143">
        <v>36.6</v>
      </c>
      <c r="QE87" s="143">
        <v>36.6</v>
      </c>
      <c r="QF87" s="143">
        <v>36.6</v>
      </c>
      <c r="QG87" s="143">
        <v>36.6</v>
      </c>
      <c r="QH87" s="143">
        <v>36.6</v>
      </c>
      <c r="QI87" s="143">
        <v>48.3</v>
      </c>
      <c r="QJ87" s="143">
        <v>48.3</v>
      </c>
      <c r="QK87" s="143">
        <v>48.3</v>
      </c>
      <c r="QL87" s="143">
        <v>48.3</v>
      </c>
      <c r="QM87" s="143"/>
      <c r="QN87" s="143"/>
      <c r="QO87" s="8">
        <f t="shared" si="318"/>
        <v>0</v>
      </c>
      <c r="QP87" s="290">
        <v>0</v>
      </c>
      <c r="QQ87" s="290">
        <v>0</v>
      </c>
      <c r="QR87" s="290">
        <v>0</v>
      </c>
      <c r="QS87" s="290"/>
      <c r="QT87" s="290">
        <v>0</v>
      </c>
      <c r="QU87" s="290"/>
      <c r="QV87" s="290"/>
      <c r="QW87" s="290">
        <v>0</v>
      </c>
      <c r="QX87" s="290"/>
      <c r="QY87" s="290">
        <v>0</v>
      </c>
      <c r="QZ87" s="290"/>
      <c r="RA87" s="290"/>
      <c r="RB87" s="143">
        <f t="shared" si="319"/>
        <v>-412.8</v>
      </c>
      <c r="RC87" s="8">
        <f t="shared" si="216"/>
        <v>-412.8</v>
      </c>
      <c r="RD87" s="8">
        <f t="shared" si="217"/>
        <v>0</v>
      </c>
      <c r="RE87" s="290">
        <f t="shared" si="320"/>
        <v>1872.9</v>
      </c>
      <c r="RF87" s="8">
        <v>170.41</v>
      </c>
      <c r="RG87" s="143">
        <v>170.41</v>
      </c>
      <c r="RH87" s="143">
        <v>170.41</v>
      </c>
      <c r="RI87" s="143">
        <v>170.41</v>
      </c>
      <c r="RJ87" s="143">
        <v>170.41</v>
      </c>
      <c r="RK87" s="143">
        <v>170.41</v>
      </c>
      <c r="RL87" s="292">
        <v>212.61</v>
      </c>
      <c r="RM87" s="143">
        <v>212.61</v>
      </c>
      <c r="RN87" s="143">
        <v>212.61</v>
      </c>
      <c r="RO87" s="143">
        <v>212.61</v>
      </c>
      <c r="RP87" s="143"/>
      <c r="RQ87" s="143"/>
      <c r="RR87" s="8">
        <f t="shared" si="321"/>
        <v>0</v>
      </c>
      <c r="RS87" s="290">
        <v>0</v>
      </c>
      <c r="RT87" s="290"/>
      <c r="RU87" s="290">
        <v>0</v>
      </c>
      <c r="RV87" s="290">
        <v>0</v>
      </c>
      <c r="RW87" s="290">
        <v>0</v>
      </c>
      <c r="RX87" s="290">
        <v>0</v>
      </c>
      <c r="RY87" s="290"/>
      <c r="RZ87" s="290">
        <v>0</v>
      </c>
      <c r="SA87" s="290">
        <v>0</v>
      </c>
      <c r="SB87" s="290">
        <v>0</v>
      </c>
      <c r="SC87" s="290"/>
      <c r="SD87" s="290"/>
      <c r="SE87" s="8">
        <f t="shared" si="218"/>
        <v>-1872.9</v>
      </c>
      <c r="SF87" s="8">
        <f t="shared" si="219"/>
        <v>-1872.9</v>
      </c>
      <c r="SG87" s="8">
        <f t="shared" si="220"/>
        <v>0</v>
      </c>
      <c r="SH87" s="290">
        <f t="shared" si="322"/>
        <v>0</v>
      </c>
      <c r="SI87" s="290">
        <v>0</v>
      </c>
      <c r="SJ87" s="143">
        <v>0</v>
      </c>
      <c r="SK87" s="143">
        <v>0</v>
      </c>
      <c r="SL87" s="143">
        <v>0</v>
      </c>
      <c r="SM87" s="143">
        <v>0</v>
      </c>
      <c r="SN87" s="143">
        <v>0</v>
      </c>
      <c r="SO87" s="143">
        <v>0</v>
      </c>
      <c r="SP87" s="143">
        <v>0</v>
      </c>
      <c r="SQ87" s="143">
        <v>0</v>
      </c>
      <c r="SR87" s="143">
        <v>0</v>
      </c>
      <c r="SS87" s="143"/>
      <c r="ST87" s="143"/>
      <c r="SU87" s="8">
        <f t="shared" si="323"/>
        <v>0</v>
      </c>
      <c r="SV87" s="290">
        <v>0</v>
      </c>
      <c r="SW87" s="290">
        <v>0</v>
      </c>
      <c r="SX87" s="290">
        <v>0</v>
      </c>
      <c r="SY87" s="290">
        <v>0</v>
      </c>
      <c r="SZ87" s="290">
        <v>0</v>
      </c>
      <c r="TA87" s="290"/>
      <c r="TB87" s="290"/>
      <c r="TC87" s="290">
        <v>0</v>
      </c>
      <c r="TD87" s="290">
        <v>0</v>
      </c>
      <c r="TE87" s="290">
        <f>VLOOKUP(C87,'[2]Фін.рез.(витрати)'!$C$8:$AH$94,32,0)</f>
        <v>0</v>
      </c>
      <c r="TF87" s="290"/>
      <c r="TG87" s="290"/>
      <c r="TH87" s="8">
        <f t="shared" si="221"/>
        <v>0</v>
      </c>
      <c r="TI87" s="8">
        <f t="shared" si="222"/>
        <v>0</v>
      </c>
      <c r="TJ87" s="8">
        <f t="shared" si="223"/>
        <v>0</v>
      </c>
      <c r="TK87" s="290">
        <f t="shared" si="324"/>
        <v>912.96000000000026</v>
      </c>
      <c r="TL87" s="290">
        <v>80.540000000000006</v>
      </c>
      <c r="TM87" s="143">
        <v>80.540000000000006</v>
      </c>
      <c r="TN87" s="143">
        <v>80.540000000000006</v>
      </c>
      <c r="TO87" s="143">
        <v>80.540000000000006</v>
      </c>
      <c r="TP87" s="143">
        <v>80.540000000000006</v>
      </c>
      <c r="TQ87" s="143">
        <v>80.540000000000006</v>
      </c>
      <c r="TR87" s="143">
        <v>107.43</v>
      </c>
      <c r="TS87" s="143">
        <v>107.43</v>
      </c>
      <c r="TT87" s="143">
        <v>107.43</v>
      </c>
      <c r="TU87" s="143">
        <v>107.43</v>
      </c>
      <c r="TV87" s="143"/>
      <c r="TW87" s="143"/>
      <c r="TX87" s="8">
        <f t="shared" si="325"/>
        <v>0</v>
      </c>
      <c r="TY87" s="290">
        <v>0</v>
      </c>
      <c r="TZ87" s="290">
        <v>0</v>
      </c>
      <c r="UA87" s="290">
        <v>0</v>
      </c>
      <c r="UB87" s="290">
        <v>0</v>
      </c>
      <c r="UC87" s="290">
        <v>0</v>
      </c>
      <c r="UD87" s="290">
        <v>0</v>
      </c>
      <c r="UE87" s="290">
        <v>0</v>
      </c>
      <c r="UF87" s="290">
        <v>0</v>
      </c>
      <c r="UG87" s="290">
        <v>0</v>
      </c>
      <c r="UH87" s="290">
        <f>VLOOKUP(C87,'[2]Фін.рез.(витрати)'!$C$8:$AI$94,33,0)</f>
        <v>0</v>
      </c>
      <c r="UI87" s="290"/>
      <c r="UJ87" s="290"/>
      <c r="UK87" s="8">
        <f t="shared" si="224"/>
        <v>-912.96000000000026</v>
      </c>
      <c r="UL87" s="8">
        <f t="shared" si="225"/>
        <v>-912.96000000000026</v>
      </c>
      <c r="UM87" s="8">
        <f t="shared" si="226"/>
        <v>0</v>
      </c>
      <c r="UN87" s="290">
        <f t="shared" si="326"/>
        <v>39.860000000000014</v>
      </c>
      <c r="UO87" s="290">
        <v>3.49</v>
      </c>
      <c r="UP87" s="143">
        <v>3.49</v>
      </c>
      <c r="UQ87" s="143">
        <v>3.49</v>
      </c>
      <c r="UR87" s="143">
        <v>3.49</v>
      </c>
      <c r="US87" s="143">
        <v>3.49</v>
      </c>
      <c r="UT87" s="143">
        <v>3.49</v>
      </c>
      <c r="UU87" s="143">
        <v>4.7300000000000004</v>
      </c>
      <c r="UV87" s="143">
        <v>4.7300000000000004</v>
      </c>
      <c r="UW87" s="143">
        <v>4.7300000000000004</v>
      </c>
      <c r="UX87" s="143">
        <v>4.7300000000000004</v>
      </c>
      <c r="UY87" s="143"/>
      <c r="UZ87" s="143"/>
      <c r="VA87" s="8">
        <f t="shared" si="227"/>
        <v>0</v>
      </c>
      <c r="VB87" s="143"/>
      <c r="VC87" s="143"/>
      <c r="VD87" s="143"/>
      <c r="VE87" s="143"/>
      <c r="VF87" s="143"/>
      <c r="VG87" s="143"/>
      <c r="VH87" s="143"/>
      <c r="VI87" s="143"/>
      <c r="VJ87" s="143"/>
      <c r="VK87" s="143"/>
      <c r="VL87" s="143"/>
      <c r="VM87" s="143"/>
      <c r="VN87" s="8">
        <f t="shared" si="228"/>
        <v>-39.860000000000014</v>
      </c>
      <c r="VO87" s="8">
        <f t="shared" si="229"/>
        <v>-39.860000000000014</v>
      </c>
      <c r="VP87" s="8">
        <f t="shared" si="230"/>
        <v>0</v>
      </c>
      <c r="VQ87" s="88">
        <f t="shared" si="231"/>
        <v>0</v>
      </c>
      <c r="VR87" s="150"/>
      <c r="VS87" s="150"/>
      <c r="VT87" s="150"/>
      <c r="VU87" s="150"/>
      <c r="VV87" s="150"/>
      <c r="VW87" s="150"/>
      <c r="VX87" s="150"/>
      <c r="VY87" s="150"/>
      <c r="VZ87" s="150"/>
      <c r="WA87" s="150"/>
      <c r="WB87" s="150"/>
      <c r="WC87" s="150"/>
      <c r="WD87" s="88">
        <f t="shared" si="232"/>
        <v>0</v>
      </c>
      <c r="WE87" s="143"/>
      <c r="WF87" s="143"/>
      <c r="WG87" s="143"/>
      <c r="WH87" s="143"/>
      <c r="WI87" s="143"/>
      <c r="WJ87" s="143"/>
      <c r="WK87" s="143"/>
      <c r="WL87" s="143"/>
      <c r="WM87" s="143"/>
      <c r="WN87" s="143"/>
      <c r="WO87" s="143"/>
      <c r="WP87" s="143"/>
      <c r="WQ87" s="88">
        <f t="shared" si="233"/>
        <v>0</v>
      </c>
      <c r="WR87" s="88">
        <f t="shared" si="234"/>
        <v>0</v>
      </c>
      <c r="WS87" s="88">
        <f t="shared" si="235"/>
        <v>0</v>
      </c>
      <c r="WT87" s="291">
        <f t="shared" si="327"/>
        <v>36906.82</v>
      </c>
      <c r="WU87" s="291">
        <v>3247.93</v>
      </c>
      <c r="WV87" s="150">
        <v>3247.93</v>
      </c>
      <c r="WW87" s="150">
        <v>3247.93</v>
      </c>
      <c r="WX87" s="150">
        <v>3247.93</v>
      </c>
      <c r="WY87" s="150">
        <v>3247.93</v>
      </c>
      <c r="WZ87" s="150">
        <v>3247.93</v>
      </c>
      <c r="XA87" s="150">
        <v>4354.8100000000004</v>
      </c>
      <c r="XB87" s="150">
        <v>4354.8100000000004</v>
      </c>
      <c r="XC87" s="150">
        <v>4354.8100000000004</v>
      </c>
      <c r="XD87" s="150">
        <v>4354.8100000000004</v>
      </c>
      <c r="XE87" s="150"/>
      <c r="XF87" s="150"/>
      <c r="XG87" s="291">
        <f t="shared" si="328"/>
        <v>45909.487018739914</v>
      </c>
      <c r="XH87" s="290">
        <v>4739.9973810929096</v>
      </c>
      <c r="XI87" s="290">
        <v>4498.7421523002777</v>
      </c>
      <c r="XJ87" s="290"/>
      <c r="XK87" s="290">
        <v>3086.530538122498</v>
      </c>
      <c r="XL87" s="290">
        <v>4338.8622296636668</v>
      </c>
      <c r="XM87" s="290">
        <v>5793.1904511918583</v>
      </c>
      <c r="XN87" s="290">
        <v>5377.2823716379708</v>
      </c>
      <c r="XO87" s="290">
        <v>6591.8230004368979</v>
      </c>
      <c r="XP87" s="290">
        <v>4877.567686100253</v>
      </c>
      <c r="XQ87" s="290">
        <f>VLOOKUP(C87,'[2]Фін.рез.(витрати)'!$C$8:$AL$94,36,0)</f>
        <v>6605.4912081935845</v>
      </c>
      <c r="XR87" s="290"/>
      <c r="XS87" s="290"/>
      <c r="XT87" s="88">
        <f t="shared" si="236"/>
        <v>9002.6670187399141</v>
      </c>
      <c r="XU87" s="88">
        <f t="shared" si="237"/>
        <v>0</v>
      </c>
      <c r="XV87" s="88">
        <f t="shared" si="238"/>
        <v>9002.6670187399141</v>
      </c>
      <c r="XW87" s="291">
        <f t="shared" si="329"/>
        <v>10339.800000000001</v>
      </c>
      <c r="XX87" s="291">
        <v>913.68</v>
      </c>
      <c r="XY87" s="150">
        <v>913.68</v>
      </c>
      <c r="XZ87" s="150">
        <v>913.68</v>
      </c>
      <c r="YA87" s="150">
        <v>913.68</v>
      </c>
      <c r="YB87" s="150">
        <v>913.68</v>
      </c>
      <c r="YC87" s="150">
        <v>913.68</v>
      </c>
      <c r="YD87" s="150">
        <v>1214.43</v>
      </c>
      <c r="YE87" s="150">
        <v>1214.43</v>
      </c>
      <c r="YF87" s="150">
        <v>1214.43</v>
      </c>
      <c r="YG87" s="150">
        <v>1214.43</v>
      </c>
      <c r="YH87" s="150"/>
      <c r="YI87" s="150"/>
      <c r="YJ87" s="88">
        <f t="shared" si="330"/>
        <v>10471.731158469496</v>
      </c>
      <c r="YK87" s="290">
        <v>1217.4593288869294</v>
      </c>
      <c r="YL87" s="290">
        <v>915.49234954745066</v>
      </c>
      <c r="YM87" s="290">
        <v>936.9402481939569</v>
      </c>
      <c r="YN87" s="290">
        <v>911.12745254364677</v>
      </c>
      <c r="YO87" s="290">
        <v>898.65036814776181</v>
      </c>
      <c r="YP87" s="290">
        <v>1172.3376133431232</v>
      </c>
      <c r="YQ87" s="290">
        <v>1124.4431921659016</v>
      </c>
      <c r="YR87" s="290">
        <v>1112.2762452957063</v>
      </c>
      <c r="YS87" s="290">
        <v>1077.9821319717755</v>
      </c>
      <c r="YT87" s="290">
        <f>VLOOKUP(C87,'[2]Фін.рез.(витрати)'!$C$8:$AM$94,37,0)</f>
        <v>1105.0222283732439</v>
      </c>
      <c r="YU87" s="290"/>
      <c r="YV87" s="290"/>
      <c r="YW87" s="143">
        <f t="shared" si="331"/>
        <v>131.93115846949513</v>
      </c>
      <c r="YX87" s="88">
        <f t="shared" si="239"/>
        <v>0</v>
      </c>
      <c r="YY87" s="88">
        <f t="shared" si="240"/>
        <v>131.93115846949513</v>
      </c>
      <c r="YZ87" s="291">
        <f t="shared" si="332"/>
        <v>2823.9599999999996</v>
      </c>
      <c r="ZA87" s="291">
        <v>267.76</v>
      </c>
      <c r="ZB87" s="150">
        <v>267.76</v>
      </c>
      <c r="ZC87" s="150">
        <v>267.76</v>
      </c>
      <c r="ZD87" s="150">
        <v>267.76</v>
      </c>
      <c r="ZE87" s="150">
        <v>267.76</v>
      </c>
      <c r="ZF87" s="150">
        <v>267.76</v>
      </c>
      <c r="ZG87" s="150">
        <v>304.35000000000002</v>
      </c>
      <c r="ZH87" s="150">
        <v>304.35000000000002</v>
      </c>
      <c r="ZI87" s="150">
        <v>304.35000000000002</v>
      </c>
      <c r="ZJ87" s="150">
        <v>304.35000000000002</v>
      </c>
      <c r="ZK87" s="150"/>
      <c r="ZL87" s="150"/>
      <c r="ZM87" s="88">
        <f t="shared" si="333"/>
        <v>12557.737064204826</v>
      </c>
      <c r="ZN87" s="291"/>
      <c r="ZO87" s="290">
        <v>1741.8292973842019</v>
      </c>
      <c r="ZP87" s="290">
        <v>7724.3803285100657</v>
      </c>
      <c r="ZQ87" s="290">
        <v>3091.527438310558</v>
      </c>
      <c r="ZR87" s="290"/>
      <c r="ZS87" s="290"/>
      <c r="ZT87" s="290"/>
      <c r="ZU87" s="290"/>
      <c r="ZV87" s="290"/>
      <c r="ZW87" s="290"/>
      <c r="ZX87" s="290"/>
      <c r="ZY87" s="290"/>
      <c r="ZZ87" s="88">
        <f t="shared" si="241"/>
        <v>9733.7770642048272</v>
      </c>
      <c r="AAA87" s="88">
        <f t="shared" si="242"/>
        <v>0</v>
      </c>
      <c r="AAB87" s="88">
        <f t="shared" si="243"/>
        <v>9733.7770642048272</v>
      </c>
      <c r="AAC87" s="291">
        <f t="shared" si="334"/>
        <v>808.14</v>
      </c>
      <c r="AAD87" s="291">
        <v>80.17</v>
      </c>
      <c r="AAE87" s="150">
        <v>80.17</v>
      </c>
      <c r="AAF87" s="150">
        <v>80.17</v>
      </c>
      <c r="AAG87" s="150">
        <v>80.17</v>
      </c>
      <c r="AAH87" s="150">
        <v>80.17</v>
      </c>
      <c r="AAI87" s="150">
        <v>80.17</v>
      </c>
      <c r="AAJ87" s="150">
        <v>81.78</v>
      </c>
      <c r="AAK87" s="150">
        <v>81.78</v>
      </c>
      <c r="AAL87" s="150">
        <v>81.78</v>
      </c>
      <c r="AAM87" s="150">
        <v>81.78</v>
      </c>
      <c r="AAN87" s="150"/>
      <c r="AAO87" s="150"/>
      <c r="AAP87" s="88">
        <f t="shared" si="335"/>
        <v>977.44336857200017</v>
      </c>
      <c r="AAQ87" s="290">
        <v>101.13521935</v>
      </c>
      <c r="AAR87" s="290">
        <v>98.882980779000007</v>
      </c>
      <c r="AAS87" s="290">
        <v>98.650791800000007</v>
      </c>
      <c r="AAT87" s="290">
        <v>98.150508500000001</v>
      </c>
      <c r="AAU87" s="290">
        <v>98.602863843000009</v>
      </c>
      <c r="AAV87" s="290">
        <v>98.605256200000014</v>
      </c>
      <c r="AAW87" s="290">
        <v>96.305621500000001</v>
      </c>
      <c r="AAX87" s="290">
        <v>95.55324130000001</v>
      </c>
      <c r="AAY87" s="290">
        <v>94.8619518</v>
      </c>
      <c r="AAZ87" s="290">
        <f>VLOOKUP(C87,'[2]Фін.рез.(витрати)'!$C$8:$AO$94,39,0)</f>
        <v>96.694933500000005</v>
      </c>
      <c r="ABA87" s="290"/>
      <c r="ABB87" s="290"/>
      <c r="ABC87" s="88">
        <f t="shared" si="244"/>
        <v>169.30336857200018</v>
      </c>
      <c r="ABD87" s="88">
        <f t="shared" si="245"/>
        <v>0</v>
      </c>
      <c r="ABE87" s="88">
        <f t="shared" si="246"/>
        <v>169.30336857200018</v>
      </c>
      <c r="ABF87" s="291">
        <f t="shared" si="336"/>
        <v>178.92</v>
      </c>
      <c r="ABG87" s="291">
        <v>17.739999999999998</v>
      </c>
      <c r="ABH87" s="150">
        <v>17.739999999999998</v>
      </c>
      <c r="ABI87" s="150">
        <v>17.739999999999998</v>
      </c>
      <c r="ABJ87" s="150">
        <v>17.739999999999998</v>
      </c>
      <c r="ABK87" s="150">
        <v>17.739999999999998</v>
      </c>
      <c r="ABL87" s="150">
        <v>17.739999999999998</v>
      </c>
      <c r="ABM87" s="150">
        <v>18.12</v>
      </c>
      <c r="ABN87" s="150">
        <v>18.12</v>
      </c>
      <c r="ABO87" s="150">
        <v>18.12</v>
      </c>
      <c r="ABP87" s="150">
        <v>18.12</v>
      </c>
      <c r="ABQ87" s="150"/>
      <c r="ABR87" s="150"/>
      <c r="ABS87" s="88">
        <f t="shared" si="337"/>
        <v>0</v>
      </c>
      <c r="ABT87" s="290">
        <v>0</v>
      </c>
      <c r="ABU87" s="290"/>
      <c r="ABV87" s="290"/>
      <c r="ABW87" s="290"/>
      <c r="ABX87" s="290"/>
      <c r="ABY87" s="290"/>
      <c r="ABZ87" s="290"/>
      <c r="ACA87" s="290">
        <v>0</v>
      </c>
      <c r="ACB87" s="290">
        <v>0</v>
      </c>
      <c r="ACC87" s="290">
        <f>VLOOKUP(C87,'[2]Фін.рез.(витрати)'!$C$8:$AP$94,40,0)</f>
        <v>0</v>
      </c>
      <c r="ACD87" s="290"/>
      <c r="ACE87" s="290"/>
      <c r="ACF87" s="88">
        <f t="shared" si="247"/>
        <v>-178.92</v>
      </c>
      <c r="ACG87" s="88">
        <f t="shared" si="248"/>
        <v>-178.92</v>
      </c>
      <c r="ACH87" s="88">
        <f t="shared" si="249"/>
        <v>0</v>
      </c>
      <c r="ACI87" s="86">
        <f t="shared" si="250"/>
        <v>6882.76</v>
      </c>
      <c r="ACJ87" s="88">
        <f t="shared" si="251"/>
        <v>7687.2870972359997</v>
      </c>
      <c r="ACK87" s="288">
        <f t="shared" si="252"/>
        <v>804.52709723599946</v>
      </c>
      <c r="ACL87" s="88">
        <f t="shared" si="253"/>
        <v>0</v>
      </c>
      <c r="ACM87" s="88">
        <f t="shared" si="254"/>
        <v>804.52709723599946</v>
      </c>
      <c r="ACN87" s="290">
        <f t="shared" si="338"/>
        <v>6882.76</v>
      </c>
      <c r="ACO87" s="290">
        <v>708.54</v>
      </c>
      <c r="ACP87" s="143">
        <v>708.54</v>
      </c>
      <c r="ACQ87" s="143">
        <v>708.54</v>
      </c>
      <c r="ACR87" s="143">
        <v>708.54</v>
      </c>
      <c r="ACS87" s="143">
        <v>708.54</v>
      </c>
      <c r="ACT87" s="143">
        <v>708.54</v>
      </c>
      <c r="ACU87" s="143">
        <v>657.88</v>
      </c>
      <c r="ACV87" s="143">
        <v>657.88</v>
      </c>
      <c r="ACW87" s="143">
        <v>657.88</v>
      </c>
      <c r="ACX87" s="143">
        <v>657.88</v>
      </c>
      <c r="ACY87" s="143"/>
      <c r="ACZ87" s="143"/>
      <c r="ADA87" s="8">
        <f t="shared" si="339"/>
        <v>7687.2870972359997</v>
      </c>
      <c r="ADB87" s="290">
        <v>733.20124499999997</v>
      </c>
      <c r="ADC87" s="290">
        <v>589.88420294399998</v>
      </c>
      <c r="ADD87" s="290">
        <v>596.67268320000005</v>
      </c>
      <c r="ADE87" s="290">
        <v>557.05213800000001</v>
      </c>
      <c r="ADF87" s="290">
        <v>208.32549829199999</v>
      </c>
      <c r="ADG87" s="290">
        <v>690.34995900000001</v>
      </c>
      <c r="ADH87" s="290">
        <v>171.554778</v>
      </c>
      <c r="ADI87" s="290">
        <v>2826.3527208</v>
      </c>
      <c r="ADJ87" s="290">
        <v>0</v>
      </c>
      <c r="ADK87" s="290">
        <f>VLOOKUP(C87,'[2]Фін.рез.(витрати)'!$C$8:$AR$94,42,0)</f>
        <v>1313.8938719999999</v>
      </c>
      <c r="ADL87" s="290"/>
      <c r="ADM87" s="290"/>
      <c r="ADN87" s="8">
        <f t="shared" si="255"/>
        <v>804.52709723599946</v>
      </c>
      <c r="ADO87" s="8">
        <f t="shared" si="256"/>
        <v>0</v>
      </c>
      <c r="ADP87" s="8">
        <f t="shared" si="257"/>
        <v>804.52709723599946</v>
      </c>
      <c r="ADQ87" s="290">
        <f t="shared" si="340"/>
        <v>0</v>
      </c>
      <c r="ADR87" s="290">
        <v>0</v>
      </c>
      <c r="ADS87" s="143">
        <v>0</v>
      </c>
      <c r="ADT87" s="143">
        <v>0</v>
      </c>
      <c r="ADU87" s="143">
        <v>0</v>
      </c>
      <c r="ADV87" s="143">
        <v>0</v>
      </c>
      <c r="ADW87" s="143">
        <v>0</v>
      </c>
      <c r="ADX87" s="143">
        <v>0</v>
      </c>
      <c r="ADY87" s="143">
        <v>0</v>
      </c>
      <c r="ADZ87" s="143">
        <v>0</v>
      </c>
      <c r="AEA87" s="143">
        <v>0</v>
      </c>
      <c r="AEB87" s="143"/>
      <c r="AEC87" s="143"/>
      <c r="AED87" s="8">
        <f t="shared" si="341"/>
        <v>0</v>
      </c>
      <c r="AEE87" s="290">
        <v>0</v>
      </c>
      <c r="AEF87" s="290">
        <v>0</v>
      </c>
      <c r="AEG87" s="290">
        <v>0</v>
      </c>
      <c r="AEH87" s="290">
        <v>0</v>
      </c>
      <c r="AEI87" s="290">
        <v>0</v>
      </c>
      <c r="AEJ87" s="290">
        <v>0</v>
      </c>
      <c r="AEK87" s="290">
        <v>0</v>
      </c>
      <c r="AEL87" s="290">
        <v>0</v>
      </c>
      <c r="AEM87" s="290">
        <v>0</v>
      </c>
      <c r="AEN87" s="290">
        <f>VLOOKUP(C87,'[2]Фін.рез.(витрати)'!$C$8:$AS$94,43,0)</f>
        <v>0</v>
      </c>
      <c r="AEO87" s="290"/>
      <c r="AEP87" s="290"/>
      <c r="AEQ87" s="8">
        <f t="shared" si="258"/>
        <v>0</v>
      </c>
      <c r="AER87" s="8">
        <f t="shared" si="259"/>
        <v>0</v>
      </c>
      <c r="AES87" s="8">
        <f t="shared" si="260"/>
        <v>0</v>
      </c>
      <c r="AET87" s="290">
        <f t="shared" si="342"/>
        <v>0</v>
      </c>
      <c r="AEU87" s="290"/>
      <c r="AEV87" s="143"/>
      <c r="AEW87" s="143"/>
      <c r="AEX87" s="143"/>
      <c r="AEY87" s="143"/>
      <c r="AEZ87" s="143"/>
      <c r="AFA87" s="143"/>
      <c r="AFB87" s="143"/>
      <c r="AFC87" s="143"/>
      <c r="AFD87" s="143"/>
      <c r="AFE87" s="143"/>
      <c r="AFF87" s="143"/>
      <c r="AFG87" s="8">
        <f t="shared" si="343"/>
        <v>0</v>
      </c>
      <c r="AFH87" s="290"/>
      <c r="AFI87" s="290"/>
      <c r="AFJ87" s="290"/>
      <c r="AFK87" s="290"/>
      <c r="AFL87" s="290"/>
      <c r="AFM87" s="290"/>
      <c r="AFN87" s="290"/>
      <c r="AFO87" s="290"/>
      <c r="AFP87" s="290"/>
      <c r="AFQ87" s="290"/>
      <c r="AFR87" s="290"/>
      <c r="AFS87" s="290"/>
      <c r="AFT87" s="8">
        <f t="shared" si="261"/>
        <v>0</v>
      </c>
      <c r="AFU87" s="8">
        <f t="shared" si="262"/>
        <v>0</v>
      </c>
      <c r="AFV87" s="94">
        <f t="shared" si="263"/>
        <v>0</v>
      </c>
      <c r="AFW87" s="293">
        <f t="shared" si="264"/>
        <v>88842.58</v>
      </c>
      <c r="AFX87" s="294">
        <f t="shared" si="265"/>
        <v>106705.16020006481</v>
      </c>
      <c r="AFY87" s="295">
        <f t="shared" si="266"/>
        <v>17862.580200064811</v>
      </c>
      <c r="AFZ87" s="8">
        <f t="shared" si="344"/>
        <v>0</v>
      </c>
      <c r="AGA87" s="95">
        <f t="shared" si="345"/>
        <v>17862.580200064811</v>
      </c>
      <c r="AGB87" s="296">
        <f t="shared" si="267"/>
        <v>106611.09600000001</v>
      </c>
      <c r="AGC87" s="295">
        <f t="shared" si="267"/>
        <v>128046.19224007777</v>
      </c>
      <c r="AGD87" s="295">
        <f t="shared" si="268"/>
        <v>21435.096240077764</v>
      </c>
      <c r="AGE87" s="8">
        <f t="shared" si="269"/>
        <v>0</v>
      </c>
      <c r="AGF87" s="94">
        <f t="shared" si="270"/>
        <v>21435.096240077764</v>
      </c>
      <c r="AGG87" s="107">
        <f t="shared" si="346"/>
        <v>5330.5548000000008</v>
      </c>
      <c r="AGH87" s="140">
        <f t="shared" si="347"/>
        <v>6402.309612003889</v>
      </c>
      <c r="AGI87" s="295">
        <f t="shared" si="271"/>
        <v>1071.7548120038882</v>
      </c>
      <c r="AGJ87" s="8">
        <f t="shared" si="272"/>
        <v>0</v>
      </c>
      <c r="AGK87" s="95">
        <f t="shared" si="273"/>
        <v>1071.7548120038882</v>
      </c>
      <c r="AGL87" s="108">
        <f t="shared" si="348"/>
        <v>111941.6508</v>
      </c>
      <c r="AGM87" s="108">
        <f t="shared" si="348"/>
        <v>134448.50185208165</v>
      </c>
      <c r="AGN87" s="297">
        <f t="shared" si="99"/>
        <v>22506.851052081649</v>
      </c>
      <c r="AGO87" s="108">
        <f t="shared" si="274"/>
        <v>0</v>
      </c>
      <c r="AGP87" s="109">
        <f t="shared" si="275"/>
        <v>22506.851052081649</v>
      </c>
      <c r="AGQ87" s="139">
        <f t="shared" si="349"/>
        <v>4.7619047619047623E-2</v>
      </c>
      <c r="AGR87" s="298"/>
      <c r="AGS87" s="298">
        <v>0.05</v>
      </c>
      <c r="AGT87" s="299"/>
      <c r="AGU87" s="177"/>
      <c r="AGV87" s="9"/>
      <c r="AGW87" s="9"/>
      <c r="AGX87" s="9"/>
      <c r="AGY87" s="9"/>
      <c r="AGZ87" s="9"/>
      <c r="AHA87" s="9"/>
      <c r="AHB87" s="9"/>
      <c r="AHC87" s="9"/>
      <c r="AHD87" s="9"/>
      <c r="AHE87" s="9"/>
      <c r="AHF87" s="9"/>
      <c r="AHG87" s="9"/>
      <c r="AHH87" s="9"/>
    </row>
    <row r="88" spans="1:892" s="141" customFormat="1" ht="12.75" outlineLevel="1" x14ac:dyDescent="0.25">
      <c r="A88" s="9">
        <v>518</v>
      </c>
      <c r="B88" s="285">
        <v>3</v>
      </c>
      <c r="C88" s="303" t="s">
        <v>1749</v>
      </c>
      <c r="D88" s="301">
        <v>1</v>
      </c>
      <c r="E88" s="149">
        <v>217.6</v>
      </c>
      <c r="F88" s="288">
        <f t="shared" si="177"/>
        <v>1079.54</v>
      </c>
      <c r="G88" s="289">
        <f t="shared" si="178"/>
        <v>1033.5233750352934</v>
      </c>
      <c r="H88" s="288">
        <f t="shared" si="179"/>
        <v>-46.01662496470658</v>
      </c>
      <c r="I88" s="88">
        <f t="shared" si="180"/>
        <v>-46.01662496470658</v>
      </c>
      <c r="J88" s="88">
        <f t="shared" si="181"/>
        <v>0</v>
      </c>
      <c r="K88" s="290">
        <f t="shared" si="276"/>
        <v>0</v>
      </c>
      <c r="L88" s="143">
        <v>0</v>
      </c>
      <c r="M88" s="143">
        <v>0</v>
      </c>
      <c r="N88" s="143">
        <v>0</v>
      </c>
      <c r="O88" s="143">
        <v>0</v>
      </c>
      <c r="P88" s="143">
        <v>0</v>
      </c>
      <c r="Q88" s="143">
        <v>0</v>
      </c>
      <c r="R88" s="143">
        <v>0</v>
      </c>
      <c r="S88" s="143">
        <v>0</v>
      </c>
      <c r="T88" s="143">
        <v>0</v>
      </c>
      <c r="U88" s="143">
        <v>0</v>
      </c>
      <c r="V88" s="143"/>
      <c r="W88" s="143"/>
      <c r="X88" s="143">
        <f t="shared" si="277"/>
        <v>0</v>
      </c>
      <c r="Y88" s="290">
        <v>0</v>
      </c>
      <c r="Z88" s="290">
        <v>0</v>
      </c>
      <c r="AA88" s="290">
        <v>0</v>
      </c>
      <c r="AB88" s="290">
        <v>0</v>
      </c>
      <c r="AC88" s="290">
        <v>0</v>
      </c>
      <c r="AD88" s="290">
        <v>0</v>
      </c>
      <c r="AE88" s="290">
        <v>0</v>
      </c>
      <c r="AF88" s="290">
        <v>0</v>
      </c>
      <c r="AG88" s="290">
        <v>0</v>
      </c>
      <c r="AH88" s="290">
        <v>0</v>
      </c>
      <c r="AI88" s="290"/>
      <c r="AJ88" s="290"/>
      <c r="AK88" s="143"/>
      <c r="AL88" s="143">
        <f t="shared" si="278"/>
        <v>0</v>
      </c>
      <c r="AM88" s="143">
        <f t="shared" si="182"/>
        <v>0</v>
      </c>
      <c r="AN88" s="290">
        <f t="shared" si="279"/>
        <v>0</v>
      </c>
      <c r="AO88" s="143">
        <v>0</v>
      </c>
      <c r="AP88" s="143">
        <v>0</v>
      </c>
      <c r="AQ88" s="143">
        <v>0</v>
      </c>
      <c r="AR88" s="143">
        <v>0</v>
      </c>
      <c r="AS88" s="143">
        <v>0</v>
      </c>
      <c r="AT88" s="143">
        <v>0</v>
      </c>
      <c r="AU88" s="143">
        <v>0</v>
      </c>
      <c r="AV88" s="143">
        <v>0</v>
      </c>
      <c r="AW88" s="143">
        <v>0</v>
      </c>
      <c r="AX88" s="143">
        <v>0</v>
      </c>
      <c r="AY88" s="143"/>
      <c r="AZ88" s="143"/>
      <c r="BA88" s="8">
        <f t="shared" si="280"/>
        <v>0</v>
      </c>
      <c r="BB88" s="290">
        <v>0</v>
      </c>
      <c r="BC88" s="290">
        <v>0</v>
      </c>
      <c r="BD88" s="290">
        <v>0</v>
      </c>
      <c r="BE88" s="290">
        <v>0</v>
      </c>
      <c r="BF88" s="290">
        <v>0</v>
      </c>
      <c r="BG88" s="290">
        <v>0</v>
      </c>
      <c r="BH88" s="290">
        <v>0</v>
      </c>
      <c r="BI88" s="290">
        <v>0</v>
      </c>
      <c r="BJ88" s="290">
        <v>0</v>
      </c>
      <c r="BK88" s="290">
        <v>0</v>
      </c>
      <c r="BL88" s="290"/>
      <c r="BM88" s="290"/>
      <c r="BN88" s="143"/>
      <c r="BO88" s="8">
        <f t="shared" si="183"/>
        <v>0</v>
      </c>
      <c r="BP88" s="8">
        <f t="shared" si="184"/>
        <v>0</v>
      </c>
      <c r="BQ88" s="290">
        <f t="shared" si="281"/>
        <v>0</v>
      </c>
      <c r="BR88" s="143">
        <v>0</v>
      </c>
      <c r="BS88" s="263">
        <v>0</v>
      </c>
      <c r="BT88" s="143">
        <v>0</v>
      </c>
      <c r="BU88" s="143">
        <v>0</v>
      </c>
      <c r="BV88" s="143">
        <v>0</v>
      </c>
      <c r="BW88" s="143">
        <v>0</v>
      </c>
      <c r="BX88" s="143">
        <v>0</v>
      </c>
      <c r="BY88" s="143">
        <v>0</v>
      </c>
      <c r="BZ88" s="143">
        <v>0</v>
      </c>
      <c r="CA88" s="143">
        <v>0</v>
      </c>
      <c r="CB88" s="143"/>
      <c r="CC88" s="143"/>
      <c r="CD88" s="290">
        <f t="shared" si="282"/>
        <v>0</v>
      </c>
      <c r="CE88" s="290">
        <v>0</v>
      </c>
      <c r="CF88" s="290">
        <v>0</v>
      </c>
      <c r="CG88" s="290">
        <v>0</v>
      </c>
      <c r="CH88" s="290">
        <v>0</v>
      </c>
      <c r="CI88" s="290">
        <v>0</v>
      </c>
      <c r="CJ88" s="290">
        <v>0</v>
      </c>
      <c r="CK88" s="290">
        <v>0</v>
      </c>
      <c r="CL88" s="290">
        <v>0</v>
      </c>
      <c r="CM88" s="290">
        <v>0</v>
      </c>
      <c r="CN88" s="290">
        <v>0</v>
      </c>
      <c r="CO88" s="290"/>
      <c r="CP88" s="290"/>
      <c r="CQ88" s="143"/>
      <c r="CR88" s="8">
        <f t="shared" si="185"/>
        <v>0</v>
      </c>
      <c r="CS88" s="8">
        <f t="shared" si="186"/>
        <v>0</v>
      </c>
      <c r="CT88" s="290">
        <f t="shared" si="283"/>
        <v>0</v>
      </c>
      <c r="CU88" s="290">
        <v>0</v>
      </c>
      <c r="CV88" s="143">
        <v>0</v>
      </c>
      <c r="CW88" s="143">
        <v>0</v>
      </c>
      <c r="CX88" s="143">
        <v>0</v>
      </c>
      <c r="CY88" s="143">
        <v>0</v>
      </c>
      <c r="CZ88" s="143">
        <v>0</v>
      </c>
      <c r="DA88" s="143">
        <v>0</v>
      </c>
      <c r="DB88" s="143">
        <v>0</v>
      </c>
      <c r="DC88" s="143">
        <v>0</v>
      </c>
      <c r="DD88" s="143">
        <v>0</v>
      </c>
      <c r="DE88" s="143"/>
      <c r="DF88" s="143"/>
      <c r="DG88" s="290">
        <f t="shared" si="284"/>
        <v>0</v>
      </c>
      <c r="DH88" s="290">
        <v>0</v>
      </c>
      <c r="DI88" s="290">
        <v>0</v>
      </c>
      <c r="DJ88" s="290">
        <v>0</v>
      </c>
      <c r="DK88" s="290">
        <v>0</v>
      </c>
      <c r="DL88" s="290">
        <v>0</v>
      </c>
      <c r="DM88" s="290">
        <v>0</v>
      </c>
      <c r="DN88" s="290">
        <v>0</v>
      </c>
      <c r="DO88" s="290">
        <v>0</v>
      </c>
      <c r="DP88" s="290">
        <v>0</v>
      </c>
      <c r="DQ88" s="290">
        <v>0</v>
      </c>
      <c r="DR88" s="290"/>
      <c r="DS88" s="290"/>
      <c r="DT88" s="143">
        <f t="shared" si="285"/>
        <v>0</v>
      </c>
      <c r="DU88" s="8">
        <f t="shared" si="187"/>
        <v>0</v>
      </c>
      <c r="DV88" s="8">
        <f t="shared" si="286"/>
        <v>0</v>
      </c>
      <c r="DW88" s="290">
        <f t="shared" si="176"/>
        <v>0</v>
      </c>
      <c r="DX88" s="290">
        <v>0</v>
      </c>
      <c r="DY88" s="143">
        <v>0</v>
      </c>
      <c r="DZ88" s="143">
        <v>0</v>
      </c>
      <c r="EA88" s="143">
        <v>0</v>
      </c>
      <c r="EB88" s="143">
        <v>0</v>
      </c>
      <c r="EC88" s="143">
        <v>0</v>
      </c>
      <c r="ED88" s="143">
        <v>0</v>
      </c>
      <c r="EE88" s="143">
        <v>0</v>
      </c>
      <c r="EF88" s="143">
        <v>0</v>
      </c>
      <c r="EG88" s="143">
        <v>0</v>
      </c>
      <c r="EH88" s="143"/>
      <c r="EI88" s="143"/>
      <c r="EJ88" s="143"/>
      <c r="EK88" s="290">
        <f t="shared" si="287"/>
        <v>0</v>
      </c>
      <c r="EL88" s="290">
        <v>0</v>
      </c>
      <c r="EM88" s="290">
        <v>0</v>
      </c>
      <c r="EN88" s="290">
        <v>0</v>
      </c>
      <c r="EO88" s="290">
        <v>0</v>
      </c>
      <c r="EP88" s="290">
        <v>0</v>
      </c>
      <c r="EQ88" s="290">
        <v>0</v>
      </c>
      <c r="ER88" s="290">
        <v>0</v>
      </c>
      <c r="ES88" s="290">
        <v>0</v>
      </c>
      <c r="ET88" s="290">
        <v>0</v>
      </c>
      <c r="EU88" s="290">
        <v>0</v>
      </c>
      <c r="EV88" s="290"/>
      <c r="EW88" s="290"/>
      <c r="EX88" s="8">
        <f t="shared" si="188"/>
        <v>0</v>
      </c>
      <c r="EY88" s="8">
        <f t="shared" si="288"/>
        <v>0</v>
      </c>
      <c r="EZ88" s="8">
        <f t="shared" si="289"/>
        <v>0</v>
      </c>
      <c r="FA88" s="290">
        <f t="shared" si="290"/>
        <v>0</v>
      </c>
      <c r="FB88" s="290">
        <v>0</v>
      </c>
      <c r="FC88" s="143">
        <v>0</v>
      </c>
      <c r="FD88" s="143">
        <v>0</v>
      </c>
      <c r="FE88" s="143">
        <v>0</v>
      </c>
      <c r="FF88" s="143">
        <v>0</v>
      </c>
      <c r="FG88" s="143">
        <v>0</v>
      </c>
      <c r="FH88" s="143">
        <v>0</v>
      </c>
      <c r="FI88" s="143">
        <v>0</v>
      </c>
      <c r="FJ88" s="143">
        <v>0</v>
      </c>
      <c r="FK88" s="143">
        <v>0</v>
      </c>
      <c r="FL88" s="143"/>
      <c r="FM88" s="143"/>
      <c r="FN88" s="8">
        <f t="shared" si="291"/>
        <v>0</v>
      </c>
      <c r="FO88" s="290">
        <v>0</v>
      </c>
      <c r="FP88" s="290">
        <v>0</v>
      </c>
      <c r="FQ88" s="290">
        <v>0</v>
      </c>
      <c r="FR88" s="290">
        <v>0</v>
      </c>
      <c r="FS88" s="290">
        <v>0</v>
      </c>
      <c r="FT88" s="290">
        <v>0</v>
      </c>
      <c r="FU88" s="290">
        <v>0</v>
      </c>
      <c r="FV88" s="290">
        <v>0</v>
      </c>
      <c r="FW88" s="290">
        <v>0</v>
      </c>
      <c r="FX88" s="290">
        <v>0</v>
      </c>
      <c r="FY88" s="290"/>
      <c r="FZ88" s="290"/>
      <c r="GA88" s="143">
        <f t="shared" si="292"/>
        <v>0</v>
      </c>
      <c r="GB88" s="8">
        <f t="shared" si="293"/>
        <v>0</v>
      </c>
      <c r="GC88" s="8">
        <f t="shared" si="294"/>
        <v>0</v>
      </c>
      <c r="GD88" s="290">
        <f t="shared" si="295"/>
        <v>0</v>
      </c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8">
        <f t="shared" si="296"/>
        <v>0</v>
      </c>
      <c r="GR88" s="290">
        <v>0</v>
      </c>
      <c r="GS88" s="290">
        <f>VLOOKUP(C88,'[2]Фін.рез.(витрати)'!$C$8:$V$94,20,0)</f>
        <v>0</v>
      </c>
      <c r="GT88" s="290"/>
      <c r="GU88" s="290"/>
      <c r="GV88" s="143">
        <f t="shared" si="297"/>
        <v>0</v>
      </c>
      <c r="GW88" s="8">
        <f t="shared" si="189"/>
        <v>0</v>
      </c>
      <c r="GX88" s="8">
        <f t="shared" si="190"/>
        <v>0</v>
      </c>
      <c r="GY88" s="290">
        <f t="shared" si="298"/>
        <v>1079.54</v>
      </c>
      <c r="GZ88" s="290">
        <v>95.77</v>
      </c>
      <c r="HA88" s="143">
        <v>95.77</v>
      </c>
      <c r="HB88" s="143">
        <v>95.77</v>
      </c>
      <c r="HC88" s="143">
        <v>95.77</v>
      </c>
      <c r="HD88" s="143">
        <v>95.77</v>
      </c>
      <c r="HE88" s="143">
        <v>95.77</v>
      </c>
      <c r="HF88" s="143">
        <v>126.23</v>
      </c>
      <c r="HG88" s="143">
        <v>126.23</v>
      </c>
      <c r="HH88" s="143">
        <v>126.23</v>
      </c>
      <c r="HI88" s="143">
        <v>126.23</v>
      </c>
      <c r="HJ88" s="143"/>
      <c r="HK88" s="143"/>
      <c r="HL88" s="8">
        <f t="shared" si="299"/>
        <v>1033.5233750352934</v>
      </c>
      <c r="HM88" s="290">
        <v>135.75360458306167</v>
      </c>
      <c r="HN88" s="290">
        <v>100.29566956337889</v>
      </c>
      <c r="HO88" s="290">
        <v>117.8238631667914</v>
      </c>
      <c r="HP88" s="290">
        <v>88.825681635566738</v>
      </c>
      <c r="HQ88" s="290">
        <v>100.81335735721474</v>
      </c>
      <c r="HR88" s="290">
        <v>100.57345837686756</v>
      </c>
      <c r="HS88" s="290">
        <v>92.672634196276505</v>
      </c>
      <c r="HT88" s="290">
        <v>92.129637899656004</v>
      </c>
      <c r="HU88" s="290">
        <v>103.56427614023347</v>
      </c>
      <c r="HV88" s="290">
        <v>101.07119211624641</v>
      </c>
      <c r="HW88" s="290"/>
      <c r="HX88" s="290"/>
      <c r="HY88" s="8">
        <f t="shared" si="191"/>
        <v>-46.01662496470658</v>
      </c>
      <c r="HZ88" s="8">
        <f t="shared" si="192"/>
        <v>-46.01662496470658</v>
      </c>
      <c r="IA88" s="8">
        <f t="shared" si="193"/>
        <v>0</v>
      </c>
      <c r="IB88" s="291">
        <f t="shared" si="300"/>
        <v>0</v>
      </c>
      <c r="IC88" s="291">
        <v>0</v>
      </c>
      <c r="ID88" s="150">
        <v>0</v>
      </c>
      <c r="IE88" s="150">
        <v>0</v>
      </c>
      <c r="IF88" s="291">
        <v>0</v>
      </c>
      <c r="IG88" s="291">
        <v>0</v>
      </c>
      <c r="IH88" s="291">
        <v>0</v>
      </c>
      <c r="II88" s="291">
        <v>0</v>
      </c>
      <c r="IJ88" s="291"/>
      <c r="IK88" s="291"/>
      <c r="IL88" s="291"/>
      <c r="IM88" s="291"/>
      <c r="IN88" s="291"/>
      <c r="IO88" s="88">
        <f t="shared" si="301"/>
        <v>0</v>
      </c>
      <c r="IP88" s="290">
        <v>0</v>
      </c>
      <c r="IQ88" s="290">
        <v>0</v>
      </c>
      <c r="IR88" s="290">
        <v>0</v>
      </c>
      <c r="IS88" s="290">
        <v>0</v>
      </c>
      <c r="IT88" s="290">
        <v>0</v>
      </c>
      <c r="IU88" s="290">
        <v>0</v>
      </c>
      <c r="IV88" s="290">
        <v>0</v>
      </c>
      <c r="IW88" s="290">
        <v>0</v>
      </c>
      <c r="IX88" s="290">
        <v>0</v>
      </c>
      <c r="IY88" s="290">
        <v>0</v>
      </c>
      <c r="IZ88" s="290"/>
      <c r="JA88" s="290"/>
      <c r="JB88" s="150">
        <f t="shared" si="194"/>
        <v>0</v>
      </c>
      <c r="JC88" s="88">
        <f t="shared" si="195"/>
        <v>0</v>
      </c>
      <c r="JD88" s="88">
        <f t="shared" si="196"/>
        <v>0</v>
      </c>
      <c r="JE88" s="291">
        <f t="shared" si="302"/>
        <v>0</v>
      </c>
      <c r="JF88" s="291">
        <v>0</v>
      </c>
      <c r="JG88" s="150">
        <v>0</v>
      </c>
      <c r="JH88" s="150">
        <v>0</v>
      </c>
      <c r="JI88" s="150">
        <v>0</v>
      </c>
      <c r="JJ88" s="150">
        <v>0</v>
      </c>
      <c r="JK88" s="150">
        <v>0</v>
      </c>
      <c r="JL88" s="150">
        <v>0</v>
      </c>
      <c r="JM88" s="150">
        <v>0</v>
      </c>
      <c r="JN88" s="150">
        <v>0</v>
      </c>
      <c r="JO88" s="150">
        <v>0</v>
      </c>
      <c r="JP88" s="150"/>
      <c r="JQ88" s="150"/>
      <c r="JR88" s="291">
        <f t="shared" si="303"/>
        <v>0</v>
      </c>
      <c r="JS88" s="290">
        <v>0</v>
      </c>
      <c r="JT88" s="290">
        <v>0</v>
      </c>
      <c r="JU88" s="290">
        <v>0</v>
      </c>
      <c r="JV88" s="290">
        <v>0</v>
      </c>
      <c r="JW88" s="290">
        <v>0</v>
      </c>
      <c r="JX88" s="290">
        <v>0</v>
      </c>
      <c r="JY88" s="290">
        <v>0</v>
      </c>
      <c r="JZ88" s="290">
        <v>0</v>
      </c>
      <c r="KA88" s="290">
        <v>0</v>
      </c>
      <c r="KB88" s="290">
        <v>0</v>
      </c>
      <c r="KC88" s="290"/>
      <c r="KD88" s="290"/>
      <c r="KE88" s="150">
        <f t="shared" si="197"/>
        <v>0</v>
      </c>
      <c r="KF88" s="88">
        <f t="shared" si="198"/>
        <v>0</v>
      </c>
      <c r="KG88" s="88">
        <f t="shared" si="199"/>
        <v>0</v>
      </c>
      <c r="KH88" s="291">
        <f t="shared" si="304"/>
        <v>1404.34</v>
      </c>
      <c r="KI88" s="291">
        <v>123.53</v>
      </c>
      <c r="KJ88" s="150">
        <v>123.53</v>
      </c>
      <c r="KK88" s="150">
        <v>123.53</v>
      </c>
      <c r="KL88" s="150">
        <v>123.53</v>
      </c>
      <c r="KM88" s="150">
        <v>123.53</v>
      </c>
      <c r="KN88" s="150">
        <v>123.53</v>
      </c>
      <c r="KO88" s="150">
        <v>165.79</v>
      </c>
      <c r="KP88" s="150">
        <v>165.79</v>
      </c>
      <c r="KQ88" s="150">
        <v>165.79</v>
      </c>
      <c r="KR88" s="150">
        <v>165.79</v>
      </c>
      <c r="KS88" s="150"/>
      <c r="KT88" s="150"/>
      <c r="KU88" s="88">
        <f t="shared" si="305"/>
        <v>1959.2030181926168</v>
      </c>
      <c r="KV88" s="290">
        <v>168.37407583594472</v>
      </c>
      <c r="KW88" s="290">
        <v>180.02869715671488</v>
      </c>
      <c r="KX88" s="290">
        <v>178.89241474375848</v>
      </c>
      <c r="KY88" s="290">
        <v>170.13366804162774</v>
      </c>
      <c r="KZ88" s="290">
        <v>177.49143948371218</v>
      </c>
      <c r="LA88" s="290">
        <v>228.4348331524136</v>
      </c>
      <c r="LB88" s="290">
        <v>212.00718849003965</v>
      </c>
      <c r="LC88" s="290">
        <v>210.51884237259284</v>
      </c>
      <c r="LD88" s="290">
        <v>217.10689833304673</v>
      </c>
      <c r="LE88" s="290">
        <v>216.21496058276603</v>
      </c>
      <c r="LF88" s="290"/>
      <c r="LG88" s="290"/>
      <c r="LH88" s="150">
        <f t="shared" si="306"/>
        <v>554.86301819261689</v>
      </c>
      <c r="LI88" s="88">
        <f t="shared" si="200"/>
        <v>0</v>
      </c>
      <c r="LJ88" s="88">
        <f t="shared" si="201"/>
        <v>554.86301819261689</v>
      </c>
      <c r="LK88" s="88">
        <f t="shared" si="307"/>
        <v>0</v>
      </c>
      <c r="LL88" s="150"/>
      <c r="LM88" s="150"/>
      <c r="LN88" s="150"/>
      <c r="LO88" s="150"/>
      <c r="LP88" s="150"/>
      <c r="LQ88" s="150"/>
      <c r="LR88" s="150"/>
      <c r="LS88" s="150"/>
      <c r="LT88" s="150"/>
      <c r="LU88" s="150"/>
      <c r="LV88" s="150"/>
      <c r="LW88" s="150"/>
      <c r="LX88" s="88">
        <f t="shared" si="202"/>
        <v>0</v>
      </c>
      <c r="LY88" s="150"/>
      <c r="LZ88" s="150"/>
      <c r="MA88" s="150"/>
      <c r="MB88" s="150"/>
      <c r="MC88" s="150"/>
      <c r="MD88" s="150"/>
      <c r="ME88" s="150"/>
      <c r="MF88" s="150"/>
      <c r="MG88" s="150"/>
      <c r="MH88" s="150"/>
      <c r="MI88" s="150"/>
      <c r="MJ88" s="291">
        <v>0</v>
      </c>
      <c r="MK88" s="150"/>
      <c r="ML88" s="88">
        <f t="shared" si="203"/>
        <v>0</v>
      </c>
      <c r="MM88" s="88">
        <f t="shared" si="204"/>
        <v>0</v>
      </c>
      <c r="MN88" s="88">
        <f t="shared" si="308"/>
        <v>2056.56</v>
      </c>
      <c r="MO88" s="88">
        <v>193.6</v>
      </c>
      <c r="MP88" s="150">
        <v>193.6</v>
      </c>
      <c r="MQ88" s="150">
        <v>193.6</v>
      </c>
      <c r="MR88" s="150">
        <v>193.6</v>
      </c>
      <c r="MS88" s="150">
        <v>193.6</v>
      </c>
      <c r="MT88" s="150">
        <v>193.6</v>
      </c>
      <c r="MU88" s="150">
        <v>223.74</v>
      </c>
      <c r="MV88" s="150">
        <v>223.74</v>
      </c>
      <c r="MW88" s="150">
        <v>223.74</v>
      </c>
      <c r="MX88" s="150">
        <v>223.74</v>
      </c>
      <c r="MY88" s="150"/>
      <c r="MZ88" s="150"/>
      <c r="NA88" s="88">
        <f t="shared" si="309"/>
        <v>0</v>
      </c>
      <c r="NB88" s="8">
        <v>0</v>
      </c>
      <c r="NC88" s="8">
        <v>0</v>
      </c>
      <c r="ND88" s="8">
        <v>0</v>
      </c>
      <c r="NE88" s="8">
        <v>0</v>
      </c>
      <c r="NF88" s="8">
        <v>0</v>
      </c>
      <c r="NG88" s="8">
        <v>0</v>
      </c>
      <c r="NH88" s="8">
        <v>0</v>
      </c>
      <c r="NI88" s="8">
        <v>0</v>
      </c>
      <c r="NJ88" s="8">
        <v>0</v>
      </c>
      <c r="NK88" s="8">
        <v>0</v>
      </c>
      <c r="NL88" s="8"/>
      <c r="NM88" s="8"/>
      <c r="NN88" s="150">
        <f t="shared" si="310"/>
        <v>-2056.56</v>
      </c>
      <c r="NO88" s="88">
        <f t="shared" si="205"/>
        <v>-2056.56</v>
      </c>
      <c r="NP88" s="88">
        <f t="shared" si="206"/>
        <v>0</v>
      </c>
      <c r="NQ88" s="86">
        <f t="shared" si="207"/>
        <v>12.580000000000002</v>
      </c>
      <c r="NR88" s="289">
        <f t="shared" si="208"/>
        <v>0</v>
      </c>
      <c r="NS88" s="288">
        <f t="shared" si="209"/>
        <v>-12.580000000000002</v>
      </c>
      <c r="NT88" s="88">
        <f t="shared" si="210"/>
        <v>-12.580000000000002</v>
      </c>
      <c r="NU88" s="88">
        <f t="shared" si="211"/>
        <v>0</v>
      </c>
      <c r="NV88" s="290">
        <f t="shared" si="311"/>
        <v>0</v>
      </c>
      <c r="NW88" s="290">
        <v>0</v>
      </c>
      <c r="NX88" s="143">
        <v>0</v>
      </c>
      <c r="NY88" s="143">
        <v>0</v>
      </c>
      <c r="NZ88" s="290">
        <v>0</v>
      </c>
      <c r="OA88" s="290">
        <v>0</v>
      </c>
      <c r="OB88" s="290">
        <v>0</v>
      </c>
      <c r="OC88" s="290">
        <v>0</v>
      </c>
      <c r="OD88" s="290">
        <v>0</v>
      </c>
      <c r="OE88" s="290">
        <v>0</v>
      </c>
      <c r="OF88" s="290">
        <v>0</v>
      </c>
      <c r="OG88" s="290"/>
      <c r="OH88" s="290"/>
      <c r="OI88" s="8">
        <f t="shared" si="312"/>
        <v>0</v>
      </c>
      <c r="OJ88" s="8">
        <v>0</v>
      </c>
      <c r="OK88" s="8">
        <v>0</v>
      </c>
      <c r="OL88" s="8">
        <v>0</v>
      </c>
      <c r="OM88" s="8"/>
      <c r="ON88" s="8">
        <v>0</v>
      </c>
      <c r="OO88" s="8">
        <v>0</v>
      </c>
      <c r="OP88" s="8">
        <v>0</v>
      </c>
      <c r="OQ88" s="8">
        <v>0</v>
      </c>
      <c r="OR88" s="8">
        <v>0</v>
      </c>
      <c r="OS88" s="8">
        <v>0</v>
      </c>
      <c r="OT88" s="8"/>
      <c r="OU88" s="8"/>
      <c r="OV88" s="143">
        <f t="shared" si="313"/>
        <v>0</v>
      </c>
      <c r="OW88" s="8">
        <f t="shared" si="212"/>
        <v>0</v>
      </c>
      <c r="OX88" s="8">
        <f t="shared" si="213"/>
        <v>0</v>
      </c>
      <c r="OY88" s="290">
        <f t="shared" si="314"/>
        <v>0</v>
      </c>
      <c r="OZ88" s="290">
        <v>0</v>
      </c>
      <c r="PA88" s="143">
        <v>0</v>
      </c>
      <c r="PB88" s="143">
        <v>0</v>
      </c>
      <c r="PC88" s="143">
        <v>0</v>
      </c>
      <c r="PD88" s="143">
        <v>0</v>
      </c>
      <c r="PE88" s="143">
        <v>0</v>
      </c>
      <c r="PF88" s="143">
        <v>0</v>
      </c>
      <c r="PG88" s="143">
        <v>0</v>
      </c>
      <c r="PH88" s="143">
        <v>0</v>
      </c>
      <c r="PI88" s="143">
        <v>0</v>
      </c>
      <c r="PJ88" s="143"/>
      <c r="PK88" s="143"/>
      <c r="PL88" s="8">
        <f t="shared" si="315"/>
        <v>0</v>
      </c>
      <c r="PM88" s="290">
        <v>0</v>
      </c>
      <c r="PN88" s="290">
        <v>0</v>
      </c>
      <c r="PO88" s="290">
        <v>0</v>
      </c>
      <c r="PP88" s="290">
        <v>0</v>
      </c>
      <c r="PQ88" s="290">
        <v>0</v>
      </c>
      <c r="PR88" s="290">
        <v>0</v>
      </c>
      <c r="PS88" s="290">
        <v>0</v>
      </c>
      <c r="PT88" s="290">
        <v>0</v>
      </c>
      <c r="PU88" s="290">
        <v>0</v>
      </c>
      <c r="PV88" s="290">
        <v>0</v>
      </c>
      <c r="PW88" s="290"/>
      <c r="PX88" s="290"/>
      <c r="PY88" s="143">
        <f t="shared" si="316"/>
        <v>0</v>
      </c>
      <c r="PZ88" s="8">
        <f t="shared" si="214"/>
        <v>0</v>
      </c>
      <c r="QA88" s="8">
        <f t="shared" si="215"/>
        <v>0</v>
      </c>
      <c r="QB88" s="290">
        <f t="shared" si="317"/>
        <v>0</v>
      </c>
      <c r="QC88" s="290">
        <v>0</v>
      </c>
      <c r="QD88" s="143">
        <v>0</v>
      </c>
      <c r="QE88" s="143">
        <v>0</v>
      </c>
      <c r="QF88" s="143">
        <v>0</v>
      </c>
      <c r="QG88" s="143">
        <v>0</v>
      </c>
      <c r="QH88" s="143">
        <v>0</v>
      </c>
      <c r="QI88" s="143">
        <v>0</v>
      </c>
      <c r="QJ88" s="143">
        <v>0</v>
      </c>
      <c r="QK88" s="143">
        <v>0</v>
      </c>
      <c r="QL88" s="143">
        <v>0</v>
      </c>
      <c r="QM88" s="143"/>
      <c r="QN88" s="143"/>
      <c r="QO88" s="8">
        <f t="shared" si="318"/>
        <v>0</v>
      </c>
      <c r="QP88" s="290">
        <v>0</v>
      </c>
      <c r="QQ88" s="290">
        <v>0</v>
      </c>
      <c r="QR88" s="290">
        <v>0</v>
      </c>
      <c r="QS88" s="290"/>
      <c r="QT88" s="290">
        <v>0</v>
      </c>
      <c r="QU88" s="290"/>
      <c r="QV88" s="290"/>
      <c r="QW88" s="290">
        <v>0</v>
      </c>
      <c r="QX88" s="290"/>
      <c r="QY88" s="290">
        <v>0</v>
      </c>
      <c r="QZ88" s="290"/>
      <c r="RA88" s="290"/>
      <c r="RB88" s="143">
        <f t="shared" si="319"/>
        <v>0</v>
      </c>
      <c r="RC88" s="8">
        <f t="shared" si="216"/>
        <v>0</v>
      </c>
      <c r="RD88" s="8">
        <f t="shared" si="217"/>
        <v>0</v>
      </c>
      <c r="RE88" s="290">
        <f t="shared" si="320"/>
        <v>0</v>
      </c>
      <c r="RF88" s="8">
        <v>0</v>
      </c>
      <c r="RG88" s="143">
        <v>0</v>
      </c>
      <c r="RH88" s="143">
        <v>0</v>
      </c>
      <c r="RI88" s="143">
        <v>0</v>
      </c>
      <c r="RJ88" s="143">
        <v>0</v>
      </c>
      <c r="RK88" s="143">
        <v>0</v>
      </c>
      <c r="RL88" s="292">
        <v>0</v>
      </c>
      <c r="RM88" s="143">
        <v>0</v>
      </c>
      <c r="RN88" s="143">
        <v>0</v>
      </c>
      <c r="RO88" s="143">
        <v>0</v>
      </c>
      <c r="RP88" s="143"/>
      <c r="RQ88" s="143"/>
      <c r="RR88" s="8">
        <f t="shared" si="321"/>
        <v>0</v>
      </c>
      <c r="RS88" s="290">
        <v>0</v>
      </c>
      <c r="RT88" s="290"/>
      <c r="RU88" s="290">
        <v>0</v>
      </c>
      <c r="RV88" s="290">
        <v>0</v>
      </c>
      <c r="RW88" s="290">
        <v>0</v>
      </c>
      <c r="RX88" s="290">
        <v>0</v>
      </c>
      <c r="RY88" s="290"/>
      <c r="RZ88" s="290">
        <v>0</v>
      </c>
      <c r="SA88" s="290">
        <v>0</v>
      </c>
      <c r="SB88" s="290">
        <v>0</v>
      </c>
      <c r="SC88" s="290"/>
      <c r="SD88" s="290"/>
      <c r="SE88" s="8">
        <f t="shared" si="218"/>
        <v>0</v>
      </c>
      <c r="SF88" s="8">
        <f t="shared" si="219"/>
        <v>0</v>
      </c>
      <c r="SG88" s="8">
        <f t="shared" si="220"/>
        <v>0</v>
      </c>
      <c r="SH88" s="290">
        <f t="shared" si="322"/>
        <v>0</v>
      </c>
      <c r="SI88" s="290">
        <v>0</v>
      </c>
      <c r="SJ88" s="143">
        <v>0</v>
      </c>
      <c r="SK88" s="143">
        <v>0</v>
      </c>
      <c r="SL88" s="143">
        <v>0</v>
      </c>
      <c r="SM88" s="143">
        <v>0</v>
      </c>
      <c r="SN88" s="143">
        <v>0</v>
      </c>
      <c r="SO88" s="143">
        <v>0</v>
      </c>
      <c r="SP88" s="143">
        <v>0</v>
      </c>
      <c r="SQ88" s="143">
        <v>0</v>
      </c>
      <c r="SR88" s="143">
        <v>0</v>
      </c>
      <c r="SS88" s="143"/>
      <c r="ST88" s="143"/>
      <c r="SU88" s="8">
        <f t="shared" si="323"/>
        <v>0</v>
      </c>
      <c r="SV88" s="290">
        <v>0</v>
      </c>
      <c r="SW88" s="290">
        <v>0</v>
      </c>
      <c r="SX88" s="290">
        <v>0</v>
      </c>
      <c r="SY88" s="290">
        <v>0</v>
      </c>
      <c r="SZ88" s="290">
        <v>0</v>
      </c>
      <c r="TA88" s="290"/>
      <c r="TB88" s="290"/>
      <c r="TC88" s="290">
        <v>0</v>
      </c>
      <c r="TD88" s="290">
        <v>0</v>
      </c>
      <c r="TE88" s="290">
        <f>VLOOKUP(C88,'[2]Фін.рез.(витрати)'!$C$8:$AH$94,32,0)</f>
        <v>0</v>
      </c>
      <c r="TF88" s="290"/>
      <c r="TG88" s="290"/>
      <c r="TH88" s="8">
        <f t="shared" si="221"/>
        <v>0</v>
      </c>
      <c r="TI88" s="8">
        <f t="shared" si="222"/>
        <v>0</v>
      </c>
      <c r="TJ88" s="8">
        <f t="shared" si="223"/>
        <v>0</v>
      </c>
      <c r="TK88" s="290">
        <f t="shared" si="324"/>
        <v>0</v>
      </c>
      <c r="TL88" s="290">
        <v>0</v>
      </c>
      <c r="TM88" s="143">
        <v>0</v>
      </c>
      <c r="TN88" s="143">
        <v>0</v>
      </c>
      <c r="TO88" s="143">
        <v>0</v>
      </c>
      <c r="TP88" s="143">
        <v>0</v>
      </c>
      <c r="TQ88" s="143">
        <v>0</v>
      </c>
      <c r="TR88" s="143">
        <v>0</v>
      </c>
      <c r="TS88" s="143">
        <v>0</v>
      </c>
      <c r="TT88" s="143">
        <v>0</v>
      </c>
      <c r="TU88" s="143">
        <v>0</v>
      </c>
      <c r="TV88" s="143"/>
      <c r="TW88" s="143"/>
      <c r="TX88" s="8">
        <f t="shared" si="325"/>
        <v>0</v>
      </c>
      <c r="TY88" s="290">
        <v>0</v>
      </c>
      <c r="TZ88" s="290">
        <v>0</v>
      </c>
      <c r="UA88" s="290">
        <v>0</v>
      </c>
      <c r="UB88" s="290">
        <v>0</v>
      </c>
      <c r="UC88" s="290">
        <v>0</v>
      </c>
      <c r="UD88" s="290">
        <v>0</v>
      </c>
      <c r="UE88" s="290">
        <v>0</v>
      </c>
      <c r="UF88" s="290">
        <v>0</v>
      </c>
      <c r="UG88" s="290">
        <v>0</v>
      </c>
      <c r="UH88" s="290">
        <f>VLOOKUP(C88,'[2]Фін.рез.(витрати)'!$C$8:$AI$94,33,0)</f>
        <v>0</v>
      </c>
      <c r="UI88" s="290"/>
      <c r="UJ88" s="290"/>
      <c r="UK88" s="8">
        <f t="shared" si="224"/>
        <v>0</v>
      </c>
      <c r="UL88" s="8">
        <f t="shared" si="225"/>
        <v>0</v>
      </c>
      <c r="UM88" s="8">
        <f t="shared" si="226"/>
        <v>0</v>
      </c>
      <c r="UN88" s="290">
        <f t="shared" si="326"/>
        <v>12.580000000000002</v>
      </c>
      <c r="UO88" s="290">
        <v>1.1100000000000001</v>
      </c>
      <c r="UP88" s="143">
        <v>1.1100000000000001</v>
      </c>
      <c r="UQ88" s="143">
        <v>1.1100000000000001</v>
      </c>
      <c r="UR88" s="143">
        <v>1.1100000000000001</v>
      </c>
      <c r="US88" s="143">
        <v>1.1100000000000001</v>
      </c>
      <c r="UT88" s="143">
        <v>1.1100000000000001</v>
      </c>
      <c r="UU88" s="143">
        <v>1.48</v>
      </c>
      <c r="UV88" s="143">
        <v>1.48</v>
      </c>
      <c r="UW88" s="143">
        <v>1.48</v>
      </c>
      <c r="UX88" s="143">
        <v>1.48</v>
      </c>
      <c r="UY88" s="143"/>
      <c r="UZ88" s="143"/>
      <c r="VA88" s="8">
        <f t="shared" si="227"/>
        <v>0</v>
      </c>
      <c r="VB88" s="143"/>
      <c r="VC88" s="143"/>
      <c r="VD88" s="143"/>
      <c r="VE88" s="143"/>
      <c r="VF88" s="143"/>
      <c r="VG88" s="143"/>
      <c r="VH88" s="143"/>
      <c r="VI88" s="143"/>
      <c r="VJ88" s="143"/>
      <c r="VK88" s="143"/>
      <c r="VL88" s="143"/>
      <c r="VM88" s="143"/>
      <c r="VN88" s="8">
        <f t="shared" si="228"/>
        <v>-12.580000000000002</v>
      </c>
      <c r="VO88" s="8">
        <f t="shared" si="229"/>
        <v>-12.580000000000002</v>
      </c>
      <c r="VP88" s="8">
        <f t="shared" si="230"/>
        <v>0</v>
      </c>
      <c r="VQ88" s="88">
        <f t="shared" si="231"/>
        <v>0</v>
      </c>
      <c r="VR88" s="150"/>
      <c r="VS88" s="150"/>
      <c r="VT88" s="150"/>
      <c r="VU88" s="150"/>
      <c r="VV88" s="150"/>
      <c r="VW88" s="150"/>
      <c r="VX88" s="150"/>
      <c r="VY88" s="150"/>
      <c r="VZ88" s="150"/>
      <c r="WA88" s="150"/>
      <c r="WB88" s="150"/>
      <c r="WC88" s="150"/>
      <c r="WD88" s="88">
        <f t="shared" si="232"/>
        <v>0</v>
      </c>
      <c r="WE88" s="143"/>
      <c r="WF88" s="143"/>
      <c r="WG88" s="143"/>
      <c r="WH88" s="143"/>
      <c r="WI88" s="143"/>
      <c r="WJ88" s="143"/>
      <c r="WK88" s="143"/>
      <c r="WL88" s="143"/>
      <c r="WM88" s="143"/>
      <c r="WN88" s="143"/>
      <c r="WO88" s="143"/>
      <c r="WP88" s="143"/>
      <c r="WQ88" s="88">
        <f t="shared" si="233"/>
        <v>0</v>
      </c>
      <c r="WR88" s="88">
        <f t="shared" si="234"/>
        <v>0</v>
      </c>
      <c r="WS88" s="88">
        <f t="shared" si="235"/>
        <v>0</v>
      </c>
      <c r="WT88" s="291">
        <f t="shared" si="327"/>
        <v>0</v>
      </c>
      <c r="WU88" s="291">
        <v>0</v>
      </c>
      <c r="WV88" s="150">
        <v>0</v>
      </c>
      <c r="WW88" s="150">
        <v>0</v>
      </c>
      <c r="WX88" s="150">
        <v>0</v>
      </c>
      <c r="WY88" s="150">
        <v>0</v>
      </c>
      <c r="WZ88" s="150">
        <v>0</v>
      </c>
      <c r="XA88" s="150">
        <v>0</v>
      </c>
      <c r="XB88" s="150">
        <v>0</v>
      </c>
      <c r="XC88" s="150">
        <v>0</v>
      </c>
      <c r="XD88" s="150">
        <v>0</v>
      </c>
      <c r="XE88" s="150"/>
      <c r="XF88" s="150"/>
      <c r="XG88" s="291">
        <f t="shared" si="328"/>
        <v>14.522127179769001</v>
      </c>
      <c r="XH88" s="290">
        <v>7.3428243870173331</v>
      </c>
      <c r="XI88" s="290">
        <v>7.1793027927516668</v>
      </c>
      <c r="XJ88" s="290"/>
      <c r="XK88" s="290">
        <v>0</v>
      </c>
      <c r="XL88" s="290">
        <v>0</v>
      </c>
      <c r="XM88" s="290">
        <v>0</v>
      </c>
      <c r="XN88" s="290">
        <v>0</v>
      </c>
      <c r="XO88" s="290">
        <v>0</v>
      </c>
      <c r="XP88" s="290">
        <v>0</v>
      </c>
      <c r="XQ88" s="290">
        <f>VLOOKUP(C88,'[2]Фін.рез.(витрати)'!$C$8:$AL$94,36,0)</f>
        <v>0</v>
      </c>
      <c r="XR88" s="290"/>
      <c r="XS88" s="290"/>
      <c r="XT88" s="88">
        <f t="shared" si="236"/>
        <v>14.522127179769001</v>
      </c>
      <c r="XU88" s="88">
        <f t="shared" si="237"/>
        <v>0</v>
      </c>
      <c r="XV88" s="88">
        <f t="shared" si="238"/>
        <v>14.522127179769001</v>
      </c>
      <c r="XW88" s="291">
        <f t="shared" si="329"/>
        <v>0</v>
      </c>
      <c r="XX88" s="291">
        <v>0</v>
      </c>
      <c r="XY88" s="150">
        <v>0</v>
      </c>
      <c r="XZ88" s="150">
        <v>0</v>
      </c>
      <c r="YA88" s="150">
        <v>0</v>
      </c>
      <c r="YB88" s="150">
        <v>0</v>
      </c>
      <c r="YC88" s="150">
        <v>0</v>
      </c>
      <c r="YD88" s="150">
        <v>0</v>
      </c>
      <c r="YE88" s="150">
        <v>0</v>
      </c>
      <c r="YF88" s="150">
        <v>0</v>
      </c>
      <c r="YG88" s="150">
        <v>0</v>
      </c>
      <c r="YH88" s="150"/>
      <c r="YI88" s="150"/>
      <c r="YJ88" s="88">
        <f t="shared" si="330"/>
        <v>0</v>
      </c>
      <c r="YK88" s="290">
        <v>0</v>
      </c>
      <c r="YL88" s="290">
        <v>0</v>
      </c>
      <c r="YM88" s="290">
        <v>0</v>
      </c>
      <c r="YN88" s="290">
        <v>0</v>
      </c>
      <c r="YO88" s="290">
        <v>0</v>
      </c>
      <c r="YP88" s="290">
        <v>0</v>
      </c>
      <c r="YQ88" s="290">
        <v>0</v>
      </c>
      <c r="YR88" s="290">
        <v>0</v>
      </c>
      <c r="YS88" s="290">
        <v>0</v>
      </c>
      <c r="YT88" s="290">
        <f>VLOOKUP(C88,'[2]Фін.рез.(витрати)'!$C$8:$AM$94,37,0)</f>
        <v>0</v>
      </c>
      <c r="YU88" s="290"/>
      <c r="YV88" s="290"/>
      <c r="YW88" s="143">
        <f t="shared" si="331"/>
        <v>0</v>
      </c>
      <c r="YX88" s="88">
        <f t="shared" si="239"/>
        <v>0</v>
      </c>
      <c r="YY88" s="88">
        <f t="shared" si="240"/>
        <v>0</v>
      </c>
      <c r="YZ88" s="291">
        <f t="shared" si="332"/>
        <v>0</v>
      </c>
      <c r="ZA88" s="291">
        <v>0</v>
      </c>
      <c r="ZB88" s="150">
        <v>0</v>
      </c>
      <c r="ZC88" s="150">
        <v>0</v>
      </c>
      <c r="ZD88" s="150">
        <v>0</v>
      </c>
      <c r="ZE88" s="150">
        <v>0</v>
      </c>
      <c r="ZF88" s="150">
        <v>0</v>
      </c>
      <c r="ZG88" s="150">
        <v>0</v>
      </c>
      <c r="ZH88" s="150">
        <v>0</v>
      </c>
      <c r="ZI88" s="150">
        <v>0</v>
      </c>
      <c r="ZJ88" s="150">
        <v>0</v>
      </c>
      <c r="ZK88" s="150"/>
      <c r="ZL88" s="150"/>
      <c r="ZM88" s="88">
        <f t="shared" si="333"/>
        <v>0</v>
      </c>
      <c r="ZN88" s="291"/>
      <c r="ZO88" s="290">
        <v>0</v>
      </c>
      <c r="ZP88" s="290">
        <v>0</v>
      </c>
      <c r="ZQ88" s="290">
        <v>0</v>
      </c>
      <c r="ZR88" s="290"/>
      <c r="ZS88" s="290"/>
      <c r="ZT88" s="290"/>
      <c r="ZU88" s="290"/>
      <c r="ZV88" s="290"/>
      <c r="ZW88" s="290"/>
      <c r="ZX88" s="290"/>
      <c r="ZY88" s="290"/>
      <c r="ZZ88" s="88">
        <f t="shared" si="241"/>
        <v>0</v>
      </c>
      <c r="AAA88" s="88">
        <f t="shared" si="242"/>
        <v>0</v>
      </c>
      <c r="AAB88" s="88">
        <f t="shared" si="243"/>
        <v>0</v>
      </c>
      <c r="AAC88" s="291">
        <f t="shared" si="334"/>
        <v>0</v>
      </c>
      <c r="AAD88" s="291">
        <v>0</v>
      </c>
      <c r="AAE88" s="150">
        <v>0</v>
      </c>
      <c r="AAF88" s="150">
        <v>0</v>
      </c>
      <c r="AAG88" s="150">
        <v>0</v>
      </c>
      <c r="AAH88" s="150">
        <v>0</v>
      </c>
      <c r="AAI88" s="150">
        <v>0</v>
      </c>
      <c r="AAJ88" s="150">
        <v>0</v>
      </c>
      <c r="AAK88" s="150">
        <v>0</v>
      </c>
      <c r="AAL88" s="150">
        <v>0</v>
      </c>
      <c r="AAM88" s="150">
        <v>0</v>
      </c>
      <c r="AAN88" s="150"/>
      <c r="AAO88" s="150"/>
      <c r="AAP88" s="88">
        <f t="shared" si="335"/>
        <v>0</v>
      </c>
      <c r="AAQ88" s="290">
        <v>0</v>
      </c>
      <c r="AAR88" s="290">
        <v>0</v>
      </c>
      <c r="AAS88" s="290">
        <v>0</v>
      </c>
      <c r="AAT88" s="290">
        <v>0</v>
      </c>
      <c r="AAU88" s="290">
        <v>0</v>
      </c>
      <c r="AAV88" s="290">
        <v>0</v>
      </c>
      <c r="AAW88" s="290">
        <v>0</v>
      </c>
      <c r="AAX88" s="290">
        <v>0</v>
      </c>
      <c r="AAY88" s="290">
        <v>0</v>
      </c>
      <c r="AAZ88" s="290">
        <f>VLOOKUP(C88,'[2]Фін.рез.(витрати)'!$C$8:$AO$94,39,0)</f>
        <v>0</v>
      </c>
      <c r="ABA88" s="290"/>
      <c r="ABB88" s="290"/>
      <c r="ABC88" s="88">
        <f t="shared" si="244"/>
        <v>0</v>
      </c>
      <c r="ABD88" s="88">
        <f t="shared" si="245"/>
        <v>0</v>
      </c>
      <c r="ABE88" s="88">
        <f t="shared" si="246"/>
        <v>0</v>
      </c>
      <c r="ABF88" s="291">
        <f t="shared" si="336"/>
        <v>0</v>
      </c>
      <c r="ABG88" s="291">
        <v>0</v>
      </c>
      <c r="ABH88" s="150">
        <v>0</v>
      </c>
      <c r="ABI88" s="150">
        <v>0</v>
      </c>
      <c r="ABJ88" s="150">
        <v>0</v>
      </c>
      <c r="ABK88" s="150">
        <v>0</v>
      </c>
      <c r="ABL88" s="150">
        <v>0</v>
      </c>
      <c r="ABM88" s="150">
        <v>0</v>
      </c>
      <c r="ABN88" s="150">
        <v>0</v>
      </c>
      <c r="ABO88" s="150">
        <v>0</v>
      </c>
      <c r="ABP88" s="150">
        <v>0</v>
      </c>
      <c r="ABQ88" s="150"/>
      <c r="ABR88" s="150"/>
      <c r="ABS88" s="88">
        <f t="shared" si="337"/>
        <v>0</v>
      </c>
      <c r="ABT88" s="290">
        <v>0</v>
      </c>
      <c r="ABU88" s="290"/>
      <c r="ABV88" s="290"/>
      <c r="ABW88" s="290"/>
      <c r="ABX88" s="290"/>
      <c r="ABY88" s="290"/>
      <c r="ABZ88" s="290"/>
      <c r="ACA88" s="290">
        <v>0</v>
      </c>
      <c r="ACB88" s="290">
        <v>0</v>
      </c>
      <c r="ACC88" s="290">
        <f>VLOOKUP(C88,'[2]Фін.рез.(витрати)'!$C$8:$AP$94,40,0)</f>
        <v>0</v>
      </c>
      <c r="ACD88" s="290"/>
      <c r="ACE88" s="290"/>
      <c r="ACF88" s="88">
        <f t="shared" si="247"/>
        <v>0</v>
      </c>
      <c r="ACG88" s="88">
        <f t="shared" si="248"/>
        <v>0</v>
      </c>
      <c r="ACH88" s="88">
        <f t="shared" si="249"/>
        <v>0</v>
      </c>
      <c r="ACI88" s="86">
        <f t="shared" si="250"/>
        <v>0</v>
      </c>
      <c r="ACJ88" s="88">
        <f t="shared" si="251"/>
        <v>0</v>
      </c>
      <c r="ACK88" s="288">
        <f t="shared" si="252"/>
        <v>0</v>
      </c>
      <c r="ACL88" s="88">
        <f t="shared" si="253"/>
        <v>0</v>
      </c>
      <c r="ACM88" s="88">
        <f t="shared" si="254"/>
        <v>0</v>
      </c>
      <c r="ACN88" s="290">
        <f t="shared" si="338"/>
        <v>0</v>
      </c>
      <c r="ACO88" s="290">
        <v>0</v>
      </c>
      <c r="ACP88" s="143">
        <v>0</v>
      </c>
      <c r="ACQ88" s="143">
        <v>0</v>
      </c>
      <c r="ACR88" s="143">
        <v>0</v>
      </c>
      <c r="ACS88" s="143">
        <v>0</v>
      </c>
      <c r="ACT88" s="143">
        <v>0</v>
      </c>
      <c r="ACU88" s="143">
        <v>0</v>
      </c>
      <c r="ACV88" s="143">
        <v>0</v>
      </c>
      <c r="ACW88" s="143">
        <v>0</v>
      </c>
      <c r="ACX88" s="143">
        <v>0</v>
      </c>
      <c r="ACY88" s="143"/>
      <c r="ACZ88" s="143"/>
      <c r="ADA88" s="8">
        <f t="shared" si="339"/>
        <v>0</v>
      </c>
      <c r="ADB88" s="290">
        <v>0</v>
      </c>
      <c r="ADC88" s="290">
        <v>0</v>
      </c>
      <c r="ADD88" s="290">
        <v>0</v>
      </c>
      <c r="ADE88" s="290">
        <v>0</v>
      </c>
      <c r="ADF88" s="290">
        <v>0</v>
      </c>
      <c r="ADG88" s="290">
        <v>0</v>
      </c>
      <c r="ADH88" s="290">
        <v>0</v>
      </c>
      <c r="ADI88" s="290">
        <v>0</v>
      </c>
      <c r="ADJ88" s="290">
        <v>0</v>
      </c>
      <c r="ADK88" s="290">
        <f>VLOOKUP(C88,'[2]Фін.рез.(витрати)'!$C$8:$AR$94,42,0)</f>
        <v>0</v>
      </c>
      <c r="ADL88" s="290"/>
      <c r="ADM88" s="290"/>
      <c r="ADN88" s="8">
        <f t="shared" si="255"/>
        <v>0</v>
      </c>
      <c r="ADO88" s="8">
        <f t="shared" si="256"/>
        <v>0</v>
      </c>
      <c r="ADP88" s="8">
        <f t="shared" si="257"/>
        <v>0</v>
      </c>
      <c r="ADQ88" s="290">
        <f t="shared" si="340"/>
        <v>0</v>
      </c>
      <c r="ADR88" s="290">
        <v>0</v>
      </c>
      <c r="ADS88" s="143">
        <v>0</v>
      </c>
      <c r="ADT88" s="143">
        <v>0</v>
      </c>
      <c r="ADU88" s="143">
        <v>0</v>
      </c>
      <c r="ADV88" s="143">
        <v>0</v>
      </c>
      <c r="ADW88" s="143">
        <v>0</v>
      </c>
      <c r="ADX88" s="143">
        <v>0</v>
      </c>
      <c r="ADY88" s="143">
        <v>0</v>
      </c>
      <c r="ADZ88" s="143">
        <v>0</v>
      </c>
      <c r="AEA88" s="143">
        <v>0</v>
      </c>
      <c r="AEB88" s="143"/>
      <c r="AEC88" s="143"/>
      <c r="AED88" s="8">
        <f t="shared" si="341"/>
        <v>0</v>
      </c>
      <c r="AEE88" s="290">
        <v>0</v>
      </c>
      <c r="AEF88" s="290">
        <v>0</v>
      </c>
      <c r="AEG88" s="290">
        <v>0</v>
      </c>
      <c r="AEH88" s="290">
        <v>0</v>
      </c>
      <c r="AEI88" s="290">
        <v>0</v>
      </c>
      <c r="AEJ88" s="290">
        <v>0</v>
      </c>
      <c r="AEK88" s="290">
        <v>0</v>
      </c>
      <c r="AEL88" s="290">
        <v>0</v>
      </c>
      <c r="AEM88" s="290">
        <v>0</v>
      </c>
      <c r="AEN88" s="290">
        <f>VLOOKUP(C88,'[2]Фін.рез.(витрати)'!$C$8:$AS$94,43,0)</f>
        <v>0</v>
      </c>
      <c r="AEO88" s="290"/>
      <c r="AEP88" s="290"/>
      <c r="AEQ88" s="8">
        <f t="shared" si="258"/>
        <v>0</v>
      </c>
      <c r="AER88" s="8">
        <f t="shared" si="259"/>
        <v>0</v>
      </c>
      <c r="AES88" s="8">
        <f t="shared" si="260"/>
        <v>0</v>
      </c>
      <c r="AET88" s="290">
        <f t="shared" si="342"/>
        <v>0</v>
      </c>
      <c r="AEU88" s="290"/>
      <c r="AEV88" s="143"/>
      <c r="AEW88" s="143"/>
      <c r="AEX88" s="143"/>
      <c r="AEY88" s="143"/>
      <c r="AEZ88" s="143"/>
      <c r="AFA88" s="143"/>
      <c r="AFB88" s="143"/>
      <c r="AFC88" s="143"/>
      <c r="AFD88" s="143"/>
      <c r="AFE88" s="143"/>
      <c r="AFF88" s="143"/>
      <c r="AFG88" s="8">
        <f t="shared" si="343"/>
        <v>0</v>
      </c>
      <c r="AFH88" s="290"/>
      <c r="AFI88" s="290"/>
      <c r="AFJ88" s="290"/>
      <c r="AFK88" s="290"/>
      <c r="AFL88" s="290"/>
      <c r="AFM88" s="290"/>
      <c r="AFN88" s="290"/>
      <c r="AFO88" s="290"/>
      <c r="AFP88" s="290"/>
      <c r="AFQ88" s="290"/>
      <c r="AFR88" s="290"/>
      <c r="AFS88" s="290"/>
      <c r="AFT88" s="8">
        <f t="shared" si="261"/>
        <v>0</v>
      </c>
      <c r="AFU88" s="8">
        <f t="shared" si="262"/>
        <v>0</v>
      </c>
      <c r="AFV88" s="94">
        <f t="shared" si="263"/>
        <v>0</v>
      </c>
      <c r="AFW88" s="293">
        <f t="shared" si="264"/>
        <v>4553.0200000000004</v>
      </c>
      <c r="AFX88" s="294">
        <f t="shared" si="265"/>
        <v>3007.2485204076793</v>
      </c>
      <c r="AFY88" s="295">
        <f t="shared" si="266"/>
        <v>-1545.7714795923212</v>
      </c>
      <c r="AFZ88" s="8">
        <f t="shared" si="344"/>
        <v>-1545.7714795923212</v>
      </c>
      <c r="AGA88" s="95">
        <f t="shared" si="345"/>
        <v>0</v>
      </c>
      <c r="AGB88" s="296">
        <f t="shared" si="267"/>
        <v>5463.6240000000007</v>
      </c>
      <c r="AGC88" s="295">
        <f t="shared" si="267"/>
        <v>3608.6982244892151</v>
      </c>
      <c r="AGD88" s="295">
        <f t="shared" si="268"/>
        <v>-1854.9257755107856</v>
      </c>
      <c r="AGE88" s="8">
        <f t="shared" si="269"/>
        <v>-1854.9257755107856</v>
      </c>
      <c r="AGF88" s="94">
        <f t="shared" si="270"/>
        <v>0</v>
      </c>
      <c r="AGG88" s="107">
        <f t="shared" si="346"/>
        <v>273.18120000000005</v>
      </c>
      <c r="AGH88" s="140">
        <f t="shared" si="347"/>
        <v>180.43491122446076</v>
      </c>
      <c r="AGI88" s="295">
        <f t="shared" si="271"/>
        <v>-92.746288775539284</v>
      </c>
      <c r="AGJ88" s="8">
        <f t="shared" si="272"/>
        <v>-92.746288775539284</v>
      </c>
      <c r="AGK88" s="95">
        <f t="shared" si="273"/>
        <v>0</v>
      </c>
      <c r="AGL88" s="108">
        <f t="shared" si="348"/>
        <v>5736.8052000000007</v>
      </c>
      <c r="AGM88" s="108">
        <f t="shared" si="348"/>
        <v>3789.133135713676</v>
      </c>
      <c r="AGN88" s="297">
        <f t="shared" si="99"/>
        <v>-1947.6720642863247</v>
      </c>
      <c r="AGO88" s="108">
        <f t="shared" si="274"/>
        <v>-1947.6720642863247</v>
      </c>
      <c r="AGP88" s="109">
        <f t="shared" si="275"/>
        <v>0</v>
      </c>
      <c r="AGQ88" s="139">
        <f t="shared" si="349"/>
        <v>4.7619047619047623E-2</v>
      </c>
      <c r="AGR88" s="298"/>
      <c r="AGS88" s="298">
        <v>0.05</v>
      </c>
      <c r="AGT88" s="299"/>
      <c r="AGU88" s="177"/>
      <c r="AGV88" s="9"/>
      <c r="AGW88" s="9"/>
      <c r="AGX88" s="9"/>
      <c r="AGY88" s="9"/>
      <c r="AGZ88" s="9"/>
      <c r="AHA88" s="9"/>
      <c r="AHB88" s="9"/>
      <c r="AHC88" s="9"/>
      <c r="AHD88" s="9"/>
      <c r="AHE88" s="9"/>
      <c r="AHF88" s="9"/>
      <c r="AHG88" s="9"/>
      <c r="AHH88" s="9"/>
    </row>
    <row r="89" spans="1:892" s="141" customFormat="1" ht="12.75" outlineLevel="1" x14ac:dyDescent="0.25">
      <c r="A89" s="154">
        <v>519</v>
      </c>
      <c r="B89" s="285">
        <v>3</v>
      </c>
      <c r="C89" s="303" t="s">
        <v>2537</v>
      </c>
      <c r="D89" s="301">
        <v>1</v>
      </c>
      <c r="E89" s="149">
        <v>414</v>
      </c>
      <c r="F89" s="288">
        <f t="shared" si="177"/>
        <v>2034.44</v>
      </c>
      <c r="G89" s="289">
        <f t="shared" si="178"/>
        <v>1966.3542153704573</v>
      </c>
      <c r="H89" s="288">
        <f t="shared" si="179"/>
        <v>-68.085784629542786</v>
      </c>
      <c r="I89" s="88">
        <f t="shared" si="180"/>
        <v>-68.085784629542786</v>
      </c>
      <c r="J89" s="88">
        <f t="shared" si="181"/>
        <v>0</v>
      </c>
      <c r="K89" s="290">
        <f t="shared" si="276"/>
        <v>0</v>
      </c>
      <c r="L89" s="143">
        <v>0</v>
      </c>
      <c r="M89" s="143">
        <v>0</v>
      </c>
      <c r="N89" s="143">
        <v>0</v>
      </c>
      <c r="O89" s="143">
        <v>0</v>
      </c>
      <c r="P89" s="143">
        <v>0</v>
      </c>
      <c r="Q89" s="143">
        <v>0</v>
      </c>
      <c r="R89" s="143">
        <v>0</v>
      </c>
      <c r="S89" s="143">
        <v>0</v>
      </c>
      <c r="T89" s="143">
        <v>0</v>
      </c>
      <c r="U89" s="143">
        <v>0</v>
      </c>
      <c r="V89" s="143"/>
      <c r="W89" s="143"/>
      <c r="X89" s="143">
        <f t="shared" si="277"/>
        <v>0</v>
      </c>
      <c r="Y89" s="290">
        <v>0</v>
      </c>
      <c r="Z89" s="290">
        <v>0</v>
      </c>
      <c r="AA89" s="290">
        <v>0</v>
      </c>
      <c r="AB89" s="290">
        <v>0</v>
      </c>
      <c r="AC89" s="290">
        <v>0</v>
      </c>
      <c r="AD89" s="290">
        <v>0</v>
      </c>
      <c r="AE89" s="290">
        <v>0</v>
      </c>
      <c r="AF89" s="290">
        <v>0</v>
      </c>
      <c r="AG89" s="290">
        <v>0</v>
      </c>
      <c r="AH89" s="290">
        <v>0</v>
      </c>
      <c r="AI89" s="290"/>
      <c r="AJ89" s="290"/>
      <c r="AK89" s="143"/>
      <c r="AL89" s="143">
        <f t="shared" si="278"/>
        <v>0</v>
      </c>
      <c r="AM89" s="143">
        <f t="shared" si="182"/>
        <v>0</v>
      </c>
      <c r="AN89" s="290">
        <f t="shared" si="279"/>
        <v>0</v>
      </c>
      <c r="AO89" s="143">
        <v>0</v>
      </c>
      <c r="AP89" s="143">
        <v>0</v>
      </c>
      <c r="AQ89" s="143">
        <v>0</v>
      </c>
      <c r="AR89" s="143">
        <v>0</v>
      </c>
      <c r="AS89" s="143">
        <v>0</v>
      </c>
      <c r="AT89" s="143">
        <v>0</v>
      </c>
      <c r="AU89" s="143">
        <v>0</v>
      </c>
      <c r="AV89" s="143">
        <v>0</v>
      </c>
      <c r="AW89" s="143">
        <v>0</v>
      </c>
      <c r="AX89" s="143">
        <v>0</v>
      </c>
      <c r="AY89" s="143"/>
      <c r="AZ89" s="143"/>
      <c r="BA89" s="8">
        <f t="shared" si="280"/>
        <v>0</v>
      </c>
      <c r="BB89" s="290">
        <v>0</v>
      </c>
      <c r="BC89" s="290">
        <v>0</v>
      </c>
      <c r="BD89" s="290">
        <v>0</v>
      </c>
      <c r="BE89" s="290">
        <v>0</v>
      </c>
      <c r="BF89" s="290">
        <v>0</v>
      </c>
      <c r="BG89" s="290">
        <v>0</v>
      </c>
      <c r="BH89" s="290">
        <v>0</v>
      </c>
      <c r="BI89" s="290">
        <v>0</v>
      </c>
      <c r="BJ89" s="290">
        <v>0</v>
      </c>
      <c r="BK89" s="290">
        <v>0</v>
      </c>
      <c r="BL89" s="290"/>
      <c r="BM89" s="290"/>
      <c r="BN89" s="143"/>
      <c r="BO89" s="8">
        <f t="shared" si="183"/>
        <v>0</v>
      </c>
      <c r="BP89" s="8">
        <f t="shared" si="184"/>
        <v>0</v>
      </c>
      <c r="BQ89" s="290">
        <f t="shared" si="281"/>
        <v>0</v>
      </c>
      <c r="BR89" s="143">
        <v>0</v>
      </c>
      <c r="BS89" s="263">
        <v>0</v>
      </c>
      <c r="BT89" s="143">
        <v>0</v>
      </c>
      <c r="BU89" s="143">
        <v>0</v>
      </c>
      <c r="BV89" s="143">
        <v>0</v>
      </c>
      <c r="BW89" s="143">
        <v>0</v>
      </c>
      <c r="BX89" s="143">
        <v>0</v>
      </c>
      <c r="BY89" s="143">
        <v>0</v>
      </c>
      <c r="BZ89" s="143">
        <v>0</v>
      </c>
      <c r="CA89" s="143">
        <v>0</v>
      </c>
      <c r="CB89" s="143"/>
      <c r="CC89" s="143"/>
      <c r="CD89" s="290">
        <f t="shared" si="282"/>
        <v>0</v>
      </c>
      <c r="CE89" s="290">
        <v>0</v>
      </c>
      <c r="CF89" s="290">
        <v>0</v>
      </c>
      <c r="CG89" s="290">
        <v>0</v>
      </c>
      <c r="CH89" s="290">
        <v>0</v>
      </c>
      <c r="CI89" s="290">
        <v>0</v>
      </c>
      <c r="CJ89" s="290">
        <v>0</v>
      </c>
      <c r="CK89" s="290">
        <v>0</v>
      </c>
      <c r="CL89" s="290">
        <v>0</v>
      </c>
      <c r="CM89" s="290">
        <v>0</v>
      </c>
      <c r="CN89" s="290">
        <v>0</v>
      </c>
      <c r="CO89" s="290"/>
      <c r="CP89" s="290"/>
      <c r="CQ89" s="143"/>
      <c r="CR89" s="8">
        <f t="shared" si="185"/>
        <v>0</v>
      </c>
      <c r="CS89" s="8">
        <f t="shared" si="186"/>
        <v>0</v>
      </c>
      <c r="CT89" s="290">
        <f t="shared" si="283"/>
        <v>0</v>
      </c>
      <c r="CU89" s="290">
        <v>0</v>
      </c>
      <c r="CV89" s="143">
        <v>0</v>
      </c>
      <c r="CW89" s="143">
        <v>0</v>
      </c>
      <c r="CX89" s="143">
        <v>0</v>
      </c>
      <c r="CY89" s="143">
        <v>0</v>
      </c>
      <c r="CZ89" s="143">
        <v>0</v>
      </c>
      <c r="DA89" s="143">
        <v>0</v>
      </c>
      <c r="DB89" s="143">
        <v>0</v>
      </c>
      <c r="DC89" s="143">
        <v>0</v>
      </c>
      <c r="DD89" s="143">
        <v>0</v>
      </c>
      <c r="DE89" s="143"/>
      <c r="DF89" s="143"/>
      <c r="DG89" s="290">
        <f t="shared" si="284"/>
        <v>0</v>
      </c>
      <c r="DH89" s="290">
        <v>0</v>
      </c>
      <c r="DI89" s="290">
        <v>0</v>
      </c>
      <c r="DJ89" s="290">
        <v>0</v>
      </c>
      <c r="DK89" s="290">
        <v>0</v>
      </c>
      <c r="DL89" s="290">
        <v>0</v>
      </c>
      <c r="DM89" s="290">
        <v>0</v>
      </c>
      <c r="DN89" s="290">
        <v>0</v>
      </c>
      <c r="DO89" s="290">
        <v>0</v>
      </c>
      <c r="DP89" s="290">
        <v>0</v>
      </c>
      <c r="DQ89" s="290">
        <v>0</v>
      </c>
      <c r="DR89" s="290"/>
      <c r="DS89" s="290"/>
      <c r="DT89" s="143">
        <f t="shared" si="285"/>
        <v>0</v>
      </c>
      <c r="DU89" s="8">
        <f t="shared" si="187"/>
        <v>0</v>
      </c>
      <c r="DV89" s="8">
        <f t="shared" si="286"/>
        <v>0</v>
      </c>
      <c r="DW89" s="290">
        <f t="shared" si="176"/>
        <v>0</v>
      </c>
      <c r="DX89" s="290">
        <v>0</v>
      </c>
      <c r="DY89" s="143">
        <v>0</v>
      </c>
      <c r="DZ89" s="143">
        <v>0</v>
      </c>
      <c r="EA89" s="143">
        <v>0</v>
      </c>
      <c r="EB89" s="143">
        <v>0</v>
      </c>
      <c r="EC89" s="143">
        <v>0</v>
      </c>
      <c r="ED89" s="143">
        <v>0</v>
      </c>
      <c r="EE89" s="143">
        <v>0</v>
      </c>
      <c r="EF89" s="143">
        <v>0</v>
      </c>
      <c r="EG89" s="143">
        <v>0</v>
      </c>
      <c r="EH89" s="143"/>
      <c r="EI89" s="143"/>
      <c r="EJ89" s="143"/>
      <c r="EK89" s="290">
        <f t="shared" si="287"/>
        <v>0</v>
      </c>
      <c r="EL89" s="290">
        <v>0</v>
      </c>
      <c r="EM89" s="290">
        <v>0</v>
      </c>
      <c r="EN89" s="290">
        <v>0</v>
      </c>
      <c r="EO89" s="290">
        <v>0</v>
      </c>
      <c r="EP89" s="290">
        <v>0</v>
      </c>
      <c r="EQ89" s="290">
        <v>0</v>
      </c>
      <c r="ER89" s="290">
        <v>0</v>
      </c>
      <c r="ES89" s="290">
        <v>0</v>
      </c>
      <c r="ET89" s="290">
        <v>0</v>
      </c>
      <c r="EU89" s="290">
        <v>0</v>
      </c>
      <c r="EV89" s="290"/>
      <c r="EW89" s="290"/>
      <c r="EX89" s="8">
        <f t="shared" si="188"/>
        <v>0</v>
      </c>
      <c r="EY89" s="8">
        <f t="shared" si="288"/>
        <v>0</v>
      </c>
      <c r="EZ89" s="8">
        <f t="shared" si="289"/>
        <v>0</v>
      </c>
      <c r="FA89" s="290">
        <f t="shared" si="290"/>
        <v>0</v>
      </c>
      <c r="FB89" s="290">
        <v>0</v>
      </c>
      <c r="FC89" s="143">
        <v>0</v>
      </c>
      <c r="FD89" s="143">
        <v>0</v>
      </c>
      <c r="FE89" s="143">
        <v>0</v>
      </c>
      <c r="FF89" s="143">
        <v>0</v>
      </c>
      <c r="FG89" s="143">
        <v>0</v>
      </c>
      <c r="FH89" s="143">
        <v>0</v>
      </c>
      <c r="FI89" s="143">
        <v>0</v>
      </c>
      <c r="FJ89" s="143">
        <v>0</v>
      </c>
      <c r="FK89" s="143">
        <v>0</v>
      </c>
      <c r="FL89" s="143"/>
      <c r="FM89" s="143"/>
      <c r="FN89" s="8">
        <f t="shared" si="291"/>
        <v>0</v>
      </c>
      <c r="FO89" s="290">
        <v>0</v>
      </c>
      <c r="FP89" s="290">
        <v>0</v>
      </c>
      <c r="FQ89" s="290">
        <v>0</v>
      </c>
      <c r="FR89" s="290">
        <v>0</v>
      </c>
      <c r="FS89" s="290">
        <v>0</v>
      </c>
      <c r="FT89" s="290">
        <v>0</v>
      </c>
      <c r="FU89" s="290">
        <v>0</v>
      </c>
      <c r="FV89" s="290">
        <v>0</v>
      </c>
      <c r="FW89" s="290">
        <v>0</v>
      </c>
      <c r="FX89" s="290">
        <v>0</v>
      </c>
      <c r="FY89" s="290"/>
      <c r="FZ89" s="290"/>
      <c r="GA89" s="143">
        <f t="shared" si="292"/>
        <v>0</v>
      </c>
      <c r="GB89" s="8">
        <f t="shared" si="293"/>
        <v>0</v>
      </c>
      <c r="GC89" s="8">
        <f t="shared" si="294"/>
        <v>0</v>
      </c>
      <c r="GD89" s="290">
        <f t="shared" si="295"/>
        <v>0</v>
      </c>
      <c r="GE89" s="143"/>
      <c r="GF89" s="143"/>
      <c r="GG89" s="143"/>
      <c r="GH89" s="143"/>
      <c r="GI89" s="143"/>
      <c r="GJ89" s="143"/>
      <c r="GK89" s="143"/>
      <c r="GL89" s="143"/>
      <c r="GM89" s="143"/>
      <c r="GN89" s="143"/>
      <c r="GO89" s="143"/>
      <c r="GP89" s="143"/>
      <c r="GQ89" s="8">
        <f t="shared" si="296"/>
        <v>0</v>
      </c>
      <c r="GR89" s="290">
        <v>0</v>
      </c>
      <c r="GS89" s="290">
        <f>VLOOKUP(C89,'[2]Фін.рез.(витрати)'!$C$8:$V$94,20,0)</f>
        <v>0</v>
      </c>
      <c r="GT89" s="290"/>
      <c r="GU89" s="290"/>
      <c r="GV89" s="143">
        <f t="shared" si="297"/>
        <v>0</v>
      </c>
      <c r="GW89" s="8">
        <f t="shared" si="189"/>
        <v>0</v>
      </c>
      <c r="GX89" s="8">
        <f t="shared" si="190"/>
        <v>0</v>
      </c>
      <c r="GY89" s="290">
        <f t="shared" si="298"/>
        <v>2034.44</v>
      </c>
      <c r="GZ89" s="290">
        <v>180.26</v>
      </c>
      <c r="HA89" s="143">
        <v>180.26</v>
      </c>
      <c r="HB89" s="143">
        <v>180.26</v>
      </c>
      <c r="HC89" s="143">
        <v>180.26</v>
      </c>
      <c r="HD89" s="143">
        <v>180.26</v>
      </c>
      <c r="HE89" s="143">
        <v>180.26</v>
      </c>
      <c r="HF89" s="143">
        <v>238.22</v>
      </c>
      <c r="HG89" s="143">
        <v>238.22</v>
      </c>
      <c r="HH89" s="143">
        <v>238.22</v>
      </c>
      <c r="HI89" s="143">
        <v>238.22</v>
      </c>
      <c r="HJ89" s="143"/>
      <c r="HK89" s="143"/>
      <c r="HL89" s="8">
        <f t="shared" si="299"/>
        <v>1966.3542153704573</v>
      </c>
      <c r="HM89" s="290">
        <v>258.28121460196479</v>
      </c>
      <c r="HN89" s="290">
        <v>190.81988602591389</v>
      </c>
      <c r="HO89" s="290">
        <v>224.16856319417113</v>
      </c>
      <c r="HP89" s="290">
        <v>168.99739061178599</v>
      </c>
      <c r="HQ89" s="290">
        <v>191.80482511896557</v>
      </c>
      <c r="HR89" s="290">
        <v>191.34839966922414</v>
      </c>
      <c r="HS89" s="290">
        <v>176.3165007226952</v>
      </c>
      <c r="HT89" s="290">
        <v>175.28341034217644</v>
      </c>
      <c r="HU89" s="290">
        <v>197.03865037709863</v>
      </c>
      <c r="HV89" s="290">
        <v>192.29537470646147</v>
      </c>
      <c r="HW89" s="290"/>
      <c r="HX89" s="290"/>
      <c r="HY89" s="8">
        <f t="shared" si="191"/>
        <v>-68.085784629542786</v>
      </c>
      <c r="HZ89" s="8">
        <f t="shared" si="192"/>
        <v>-68.085784629542786</v>
      </c>
      <c r="IA89" s="8">
        <f t="shared" si="193"/>
        <v>0</v>
      </c>
      <c r="IB89" s="291">
        <f t="shared" si="300"/>
        <v>0</v>
      </c>
      <c r="IC89" s="291">
        <v>0</v>
      </c>
      <c r="ID89" s="150">
        <v>0</v>
      </c>
      <c r="IE89" s="150">
        <v>0</v>
      </c>
      <c r="IF89" s="291">
        <v>0</v>
      </c>
      <c r="IG89" s="291">
        <v>0</v>
      </c>
      <c r="IH89" s="291">
        <v>0</v>
      </c>
      <c r="II89" s="291">
        <v>0</v>
      </c>
      <c r="IJ89" s="291"/>
      <c r="IK89" s="291"/>
      <c r="IL89" s="291"/>
      <c r="IM89" s="291"/>
      <c r="IN89" s="291"/>
      <c r="IO89" s="88">
        <f t="shared" si="301"/>
        <v>0</v>
      </c>
      <c r="IP89" s="290">
        <v>0</v>
      </c>
      <c r="IQ89" s="290">
        <v>0</v>
      </c>
      <c r="IR89" s="290">
        <v>0</v>
      </c>
      <c r="IS89" s="290">
        <v>0</v>
      </c>
      <c r="IT89" s="290">
        <v>0</v>
      </c>
      <c r="IU89" s="290">
        <v>0</v>
      </c>
      <c r="IV89" s="290">
        <v>0</v>
      </c>
      <c r="IW89" s="290">
        <v>0</v>
      </c>
      <c r="IX89" s="290">
        <v>0</v>
      </c>
      <c r="IY89" s="290">
        <v>0</v>
      </c>
      <c r="IZ89" s="290"/>
      <c r="JA89" s="290"/>
      <c r="JB89" s="150">
        <f t="shared" si="194"/>
        <v>0</v>
      </c>
      <c r="JC89" s="88">
        <f t="shared" si="195"/>
        <v>0</v>
      </c>
      <c r="JD89" s="88">
        <f t="shared" si="196"/>
        <v>0</v>
      </c>
      <c r="JE89" s="291">
        <f t="shared" si="302"/>
        <v>0</v>
      </c>
      <c r="JF89" s="291">
        <v>0</v>
      </c>
      <c r="JG89" s="150">
        <v>0</v>
      </c>
      <c r="JH89" s="150">
        <v>0</v>
      </c>
      <c r="JI89" s="150">
        <v>0</v>
      </c>
      <c r="JJ89" s="150">
        <v>0</v>
      </c>
      <c r="JK89" s="150">
        <v>0</v>
      </c>
      <c r="JL89" s="150">
        <v>0</v>
      </c>
      <c r="JM89" s="150">
        <v>0</v>
      </c>
      <c r="JN89" s="150">
        <v>0</v>
      </c>
      <c r="JO89" s="150">
        <v>0</v>
      </c>
      <c r="JP89" s="150"/>
      <c r="JQ89" s="150"/>
      <c r="JR89" s="291">
        <f t="shared" si="303"/>
        <v>0</v>
      </c>
      <c r="JS89" s="290">
        <v>0</v>
      </c>
      <c r="JT89" s="290">
        <v>0</v>
      </c>
      <c r="JU89" s="290">
        <v>0</v>
      </c>
      <c r="JV89" s="290">
        <v>0</v>
      </c>
      <c r="JW89" s="290">
        <v>0</v>
      </c>
      <c r="JX89" s="290">
        <v>0</v>
      </c>
      <c r="JY89" s="290">
        <v>0</v>
      </c>
      <c r="JZ89" s="290">
        <v>0</v>
      </c>
      <c r="KA89" s="290">
        <v>0</v>
      </c>
      <c r="KB89" s="290">
        <v>0</v>
      </c>
      <c r="KC89" s="290"/>
      <c r="KD89" s="290"/>
      <c r="KE89" s="150">
        <f t="shared" si="197"/>
        <v>0</v>
      </c>
      <c r="KF89" s="88">
        <f t="shared" si="198"/>
        <v>0</v>
      </c>
      <c r="KG89" s="88">
        <f t="shared" si="199"/>
        <v>0</v>
      </c>
      <c r="KH89" s="291">
        <f t="shared" si="304"/>
        <v>2299.52</v>
      </c>
      <c r="KI89" s="291">
        <v>202.28</v>
      </c>
      <c r="KJ89" s="150">
        <v>202.28</v>
      </c>
      <c r="KK89" s="150">
        <v>202.28</v>
      </c>
      <c r="KL89" s="150">
        <v>202.28</v>
      </c>
      <c r="KM89" s="150">
        <v>202.28</v>
      </c>
      <c r="KN89" s="150">
        <v>202.28</v>
      </c>
      <c r="KO89" s="150">
        <v>271.45999999999998</v>
      </c>
      <c r="KP89" s="150">
        <v>271.45999999999998</v>
      </c>
      <c r="KQ89" s="150">
        <v>271.45999999999998</v>
      </c>
      <c r="KR89" s="150">
        <v>271.45999999999998</v>
      </c>
      <c r="KS89" s="150"/>
      <c r="KT89" s="150"/>
      <c r="KU89" s="88">
        <f t="shared" si="305"/>
        <v>3208.0235537154313</v>
      </c>
      <c r="KV89" s="290">
        <v>275.6978200324898</v>
      </c>
      <c r="KW89" s="290">
        <v>294.7812429138794</v>
      </c>
      <c r="KX89" s="290">
        <v>292.92067986319603</v>
      </c>
      <c r="KY89" s="290">
        <v>278.57899834241937</v>
      </c>
      <c r="KZ89" s="290">
        <v>290.62670543039468</v>
      </c>
      <c r="LA89" s="290">
        <v>374.04205609995176</v>
      </c>
      <c r="LB89" s="290">
        <v>347.14322503466491</v>
      </c>
      <c r="LC89" s="290">
        <v>344.70618846596113</v>
      </c>
      <c r="LD89" s="290">
        <v>355.4935537864925</v>
      </c>
      <c r="LE89" s="290">
        <v>354.03308374598174</v>
      </c>
      <c r="LF89" s="290"/>
      <c r="LG89" s="290"/>
      <c r="LH89" s="150">
        <f t="shared" si="306"/>
        <v>908.50355371543128</v>
      </c>
      <c r="LI89" s="88">
        <f t="shared" si="200"/>
        <v>0</v>
      </c>
      <c r="LJ89" s="88">
        <f t="shared" si="201"/>
        <v>908.50355371543128</v>
      </c>
      <c r="LK89" s="88">
        <f t="shared" si="307"/>
        <v>0</v>
      </c>
      <c r="LL89" s="150"/>
      <c r="LM89" s="150"/>
      <c r="LN89" s="150"/>
      <c r="LO89" s="150"/>
      <c r="LP89" s="150"/>
      <c r="LQ89" s="150"/>
      <c r="LR89" s="150"/>
      <c r="LS89" s="150"/>
      <c r="LT89" s="150"/>
      <c r="LU89" s="150"/>
      <c r="LV89" s="150"/>
      <c r="LW89" s="150"/>
      <c r="LX89" s="88">
        <f t="shared" si="202"/>
        <v>0</v>
      </c>
      <c r="LY89" s="150"/>
      <c r="LZ89" s="150"/>
      <c r="MA89" s="150"/>
      <c r="MB89" s="150"/>
      <c r="MC89" s="150"/>
      <c r="MD89" s="150"/>
      <c r="ME89" s="150"/>
      <c r="MF89" s="150"/>
      <c r="MG89" s="150"/>
      <c r="MH89" s="150"/>
      <c r="MI89" s="150"/>
      <c r="MJ89" s="291">
        <v>0</v>
      </c>
      <c r="MK89" s="150"/>
      <c r="ML89" s="88">
        <f t="shared" si="203"/>
        <v>0</v>
      </c>
      <c r="MM89" s="88">
        <f t="shared" si="204"/>
        <v>0</v>
      </c>
      <c r="MN89" s="88">
        <f t="shared" si="308"/>
        <v>7399.24</v>
      </c>
      <c r="MO89" s="88">
        <v>633.54</v>
      </c>
      <c r="MP89" s="150">
        <v>633.54</v>
      </c>
      <c r="MQ89" s="150">
        <v>633.54</v>
      </c>
      <c r="MR89" s="150">
        <v>633.54</v>
      </c>
      <c r="MS89" s="150">
        <v>633.54</v>
      </c>
      <c r="MT89" s="150">
        <v>633.54</v>
      </c>
      <c r="MU89" s="150">
        <v>899.5</v>
      </c>
      <c r="MV89" s="150">
        <v>899.5</v>
      </c>
      <c r="MW89" s="150">
        <v>899.5</v>
      </c>
      <c r="MX89" s="150">
        <v>899.5</v>
      </c>
      <c r="MY89" s="150"/>
      <c r="MZ89" s="150"/>
      <c r="NA89" s="88">
        <f t="shared" si="309"/>
        <v>0</v>
      </c>
      <c r="NB89" s="8">
        <v>0</v>
      </c>
      <c r="NC89" s="8">
        <v>0</v>
      </c>
      <c r="ND89" s="8">
        <v>0</v>
      </c>
      <c r="NE89" s="8">
        <v>0</v>
      </c>
      <c r="NF89" s="8">
        <v>0</v>
      </c>
      <c r="NG89" s="8">
        <v>0</v>
      </c>
      <c r="NH89" s="8">
        <v>0</v>
      </c>
      <c r="NI89" s="8">
        <v>0</v>
      </c>
      <c r="NJ89" s="8">
        <v>0</v>
      </c>
      <c r="NK89" s="8">
        <v>0</v>
      </c>
      <c r="NL89" s="8"/>
      <c r="NM89" s="8"/>
      <c r="NN89" s="150">
        <f t="shared" si="310"/>
        <v>-7399.24</v>
      </c>
      <c r="NO89" s="88">
        <f t="shared" si="205"/>
        <v>-7399.24</v>
      </c>
      <c r="NP89" s="88">
        <f t="shared" si="206"/>
        <v>0</v>
      </c>
      <c r="NQ89" s="86">
        <f t="shared" si="207"/>
        <v>0</v>
      </c>
      <c r="NR89" s="289">
        <f t="shared" si="208"/>
        <v>0</v>
      </c>
      <c r="NS89" s="288">
        <f t="shared" si="209"/>
        <v>0</v>
      </c>
      <c r="NT89" s="88">
        <f t="shared" si="210"/>
        <v>0</v>
      </c>
      <c r="NU89" s="88">
        <f t="shared" si="211"/>
        <v>0</v>
      </c>
      <c r="NV89" s="290">
        <f t="shared" si="311"/>
        <v>0</v>
      </c>
      <c r="NW89" s="290">
        <v>0</v>
      </c>
      <c r="NX89" s="143">
        <v>0</v>
      </c>
      <c r="NY89" s="143">
        <v>0</v>
      </c>
      <c r="NZ89" s="290">
        <v>0</v>
      </c>
      <c r="OA89" s="290">
        <v>0</v>
      </c>
      <c r="OB89" s="290">
        <v>0</v>
      </c>
      <c r="OC89" s="290">
        <v>0</v>
      </c>
      <c r="OD89" s="290">
        <v>0</v>
      </c>
      <c r="OE89" s="290">
        <v>0</v>
      </c>
      <c r="OF89" s="290">
        <v>0</v>
      </c>
      <c r="OG89" s="290"/>
      <c r="OH89" s="290"/>
      <c r="OI89" s="8">
        <f t="shared" si="312"/>
        <v>0</v>
      </c>
      <c r="OJ89" s="8">
        <v>0</v>
      </c>
      <c r="OK89" s="8">
        <v>0</v>
      </c>
      <c r="OL89" s="8">
        <v>0</v>
      </c>
      <c r="OM89" s="8"/>
      <c r="ON89" s="8">
        <v>0</v>
      </c>
      <c r="OO89" s="8">
        <v>0</v>
      </c>
      <c r="OP89" s="8">
        <v>0</v>
      </c>
      <c r="OQ89" s="8">
        <v>0</v>
      </c>
      <c r="OR89" s="8">
        <v>0</v>
      </c>
      <c r="OS89" s="8">
        <v>0</v>
      </c>
      <c r="OT89" s="8"/>
      <c r="OU89" s="8"/>
      <c r="OV89" s="143">
        <f t="shared" si="313"/>
        <v>0</v>
      </c>
      <c r="OW89" s="8">
        <f t="shared" si="212"/>
        <v>0</v>
      </c>
      <c r="OX89" s="8">
        <f t="shared" si="213"/>
        <v>0</v>
      </c>
      <c r="OY89" s="290">
        <f t="shared" si="314"/>
        <v>0</v>
      </c>
      <c r="OZ89" s="290">
        <v>0</v>
      </c>
      <c r="PA89" s="143">
        <v>0</v>
      </c>
      <c r="PB89" s="143">
        <v>0</v>
      </c>
      <c r="PC89" s="143">
        <v>0</v>
      </c>
      <c r="PD89" s="143">
        <v>0</v>
      </c>
      <c r="PE89" s="143">
        <v>0</v>
      </c>
      <c r="PF89" s="143">
        <v>0</v>
      </c>
      <c r="PG89" s="143">
        <v>0</v>
      </c>
      <c r="PH89" s="143">
        <v>0</v>
      </c>
      <c r="PI89" s="143">
        <v>0</v>
      </c>
      <c r="PJ89" s="143"/>
      <c r="PK89" s="143"/>
      <c r="PL89" s="8">
        <f t="shared" si="315"/>
        <v>0</v>
      </c>
      <c r="PM89" s="290">
        <v>0</v>
      </c>
      <c r="PN89" s="290">
        <v>0</v>
      </c>
      <c r="PO89" s="290">
        <v>0</v>
      </c>
      <c r="PP89" s="290">
        <v>0</v>
      </c>
      <c r="PQ89" s="290">
        <v>0</v>
      </c>
      <c r="PR89" s="290">
        <v>0</v>
      </c>
      <c r="PS89" s="290">
        <v>0</v>
      </c>
      <c r="PT89" s="290">
        <v>0</v>
      </c>
      <c r="PU89" s="290">
        <v>0</v>
      </c>
      <c r="PV89" s="290">
        <v>0</v>
      </c>
      <c r="PW89" s="290"/>
      <c r="PX89" s="290"/>
      <c r="PY89" s="143">
        <f t="shared" si="316"/>
        <v>0</v>
      </c>
      <c r="PZ89" s="8">
        <f t="shared" si="214"/>
        <v>0</v>
      </c>
      <c r="QA89" s="8">
        <f t="shared" si="215"/>
        <v>0</v>
      </c>
      <c r="QB89" s="290">
        <f t="shared" si="317"/>
        <v>0</v>
      </c>
      <c r="QC89" s="290">
        <v>0</v>
      </c>
      <c r="QD89" s="143">
        <v>0</v>
      </c>
      <c r="QE89" s="143">
        <v>0</v>
      </c>
      <c r="QF89" s="143">
        <v>0</v>
      </c>
      <c r="QG89" s="143">
        <v>0</v>
      </c>
      <c r="QH89" s="143">
        <v>0</v>
      </c>
      <c r="QI89" s="143">
        <v>0</v>
      </c>
      <c r="QJ89" s="143">
        <v>0</v>
      </c>
      <c r="QK89" s="143">
        <v>0</v>
      </c>
      <c r="QL89" s="143">
        <v>0</v>
      </c>
      <c r="QM89" s="143"/>
      <c r="QN89" s="143"/>
      <c r="QO89" s="8">
        <f t="shared" si="318"/>
        <v>0</v>
      </c>
      <c r="QP89" s="290">
        <v>0</v>
      </c>
      <c r="QQ89" s="290">
        <v>0</v>
      </c>
      <c r="QR89" s="290">
        <v>0</v>
      </c>
      <c r="QS89" s="290"/>
      <c r="QT89" s="290">
        <v>0</v>
      </c>
      <c r="QU89" s="290"/>
      <c r="QV89" s="290"/>
      <c r="QW89" s="290">
        <v>0</v>
      </c>
      <c r="QX89" s="290"/>
      <c r="QY89" s="290">
        <v>0</v>
      </c>
      <c r="QZ89" s="290"/>
      <c r="RA89" s="290"/>
      <c r="RB89" s="143">
        <f t="shared" si="319"/>
        <v>0</v>
      </c>
      <c r="RC89" s="8">
        <f t="shared" si="216"/>
        <v>0</v>
      </c>
      <c r="RD89" s="8">
        <f t="shared" si="217"/>
        <v>0</v>
      </c>
      <c r="RE89" s="290">
        <f t="shared" si="320"/>
        <v>0</v>
      </c>
      <c r="RF89" s="8">
        <v>0</v>
      </c>
      <c r="RG89" s="143">
        <v>0</v>
      </c>
      <c r="RH89" s="143">
        <v>0</v>
      </c>
      <c r="RI89" s="143">
        <v>0</v>
      </c>
      <c r="RJ89" s="143">
        <v>0</v>
      </c>
      <c r="RK89" s="143">
        <v>0</v>
      </c>
      <c r="RL89" s="292">
        <v>0</v>
      </c>
      <c r="RM89" s="143">
        <v>0</v>
      </c>
      <c r="RN89" s="143">
        <v>0</v>
      </c>
      <c r="RO89" s="143">
        <v>0</v>
      </c>
      <c r="RP89" s="143"/>
      <c r="RQ89" s="143"/>
      <c r="RR89" s="8">
        <f t="shared" si="321"/>
        <v>0</v>
      </c>
      <c r="RS89" s="290">
        <v>0</v>
      </c>
      <c r="RT89" s="290"/>
      <c r="RU89" s="290">
        <v>0</v>
      </c>
      <c r="RV89" s="290">
        <v>0</v>
      </c>
      <c r="RW89" s="290">
        <v>0</v>
      </c>
      <c r="RX89" s="290">
        <v>0</v>
      </c>
      <c r="RY89" s="290"/>
      <c r="RZ89" s="290">
        <v>0</v>
      </c>
      <c r="SA89" s="290">
        <v>0</v>
      </c>
      <c r="SB89" s="290">
        <v>0</v>
      </c>
      <c r="SC89" s="290"/>
      <c r="SD89" s="290"/>
      <c r="SE89" s="8">
        <f t="shared" si="218"/>
        <v>0</v>
      </c>
      <c r="SF89" s="8">
        <f t="shared" si="219"/>
        <v>0</v>
      </c>
      <c r="SG89" s="8">
        <f t="shared" si="220"/>
        <v>0</v>
      </c>
      <c r="SH89" s="290">
        <f t="shared" si="322"/>
        <v>0</v>
      </c>
      <c r="SI89" s="290">
        <v>0</v>
      </c>
      <c r="SJ89" s="143">
        <v>0</v>
      </c>
      <c r="SK89" s="143">
        <v>0</v>
      </c>
      <c r="SL89" s="143">
        <v>0</v>
      </c>
      <c r="SM89" s="143">
        <v>0</v>
      </c>
      <c r="SN89" s="143">
        <v>0</v>
      </c>
      <c r="SO89" s="143">
        <v>0</v>
      </c>
      <c r="SP89" s="143">
        <v>0</v>
      </c>
      <c r="SQ89" s="143">
        <v>0</v>
      </c>
      <c r="SR89" s="143">
        <v>0</v>
      </c>
      <c r="SS89" s="143"/>
      <c r="ST89" s="143"/>
      <c r="SU89" s="8">
        <f t="shared" si="323"/>
        <v>0</v>
      </c>
      <c r="SV89" s="290">
        <v>0</v>
      </c>
      <c r="SW89" s="290">
        <v>0</v>
      </c>
      <c r="SX89" s="290">
        <v>0</v>
      </c>
      <c r="SY89" s="290">
        <v>0</v>
      </c>
      <c r="SZ89" s="290">
        <v>0</v>
      </c>
      <c r="TA89" s="290"/>
      <c r="TB89" s="290"/>
      <c r="TC89" s="290">
        <v>0</v>
      </c>
      <c r="TD89" s="290">
        <v>0</v>
      </c>
      <c r="TE89" s="290">
        <f>VLOOKUP(C89,'[2]Фін.рез.(витрати)'!$C$8:$AH$94,32,0)</f>
        <v>0</v>
      </c>
      <c r="TF89" s="290"/>
      <c r="TG89" s="290"/>
      <c r="TH89" s="8">
        <f t="shared" si="221"/>
        <v>0</v>
      </c>
      <c r="TI89" s="8">
        <f t="shared" si="222"/>
        <v>0</v>
      </c>
      <c r="TJ89" s="8">
        <f t="shared" si="223"/>
        <v>0</v>
      </c>
      <c r="TK89" s="290">
        <f t="shared" si="324"/>
        <v>0</v>
      </c>
      <c r="TL89" s="290">
        <v>0</v>
      </c>
      <c r="TM89" s="143">
        <v>0</v>
      </c>
      <c r="TN89" s="143">
        <v>0</v>
      </c>
      <c r="TO89" s="143">
        <v>0</v>
      </c>
      <c r="TP89" s="143">
        <v>0</v>
      </c>
      <c r="TQ89" s="143">
        <v>0</v>
      </c>
      <c r="TR89" s="143">
        <v>0</v>
      </c>
      <c r="TS89" s="143">
        <v>0</v>
      </c>
      <c r="TT89" s="143">
        <v>0</v>
      </c>
      <c r="TU89" s="143">
        <v>0</v>
      </c>
      <c r="TV89" s="143"/>
      <c r="TW89" s="143"/>
      <c r="TX89" s="8">
        <f t="shared" si="325"/>
        <v>0</v>
      </c>
      <c r="TY89" s="290">
        <v>0</v>
      </c>
      <c r="TZ89" s="290">
        <v>0</v>
      </c>
      <c r="UA89" s="290">
        <v>0</v>
      </c>
      <c r="UB89" s="290">
        <v>0</v>
      </c>
      <c r="UC89" s="290">
        <v>0</v>
      </c>
      <c r="UD89" s="290">
        <v>0</v>
      </c>
      <c r="UE89" s="290">
        <v>0</v>
      </c>
      <c r="UF89" s="290">
        <v>0</v>
      </c>
      <c r="UG89" s="290">
        <v>0</v>
      </c>
      <c r="UH89" s="290">
        <f>VLOOKUP(C89,'[2]Фін.рез.(витрати)'!$C$8:$AI$94,33,0)</f>
        <v>0</v>
      </c>
      <c r="UI89" s="290"/>
      <c r="UJ89" s="290"/>
      <c r="UK89" s="8">
        <f t="shared" si="224"/>
        <v>0</v>
      </c>
      <c r="UL89" s="8">
        <f t="shared" si="225"/>
        <v>0</v>
      </c>
      <c r="UM89" s="8">
        <f t="shared" si="226"/>
        <v>0</v>
      </c>
      <c r="UN89" s="290">
        <f t="shared" si="326"/>
        <v>0</v>
      </c>
      <c r="UO89" s="290">
        <v>0</v>
      </c>
      <c r="UP89" s="143">
        <v>0</v>
      </c>
      <c r="UQ89" s="143">
        <v>0</v>
      </c>
      <c r="UR89" s="143">
        <v>0</v>
      </c>
      <c r="US89" s="143">
        <v>0</v>
      </c>
      <c r="UT89" s="143">
        <v>0</v>
      </c>
      <c r="UU89" s="143">
        <v>0</v>
      </c>
      <c r="UV89" s="143">
        <v>0</v>
      </c>
      <c r="UW89" s="143">
        <v>0</v>
      </c>
      <c r="UX89" s="143">
        <v>0</v>
      </c>
      <c r="UY89" s="143"/>
      <c r="UZ89" s="143"/>
      <c r="VA89" s="8">
        <f t="shared" si="227"/>
        <v>0</v>
      </c>
      <c r="VB89" s="143"/>
      <c r="VC89" s="143"/>
      <c r="VD89" s="143"/>
      <c r="VE89" s="143"/>
      <c r="VF89" s="143"/>
      <c r="VG89" s="143"/>
      <c r="VH89" s="143"/>
      <c r="VI89" s="143"/>
      <c r="VJ89" s="143"/>
      <c r="VK89" s="143"/>
      <c r="VL89" s="143"/>
      <c r="VM89" s="143"/>
      <c r="VN89" s="8">
        <f t="shared" si="228"/>
        <v>0</v>
      </c>
      <c r="VO89" s="8">
        <f t="shared" si="229"/>
        <v>0</v>
      </c>
      <c r="VP89" s="8">
        <f t="shared" si="230"/>
        <v>0</v>
      </c>
      <c r="VQ89" s="88">
        <f t="shared" si="231"/>
        <v>0</v>
      </c>
      <c r="VR89" s="150"/>
      <c r="VS89" s="150"/>
      <c r="VT89" s="150"/>
      <c r="VU89" s="150"/>
      <c r="VV89" s="150"/>
      <c r="VW89" s="150"/>
      <c r="VX89" s="150"/>
      <c r="VY89" s="150"/>
      <c r="VZ89" s="150"/>
      <c r="WA89" s="150"/>
      <c r="WB89" s="150"/>
      <c r="WC89" s="150"/>
      <c r="WD89" s="88">
        <f t="shared" si="232"/>
        <v>0</v>
      </c>
      <c r="WE89" s="143"/>
      <c r="WF89" s="143"/>
      <c r="WG89" s="143"/>
      <c r="WH89" s="143"/>
      <c r="WI89" s="143"/>
      <c r="WJ89" s="143"/>
      <c r="WK89" s="143"/>
      <c r="WL89" s="143"/>
      <c r="WM89" s="143"/>
      <c r="WN89" s="143"/>
      <c r="WO89" s="143"/>
      <c r="WP89" s="143"/>
      <c r="WQ89" s="88">
        <f t="shared" si="233"/>
        <v>0</v>
      </c>
      <c r="WR89" s="88">
        <f t="shared" si="234"/>
        <v>0</v>
      </c>
      <c r="WS89" s="88">
        <f t="shared" si="235"/>
        <v>0</v>
      </c>
      <c r="WT89" s="291">
        <f t="shared" si="327"/>
        <v>4638.0800000000008</v>
      </c>
      <c r="WU89" s="291">
        <v>395.2</v>
      </c>
      <c r="WV89" s="150">
        <v>395.2</v>
      </c>
      <c r="WW89" s="150">
        <v>395.2</v>
      </c>
      <c r="WX89" s="150">
        <v>395.2</v>
      </c>
      <c r="WY89" s="150">
        <v>395.2</v>
      </c>
      <c r="WZ89" s="150">
        <v>395.2</v>
      </c>
      <c r="XA89" s="150">
        <v>566.72</v>
      </c>
      <c r="XB89" s="150">
        <v>566.72</v>
      </c>
      <c r="XC89" s="150">
        <v>566.72</v>
      </c>
      <c r="XD89" s="150">
        <v>566.72</v>
      </c>
      <c r="XE89" s="150"/>
      <c r="XF89" s="150"/>
      <c r="XG89" s="291">
        <f t="shared" si="328"/>
        <v>1551.2884363029295</v>
      </c>
      <c r="XH89" s="290">
        <v>83.529395251777729</v>
      </c>
      <c r="XI89" s="290">
        <v>0</v>
      </c>
      <c r="XJ89" s="290"/>
      <c r="XK89" s="290">
        <v>0</v>
      </c>
      <c r="XL89" s="290">
        <v>87.491435805266875</v>
      </c>
      <c r="XM89" s="290">
        <v>116.98354287240888</v>
      </c>
      <c r="XN89" s="290">
        <v>100.75339417729806</v>
      </c>
      <c r="XO89" s="290">
        <v>534.4803261684541</v>
      </c>
      <c r="XP89" s="290">
        <v>79.014187006934577</v>
      </c>
      <c r="XQ89" s="290">
        <f>VLOOKUP(C89,'[2]Фін.рез.(витрати)'!$C$8:$AL$94,36,0)</f>
        <v>549.03615502078935</v>
      </c>
      <c r="XR89" s="290"/>
      <c r="XS89" s="290"/>
      <c r="XT89" s="88">
        <f t="shared" si="236"/>
        <v>-3086.7915636970711</v>
      </c>
      <c r="XU89" s="88">
        <f t="shared" si="237"/>
        <v>-3086.7915636970711</v>
      </c>
      <c r="XV89" s="88">
        <f t="shared" si="238"/>
        <v>0</v>
      </c>
      <c r="XW89" s="291">
        <f t="shared" si="329"/>
        <v>0</v>
      </c>
      <c r="XX89" s="291">
        <v>0</v>
      </c>
      <c r="XY89" s="150">
        <v>0</v>
      </c>
      <c r="XZ89" s="150">
        <v>0</v>
      </c>
      <c r="YA89" s="150">
        <v>0</v>
      </c>
      <c r="YB89" s="150">
        <v>0</v>
      </c>
      <c r="YC89" s="150">
        <v>0</v>
      </c>
      <c r="YD89" s="150">
        <v>0</v>
      </c>
      <c r="YE89" s="150">
        <v>0</v>
      </c>
      <c r="YF89" s="150">
        <v>0</v>
      </c>
      <c r="YG89" s="150">
        <v>0</v>
      </c>
      <c r="YH89" s="150"/>
      <c r="YI89" s="150"/>
      <c r="YJ89" s="88">
        <f t="shared" si="330"/>
        <v>0</v>
      </c>
      <c r="YK89" s="290">
        <v>0</v>
      </c>
      <c r="YL89" s="290">
        <v>0</v>
      </c>
      <c r="YM89" s="290">
        <v>0</v>
      </c>
      <c r="YN89" s="290">
        <v>0</v>
      </c>
      <c r="YO89" s="290">
        <v>0</v>
      </c>
      <c r="YP89" s="290">
        <v>0</v>
      </c>
      <c r="YQ89" s="290">
        <v>0</v>
      </c>
      <c r="YR89" s="290">
        <v>0</v>
      </c>
      <c r="YS89" s="290">
        <v>0</v>
      </c>
      <c r="YT89" s="290">
        <f>VLOOKUP(C89,'[2]Фін.рез.(витрати)'!$C$8:$AM$94,37,0)</f>
        <v>0</v>
      </c>
      <c r="YU89" s="290"/>
      <c r="YV89" s="290"/>
      <c r="YW89" s="143">
        <f t="shared" si="331"/>
        <v>0</v>
      </c>
      <c r="YX89" s="88">
        <f t="shared" si="239"/>
        <v>0</v>
      </c>
      <c r="YY89" s="88">
        <f t="shared" si="240"/>
        <v>0</v>
      </c>
      <c r="YZ89" s="291">
        <f t="shared" si="332"/>
        <v>2025.2800000000002</v>
      </c>
      <c r="ZA89" s="291">
        <v>191.6</v>
      </c>
      <c r="ZB89" s="150">
        <v>191.6</v>
      </c>
      <c r="ZC89" s="150">
        <v>191.6</v>
      </c>
      <c r="ZD89" s="150">
        <v>191.6</v>
      </c>
      <c r="ZE89" s="150">
        <v>191.6</v>
      </c>
      <c r="ZF89" s="150">
        <v>191.6</v>
      </c>
      <c r="ZG89" s="150">
        <v>218.92</v>
      </c>
      <c r="ZH89" s="150">
        <v>218.92</v>
      </c>
      <c r="ZI89" s="150">
        <v>218.92</v>
      </c>
      <c r="ZJ89" s="150">
        <v>218.92</v>
      </c>
      <c r="ZK89" s="150"/>
      <c r="ZL89" s="150"/>
      <c r="ZM89" s="88">
        <f t="shared" si="333"/>
        <v>552.53021516142064</v>
      </c>
      <c r="ZN89" s="291"/>
      <c r="ZO89" s="290">
        <v>86.947351232449932</v>
      </c>
      <c r="ZP89" s="290">
        <v>282.36877778242763</v>
      </c>
      <c r="ZQ89" s="290">
        <v>183.21408614654305</v>
      </c>
      <c r="ZR89" s="290"/>
      <c r="ZS89" s="290"/>
      <c r="ZT89" s="290"/>
      <c r="ZU89" s="290"/>
      <c r="ZV89" s="290"/>
      <c r="ZW89" s="290"/>
      <c r="ZX89" s="290"/>
      <c r="ZY89" s="290"/>
      <c r="ZZ89" s="88">
        <f t="shared" si="241"/>
        <v>-1472.7497848385797</v>
      </c>
      <c r="AAA89" s="88">
        <f t="shared" si="242"/>
        <v>-1472.7497848385797</v>
      </c>
      <c r="AAB89" s="88">
        <f t="shared" si="243"/>
        <v>0</v>
      </c>
      <c r="AAC89" s="291">
        <f t="shared" si="334"/>
        <v>0</v>
      </c>
      <c r="AAD89" s="291">
        <v>0</v>
      </c>
      <c r="AAE89" s="150">
        <v>0</v>
      </c>
      <c r="AAF89" s="150">
        <v>0</v>
      </c>
      <c r="AAG89" s="150">
        <v>0</v>
      </c>
      <c r="AAH89" s="150">
        <v>0</v>
      </c>
      <c r="AAI89" s="150">
        <v>0</v>
      </c>
      <c r="AAJ89" s="150">
        <v>0</v>
      </c>
      <c r="AAK89" s="150">
        <v>0</v>
      </c>
      <c r="AAL89" s="150">
        <v>0</v>
      </c>
      <c r="AAM89" s="150">
        <v>0</v>
      </c>
      <c r="AAN89" s="150"/>
      <c r="AAO89" s="150"/>
      <c r="AAP89" s="88">
        <f t="shared" si="335"/>
        <v>0</v>
      </c>
      <c r="AAQ89" s="290">
        <v>0</v>
      </c>
      <c r="AAR89" s="290">
        <v>0</v>
      </c>
      <c r="AAS89" s="290">
        <v>0</v>
      </c>
      <c r="AAT89" s="290">
        <v>0</v>
      </c>
      <c r="AAU89" s="290">
        <v>0</v>
      </c>
      <c r="AAV89" s="290">
        <v>0</v>
      </c>
      <c r="AAW89" s="290">
        <v>0</v>
      </c>
      <c r="AAX89" s="290">
        <v>0</v>
      </c>
      <c r="AAY89" s="290">
        <v>0</v>
      </c>
      <c r="AAZ89" s="290">
        <f>VLOOKUP(C89,'[2]Фін.рез.(витрати)'!$C$8:$AO$94,39,0)</f>
        <v>0</v>
      </c>
      <c r="ABA89" s="290"/>
      <c r="ABB89" s="290"/>
      <c r="ABC89" s="88">
        <f t="shared" si="244"/>
        <v>0</v>
      </c>
      <c r="ABD89" s="88">
        <f t="shared" si="245"/>
        <v>0</v>
      </c>
      <c r="ABE89" s="88">
        <f t="shared" si="246"/>
        <v>0</v>
      </c>
      <c r="ABF89" s="291">
        <f t="shared" si="336"/>
        <v>0</v>
      </c>
      <c r="ABG89" s="291">
        <v>0</v>
      </c>
      <c r="ABH89" s="150">
        <v>0</v>
      </c>
      <c r="ABI89" s="150">
        <v>0</v>
      </c>
      <c r="ABJ89" s="150">
        <v>0</v>
      </c>
      <c r="ABK89" s="150">
        <v>0</v>
      </c>
      <c r="ABL89" s="150">
        <v>0</v>
      </c>
      <c r="ABM89" s="150">
        <v>0</v>
      </c>
      <c r="ABN89" s="150">
        <v>0</v>
      </c>
      <c r="ABO89" s="150">
        <v>0</v>
      </c>
      <c r="ABP89" s="150">
        <v>0</v>
      </c>
      <c r="ABQ89" s="150"/>
      <c r="ABR89" s="150"/>
      <c r="ABS89" s="88">
        <f t="shared" si="337"/>
        <v>0</v>
      </c>
      <c r="ABT89" s="290">
        <v>0</v>
      </c>
      <c r="ABU89" s="290"/>
      <c r="ABV89" s="290"/>
      <c r="ABW89" s="290"/>
      <c r="ABX89" s="290"/>
      <c r="ABY89" s="290"/>
      <c r="ABZ89" s="290"/>
      <c r="ACA89" s="290">
        <v>0</v>
      </c>
      <c r="ACB89" s="290">
        <v>0</v>
      </c>
      <c r="ACC89" s="290">
        <f>VLOOKUP(C89,'[2]Фін.рез.(витрати)'!$C$8:$AP$94,40,0)</f>
        <v>0</v>
      </c>
      <c r="ACD89" s="290"/>
      <c r="ACE89" s="290"/>
      <c r="ACF89" s="88">
        <f t="shared" si="247"/>
        <v>0</v>
      </c>
      <c r="ACG89" s="88">
        <f t="shared" si="248"/>
        <v>0</v>
      </c>
      <c r="ACH89" s="88">
        <f t="shared" si="249"/>
        <v>0</v>
      </c>
      <c r="ACI89" s="86">
        <f t="shared" si="250"/>
        <v>2568.36</v>
      </c>
      <c r="ACJ89" s="88">
        <f t="shared" si="251"/>
        <v>385.88364751836002</v>
      </c>
      <c r="ACK89" s="288">
        <f t="shared" si="252"/>
        <v>-2182.4763524816399</v>
      </c>
      <c r="ACL89" s="88">
        <f t="shared" si="253"/>
        <v>-2182.4763524816399</v>
      </c>
      <c r="ACM89" s="88">
        <f t="shared" si="254"/>
        <v>0</v>
      </c>
      <c r="ACN89" s="290">
        <f t="shared" si="338"/>
        <v>2568.36</v>
      </c>
      <c r="ACO89" s="290">
        <v>395.74</v>
      </c>
      <c r="ACP89" s="143">
        <v>395.74</v>
      </c>
      <c r="ACQ89" s="143">
        <v>395.74</v>
      </c>
      <c r="ACR89" s="143">
        <v>395.74</v>
      </c>
      <c r="ACS89" s="143">
        <v>395.74</v>
      </c>
      <c r="ACT89" s="143">
        <v>395.74</v>
      </c>
      <c r="ACU89" s="143">
        <v>48.48</v>
      </c>
      <c r="ACV89" s="143">
        <v>48.48</v>
      </c>
      <c r="ACW89" s="143">
        <v>48.48</v>
      </c>
      <c r="ACX89" s="143">
        <v>48.48</v>
      </c>
      <c r="ACY89" s="143"/>
      <c r="ACZ89" s="143"/>
      <c r="ADA89" s="8">
        <f t="shared" si="339"/>
        <v>385.88364751836002</v>
      </c>
      <c r="ADB89" s="290">
        <v>30.584966220000002</v>
      </c>
      <c r="ADC89" s="290">
        <v>40.964180759999998</v>
      </c>
      <c r="ADD89" s="290">
        <v>27.99457452</v>
      </c>
      <c r="ADE89" s="290">
        <v>35.212200840000001</v>
      </c>
      <c r="ADF89" s="290">
        <v>21.772056978360002</v>
      </c>
      <c r="ADG89" s="290">
        <v>20.424554999999998</v>
      </c>
      <c r="ADH89" s="290">
        <v>15.958584</v>
      </c>
      <c r="ADI89" s="290">
        <v>16.493655</v>
      </c>
      <c r="ADJ89" s="290">
        <v>161.1234072</v>
      </c>
      <c r="ADK89" s="290">
        <f>VLOOKUP(C89,'[2]Фін.рез.(витрати)'!$C$8:$AR$94,42,0)</f>
        <v>15.355467000000001</v>
      </c>
      <c r="ADL89" s="290"/>
      <c r="ADM89" s="290"/>
      <c r="ADN89" s="8">
        <f t="shared" si="255"/>
        <v>-2182.4763524816399</v>
      </c>
      <c r="ADO89" s="8">
        <f t="shared" si="256"/>
        <v>-2182.4763524816399</v>
      </c>
      <c r="ADP89" s="8">
        <f t="shared" si="257"/>
        <v>0</v>
      </c>
      <c r="ADQ89" s="290">
        <f t="shared" si="340"/>
        <v>0</v>
      </c>
      <c r="ADR89" s="290">
        <v>0</v>
      </c>
      <c r="ADS89" s="143">
        <v>0</v>
      </c>
      <c r="ADT89" s="143">
        <v>0</v>
      </c>
      <c r="ADU89" s="143">
        <v>0</v>
      </c>
      <c r="ADV89" s="143">
        <v>0</v>
      </c>
      <c r="ADW89" s="143">
        <v>0</v>
      </c>
      <c r="ADX89" s="143">
        <v>0</v>
      </c>
      <c r="ADY89" s="143">
        <v>0</v>
      </c>
      <c r="ADZ89" s="143">
        <v>0</v>
      </c>
      <c r="AEA89" s="143">
        <v>0</v>
      </c>
      <c r="AEB89" s="143"/>
      <c r="AEC89" s="143"/>
      <c r="AED89" s="8">
        <f t="shared" si="341"/>
        <v>0</v>
      </c>
      <c r="AEE89" s="290">
        <v>0</v>
      </c>
      <c r="AEF89" s="290">
        <v>0</v>
      </c>
      <c r="AEG89" s="290">
        <v>0</v>
      </c>
      <c r="AEH89" s="290">
        <v>0</v>
      </c>
      <c r="AEI89" s="290">
        <v>0</v>
      </c>
      <c r="AEJ89" s="290">
        <v>0</v>
      </c>
      <c r="AEK89" s="290">
        <v>0</v>
      </c>
      <c r="AEL89" s="290">
        <v>0</v>
      </c>
      <c r="AEM89" s="290">
        <v>0</v>
      </c>
      <c r="AEN89" s="290">
        <f>VLOOKUP(C89,'[2]Фін.рез.(витрати)'!$C$8:$AS$94,43,0)</f>
        <v>0</v>
      </c>
      <c r="AEO89" s="290"/>
      <c r="AEP89" s="290"/>
      <c r="AEQ89" s="8">
        <f t="shared" si="258"/>
        <v>0</v>
      </c>
      <c r="AER89" s="8">
        <f t="shared" si="259"/>
        <v>0</v>
      </c>
      <c r="AES89" s="8">
        <f t="shared" si="260"/>
        <v>0</v>
      </c>
      <c r="AET89" s="290">
        <f t="shared" si="342"/>
        <v>0</v>
      </c>
      <c r="AEU89" s="290"/>
      <c r="AEV89" s="143"/>
      <c r="AEW89" s="143"/>
      <c r="AEX89" s="143"/>
      <c r="AEY89" s="143"/>
      <c r="AEZ89" s="143"/>
      <c r="AFA89" s="143"/>
      <c r="AFB89" s="143"/>
      <c r="AFC89" s="143"/>
      <c r="AFD89" s="143"/>
      <c r="AFE89" s="143"/>
      <c r="AFF89" s="143"/>
      <c r="AFG89" s="8">
        <f t="shared" si="343"/>
        <v>0</v>
      </c>
      <c r="AFH89" s="290"/>
      <c r="AFI89" s="290"/>
      <c r="AFJ89" s="290"/>
      <c r="AFK89" s="290"/>
      <c r="AFL89" s="290"/>
      <c r="AFM89" s="290"/>
      <c r="AFN89" s="290"/>
      <c r="AFO89" s="290"/>
      <c r="AFP89" s="290"/>
      <c r="AFQ89" s="290"/>
      <c r="AFR89" s="290"/>
      <c r="AFS89" s="290"/>
      <c r="AFT89" s="8">
        <f t="shared" si="261"/>
        <v>0</v>
      </c>
      <c r="AFU89" s="8">
        <f t="shared" si="262"/>
        <v>0</v>
      </c>
      <c r="AFV89" s="94">
        <f t="shared" si="263"/>
        <v>0</v>
      </c>
      <c r="AFW89" s="293">
        <f t="shared" si="264"/>
        <v>20964.920000000002</v>
      </c>
      <c r="AFX89" s="294">
        <f t="shared" si="265"/>
        <v>7664.0800680685988</v>
      </c>
      <c r="AFY89" s="295">
        <f t="shared" si="266"/>
        <v>-13300.839931931403</v>
      </c>
      <c r="AFZ89" s="8">
        <f t="shared" si="344"/>
        <v>-13300.839931931403</v>
      </c>
      <c r="AGA89" s="95">
        <f t="shared" si="345"/>
        <v>0</v>
      </c>
      <c r="AGB89" s="296">
        <f t="shared" si="267"/>
        <v>25157.904000000002</v>
      </c>
      <c r="AGC89" s="295">
        <f t="shared" si="267"/>
        <v>9196.8960816823183</v>
      </c>
      <c r="AGD89" s="295">
        <f t="shared" si="268"/>
        <v>-15961.007918317684</v>
      </c>
      <c r="AGE89" s="8">
        <f t="shared" si="269"/>
        <v>-15961.007918317684</v>
      </c>
      <c r="AGF89" s="94">
        <f t="shared" si="270"/>
        <v>0</v>
      </c>
      <c r="AGG89" s="107">
        <f t="shared" si="346"/>
        <v>1257.8952000000002</v>
      </c>
      <c r="AGH89" s="140">
        <f t="shared" si="347"/>
        <v>459.84480408411594</v>
      </c>
      <c r="AGI89" s="295">
        <f t="shared" si="271"/>
        <v>-798.05039591588422</v>
      </c>
      <c r="AGJ89" s="8">
        <f t="shared" si="272"/>
        <v>-798.05039591588422</v>
      </c>
      <c r="AGK89" s="95">
        <f t="shared" si="273"/>
        <v>0</v>
      </c>
      <c r="AGL89" s="108">
        <f t="shared" si="348"/>
        <v>26415.799200000001</v>
      </c>
      <c r="AGM89" s="108">
        <f t="shared" si="348"/>
        <v>9656.7408857664341</v>
      </c>
      <c r="AGN89" s="297">
        <f t="shared" si="99"/>
        <v>-16759.058314233567</v>
      </c>
      <c r="AGO89" s="108">
        <f t="shared" si="274"/>
        <v>-16759.058314233567</v>
      </c>
      <c r="AGP89" s="109">
        <f t="shared" si="275"/>
        <v>0</v>
      </c>
      <c r="AGQ89" s="139">
        <f t="shared" si="349"/>
        <v>4.7619047619047623E-2</v>
      </c>
      <c r="AGR89" s="298"/>
      <c r="AGS89" s="298">
        <v>0.05</v>
      </c>
      <c r="AGT89" s="299"/>
      <c r="AGU89" s="177"/>
      <c r="AGV89" s="9"/>
      <c r="AGW89" s="9"/>
      <c r="AGX89" s="9"/>
      <c r="AGY89" s="9"/>
      <c r="AGZ89" s="9"/>
      <c r="AHA89" s="9"/>
      <c r="AHB89" s="9"/>
      <c r="AHC89" s="9"/>
      <c r="AHD89" s="9"/>
      <c r="AHE89" s="9"/>
      <c r="AHF89" s="9"/>
      <c r="AHG89" s="9"/>
      <c r="AHH89" s="9"/>
    </row>
    <row r="90" spans="1:892" s="141" customFormat="1" ht="12.75" outlineLevel="1" x14ac:dyDescent="0.25">
      <c r="A90" s="154">
        <v>520</v>
      </c>
      <c r="B90" s="285">
        <v>3</v>
      </c>
      <c r="C90" s="303" t="s">
        <v>2538</v>
      </c>
      <c r="D90" s="301">
        <v>1</v>
      </c>
      <c r="E90" s="149">
        <v>410.1</v>
      </c>
      <c r="F90" s="288">
        <f t="shared" si="177"/>
        <v>2015.0800000000002</v>
      </c>
      <c r="G90" s="289">
        <f t="shared" si="178"/>
        <v>1947.8305887039237</v>
      </c>
      <c r="H90" s="288">
        <f t="shared" si="179"/>
        <v>-67.24941129607646</v>
      </c>
      <c r="I90" s="88">
        <f t="shared" si="180"/>
        <v>-67.24941129607646</v>
      </c>
      <c r="J90" s="88">
        <f t="shared" si="181"/>
        <v>0</v>
      </c>
      <c r="K90" s="290">
        <f t="shared" si="276"/>
        <v>0</v>
      </c>
      <c r="L90" s="143">
        <v>0</v>
      </c>
      <c r="M90" s="143">
        <v>0</v>
      </c>
      <c r="N90" s="143">
        <v>0</v>
      </c>
      <c r="O90" s="143">
        <v>0</v>
      </c>
      <c r="P90" s="143">
        <v>0</v>
      </c>
      <c r="Q90" s="143">
        <v>0</v>
      </c>
      <c r="R90" s="143">
        <v>0</v>
      </c>
      <c r="S90" s="143">
        <v>0</v>
      </c>
      <c r="T90" s="143">
        <v>0</v>
      </c>
      <c r="U90" s="143">
        <v>0</v>
      </c>
      <c r="V90" s="143"/>
      <c r="W90" s="143"/>
      <c r="X90" s="143">
        <f t="shared" si="277"/>
        <v>0</v>
      </c>
      <c r="Y90" s="290">
        <v>0</v>
      </c>
      <c r="Z90" s="290">
        <v>0</v>
      </c>
      <c r="AA90" s="290">
        <v>0</v>
      </c>
      <c r="AB90" s="290">
        <v>0</v>
      </c>
      <c r="AC90" s="290">
        <v>0</v>
      </c>
      <c r="AD90" s="290">
        <v>0</v>
      </c>
      <c r="AE90" s="290">
        <v>0</v>
      </c>
      <c r="AF90" s="290">
        <v>0</v>
      </c>
      <c r="AG90" s="290">
        <v>0</v>
      </c>
      <c r="AH90" s="290">
        <v>0</v>
      </c>
      <c r="AI90" s="290"/>
      <c r="AJ90" s="290"/>
      <c r="AK90" s="143"/>
      <c r="AL90" s="143">
        <f t="shared" si="278"/>
        <v>0</v>
      </c>
      <c r="AM90" s="143">
        <f t="shared" si="182"/>
        <v>0</v>
      </c>
      <c r="AN90" s="290">
        <f t="shared" si="279"/>
        <v>0</v>
      </c>
      <c r="AO90" s="143">
        <v>0</v>
      </c>
      <c r="AP90" s="143">
        <v>0</v>
      </c>
      <c r="AQ90" s="143">
        <v>0</v>
      </c>
      <c r="AR90" s="143">
        <v>0</v>
      </c>
      <c r="AS90" s="143">
        <v>0</v>
      </c>
      <c r="AT90" s="143">
        <v>0</v>
      </c>
      <c r="AU90" s="143">
        <v>0</v>
      </c>
      <c r="AV90" s="143">
        <v>0</v>
      </c>
      <c r="AW90" s="143">
        <v>0</v>
      </c>
      <c r="AX90" s="143">
        <v>0</v>
      </c>
      <c r="AY90" s="143"/>
      <c r="AZ90" s="143"/>
      <c r="BA90" s="8">
        <f t="shared" si="280"/>
        <v>0</v>
      </c>
      <c r="BB90" s="290">
        <v>0</v>
      </c>
      <c r="BC90" s="290">
        <v>0</v>
      </c>
      <c r="BD90" s="290">
        <v>0</v>
      </c>
      <c r="BE90" s="290">
        <v>0</v>
      </c>
      <c r="BF90" s="290">
        <v>0</v>
      </c>
      <c r="BG90" s="290">
        <v>0</v>
      </c>
      <c r="BH90" s="290">
        <v>0</v>
      </c>
      <c r="BI90" s="290">
        <v>0</v>
      </c>
      <c r="BJ90" s="290">
        <v>0</v>
      </c>
      <c r="BK90" s="290">
        <v>0</v>
      </c>
      <c r="BL90" s="290"/>
      <c r="BM90" s="290"/>
      <c r="BN90" s="143"/>
      <c r="BO90" s="8">
        <f t="shared" si="183"/>
        <v>0</v>
      </c>
      <c r="BP90" s="8">
        <f t="shared" si="184"/>
        <v>0</v>
      </c>
      <c r="BQ90" s="290">
        <f t="shared" si="281"/>
        <v>0</v>
      </c>
      <c r="BR90" s="143">
        <v>0</v>
      </c>
      <c r="BS90" s="263">
        <v>0</v>
      </c>
      <c r="BT90" s="143">
        <v>0</v>
      </c>
      <c r="BU90" s="143">
        <v>0</v>
      </c>
      <c r="BV90" s="143">
        <v>0</v>
      </c>
      <c r="BW90" s="143">
        <v>0</v>
      </c>
      <c r="BX90" s="143">
        <v>0</v>
      </c>
      <c r="BY90" s="143">
        <v>0</v>
      </c>
      <c r="BZ90" s="143">
        <v>0</v>
      </c>
      <c r="CA90" s="143">
        <v>0</v>
      </c>
      <c r="CB90" s="143"/>
      <c r="CC90" s="143"/>
      <c r="CD90" s="290">
        <f t="shared" si="282"/>
        <v>0</v>
      </c>
      <c r="CE90" s="290">
        <v>0</v>
      </c>
      <c r="CF90" s="290">
        <v>0</v>
      </c>
      <c r="CG90" s="290">
        <v>0</v>
      </c>
      <c r="CH90" s="290">
        <v>0</v>
      </c>
      <c r="CI90" s="290">
        <v>0</v>
      </c>
      <c r="CJ90" s="290">
        <v>0</v>
      </c>
      <c r="CK90" s="290">
        <v>0</v>
      </c>
      <c r="CL90" s="290">
        <v>0</v>
      </c>
      <c r="CM90" s="290">
        <v>0</v>
      </c>
      <c r="CN90" s="290">
        <v>0</v>
      </c>
      <c r="CO90" s="290"/>
      <c r="CP90" s="290"/>
      <c r="CQ90" s="143"/>
      <c r="CR90" s="8">
        <f t="shared" si="185"/>
        <v>0</v>
      </c>
      <c r="CS90" s="8">
        <f t="shared" si="186"/>
        <v>0</v>
      </c>
      <c r="CT90" s="290">
        <f t="shared" si="283"/>
        <v>0</v>
      </c>
      <c r="CU90" s="290">
        <v>0</v>
      </c>
      <c r="CV90" s="143">
        <v>0</v>
      </c>
      <c r="CW90" s="143">
        <v>0</v>
      </c>
      <c r="CX90" s="143">
        <v>0</v>
      </c>
      <c r="CY90" s="143">
        <v>0</v>
      </c>
      <c r="CZ90" s="143">
        <v>0</v>
      </c>
      <c r="DA90" s="143">
        <v>0</v>
      </c>
      <c r="DB90" s="143">
        <v>0</v>
      </c>
      <c r="DC90" s="143">
        <v>0</v>
      </c>
      <c r="DD90" s="143">
        <v>0</v>
      </c>
      <c r="DE90" s="143"/>
      <c r="DF90" s="143"/>
      <c r="DG90" s="290">
        <f t="shared" si="284"/>
        <v>0</v>
      </c>
      <c r="DH90" s="290">
        <v>0</v>
      </c>
      <c r="DI90" s="290">
        <v>0</v>
      </c>
      <c r="DJ90" s="290">
        <v>0</v>
      </c>
      <c r="DK90" s="290">
        <v>0</v>
      </c>
      <c r="DL90" s="290">
        <v>0</v>
      </c>
      <c r="DM90" s="290">
        <v>0</v>
      </c>
      <c r="DN90" s="290">
        <v>0</v>
      </c>
      <c r="DO90" s="290">
        <v>0</v>
      </c>
      <c r="DP90" s="290">
        <v>0</v>
      </c>
      <c r="DQ90" s="290">
        <v>0</v>
      </c>
      <c r="DR90" s="290"/>
      <c r="DS90" s="290"/>
      <c r="DT90" s="143">
        <f t="shared" si="285"/>
        <v>0</v>
      </c>
      <c r="DU90" s="8">
        <f t="shared" si="187"/>
        <v>0</v>
      </c>
      <c r="DV90" s="8">
        <f t="shared" si="286"/>
        <v>0</v>
      </c>
      <c r="DW90" s="290">
        <f t="shared" si="176"/>
        <v>0</v>
      </c>
      <c r="DX90" s="290">
        <v>0</v>
      </c>
      <c r="DY90" s="143">
        <v>0</v>
      </c>
      <c r="DZ90" s="143">
        <v>0</v>
      </c>
      <c r="EA90" s="143">
        <v>0</v>
      </c>
      <c r="EB90" s="143">
        <v>0</v>
      </c>
      <c r="EC90" s="143">
        <v>0</v>
      </c>
      <c r="ED90" s="143">
        <v>0</v>
      </c>
      <c r="EE90" s="143">
        <v>0</v>
      </c>
      <c r="EF90" s="143">
        <v>0</v>
      </c>
      <c r="EG90" s="143">
        <v>0</v>
      </c>
      <c r="EH90" s="143"/>
      <c r="EI90" s="143"/>
      <c r="EJ90" s="143"/>
      <c r="EK90" s="290">
        <f t="shared" si="287"/>
        <v>0</v>
      </c>
      <c r="EL90" s="290">
        <v>0</v>
      </c>
      <c r="EM90" s="290">
        <v>0</v>
      </c>
      <c r="EN90" s="290">
        <v>0</v>
      </c>
      <c r="EO90" s="290">
        <v>0</v>
      </c>
      <c r="EP90" s="290">
        <v>0</v>
      </c>
      <c r="EQ90" s="290">
        <v>0</v>
      </c>
      <c r="ER90" s="290">
        <v>0</v>
      </c>
      <c r="ES90" s="290">
        <v>0</v>
      </c>
      <c r="ET90" s="290">
        <v>0</v>
      </c>
      <c r="EU90" s="290">
        <v>0</v>
      </c>
      <c r="EV90" s="290"/>
      <c r="EW90" s="290"/>
      <c r="EX90" s="8">
        <f t="shared" si="188"/>
        <v>0</v>
      </c>
      <c r="EY90" s="8">
        <f t="shared" si="288"/>
        <v>0</v>
      </c>
      <c r="EZ90" s="8">
        <f t="shared" si="289"/>
        <v>0</v>
      </c>
      <c r="FA90" s="290">
        <f t="shared" si="290"/>
        <v>0</v>
      </c>
      <c r="FB90" s="290">
        <v>0</v>
      </c>
      <c r="FC90" s="143">
        <v>0</v>
      </c>
      <c r="FD90" s="143">
        <v>0</v>
      </c>
      <c r="FE90" s="143">
        <v>0</v>
      </c>
      <c r="FF90" s="143">
        <v>0</v>
      </c>
      <c r="FG90" s="143">
        <v>0</v>
      </c>
      <c r="FH90" s="143">
        <v>0</v>
      </c>
      <c r="FI90" s="143">
        <v>0</v>
      </c>
      <c r="FJ90" s="143">
        <v>0</v>
      </c>
      <c r="FK90" s="143">
        <v>0</v>
      </c>
      <c r="FL90" s="143"/>
      <c r="FM90" s="143"/>
      <c r="FN90" s="8">
        <f t="shared" si="291"/>
        <v>0</v>
      </c>
      <c r="FO90" s="290">
        <v>0</v>
      </c>
      <c r="FP90" s="290">
        <v>0</v>
      </c>
      <c r="FQ90" s="290">
        <v>0</v>
      </c>
      <c r="FR90" s="290">
        <v>0</v>
      </c>
      <c r="FS90" s="290">
        <v>0</v>
      </c>
      <c r="FT90" s="290">
        <v>0</v>
      </c>
      <c r="FU90" s="290">
        <v>0</v>
      </c>
      <c r="FV90" s="290">
        <v>0</v>
      </c>
      <c r="FW90" s="290">
        <v>0</v>
      </c>
      <c r="FX90" s="290">
        <v>0</v>
      </c>
      <c r="FY90" s="290"/>
      <c r="FZ90" s="290"/>
      <c r="GA90" s="143">
        <f t="shared" si="292"/>
        <v>0</v>
      </c>
      <c r="GB90" s="8">
        <f t="shared" si="293"/>
        <v>0</v>
      </c>
      <c r="GC90" s="8">
        <f t="shared" si="294"/>
        <v>0</v>
      </c>
      <c r="GD90" s="290">
        <f t="shared" si="295"/>
        <v>0</v>
      </c>
      <c r="GE90" s="143"/>
      <c r="GF90" s="143"/>
      <c r="GG90" s="143"/>
      <c r="GH90" s="143"/>
      <c r="GI90" s="143"/>
      <c r="GJ90" s="143"/>
      <c r="GK90" s="143"/>
      <c r="GL90" s="143"/>
      <c r="GM90" s="143"/>
      <c r="GN90" s="143"/>
      <c r="GO90" s="143"/>
      <c r="GP90" s="143"/>
      <c r="GQ90" s="8">
        <f t="shared" si="296"/>
        <v>0</v>
      </c>
      <c r="GR90" s="290">
        <v>0</v>
      </c>
      <c r="GS90" s="290">
        <f>VLOOKUP(C90,'[2]Фін.рез.(витрати)'!$C$8:$V$94,20,0)</f>
        <v>0</v>
      </c>
      <c r="GT90" s="290"/>
      <c r="GU90" s="290"/>
      <c r="GV90" s="143">
        <f t="shared" si="297"/>
        <v>0</v>
      </c>
      <c r="GW90" s="8">
        <f t="shared" si="189"/>
        <v>0</v>
      </c>
      <c r="GX90" s="8">
        <f t="shared" si="190"/>
        <v>0</v>
      </c>
      <c r="GY90" s="290">
        <f t="shared" si="298"/>
        <v>2015.0800000000002</v>
      </c>
      <c r="GZ90" s="290">
        <v>178.56</v>
      </c>
      <c r="HA90" s="143">
        <v>178.56</v>
      </c>
      <c r="HB90" s="143">
        <v>178.56</v>
      </c>
      <c r="HC90" s="143">
        <v>178.56</v>
      </c>
      <c r="HD90" s="143">
        <v>178.56</v>
      </c>
      <c r="HE90" s="143">
        <v>178.56</v>
      </c>
      <c r="HF90" s="143">
        <v>235.93</v>
      </c>
      <c r="HG90" s="143">
        <v>235.93</v>
      </c>
      <c r="HH90" s="143">
        <v>235.93</v>
      </c>
      <c r="HI90" s="143">
        <v>235.93</v>
      </c>
      <c r="HJ90" s="143"/>
      <c r="HK90" s="143"/>
      <c r="HL90" s="8">
        <f t="shared" si="299"/>
        <v>1947.8305887039237</v>
      </c>
      <c r="HM90" s="290">
        <v>255.84813069629413</v>
      </c>
      <c r="HN90" s="290">
        <v>189.02230738943788</v>
      </c>
      <c r="HO90" s="290">
        <v>222.05683035248691</v>
      </c>
      <c r="HP90" s="290">
        <v>167.40538620747208</v>
      </c>
      <c r="HQ90" s="290">
        <v>189.99796807074341</v>
      </c>
      <c r="HR90" s="290">
        <v>189.54584228103579</v>
      </c>
      <c r="HS90" s="290">
        <v>174.65554817965534</v>
      </c>
      <c r="HT90" s="290">
        <v>173.63218980996751</v>
      </c>
      <c r="HU90" s="290">
        <v>195.18248917789407</v>
      </c>
      <c r="HV90" s="290">
        <v>190.48389653893682</v>
      </c>
      <c r="HW90" s="290"/>
      <c r="HX90" s="290"/>
      <c r="HY90" s="8">
        <f t="shared" si="191"/>
        <v>-67.24941129607646</v>
      </c>
      <c r="HZ90" s="8">
        <f t="shared" si="192"/>
        <v>-67.24941129607646</v>
      </c>
      <c r="IA90" s="8">
        <f t="shared" si="193"/>
        <v>0</v>
      </c>
      <c r="IB90" s="291">
        <f t="shared" si="300"/>
        <v>0</v>
      </c>
      <c r="IC90" s="291">
        <v>0</v>
      </c>
      <c r="ID90" s="150">
        <v>0</v>
      </c>
      <c r="IE90" s="150">
        <v>0</v>
      </c>
      <c r="IF90" s="291">
        <v>0</v>
      </c>
      <c r="IG90" s="291">
        <v>0</v>
      </c>
      <c r="IH90" s="291">
        <v>0</v>
      </c>
      <c r="II90" s="291">
        <v>0</v>
      </c>
      <c r="IJ90" s="291"/>
      <c r="IK90" s="291"/>
      <c r="IL90" s="291"/>
      <c r="IM90" s="291"/>
      <c r="IN90" s="291"/>
      <c r="IO90" s="88">
        <f t="shared" si="301"/>
        <v>0</v>
      </c>
      <c r="IP90" s="290">
        <v>0</v>
      </c>
      <c r="IQ90" s="290">
        <v>0</v>
      </c>
      <c r="IR90" s="290">
        <v>0</v>
      </c>
      <c r="IS90" s="290">
        <v>0</v>
      </c>
      <c r="IT90" s="290">
        <v>0</v>
      </c>
      <c r="IU90" s="290">
        <v>0</v>
      </c>
      <c r="IV90" s="290">
        <v>0</v>
      </c>
      <c r="IW90" s="290">
        <v>0</v>
      </c>
      <c r="IX90" s="290">
        <v>0</v>
      </c>
      <c r="IY90" s="290">
        <v>0</v>
      </c>
      <c r="IZ90" s="290"/>
      <c r="JA90" s="290"/>
      <c r="JB90" s="150">
        <f t="shared" si="194"/>
        <v>0</v>
      </c>
      <c r="JC90" s="88">
        <f t="shared" si="195"/>
        <v>0</v>
      </c>
      <c r="JD90" s="88">
        <f t="shared" si="196"/>
        <v>0</v>
      </c>
      <c r="JE90" s="291">
        <f t="shared" si="302"/>
        <v>0</v>
      </c>
      <c r="JF90" s="291">
        <v>0</v>
      </c>
      <c r="JG90" s="150">
        <v>0</v>
      </c>
      <c r="JH90" s="150">
        <v>0</v>
      </c>
      <c r="JI90" s="150">
        <v>0</v>
      </c>
      <c r="JJ90" s="150">
        <v>0</v>
      </c>
      <c r="JK90" s="150">
        <v>0</v>
      </c>
      <c r="JL90" s="150">
        <v>0</v>
      </c>
      <c r="JM90" s="150">
        <v>0</v>
      </c>
      <c r="JN90" s="150">
        <v>0</v>
      </c>
      <c r="JO90" s="150">
        <v>0</v>
      </c>
      <c r="JP90" s="150"/>
      <c r="JQ90" s="150"/>
      <c r="JR90" s="291">
        <f t="shared" si="303"/>
        <v>0</v>
      </c>
      <c r="JS90" s="290">
        <v>0</v>
      </c>
      <c r="JT90" s="290">
        <v>0</v>
      </c>
      <c r="JU90" s="290">
        <v>0</v>
      </c>
      <c r="JV90" s="290">
        <v>0</v>
      </c>
      <c r="JW90" s="290">
        <v>0</v>
      </c>
      <c r="JX90" s="290">
        <v>0</v>
      </c>
      <c r="JY90" s="290">
        <v>0</v>
      </c>
      <c r="JZ90" s="290">
        <v>0</v>
      </c>
      <c r="KA90" s="290">
        <v>0</v>
      </c>
      <c r="KB90" s="290">
        <v>0</v>
      </c>
      <c r="KC90" s="290"/>
      <c r="KD90" s="290"/>
      <c r="KE90" s="150">
        <f t="shared" si="197"/>
        <v>0</v>
      </c>
      <c r="KF90" s="88">
        <f t="shared" si="198"/>
        <v>0</v>
      </c>
      <c r="KG90" s="88">
        <f t="shared" si="199"/>
        <v>0</v>
      </c>
      <c r="KH90" s="291">
        <f t="shared" si="304"/>
        <v>2299.36</v>
      </c>
      <c r="KI90" s="291">
        <v>202.26</v>
      </c>
      <c r="KJ90" s="150">
        <v>202.26</v>
      </c>
      <c r="KK90" s="150">
        <v>202.26</v>
      </c>
      <c r="KL90" s="150">
        <v>202.26</v>
      </c>
      <c r="KM90" s="150">
        <v>202.26</v>
      </c>
      <c r="KN90" s="150">
        <v>202.26</v>
      </c>
      <c r="KO90" s="150">
        <v>271.45</v>
      </c>
      <c r="KP90" s="150">
        <v>271.45</v>
      </c>
      <c r="KQ90" s="150">
        <v>271.45</v>
      </c>
      <c r="KR90" s="150">
        <v>271.45</v>
      </c>
      <c r="KS90" s="150"/>
      <c r="KT90" s="150"/>
      <c r="KU90" s="88">
        <f t="shared" si="305"/>
        <v>3208.0235537154313</v>
      </c>
      <c r="KV90" s="290">
        <v>275.6978200324898</v>
      </c>
      <c r="KW90" s="290">
        <v>294.7812429138794</v>
      </c>
      <c r="KX90" s="290">
        <v>292.92067986319603</v>
      </c>
      <c r="KY90" s="290">
        <v>278.57899834241937</v>
      </c>
      <c r="KZ90" s="290">
        <v>290.62670543039468</v>
      </c>
      <c r="LA90" s="290">
        <v>374.04205609995176</v>
      </c>
      <c r="LB90" s="290">
        <v>347.14322503466491</v>
      </c>
      <c r="LC90" s="290">
        <v>344.70618846596113</v>
      </c>
      <c r="LD90" s="290">
        <v>355.4935537864925</v>
      </c>
      <c r="LE90" s="290">
        <v>354.03308374598174</v>
      </c>
      <c r="LF90" s="290"/>
      <c r="LG90" s="290"/>
      <c r="LH90" s="150">
        <f t="shared" si="306"/>
        <v>908.66355371543114</v>
      </c>
      <c r="LI90" s="88">
        <f t="shared" si="200"/>
        <v>0</v>
      </c>
      <c r="LJ90" s="88">
        <f t="shared" si="201"/>
        <v>908.66355371543114</v>
      </c>
      <c r="LK90" s="88">
        <f t="shared" si="307"/>
        <v>0</v>
      </c>
      <c r="LL90" s="150"/>
      <c r="LM90" s="150"/>
      <c r="LN90" s="150"/>
      <c r="LO90" s="150"/>
      <c r="LP90" s="150"/>
      <c r="LQ90" s="150"/>
      <c r="LR90" s="150"/>
      <c r="LS90" s="150"/>
      <c r="LT90" s="150"/>
      <c r="LU90" s="150"/>
      <c r="LV90" s="150"/>
      <c r="LW90" s="150"/>
      <c r="LX90" s="88">
        <f t="shared" si="202"/>
        <v>0</v>
      </c>
      <c r="LY90" s="150"/>
      <c r="LZ90" s="150"/>
      <c r="MA90" s="150"/>
      <c r="MB90" s="150"/>
      <c r="MC90" s="150"/>
      <c r="MD90" s="150"/>
      <c r="ME90" s="150"/>
      <c r="MF90" s="150"/>
      <c r="MG90" s="150"/>
      <c r="MH90" s="150"/>
      <c r="MI90" s="150"/>
      <c r="MJ90" s="291">
        <v>0</v>
      </c>
      <c r="MK90" s="150"/>
      <c r="ML90" s="88">
        <f t="shared" si="203"/>
        <v>0</v>
      </c>
      <c r="MM90" s="88">
        <f t="shared" si="204"/>
        <v>0</v>
      </c>
      <c r="MN90" s="88">
        <f t="shared" si="308"/>
        <v>11822.579999999998</v>
      </c>
      <c r="MO90" s="88">
        <v>1039.23</v>
      </c>
      <c r="MP90" s="150">
        <v>1039.23</v>
      </c>
      <c r="MQ90" s="150">
        <v>1039.23</v>
      </c>
      <c r="MR90" s="150">
        <v>1039.23</v>
      </c>
      <c r="MS90" s="150">
        <v>1039.23</v>
      </c>
      <c r="MT90" s="150">
        <v>1039.23</v>
      </c>
      <c r="MU90" s="150">
        <v>1396.8</v>
      </c>
      <c r="MV90" s="150">
        <v>1396.8</v>
      </c>
      <c r="MW90" s="150">
        <v>1396.8</v>
      </c>
      <c r="MX90" s="150">
        <v>1396.8</v>
      </c>
      <c r="MY90" s="150"/>
      <c r="MZ90" s="150"/>
      <c r="NA90" s="88">
        <f t="shared" si="309"/>
        <v>50557.61058784552</v>
      </c>
      <c r="NB90" s="8">
        <v>0</v>
      </c>
      <c r="NC90" s="8">
        <v>0</v>
      </c>
      <c r="ND90" s="8">
        <v>0</v>
      </c>
      <c r="NE90" s="8">
        <v>0</v>
      </c>
      <c r="NF90" s="8">
        <v>0</v>
      </c>
      <c r="NG90" s="8">
        <v>0</v>
      </c>
      <c r="NH90" s="8">
        <v>0</v>
      </c>
      <c r="NI90" s="8">
        <v>0</v>
      </c>
      <c r="NJ90" s="8">
        <v>47365.673847245635</v>
      </c>
      <c r="NK90" s="8">
        <v>3191.9367405998828</v>
      </c>
      <c r="NL90" s="8"/>
      <c r="NM90" s="8"/>
      <c r="NN90" s="150">
        <f t="shared" si="310"/>
        <v>38735.030587845526</v>
      </c>
      <c r="NO90" s="88">
        <f t="shared" si="205"/>
        <v>0</v>
      </c>
      <c r="NP90" s="88">
        <f t="shared" si="206"/>
        <v>38735.030587845526</v>
      </c>
      <c r="NQ90" s="86">
        <f t="shared" si="207"/>
        <v>0</v>
      </c>
      <c r="NR90" s="289">
        <f t="shared" si="208"/>
        <v>0</v>
      </c>
      <c r="NS90" s="288">
        <f t="shared" si="209"/>
        <v>0</v>
      </c>
      <c r="NT90" s="88">
        <f t="shared" si="210"/>
        <v>0</v>
      </c>
      <c r="NU90" s="88">
        <f t="shared" si="211"/>
        <v>0</v>
      </c>
      <c r="NV90" s="290">
        <f t="shared" si="311"/>
        <v>0</v>
      </c>
      <c r="NW90" s="290">
        <v>0</v>
      </c>
      <c r="NX90" s="143">
        <v>0</v>
      </c>
      <c r="NY90" s="143">
        <v>0</v>
      </c>
      <c r="NZ90" s="290">
        <v>0</v>
      </c>
      <c r="OA90" s="290">
        <v>0</v>
      </c>
      <c r="OB90" s="290">
        <v>0</v>
      </c>
      <c r="OC90" s="290">
        <v>0</v>
      </c>
      <c r="OD90" s="290">
        <v>0</v>
      </c>
      <c r="OE90" s="290">
        <v>0</v>
      </c>
      <c r="OF90" s="290">
        <v>0</v>
      </c>
      <c r="OG90" s="290"/>
      <c r="OH90" s="290"/>
      <c r="OI90" s="8">
        <f t="shared" si="312"/>
        <v>0</v>
      </c>
      <c r="OJ90" s="8">
        <v>0</v>
      </c>
      <c r="OK90" s="8">
        <v>0</v>
      </c>
      <c r="OL90" s="8">
        <v>0</v>
      </c>
      <c r="OM90" s="8"/>
      <c r="ON90" s="8">
        <v>0</v>
      </c>
      <c r="OO90" s="8">
        <v>0</v>
      </c>
      <c r="OP90" s="8">
        <v>0</v>
      </c>
      <c r="OQ90" s="8">
        <v>0</v>
      </c>
      <c r="OR90" s="8">
        <v>0</v>
      </c>
      <c r="OS90" s="8">
        <v>0</v>
      </c>
      <c r="OT90" s="8"/>
      <c r="OU90" s="8"/>
      <c r="OV90" s="143">
        <f t="shared" si="313"/>
        <v>0</v>
      </c>
      <c r="OW90" s="8">
        <f t="shared" si="212"/>
        <v>0</v>
      </c>
      <c r="OX90" s="8">
        <f t="shared" si="213"/>
        <v>0</v>
      </c>
      <c r="OY90" s="290">
        <f t="shared" si="314"/>
        <v>0</v>
      </c>
      <c r="OZ90" s="290">
        <v>0</v>
      </c>
      <c r="PA90" s="143">
        <v>0</v>
      </c>
      <c r="PB90" s="143">
        <v>0</v>
      </c>
      <c r="PC90" s="143">
        <v>0</v>
      </c>
      <c r="PD90" s="143">
        <v>0</v>
      </c>
      <c r="PE90" s="143">
        <v>0</v>
      </c>
      <c r="PF90" s="143">
        <v>0</v>
      </c>
      <c r="PG90" s="143">
        <v>0</v>
      </c>
      <c r="PH90" s="143">
        <v>0</v>
      </c>
      <c r="PI90" s="143">
        <v>0</v>
      </c>
      <c r="PJ90" s="143"/>
      <c r="PK90" s="143"/>
      <c r="PL90" s="8">
        <f t="shared" si="315"/>
        <v>0</v>
      </c>
      <c r="PM90" s="290">
        <v>0</v>
      </c>
      <c r="PN90" s="290">
        <v>0</v>
      </c>
      <c r="PO90" s="290">
        <v>0</v>
      </c>
      <c r="PP90" s="290">
        <v>0</v>
      </c>
      <c r="PQ90" s="290">
        <v>0</v>
      </c>
      <c r="PR90" s="290">
        <v>0</v>
      </c>
      <c r="PS90" s="290">
        <v>0</v>
      </c>
      <c r="PT90" s="290">
        <v>0</v>
      </c>
      <c r="PU90" s="290">
        <v>0</v>
      </c>
      <c r="PV90" s="290">
        <v>0</v>
      </c>
      <c r="PW90" s="290"/>
      <c r="PX90" s="290"/>
      <c r="PY90" s="143">
        <f t="shared" si="316"/>
        <v>0</v>
      </c>
      <c r="PZ90" s="8">
        <f t="shared" si="214"/>
        <v>0</v>
      </c>
      <c r="QA90" s="8">
        <f t="shared" si="215"/>
        <v>0</v>
      </c>
      <c r="QB90" s="290">
        <f t="shared" si="317"/>
        <v>0</v>
      </c>
      <c r="QC90" s="290">
        <v>0</v>
      </c>
      <c r="QD90" s="143">
        <v>0</v>
      </c>
      <c r="QE90" s="143">
        <v>0</v>
      </c>
      <c r="QF90" s="143">
        <v>0</v>
      </c>
      <c r="QG90" s="143">
        <v>0</v>
      </c>
      <c r="QH90" s="143">
        <v>0</v>
      </c>
      <c r="QI90" s="143">
        <v>0</v>
      </c>
      <c r="QJ90" s="143">
        <v>0</v>
      </c>
      <c r="QK90" s="143">
        <v>0</v>
      </c>
      <c r="QL90" s="143">
        <v>0</v>
      </c>
      <c r="QM90" s="143"/>
      <c r="QN90" s="143"/>
      <c r="QO90" s="8">
        <f t="shared" si="318"/>
        <v>0</v>
      </c>
      <c r="QP90" s="290">
        <v>0</v>
      </c>
      <c r="QQ90" s="290">
        <v>0</v>
      </c>
      <c r="QR90" s="290">
        <v>0</v>
      </c>
      <c r="QS90" s="290"/>
      <c r="QT90" s="290">
        <v>0</v>
      </c>
      <c r="QU90" s="290"/>
      <c r="QV90" s="290"/>
      <c r="QW90" s="290">
        <v>0</v>
      </c>
      <c r="QX90" s="290"/>
      <c r="QY90" s="290">
        <v>0</v>
      </c>
      <c r="QZ90" s="290"/>
      <c r="RA90" s="290"/>
      <c r="RB90" s="143">
        <f t="shared" si="319"/>
        <v>0</v>
      </c>
      <c r="RC90" s="8">
        <f t="shared" si="216"/>
        <v>0</v>
      </c>
      <c r="RD90" s="8">
        <f t="shared" si="217"/>
        <v>0</v>
      </c>
      <c r="RE90" s="290">
        <f t="shared" si="320"/>
        <v>0</v>
      </c>
      <c r="RF90" s="8">
        <v>0</v>
      </c>
      <c r="RG90" s="143">
        <v>0</v>
      </c>
      <c r="RH90" s="143">
        <v>0</v>
      </c>
      <c r="RI90" s="143">
        <v>0</v>
      </c>
      <c r="RJ90" s="143">
        <v>0</v>
      </c>
      <c r="RK90" s="143">
        <v>0</v>
      </c>
      <c r="RL90" s="292">
        <v>0</v>
      </c>
      <c r="RM90" s="143">
        <v>0</v>
      </c>
      <c r="RN90" s="143">
        <v>0</v>
      </c>
      <c r="RO90" s="143">
        <v>0</v>
      </c>
      <c r="RP90" s="143"/>
      <c r="RQ90" s="143"/>
      <c r="RR90" s="8">
        <f t="shared" si="321"/>
        <v>0</v>
      </c>
      <c r="RS90" s="290">
        <v>0</v>
      </c>
      <c r="RT90" s="290"/>
      <c r="RU90" s="290">
        <v>0</v>
      </c>
      <c r="RV90" s="290">
        <v>0</v>
      </c>
      <c r="RW90" s="290">
        <v>0</v>
      </c>
      <c r="RX90" s="290">
        <v>0</v>
      </c>
      <c r="RY90" s="290"/>
      <c r="RZ90" s="290">
        <v>0</v>
      </c>
      <c r="SA90" s="290">
        <v>0</v>
      </c>
      <c r="SB90" s="290">
        <v>0</v>
      </c>
      <c r="SC90" s="290"/>
      <c r="SD90" s="290"/>
      <c r="SE90" s="8">
        <f t="shared" si="218"/>
        <v>0</v>
      </c>
      <c r="SF90" s="8">
        <f t="shared" si="219"/>
        <v>0</v>
      </c>
      <c r="SG90" s="8">
        <f t="shared" si="220"/>
        <v>0</v>
      </c>
      <c r="SH90" s="290">
        <f t="shared" si="322"/>
        <v>0</v>
      </c>
      <c r="SI90" s="290">
        <v>0</v>
      </c>
      <c r="SJ90" s="143">
        <v>0</v>
      </c>
      <c r="SK90" s="143">
        <v>0</v>
      </c>
      <c r="SL90" s="143">
        <v>0</v>
      </c>
      <c r="SM90" s="143">
        <v>0</v>
      </c>
      <c r="SN90" s="143">
        <v>0</v>
      </c>
      <c r="SO90" s="143">
        <v>0</v>
      </c>
      <c r="SP90" s="143">
        <v>0</v>
      </c>
      <c r="SQ90" s="143">
        <v>0</v>
      </c>
      <c r="SR90" s="143">
        <v>0</v>
      </c>
      <c r="SS90" s="143"/>
      <c r="ST90" s="143"/>
      <c r="SU90" s="8">
        <f t="shared" si="323"/>
        <v>0</v>
      </c>
      <c r="SV90" s="290">
        <v>0</v>
      </c>
      <c r="SW90" s="290">
        <v>0</v>
      </c>
      <c r="SX90" s="290">
        <v>0</v>
      </c>
      <c r="SY90" s="290">
        <v>0</v>
      </c>
      <c r="SZ90" s="290">
        <v>0</v>
      </c>
      <c r="TA90" s="290"/>
      <c r="TB90" s="290"/>
      <c r="TC90" s="290">
        <v>0</v>
      </c>
      <c r="TD90" s="290">
        <v>0</v>
      </c>
      <c r="TE90" s="290">
        <f>VLOOKUP(C90,'[2]Фін.рез.(витрати)'!$C$8:$AH$94,32,0)</f>
        <v>0</v>
      </c>
      <c r="TF90" s="290"/>
      <c r="TG90" s="290"/>
      <c r="TH90" s="8">
        <f t="shared" si="221"/>
        <v>0</v>
      </c>
      <c r="TI90" s="8">
        <f t="shared" si="222"/>
        <v>0</v>
      </c>
      <c r="TJ90" s="8">
        <f t="shared" si="223"/>
        <v>0</v>
      </c>
      <c r="TK90" s="290">
        <f t="shared" si="324"/>
        <v>0</v>
      </c>
      <c r="TL90" s="290">
        <v>0</v>
      </c>
      <c r="TM90" s="143">
        <v>0</v>
      </c>
      <c r="TN90" s="143">
        <v>0</v>
      </c>
      <c r="TO90" s="143">
        <v>0</v>
      </c>
      <c r="TP90" s="143">
        <v>0</v>
      </c>
      <c r="TQ90" s="143">
        <v>0</v>
      </c>
      <c r="TR90" s="143">
        <v>0</v>
      </c>
      <c r="TS90" s="143">
        <v>0</v>
      </c>
      <c r="TT90" s="143">
        <v>0</v>
      </c>
      <c r="TU90" s="143">
        <v>0</v>
      </c>
      <c r="TV90" s="143"/>
      <c r="TW90" s="143"/>
      <c r="TX90" s="8">
        <f t="shared" si="325"/>
        <v>0</v>
      </c>
      <c r="TY90" s="290">
        <v>0</v>
      </c>
      <c r="TZ90" s="290">
        <v>0</v>
      </c>
      <c r="UA90" s="290">
        <v>0</v>
      </c>
      <c r="UB90" s="290">
        <v>0</v>
      </c>
      <c r="UC90" s="290">
        <v>0</v>
      </c>
      <c r="UD90" s="290">
        <v>0</v>
      </c>
      <c r="UE90" s="290">
        <v>0</v>
      </c>
      <c r="UF90" s="290">
        <v>0</v>
      </c>
      <c r="UG90" s="290">
        <v>0</v>
      </c>
      <c r="UH90" s="290">
        <f>VLOOKUP(C90,'[2]Фін.рез.(витрати)'!$C$8:$AI$94,33,0)</f>
        <v>0</v>
      </c>
      <c r="UI90" s="290"/>
      <c r="UJ90" s="290"/>
      <c r="UK90" s="8">
        <f t="shared" si="224"/>
        <v>0</v>
      </c>
      <c r="UL90" s="8">
        <f t="shared" si="225"/>
        <v>0</v>
      </c>
      <c r="UM90" s="8">
        <f t="shared" si="226"/>
        <v>0</v>
      </c>
      <c r="UN90" s="290">
        <f t="shared" si="326"/>
        <v>0</v>
      </c>
      <c r="UO90" s="290">
        <v>0</v>
      </c>
      <c r="UP90" s="143">
        <v>0</v>
      </c>
      <c r="UQ90" s="143">
        <v>0</v>
      </c>
      <c r="UR90" s="143">
        <v>0</v>
      </c>
      <c r="US90" s="143">
        <v>0</v>
      </c>
      <c r="UT90" s="143">
        <v>0</v>
      </c>
      <c r="UU90" s="143">
        <v>0</v>
      </c>
      <c r="UV90" s="143">
        <v>0</v>
      </c>
      <c r="UW90" s="143">
        <v>0</v>
      </c>
      <c r="UX90" s="143">
        <v>0</v>
      </c>
      <c r="UY90" s="143"/>
      <c r="UZ90" s="143"/>
      <c r="VA90" s="8">
        <f t="shared" si="227"/>
        <v>0</v>
      </c>
      <c r="VB90" s="143"/>
      <c r="VC90" s="143"/>
      <c r="VD90" s="143"/>
      <c r="VE90" s="143"/>
      <c r="VF90" s="143"/>
      <c r="VG90" s="143"/>
      <c r="VH90" s="143"/>
      <c r="VI90" s="143"/>
      <c r="VJ90" s="143"/>
      <c r="VK90" s="143"/>
      <c r="VL90" s="143"/>
      <c r="VM90" s="143"/>
      <c r="VN90" s="8">
        <f t="shared" si="228"/>
        <v>0</v>
      </c>
      <c r="VO90" s="8">
        <f t="shared" si="229"/>
        <v>0</v>
      </c>
      <c r="VP90" s="8">
        <f t="shared" si="230"/>
        <v>0</v>
      </c>
      <c r="VQ90" s="88">
        <f t="shared" si="231"/>
        <v>0</v>
      </c>
      <c r="VR90" s="150"/>
      <c r="VS90" s="150"/>
      <c r="VT90" s="150"/>
      <c r="VU90" s="150"/>
      <c r="VV90" s="150"/>
      <c r="VW90" s="150"/>
      <c r="VX90" s="150"/>
      <c r="VY90" s="150"/>
      <c r="VZ90" s="150"/>
      <c r="WA90" s="150"/>
      <c r="WB90" s="150"/>
      <c r="WC90" s="150"/>
      <c r="WD90" s="88">
        <f t="shared" si="232"/>
        <v>0</v>
      </c>
      <c r="WE90" s="143"/>
      <c r="WF90" s="143"/>
      <c r="WG90" s="143"/>
      <c r="WH90" s="143"/>
      <c r="WI90" s="143"/>
      <c r="WJ90" s="143"/>
      <c r="WK90" s="143"/>
      <c r="WL90" s="143"/>
      <c r="WM90" s="143"/>
      <c r="WN90" s="143"/>
      <c r="WO90" s="143"/>
      <c r="WP90" s="143"/>
      <c r="WQ90" s="88">
        <f t="shared" si="233"/>
        <v>0</v>
      </c>
      <c r="WR90" s="88">
        <f t="shared" si="234"/>
        <v>0</v>
      </c>
      <c r="WS90" s="88">
        <f t="shared" si="235"/>
        <v>0</v>
      </c>
      <c r="WT90" s="291">
        <f t="shared" si="327"/>
        <v>2969.62</v>
      </c>
      <c r="WU90" s="291">
        <v>252.95</v>
      </c>
      <c r="WV90" s="150">
        <v>252.95</v>
      </c>
      <c r="WW90" s="150">
        <v>252.95</v>
      </c>
      <c r="WX90" s="150">
        <v>252.95</v>
      </c>
      <c r="WY90" s="150">
        <v>252.95</v>
      </c>
      <c r="WZ90" s="150">
        <v>252.95</v>
      </c>
      <c r="XA90" s="150">
        <v>362.98</v>
      </c>
      <c r="XB90" s="150">
        <v>362.98</v>
      </c>
      <c r="XC90" s="150">
        <v>362.98</v>
      </c>
      <c r="XD90" s="150">
        <v>362.98</v>
      </c>
      <c r="XE90" s="150"/>
      <c r="XF90" s="150"/>
      <c r="XG90" s="291">
        <f t="shared" si="328"/>
        <v>1205.9940836023616</v>
      </c>
      <c r="XH90" s="290">
        <v>84.389269992554347</v>
      </c>
      <c r="XI90" s="290">
        <v>0.84072569388817975</v>
      </c>
      <c r="XJ90" s="290"/>
      <c r="XK90" s="290">
        <v>0</v>
      </c>
      <c r="XL90" s="290">
        <v>89.303293276081945</v>
      </c>
      <c r="XM90" s="290">
        <v>117.889493188755</v>
      </c>
      <c r="XN90" s="290">
        <v>101.65762626746738</v>
      </c>
      <c r="XO90" s="290">
        <v>365.84937152855514</v>
      </c>
      <c r="XP90" s="290">
        <v>79.904893553335953</v>
      </c>
      <c r="XQ90" s="290">
        <f>VLOOKUP(C90,'[2]Фін.рез.(витрати)'!$C$8:$AL$94,36,0)</f>
        <v>366.15941010172361</v>
      </c>
      <c r="XR90" s="290"/>
      <c r="XS90" s="290"/>
      <c r="XT90" s="88">
        <f t="shared" si="236"/>
        <v>-1763.6259163976383</v>
      </c>
      <c r="XU90" s="88">
        <f t="shared" si="237"/>
        <v>-1763.6259163976383</v>
      </c>
      <c r="XV90" s="88">
        <f t="shared" si="238"/>
        <v>0</v>
      </c>
      <c r="XW90" s="291">
        <f t="shared" si="329"/>
        <v>0</v>
      </c>
      <c r="XX90" s="291">
        <v>0</v>
      </c>
      <c r="XY90" s="150">
        <v>0</v>
      </c>
      <c r="XZ90" s="150">
        <v>0</v>
      </c>
      <c r="YA90" s="150">
        <v>0</v>
      </c>
      <c r="YB90" s="150">
        <v>0</v>
      </c>
      <c r="YC90" s="150">
        <v>0</v>
      </c>
      <c r="YD90" s="150">
        <v>0</v>
      </c>
      <c r="YE90" s="150">
        <v>0</v>
      </c>
      <c r="YF90" s="150">
        <v>0</v>
      </c>
      <c r="YG90" s="150">
        <v>0</v>
      </c>
      <c r="YH90" s="150"/>
      <c r="YI90" s="150"/>
      <c r="YJ90" s="88">
        <f t="shared" si="330"/>
        <v>0</v>
      </c>
      <c r="YK90" s="290">
        <v>0</v>
      </c>
      <c r="YL90" s="290">
        <v>0</v>
      </c>
      <c r="YM90" s="290">
        <v>0</v>
      </c>
      <c r="YN90" s="290">
        <v>0</v>
      </c>
      <c r="YO90" s="290">
        <v>0</v>
      </c>
      <c r="YP90" s="290">
        <v>0</v>
      </c>
      <c r="YQ90" s="290">
        <v>0</v>
      </c>
      <c r="YR90" s="290">
        <v>0</v>
      </c>
      <c r="YS90" s="290">
        <v>0</v>
      </c>
      <c r="YT90" s="290">
        <f>VLOOKUP(C90,'[2]Фін.рез.(витрати)'!$C$8:$AM$94,37,0)</f>
        <v>0</v>
      </c>
      <c r="YU90" s="290"/>
      <c r="YV90" s="290"/>
      <c r="YW90" s="143">
        <f t="shared" si="331"/>
        <v>0</v>
      </c>
      <c r="YX90" s="88">
        <f t="shared" si="239"/>
        <v>0</v>
      </c>
      <c r="YY90" s="88">
        <f t="shared" si="240"/>
        <v>0</v>
      </c>
      <c r="YZ90" s="291">
        <f t="shared" si="332"/>
        <v>1554.5999999999997</v>
      </c>
      <c r="ZA90" s="291">
        <v>147.06</v>
      </c>
      <c r="ZB90" s="150">
        <v>147.06</v>
      </c>
      <c r="ZC90" s="150">
        <v>147.06</v>
      </c>
      <c r="ZD90" s="150">
        <v>147.06</v>
      </c>
      <c r="ZE90" s="150">
        <v>147.06</v>
      </c>
      <c r="ZF90" s="150">
        <v>147.06</v>
      </c>
      <c r="ZG90" s="150">
        <v>168.06</v>
      </c>
      <c r="ZH90" s="150">
        <v>168.06</v>
      </c>
      <c r="ZI90" s="150">
        <v>168.06</v>
      </c>
      <c r="ZJ90" s="150">
        <v>168.06</v>
      </c>
      <c r="ZK90" s="150"/>
      <c r="ZL90" s="150"/>
      <c r="ZM90" s="88">
        <f t="shared" si="333"/>
        <v>552.53021516142064</v>
      </c>
      <c r="ZN90" s="291"/>
      <c r="ZO90" s="290">
        <v>86.947351232449932</v>
      </c>
      <c r="ZP90" s="290">
        <v>282.36877778242763</v>
      </c>
      <c r="ZQ90" s="290">
        <v>183.21408614654305</v>
      </c>
      <c r="ZR90" s="290"/>
      <c r="ZS90" s="290"/>
      <c r="ZT90" s="290"/>
      <c r="ZU90" s="290"/>
      <c r="ZV90" s="290"/>
      <c r="ZW90" s="290"/>
      <c r="ZX90" s="290"/>
      <c r="ZY90" s="290"/>
      <c r="ZZ90" s="88">
        <f t="shared" si="241"/>
        <v>-1002.069784838579</v>
      </c>
      <c r="AAA90" s="88">
        <f t="shared" si="242"/>
        <v>-1002.069784838579</v>
      </c>
      <c r="AAB90" s="88">
        <f t="shared" si="243"/>
        <v>0</v>
      </c>
      <c r="AAC90" s="291">
        <f t="shared" si="334"/>
        <v>0</v>
      </c>
      <c r="AAD90" s="291">
        <v>0</v>
      </c>
      <c r="AAE90" s="150">
        <v>0</v>
      </c>
      <c r="AAF90" s="150">
        <v>0</v>
      </c>
      <c r="AAG90" s="150">
        <v>0</v>
      </c>
      <c r="AAH90" s="150">
        <v>0</v>
      </c>
      <c r="AAI90" s="150">
        <v>0</v>
      </c>
      <c r="AAJ90" s="150">
        <v>0</v>
      </c>
      <c r="AAK90" s="150">
        <v>0</v>
      </c>
      <c r="AAL90" s="150">
        <v>0</v>
      </c>
      <c r="AAM90" s="150">
        <v>0</v>
      </c>
      <c r="AAN90" s="150"/>
      <c r="AAO90" s="150"/>
      <c r="AAP90" s="88">
        <f t="shared" si="335"/>
        <v>0</v>
      </c>
      <c r="AAQ90" s="290">
        <v>0</v>
      </c>
      <c r="AAR90" s="290">
        <v>0</v>
      </c>
      <c r="AAS90" s="290">
        <v>0</v>
      </c>
      <c r="AAT90" s="290">
        <v>0</v>
      </c>
      <c r="AAU90" s="290">
        <v>0</v>
      </c>
      <c r="AAV90" s="290">
        <v>0</v>
      </c>
      <c r="AAW90" s="290">
        <v>0</v>
      </c>
      <c r="AAX90" s="290">
        <v>0</v>
      </c>
      <c r="AAY90" s="290">
        <v>0</v>
      </c>
      <c r="AAZ90" s="290">
        <f>VLOOKUP(C90,'[2]Фін.рез.(витрати)'!$C$8:$AO$94,39,0)</f>
        <v>0</v>
      </c>
      <c r="ABA90" s="290"/>
      <c r="ABB90" s="290"/>
      <c r="ABC90" s="88">
        <f t="shared" si="244"/>
        <v>0</v>
      </c>
      <c r="ABD90" s="88">
        <f t="shared" si="245"/>
        <v>0</v>
      </c>
      <c r="ABE90" s="88">
        <f t="shared" si="246"/>
        <v>0</v>
      </c>
      <c r="ABF90" s="291">
        <f t="shared" si="336"/>
        <v>0</v>
      </c>
      <c r="ABG90" s="291">
        <v>0</v>
      </c>
      <c r="ABH90" s="150">
        <v>0</v>
      </c>
      <c r="ABI90" s="150">
        <v>0</v>
      </c>
      <c r="ABJ90" s="150">
        <v>0</v>
      </c>
      <c r="ABK90" s="150">
        <v>0</v>
      </c>
      <c r="ABL90" s="150">
        <v>0</v>
      </c>
      <c r="ABM90" s="150">
        <v>0</v>
      </c>
      <c r="ABN90" s="150">
        <v>0</v>
      </c>
      <c r="ABO90" s="150">
        <v>0</v>
      </c>
      <c r="ABP90" s="150">
        <v>0</v>
      </c>
      <c r="ABQ90" s="150"/>
      <c r="ABR90" s="150"/>
      <c r="ABS90" s="88">
        <f t="shared" si="337"/>
        <v>0</v>
      </c>
      <c r="ABT90" s="290">
        <v>0</v>
      </c>
      <c r="ABU90" s="290"/>
      <c r="ABV90" s="290"/>
      <c r="ABW90" s="290"/>
      <c r="ABX90" s="290"/>
      <c r="ABY90" s="290"/>
      <c r="ABZ90" s="290"/>
      <c r="ACA90" s="290">
        <v>0</v>
      </c>
      <c r="ACB90" s="290">
        <v>0</v>
      </c>
      <c r="ACC90" s="290">
        <f>VLOOKUP(C90,'[2]Фін.рез.(витрати)'!$C$8:$AP$94,40,0)</f>
        <v>0</v>
      </c>
      <c r="ACD90" s="290"/>
      <c r="ACE90" s="290"/>
      <c r="ACF90" s="88">
        <f t="shared" si="247"/>
        <v>0</v>
      </c>
      <c r="ACG90" s="88">
        <f t="shared" si="248"/>
        <v>0</v>
      </c>
      <c r="ACH90" s="88">
        <f t="shared" si="249"/>
        <v>0</v>
      </c>
      <c r="ACI90" s="86">
        <f t="shared" si="250"/>
        <v>2569.0200000000009</v>
      </c>
      <c r="ACJ90" s="88">
        <f t="shared" si="251"/>
        <v>385.88364751836002</v>
      </c>
      <c r="ACK90" s="288">
        <f t="shared" si="252"/>
        <v>-2183.1363524816406</v>
      </c>
      <c r="ACL90" s="88">
        <f t="shared" si="253"/>
        <v>-2183.1363524816406</v>
      </c>
      <c r="ACM90" s="88">
        <f t="shared" si="254"/>
        <v>0</v>
      </c>
      <c r="ACN90" s="290">
        <f t="shared" si="338"/>
        <v>2569.0200000000009</v>
      </c>
      <c r="ACO90" s="290">
        <v>395.83</v>
      </c>
      <c r="ACP90" s="143">
        <v>395.83</v>
      </c>
      <c r="ACQ90" s="143">
        <v>395.83</v>
      </c>
      <c r="ACR90" s="143">
        <v>395.83</v>
      </c>
      <c r="ACS90" s="143">
        <v>395.83</v>
      </c>
      <c r="ACT90" s="143">
        <v>395.83</v>
      </c>
      <c r="ACU90" s="143">
        <v>48.51</v>
      </c>
      <c r="ACV90" s="143">
        <v>48.51</v>
      </c>
      <c r="ACW90" s="143">
        <v>48.51</v>
      </c>
      <c r="ACX90" s="143">
        <v>48.51</v>
      </c>
      <c r="ACY90" s="143"/>
      <c r="ACZ90" s="143"/>
      <c r="ADA90" s="8">
        <f t="shared" si="339"/>
        <v>385.88364751836002</v>
      </c>
      <c r="ADB90" s="290">
        <v>30.584966220000002</v>
      </c>
      <c r="ADC90" s="290">
        <v>40.964180759999998</v>
      </c>
      <c r="ADD90" s="290">
        <v>27.99457452</v>
      </c>
      <c r="ADE90" s="290">
        <v>35.212200840000001</v>
      </c>
      <c r="ADF90" s="290">
        <v>21.772056978360002</v>
      </c>
      <c r="ADG90" s="290">
        <v>20.424554999999998</v>
      </c>
      <c r="ADH90" s="290">
        <v>15.958584</v>
      </c>
      <c r="ADI90" s="290">
        <v>16.493655</v>
      </c>
      <c r="ADJ90" s="290">
        <v>161.1234072</v>
      </c>
      <c r="ADK90" s="290">
        <f>VLOOKUP(C90,'[2]Фін.рез.(витрати)'!$C$8:$AR$94,42,0)</f>
        <v>15.355467000000001</v>
      </c>
      <c r="ADL90" s="290"/>
      <c r="ADM90" s="290"/>
      <c r="ADN90" s="8">
        <f t="shared" si="255"/>
        <v>-2183.1363524816406</v>
      </c>
      <c r="ADO90" s="8">
        <f t="shared" si="256"/>
        <v>-2183.1363524816406</v>
      </c>
      <c r="ADP90" s="8">
        <f t="shared" si="257"/>
        <v>0</v>
      </c>
      <c r="ADQ90" s="290">
        <f t="shared" si="340"/>
        <v>0</v>
      </c>
      <c r="ADR90" s="290">
        <v>0</v>
      </c>
      <c r="ADS90" s="143">
        <v>0</v>
      </c>
      <c r="ADT90" s="143">
        <v>0</v>
      </c>
      <c r="ADU90" s="143">
        <v>0</v>
      </c>
      <c r="ADV90" s="143">
        <v>0</v>
      </c>
      <c r="ADW90" s="143">
        <v>0</v>
      </c>
      <c r="ADX90" s="143">
        <v>0</v>
      </c>
      <c r="ADY90" s="143">
        <v>0</v>
      </c>
      <c r="ADZ90" s="143">
        <v>0</v>
      </c>
      <c r="AEA90" s="143">
        <v>0</v>
      </c>
      <c r="AEB90" s="143"/>
      <c r="AEC90" s="143"/>
      <c r="AED90" s="8">
        <f t="shared" si="341"/>
        <v>0</v>
      </c>
      <c r="AEE90" s="290">
        <v>0</v>
      </c>
      <c r="AEF90" s="290">
        <v>0</v>
      </c>
      <c r="AEG90" s="290">
        <v>0</v>
      </c>
      <c r="AEH90" s="290">
        <v>0</v>
      </c>
      <c r="AEI90" s="290">
        <v>0</v>
      </c>
      <c r="AEJ90" s="290">
        <v>0</v>
      </c>
      <c r="AEK90" s="290">
        <v>0</v>
      </c>
      <c r="AEL90" s="290">
        <v>0</v>
      </c>
      <c r="AEM90" s="290">
        <v>0</v>
      </c>
      <c r="AEN90" s="290">
        <f>VLOOKUP(C90,'[2]Фін.рез.(витрати)'!$C$8:$AS$94,43,0)</f>
        <v>0</v>
      </c>
      <c r="AEO90" s="290"/>
      <c r="AEP90" s="290"/>
      <c r="AEQ90" s="8">
        <f t="shared" si="258"/>
        <v>0</v>
      </c>
      <c r="AER90" s="8">
        <f t="shared" si="259"/>
        <v>0</v>
      </c>
      <c r="AES90" s="8">
        <f t="shared" si="260"/>
        <v>0</v>
      </c>
      <c r="AET90" s="290">
        <f t="shared" si="342"/>
        <v>0</v>
      </c>
      <c r="AEU90" s="290"/>
      <c r="AEV90" s="143"/>
      <c r="AEW90" s="143"/>
      <c r="AEX90" s="143"/>
      <c r="AEY90" s="143"/>
      <c r="AEZ90" s="143"/>
      <c r="AFA90" s="143"/>
      <c r="AFB90" s="143"/>
      <c r="AFC90" s="143"/>
      <c r="AFD90" s="143"/>
      <c r="AFE90" s="143"/>
      <c r="AFF90" s="143"/>
      <c r="AFG90" s="8">
        <f t="shared" si="343"/>
        <v>0</v>
      </c>
      <c r="AFH90" s="290"/>
      <c r="AFI90" s="290"/>
      <c r="AFJ90" s="290"/>
      <c r="AFK90" s="290"/>
      <c r="AFL90" s="290"/>
      <c r="AFM90" s="290"/>
      <c r="AFN90" s="290"/>
      <c r="AFO90" s="290"/>
      <c r="AFP90" s="290"/>
      <c r="AFQ90" s="290"/>
      <c r="AFR90" s="290"/>
      <c r="AFS90" s="290"/>
      <c r="AFT90" s="8">
        <f t="shared" si="261"/>
        <v>0</v>
      </c>
      <c r="AFU90" s="8">
        <f t="shared" si="262"/>
        <v>0</v>
      </c>
      <c r="AFV90" s="94">
        <f t="shared" si="263"/>
        <v>0</v>
      </c>
      <c r="AFW90" s="293">
        <f t="shared" si="264"/>
        <v>23230.26</v>
      </c>
      <c r="AFX90" s="294">
        <f t="shared" si="265"/>
        <v>57857.87267654702</v>
      </c>
      <c r="AFY90" s="295">
        <f t="shared" si="266"/>
        <v>34627.612676547025</v>
      </c>
      <c r="AFZ90" s="8">
        <f t="shared" si="344"/>
        <v>0</v>
      </c>
      <c r="AGA90" s="95">
        <f t="shared" si="345"/>
        <v>34627.612676547025</v>
      </c>
      <c r="AGB90" s="296">
        <f t="shared" si="267"/>
        <v>27876.311999999998</v>
      </c>
      <c r="AGC90" s="295">
        <f t="shared" si="267"/>
        <v>69429.447211856415</v>
      </c>
      <c r="AGD90" s="295">
        <f t="shared" si="268"/>
        <v>41553.135211856417</v>
      </c>
      <c r="AGE90" s="8">
        <f t="shared" si="269"/>
        <v>0</v>
      </c>
      <c r="AGF90" s="94">
        <f t="shared" si="270"/>
        <v>41553.135211856417</v>
      </c>
      <c r="AGG90" s="107">
        <f t="shared" si="346"/>
        <v>1393.8155999999999</v>
      </c>
      <c r="AGH90" s="140">
        <f t="shared" si="347"/>
        <v>3471.4723605928211</v>
      </c>
      <c r="AGI90" s="295">
        <f t="shared" si="271"/>
        <v>2077.6567605928212</v>
      </c>
      <c r="AGJ90" s="8">
        <f t="shared" si="272"/>
        <v>0</v>
      </c>
      <c r="AGK90" s="95">
        <f t="shared" si="273"/>
        <v>2077.6567605928212</v>
      </c>
      <c r="AGL90" s="108">
        <f t="shared" si="348"/>
        <v>29270.1276</v>
      </c>
      <c r="AGM90" s="108">
        <f t="shared" si="348"/>
        <v>72900.919572449231</v>
      </c>
      <c r="AGN90" s="297">
        <f t="shared" si="99"/>
        <v>43630.791972449231</v>
      </c>
      <c r="AGO90" s="108">
        <f t="shared" si="274"/>
        <v>0</v>
      </c>
      <c r="AGP90" s="109">
        <f t="shared" si="275"/>
        <v>43630.791972449231</v>
      </c>
      <c r="AGQ90" s="139">
        <f t="shared" si="349"/>
        <v>4.7619047619047623E-2</v>
      </c>
      <c r="AGR90" s="298"/>
      <c r="AGS90" s="298">
        <v>0.05</v>
      </c>
      <c r="AGT90" s="299"/>
      <c r="AGU90" s="177"/>
      <c r="AGV90" s="9"/>
      <c r="AGW90" s="9"/>
      <c r="AGX90" s="9"/>
      <c r="AGY90" s="9"/>
      <c r="AGZ90" s="9"/>
      <c r="AHA90" s="9"/>
      <c r="AHB90" s="9"/>
      <c r="AHC90" s="9"/>
      <c r="AHD90" s="9"/>
      <c r="AHE90" s="9"/>
      <c r="AHF90" s="9"/>
      <c r="AHG90" s="9"/>
      <c r="AHH90" s="9"/>
    </row>
    <row r="91" spans="1:892" s="141" customFormat="1" ht="12.75" outlineLevel="1" x14ac:dyDescent="0.25">
      <c r="A91" s="9">
        <v>521</v>
      </c>
      <c r="B91" s="285">
        <v>3</v>
      </c>
      <c r="C91" s="303" t="s">
        <v>2539</v>
      </c>
      <c r="D91" s="301">
        <v>1</v>
      </c>
      <c r="E91" s="149">
        <v>492.7</v>
      </c>
      <c r="F91" s="288">
        <f t="shared" si="177"/>
        <v>3442.1800000000003</v>
      </c>
      <c r="G91" s="289">
        <f t="shared" si="178"/>
        <v>2335.8768191284798</v>
      </c>
      <c r="H91" s="288">
        <f t="shared" si="179"/>
        <v>-1106.3031808715205</v>
      </c>
      <c r="I91" s="88">
        <f t="shared" si="180"/>
        <v>-1106.3031808715205</v>
      </c>
      <c r="J91" s="88">
        <f t="shared" si="181"/>
        <v>0</v>
      </c>
      <c r="K91" s="290">
        <f t="shared" si="276"/>
        <v>0</v>
      </c>
      <c r="L91" s="143">
        <v>0</v>
      </c>
      <c r="M91" s="143">
        <v>0</v>
      </c>
      <c r="N91" s="143">
        <v>0</v>
      </c>
      <c r="O91" s="143">
        <v>0</v>
      </c>
      <c r="P91" s="143">
        <v>0</v>
      </c>
      <c r="Q91" s="143">
        <v>0</v>
      </c>
      <c r="R91" s="143">
        <v>0</v>
      </c>
      <c r="S91" s="143">
        <v>0</v>
      </c>
      <c r="T91" s="143">
        <v>0</v>
      </c>
      <c r="U91" s="143">
        <v>0</v>
      </c>
      <c r="V91" s="143"/>
      <c r="W91" s="143"/>
      <c r="X91" s="143">
        <f t="shared" si="277"/>
        <v>0</v>
      </c>
      <c r="Y91" s="290">
        <v>0</v>
      </c>
      <c r="Z91" s="290">
        <v>0</v>
      </c>
      <c r="AA91" s="290">
        <v>0</v>
      </c>
      <c r="AB91" s="290">
        <v>0</v>
      </c>
      <c r="AC91" s="290">
        <v>0</v>
      </c>
      <c r="AD91" s="290">
        <v>0</v>
      </c>
      <c r="AE91" s="290">
        <v>0</v>
      </c>
      <c r="AF91" s="290">
        <v>0</v>
      </c>
      <c r="AG91" s="290">
        <v>0</v>
      </c>
      <c r="AH91" s="290">
        <v>0</v>
      </c>
      <c r="AI91" s="290"/>
      <c r="AJ91" s="290"/>
      <c r="AK91" s="143"/>
      <c r="AL91" s="143">
        <f t="shared" si="278"/>
        <v>0</v>
      </c>
      <c r="AM91" s="143">
        <f t="shared" si="182"/>
        <v>0</v>
      </c>
      <c r="AN91" s="290">
        <f t="shared" si="279"/>
        <v>0</v>
      </c>
      <c r="AO91" s="143">
        <v>0</v>
      </c>
      <c r="AP91" s="143">
        <v>0</v>
      </c>
      <c r="AQ91" s="143">
        <v>0</v>
      </c>
      <c r="AR91" s="143">
        <v>0</v>
      </c>
      <c r="AS91" s="143">
        <v>0</v>
      </c>
      <c r="AT91" s="143">
        <v>0</v>
      </c>
      <c r="AU91" s="143">
        <v>0</v>
      </c>
      <c r="AV91" s="143">
        <v>0</v>
      </c>
      <c r="AW91" s="143">
        <v>0</v>
      </c>
      <c r="AX91" s="143">
        <v>0</v>
      </c>
      <c r="AY91" s="143"/>
      <c r="AZ91" s="143"/>
      <c r="BA91" s="8">
        <f t="shared" si="280"/>
        <v>0</v>
      </c>
      <c r="BB91" s="290">
        <v>0</v>
      </c>
      <c r="BC91" s="290">
        <v>0</v>
      </c>
      <c r="BD91" s="290">
        <v>0</v>
      </c>
      <c r="BE91" s="290">
        <v>0</v>
      </c>
      <c r="BF91" s="290">
        <v>0</v>
      </c>
      <c r="BG91" s="290">
        <v>0</v>
      </c>
      <c r="BH91" s="290">
        <v>0</v>
      </c>
      <c r="BI91" s="290">
        <v>0</v>
      </c>
      <c r="BJ91" s="290">
        <v>0</v>
      </c>
      <c r="BK91" s="290">
        <v>0</v>
      </c>
      <c r="BL91" s="290"/>
      <c r="BM91" s="290"/>
      <c r="BN91" s="143"/>
      <c r="BO91" s="8">
        <f t="shared" si="183"/>
        <v>0</v>
      </c>
      <c r="BP91" s="8">
        <f t="shared" si="184"/>
        <v>0</v>
      </c>
      <c r="BQ91" s="290">
        <f t="shared" si="281"/>
        <v>0</v>
      </c>
      <c r="BR91" s="143">
        <v>0</v>
      </c>
      <c r="BS91" s="263">
        <v>0</v>
      </c>
      <c r="BT91" s="143">
        <v>0</v>
      </c>
      <c r="BU91" s="143">
        <v>0</v>
      </c>
      <c r="BV91" s="143">
        <v>0</v>
      </c>
      <c r="BW91" s="143">
        <v>0</v>
      </c>
      <c r="BX91" s="143">
        <v>0</v>
      </c>
      <c r="BY91" s="143">
        <v>0</v>
      </c>
      <c r="BZ91" s="143">
        <v>0</v>
      </c>
      <c r="CA91" s="143">
        <v>0</v>
      </c>
      <c r="CB91" s="143"/>
      <c r="CC91" s="143"/>
      <c r="CD91" s="290">
        <f t="shared" si="282"/>
        <v>0</v>
      </c>
      <c r="CE91" s="290">
        <v>0</v>
      </c>
      <c r="CF91" s="290">
        <v>0</v>
      </c>
      <c r="CG91" s="290">
        <v>0</v>
      </c>
      <c r="CH91" s="290">
        <v>0</v>
      </c>
      <c r="CI91" s="290">
        <v>0</v>
      </c>
      <c r="CJ91" s="290">
        <v>0</v>
      </c>
      <c r="CK91" s="290">
        <v>0</v>
      </c>
      <c r="CL91" s="290">
        <v>0</v>
      </c>
      <c r="CM91" s="290">
        <v>0</v>
      </c>
      <c r="CN91" s="290">
        <v>0</v>
      </c>
      <c r="CO91" s="290"/>
      <c r="CP91" s="290"/>
      <c r="CQ91" s="143"/>
      <c r="CR91" s="8">
        <f t="shared" si="185"/>
        <v>0</v>
      </c>
      <c r="CS91" s="8">
        <f t="shared" si="186"/>
        <v>0</v>
      </c>
      <c r="CT91" s="290">
        <f t="shared" si="283"/>
        <v>0</v>
      </c>
      <c r="CU91" s="290">
        <v>0</v>
      </c>
      <c r="CV91" s="143">
        <v>0</v>
      </c>
      <c r="CW91" s="143">
        <v>0</v>
      </c>
      <c r="CX91" s="143">
        <v>0</v>
      </c>
      <c r="CY91" s="143">
        <v>0</v>
      </c>
      <c r="CZ91" s="143">
        <v>0</v>
      </c>
      <c r="DA91" s="143">
        <v>0</v>
      </c>
      <c r="DB91" s="143">
        <v>0</v>
      </c>
      <c r="DC91" s="143">
        <v>0</v>
      </c>
      <c r="DD91" s="143">
        <v>0</v>
      </c>
      <c r="DE91" s="143"/>
      <c r="DF91" s="143"/>
      <c r="DG91" s="290">
        <f t="shared" si="284"/>
        <v>0</v>
      </c>
      <c r="DH91" s="290">
        <v>0</v>
      </c>
      <c r="DI91" s="290">
        <v>0</v>
      </c>
      <c r="DJ91" s="290">
        <v>0</v>
      </c>
      <c r="DK91" s="290">
        <v>0</v>
      </c>
      <c r="DL91" s="290">
        <v>0</v>
      </c>
      <c r="DM91" s="290">
        <v>0</v>
      </c>
      <c r="DN91" s="290">
        <v>0</v>
      </c>
      <c r="DO91" s="290">
        <v>0</v>
      </c>
      <c r="DP91" s="290">
        <v>0</v>
      </c>
      <c r="DQ91" s="290">
        <v>0</v>
      </c>
      <c r="DR91" s="290"/>
      <c r="DS91" s="290"/>
      <c r="DT91" s="143">
        <f t="shared" si="285"/>
        <v>0</v>
      </c>
      <c r="DU91" s="8">
        <f t="shared" si="187"/>
        <v>0</v>
      </c>
      <c r="DV91" s="8">
        <f t="shared" si="286"/>
        <v>0</v>
      </c>
      <c r="DW91" s="290">
        <f t="shared" si="176"/>
        <v>0</v>
      </c>
      <c r="DX91" s="290">
        <v>0</v>
      </c>
      <c r="DY91" s="143">
        <v>0</v>
      </c>
      <c r="DZ91" s="143">
        <v>0</v>
      </c>
      <c r="EA91" s="143">
        <v>0</v>
      </c>
      <c r="EB91" s="143">
        <v>0</v>
      </c>
      <c r="EC91" s="143">
        <v>0</v>
      </c>
      <c r="ED91" s="143">
        <v>0</v>
      </c>
      <c r="EE91" s="143">
        <v>0</v>
      </c>
      <c r="EF91" s="143">
        <v>0</v>
      </c>
      <c r="EG91" s="143">
        <v>0</v>
      </c>
      <c r="EH91" s="143"/>
      <c r="EI91" s="143"/>
      <c r="EJ91" s="143"/>
      <c r="EK91" s="290">
        <f t="shared" si="287"/>
        <v>0</v>
      </c>
      <c r="EL91" s="290">
        <v>0</v>
      </c>
      <c r="EM91" s="290">
        <v>0</v>
      </c>
      <c r="EN91" s="290">
        <v>0</v>
      </c>
      <c r="EO91" s="290">
        <v>0</v>
      </c>
      <c r="EP91" s="290">
        <v>0</v>
      </c>
      <c r="EQ91" s="290">
        <v>0</v>
      </c>
      <c r="ER91" s="290">
        <v>0</v>
      </c>
      <c r="ES91" s="290">
        <v>0</v>
      </c>
      <c r="ET91" s="290">
        <v>0</v>
      </c>
      <c r="EU91" s="290">
        <v>0</v>
      </c>
      <c r="EV91" s="290"/>
      <c r="EW91" s="290"/>
      <c r="EX91" s="8">
        <f t="shared" si="188"/>
        <v>0</v>
      </c>
      <c r="EY91" s="8">
        <f t="shared" si="288"/>
        <v>0</v>
      </c>
      <c r="EZ91" s="8">
        <f t="shared" si="289"/>
        <v>0</v>
      </c>
      <c r="FA91" s="290">
        <f t="shared" si="290"/>
        <v>0</v>
      </c>
      <c r="FB91" s="290">
        <v>0</v>
      </c>
      <c r="FC91" s="143">
        <v>0</v>
      </c>
      <c r="FD91" s="143">
        <v>0</v>
      </c>
      <c r="FE91" s="143">
        <v>0</v>
      </c>
      <c r="FF91" s="143">
        <v>0</v>
      </c>
      <c r="FG91" s="143">
        <v>0</v>
      </c>
      <c r="FH91" s="143">
        <v>0</v>
      </c>
      <c r="FI91" s="143">
        <v>0</v>
      </c>
      <c r="FJ91" s="143">
        <v>0</v>
      </c>
      <c r="FK91" s="143">
        <v>0</v>
      </c>
      <c r="FL91" s="143"/>
      <c r="FM91" s="143"/>
      <c r="FN91" s="8">
        <f t="shared" si="291"/>
        <v>0</v>
      </c>
      <c r="FO91" s="290">
        <v>0</v>
      </c>
      <c r="FP91" s="290">
        <v>0</v>
      </c>
      <c r="FQ91" s="290">
        <v>0</v>
      </c>
      <c r="FR91" s="290">
        <v>0</v>
      </c>
      <c r="FS91" s="290">
        <v>0</v>
      </c>
      <c r="FT91" s="290">
        <v>0</v>
      </c>
      <c r="FU91" s="290">
        <v>0</v>
      </c>
      <c r="FV91" s="290">
        <v>0</v>
      </c>
      <c r="FW91" s="290">
        <v>0</v>
      </c>
      <c r="FX91" s="290">
        <v>0</v>
      </c>
      <c r="FY91" s="290"/>
      <c r="FZ91" s="290"/>
      <c r="GA91" s="143">
        <f t="shared" si="292"/>
        <v>0</v>
      </c>
      <c r="GB91" s="8">
        <f t="shared" si="293"/>
        <v>0</v>
      </c>
      <c r="GC91" s="8">
        <f t="shared" si="294"/>
        <v>0</v>
      </c>
      <c r="GD91" s="290">
        <f t="shared" si="295"/>
        <v>0</v>
      </c>
      <c r="GE91" s="143"/>
      <c r="GF91" s="143"/>
      <c r="GG91" s="143"/>
      <c r="GH91" s="143"/>
      <c r="GI91" s="143"/>
      <c r="GJ91" s="143"/>
      <c r="GK91" s="143"/>
      <c r="GL91" s="143"/>
      <c r="GM91" s="143"/>
      <c r="GN91" s="143"/>
      <c r="GO91" s="143"/>
      <c r="GP91" s="143"/>
      <c r="GQ91" s="8">
        <f t="shared" si="296"/>
        <v>0</v>
      </c>
      <c r="GR91" s="290">
        <v>0</v>
      </c>
      <c r="GS91" s="290">
        <f>VLOOKUP(C91,'[2]Фін.рез.(витрати)'!$C$8:$V$94,20,0)</f>
        <v>0</v>
      </c>
      <c r="GT91" s="290"/>
      <c r="GU91" s="290"/>
      <c r="GV91" s="143">
        <f t="shared" si="297"/>
        <v>0</v>
      </c>
      <c r="GW91" s="8">
        <f t="shared" si="189"/>
        <v>0</v>
      </c>
      <c r="GX91" s="8">
        <f t="shared" si="190"/>
        <v>0</v>
      </c>
      <c r="GY91" s="290">
        <f t="shared" si="298"/>
        <v>3442.1800000000003</v>
      </c>
      <c r="GZ91" s="290">
        <v>315.83</v>
      </c>
      <c r="HA91" s="143">
        <v>315.83</v>
      </c>
      <c r="HB91" s="143">
        <v>315.83</v>
      </c>
      <c r="HC91" s="143">
        <v>315.83</v>
      </c>
      <c r="HD91" s="143">
        <v>315.83</v>
      </c>
      <c r="HE91" s="143">
        <v>315.83</v>
      </c>
      <c r="HF91" s="143">
        <v>386.8</v>
      </c>
      <c r="HG91" s="143">
        <v>386.8</v>
      </c>
      <c r="HH91" s="143">
        <v>386.8</v>
      </c>
      <c r="HI91" s="143">
        <v>386.8</v>
      </c>
      <c r="HJ91" s="143"/>
      <c r="HK91" s="143"/>
      <c r="HL91" s="8">
        <f t="shared" si="299"/>
        <v>2335.8768191284798</v>
      </c>
      <c r="HM91" s="290">
        <v>306.81811918175435</v>
      </c>
      <c r="HN91" s="290">
        <v>226.67927523561463</v>
      </c>
      <c r="HO91" s="290">
        <v>266.2949260359743</v>
      </c>
      <c r="HP91" s="290">
        <v>200.75583744656123</v>
      </c>
      <c r="HQ91" s="290">
        <v>227.84930674760207</v>
      </c>
      <c r="HR91" s="290">
        <v>227.30710859257107</v>
      </c>
      <c r="HS91" s="290">
        <v>209.45037453000361</v>
      </c>
      <c r="HT91" s="290">
        <v>208.2231430103439</v>
      </c>
      <c r="HU91" s="290">
        <v>234.06668660738433</v>
      </c>
      <c r="HV91" s="290">
        <v>228.43204174067091</v>
      </c>
      <c r="HW91" s="290"/>
      <c r="HX91" s="290"/>
      <c r="HY91" s="8">
        <f t="shared" si="191"/>
        <v>-1106.3031808715205</v>
      </c>
      <c r="HZ91" s="8">
        <f t="shared" si="192"/>
        <v>-1106.3031808715205</v>
      </c>
      <c r="IA91" s="8">
        <f t="shared" si="193"/>
        <v>0</v>
      </c>
      <c r="IB91" s="291">
        <f t="shared" si="300"/>
        <v>0</v>
      </c>
      <c r="IC91" s="291">
        <v>0</v>
      </c>
      <c r="ID91" s="150">
        <v>0</v>
      </c>
      <c r="IE91" s="150">
        <v>0</v>
      </c>
      <c r="IF91" s="291">
        <v>0</v>
      </c>
      <c r="IG91" s="291">
        <v>0</v>
      </c>
      <c r="IH91" s="291">
        <v>0</v>
      </c>
      <c r="II91" s="291">
        <v>0</v>
      </c>
      <c r="IJ91" s="291"/>
      <c r="IK91" s="291"/>
      <c r="IL91" s="291"/>
      <c r="IM91" s="291"/>
      <c r="IN91" s="291"/>
      <c r="IO91" s="88">
        <f t="shared" si="301"/>
        <v>0</v>
      </c>
      <c r="IP91" s="290">
        <v>0</v>
      </c>
      <c r="IQ91" s="290">
        <v>0</v>
      </c>
      <c r="IR91" s="290">
        <v>0</v>
      </c>
      <c r="IS91" s="290">
        <v>0</v>
      </c>
      <c r="IT91" s="290">
        <v>0</v>
      </c>
      <c r="IU91" s="290">
        <v>0</v>
      </c>
      <c r="IV91" s="290">
        <v>0</v>
      </c>
      <c r="IW91" s="290">
        <v>0</v>
      </c>
      <c r="IX91" s="290">
        <v>0</v>
      </c>
      <c r="IY91" s="290">
        <v>0</v>
      </c>
      <c r="IZ91" s="290"/>
      <c r="JA91" s="290"/>
      <c r="JB91" s="150">
        <f t="shared" si="194"/>
        <v>0</v>
      </c>
      <c r="JC91" s="88">
        <f t="shared" si="195"/>
        <v>0</v>
      </c>
      <c r="JD91" s="88">
        <f t="shared" si="196"/>
        <v>0</v>
      </c>
      <c r="JE91" s="291">
        <f t="shared" si="302"/>
        <v>0</v>
      </c>
      <c r="JF91" s="291">
        <v>0</v>
      </c>
      <c r="JG91" s="150">
        <v>0</v>
      </c>
      <c r="JH91" s="150">
        <v>0</v>
      </c>
      <c r="JI91" s="150">
        <v>0</v>
      </c>
      <c r="JJ91" s="150">
        <v>0</v>
      </c>
      <c r="JK91" s="150">
        <v>0</v>
      </c>
      <c r="JL91" s="150">
        <v>0</v>
      </c>
      <c r="JM91" s="150">
        <v>0</v>
      </c>
      <c r="JN91" s="150">
        <v>0</v>
      </c>
      <c r="JO91" s="150">
        <v>0</v>
      </c>
      <c r="JP91" s="150"/>
      <c r="JQ91" s="150"/>
      <c r="JR91" s="291">
        <f t="shared" si="303"/>
        <v>0</v>
      </c>
      <c r="JS91" s="290">
        <v>0</v>
      </c>
      <c r="JT91" s="290">
        <v>0</v>
      </c>
      <c r="JU91" s="290">
        <v>0</v>
      </c>
      <c r="JV91" s="290">
        <v>0</v>
      </c>
      <c r="JW91" s="290">
        <v>0</v>
      </c>
      <c r="JX91" s="290">
        <v>0</v>
      </c>
      <c r="JY91" s="290">
        <v>0</v>
      </c>
      <c r="JZ91" s="290">
        <v>0</v>
      </c>
      <c r="KA91" s="290">
        <v>0</v>
      </c>
      <c r="KB91" s="290">
        <v>0</v>
      </c>
      <c r="KC91" s="290"/>
      <c r="KD91" s="290"/>
      <c r="KE91" s="150">
        <f t="shared" si="197"/>
        <v>0</v>
      </c>
      <c r="KF91" s="88">
        <f t="shared" si="198"/>
        <v>0</v>
      </c>
      <c r="KG91" s="88">
        <f t="shared" si="199"/>
        <v>0</v>
      </c>
      <c r="KH91" s="291">
        <f t="shared" si="304"/>
        <v>2299.5600000000004</v>
      </c>
      <c r="KI91" s="291">
        <v>202.28</v>
      </c>
      <c r="KJ91" s="150">
        <v>202.28</v>
      </c>
      <c r="KK91" s="150">
        <v>202.28</v>
      </c>
      <c r="KL91" s="150">
        <v>202.28</v>
      </c>
      <c r="KM91" s="150">
        <v>202.28</v>
      </c>
      <c r="KN91" s="150">
        <v>202.28</v>
      </c>
      <c r="KO91" s="150">
        <v>271.47000000000003</v>
      </c>
      <c r="KP91" s="150">
        <v>271.47000000000003</v>
      </c>
      <c r="KQ91" s="150">
        <v>271.47000000000003</v>
      </c>
      <c r="KR91" s="150">
        <v>271.47000000000003</v>
      </c>
      <c r="KS91" s="150"/>
      <c r="KT91" s="150"/>
      <c r="KU91" s="88">
        <f t="shared" si="305"/>
        <v>3208.0235537154313</v>
      </c>
      <c r="KV91" s="290">
        <v>275.6978200324898</v>
      </c>
      <c r="KW91" s="290">
        <v>294.7812429138794</v>
      </c>
      <c r="KX91" s="290">
        <v>292.92067986319603</v>
      </c>
      <c r="KY91" s="290">
        <v>278.57899834241937</v>
      </c>
      <c r="KZ91" s="290">
        <v>290.62670543039468</v>
      </c>
      <c r="LA91" s="290">
        <v>374.04205609995176</v>
      </c>
      <c r="LB91" s="290">
        <v>347.14322503466491</v>
      </c>
      <c r="LC91" s="290">
        <v>344.70618846596113</v>
      </c>
      <c r="LD91" s="290">
        <v>355.4935537864925</v>
      </c>
      <c r="LE91" s="290">
        <v>354.03308374598174</v>
      </c>
      <c r="LF91" s="290"/>
      <c r="LG91" s="290"/>
      <c r="LH91" s="150">
        <f t="shared" si="306"/>
        <v>908.46355371543086</v>
      </c>
      <c r="LI91" s="88">
        <f t="shared" si="200"/>
        <v>0</v>
      </c>
      <c r="LJ91" s="88">
        <f t="shared" si="201"/>
        <v>908.46355371543086</v>
      </c>
      <c r="LK91" s="88">
        <f t="shared" si="307"/>
        <v>0</v>
      </c>
      <c r="LL91" s="150"/>
      <c r="LM91" s="150"/>
      <c r="LN91" s="150"/>
      <c r="LO91" s="150"/>
      <c r="LP91" s="150"/>
      <c r="LQ91" s="150"/>
      <c r="LR91" s="150"/>
      <c r="LS91" s="150"/>
      <c r="LT91" s="150"/>
      <c r="LU91" s="150"/>
      <c r="LV91" s="150"/>
      <c r="LW91" s="150"/>
      <c r="LX91" s="88">
        <f t="shared" si="202"/>
        <v>0</v>
      </c>
      <c r="LY91" s="150"/>
      <c r="LZ91" s="150"/>
      <c r="MA91" s="150"/>
      <c r="MB91" s="150"/>
      <c r="MC91" s="150"/>
      <c r="MD91" s="150"/>
      <c r="ME91" s="150"/>
      <c r="MF91" s="150"/>
      <c r="MG91" s="150"/>
      <c r="MH91" s="150"/>
      <c r="MI91" s="150"/>
      <c r="MJ91" s="291">
        <v>0</v>
      </c>
      <c r="MK91" s="150"/>
      <c r="ML91" s="88">
        <f t="shared" si="203"/>
        <v>0</v>
      </c>
      <c r="MM91" s="88">
        <f t="shared" si="204"/>
        <v>0</v>
      </c>
      <c r="MN91" s="88">
        <f t="shared" si="308"/>
        <v>16309.84</v>
      </c>
      <c r="MO91" s="88">
        <v>1449.92</v>
      </c>
      <c r="MP91" s="150">
        <v>1449.92</v>
      </c>
      <c r="MQ91" s="150">
        <v>1449.92</v>
      </c>
      <c r="MR91" s="150">
        <v>1449.92</v>
      </c>
      <c r="MS91" s="150">
        <v>1449.92</v>
      </c>
      <c r="MT91" s="150">
        <v>1449.92</v>
      </c>
      <c r="MU91" s="150">
        <v>1902.58</v>
      </c>
      <c r="MV91" s="150">
        <v>1902.58</v>
      </c>
      <c r="MW91" s="150">
        <v>1902.58</v>
      </c>
      <c r="MX91" s="150">
        <v>1902.58</v>
      </c>
      <c r="MY91" s="150"/>
      <c r="MZ91" s="150"/>
      <c r="NA91" s="88">
        <f t="shared" si="309"/>
        <v>0</v>
      </c>
      <c r="NB91" s="8">
        <v>0</v>
      </c>
      <c r="NC91" s="8">
        <v>0</v>
      </c>
      <c r="ND91" s="8">
        <v>0</v>
      </c>
      <c r="NE91" s="8">
        <v>0</v>
      </c>
      <c r="NF91" s="8">
        <v>0</v>
      </c>
      <c r="NG91" s="8">
        <v>0</v>
      </c>
      <c r="NH91" s="8">
        <v>0</v>
      </c>
      <c r="NI91" s="8">
        <v>0</v>
      </c>
      <c r="NJ91" s="8">
        <v>0</v>
      </c>
      <c r="NK91" s="8">
        <v>0</v>
      </c>
      <c r="NL91" s="8"/>
      <c r="NM91" s="8"/>
      <c r="NN91" s="150">
        <f t="shared" si="310"/>
        <v>-16309.84</v>
      </c>
      <c r="NO91" s="88">
        <f t="shared" si="205"/>
        <v>-16309.84</v>
      </c>
      <c r="NP91" s="88">
        <f t="shared" si="206"/>
        <v>0</v>
      </c>
      <c r="NQ91" s="86">
        <f t="shared" si="207"/>
        <v>0</v>
      </c>
      <c r="NR91" s="289">
        <f t="shared" si="208"/>
        <v>1046.04</v>
      </c>
      <c r="NS91" s="288">
        <f t="shared" si="209"/>
        <v>1046.04</v>
      </c>
      <c r="NT91" s="88">
        <f t="shared" si="210"/>
        <v>0</v>
      </c>
      <c r="NU91" s="88">
        <f t="shared" si="211"/>
        <v>1046.04</v>
      </c>
      <c r="NV91" s="290">
        <f t="shared" si="311"/>
        <v>0</v>
      </c>
      <c r="NW91" s="290">
        <v>0</v>
      </c>
      <c r="NX91" s="143">
        <v>0</v>
      </c>
      <c r="NY91" s="143">
        <v>0</v>
      </c>
      <c r="NZ91" s="290">
        <v>0</v>
      </c>
      <c r="OA91" s="290">
        <v>0</v>
      </c>
      <c r="OB91" s="290">
        <v>0</v>
      </c>
      <c r="OC91" s="290">
        <v>0</v>
      </c>
      <c r="OD91" s="290">
        <v>0</v>
      </c>
      <c r="OE91" s="290">
        <v>0</v>
      </c>
      <c r="OF91" s="290">
        <v>0</v>
      </c>
      <c r="OG91" s="290"/>
      <c r="OH91" s="290"/>
      <c r="OI91" s="8">
        <f t="shared" si="312"/>
        <v>0</v>
      </c>
      <c r="OJ91" s="8">
        <v>0</v>
      </c>
      <c r="OK91" s="8">
        <v>0</v>
      </c>
      <c r="OL91" s="8">
        <v>0</v>
      </c>
      <c r="OM91" s="8"/>
      <c r="ON91" s="8">
        <v>0</v>
      </c>
      <c r="OO91" s="8">
        <v>0</v>
      </c>
      <c r="OP91" s="8">
        <v>0</v>
      </c>
      <c r="OQ91" s="8">
        <v>0</v>
      </c>
      <c r="OR91" s="8">
        <v>0</v>
      </c>
      <c r="OS91" s="8">
        <v>0</v>
      </c>
      <c r="OT91" s="8"/>
      <c r="OU91" s="8"/>
      <c r="OV91" s="143">
        <f t="shared" si="313"/>
        <v>0</v>
      </c>
      <c r="OW91" s="8">
        <f t="shared" si="212"/>
        <v>0</v>
      </c>
      <c r="OX91" s="8">
        <f t="shared" si="213"/>
        <v>0</v>
      </c>
      <c r="OY91" s="290">
        <f t="shared" si="314"/>
        <v>0</v>
      </c>
      <c r="OZ91" s="290">
        <v>0</v>
      </c>
      <c r="PA91" s="143">
        <v>0</v>
      </c>
      <c r="PB91" s="143">
        <v>0</v>
      </c>
      <c r="PC91" s="143">
        <v>0</v>
      </c>
      <c r="PD91" s="143">
        <v>0</v>
      </c>
      <c r="PE91" s="143">
        <v>0</v>
      </c>
      <c r="PF91" s="143">
        <v>0</v>
      </c>
      <c r="PG91" s="143">
        <v>0</v>
      </c>
      <c r="PH91" s="143">
        <v>0</v>
      </c>
      <c r="PI91" s="143">
        <v>0</v>
      </c>
      <c r="PJ91" s="143"/>
      <c r="PK91" s="143"/>
      <c r="PL91" s="8">
        <f t="shared" si="315"/>
        <v>0</v>
      </c>
      <c r="PM91" s="290">
        <v>0</v>
      </c>
      <c r="PN91" s="290">
        <v>0</v>
      </c>
      <c r="PO91" s="290">
        <v>0</v>
      </c>
      <c r="PP91" s="290">
        <v>0</v>
      </c>
      <c r="PQ91" s="290">
        <v>0</v>
      </c>
      <c r="PR91" s="290">
        <v>0</v>
      </c>
      <c r="PS91" s="290">
        <v>0</v>
      </c>
      <c r="PT91" s="290">
        <v>0</v>
      </c>
      <c r="PU91" s="290">
        <v>0</v>
      </c>
      <c r="PV91" s="290">
        <v>0</v>
      </c>
      <c r="PW91" s="290"/>
      <c r="PX91" s="290"/>
      <c r="PY91" s="143">
        <f t="shared" si="316"/>
        <v>0</v>
      </c>
      <c r="PZ91" s="8">
        <f t="shared" si="214"/>
        <v>0</v>
      </c>
      <c r="QA91" s="8">
        <f t="shared" si="215"/>
        <v>0</v>
      </c>
      <c r="QB91" s="290">
        <f t="shared" si="317"/>
        <v>0</v>
      </c>
      <c r="QC91" s="290">
        <v>0</v>
      </c>
      <c r="QD91" s="143">
        <v>0</v>
      </c>
      <c r="QE91" s="143">
        <v>0</v>
      </c>
      <c r="QF91" s="143">
        <v>0</v>
      </c>
      <c r="QG91" s="143">
        <v>0</v>
      </c>
      <c r="QH91" s="143">
        <v>0</v>
      </c>
      <c r="QI91" s="143">
        <v>0</v>
      </c>
      <c r="QJ91" s="143">
        <v>0</v>
      </c>
      <c r="QK91" s="143">
        <v>0</v>
      </c>
      <c r="QL91" s="143">
        <v>0</v>
      </c>
      <c r="QM91" s="143"/>
      <c r="QN91" s="143"/>
      <c r="QO91" s="8">
        <f t="shared" si="318"/>
        <v>0</v>
      </c>
      <c r="QP91" s="290">
        <v>0</v>
      </c>
      <c r="QQ91" s="290">
        <v>0</v>
      </c>
      <c r="QR91" s="290">
        <v>0</v>
      </c>
      <c r="QS91" s="290"/>
      <c r="QT91" s="290">
        <v>0</v>
      </c>
      <c r="QU91" s="290"/>
      <c r="QV91" s="290"/>
      <c r="QW91" s="290">
        <v>0</v>
      </c>
      <c r="QX91" s="290"/>
      <c r="QY91" s="290">
        <v>0</v>
      </c>
      <c r="QZ91" s="290"/>
      <c r="RA91" s="290"/>
      <c r="RB91" s="143">
        <f t="shared" si="319"/>
        <v>0</v>
      </c>
      <c r="RC91" s="8">
        <f t="shared" si="216"/>
        <v>0</v>
      </c>
      <c r="RD91" s="8">
        <f t="shared" si="217"/>
        <v>0</v>
      </c>
      <c r="RE91" s="290">
        <f t="shared" si="320"/>
        <v>0</v>
      </c>
      <c r="RF91" s="8">
        <v>0</v>
      </c>
      <c r="RG91" s="143">
        <v>0</v>
      </c>
      <c r="RH91" s="143">
        <v>0</v>
      </c>
      <c r="RI91" s="143">
        <v>0</v>
      </c>
      <c r="RJ91" s="143">
        <v>0</v>
      </c>
      <c r="RK91" s="143">
        <v>0</v>
      </c>
      <c r="RL91" s="292">
        <v>0</v>
      </c>
      <c r="RM91" s="143">
        <v>0</v>
      </c>
      <c r="RN91" s="143">
        <v>0</v>
      </c>
      <c r="RO91" s="143">
        <v>0</v>
      </c>
      <c r="RP91" s="143"/>
      <c r="RQ91" s="143"/>
      <c r="RR91" s="8">
        <f t="shared" si="321"/>
        <v>0</v>
      </c>
      <c r="RS91" s="290">
        <v>0</v>
      </c>
      <c r="RT91" s="290"/>
      <c r="RU91" s="290">
        <v>0</v>
      </c>
      <c r="RV91" s="290">
        <v>0</v>
      </c>
      <c r="RW91" s="290">
        <v>0</v>
      </c>
      <c r="RX91" s="290">
        <v>0</v>
      </c>
      <c r="RY91" s="290"/>
      <c r="RZ91" s="290">
        <v>0</v>
      </c>
      <c r="SA91" s="290">
        <v>0</v>
      </c>
      <c r="SB91" s="290">
        <v>0</v>
      </c>
      <c r="SC91" s="290"/>
      <c r="SD91" s="290"/>
      <c r="SE91" s="8">
        <f t="shared" si="218"/>
        <v>0</v>
      </c>
      <c r="SF91" s="8">
        <f t="shared" si="219"/>
        <v>0</v>
      </c>
      <c r="SG91" s="8">
        <f t="shared" si="220"/>
        <v>0</v>
      </c>
      <c r="SH91" s="290">
        <f t="shared" si="322"/>
        <v>0</v>
      </c>
      <c r="SI91" s="290">
        <v>0</v>
      </c>
      <c r="SJ91" s="143">
        <v>0</v>
      </c>
      <c r="SK91" s="143">
        <v>0</v>
      </c>
      <c r="SL91" s="143">
        <v>0</v>
      </c>
      <c r="SM91" s="143">
        <v>0</v>
      </c>
      <c r="SN91" s="143">
        <v>0</v>
      </c>
      <c r="SO91" s="143">
        <v>0</v>
      </c>
      <c r="SP91" s="143">
        <v>0</v>
      </c>
      <c r="SQ91" s="143">
        <v>0</v>
      </c>
      <c r="SR91" s="143">
        <v>0</v>
      </c>
      <c r="SS91" s="143"/>
      <c r="ST91" s="143"/>
      <c r="SU91" s="8">
        <f t="shared" si="323"/>
        <v>0</v>
      </c>
      <c r="SV91" s="290">
        <v>0</v>
      </c>
      <c r="SW91" s="290">
        <v>0</v>
      </c>
      <c r="SX91" s="290">
        <v>0</v>
      </c>
      <c r="SY91" s="290">
        <v>0</v>
      </c>
      <c r="SZ91" s="290">
        <v>0</v>
      </c>
      <c r="TA91" s="290"/>
      <c r="TB91" s="290"/>
      <c r="TC91" s="290">
        <v>0</v>
      </c>
      <c r="TD91" s="290">
        <v>0</v>
      </c>
      <c r="TE91" s="290">
        <f>VLOOKUP(C91,'[2]Фін.рез.(витрати)'!$C$8:$AH$94,32,0)</f>
        <v>0</v>
      </c>
      <c r="TF91" s="290"/>
      <c r="TG91" s="290"/>
      <c r="TH91" s="8">
        <f t="shared" si="221"/>
        <v>0</v>
      </c>
      <c r="TI91" s="8">
        <f t="shared" si="222"/>
        <v>0</v>
      </c>
      <c r="TJ91" s="8">
        <f t="shared" si="223"/>
        <v>0</v>
      </c>
      <c r="TK91" s="290">
        <f t="shared" si="324"/>
        <v>0</v>
      </c>
      <c r="TL91" s="290">
        <v>0</v>
      </c>
      <c r="TM91" s="143">
        <v>0</v>
      </c>
      <c r="TN91" s="143">
        <v>0</v>
      </c>
      <c r="TO91" s="143">
        <v>0</v>
      </c>
      <c r="TP91" s="143">
        <v>0</v>
      </c>
      <c r="TQ91" s="143">
        <v>0</v>
      </c>
      <c r="TR91" s="143">
        <v>0</v>
      </c>
      <c r="TS91" s="143">
        <v>0</v>
      </c>
      <c r="TT91" s="143">
        <v>0</v>
      </c>
      <c r="TU91" s="143">
        <v>0</v>
      </c>
      <c r="TV91" s="143"/>
      <c r="TW91" s="143"/>
      <c r="TX91" s="8">
        <f t="shared" si="325"/>
        <v>1046.04</v>
      </c>
      <c r="TY91" s="290">
        <v>1046.04</v>
      </c>
      <c r="TZ91" s="290">
        <v>0</v>
      </c>
      <c r="UA91" s="290">
        <v>0</v>
      </c>
      <c r="UB91" s="290">
        <v>0</v>
      </c>
      <c r="UC91" s="290">
        <v>0</v>
      </c>
      <c r="UD91" s="290">
        <v>0</v>
      </c>
      <c r="UE91" s="290">
        <v>0</v>
      </c>
      <c r="UF91" s="290">
        <v>0</v>
      </c>
      <c r="UG91" s="290">
        <v>0</v>
      </c>
      <c r="UH91" s="290">
        <f>VLOOKUP(C91,'[2]Фін.рез.(витрати)'!$C$8:$AI$94,33,0)</f>
        <v>0</v>
      </c>
      <c r="UI91" s="290"/>
      <c r="UJ91" s="290"/>
      <c r="UK91" s="8">
        <f t="shared" si="224"/>
        <v>1046.04</v>
      </c>
      <c r="UL91" s="8">
        <f t="shared" si="225"/>
        <v>0</v>
      </c>
      <c r="UM91" s="8">
        <f t="shared" si="226"/>
        <v>1046.04</v>
      </c>
      <c r="UN91" s="290">
        <f t="shared" si="326"/>
        <v>0</v>
      </c>
      <c r="UO91" s="290">
        <v>0</v>
      </c>
      <c r="UP91" s="143">
        <v>0</v>
      </c>
      <c r="UQ91" s="143">
        <v>0</v>
      </c>
      <c r="UR91" s="143">
        <v>0</v>
      </c>
      <c r="US91" s="143">
        <v>0</v>
      </c>
      <c r="UT91" s="143">
        <v>0</v>
      </c>
      <c r="UU91" s="143">
        <v>0</v>
      </c>
      <c r="UV91" s="143">
        <v>0</v>
      </c>
      <c r="UW91" s="143">
        <v>0</v>
      </c>
      <c r="UX91" s="143">
        <v>0</v>
      </c>
      <c r="UY91" s="143"/>
      <c r="UZ91" s="143"/>
      <c r="VA91" s="8">
        <f t="shared" si="227"/>
        <v>0</v>
      </c>
      <c r="VB91" s="143"/>
      <c r="VC91" s="143"/>
      <c r="VD91" s="143"/>
      <c r="VE91" s="143"/>
      <c r="VF91" s="143"/>
      <c r="VG91" s="143"/>
      <c r="VH91" s="143"/>
      <c r="VI91" s="143"/>
      <c r="VJ91" s="143"/>
      <c r="VK91" s="143"/>
      <c r="VL91" s="143"/>
      <c r="VM91" s="143"/>
      <c r="VN91" s="8">
        <f t="shared" si="228"/>
        <v>0</v>
      </c>
      <c r="VO91" s="8">
        <f t="shared" si="229"/>
        <v>0</v>
      </c>
      <c r="VP91" s="8">
        <f t="shared" si="230"/>
        <v>0</v>
      </c>
      <c r="VQ91" s="88">
        <f t="shared" si="231"/>
        <v>0</v>
      </c>
      <c r="VR91" s="150"/>
      <c r="VS91" s="150"/>
      <c r="VT91" s="150"/>
      <c r="VU91" s="150"/>
      <c r="VV91" s="150"/>
      <c r="VW91" s="150"/>
      <c r="VX91" s="150"/>
      <c r="VY91" s="150"/>
      <c r="VZ91" s="150"/>
      <c r="WA91" s="150"/>
      <c r="WB91" s="150"/>
      <c r="WC91" s="150"/>
      <c r="WD91" s="88">
        <f t="shared" si="232"/>
        <v>0</v>
      </c>
      <c r="WE91" s="143"/>
      <c r="WF91" s="143"/>
      <c r="WG91" s="143"/>
      <c r="WH91" s="143"/>
      <c r="WI91" s="143"/>
      <c r="WJ91" s="143"/>
      <c r="WK91" s="143"/>
      <c r="WL91" s="143"/>
      <c r="WM91" s="143"/>
      <c r="WN91" s="143"/>
      <c r="WO91" s="143"/>
      <c r="WP91" s="143"/>
      <c r="WQ91" s="88">
        <f t="shared" si="233"/>
        <v>0</v>
      </c>
      <c r="WR91" s="88">
        <f t="shared" si="234"/>
        <v>0</v>
      </c>
      <c r="WS91" s="88">
        <f t="shared" si="235"/>
        <v>0</v>
      </c>
      <c r="WT91" s="291">
        <f t="shared" si="327"/>
        <v>1771.1000000000001</v>
      </c>
      <c r="WU91" s="291">
        <v>150.69</v>
      </c>
      <c r="WV91" s="150">
        <v>150.69</v>
      </c>
      <c r="WW91" s="150">
        <v>150.69</v>
      </c>
      <c r="WX91" s="150">
        <v>150.69</v>
      </c>
      <c r="WY91" s="150">
        <v>150.69</v>
      </c>
      <c r="WZ91" s="150">
        <v>150.69</v>
      </c>
      <c r="XA91" s="150">
        <v>216.74</v>
      </c>
      <c r="XB91" s="150">
        <v>216.74</v>
      </c>
      <c r="XC91" s="150">
        <v>216.74</v>
      </c>
      <c r="XD91" s="150">
        <v>216.74</v>
      </c>
      <c r="XE91" s="150"/>
      <c r="XF91" s="150"/>
      <c r="XG91" s="291">
        <f t="shared" si="328"/>
        <v>1042.6731653015563</v>
      </c>
      <c r="XH91" s="290">
        <v>99.127340020443668</v>
      </c>
      <c r="XI91" s="290">
        <v>0.83836790955661211</v>
      </c>
      <c r="XJ91" s="290"/>
      <c r="XK91" s="290">
        <v>0</v>
      </c>
      <c r="XL91" s="290">
        <v>103.75486240505717</v>
      </c>
      <c r="XM91" s="290">
        <v>138.53110710890795</v>
      </c>
      <c r="XN91" s="290">
        <v>119.43510111895006</v>
      </c>
      <c r="XO91" s="290">
        <v>251.28423755899004</v>
      </c>
      <c r="XP91" s="290">
        <v>92.981684435647594</v>
      </c>
      <c r="XQ91" s="290">
        <f>VLOOKUP(C91,'[2]Фін.рез.(витрати)'!$C$8:$AL$94,36,0)</f>
        <v>236.72046474400332</v>
      </c>
      <c r="XR91" s="290"/>
      <c r="XS91" s="290"/>
      <c r="XT91" s="88">
        <f t="shared" si="236"/>
        <v>-728.42683469844383</v>
      </c>
      <c r="XU91" s="88">
        <f t="shared" si="237"/>
        <v>-728.42683469844383</v>
      </c>
      <c r="XV91" s="88">
        <f t="shared" si="238"/>
        <v>0</v>
      </c>
      <c r="XW91" s="291">
        <f t="shared" si="329"/>
        <v>0</v>
      </c>
      <c r="XX91" s="291">
        <v>0</v>
      </c>
      <c r="XY91" s="150">
        <v>0</v>
      </c>
      <c r="XZ91" s="150">
        <v>0</v>
      </c>
      <c r="YA91" s="150">
        <v>0</v>
      </c>
      <c r="YB91" s="150">
        <v>0</v>
      </c>
      <c r="YC91" s="150">
        <v>0</v>
      </c>
      <c r="YD91" s="150">
        <v>0</v>
      </c>
      <c r="YE91" s="150">
        <v>0</v>
      </c>
      <c r="YF91" s="150">
        <v>0</v>
      </c>
      <c r="YG91" s="150">
        <v>0</v>
      </c>
      <c r="YH91" s="150"/>
      <c r="YI91" s="150"/>
      <c r="YJ91" s="88">
        <f t="shared" si="330"/>
        <v>0</v>
      </c>
      <c r="YK91" s="290">
        <v>0</v>
      </c>
      <c r="YL91" s="290">
        <v>0</v>
      </c>
      <c r="YM91" s="290">
        <v>0</v>
      </c>
      <c r="YN91" s="290">
        <v>0</v>
      </c>
      <c r="YO91" s="290">
        <v>0</v>
      </c>
      <c r="YP91" s="290">
        <v>0</v>
      </c>
      <c r="YQ91" s="290">
        <v>0</v>
      </c>
      <c r="YR91" s="290">
        <v>0</v>
      </c>
      <c r="YS91" s="290">
        <v>0</v>
      </c>
      <c r="YT91" s="290">
        <f>VLOOKUP(C91,'[2]Фін.рез.(витрати)'!$C$8:$AM$94,37,0)</f>
        <v>0</v>
      </c>
      <c r="YU91" s="290"/>
      <c r="YV91" s="290"/>
      <c r="YW91" s="143">
        <f t="shared" si="331"/>
        <v>0</v>
      </c>
      <c r="YX91" s="88">
        <f t="shared" si="239"/>
        <v>0</v>
      </c>
      <c r="YY91" s="88">
        <f t="shared" si="240"/>
        <v>0</v>
      </c>
      <c r="YZ91" s="291">
        <f t="shared" si="332"/>
        <v>1833.4199999999996</v>
      </c>
      <c r="ZA91" s="291">
        <v>173.31</v>
      </c>
      <c r="ZB91" s="150">
        <v>173.31</v>
      </c>
      <c r="ZC91" s="150">
        <v>173.31</v>
      </c>
      <c r="ZD91" s="150">
        <v>173.31</v>
      </c>
      <c r="ZE91" s="150">
        <v>173.31</v>
      </c>
      <c r="ZF91" s="150">
        <v>173.31</v>
      </c>
      <c r="ZG91" s="150">
        <v>198.39</v>
      </c>
      <c r="ZH91" s="150">
        <v>198.39</v>
      </c>
      <c r="ZI91" s="150">
        <v>198.39</v>
      </c>
      <c r="ZJ91" s="150">
        <v>198.39</v>
      </c>
      <c r="ZK91" s="150"/>
      <c r="ZL91" s="150"/>
      <c r="ZM91" s="88">
        <f t="shared" si="333"/>
        <v>650.03554724873004</v>
      </c>
      <c r="ZN91" s="291"/>
      <c r="ZO91" s="290">
        <v>102.29100144994108</v>
      </c>
      <c r="ZP91" s="290">
        <v>332.19856209697366</v>
      </c>
      <c r="ZQ91" s="290">
        <v>215.54598370181532</v>
      </c>
      <c r="ZR91" s="290"/>
      <c r="ZS91" s="290"/>
      <c r="ZT91" s="290"/>
      <c r="ZU91" s="290"/>
      <c r="ZV91" s="290"/>
      <c r="ZW91" s="290"/>
      <c r="ZX91" s="290"/>
      <c r="ZY91" s="290"/>
      <c r="ZZ91" s="88">
        <f t="shared" si="241"/>
        <v>-1183.3844527512697</v>
      </c>
      <c r="AAA91" s="88">
        <f t="shared" si="242"/>
        <v>-1183.3844527512697</v>
      </c>
      <c r="AAB91" s="88">
        <f t="shared" si="243"/>
        <v>0</v>
      </c>
      <c r="AAC91" s="291">
        <f t="shared" si="334"/>
        <v>0</v>
      </c>
      <c r="AAD91" s="291">
        <v>0</v>
      </c>
      <c r="AAE91" s="150">
        <v>0</v>
      </c>
      <c r="AAF91" s="150">
        <v>0</v>
      </c>
      <c r="AAG91" s="150">
        <v>0</v>
      </c>
      <c r="AAH91" s="150">
        <v>0</v>
      </c>
      <c r="AAI91" s="150">
        <v>0</v>
      </c>
      <c r="AAJ91" s="150">
        <v>0</v>
      </c>
      <c r="AAK91" s="150">
        <v>0</v>
      </c>
      <c r="AAL91" s="150">
        <v>0</v>
      </c>
      <c r="AAM91" s="150">
        <v>0</v>
      </c>
      <c r="AAN91" s="150"/>
      <c r="AAO91" s="150"/>
      <c r="AAP91" s="88">
        <f t="shared" si="335"/>
        <v>0</v>
      </c>
      <c r="AAQ91" s="290">
        <v>0</v>
      </c>
      <c r="AAR91" s="290">
        <v>0</v>
      </c>
      <c r="AAS91" s="290">
        <v>0</v>
      </c>
      <c r="AAT91" s="290">
        <v>0</v>
      </c>
      <c r="AAU91" s="290">
        <v>0</v>
      </c>
      <c r="AAV91" s="290">
        <v>0</v>
      </c>
      <c r="AAW91" s="290">
        <v>0</v>
      </c>
      <c r="AAX91" s="290">
        <v>0</v>
      </c>
      <c r="AAY91" s="290">
        <v>0</v>
      </c>
      <c r="AAZ91" s="290">
        <f>VLOOKUP(C91,'[2]Фін.рез.(витрати)'!$C$8:$AO$94,39,0)</f>
        <v>0</v>
      </c>
      <c r="ABA91" s="290"/>
      <c r="ABB91" s="290"/>
      <c r="ABC91" s="88">
        <f t="shared" si="244"/>
        <v>0</v>
      </c>
      <c r="ABD91" s="88">
        <f t="shared" si="245"/>
        <v>0</v>
      </c>
      <c r="ABE91" s="88">
        <f t="shared" si="246"/>
        <v>0</v>
      </c>
      <c r="ABF91" s="291">
        <f t="shared" si="336"/>
        <v>0</v>
      </c>
      <c r="ABG91" s="291">
        <v>0</v>
      </c>
      <c r="ABH91" s="150">
        <v>0</v>
      </c>
      <c r="ABI91" s="150">
        <v>0</v>
      </c>
      <c r="ABJ91" s="150">
        <v>0</v>
      </c>
      <c r="ABK91" s="150">
        <v>0</v>
      </c>
      <c r="ABL91" s="150">
        <v>0</v>
      </c>
      <c r="ABM91" s="150">
        <v>0</v>
      </c>
      <c r="ABN91" s="150">
        <v>0</v>
      </c>
      <c r="ABO91" s="150">
        <v>0</v>
      </c>
      <c r="ABP91" s="150">
        <v>0</v>
      </c>
      <c r="ABQ91" s="150"/>
      <c r="ABR91" s="150"/>
      <c r="ABS91" s="88">
        <f t="shared" si="337"/>
        <v>0</v>
      </c>
      <c r="ABT91" s="290">
        <v>0</v>
      </c>
      <c r="ABU91" s="290"/>
      <c r="ABV91" s="290"/>
      <c r="ABW91" s="290"/>
      <c r="ABX91" s="290"/>
      <c r="ABY91" s="290"/>
      <c r="ABZ91" s="290"/>
      <c r="ACA91" s="290">
        <v>0</v>
      </c>
      <c r="ACB91" s="290">
        <v>0</v>
      </c>
      <c r="ACC91" s="290">
        <f>VLOOKUP(C91,'[2]Фін.рез.(витрати)'!$C$8:$AP$94,40,0)</f>
        <v>0</v>
      </c>
      <c r="ACD91" s="290"/>
      <c r="ACE91" s="290"/>
      <c r="ACF91" s="88">
        <f t="shared" si="247"/>
        <v>0</v>
      </c>
      <c r="ACG91" s="88">
        <f t="shared" si="248"/>
        <v>0</v>
      </c>
      <c r="ACH91" s="88">
        <f t="shared" si="249"/>
        <v>0</v>
      </c>
      <c r="ACI91" s="86">
        <f t="shared" si="250"/>
        <v>2568.7599999999993</v>
      </c>
      <c r="ACJ91" s="88">
        <f t="shared" si="251"/>
        <v>385.88364751836002</v>
      </c>
      <c r="ACK91" s="288">
        <f t="shared" si="252"/>
        <v>-2182.8763524816395</v>
      </c>
      <c r="ACL91" s="88">
        <f t="shared" si="253"/>
        <v>-2182.8763524816395</v>
      </c>
      <c r="ACM91" s="88">
        <f t="shared" si="254"/>
        <v>0</v>
      </c>
      <c r="ACN91" s="290">
        <f t="shared" si="338"/>
        <v>2568.7599999999993</v>
      </c>
      <c r="ACO91" s="290">
        <v>395.8</v>
      </c>
      <c r="ACP91" s="143">
        <v>395.8</v>
      </c>
      <c r="ACQ91" s="143">
        <v>395.8</v>
      </c>
      <c r="ACR91" s="143">
        <v>395.8</v>
      </c>
      <c r="ACS91" s="143">
        <v>395.8</v>
      </c>
      <c r="ACT91" s="143">
        <v>395.8</v>
      </c>
      <c r="ACU91" s="143">
        <v>48.49</v>
      </c>
      <c r="ACV91" s="143">
        <v>48.49</v>
      </c>
      <c r="ACW91" s="143">
        <v>48.49</v>
      </c>
      <c r="ACX91" s="143">
        <v>48.49</v>
      </c>
      <c r="ACY91" s="143"/>
      <c r="ACZ91" s="143"/>
      <c r="ADA91" s="8">
        <f t="shared" si="339"/>
        <v>385.88364751836002</v>
      </c>
      <c r="ADB91" s="290">
        <v>30.584966220000002</v>
      </c>
      <c r="ADC91" s="290">
        <v>40.964180759999998</v>
      </c>
      <c r="ADD91" s="290">
        <v>27.99457452</v>
      </c>
      <c r="ADE91" s="290">
        <v>35.212200840000001</v>
      </c>
      <c r="ADF91" s="290">
        <v>21.772056978360002</v>
      </c>
      <c r="ADG91" s="290">
        <v>20.424554999999998</v>
      </c>
      <c r="ADH91" s="290">
        <v>15.958584</v>
      </c>
      <c r="ADI91" s="290">
        <v>16.493655</v>
      </c>
      <c r="ADJ91" s="290">
        <v>161.1234072</v>
      </c>
      <c r="ADK91" s="290">
        <f>VLOOKUP(C91,'[2]Фін.рез.(витрати)'!$C$8:$AR$94,42,0)</f>
        <v>15.355467000000001</v>
      </c>
      <c r="ADL91" s="290"/>
      <c r="ADM91" s="290"/>
      <c r="ADN91" s="8">
        <f t="shared" si="255"/>
        <v>-2182.8763524816395</v>
      </c>
      <c r="ADO91" s="8">
        <f t="shared" si="256"/>
        <v>-2182.8763524816395</v>
      </c>
      <c r="ADP91" s="8">
        <f t="shared" si="257"/>
        <v>0</v>
      </c>
      <c r="ADQ91" s="290">
        <f t="shared" si="340"/>
        <v>0</v>
      </c>
      <c r="ADR91" s="290">
        <v>0</v>
      </c>
      <c r="ADS91" s="143">
        <v>0</v>
      </c>
      <c r="ADT91" s="143">
        <v>0</v>
      </c>
      <c r="ADU91" s="143">
        <v>0</v>
      </c>
      <c r="ADV91" s="143">
        <v>0</v>
      </c>
      <c r="ADW91" s="143">
        <v>0</v>
      </c>
      <c r="ADX91" s="143">
        <v>0</v>
      </c>
      <c r="ADY91" s="143">
        <v>0</v>
      </c>
      <c r="ADZ91" s="143">
        <v>0</v>
      </c>
      <c r="AEA91" s="143">
        <v>0</v>
      </c>
      <c r="AEB91" s="143"/>
      <c r="AEC91" s="143"/>
      <c r="AED91" s="8">
        <f t="shared" si="341"/>
        <v>0</v>
      </c>
      <c r="AEE91" s="290">
        <v>0</v>
      </c>
      <c r="AEF91" s="290">
        <v>0</v>
      </c>
      <c r="AEG91" s="290">
        <v>0</v>
      </c>
      <c r="AEH91" s="290">
        <v>0</v>
      </c>
      <c r="AEI91" s="290">
        <v>0</v>
      </c>
      <c r="AEJ91" s="290">
        <v>0</v>
      </c>
      <c r="AEK91" s="290">
        <v>0</v>
      </c>
      <c r="AEL91" s="290">
        <v>0</v>
      </c>
      <c r="AEM91" s="290">
        <v>0</v>
      </c>
      <c r="AEN91" s="290">
        <f>VLOOKUP(C91,'[2]Фін.рез.(витрати)'!$C$8:$AS$94,43,0)</f>
        <v>0</v>
      </c>
      <c r="AEO91" s="290"/>
      <c r="AEP91" s="290"/>
      <c r="AEQ91" s="8">
        <f t="shared" si="258"/>
        <v>0</v>
      </c>
      <c r="AER91" s="8">
        <f t="shared" si="259"/>
        <v>0</v>
      </c>
      <c r="AES91" s="8">
        <f t="shared" si="260"/>
        <v>0</v>
      </c>
      <c r="AET91" s="290">
        <f t="shared" si="342"/>
        <v>0</v>
      </c>
      <c r="AEU91" s="290"/>
      <c r="AEV91" s="143"/>
      <c r="AEW91" s="143"/>
      <c r="AEX91" s="143"/>
      <c r="AEY91" s="143"/>
      <c r="AEZ91" s="143"/>
      <c r="AFA91" s="143"/>
      <c r="AFB91" s="143"/>
      <c r="AFC91" s="143"/>
      <c r="AFD91" s="143"/>
      <c r="AFE91" s="143"/>
      <c r="AFF91" s="143"/>
      <c r="AFG91" s="8">
        <f t="shared" si="343"/>
        <v>0</v>
      </c>
      <c r="AFH91" s="290"/>
      <c r="AFI91" s="290"/>
      <c r="AFJ91" s="290"/>
      <c r="AFK91" s="290"/>
      <c r="AFL91" s="290"/>
      <c r="AFM91" s="290"/>
      <c r="AFN91" s="290"/>
      <c r="AFO91" s="290"/>
      <c r="AFP91" s="290"/>
      <c r="AFQ91" s="290"/>
      <c r="AFR91" s="290"/>
      <c r="AFS91" s="290"/>
      <c r="AFT91" s="8">
        <f>AFG91-AET91</f>
        <v>0</v>
      </c>
      <c r="AFU91" s="8">
        <f t="shared" si="262"/>
        <v>0</v>
      </c>
      <c r="AFV91" s="94">
        <f t="shared" si="263"/>
        <v>0</v>
      </c>
      <c r="AFW91" s="293">
        <f t="shared" si="264"/>
        <v>28224.859999999997</v>
      </c>
      <c r="AFX91" s="294">
        <f t="shared" si="265"/>
        <v>8668.5327329125575</v>
      </c>
      <c r="AFY91" s="295">
        <f t="shared" si="266"/>
        <v>-19556.327267087439</v>
      </c>
      <c r="AFZ91" s="8">
        <f t="shared" si="344"/>
        <v>-19556.327267087439</v>
      </c>
      <c r="AGA91" s="95">
        <f t="shared" si="345"/>
        <v>0</v>
      </c>
      <c r="AGB91" s="296">
        <f t="shared" si="267"/>
        <v>33869.831999999995</v>
      </c>
      <c r="AGC91" s="295">
        <f t="shared" si="267"/>
        <v>10402.239279495068</v>
      </c>
      <c r="AGD91" s="295">
        <f t="shared" si="268"/>
        <v>-23467.592720504927</v>
      </c>
      <c r="AGE91" s="8">
        <f t="shared" si="269"/>
        <v>-23467.592720504927</v>
      </c>
      <c r="AGF91" s="94">
        <f t="shared" si="270"/>
        <v>0</v>
      </c>
      <c r="AGG91" s="107">
        <f t="shared" si="346"/>
        <v>1693.4915999999998</v>
      </c>
      <c r="AGH91" s="140">
        <f t="shared" si="347"/>
        <v>520.11196397475339</v>
      </c>
      <c r="AGI91" s="295">
        <f t="shared" si="271"/>
        <v>-1173.3796360252463</v>
      </c>
      <c r="AGJ91" s="8">
        <f t="shared" si="272"/>
        <v>-1173.3796360252463</v>
      </c>
      <c r="AGK91" s="95">
        <f t="shared" si="273"/>
        <v>0</v>
      </c>
      <c r="AGL91" s="108">
        <f t="shared" si="348"/>
        <v>35563.323599999996</v>
      </c>
      <c r="AGM91" s="108">
        <f t="shared" si="348"/>
        <v>10922.351243469822</v>
      </c>
      <c r="AGN91" s="297">
        <f t="shared" si="99"/>
        <v>-24640.972356530176</v>
      </c>
      <c r="AGO91" s="108">
        <f t="shared" si="274"/>
        <v>-24640.972356530176</v>
      </c>
      <c r="AGP91" s="109">
        <f t="shared" si="275"/>
        <v>0</v>
      </c>
      <c r="AGQ91" s="139">
        <f t="shared" si="349"/>
        <v>4.7619047619047616E-2</v>
      </c>
      <c r="AGR91" s="298"/>
      <c r="AGS91" s="298">
        <v>0.05</v>
      </c>
      <c r="AGT91" s="299"/>
      <c r="AGU91" s="177"/>
      <c r="AGV91" s="9"/>
      <c r="AGW91" s="9"/>
      <c r="AGX91" s="9"/>
      <c r="AGY91" s="9"/>
      <c r="AGZ91" s="9"/>
      <c r="AHA91" s="9"/>
      <c r="AHB91" s="9"/>
      <c r="AHC91" s="9"/>
      <c r="AHD91" s="9"/>
      <c r="AHE91" s="9"/>
      <c r="AHF91" s="9"/>
      <c r="AHG91" s="9"/>
      <c r="AHH91" s="9"/>
    </row>
    <row r="92" spans="1:892" s="141" customFormat="1" ht="12.75" outlineLevel="1" x14ac:dyDescent="0.25">
      <c r="A92" s="154">
        <v>522</v>
      </c>
      <c r="B92" s="285">
        <v>3</v>
      </c>
      <c r="C92" s="303" t="s">
        <v>2540</v>
      </c>
      <c r="D92" s="301">
        <v>1</v>
      </c>
      <c r="E92" s="149">
        <v>411.8</v>
      </c>
      <c r="F92" s="288">
        <f t="shared" si="177"/>
        <v>2022.4199999999998</v>
      </c>
      <c r="G92" s="289">
        <f t="shared" si="178"/>
        <v>1954.9550604987444</v>
      </c>
      <c r="H92" s="288">
        <f t="shared" si="179"/>
        <v>-67.464939501255458</v>
      </c>
      <c r="I92" s="88">
        <f t="shared" si="180"/>
        <v>-67.464939501255458</v>
      </c>
      <c r="J92" s="88">
        <f t="shared" si="181"/>
        <v>0</v>
      </c>
      <c r="K92" s="290">
        <f t="shared" si="276"/>
        <v>0</v>
      </c>
      <c r="L92" s="143">
        <v>0</v>
      </c>
      <c r="M92" s="143">
        <v>0</v>
      </c>
      <c r="N92" s="143">
        <v>0</v>
      </c>
      <c r="O92" s="143">
        <v>0</v>
      </c>
      <c r="P92" s="143">
        <v>0</v>
      </c>
      <c r="Q92" s="143">
        <v>0</v>
      </c>
      <c r="R92" s="143">
        <v>0</v>
      </c>
      <c r="S92" s="143">
        <v>0</v>
      </c>
      <c r="T92" s="143">
        <v>0</v>
      </c>
      <c r="U92" s="143">
        <v>0</v>
      </c>
      <c r="V92" s="143"/>
      <c r="W92" s="143"/>
      <c r="X92" s="143">
        <f t="shared" si="277"/>
        <v>0</v>
      </c>
      <c r="Y92" s="290">
        <v>0</v>
      </c>
      <c r="Z92" s="290">
        <v>0</v>
      </c>
      <c r="AA92" s="290">
        <v>0</v>
      </c>
      <c r="AB92" s="290">
        <v>0</v>
      </c>
      <c r="AC92" s="290">
        <v>0</v>
      </c>
      <c r="AD92" s="290">
        <v>0</v>
      </c>
      <c r="AE92" s="290">
        <v>0</v>
      </c>
      <c r="AF92" s="290">
        <v>0</v>
      </c>
      <c r="AG92" s="290">
        <v>0</v>
      </c>
      <c r="AH92" s="290">
        <v>0</v>
      </c>
      <c r="AI92" s="290"/>
      <c r="AJ92" s="290"/>
      <c r="AK92" s="143"/>
      <c r="AL92" s="143">
        <f t="shared" si="278"/>
        <v>0</v>
      </c>
      <c r="AM92" s="143">
        <f t="shared" si="182"/>
        <v>0</v>
      </c>
      <c r="AN92" s="290">
        <f t="shared" si="279"/>
        <v>0</v>
      </c>
      <c r="AO92" s="143">
        <v>0</v>
      </c>
      <c r="AP92" s="143">
        <v>0</v>
      </c>
      <c r="AQ92" s="143">
        <v>0</v>
      </c>
      <c r="AR92" s="143">
        <v>0</v>
      </c>
      <c r="AS92" s="143">
        <v>0</v>
      </c>
      <c r="AT92" s="143">
        <v>0</v>
      </c>
      <c r="AU92" s="143">
        <v>0</v>
      </c>
      <c r="AV92" s="143">
        <v>0</v>
      </c>
      <c r="AW92" s="143">
        <v>0</v>
      </c>
      <c r="AX92" s="143">
        <v>0</v>
      </c>
      <c r="AY92" s="143"/>
      <c r="AZ92" s="143"/>
      <c r="BA92" s="8">
        <f t="shared" si="280"/>
        <v>0</v>
      </c>
      <c r="BB92" s="290">
        <v>0</v>
      </c>
      <c r="BC92" s="290">
        <v>0</v>
      </c>
      <c r="BD92" s="290">
        <v>0</v>
      </c>
      <c r="BE92" s="290">
        <v>0</v>
      </c>
      <c r="BF92" s="290">
        <v>0</v>
      </c>
      <c r="BG92" s="290">
        <v>0</v>
      </c>
      <c r="BH92" s="290">
        <v>0</v>
      </c>
      <c r="BI92" s="290">
        <v>0</v>
      </c>
      <c r="BJ92" s="290">
        <v>0</v>
      </c>
      <c r="BK92" s="290">
        <v>0</v>
      </c>
      <c r="BL92" s="290"/>
      <c r="BM92" s="290"/>
      <c r="BN92" s="143"/>
      <c r="BO92" s="8">
        <f t="shared" si="183"/>
        <v>0</v>
      </c>
      <c r="BP92" s="8">
        <f t="shared" si="184"/>
        <v>0</v>
      </c>
      <c r="BQ92" s="290">
        <f t="shared" si="281"/>
        <v>0</v>
      </c>
      <c r="BR92" s="143">
        <v>0</v>
      </c>
      <c r="BS92" s="263">
        <v>0</v>
      </c>
      <c r="BT92" s="143">
        <v>0</v>
      </c>
      <c r="BU92" s="143">
        <v>0</v>
      </c>
      <c r="BV92" s="143">
        <v>0</v>
      </c>
      <c r="BW92" s="143">
        <v>0</v>
      </c>
      <c r="BX92" s="143">
        <v>0</v>
      </c>
      <c r="BY92" s="143">
        <v>0</v>
      </c>
      <c r="BZ92" s="143">
        <v>0</v>
      </c>
      <c r="CA92" s="143">
        <v>0</v>
      </c>
      <c r="CB92" s="143"/>
      <c r="CC92" s="143"/>
      <c r="CD92" s="290">
        <f t="shared" si="282"/>
        <v>0</v>
      </c>
      <c r="CE92" s="290">
        <v>0</v>
      </c>
      <c r="CF92" s="290">
        <v>0</v>
      </c>
      <c r="CG92" s="290">
        <v>0</v>
      </c>
      <c r="CH92" s="290">
        <v>0</v>
      </c>
      <c r="CI92" s="290">
        <v>0</v>
      </c>
      <c r="CJ92" s="290">
        <v>0</v>
      </c>
      <c r="CK92" s="290">
        <v>0</v>
      </c>
      <c r="CL92" s="290">
        <v>0</v>
      </c>
      <c r="CM92" s="290">
        <v>0</v>
      </c>
      <c r="CN92" s="290">
        <v>0</v>
      </c>
      <c r="CO92" s="290"/>
      <c r="CP92" s="290"/>
      <c r="CQ92" s="143"/>
      <c r="CR92" s="8">
        <f t="shared" si="185"/>
        <v>0</v>
      </c>
      <c r="CS92" s="8">
        <f t="shared" si="186"/>
        <v>0</v>
      </c>
      <c r="CT92" s="290">
        <f t="shared" si="283"/>
        <v>0</v>
      </c>
      <c r="CU92" s="290">
        <v>0</v>
      </c>
      <c r="CV92" s="143">
        <v>0</v>
      </c>
      <c r="CW92" s="143">
        <v>0</v>
      </c>
      <c r="CX92" s="143">
        <v>0</v>
      </c>
      <c r="CY92" s="143">
        <v>0</v>
      </c>
      <c r="CZ92" s="143">
        <v>0</v>
      </c>
      <c r="DA92" s="143">
        <v>0</v>
      </c>
      <c r="DB92" s="143">
        <v>0</v>
      </c>
      <c r="DC92" s="143">
        <v>0</v>
      </c>
      <c r="DD92" s="143">
        <v>0</v>
      </c>
      <c r="DE92" s="143"/>
      <c r="DF92" s="143"/>
      <c r="DG92" s="290">
        <f t="shared" si="284"/>
        <v>0</v>
      </c>
      <c r="DH92" s="290">
        <v>0</v>
      </c>
      <c r="DI92" s="290">
        <v>0</v>
      </c>
      <c r="DJ92" s="290">
        <v>0</v>
      </c>
      <c r="DK92" s="290">
        <v>0</v>
      </c>
      <c r="DL92" s="290">
        <v>0</v>
      </c>
      <c r="DM92" s="290">
        <v>0</v>
      </c>
      <c r="DN92" s="290">
        <v>0</v>
      </c>
      <c r="DO92" s="290">
        <v>0</v>
      </c>
      <c r="DP92" s="290">
        <v>0</v>
      </c>
      <c r="DQ92" s="290">
        <v>0</v>
      </c>
      <c r="DR92" s="290"/>
      <c r="DS92" s="290"/>
      <c r="DT92" s="143">
        <f t="shared" si="285"/>
        <v>0</v>
      </c>
      <c r="DU92" s="8">
        <f t="shared" si="187"/>
        <v>0</v>
      </c>
      <c r="DV92" s="8">
        <f t="shared" si="286"/>
        <v>0</v>
      </c>
      <c r="DW92" s="290">
        <f t="shared" si="176"/>
        <v>0</v>
      </c>
      <c r="DX92" s="290">
        <v>0</v>
      </c>
      <c r="DY92" s="143">
        <v>0</v>
      </c>
      <c r="DZ92" s="143">
        <v>0</v>
      </c>
      <c r="EA92" s="143">
        <v>0</v>
      </c>
      <c r="EB92" s="143">
        <v>0</v>
      </c>
      <c r="EC92" s="143">
        <v>0</v>
      </c>
      <c r="ED92" s="143">
        <v>0</v>
      </c>
      <c r="EE92" s="143">
        <v>0</v>
      </c>
      <c r="EF92" s="143">
        <v>0</v>
      </c>
      <c r="EG92" s="143">
        <v>0</v>
      </c>
      <c r="EH92" s="143"/>
      <c r="EI92" s="143"/>
      <c r="EJ92" s="143"/>
      <c r="EK92" s="290">
        <f t="shared" si="287"/>
        <v>0</v>
      </c>
      <c r="EL92" s="290">
        <v>0</v>
      </c>
      <c r="EM92" s="290">
        <v>0</v>
      </c>
      <c r="EN92" s="290">
        <v>0</v>
      </c>
      <c r="EO92" s="290">
        <v>0</v>
      </c>
      <c r="EP92" s="290">
        <v>0</v>
      </c>
      <c r="EQ92" s="290">
        <v>0</v>
      </c>
      <c r="ER92" s="290">
        <v>0</v>
      </c>
      <c r="ES92" s="290">
        <v>0</v>
      </c>
      <c r="ET92" s="290">
        <v>0</v>
      </c>
      <c r="EU92" s="290">
        <v>0</v>
      </c>
      <c r="EV92" s="290"/>
      <c r="EW92" s="290"/>
      <c r="EX92" s="8">
        <f t="shared" si="188"/>
        <v>0</v>
      </c>
      <c r="EY92" s="8">
        <f t="shared" si="288"/>
        <v>0</v>
      </c>
      <c r="EZ92" s="8">
        <f t="shared" si="289"/>
        <v>0</v>
      </c>
      <c r="FA92" s="290">
        <f t="shared" si="290"/>
        <v>0</v>
      </c>
      <c r="FB92" s="290">
        <v>0</v>
      </c>
      <c r="FC92" s="143">
        <v>0</v>
      </c>
      <c r="FD92" s="143">
        <v>0</v>
      </c>
      <c r="FE92" s="143">
        <v>0</v>
      </c>
      <c r="FF92" s="143">
        <v>0</v>
      </c>
      <c r="FG92" s="143">
        <v>0</v>
      </c>
      <c r="FH92" s="143">
        <v>0</v>
      </c>
      <c r="FI92" s="143">
        <v>0</v>
      </c>
      <c r="FJ92" s="143">
        <v>0</v>
      </c>
      <c r="FK92" s="143">
        <v>0</v>
      </c>
      <c r="FL92" s="143"/>
      <c r="FM92" s="143"/>
      <c r="FN92" s="8">
        <f t="shared" si="291"/>
        <v>0</v>
      </c>
      <c r="FO92" s="290">
        <v>0</v>
      </c>
      <c r="FP92" s="290">
        <v>0</v>
      </c>
      <c r="FQ92" s="290">
        <v>0</v>
      </c>
      <c r="FR92" s="290">
        <v>0</v>
      </c>
      <c r="FS92" s="290">
        <v>0</v>
      </c>
      <c r="FT92" s="290">
        <v>0</v>
      </c>
      <c r="FU92" s="290">
        <v>0</v>
      </c>
      <c r="FV92" s="290">
        <v>0</v>
      </c>
      <c r="FW92" s="290">
        <v>0</v>
      </c>
      <c r="FX92" s="290">
        <v>0</v>
      </c>
      <c r="FY92" s="290"/>
      <c r="FZ92" s="290"/>
      <c r="GA92" s="143">
        <f t="shared" si="292"/>
        <v>0</v>
      </c>
      <c r="GB92" s="8">
        <f t="shared" si="293"/>
        <v>0</v>
      </c>
      <c r="GC92" s="8">
        <f t="shared" si="294"/>
        <v>0</v>
      </c>
      <c r="GD92" s="290">
        <f t="shared" si="295"/>
        <v>0</v>
      </c>
      <c r="GE92" s="143"/>
      <c r="GF92" s="143"/>
      <c r="GG92" s="143"/>
      <c r="GH92" s="143"/>
      <c r="GI92" s="143"/>
      <c r="GJ92" s="143"/>
      <c r="GK92" s="143"/>
      <c r="GL92" s="143"/>
      <c r="GM92" s="143"/>
      <c r="GN92" s="143"/>
      <c r="GO92" s="143"/>
      <c r="GP92" s="143"/>
      <c r="GQ92" s="8">
        <f t="shared" si="296"/>
        <v>0</v>
      </c>
      <c r="GR92" s="290">
        <v>0</v>
      </c>
      <c r="GS92" s="290">
        <f>VLOOKUP(C92,'[2]Фін.рез.(витрати)'!$C$8:$V$94,20,0)</f>
        <v>0</v>
      </c>
      <c r="GT92" s="290"/>
      <c r="GU92" s="290"/>
      <c r="GV92" s="143">
        <f t="shared" si="297"/>
        <v>0</v>
      </c>
      <c r="GW92" s="8">
        <f t="shared" si="189"/>
        <v>0</v>
      </c>
      <c r="GX92" s="8">
        <f t="shared" si="190"/>
        <v>0</v>
      </c>
      <c r="GY92" s="290">
        <f t="shared" si="298"/>
        <v>2022.4199999999998</v>
      </c>
      <c r="GZ92" s="290">
        <v>179.21</v>
      </c>
      <c r="HA92" s="143">
        <v>179.21</v>
      </c>
      <c r="HB92" s="143">
        <v>179.21</v>
      </c>
      <c r="HC92" s="143">
        <v>179.21</v>
      </c>
      <c r="HD92" s="143">
        <v>179.21</v>
      </c>
      <c r="HE92" s="143">
        <v>179.21</v>
      </c>
      <c r="HF92" s="143">
        <v>236.79</v>
      </c>
      <c r="HG92" s="143">
        <v>236.79</v>
      </c>
      <c r="HH92" s="143">
        <v>236.79</v>
      </c>
      <c r="HI92" s="143">
        <v>236.79</v>
      </c>
      <c r="HJ92" s="143"/>
      <c r="HK92" s="143"/>
      <c r="HL92" s="8">
        <f t="shared" si="299"/>
        <v>1954.9550604987444</v>
      </c>
      <c r="HM92" s="290">
        <v>256.78393219847516</v>
      </c>
      <c r="HN92" s="290">
        <v>189.71368378808251</v>
      </c>
      <c r="HO92" s="290">
        <v>222.86903529159625</v>
      </c>
      <c r="HP92" s="290">
        <v>168.01769559374665</v>
      </c>
      <c r="HQ92" s="290">
        <v>190.69291308929039</v>
      </c>
      <c r="HR92" s="290">
        <v>190.23913358418514</v>
      </c>
      <c r="HS92" s="290">
        <v>175.29437608082452</v>
      </c>
      <c r="HT92" s="290">
        <v>174.26727463004789</v>
      </c>
      <c r="HU92" s="290">
        <v>195.89639733143429</v>
      </c>
      <c r="HV92" s="290">
        <v>191.18061891106169</v>
      </c>
      <c r="HW92" s="290"/>
      <c r="HX92" s="290"/>
      <c r="HY92" s="8">
        <f t="shared" si="191"/>
        <v>-67.464939501255458</v>
      </c>
      <c r="HZ92" s="8">
        <f t="shared" si="192"/>
        <v>-67.464939501255458</v>
      </c>
      <c r="IA92" s="8">
        <f t="shared" si="193"/>
        <v>0</v>
      </c>
      <c r="IB92" s="291">
        <f t="shared" si="300"/>
        <v>0</v>
      </c>
      <c r="IC92" s="291">
        <v>0</v>
      </c>
      <c r="ID92" s="150">
        <v>0</v>
      </c>
      <c r="IE92" s="150">
        <v>0</v>
      </c>
      <c r="IF92" s="291">
        <v>0</v>
      </c>
      <c r="IG92" s="291">
        <v>0</v>
      </c>
      <c r="IH92" s="291">
        <v>0</v>
      </c>
      <c r="II92" s="291">
        <v>0</v>
      </c>
      <c r="IJ92" s="291"/>
      <c r="IK92" s="291"/>
      <c r="IL92" s="291"/>
      <c r="IM92" s="291"/>
      <c r="IN92" s="291"/>
      <c r="IO92" s="88">
        <f t="shared" si="301"/>
        <v>0</v>
      </c>
      <c r="IP92" s="290">
        <v>0</v>
      </c>
      <c r="IQ92" s="290">
        <v>0</v>
      </c>
      <c r="IR92" s="290">
        <v>0</v>
      </c>
      <c r="IS92" s="290">
        <v>0</v>
      </c>
      <c r="IT92" s="290">
        <v>0</v>
      </c>
      <c r="IU92" s="290">
        <v>0</v>
      </c>
      <c r="IV92" s="290">
        <v>0</v>
      </c>
      <c r="IW92" s="290">
        <v>0</v>
      </c>
      <c r="IX92" s="290">
        <v>0</v>
      </c>
      <c r="IY92" s="290">
        <v>0</v>
      </c>
      <c r="IZ92" s="290"/>
      <c r="JA92" s="290"/>
      <c r="JB92" s="150">
        <f t="shared" si="194"/>
        <v>0</v>
      </c>
      <c r="JC92" s="88">
        <f t="shared" si="195"/>
        <v>0</v>
      </c>
      <c r="JD92" s="88">
        <f t="shared" si="196"/>
        <v>0</v>
      </c>
      <c r="JE92" s="291">
        <f t="shared" si="302"/>
        <v>0</v>
      </c>
      <c r="JF92" s="291">
        <v>0</v>
      </c>
      <c r="JG92" s="150">
        <v>0</v>
      </c>
      <c r="JH92" s="150">
        <v>0</v>
      </c>
      <c r="JI92" s="150">
        <v>0</v>
      </c>
      <c r="JJ92" s="150">
        <v>0</v>
      </c>
      <c r="JK92" s="150">
        <v>0</v>
      </c>
      <c r="JL92" s="150">
        <v>0</v>
      </c>
      <c r="JM92" s="150">
        <v>0</v>
      </c>
      <c r="JN92" s="150">
        <v>0</v>
      </c>
      <c r="JO92" s="150">
        <v>0</v>
      </c>
      <c r="JP92" s="150"/>
      <c r="JQ92" s="150"/>
      <c r="JR92" s="291">
        <f t="shared" si="303"/>
        <v>0</v>
      </c>
      <c r="JS92" s="290">
        <v>0</v>
      </c>
      <c r="JT92" s="290">
        <v>0</v>
      </c>
      <c r="JU92" s="290">
        <v>0</v>
      </c>
      <c r="JV92" s="290">
        <v>0</v>
      </c>
      <c r="JW92" s="290">
        <v>0</v>
      </c>
      <c r="JX92" s="290">
        <v>0</v>
      </c>
      <c r="JY92" s="290">
        <v>0</v>
      </c>
      <c r="JZ92" s="290">
        <v>0</v>
      </c>
      <c r="KA92" s="290">
        <v>0</v>
      </c>
      <c r="KB92" s="290">
        <v>0</v>
      </c>
      <c r="KC92" s="290"/>
      <c r="KD92" s="290"/>
      <c r="KE92" s="150">
        <f t="shared" si="197"/>
        <v>0</v>
      </c>
      <c r="KF92" s="88">
        <f t="shared" si="198"/>
        <v>0</v>
      </c>
      <c r="KG92" s="88">
        <f t="shared" si="199"/>
        <v>0</v>
      </c>
      <c r="KH92" s="291">
        <f t="shared" si="304"/>
        <v>2299.36</v>
      </c>
      <c r="KI92" s="291">
        <v>202.26</v>
      </c>
      <c r="KJ92" s="150">
        <v>202.26</v>
      </c>
      <c r="KK92" s="150">
        <v>202.26</v>
      </c>
      <c r="KL92" s="150">
        <v>202.26</v>
      </c>
      <c r="KM92" s="150">
        <v>202.26</v>
      </c>
      <c r="KN92" s="150">
        <v>202.26</v>
      </c>
      <c r="KO92" s="150">
        <v>271.45</v>
      </c>
      <c r="KP92" s="150">
        <v>271.45</v>
      </c>
      <c r="KQ92" s="150">
        <v>271.45</v>
      </c>
      <c r="KR92" s="150">
        <v>271.45</v>
      </c>
      <c r="KS92" s="150"/>
      <c r="KT92" s="150"/>
      <c r="KU92" s="88">
        <f t="shared" si="305"/>
        <v>3208.0235537154313</v>
      </c>
      <c r="KV92" s="290">
        <v>275.6978200324898</v>
      </c>
      <c r="KW92" s="290">
        <v>294.7812429138794</v>
      </c>
      <c r="KX92" s="290">
        <v>292.92067986319603</v>
      </c>
      <c r="KY92" s="290">
        <v>278.57899834241937</v>
      </c>
      <c r="KZ92" s="290">
        <v>290.62670543039468</v>
      </c>
      <c r="LA92" s="290">
        <v>374.04205609995176</v>
      </c>
      <c r="LB92" s="290">
        <v>347.14322503466491</v>
      </c>
      <c r="LC92" s="290">
        <v>344.70618846596113</v>
      </c>
      <c r="LD92" s="290">
        <v>355.4935537864925</v>
      </c>
      <c r="LE92" s="290">
        <v>354.03308374598174</v>
      </c>
      <c r="LF92" s="290"/>
      <c r="LG92" s="290"/>
      <c r="LH92" s="150">
        <f t="shared" si="306"/>
        <v>908.66355371543114</v>
      </c>
      <c r="LI92" s="88">
        <f t="shared" si="200"/>
        <v>0</v>
      </c>
      <c r="LJ92" s="88">
        <f t="shared" si="201"/>
        <v>908.66355371543114</v>
      </c>
      <c r="LK92" s="88">
        <f t="shared" si="307"/>
        <v>0</v>
      </c>
      <c r="LL92" s="150"/>
      <c r="LM92" s="150"/>
      <c r="LN92" s="150"/>
      <c r="LO92" s="150"/>
      <c r="LP92" s="150"/>
      <c r="LQ92" s="150"/>
      <c r="LR92" s="150"/>
      <c r="LS92" s="150"/>
      <c r="LT92" s="150"/>
      <c r="LU92" s="150"/>
      <c r="LV92" s="150"/>
      <c r="LW92" s="150"/>
      <c r="LX92" s="88">
        <f t="shared" si="202"/>
        <v>0</v>
      </c>
      <c r="LY92" s="150"/>
      <c r="LZ92" s="150"/>
      <c r="MA92" s="150"/>
      <c r="MB92" s="150"/>
      <c r="MC92" s="150"/>
      <c r="MD92" s="150"/>
      <c r="ME92" s="150"/>
      <c r="MF92" s="150"/>
      <c r="MG92" s="150"/>
      <c r="MH92" s="150"/>
      <c r="MI92" s="150"/>
      <c r="MJ92" s="291">
        <v>0</v>
      </c>
      <c r="MK92" s="150"/>
      <c r="ML92" s="88">
        <f t="shared" si="203"/>
        <v>0</v>
      </c>
      <c r="MM92" s="88">
        <f t="shared" si="204"/>
        <v>0</v>
      </c>
      <c r="MN92" s="88">
        <f t="shared" si="308"/>
        <v>14802.420000000002</v>
      </c>
      <c r="MO92" s="88">
        <v>1313.33</v>
      </c>
      <c r="MP92" s="150">
        <v>1313.33</v>
      </c>
      <c r="MQ92" s="150">
        <v>1313.33</v>
      </c>
      <c r="MR92" s="150">
        <v>1313.33</v>
      </c>
      <c r="MS92" s="150">
        <v>1313.33</v>
      </c>
      <c r="MT92" s="150">
        <v>1313.33</v>
      </c>
      <c r="MU92" s="150">
        <v>1730.61</v>
      </c>
      <c r="MV92" s="150">
        <v>1730.61</v>
      </c>
      <c r="MW92" s="150">
        <v>1730.61</v>
      </c>
      <c r="MX92" s="150">
        <v>1730.61</v>
      </c>
      <c r="MY92" s="150"/>
      <c r="MZ92" s="150"/>
      <c r="NA92" s="88">
        <f t="shared" si="309"/>
        <v>0</v>
      </c>
      <c r="NB92" s="8">
        <v>0</v>
      </c>
      <c r="NC92" s="8">
        <v>0</v>
      </c>
      <c r="ND92" s="8">
        <v>0</v>
      </c>
      <c r="NE92" s="8">
        <v>0</v>
      </c>
      <c r="NF92" s="8">
        <v>0</v>
      </c>
      <c r="NG92" s="8">
        <v>0</v>
      </c>
      <c r="NH92" s="8">
        <v>0</v>
      </c>
      <c r="NI92" s="8">
        <v>0</v>
      </c>
      <c r="NJ92" s="8">
        <v>0</v>
      </c>
      <c r="NK92" s="8">
        <v>0</v>
      </c>
      <c r="NL92" s="8"/>
      <c r="NM92" s="8"/>
      <c r="NN92" s="150">
        <f t="shared" si="310"/>
        <v>-14802.420000000002</v>
      </c>
      <c r="NO92" s="88">
        <f t="shared" si="205"/>
        <v>-14802.420000000002</v>
      </c>
      <c r="NP92" s="88">
        <f t="shared" si="206"/>
        <v>0</v>
      </c>
      <c r="NQ92" s="86">
        <f t="shared" si="207"/>
        <v>0</v>
      </c>
      <c r="NR92" s="289">
        <f t="shared" si="208"/>
        <v>0</v>
      </c>
      <c r="NS92" s="288">
        <f t="shared" si="209"/>
        <v>0</v>
      </c>
      <c r="NT92" s="88">
        <f t="shared" si="210"/>
        <v>0</v>
      </c>
      <c r="NU92" s="88">
        <f t="shared" si="211"/>
        <v>0</v>
      </c>
      <c r="NV92" s="290">
        <f t="shared" si="311"/>
        <v>0</v>
      </c>
      <c r="NW92" s="290">
        <v>0</v>
      </c>
      <c r="NX92" s="143">
        <v>0</v>
      </c>
      <c r="NY92" s="143">
        <v>0</v>
      </c>
      <c r="NZ92" s="290">
        <v>0</v>
      </c>
      <c r="OA92" s="290">
        <v>0</v>
      </c>
      <c r="OB92" s="290">
        <v>0</v>
      </c>
      <c r="OC92" s="290">
        <v>0</v>
      </c>
      <c r="OD92" s="290">
        <v>0</v>
      </c>
      <c r="OE92" s="290">
        <v>0</v>
      </c>
      <c r="OF92" s="290">
        <v>0</v>
      </c>
      <c r="OG92" s="290"/>
      <c r="OH92" s="290"/>
      <c r="OI92" s="8">
        <f t="shared" si="312"/>
        <v>0</v>
      </c>
      <c r="OJ92" s="8">
        <v>0</v>
      </c>
      <c r="OK92" s="8">
        <v>0</v>
      </c>
      <c r="OL92" s="8">
        <v>0</v>
      </c>
      <c r="OM92" s="8"/>
      <c r="ON92" s="8">
        <v>0</v>
      </c>
      <c r="OO92" s="8">
        <v>0</v>
      </c>
      <c r="OP92" s="8">
        <v>0</v>
      </c>
      <c r="OQ92" s="8">
        <v>0</v>
      </c>
      <c r="OR92" s="8">
        <v>0</v>
      </c>
      <c r="OS92" s="8">
        <v>0</v>
      </c>
      <c r="OT92" s="8"/>
      <c r="OU92" s="8"/>
      <c r="OV92" s="143">
        <f t="shared" si="313"/>
        <v>0</v>
      </c>
      <c r="OW92" s="8">
        <f t="shared" si="212"/>
        <v>0</v>
      </c>
      <c r="OX92" s="8">
        <f t="shared" si="213"/>
        <v>0</v>
      </c>
      <c r="OY92" s="290">
        <f t="shared" si="314"/>
        <v>0</v>
      </c>
      <c r="OZ92" s="290">
        <v>0</v>
      </c>
      <c r="PA92" s="143">
        <v>0</v>
      </c>
      <c r="PB92" s="143">
        <v>0</v>
      </c>
      <c r="PC92" s="143">
        <v>0</v>
      </c>
      <c r="PD92" s="143">
        <v>0</v>
      </c>
      <c r="PE92" s="143">
        <v>0</v>
      </c>
      <c r="PF92" s="143">
        <v>0</v>
      </c>
      <c r="PG92" s="143">
        <v>0</v>
      </c>
      <c r="PH92" s="143">
        <v>0</v>
      </c>
      <c r="PI92" s="143">
        <v>0</v>
      </c>
      <c r="PJ92" s="143"/>
      <c r="PK92" s="143"/>
      <c r="PL92" s="8">
        <f t="shared" si="315"/>
        <v>0</v>
      </c>
      <c r="PM92" s="290">
        <v>0</v>
      </c>
      <c r="PN92" s="290">
        <v>0</v>
      </c>
      <c r="PO92" s="290">
        <v>0</v>
      </c>
      <c r="PP92" s="290">
        <v>0</v>
      </c>
      <c r="PQ92" s="290">
        <v>0</v>
      </c>
      <c r="PR92" s="290">
        <v>0</v>
      </c>
      <c r="PS92" s="290">
        <v>0</v>
      </c>
      <c r="PT92" s="290">
        <v>0</v>
      </c>
      <c r="PU92" s="290">
        <v>0</v>
      </c>
      <c r="PV92" s="290">
        <v>0</v>
      </c>
      <c r="PW92" s="290"/>
      <c r="PX92" s="290"/>
      <c r="PY92" s="143">
        <f t="shared" si="316"/>
        <v>0</v>
      </c>
      <c r="PZ92" s="8">
        <f t="shared" si="214"/>
        <v>0</v>
      </c>
      <c r="QA92" s="8">
        <f t="shared" si="215"/>
        <v>0</v>
      </c>
      <c r="QB92" s="290">
        <f t="shared" si="317"/>
        <v>0</v>
      </c>
      <c r="QC92" s="290">
        <v>0</v>
      </c>
      <c r="QD92" s="143">
        <v>0</v>
      </c>
      <c r="QE92" s="143">
        <v>0</v>
      </c>
      <c r="QF92" s="143">
        <v>0</v>
      </c>
      <c r="QG92" s="143">
        <v>0</v>
      </c>
      <c r="QH92" s="143">
        <v>0</v>
      </c>
      <c r="QI92" s="143">
        <v>0</v>
      </c>
      <c r="QJ92" s="143">
        <v>0</v>
      </c>
      <c r="QK92" s="143">
        <v>0</v>
      </c>
      <c r="QL92" s="143">
        <v>0</v>
      </c>
      <c r="QM92" s="143"/>
      <c r="QN92" s="143"/>
      <c r="QO92" s="8">
        <f t="shared" si="318"/>
        <v>0</v>
      </c>
      <c r="QP92" s="290">
        <v>0</v>
      </c>
      <c r="QQ92" s="290">
        <v>0</v>
      </c>
      <c r="QR92" s="290">
        <v>0</v>
      </c>
      <c r="QS92" s="290"/>
      <c r="QT92" s="290">
        <v>0</v>
      </c>
      <c r="QU92" s="290"/>
      <c r="QV92" s="290"/>
      <c r="QW92" s="290">
        <v>0</v>
      </c>
      <c r="QX92" s="290"/>
      <c r="QY92" s="290">
        <v>0</v>
      </c>
      <c r="QZ92" s="290"/>
      <c r="RA92" s="290"/>
      <c r="RB92" s="143">
        <f t="shared" si="319"/>
        <v>0</v>
      </c>
      <c r="RC92" s="8">
        <f t="shared" si="216"/>
        <v>0</v>
      </c>
      <c r="RD92" s="8">
        <f t="shared" si="217"/>
        <v>0</v>
      </c>
      <c r="RE92" s="290">
        <f t="shared" si="320"/>
        <v>0</v>
      </c>
      <c r="RF92" s="8">
        <v>0</v>
      </c>
      <c r="RG92" s="143">
        <v>0</v>
      </c>
      <c r="RH92" s="143">
        <v>0</v>
      </c>
      <c r="RI92" s="143">
        <v>0</v>
      </c>
      <c r="RJ92" s="143">
        <v>0</v>
      </c>
      <c r="RK92" s="143">
        <v>0</v>
      </c>
      <c r="RL92" s="292">
        <v>0</v>
      </c>
      <c r="RM92" s="143">
        <v>0</v>
      </c>
      <c r="RN92" s="143">
        <v>0</v>
      </c>
      <c r="RO92" s="143">
        <v>0</v>
      </c>
      <c r="RP92" s="143"/>
      <c r="RQ92" s="143"/>
      <c r="RR92" s="8">
        <f t="shared" si="321"/>
        <v>0</v>
      </c>
      <c r="RS92" s="290">
        <v>0</v>
      </c>
      <c r="RT92" s="290"/>
      <c r="RU92" s="290">
        <v>0</v>
      </c>
      <c r="RV92" s="290">
        <v>0</v>
      </c>
      <c r="RW92" s="290">
        <v>0</v>
      </c>
      <c r="RX92" s="290">
        <v>0</v>
      </c>
      <c r="RY92" s="290"/>
      <c r="RZ92" s="290">
        <v>0</v>
      </c>
      <c r="SA92" s="290">
        <v>0</v>
      </c>
      <c r="SB92" s="290">
        <v>0</v>
      </c>
      <c r="SC92" s="290"/>
      <c r="SD92" s="290"/>
      <c r="SE92" s="8">
        <f t="shared" si="218"/>
        <v>0</v>
      </c>
      <c r="SF92" s="8">
        <f t="shared" si="219"/>
        <v>0</v>
      </c>
      <c r="SG92" s="8">
        <f t="shared" si="220"/>
        <v>0</v>
      </c>
      <c r="SH92" s="290">
        <f t="shared" si="322"/>
        <v>0</v>
      </c>
      <c r="SI92" s="290">
        <v>0</v>
      </c>
      <c r="SJ92" s="143">
        <v>0</v>
      </c>
      <c r="SK92" s="143">
        <v>0</v>
      </c>
      <c r="SL92" s="143">
        <v>0</v>
      </c>
      <c r="SM92" s="143">
        <v>0</v>
      </c>
      <c r="SN92" s="143">
        <v>0</v>
      </c>
      <c r="SO92" s="143">
        <v>0</v>
      </c>
      <c r="SP92" s="143">
        <v>0</v>
      </c>
      <c r="SQ92" s="143">
        <v>0</v>
      </c>
      <c r="SR92" s="143">
        <v>0</v>
      </c>
      <c r="SS92" s="143"/>
      <c r="ST92" s="143"/>
      <c r="SU92" s="8">
        <f t="shared" si="323"/>
        <v>0</v>
      </c>
      <c r="SV92" s="290">
        <v>0</v>
      </c>
      <c r="SW92" s="290">
        <v>0</v>
      </c>
      <c r="SX92" s="290">
        <v>0</v>
      </c>
      <c r="SY92" s="290">
        <v>0</v>
      </c>
      <c r="SZ92" s="290">
        <v>0</v>
      </c>
      <c r="TA92" s="290"/>
      <c r="TB92" s="290"/>
      <c r="TC92" s="290">
        <v>0</v>
      </c>
      <c r="TD92" s="290">
        <v>0</v>
      </c>
      <c r="TE92" s="290">
        <f>VLOOKUP(C92,'[2]Фін.рез.(витрати)'!$C$8:$AH$94,32,0)</f>
        <v>0</v>
      </c>
      <c r="TF92" s="290"/>
      <c r="TG92" s="290"/>
      <c r="TH92" s="8">
        <f t="shared" si="221"/>
        <v>0</v>
      </c>
      <c r="TI92" s="8">
        <f t="shared" si="222"/>
        <v>0</v>
      </c>
      <c r="TJ92" s="8">
        <f t="shared" si="223"/>
        <v>0</v>
      </c>
      <c r="TK92" s="290">
        <f t="shared" si="324"/>
        <v>0</v>
      </c>
      <c r="TL92" s="290">
        <v>0</v>
      </c>
      <c r="TM92" s="143">
        <v>0</v>
      </c>
      <c r="TN92" s="143">
        <v>0</v>
      </c>
      <c r="TO92" s="143">
        <v>0</v>
      </c>
      <c r="TP92" s="143">
        <v>0</v>
      </c>
      <c r="TQ92" s="143">
        <v>0</v>
      </c>
      <c r="TR92" s="143">
        <v>0</v>
      </c>
      <c r="TS92" s="143">
        <v>0</v>
      </c>
      <c r="TT92" s="143">
        <v>0</v>
      </c>
      <c r="TU92" s="143">
        <v>0</v>
      </c>
      <c r="TV92" s="143"/>
      <c r="TW92" s="143"/>
      <c r="TX92" s="8">
        <f t="shared" si="325"/>
        <v>0</v>
      </c>
      <c r="TY92" s="290">
        <v>0</v>
      </c>
      <c r="TZ92" s="290">
        <v>0</v>
      </c>
      <c r="UA92" s="290">
        <v>0</v>
      </c>
      <c r="UB92" s="290">
        <v>0</v>
      </c>
      <c r="UC92" s="290">
        <v>0</v>
      </c>
      <c r="UD92" s="290">
        <v>0</v>
      </c>
      <c r="UE92" s="290">
        <v>0</v>
      </c>
      <c r="UF92" s="290">
        <v>0</v>
      </c>
      <c r="UG92" s="290">
        <v>0</v>
      </c>
      <c r="UH92" s="290">
        <f>VLOOKUP(C92,'[2]Фін.рез.(витрати)'!$C$8:$AI$94,33,0)</f>
        <v>0</v>
      </c>
      <c r="UI92" s="290"/>
      <c r="UJ92" s="290"/>
      <c r="UK92" s="8">
        <f t="shared" si="224"/>
        <v>0</v>
      </c>
      <c r="UL92" s="8">
        <f t="shared" si="225"/>
        <v>0</v>
      </c>
      <c r="UM92" s="8">
        <f t="shared" si="226"/>
        <v>0</v>
      </c>
      <c r="UN92" s="290">
        <f t="shared" si="326"/>
        <v>0</v>
      </c>
      <c r="UO92" s="290">
        <v>0</v>
      </c>
      <c r="UP92" s="143">
        <v>0</v>
      </c>
      <c r="UQ92" s="143">
        <v>0</v>
      </c>
      <c r="UR92" s="143">
        <v>0</v>
      </c>
      <c r="US92" s="143">
        <v>0</v>
      </c>
      <c r="UT92" s="143">
        <v>0</v>
      </c>
      <c r="UU92" s="143">
        <v>0</v>
      </c>
      <c r="UV92" s="143">
        <v>0</v>
      </c>
      <c r="UW92" s="143">
        <v>0</v>
      </c>
      <c r="UX92" s="143">
        <v>0</v>
      </c>
      <c r="UY92" s="143"/>
      <c r="UZ92" s="143"/>
      <c r="VA92" s="8">
        <f t="shared" si="227"/>
        <v>0</v>
      </c>
      <c r="VB92" s="143"/>
      <c r="VC92" s="143"/>
      <c r="VD92" s="143"/>
      <c r="VE92" s="143"/>
      <c r="VF92" s="143"/>
      <c r="VG92" s="143"/>
      <c r="VH92" s="143"/>
      <c r="VI92" s="143"/>
      <c r="VJ92" s="143"/>
      <c r="VK92" s="143"/>
      <c r="VL92" s="143"/>
      <c r="VM92" s="143"/>
      <c r="VN92" s="8">
        <f t="shared" si="228"/>
        <v>0</v>
      </c>
      <c r="VO92" s="8">
        <f t="shared" si="229"/>
        <v>0</v>
      </c>
      <c r="VP92" s="8">
        <f t="shared" si="230"/>
        <v>0</v>
      </c>
      <c r="VQ92" s="88">
        <f t="shared" si="231"/>
        <v>0</v>
      </c>
      <c r="VR92" s="150"/>
      <c r="VS92" s="150"/>
      <c r="VT92" s="150"/>
      <c r="VU92" s="150"/>
      <c r="VV92" s="150"/>
      <c r="VW92" s="150"/>
      <c r="VX92" s="150"/>
      <c r="VY92" s="150"/>
      <c r="VZ92" s="150"/>
      <c r="WA92" s="150"/>
      <c r="WB92" s="150"/>
      <c r="WC92" s="150"/>
      <c r="WD92" s="88">
        <f t="shared" si="232"/>
        <v>0</v>
      </c>
      <c r="WE92" s="143"/>
      <c r="WF92" s="143"/>
      <c r="WG92" s="143"/>
      <c r="WH92" s="143"/>
      <c r="WI92" s="143"/>
      <c r="WJ92" s="143"/>
      <c r="WK92" s="143"/>
      <c r="WL92" s="143"/>
      <c r="WM92" s="143"/>
      <c r="WN92" s="143"/>
      <c r="WO92" s="143"/>
      <c r="WP92" s="143"/>
      <c r="WQ92" s="88">
        <f t="shared" si="233"/>
        <v>0</v>
      </c>
      <c r="WR92" s="88">
        <f t="shared" si="234"/>
        <v>0</v>
      </c>
      <c r="WS92" s="88">
        <f t="shared" si="235"/>
        <v>0</v>
      </c>
      <c r="WT92" s="291">
        <f t="shared" si="327"/>
        <v>2482.7800000000002</v>
      </c>
      <c r="WU92" s="291">
        <v>214.53</v>
      </c>
      <c r="WV92" s="150">
        <v>214.53</v>
      </c>
      <c r="WW92" s="150">
        <v>214.53</v>
      </c>
      <c r="WX92" s="150">
        <v>214.53</v>
      </c>
      <c r="WY92" s="150">
        <v>214.53</v>
      </c>
      <c r="WZ92" s="150">
        <v>214.53</v>
      </c>
      <c r="XA92" s="150">
        <v>298.89999999999998</v>
      </c>
      <c r="XB92" s="150">
        <v>298.89999999999998</v>
      </c>
      <c r="XC92" s="150">
        <v>298.89999999999998</v>
      </c>
      <c r="XD92" s="150">
        <v>298.89999999999998</v>
      </c>
      <c r="XE92" s="150"/>
      <c r="XF92" s="150"/>
      <c r="XG92" s="291">
        <f t="shared" si="328"/>
        <v>1055.4574413222022</v>
      </c>
      <c r="XH92" s="290">
        <v>84.386858505424058</v>
      </c>
      <c r="XI92" s="290">
        <v>0.83836790955661211</v>
      </c>
      <c r="XJ92" s="290"/>
      <c r="XK92" s="290">
        <v>0</v>
      </c>
      <c r="XL92" s="290">
        <v>89.298211988348299</v>
      </c>
      <c r="XM92" s="290">
        <v>117.88695248436521</v>
      </c>
      <c r="XN92" s="290">
        <v>101.65509038177981</v>
      </c>
      <c r="XO92" s="290">
        <v>293.6424514305989</v>
      </c>
      <c r="XP92" s="290">
        <v>79.902395599539133</v>
      </c>
      <c r="XQ92" s="290">
        <f>VLOOKUP(C92,'[2]Фін.рез.(витрати)'!$C$8:$AL$94,36,0)</f>
        <v>287.84711302259024</v>
      </c>
      <c r="XR92" s="290"/>
      <c r="XS92" s="290"/>
      <c r="XT92" s="88">
        <f t="shared" si="236"/>
        <v>-1427.322558677798</v>
      </c>
      <c r="XU92" s="88">
        <f t="shared" si="237"/>
        <v>-1427.322558677798</v>
      </c>
      <c r="XV92" s="88">
        <f t="shared" si="238"/>
        <v>0</v>
      </c>
      <c r="XW92" s="291">
        <f t="shared" si="329"/>
        <v>0</v>
      </c>
      <c r="XX92" s="291">
        <v>0</v>
      </c>
      <c r="XY92" s="150">
        <v>0</v>
      </c>
      <c r="XZ92" s="150">
        <v>0</v>
      </c>
      <c r="YA92" s="150">
        <v>0</v>
      </c>
      <c r="YB92" s="150">
        <v>0</v>
      </c>
      <c r="YC92" s="150">
        <v>0</v>
      </c>
      <c r="YD92" s="150">
        <v>0</v>
      </c>
      <c r="YE92" s="150">
        <v>0</v>
      </c>
      <c r="YF92" s="150">
        <v>0</v>
      </c>
      <c r="YG92" s="150">
        <v>0</v>
      </c>
      <c r="YH92" s="150"/>
      <c r="YI92" s="150"/>
      <c r="YJ92" s="88">
        <f t="shared" si="330"/>
        <v>0</v>
      </c>
      <c r="YK92" s="290">
        <v>0</v>
      </c>
      <c r="YL92" s="290">
        <v>0</v>
      </c>
      <c r="YM92" s="290">
        <v>0</v>
      </c>
      <c r="YN92" s="290">
        <v>0</v>
      </c>
      <c r="YO92" s="290">
        <v>0</v>
      </c>
      <c r="YP92" s="290">
        <v>0</v>
      </c>
      <c r="YQ92" s="290">
        <v>0</v>
      </c>
      <c r="YR92" s="290">
        <v>0</v>
      </c>
      <c r="YS92" s="290">
        <v>0</v>
      </c>
      <c r="YT92" s="290">
        <f>VLOOKUP(C92,'[2]Фін.рез.(витрати)'!$C$8:$AM$94,37,0)</f>
        <v>0</v>
      </c>
      <c r="YU92" s="290"/>
      <c r="YV92" s="290"/>
      <c r="YW92" s="143">
        <f t="shared" si="331"/>
        <v>0</v>
      </c>
      <c r="YX92" s="88">
        <f t="shared" si="239"/>
        <v>0</v>
      </c>
      <c r="YY92" s="88">
        <f t="shared" si="240"/>
        <v>0</v>
      </c>
      <c r="YZ92" s="291">
        <f t="shared" si="332"/>
        <v>1173.9000000000001</v>
      </c>
      <c r="ZA92" s="291">
        <v>111.05</v>
      </c>
      <c r="ZB92" s="150">
        <v>111.05</v>
      </c>
      <c r="ZC92" s="150">
        <v>111.05</v>
      </c>
      <c r="ZD92" s="150">
        <v>111.05</v>
      </c>
      <c r="ZE92" s="150">
        <v>111.05</v>
      </c>
      <c r="ZF92" s="150">
        <v>111.05</v>
      </c>
      <c r="ZG92" s="150">
        <v>126.9</v>
      </c>
      <c r="ZH92" s="150">
        <v>126.9</v>
      </c>
      <c r="ZI92" s="150">
        <v>126.9</v>
      </c>
      <c r="ZJ92" s="150">
        <v>126.9</v>
      </c>
      <c r="ZK92" s="150"/>
      <c r="ZL92" s="150"/>
      <c r="ZM92" s="88">
        <f t="shared" si="333"/>
        <v>552.53021516142064</v>
      </c>
      <c r="ZN92" s="291"/>
      <c r="ZO92" s="290">
        <v>86.947351232449932</v>
      </c>
      <c r="ZP92" s="290">
        <v>282.36877778242763</v>
      </c>
      <c r="ZQ92" s="290">
        <v>183.21408614654305</v>
      </c>
      <c r="ZR92" s="290"/>
      <c r="ZS92" s="290"/>
      <c r="ZT92" s="290"/>
      <c r="ZU92" s="290"/>
      <c r="ZV92" s="290"/>
      <c r="ZW92" s="290"/>
      <c r="ZX92" s="290"/>
      <c r="ZY92" s="290"/>
      <c r="ZZ92" s="88">
        <f t="shared" si="241"/>
        <v>-621.36978483857945</v>
      </c>
      <c r="AAA92" s="88">
        <f t="shared" si="242"/>
        <v>-621.36978483857945</v>
      </c>
      <c r="AAB92" s="88">
        <f t="shared" si="243"/>
        <v>0</v>
      </c>
      <c r="AAC92" s="291">
        <f t="shared" si="334"/>
        <v>0</v>
      </c>
      <c r="AAD92" s="291">
        <v>0</v>
      </c>
      <c r="AAE92" s="150">
        <v>0</v>
      </c>
      <c r="AAF92" s="150">
        <v>0</v>
      </c>
      <c r="AAG92" s="150">
        <v>0</v>
      </c>
      <c r="AAH92" s="150">
        <v>0</v>
      </c>
      <c r="AAI92" s="150">
        <v>0</v>
      </c>
      <c r="AAJ92" s="150">
        <v>0</v>
      </c>
      <c r="AAK92" s="150">
        <v>0</v>
      </c>
      <c r="AAL92" s="150">
        <v>0</v>
      </c>
      <c r="AAM92" s="150">
        <v>0</v>
      </c>
      <c r="AAN92" s="150"/>
      <c r="AAO92" s="150"/>
      <c r="AAP92" s="88">
        <f t="shared" si="335"/>
        <v>0</v>
      </c>
      <c r="AAQ92" s="290">
        <v>0</v>
      </c>
      <c r="AAR92" s="290">
        <v>0</v>
      </c>
      <c r="AAS92" s="290">
        <v>0</v>
      </c>
      <c r="AAT92" s="290">
        <v>0</v>
      </c>
      <c r="AAU92" s="290">
        <v>0</v>
      </c>
      <c r="AAV92" s="290">
        <v>0</v>
      </c>
      <c r="AAW92" s="290">
        <v>0</v>
      </c>
      <c r="AAX92" s="290">
        <v>0</v>
      </c>
      <c r="AAY92" s="290">
        <v>0</v>
      </c>
      <c r="AAZ92" s="290">
        <f>VLOOKUP(C92,'[2]Фін.рез.(витрати)'!$C$8:$AO$94,39,0)</f>
        <v>0</v>
      </c>
      <c r="ABA92" s="290"/>
      <c r="ABB92" s="290"/>
      <c r="ABC92" s="88">
        <f t="shared" si="244"/>
        <v>0</v>
      </c>
      <c r="ABD92" s="88">
        <f t="shared" si="245"/>
        <v>0</v>
      </c>
      <c r="ABE92" s="88">
        <f t="shared" si="246"/>
        <v>0</v>
      </c>
      <c r="ABF92" s="291">
        <f t="shared" si="336"/>
        <v>0</v>
      </c>
      <c r="ABG92" s="291">
        <v>0</v>
      </c>
      <c r="ABH92" s="150">
        <v>0</v>
      </c>
      <c r="ABI92" s="150">
        <v>0</v>
      </c>
      <c r="ABJ92" s="150">
        <v>0</v>
      </c>
      <c r="ABK92" s="150">
        <v>0</v>
      </c>
      <c r="ABL92" s="150">
        <v>0</v>
      </c>
      <c r="ABM92" s="150">
        <v>0</v>
      </c>
      <c r="ABN92" s="150">
        <v>0</v>
      </c>
      <c r="ABO92" s="150">
        <v>0</v>
      </c>
      <c r="ABP92" s="150">
        <v>0</v>
      </c>
      <c r="ABQ92" s="150"/>
      <c r="ABR92" s="150"/>
      <c r="ABS92" s="88">
        <f t="shared" si="337"/>
        <v>0</v>
      </c>
      <c r="ABT92" s="290">
        <v>0</v>
      </c>
      <c r="ABU92" s="290"/>
      <c r="ABV92" s="290"/>
      <c r="ABW92" s="290"/>
      <c r="ABX92" s="290"/>
      <c r="ABY92" s="290"/>
      <c r="ABZ92" s="290"/>
      <c r="ACA92" s="290">
        <v>0</v>
      </c>
      <c r="ACB92" s="290">
        <v>0</v>
      </c>
      <c r="ACC92" s="290">
        <f>VLOOKUP(C92,'[2]Фін.рез.(витрати)'!$C$8:$AP$94,40,0)</f>
        <v>0</v>
      </c>
      <c r="ACD92" s="290"/>
      <c r="ACE92" s="290"/>
      <c r="ACF92" s="88">
        <f t="shared" si="247"/>
        <v>0</v>
      </c>
      <c r="ACG92" s="88">
        <f t="shared" si="248"/>
        <v>0</v>
      </c>
      <c r="ACH92" s="88">
        <f t="shared" si="249"/>
        <v>0</v>
      </c>
      <c r="ACI92" s="86">
        <f t="shared" si="250"/>
        <v>2569.1600000000008</v>
      </c>
      <c r="ACJ92" s="88">
        <f t="shared" si="251"/>
        <v>385.88364751836002</v>
      </c>
      <c r="ACK92" s="288">
        <f t="shared" si="252"/>
        <v>-2183.276352481641</v>
      </c>
      <c r="ACL92" s="88">
        <f t="shared" si="253"/>
        <v>-2183.276352481641</v>
      </c>
      <c r="ACM92" s="88">
        <f t="shared" si="254"/>
        <v>0</v>
      </c>
      <c r="ACN92" s="290">
        <f t="shared" si="338"/>
        <v>2569.1600000000008</v>
      </c>
      <c r="ACO92" s="290">
        <v>395.84</v>
      </c>
      <c r="ACP92" s="143">
        <v>395.84</v>
      </c>
      <c r="ACQ92" s="143">
        <v>395.84</v>
      </c>
      <c r="ACR92" s="143">
        <v>395.84</v>
      </c>
      <c r="ACS92" s="143">
        <v>395.84</v>
      </c>
      <c r="ACT92" s="143">
        <v>395.84</v>
      </c>
      <c r="ACU92" s="143">
        <v>48.53</v>
      </c>
      <c r="ACV92" s="143">
        <v>48.53</v>
      </c>
      <c r="ACW92" s="143">
        <v>48.53</v>
      </c>
      <c r="ACX92" s="143">
        <v>48.53</v>
      </c>
      <c r="ACY92" s="143"/>
      <c r="ACZ92" s="143"/>
      <c r="ADA92" s="8">
        <f t="shared" si="339"/>
        <v>385.88364751836002</v>
      </c>
      <c r="ADB92" s="290">
        <v>30.584966220000002</v>
      </c>
      <c r="ADC92" s="290">
        <v>40.964180759999998</v>
      </c>
      <c r="ADD92" s="290">
        <v>27.99457452</v>
      </c>
      <c r="ADE92" s="290">
        <v>35.212200840000001</v>
      </c>
      <c r="ADF92" s="290">
        <v>21.772056978360002</v>
      </c>
      <c r="ADG92" s="290">
        <v>20.424554999999998</v>
      </c>
      <c r="ADH92" s="290">
        <v>15.958584</v>
      </c>
      <c r="ADI92" s="290">
        <v>16.493655</v>
      </c>
      <c r="ADJ92" s="290">
        <v>161.1234072</v>
      </c>
      <c r="ADK92" s="290">
        <f>VLOOKUP(C92,'[2]Фін.рез.(витрати)'!$C$8:$AR$94,42,0)</f>
        <v>15.355467000000001</v>
      </c>
      <c r="ADL92" s="290"/>
      <c r="ADM92" s="290"/>
      <c r="ADN92" s="8">
        <f t="shared" si="255"/>
        <v>-2183.276352481641</v>
      </c>
      <c r="ADO92" s="8">
        <f t="shared" si="256"/>
        <v>-2183.276352481641</v>
      </c>
      <c r="ADP92" s="8">
        <f t="shared" si="257"/>
        <v>0</v>
      </c>
      <c r="ADQ92" s="290">
        <f t="shared" si="340"/>
        <v>0</v>
      </c>
      <c r="ADR92" s="290">
        <v>0</v>
      </c>
      <c r="ADS92" s="143">
        <v>0</v>
      </c>
      <c r="ADT92" s="143">
        <v>0</v>
      </c>
      <c r="ADU92" s="143">
        <v>0</v>
      </c>
      <c r="ADV92" s="143">
        <v>0</v>
      </c>
      <c r="ADW92" s="143">
        <v>0</v>
      </c>
      <c r="ADX92" s="143">
        <v>0</v>
      </c>
      <c r="ADY92" s="143">
        <v>0</v>
      </c>
      <c r="ADZ92" s="143">
        <v>0</v>
      </c>
      <c r="AEA92" s="143">
        <v>0</v>
      </c>
      <c r="AEB92" s="143"/>
      <c r="AEC92" s="143"/>
      <c r="AED92" s="8">
        <f t="shared" si="341"/>
        <v>0</v>
      </c>
      <c r="AEE92" s="290">
        <v>0</v>
      </c>
      <c r="AEF92" s="290">
        <v>0</v>
      </c>
      <c r="AEG92" s="290">
        <v>0</v>
      </c>
      <c r="AEH92" s="290">
        <v>0</v>
      </c>
      <c r="AEI92" s="290">
        <v>0</v>
      </c>
      <c r="AEJ92" s="290">
        <v>0</v>
      </c>
      <c r="AEK92" s="290">
        <v>0</v>
      </c>
      <c r="AEL92" s="290">
        <v>0</v>
      </c>
      <c r="AEM92" s="290">
        <v>0</v>
      </c>
      <c r="AEN92" s="290">
        <f>VLOOKUP(C92,'[2]Фін.рез.(витрати)'!$C$8:$AS$94,43,0)</f>
        <v>0</v>
      </c>
      <c r="AEO92" s="290"/>
      <c r="AEP92" s="290"/>
      <c r="AEQ92" s="8">
        <f t="shared" si="258"/>
        <v>0</v>
      </c>
      <c r="AER92" s="8">
        <f t="shared" si="259"/>
        <v>0</v>
      </c>
      <c r="AES92" s="8">
        <f t="shared" si="260"/>
        <v>0</v>
      </c>
      <c r="AET92" s="290">
        <f t="shared" si="342"/>
        <v>0</v>
      </c>
      <c r="AEU92" s="290"/>
      <c r="AEV92" s="143"/>
      <c r="AEW92" s="143"/>
      <c r="AEX92" s="143"/>
      <c r="AEY92" s="143"/>
      <c r="AEZ92" s="143"/>
      <c r="AFA92" s="143"/>
      <c r="AFB92" s="143"/>
      <c r="AFC92" s="143"/>
      <c r="AFD92" s="143"/>
      <c r="AFE92" s="143"/>
      <c r="AFF92" s="143"/>
      <c r="AFG92" s="8">
        <f t="shared" si="343"/>
        <v>0</v>
      </c>
      <c r="AFH92" s="290"/>
      <c r="AFI92" s="290"/>
      <c r="AFJ92" s="290"/>
      <c r="AFK92" s="290"/>
      <c r="AFL92" s="290"/>
      <c r="AFM92" s="290"/>
      <c r="AFN92" s="290"/>
      <c r="AFO92" s="290"/>
      <c r="AFP92" s="290"/>
      <c r="AFQ92" s="290"/>
      <c r="AFR92" s="290"/>
      <c r="AFS92" s="290"/>
      <c r="AFT92" s="8">
        <f t="shared" si="261"/>
        <v>0</v>
      </c>
      <c r="AFU92" s="8">
        <f t="shared" si="262"/>
        <v>0</v>
      </c>
      <c r="AFV92" s="94">
        <f t="shared" si="263"/>
        <v>0</v>
      </c>
      <c r="AFW92" s="293">
        <f t="shared" si="264"/>
        <v>25350.04</v>
      </c>
      <c r="AFX92" s="294">
        <f t="shared" si="265"/>
        <v>7156.8499182161586</v>
      </c>
      <c r="AFY92" s="295">
        <f t="shared" si="266"/>
        <v>-18193.190081783843</v>
      </c>
      <c r="AFZ92" s="8">
        <f t="shared" si="344"/>
        <v>-18193.190081783843</v>
      </c>
      <c r="AGA92" s="95">
        <f t="shared" si="345"/>
        <v>0</v>
      </c>
      <c r="AGB92" s="296">
        <f t="shared" si="267"/>
        <v>30420.047999999999</v>
      </c>
      <c r="AGC92" s="295">
        <f t="shared" si="267"/>
        <v>8588.2199018593892</v>
      </c>
      <c r="AGD92" s="295">
        <f t="shared" si="268"/>
        <v>-21831.82809814061</v>
      </c>
      <c r="AGE92" s="8">
        <f t="shared" si="269"/>
        <v>-21831.82809814061</v>
      </c>
      <c r="AGF92" s="94">
        <f t="shared" si="270"/>
        <v>0</v>
      </c>
      <c r="AGG92" s="107">
        <f t="shared" si="346"/>
        <v>1521.0024000000001</v>
      </c>
      <c r="AGH92" s="140">
        <f t="shared" si="347"/>
        <v>429.41099509296947</v>
      </c>
      <c r="AGI92" s="295">
        <f t="shared" si="271"/>
        <v>-1091.5914049070307</v>
      </c>
      <c r="AGJ92" s="8">
        <f t="shared" si="272"/>
        <v>-1091.5914049070307</v>
      </c>
      <c r="AGK92" s="95">
        <f t="shared" si="273"/>
        <v>0</v>
      </c>
      <c r="AGL92" s="108">
        <f t="shared" si="348"/>
        <v>31941.0504</v>
      </c>
      <c r="AGM92" s="108">
        <f t="shared" si="348"/>
        <v>9017.6308969523579</v>
      </c>
      <c r="AGN92" s="297">
        <f t="shared" si="99"/>
        <v>-22923.41950304764</v>
      </c>
      <c r="AGO92" s="108">
        <f t="shared" si="274"/>
        <v>-22923.41950304764</v>
      </c>
      <c r="AGP92" s="109">
        <f t="shared" si="275"/>
        <v>0</v>
      </c>
      <c r="AGQ92" s="139">
        <f t="shared" si="349"/>
        <v>4.7619047619047616E-2</v>
      </c>
      <c r="AGR92" s="298"/>
      <c r="AGS92" s="298">
        <v>0.05</v>
      </c>
      <c r="AGT92" s="299"/>
      <c r="AGU92" s="177"/>
      <c r="AGV92" s="9"/>
      <c r="AGW92" s="9"/>
      <c r="AGX92" s="9"/>
      <c r="AGY92" s="9"/>
      <c r="AGZ92" s="9"/>
      <c r="AHA92" s="9"/>
      <c r="AHB92" s="9"/>
      <c r="AHC92" s="9"/>
      <c r="AHD92" s="9"/>
      <c r="AHE92" s="9"/>
      <c r="AHF92" s="9"/>
      <c r="AHG92" s="9"/>
      <c r="AHH92" s="9"/>
    </row>
    <row r="93" spans="1:892" s="141" customFormat="1" ht="12.75" outlineLevel="1" x14ac:dyDescent="0.25">
      <c r="A93" s="154">
        <v>523</v>
      </c>
      <c r="B93" s="285">
        <v>3</v>
      </c>
      <c r="C93" s="303" t="s">
        <v>2541</v>
      </c>
      <c r="D93" s="301">
        <v>1</v>
      </c>
      <c r="E93" s="149">
        <v>426.2</v>
      </c>
      <c r="F93" s="288">
        <f t="shared" si="177"/>
        <v>2098.7200000000003</v>
      </c>
      <c r="G93" s="289">
        <f t="shared" si="178"/>
        <v>2029.5245319511989</v>
      </c>
      <c r="H93" s="288">
        <f t="shared" si="179"/>
        <v>-69.195468048801331</v>
      </c>
      <c r="I93" s="88">
        <f t="shared" si="180"/>
        <v>-69.195468048801331</v>
      </c>
      <c r="J93" s="88">
        <f t="shared" si="181"/>
        <v>0</v>
      </c>
      <c r="K93" s="290">
        <f t="shared" si="276"/>
        <v>0</v>
      </c>
      <c r="L93" s="143">
        <v>0</v>
      </c>
      <c r="M93" s="143">
        <v>0</v>
      </c>
      <c r="N93" s="143">
        <v>0</v>
      </c>
      <c r="O93" s="143">
        <v>0</v>
      </c>
      <c r="P93" s="143">
        <v>0</v>
      </c>
      <c r="Q93" s="143">
        <v>0</v>
      </c>
      <c r="R93" s="143">
        <v>0</v>
      </c>
      <c r="S93" s="143">
        <v>0</v>
      </c>
      <c r="T93" s="143">
        <v>0</v>
      </c>
      <c r="U93" s="143">
        <v>0</v>
      </c>
      <c r="V93" s="143"/>
      <c r="W93" s="143"/>
      <c r="X93" s="143">
        <f t="shared" si="277"/>
        <v>0</v>
      </c>
      <c r="Y93" s="290">
        <v>0</v>
      </c>
      <c r="Z93" s="290">
        <v>0</v>
      </c>
      <c r="AA93" s="290">
        <v>0</v>
      </c>
      <c r="AB93" s="290">
        <v>0</v>
      </c>
      <c r="AC93" s="290">
        <v>0</v>
      </c>
      <c r="AD93" s="290">
        <v>0</v>
      </c>
      <c r="AE93" s="290">
        <v>0</v>
      </c>
      <c r="AF93" s="290">
        <v>0</v>
      </c>
      <c r="AG93" s="290">
        <v>0</v>
      </c>
      <c r="AH93" s="290">
        <v>0</v>
      </c>
      <c r="AI93" s="290"/>
      <c r="AJ93" s="290"/>
      <c r="AK93" s="143"/>
      <c r="AL93" s="143">
        <f t="shared" si="278"/>
        <v>0</v>
      </c>
      <c r="AM93" s="143">
        <f t="shared" si="182"/>
        <v>0</v>
      </c>
      <c r="AN93" s="290">
        <f t="shared" si="279"/>
        <v>0</v>
      </c>
      <c r="AO93" s="143">
        <v>0</v>
      </c>
      <c r="AP93" s="143">
        <v>0</v>
      </c>
      <c r="AQ93" s="143">
        <v>0</v>
      </c>
      <c r="AR93" s="143">
        <v>0</v>
      </c>
      <c r="AS93" s="143">
        <v>0</v>
      </c>
      <c r="AT93" s="143">
        <v>0</v>
      </c>
      <c r="AU93" s="143">
        <v>0</v>
      </c>
      <c r="AV93" s="143">
        <v>0</v>
      </c>
      <c r="AW93" s="143">
        <v>0</v>
      </c>
      <c r="AX93" s="143">
        <v>0</v>
      </c>
      <c r="AY93" s="143"/>
      <c r="AZ93" s="143"/>
      <c r="BA93" s="8">
        <f t="shared" si="280"/>
        <v>0</v>
      </c>
      <c r="BB93" s="290">
        <v>0</v>
      </c>
      <c r="BC93" s="290">
        <v>0</v>
      </c>
      <c r="BD93" s="290">
        <v>0</v>
      </c>
      <c r="BE93" s="290">
        <v>0</v>
      </c>
      <c r="BF93" s="290">
        <v>0</v>
      </c>
      <c r="BG93" s="290">
        <v>0</v>
      </c>
      <c r="BH93" s="290">
        <v>0</v>
      </c>
      <c r="BI93" s="290">
        <v>0</v>
      </c>
      <c r="BJ93" s="290">
        <v>0</v>
      </c>
      <c r="BK93" s="290">
        <v>0</v>
      </c>
      <c r="BL93" s="290"/>
      <c r="BM93" s="290"/>
      <c r="BN93" s="143"/>
      <c r="BO93" s="8">
        <f t="shared" si="183"/>
        <v>0</v>
      </c>
      <c r="BP93" s="8">
        <f t="shared" si="184"/>
        <v>0</v>
      </c>
      <c r="BQ93" s="290">
        <f t="shared" si="281"/>
        <v>0</v>
      </c>
      <c r="BR93" s="143">
        <v>0</v>
      </c>
      <c r="BS93" s="263">
        <v>0</v>
      </c>
      <c r="BT93" s="143">
        <v>0</v>
      </c>
      <c r="BU93" s="143">
        <v>0</v>
      </c>
      <c r="BV93" s="143">
        <v>0</v>
      </c>
      <c r="BW93" s="143">
        <v>0</v>
      </c>
      <c r="BX93" s="143">
        <v>0</v>
      </c>
      <c r="BY93" s="143">
        <v>0</v>
      </c>
      <c r="BZ93" s="143">
        <v>0</v>
      </c>
      <c r="CA93" s="143">
        <v>0</v>
      </c>
      <c r="CB93" s="143"/>
      <c r="CC93" s="143"/>
      <c r="CD93" s="290">
        <f t="shared" si="282"/>
        <v>0</v>
      </c>
      <c r="CE93" s="290">
        <v>0</v>
      </c>
      <c r="CF93" s="290">
        <v>0</v>
      </c>
      <c r="CG93" s="290">
        <v>0</v>
      </c>
      <c r="CH93" s="290">
        <v>0</v>
      </c>
      <c r="CI93" s="290">
        <v>0</v>
      </c>
      <c r="CJ93" s="290">
        <v>0</v>
      </c>
      <c r="CK93" s="290">
        <v>0</v>
      </c>
      <c r="CL93" s="290">
        <v>0</v>
      </c>
      <c r="CM93" s="290">
        <v>0</v>
      </c>
      <c r="CN93" s="290">
        <v>0</v>
      </c>
      <c r="CO93" s="290"/>
      <c r="CP93" s="290"/>
      <c r="CQ93" s="143"/>
      <c r="CR93" s="8">
        <f t="shared" si="185"/>
        <v>0</v>
      </c>
      <c r="CS93" s="8">
        <f t="shared" si="186"/>
        <v>0</v>
      </c>
      <c r="CT93" s="290">
        <f t="shared" si="283"/>
        <v>0</v>
      </c>
      <c r="CU93" s="290">
        <v>0</v>
      </c>
      <c r="CV93" s="143">
        <v>0</v>
      </c>
      <c r="CW93" s="143">
        <v>0</v>
      </c>
      <c r="CX93" s="143">
        <v>0</v>
      </c>
      <c r="CY93" s="143">
        <v>0</v>
      </c>
      <c r="CZ93" s="143">
        <v>0</v>
      </c>
      <c r="DA93" s="143">
        <v>0</v>
      </c>
      <c r="DB93" s="143">
        <v>0</v>
      </c>
      <c r="DC93" s="143">
        <v>0</v>
      </c>
      <c r="DD93" s="143">
        <v>0</v>
      </c>
      <c r="DE93" s="143"/>
      <c r="DF93" s="143"/>
      <c r="DG93" s="290">
        <f t="shared" si="284"/>
        <v>0</v>
      </c>
      <c r="DH93" s="290">
        <v>0</v>
      </c>
      <c r="DI93" s="290">
        <v>0</v>
      </c>
      <c r="DJ93" s="290">
        <v>0</v>
      </c>
      <c r="DK93" s="290">
        <v>0</v>
      </c>
      <c r="DL93" s="290">
        <v>0</v>
      </c>
      <c r="DM93" s="290">
        <v>0</v>
      </c>
      <c r="DN93" s="290">
        <v>0</v>
      </c>
      <c r="DO93" s="290">
        <v>0</v>
      </c>
      <c r="DP93" s="290">
        <v>0</v>
      </c>
      <c r="DQ93" s="290">
        <v>0</v>
      </c>
      <c r="DR93" s="290"/>
      <c r="DS93" s="290"/>
      <c r="DT93" s="143">
        <f t="shared" si="285"/>
        <v>0</v>
      </c>
      <c r="DU93" s="8">
        <f t="shared" si="187"/>
        <v>0</v>
      </c>
      <c r="DV93" s="8">
        <f t="shared" si="286"/>
        <v>0</v>
      </c>
      <c r="DW93" s="290">
        <f t="shared" si="176"/>
        <v>0</v>
      </c>
      <c r="DX93" s="290">
        <v>0</v>
      </c>
      <c r="DY93" s="143">
        <v>0</v>
      </c>
      <c r="DZ93" s="143">
        <v>0</v>
      </c>
      <c r="EA93" s="143">
        <v>0</v>
      </c>
      <c r="EB93" s="143">
        <v>0</v>
      </c>
      <c r="EC93" s="143">
        <v>0</v>
      </c>
      <c r="ED93" s="143">
        <v>0</v>
      </c>
      <c r="EE93" s="143">
        <v>0</v>
      </c>
      <c r="EF93" s="143">
        <v>0</v>
      </c>
      <c r="EG93" s="143">
        <v>0</v>
      </c>
      <c r="EH93" s="143"/>
      <c r="EI93" s="143"/>
      <c r="EJ93" s="143"/>
      <c r="EK93" s="290">
        <f t="shared" si="287"/>
        <v>0</v>
      </c>
      <c r="EL93" s="290">
        <v>0</v>
      </c>
      <c r="EM93" s="290">
        <v>0</v>
      </c>
      <c r="EN93" s="290">
        <v>0</v>
      </c>
      <c r="EO93" s="290">
        <v>0</v>
      </c>
      <c r="EP93" s="290">
        <v>0</v>
      </c>
      <c r="EQ93" s="290">
        <v>0</v>
      </c>
      <c r="ER93" s="290">
        <v>0</v>
      </c>
      <c r="ES93" s="290">
        <v>0</v>
      </c>
      <c r="ET93" s="290">
        <v>0</v>
      </c>
      <c r="EU93" s="290">
        <v>0</v>
      </c>
      <c r="EV93" s="290"/>
      <c r="EW93" s="290"/>
      <c r="EX93" s="8">
        <f t="shared" si="188"/>
        <v>0</v>
      </c>
      <c r="EY93" s="8">
        <f t="shared" si="288"/>
        <v>0</v>
      </c>
      <c r="EZ93" s="8">
        <f t="shared" si="289"/>
        <v>0</v>
      </c>
      <c r="FA93" s="290">
        <f t="shared" si="290"/>
        <v>0</v>
      </c>
      <c r="FB93" s="290">
        <v>0</v>
      </c>
      <c r="FC93" s="143">
        <v>0</v>
      </c>
      <c r="FD93" s="143">
        <v>0</v>
      </c>
      <c r="FE93" s="143">
        <v>0</v>
      </c>
      <c r="FF93" s="143">
        <v>0</v>
      </c>
      <c r="FG93" s="143">
        <v>0</v>
      </c>
      <c r="FH93" s="143">
        <v>0</v>
      </c>
      <c r="FI93" s="143">
        <v>0</v>
      </c>
      <c r="FJ93" s="143">
        <v>0</v>
      </c>
      <c r="FK93" s="143">
        <v>0</v>
      </c>
      <c r="FL93" s="143"/>
      <c r="FM93" s="143"/>
      <c r="FN93" s="8">
        <f t="shared" si="291"/>
        <v>0</v>
      </c>
      <c r="FO93" s="290">
        <v>0</v>
      </c>
      <c r="FP93" s="290">
        <v>0</v>
      </c>
      <c r="FQ93" s="290">
        <v>0</v>
      </c>
      <c r="FR93" s="290">
        <v>0</v>
      </c>
      <c r="FS93" s="290">
        <v>0</v>
      </c>
      <c r="FT93" s="290">
        <v>0</v>
      </c>
      <c r="FU93" s="290">
        <v>0</v>
      </c>
      <c r="FV93" s="290">
        <v>0</v>
      </c>
      <c r="FW93" s="290">
        <v>0</v>
      </c>
      <c r="FX93" s="290">
        <v>0</v>
      </c>
      <c r="FY93" s="290"/>
      <c r="FZ93" s="290"/>
      <c r="GA93" s="143">
        <f t="shared" si="292"/>
        <v>0</v>
      </c>
      <c r="GB93" s="8">
        <f t="shared" si="293"/>
        <v>0</v>
      </c>
      <c r="GC93" s="8">
        <f t="shared" si="294"/>
        <v>0</v>
      </c>
      <c r="GD93" s="290">
        <f t="shared" si="295"/>
        <v>0</v>
      </c>
      <c r="GE93" s="143"/>
      <c r="GF93" s="143"/>
      <c r="GG93" s="143"/>
      <c r="GH93" s="143"/>
      <c r="GI93" s="143"/>
      <c r="GJ93" s="143"/>
      <c r="GK93" s="143"/>
      <c r="GL93" s="143"/>
      <c r="GM93" s="143"/>
      <c r="GN93" s="143"/>
      <c r="GO93" s="143"/>
      <c r="GP93" s="143"/>
      <c r="GQ93" s="8">
        <f t="shared" si="296"/>
        <v>0</v>
      </c>
      <c r="GR93" s="290">
        <v>0</v>
      </c>
      <c r="GS93" s="290">
        <f>VLOOKUP(C93,'[2]Фін.рез.(витрати)'!$C$8:$V$94,20,0)</f>
        <v>0</v>
      </c>
      <c r="GT93" s="290"/>
      <c r="GU93" s="290"/>
      <c r="GV93" s="143">
        <f t="shared" si="297"/>
        <v>0</v>
      </c>
      <c r="GW93" s="8">
        <f t="shared" si="189"/>
        <v>0</v>
      </c>
      <c r="GX93" s="8">
        <f t="shared" si="190"/>
        <v>0</v>
      </c>
      <c r="GY93" s="290">
        <f t="shared" si="298"/>
        <v>2098.7200000000003</v>
      </c>
      <c r="GZ93" s="290">
        <v>185.96</v>
      </c>
      <c r="HA93" s="143">
        <v>185.96</v>
      </c>
      <c r="HB93" s="143">
        <v>185.96</v>
      </c>
      <c r="HC93" s="143">
        <v>185.96</v>
      </c>
      <c r="HD93" s="143">
        <v>185.96</v>
      </c>
      <c r="HE93" s="143">
        <v>185.96</v>
      </c>
      <c r="HF93" s="143">
        <v>245.74</v>
      </c>
      <c r="HG93" s="143">
        <v>245.74</v>
      </c>
      <c r="HH93" s="143">
        <v>245.74</v>
      </c>
      <c r="HI93" s="143">
        <v>245.74</v>
      </c>
      <c r="HJ93" s="143"/>
      <c r="HK93" s="143"/>
      <c r="HL93" s="8">
        <f t="shared" si="299"/>
        <v>2029.5245319511989</v>
      </c>
      <c r="HM93" s="290">
        <v>266.57865458796994</v>
      </c>
      <c r="HN93" s="290">
        <v>196.95009009389616</v>
      </c>
      <c r="HO93" s="290">
        <v>231.37011365427375</v>
      </c>
      <c r="HP93" s="290">
        <v>174.426533836754</v>
      </c>
      <c r="HQ93" s="290">
        <v>197.96667095008206</v>
      </c>
      <c r="HR93" s="290">
        <v>197.49558255714845</v>
      </c>
      <c r="HS93" s="290">
        <v>181.98077477972865</v>
      </c>
      <c r="HT93" s="290">
        <v>180.91449574688886</v>
      </c>
      <c r="HU93" s="290">
        <v>203.36863600515517</v>
      </c>
      <c r="HV93" s="290">
        <v>198.47297973930191</v>
      </c>
      <c r="HW93" s="290"/>
      <c r="HX93" s="290"/>
      <c r="HY93" s="8">
        <f t="shared" si="191"/>
        <v>-69.195468048801331</v>
      </c>
      <c r="HZ93" s="8">
        <f t="shared" si="192"/>
        <v>-69.195468048801331</v>
      </c>
      <c r="IA93" s="8">
        <f t="shared" si="193"/>
        <v>0</v>
      </c>
      <c r="IB93" s="291">
        <f t="shared" si="300"/>
        <v>0</v>
      </c>
      <c r="IC93" s="291">
        <v>0</v>
      </c>
      <c r="ID93" s="150">
        <v>0</v>
      </c>
      <c r="IE93" s="150">
        <v>0</v>
      </c>
      <c r="IF93" s="291">
        <v>0</v>
      </c>
      <c r="IG93" s="291">
        <v>0</v>
      </c>
      <c r="IH93" s="291">
        <v>0</v>
      </c>
      <c r="II93" s="291">
        <v>0</v>
      </c>
      <c r="IJ93" s="291"/>
      <c r="IK93" s="291"/>
      <c r="IL93" s="291"/>
      <c r="IM93" s="291"/>
      <c r="IN93" s="291"/>
      <c r="IO93" s="88">
        <f t="shared" si="301"/>
        <v>0</v>
      </c>
      <c r="IP93" s="290">
        <v>0</v>
      </c>
      <c r="IQ93" s="290">
        <v>0</v>
      </c>
      <c r="IR93" s="290">
        <v>0</v>
      </c>
      <c r="IS93" s="290">
        <v>0</v>
      </c>
      <c r="IT93" s="290">
        <v>0</v>
      </c>
      <c r="IU93" s="290">
        <v>0</v>
      </c>
      <c r="IV93" s="290">
        <v>0</v>
      </c>
      <c r="IW93" s="290">
        <v>0</v>
      </c>
      <c r="IX93" s="290">
        <v>0</v>
      </c>
      <c r="IY93" s="290">
        <v>0</v>
      </c>
      <c r="IZ93" s="290"/>
      <c r="JA93" s="290"/>
      <c r="JB93" s="150">
        <f t="shared" si="194"/>
        <v>0</v>
      </c>
      <c r="JC93" s="88">
        <f t="shared" si="195"/>
        <v>0</v>
      </c>
      <c r="JD93" s="88">
        <f t="shared" si="196"/>
        <v>0</v>
      </c>
      <c r="JE93" s="291">
        <f t="shared" si="302"/>
        <v>0</v>
      </c>
      <c r="JF93" s="291">
        <v>0</v>
      </c>
      <c r="JG93" s="150">
        <v>0</v>
      </c>
      <c r="JH93" s="150">
        <v>0</v>
      </c>
      <c r="JI93" s="150">
        <v>0</v>
      </c>
      <c r="JJ93" s="150">
        <v>0</v>
      </c>
      <c r="JK93" s="150">
        <v>0</v>
      </c>
      <c r="JL93" s="150">
        <v>0</v>
      </c>
      <c r="JM93" s="150">
        <v>0</v>
      </c>
      <c r="JN93" s="150">
        <v>0</v>
      </c>
      <c r="JO93" s="150">
        <v>0</v>
      </c>
      <c r="JP93" s="150"/>
      <c r="JQ93" s="150"/>
      <c r="JR93" s="291">
        <f t="shared" si="303"/>
        <v>0</v>
      </c>
      <c r="JS93" s="290">
        <v>0</v>
      </c>
      <c r="JT93" s="290">
        <v>0</v>
      </c>
      <c r="JU93" s="290">
        <v>0</v>
      </c>
      <c r="JV93" s="290">
        <v>0</v>
      </c>
      <c r="JW93" s="290">
        <v>0</v>
      </c>
      <c r="JX93" s="290">
        <v>0</v>
      </c>
      <c r="JY93" s="290">
        <v>0</v>
      </c>
      <c r="JZ93" s="290">
        <v>0</v>
      </c>
      <c r="KA93" s="290">
        <v>0</v>
      </c>
      <c r="KB93" s="290">
        <v>0</v>
      </c>
      <c r="KC93" s="290"/>
      <c r="KD93" s="290"/>
      <c r="KE93" s="150">
        <f t="shared" si="197"/>
        <v>0</v>
      </c>
      <c r="KF93" s="88">
        <f t="shared" si="198"/>
        <v>0</v>
      </c>
      <c r="KG93" s="88">
        <f t="shared" si="199"/>
        <v>0</v>
      </c>
      <c r="KH93" s="291">
        <f t="shared" si="304"/>
        <v>2491</v>
      </c>
      <c r="KI93" s="291">
        <v>219.12</v>
      </c>
      <c r="KJ93" s="150">
        <v>219.12</v>
      </c>
      <c r="KK93" s="150">
        <v>219.12</v>
      </c>
      <c r="KL93" s="150">
        <v>219.12</v>
      </c>
      <c r="KM93" s="150">
        <v>219.12</v>
      </c>
      <c r="KN93" s="150">
        <v>219.12</v>
      </c>
      <c r="KO93" s="150">
        <v>294.07</v>
      </c>
      <c r="KP93" s="150">
        <v>294.07</v>
      </c>
      <c r="KQ93" s="150">
        <v>294.07</v>
      </c>
      <c r="KR93" s="150">
        <v>294.07</v>
      </c>
      <c r="KS93" s="150"/>
      <c r="KT93" s="150"/>
      <c r="KU93" s="88">
        <f t="shared" si="305"/>
        <v>3475.204445736782</v>
      </c>
      <c r="KV93" s="290">
        <v>298.65936886504448</v>
      </c>
      <c r="KW93" s="290">
        <v>319.33215848981882</v>
      </c>
      <c r="KX93" s="290">
        <v>317.31663806827453</v>
      </c>
      <c r="KY93" s="290">
        <v>301.78050669460657</v>
      </c>
      <c r="KZ93" s="290">
        <v>314.83160950978879</v>
      </c>
      <c r="LA93" s="290">
        <v>405.19422457033005</v>
      </c>
      <c r="LB93" s="290">
        <v>376.05511890667538</v>
      </c>
      <c r="LC93" s="290">
        <v>373.415113253296</v>
      </c>
      <c r="LD93" s="290">
        <v>385.10090648142864</v>
      </c>
      <c r="LE93" s="290">
        <v>383.51880089751847</v>
      </c>
      <c r="LF93" s="290"/>
      <c r="LG93" s="290"/>
      <c r="LH93" s="150">
        <f t="shared" si="306"/>
        <v>984.20444573678196</v>
      </c>
      <c r="LI93" s="88">
        <f t="shared" si="200"/>
        <v>0</v>
      </c>
      <c r="LJ93" s="88">
        <f t="shared" si="201"/>
        <v>984.20444573678196</v>
      </c>
      <c r="LK93" s="88">
        <f t="shared" si="307"/>
        <v>0</v>
      </c>
      <c r="LL93" s="150"/>
      <c r="LM93" s="150"/>
      <c r="LN93" s="150"/>
      <c r="LO93" s="150"/>
      <c r="LP93" s="150"/>
      <c r="LQ93" s="150"/>
      <c r="LR93" s="150"/>
      <c r="LS93" s="150"/>
      <c r="LT93" s="150"/>
      <c r="LU93" s="150"/>
      <c r="LV93" s="150"/>
      <c r="LW93" s="150"/>
      <c r="LX93" s="88">
        <f t="shared" si="202"/>
        <v>0</v>
      </c>
      <c r="LY93" s="150"/>
      <c r="LZ93" s="150"/>
      <c r="MA93" s="150"/>
      <c r="MB93" s="150"/>
      <c r="MC93" s="150"/>
      <c r="MD93" s="150"/>
      <c r="ME93" s="150"/>
      <c r="MF93" s="150"/>
      <c r="MG93" s="150"/>
      <c r="MH93" s="150"/>
      <c r="MI93" s="150"/>
      <c r="MJ93" s="291">
        <v>0</v>
      </c>
      <c r="MK93" s="150"/>
      <c r="ML93" s="88">
        <f t="shared" si="203"/>
        <v>0</v>
      </c>
      <c r="MM93" s="88">
        <f t="shared" si="204"/>
        <v>0</v>
      </c>
      <c r="MN93" s="88">
        <f t="shared" si="308"/>
        <v>11435.06</v>
      </c>
      <c r="MO93" s="88">
        <v>1001.25</v>
      </c>
      <c r="MP93" s="150">
        <v>1001.25</v>
      </c>
      <c r="MQ93" s="150">
        <v>1001.25</v>
      </c>
      <c r="MR93" s="150">
        <v>1001.25</v>
      </c>
      <c r="MS93" s="150">
        <v>1001.25</v>
      </c>
      <c r="MT93" s="150">
        <v>1001.25</v>
      </c>
      <c r="MU93" s="150">
        <v>1356.89</v>
      </c>
      <c r="MV93" s="150">
        <v>1356.89</v>
      </c>
      <c r="MW93" s="150">
        <v>1356.89</v>
      </c>
      <c r="MX93" s="150">
        <v>1356.89</v>
      </c>
      <c r="MY93" s="150"/>
      <c r="MZ93" s="150"/>
      <c r="NA93" s="88">
        <f t="shared" si="309"/>
        <v>7306.9562680845584</v>
      </c>
      <c r="NB93" s="8">
        <v>7306.9562680845584</v>
      </c>
      <c r="NC93" s="8">
        <v>0</v>
      </c>
      <c r="ND93" s="8">
        <v>0</v>
      </c>
      <c r="NE93" s="8">
        <v>0</v>
      </c>
      <c r="NF93" s="8">
        <v>0</v>
      </c>
      <c r="NG93" s="8">
        <v>0</v>
      </c>
      <c r="NH93" s="8">
        <v>0</v>
      </c>
      <c r="NI93" s="8">
        <v>0</v>
      </c>
      <c r="NJ93" s="8">
        <v>0</v>
      </c>
      <c r="NK93" s="8">
        <v>0</v>
      </c>
      <c r="NL93" s="8"/>
      <c r="NM93" s="8"/>
      <c r="NN93" s="150">
        <f t="shared" si="310"/>
        <v>-4128.1037319154411</v>
      </c>
      <c r="NO93" s="88">
        <f t="shared" si="205"/>
        <v>-4128.1037319154411</v>
      </c>
      <c r="NP93" s="88">
        <f t="shared" si="206"/>
        <v>0</v>
      </c>
      <c r="NQ93" s="86">
        <f t="shared" si="207"/>
        <v>0</v>
      </c>
      <c r="NR93" s="289">
        <f t="shared" si="208"/>
        <v>0</v>
      </c>
      <c r="NS93" s="288">
        <f t="shared" si="209"/>
        <v>0</v>
      </c>
      <c r="NT93" s="88">
        <f t="shared" si="210"/>
        <v>0</v>
      </c>
      <c r="NU93" s="88">
        <f t="shared" si="211"/>
        <v>0</v>
      </c>
      <c r="NV93" s="290">
        <f t="shared" si="311"/>
        <v>0</v>
      </c>
      <c r="NW93" s="290">
        <v>0</v>
      </c>
      <c r="NX93" s="143">
        <v>0</v>
      </c>
      <c r="NY93" s="143">
        <v>0</v>
      </c>
      <c r="NZ93" s="290">
        <v>0</v>
      </c>
      <c r="OA93" s="290">
        <v>0</v>
      </c>
      <c r="OB93" s="290">
        <v>0</v>
      </c>
      <c r="OC93" s="290">
        <v>0</v>
      </c>
      <c r="OD93" s="290">
        <v>0</v>
      </c>
      <c r="OE93" s="290">
        <v>0</v>
      </c>
      <c r="OF93" s="290">
        <v>0</v>
      </c>
      <c r="OG93" s="290"/>
      <c r="OH93" s="290"/>
      <c r="OI93" s="8">
        <f t="shared" si="312"/>
        <v>0</v>
      </c>
      <c r="OJ93" s="8">
        <v>0</v>
      </c>
      <c r="OK93" s="8">
        <v>0</v>
      </c>
      <c r="OL93" s="8">
        <v>0</v>
      </c>
      <c r="OM93" s="8"/>
      <c r="ON93" s="8">
        <v>0</v>
      </c>
      <c r="OO93" s="8">
        <v>0</v>
      </c>
      <c r="OP93" s="8">
        <v>0</v>
      </c>
      <c r="OQ93" s="8">
        <v>0</v>
      </c>
      <c r="OR93" s="8">
        <v>0</v>
      </c>
      <c r="OS93" s="8">
        <v>0</v>
      </c>
      <c r="OT93" s="8"/>
      <c r="OU93" s="8"/>
      <c r="OV93" s="143">
        <f t="shared" si="313"/>
        <v>0</v>
      </c>
      <c r="OW93" s="8">
        <f t="shared" si="212"/>
        <v>0</v>
      </c>
      <c r="OX93" s="8">
        <f t="shared" si="213"/>
        <v>0</v>
      </c>
      <c r="OY93" s="290">
        <f t="shared" si="314"/>
        <v>0</v>
      </c>
      <c r="OZ93" s="290">
        <v>0</v>
      </c>
      <c r="PA93" s="143">
        <v>0</v>
      </c>
      <c r="PB93" s="143">
        <v>0</v>
      </c>
      <c r="PC93" s="143">
        <v>0</v>
      </c>
      <c r="PD93" s="143">
        <v>0</v>
      </c>
      <c r="PE93" s="143">
        <v>0</v>
      </c>
      <c r="PF93" s="143">
        <v>0</v>
      </c>
      <c r="PG93" s="143">
        <v>0</v>
      </c>
      <c r="PH93" s="143">
        <v>0</v>
      </c>
      <c r="PI93" s="143">
        <v>0</v>
      </c>
      <c r="PJ93" s="143"/>
      <c r="PK93" s="143"/>
      <c r="PL93" s="8">
        <f t="shared" si="315"/>
        <v>0</v>
      </c>
      <c r="PM93" s="290">
        <v>0</v>
      </c>
      <c r="PN93" s="290">
        <v>0</v>
      </c>
      <c r="PO93" s="290">
        <v>0</v>
      </c>
      <c r="PP93" s="290">
        <v>0</v>
      </c>
      <c r="PQ93" s="290">
        <v>0</v>
      </c>
      <c r="PR93" s="290">
        <v>0</v>
      </c>
      <c r="PS93" s="290">
        <v>0</v>
      </c>
      <c r="PT93" s="290">
        <v>0</v>
      </c>
      <c r="PU93" s="290">
        <v>0</v>
      </c>
      <c r="PV93" s="290">
        <v>0</v>
      </c>
      <c r="PW93" s="290"/>
      <c r="PX93" s="290"/>
      <c r="PY93" s="143">
        <f t="shared" si="316"/>
        <v>0</v>
      </c>
      <c r="PZ93" s="8">
        <f t="shared" si="214"/>
        <v>0</v>
      </c>
      <c r="QA93" s="8">
        <f t="shared" si="215"/>
        <v>0</v>
      </c>
      <c r="QB93" s="290">
        <f t="shared" si="317"/>
        <v>0</v>
      </c>
      <c r="QC93" s="290">
        <v>0</v>
      </c>
      <c r="QD93" s="143">
        <v>0</v>
      </c>
      <c r="QE93" s="143">
        <v>0</v>
      </c>
      <c r="QF93" s="143">
        <v>0</v>
      </c>
      <c r="QG93" s="143">
        <v>0</v>
      </c>
      <c r="QH93" s="143">
        <v>0</v>
      </c>
      <c r="QI93" s="143">
        <v>0</v>
      </c>
      <c r="QJ93" s="143">
        <v>0</v>
      </c>
      <c r="QK93" s="143">
        <v>0</v>
      </c>
      <c r="QL93" s="143">
        <v>0</v>
      </c>
      <c r="QM93" s="143"/>
      <c r="QN93" s="143"/>
      <c r="QO93" s="8">
        <f t="shared" si="318"/>
        <v>0</v>
      </c>
      <c r="QP93" s="290">
        <v>0</v>
      </c>
      <c r="QQ93" s="290">
        <v>0</v>
      </c>
      <c r="QR93" s="290">
        <v>0</v>
      </c>
      <c r="QS93" s="290"/>
      <c r="QT93" s="290">
        <v>0</v>
      </c>
      <c r="QU93" s="290"/>
      <c r="QV93" s="290"/>
      <c r="QW93" s="290">
        <v>0</v>
      </c>
      <c r="QX93" s="290"/>
      <c r="QY93" s="290">
        <v>0</v>
      </c>
      <c r="QZ93" s="290"/>
      <c r="RA93" s="290"/>
      <c r="RB93" s="143">
        <f t="shared" si="319"/>
        <v>0</v>
      </c>
      <c r="RC93" s="8">
        <f t="shared" si="216"/>
        <v>0</v>
      </c>
      <c r="RD93" s="8">
        <f t="shared" si="217"/>
        <v>0</v>
      </c>
      <c r="RE93" s="290">
        <f t="shared" si="320"/>
        <v>0</v>
      </c>
      <c r="RF93" s="8">
        <v>0</v>
      </c>
      <c r="RG93" s="143">
        <v>0</v>
      </c>
      <c r="RH93" s="143">
        <v>0</v>
      </c>
      <c r="RI93" s="143">
        <v>0</v>
      </c>
      <c r="RJ93" s="143">
        <v>0</v>
      </c>
      <c r="RK93" s="143">
        <v>0</v>
      </c>
      <c r="RL93" s="292">
        <v>0</v>
      </c>
      <c r="RM93" s="143">
        <v>0</v>
      </c>
      <c r="RN93" s="143">
        <v>0</v>
      </c>
      <c r="RO93" s="143">
        <v>0</v>
      </c>
      <c r="RP93" s="143"/>
      <c r="RQ93" s="143"/>
      <c r="RR93" s="8">
        <f t="shared" si="321"/>
        <v>0</v>
      </c>
      <c r="RS93" s="290">
        <v>0</v>
      </c>
      <c r="RT93" s="290"/>
      <c r="RU93" s="290">
        <v>0</v>
      </c>
      <c r="RV93" s="290">
        <v>0</v>
      </c>
      <c r="RW93" s="290">
        <v>0</v>
      </c>
      <c r="RX93" s="290">
        <v>0</v>
      </c>
      <c r="RY93" s="290"/>
      <c r="RZ93" s="290">
        <v>0</v>
      </c>
      <c r="SA93" s="290">
        <v>0</v>
      </c>
      <c r="SB93" s="290">
        <v>0</v>
      </c>
      <c r="SC93" s="290"/>
      <c r="SD93" s="290"/>
      <c r="SE93" s="8">
        <f t="shared" si="218"/>
        <v>0</v>
      </c>
      <c r="SF93" s="8">
        <f t="shared" si="219"/>
        <v>0</v>
      </c>
      <c r="SG93" s="8">
        <f t="shared" si="220"/>
        <v>0</v>
      </c>
      <c r="SH93" s="290">
        <f t="shared" si="322"/>
        <v>0</v>
      </c>
      <c r="SI93" s="290">
        <v>0</v>
      </c>
      <c r="SJ93" s="143">
        <v>0</v>
      </c>
      <c r="SK93" s="143">
        <v>0</v>
      </c>
      <c r="SL93" s="143">
        <v>0</v>
      </c>
      <c r="SM93" s="143">
        <v>0</v>
      </c>
      <c r="SN93" s="143">
        <v>0</v>
      </c>
      <c r="SO93" s="143">
        <v>0</v>
      </c>
      <c r="SP93" s="143">
        <v>0</v>
      </c>
      <c r="SQ93" s="143">
        <v>0</v>
      </c>
      <c r="SR93" s="143">
        <v>0</v>
      </c>
      <c r="SS93" s="143"/>
      <c r="ST93" s="143"/>
      <c r="SU93" s="8">
        <f t="shared" si="323"/>
        <v>0</v>
      </c>
      <c r="SV93" s="290">
        <v>0</v>
      </c>
      <c r="SW93" s="290">
        <v>0</v>
      </c>
      <c r="SX93" s="290">
        <v>0</v>
      </c>
      <c r="SY93" s="290">
        <v>0</v>
      </c>
      <c r="SZ93" s="290">
        <v>0</v>
      </c>
      <c r="TA93" s="290"/>
      <c r="TB93" s="290"/>
      <c r="TC93" s="290">
        <v>0</v>
      </c>
      <c r="TD93" s="290">
        <v>0</v>
      </c>
      <c r="TE93" s="290">
        <f>VLOOKUP(C93,'[2]Фін.рез.(витрати)'!$C$8:$AH$94,32,0)</f>
        <v>0</v>
      </c>
      <c r="TF93" s="290"/>
      <c r="TG93" s="290"/>
      <c r="TH93" s="8">
        <f t="shared" si="221"/>
        <v>0</v>
      </c>
      <c r="TI93" s="8">
        <f t="shared" si="222"/>
        <v>0</v>
      </c>
      <c r="TJ93" s="8">
        <f t="shared" si="223"/>
        <v>0</v>
      </c>
      <c r="TK93" s="290">
        <f t="shared" si="324"/>
        <v>0</v>
      </c>
      <c r="TL93" s="290">
        <v>0</v>
      </c>
      <c r="TM93" s="143">
        <v>0</v>
      </c>
      <c r="TN93" s="143">
        <v>0</v>
      </c>
      <c r="TO93" s="143">
        <v>0</v>
      </c>
      <c r="TP93" s="143">
        <v>0</v>
      </c>
      <c r="TQ93" s="143">
        <v>0</v>
      </c>
      <c r="TR93" s="143">
        <v>0</v>
      </c>
      <c r="TS93" s="143">
        <v>0</v>
      </c>
      <c r="TT93" s="143">
        <v>0</v>
      </c>
      <c r="TU93" s="143">
        <v>0</v>
      </c>
      <c r="TV93" s="143"/>
      <c r="TW93" s="143"/>
      <c r="TX93" s="8">
        <f t="shared" si="325"/>
        <v>0</v>
      </c>
      <c r="TY93" s="290">
        <v>0</v>
      </c>
      <c r="TZ93" s="290">
        <v>0</v>
      </c>
      <c r="UA93" s="290">
        <v>0</v>
      </c>
      <c r="UB93" s="290">
        <v>0</v>
      </c>
      <c r="UC93" s="290">
        <v>0</v>
      </c>
      <c r="UD93" s="290">
        <v>0</v>
      </c>
      <c r="UE93" s="290">
        <v>0</v>
      </c>
      <c r="UF93" s="290">
        <v>0</v>
      </c>
      <c r="UG93" s="290">
        <v>0</v>
      </c>
      <c r="UH93" s="290">
        <f>VLOOKUP(C93,'[2]Фін.рез.(витрати)'!$C$8:$AI$94,33,0)</f>
        <v>0</v>
      </c>
      <c r="UI93" s="290"/>
      <c r="UJ93" s="290"/>
      <c r="UK93" s="8">
        <f t="shared" si="224"/>
        <v>0</v>
      </c>
      <c r="UL93" s="8">
        <f t="shared" si="225"/>
        <v>0</v>
      </c>
      <c r="UM93" s="8">
        <f t="shared" si="226"/>
        <v>0</v>
      </c>
      <c r="UN93" s="290">
        <f t="shared" si="326"/>
        <v>0</v>
      </c>
      <c r="UO93" s="290">
        <v>0</v>
      </c>
      <c r="UP93" s="143">
        <v>0</v>
      </c>
      <c r="UQ93" s="143">
        <v>0</v>
      </c>
      <c r="UR93" s="143">
        <v>0</v>
      </c>
      <c r="US93" s="143">
        <v>0</v>
      </c>
      <c r="UT93" s="143">
        <v>0</v>
      </c>
      <c r="UU93" s="143">
        <v>0</v>
      </c>
      <c r="UV93" s="143">
        <v>0</v>
      </c>
      <c r="UW93" s="143">
        <v>0</v>
      </c>
      <c r="UX93" s="143">
        <v>0</v>
      </c>
      <c r="UY93" s="143"/>
      <c r="UZ93" s="143"/>
      <c r="VA93" s="8">
        <f t="shared" si="227"/>
        <v>0</v>
      </c>
      <c r="VB93" s="143"/>
      <c r="VC93" s="143"/>
      <c r="VD93" s="143"/>
      <c r="VE93" s="143"/>
      <c r="VF93" s="143"/>
      <c r="VG93" s="143"/>
      <c r="VH93" s="143"/>
      <c r="VI93" s="143"/>
      <c r="VJ93" s="143"/>
      <c r="VK93" s="143"/>
      <c r="VL93" s="143"/>
      <c r="VM93" s="143"/>
      <c r="VN93" s="8">
        <f t="shared" si="228"/>
        <v>0</v>
      </c>
      <c r="VO93" s="8">
        <f t="shared" si="229"/>
        <v>0</v>
      </c>
      <c r="VP93" s="8">
        <f t="shared" si="230"/>
        <v>0</v>
      </c>
      <c r="VQ93" s="88">
        <f t="shared" si="231"/>
        <v>0</v>
      </c>
      <c r="VR93" s="150"/>
      <c r="VS93" s="150"/>
      <c r="VT93" s="150"/>
      <c r="VU93" s="150"/>
      <c r="VV93" s="150"/>
      <c r="VW93" s="150"/>
      <c r="VX93" s="150"/>
      <c r="VY93" s="150"/>
      <c r="VZ93" s="150"/>
      <c r="WA93" s="150"/>
      <c r="WB93" s="150"/>
      <c r="WC93" s="150"/>
      <c r="WD93" s="88">
        <f t="shared" si="232"/>
        <v>0</v>
      </c>
      <c r="WE93" s="143"/>
      <c r="WF93" s="143"/>
      <c r="WG93" s="143"/>
      <c r="WH93" s="143"/>
      <c r="WI93" s="143"/>
      <c r="WJ93" s="143"/>
      <c r="WK93" s="143"/>
      <c r="WL93" s="143"/>
      <c r="WM93" s="143"/>
      <c r="WN93" s="143"/>
      <c r="WO93" s="143"/>
      <c r="WP93" s="143"/>
      <c r="WQ93" s="88">
        <f t="shared" si="233"/>
        <v>0</v>
      </c>
      <c r="WR93" s="88">
        <f t="shared" si="234"/>
        <v>0</v>
      </c>
      <c r="WS93" s="88">
        <f t="shared" si="235"/>
        <v>0</v>
      </c>
      <c r="WT93" s="291">
        <f t="shared" si="327"/>
        <v>3207.5</v>
      </c>
      <c r="WU93" s="291">
        <v>277.83</v>
      </c>
      <c r="WV93" s="150">
        <v>277.83</v>
      </c>
      <c r="WW93" s="150">
        <v>277.83</v>
      </c>
      <c r="WX93" s="150">
        <v>277.83</v>
      </c>
      <c r="WY93" s="150">
        <v>277.83</v>
      </c>
      <c r="WZ93" s="150">
        <v>277.83</v>
      </c>
      <c r="XA93" s="150">
        <v>385.13</v>
      </c>
      <c r="XB93" s="150">
        <v>385.13</v>
      </c>
      <c r="XC93" s="150">
        <v>385.13</v>
      </c>
      <c r="XD93" s="150">
        <v>385.13</v>
      </c>
      <c r="XE93" s="150"/>
      <c r="XF93" s="150"/>
      <c r="XG93" s="291">
        <f t="shared" si="328"/>
        <v>1179.80825980994</v>
      </c>
      <c r="XH93" s="290">
        <v>84.389731766685671</v>
      </c>
      <c r="XI93" s="290">
        <v>0.84117718450486301</v>
      </c>
      <c r="XJ93" s="290"/>
      <c r="XK93" s="290">
        <v>0</v>
      </c>
      <c r="XL93" s="290">
        <v>89.304266288626692</v>
      </c>
      <c r="XM93" s="290">
        <v>117.88997970661687</v>
      </c>
      <c r="XN93" s="290">
        <v>101.65811186259906</v>
      </c>
      <c r="XO93" s="290">
        <v>353.28592890813491</v>
      </c>
      <c r="XP93" s="290">
        <v>79.905371884914061</v>
      </c>
      <c r="XQ93" s="290">
        <f>VLOOKUP(C93,'[2]Фін.рез.(витрати)'!$C$8:$AL$94,36,0)</f>
        <v>352.53369220785771</v>
      </c>
      <c r="XR93" s="290"/>
      <c r="XS93" s="290"/>
      <c r="XT93" s="88">
        <f t="shared" si="236"/>
        <v>-2027.69174019006</v>
      </c>
      <c r="XU93" s="88">
        <f t="shared" si="237"/>
        <v>-2027.69174019006</v>
      </c>
      <c r="XV93" s="88">
        <f t="shared" si="238"/>
        <v>0</v>
      </c>
      <c r="XW93" s="291">
        <f t="shared" si="329"/>
        <v>0</v>
      </c>
      <c r="XX93" s="291">
        <v>0</v>
      </c>
      <c r="XY93" s="150">
        <v>0</v>
      </c>
      <c r="XZ93" s="150">
        <v>0</v>
      </c>
      <c r="YA93" s="150">
        <v>0</v>
      </c>
      <c r="YB93" s="150">
        <v>0</v>
      </c>
      <c r="YC93" s="150">
        <v>0</v>
      </c>
      <c r="YD93" s="150">
        <v>0</v>
      </c>
      <c r="YE93" s="150">
        <v>0</v>
      </c>
      <c r="YF93" s="150">
        <v>0</v>
      </c>
      <c r="YG93" s="150">
        <v>0</v>
      </c>
      <c r="YH93" s="150"/>
      <c r="YI93" s="150"/>
      <c r="YJ93" s="88">
        <f t="shared" si="330"/>
        <v>0</v>
      </c>
      <c r="YK93" s="290">
        <v>0</v>
      </c>
      <c r="YL93" s="290">
        <v>0</v>
      </c>
      <c r="YM93" s="290">
        <v>0</v>
      </c>
      <c r="YN93" s="290">
        <v>0</v>
      </c>
      <c r="YO93" s="290">
        <v>0</v>
      </c>
      <c r="YP93" s="290">
        <v>0</v>
      </c>
      <c r="YQ93" s="290">
        <v>0</v>
      </c>
      <c r="YR93" s="290">
        <v>0</v>
      </c>
      <c r="YS93" s="290">
        <v>0</v>
      </c>
      <c r="YT93" s="290">
        <f>VLOOKUP(C93,'[2]Фін.рез.(витрати)'!$C$8:$AM$94,37,0)</f>
        <v>0</v>
      </c>
      <c r="YU93" s="290"/>
      <c r="YV93" s="290"/>
      <c r="YW93" s="143">
        <f t="shared" si="331"/>
        <v>0</v>
      </c>
      <c r="YX93" s="88">
        <f t="shared" si="239"/>
        <v>0</v>
      </c>
      <c r="YY93" s="88">
        <f t="shared" si="240"/>
        <v>0</v>
      </c>
      <c r="YZ93" s="291">
        <f t="shared" si="332"/>
        <v>1259.7400000000002</v>
      </c>
      <c r="ZA93" s="291">
        <v>119.17</v>
      </c>
      <c r="ZB93" s="150">
        <v>119.17</v>
      </c>
      <c r="ZC93" s="150">
        <v>119.17</v>
      </c>
      <c r="ZD93" s="150">
        <v>119.17</v>
      </c>
      <c r="ZE93" s="150">
        <v>119.17</v>
      </c>
      <c r="ZF93" s="150">
        <v>119.17</v>
      </c>
      <c r="ZG93" s="150">
        <v>136.18</v>
      </c>
      <c r="ZH93" s="150">
        <v>136.18</v>
      </c>
      <c r="ZI93" s="150">
        <v>136.18</v>
      </c>
      <c r="ZJ93" s="150">
        <v>136.18</v>
      </c>
      <c r="ZK93" s="150"/>
      <c r="ZL93" s="150"/>
      <c r="ZM93" s="88">
        <f t="shared" si="333"/>
        <v>552.53021516142064</v>
      </c>
      <c r="ZN93" s="291"/>
      <c r="ZO93" s="290">
        <v>86.947351232449932</v>
      </c>
      <c r="ZP93" s="290">
        <v>282.36877778242763</v>
      </c>
      <c r="ZQ93" s="290">
        <v>183.21408614654305</v>
      </c>
      <c r="ZR93" s="290"/>
      <c r="ZS93" s="290"/>
      <c r="ZT93" s="290"/>
      <c r="ZU93" s="290"/>
      <c r="ZV93" s="290"/>
      <c r="ZW93" s="290"/>
      <c r="ZX93" s="290"/>
      <c r="ZY93" s="290"/>
      <c r="ZZ93" s="88">
        <f t="shared" si="241"/>
        <v>-707.20978483857959</v>
      </c>
      <c r="AAA93" s="88">
        <f t="shared" si="242"/>
        <v>-707.20978483857959</v>
      </c>
      <c r="AAB93" s="88">
        <f t="shared" si="243"/>
        <v>0</v>
      </c>
      <c r="AAC93" s="291">
        <f t="shared" si="334"/>
        <v>0</v>
      </c>
      <c r="AAD93" s="291">
        <v>0</v>
      </c>
      <c r="AAE93" s="150">
        <v>0</v>
      </c>
      <c r="AAF93" s="150">
        <v>0</v>
      </c>
      <c r="AAG93" s="150">
        <v>0</v>
      </c>
      <c r="AAH93" s="150">
        <v>0</v>
      </c>
      <c r="AAI93" s="150">
        <v>0</v>
      </c>
      <c r="AAJ93" s="150">
        <v>0</v>
      </c>
      <c r="AAK93" s="150">
        <v>0</v>
      </c>
      <c r="AAL93" s="150">
        <v>0</v>
      </c>
      <c r="AAM93" s="150">
        <v>0</v>
      </c>
      <c r="AAN93" s="150"/>
      <c r="AAO93" s="150"/>
      <c r="AAP93" s="88">
        <f t="shared" si="335"/>
        <v>0</v>
      </c>
      <c r="AAQ93" s="290">
        <v>0</v>
      </c>
      <c r="AAR93" s="290">
        <v>0</v>
      </c>
      <c r="AAS93" s="290">
        <v>0</v>
      </c>
      <c r="AAT93" s="290">
        <v>0</v>
      </c>
      <c r="AAU93" s="290">
        <v>0</v>
      </c>
      <c r="AAV93" s="290">
        <v>0</v>
      </c>
      <c r="AAW93" s="290">
        <v>0</v>
      </c>
      <c r="AAX93" s="290">
        <v>0</v>
      </c>
      <c r="AAY93" s="290">
        <v>0</v>
      </c>
      <c r="AAZ93" s="290">
        <f>VLOOKUP(C93,'[2]Фін.рез.(витрати)'!$C$8:$AO$94,39,0)</f>
        <v>0</v>
      </c>
      <c r="ABA93" s="290"/>
      <c r="ABB93" s="290"/>
      <c r="ABC93" s="88">
        <f t="shared" si="244"/>
        <v>0</v>
      </c>
      <c r="ABD93" s="88">
        <f t="shared" si="245"/>
        <v>0</v>
      </c>
      <c r="ABE93" s="88">
        <f t="shared" si="246"/>
        <v>0</v>
      </c>
      <c r="ABF93" s="291">
        <f t="shared" si="336"/>
        <v>0</v>
      </c>
      <c r="ABG93" s="291">
        <v>0</v>
      </c>
      <c r="ABH93" s="150">
        <v>0</v>
      </c>
      <c r="ABI93" s="150">
        <v>0</v>
      </c>
      <c r="ABJ93" s="150">
        <v>0</v>
      </c>
      <c r="ABK93" s="150">
        <v>0</v>
      </c>
      <c r="ABL93" s="150">
        <v>0</v>
      </c>
      <c r="ABM93" s="150">
        <v>0</v>
      </c>
      <c r="ABN93" s="150">
        <v>0</v>
      </c>
      <c r="ABO93" s="150">
        <v>0</v>
      </c>
      <c r="ABP93" s="150">
        <v>0</v>
      </c>
      <c r="ABQ93" s="150"/>
      <c r="ABR93" s="150"/>
      <c r="ABS93" s="88">
        <f t="shared" si="337"/>
        <v>0</v>
      </c>
      <c r="ABT93" s="290">
        <v>0</v>
      </c>
      <c r="ABU93" s="290"/>
      <c r="ABV93" s="290"/>
      <c r="ABW93" s="290"/>
      <c r="ABX93" s="290"/>
      <c r="ABY93" s="290"/>
      <c r="ABZ93" s="290"/>
      <c r="ACA93" s="290">
        <v>0</v>
      </c>
      <c r="ACB93" s="290">
        <v>0</v>
      </c>
      <c r="ACC93" s="290">
        <f>VLOOKUP(C93,'[2]Фін.рез.(витрати)'!$C$8:$AP$94,40,0)</f>
        <v>0</v>
      </c>
      <c r="ACD93" s="290"/>
      <c r="ACE93" s="290"/>
      <c r="ACF93" s="88">
        <f t="shared" si="247"/>
        <v>0</v>
      </c>
      <c r="ACG93" s="88">
        <f t="shared" si="248"/>
        <v>0</v>
      </c>
      <c r="ACH93" s="88">
        <f t="shared" si="249"/>
        <v>0</v>
      </c>
      <c r="ACI93" s="86">
        <f t="shared" si="250"/>
        <v>2568.86</v>
      </c>
      <c r="ACJ93" s="88">
        <f t="shared" si="251"/>
        <v>385.88364751836002</v>
      </c>
      <c r="ACK93" s="288">
        <f t="shared" si="252"/>
        <v>-2182.9763524816399</v>
      </c>
      <c r="ACL93" s="88">
        <f t="shared" si="253"/>
        <v>-2182.9763524816399</v>
      </c>
      <c r="ACM93" s="88">
        <f t="shared" si="254"/>
        <v>0</v>
      </c>
      <c r="ACN93" s="290">
        <f t="shared" si="338"/>
        <v>2568.86</v>
      </c>
      <c r="ACO93" s="290">
        <v>395.81</v>
      </c>
      <c r="ACP93" s="143">
        <v>395.81</v>
      </c>
      <c r="ACQ93" s="143">
        <v>395.81</v>
      </c>
      <c r="ACR93" s="143">
        <v>395.81</v>
      </c>
      <c r="ACS93" s="143">
        <v>395.81</v>
      </c>
      <c r="ACT93" s="143">
        <v>395.81</v>
      </c>
      <c r="ACU93" s="143">
        <v>48.5</v>
      </c>
      <c r="ACV93" s="143">
        <v>48.5</v>
      </c>
      <c r="ACW93" s="143">
        <v>48.5</v>
      </c>
      <c r="ACX93" s="143">
        <v>48.5</v>
      </c>
      <c r="ACY93" s="143"/>
      <c r="ACZ93" s="143"/>
      <c r="ADA93" s="8">
        <f t="shared" si="339"/>
        <v>385.88364751836002</v>
      </c>
      <c r="ADB93" s="290">
        <v>30.584966220000002</v>
      </c>
      <c r="ADC93" s="290">
        <v>40.964180759999998</v>
      </c>
      <c r="ADD93" s="290">
        <v>27.99457452</v>
      </c>
      <c r="ADE93" s="290">
        <v>35.212200840000001</v>
      </c>
      <c r="ADF93" s="290">
        <v>21.772056978360002</v>
      </c>
      <c r="ADG93" s="290">
        <v>20.424554999999998</v>
      </c>
      <c r="ADH93" s="290">
        <v>15.958584</v>
      </c>
      <c r="ADI93" s="290">
        <v>16.493655</v>
      </c>
      <c r="ADJ93" s="290">
        <v>161.1234072</v>
      </c>
      <c r="ADK93" s="290">
        <f>VLOOKUP(C93,'[2]Фін.рез.(витрати)'!$C$8:$AR$94,42,0)</f>
        <v>15.355467000000001</v>
      </c>
      <c r="ADL93" s="290"/>
      <c r="ADM93" s="290"/>
      <c r="ADN93" s="8">
        <f t="shared" si="255"/>
        <v>-2182.9763524816399</v>
      </c>
      <c r="ADO93" s="8">
        <f t="shared" si="256"/>
        <v>-2182.9763524816399</v>
      </c>
      <c r="ADP93" s="8">
        <f t="shared" si="257"/>
        <v>0</v>
      </c>
      <c r="ADQ93" s="290">
        <f t="shared" si="340"/>
        <v>0</v>
      </c>
      <c r="ADR93" s="290">
        <v>0</v>
      </c>
      <c r="ADS93" s="143">
        <v>0</v>
      </c>
      <c r="ADT93" s="143">
        <v>0</v>
      </c>
      <c r="ADU93" s="143">
        <v>0</v>
      </c>
      <c r="ADV93" s="143">
        <v>0</v>
      </c>
      <c r="ADW93" s="143">
        <v>0</v>
      </c>
      <c r="ADX93" s="143">
        <v>0</v>
      </c>
      <c r="ADY93" s="143">
        <v>0</v>
      </c>
      <c r="ADZ93" s="143">
        <v>0</v>
      </c>
      <c r="AEA93" s="143">
        <v>0</v>
      </c>
      <c r="AEB93" s="143"/>
      <c r="AEC93" s="143"/>
      <c r="AED93" s="8">
        <f t="shared" si="341"/>
        <v>0</v>
      </c>
      <c r="AEE93" s="290">
        <v>0</v>
      </c>
      <c r="AEF93" s="290">
        <v>0</v>
      </c>
      <c r="AEG93" s="290">
        <v>0</v>
      </c>
      <c r="AEH93" s="290">
        <v>0</v>
      </c>
      <c r="AEI93" s="290">
        <v>0</v>
      </c>
      <c r="AEJ93" s="290">
        <v>0</v>
      </c>
      <c r="AEK93" s="290">
        <v>0</v>
      </c>
      <c r="AEL93" s="290">
        <v>0</v>
      </c>
      <c r="AEM93" s="290">
        <v>0</v>
      </c>
      <c r="AEN93" s="290">
        <f>VLOOKUP(C93,'[2]Фін.рез.(витрати)'!$C$8:$AS$94,43,0)</f>
        <v>0</v>
      </c>
      <c r="AEO93" s="290"/>
      <c r="AEP93" s="290"/>
      <c r="AEQ93" s="8">
        <f t="shared" si="258"/>
        <v>0</v>
      </c>
      <c r="AER93" s="8">
        <f t="shared" si="259"/>
        <v>0</v>
      </c>
      <c r="AES93" s="8">
        <f t="shared" si="260"/>
        <v>0</v>
      </c>
      <c r="AET93" s="290">
        <f t="shared" si="342"/>
        <v>0</v>
      </c>
      <c r="AEU93" s="290"/>
      <c r="AEV93" s="143"/>
      <c r="AEW93" s="143"/>
      <c r="AEX93" s="143"/>
      <c r="AEY93" s="143"/>
      <c r="AEZ93" s="143"/>
      <c r="AFA93" s="143"/>
      <c r="AFB93" s="143"/>
      <c r="AFC93" s="143"/>
      <c r="AFD93" s="143"/>
      <c r="AFE93" s="143"/>
      <c r="AFF93" s="143"/>
      <c r="AFG93" s="8">
        <f t="shared" si="343"/>
        <v>0</v>
      </c>
      <c r="AFH93" s="290"/>
      <c r="AFI93" s="290"/>
      <c r="AFJ93" s="290"/>
      <c r="AFK93" s="290"/>
      <c r="AFL93" s="290"/>
      <c r="AFM93" s="290"/>
      <c r="AFN93" s="290"/>
      <c r="AFO93" s="290"/>
      <c r="AFP93" s="290"/>
      <c r="AFQ93" s="290"/>
      <c r="AFR93" s="290"/>
      <c r="AFS93" s="290"/>
      <c r="AFT93" s="8">
        <f t="shared" si="261"/>
        <v>0</v>
      </c>
      <c r="AFU93" s="8">
        <f t="shared" si="262"/>
        <v>0</v>
      </c>
      <c r="AFV93" s="94">
        <f t="shared" si="263"/>
        <v>0</v>
      </c>
      <c r="AFW93" s="293">
        <f t="shared" si="264"/>
        <v>23060.880000000001</v>
      </c>
      <c r="AFX93" s="294">
        <f t="shared" si="265"/>
        <v>14929.90736826226</v>
      </c>
      <c r="AFY93" s="295">
        <f t="shared" si="266"/>
        <v>-8130.9726317377408</v>
      </c>
      <c r="AFZ93" s="8">
        <f t="shared" si="344"/>
        <v>-8130.9726317377408</v>
      </c>
      <c r="AGA93" s="95">
        <f t="shared" si="345"/>
        <v>0</v>
      </c>
      <c r="AGB93" s="296">
        <f t="shared" si="267"/>
        <v>27673.056</v>
      </c>
      <c r="AGC93" s="295">
        <f t="shared" si="267"/>
        <v>17915.888841914712</v>
      </c>
      <c r="AGD93" s="295">
        <f t="shared" si="268"/>
        <v>-9757.167158085289</v>
      </c>
      <c r="AGE93" s="8">
        <f t="shared" si="269"/>
        <v>-9757.167158085289</v>
      </c>
      <c r="AGF93" s="94">
        <f t="shared" si="270"/>
        <v>0</v>
      </c>
      <c r="AGG93" s="107">
        <f>AGB93*AGS93</f>
        <v>1383.6528000000001</v>
      </c>
      <c r="AGH93" s="140">
        <f t="shared" si="347"/>
        <v>895.79444209573558</v>
      </c>
      <c r="AGI93" s="295">
        <f t="shared" si="271"/>
        <v>-487.85835790426449</v>
      </c>
      <c r="AGJ93" s="8">
        <f t="shared" si="272"/>
        <v>-487.85835790426449</v>
      </c>
      <c r="AGK93" s="95">
        <f t="shared" si="273"/>
        <v>0</v>
      </c>
      <c r="AGL93" s="108">
        <f t="shared" si="348"/>
        <v>29056.7088</v>
      </c>
      <c r="AGM93" s="108">
        <f t="shared" si="348"/>
        <v>18811.683284010447</v>
      </c>
      <c r="AGN93" s="297">
        <f t="shared" si="99"/>
        <v>-10245.025515989553</v>
      </c>
      <c r="AGO93" s="108">
        <f t="shared" si="274"/>
        <v>-10245.025515989553</v>
      </c>
      <c r="AGP93" s="109">
        <f t="shared" si="275"/>
        <v>0</v>
      </c>
      <c r="AGQ93" s="139">
        <f t="shared" si="349"/>
        <v>4.7619047619047623E-2</v>
      </c>
      <c r="AGR93" s="298"/>
      <c r="AGS93" s="298">
        <v>0.05</v>
      </c>
      <c r="AGT93" s="299"/>
      <c r="AGU93" s="177"/>
      <c r="AGV93" s="9"/>
      <c r="AGW93" s="9"/>
      <c r="AGX93" s="9"/>
      <c r="AGY93" s="9"/>
      <c r="AGZ93" s="9"/>
      <c r="AHA93" s="9"/>
      <c r="AHB93" s="9"/>
      <c r="AHC93" s="9"/>
      <c r="AHD93" s="9"/>
      <c r="AHE93" s="9"/>
      <c r="AHF93" s="9"/>
      <c r="AHG93" s="9"/>
      <c r="AHH93" s="9"/>
    </row>
    <row r="94" spans="1:892" s="141" customFormat="1" ht="22.5" customHeight="1" outlineLevel="1" x14ac:dyDescent="0.25">
      <c r="A94" s="9">
        <v>524</v>
      </c>
      <c r="B94" s="285">
        <v>3</v>
      </c>
      <c r="C94" s="304" t="s">
        <v>2542</v>
      </c>
      <c r="D94" s="305">
        <v>1</v>
      </c>
      <c r="E94" s="149">
        <v>380.48</v>
      </c>
      <c r="F94" s="288">
        <f t="shared" si="177"/>
        <v>1896.4199999999998</v>
      </c>
      <c r="G94" s="289">
        <f t="shared" si="178"/>
        <v>1869.2344787731354</v>
      </c>
      <c r="H94" s="288">
        <f t="shared" si="179"/>
        <v>-27.185521226864466</v>
      </c>
      <c r="I94" s="88">
        <f t="shared" si="180"/>
        <v>-27.185521226864466</v>
      </c>
      <c r="J94" s="88">
        <f t="shared" si="181"/>
        <v>0</v>
      </c>
      <c r="K94" s="290">
        <f t="shared" si="276"/>
        <v>0</v>
      </c>
      <c r="L94" s="143">
        <v>0</v>
      </c>
      <c r="M94" s="143">
        <v>0</v>
      </c>
      <c r="N94" s="143">
        <v>0</v>
      </c>
      <c r="O94" s="143">
        <v>0</v>
      </c>
      <c r="P94" s="143">
        <v>0</v>
      </c>
      <c r="Q94" s="143">
        <v>0</v>
      </c>
      <c r="R94" s="143">
        <v>0</v>
      </c>
      <c r="S94" s="143">
        <v>0</v>
      </c>
      <c r="T94" s="143">
        <v>0</v>
      </c>
      <c r="U94" s="143">
        <v>0</v>
      </c>
      <c r="V94" s="143"/>
      <c r="W94" s="143"/>
      <c r="X94" s="143">
        <f t="shared" si="277"/>
        <v>0</v>
      </c>
      <c r="Y94" s="290">
        <v>0</v>
      </c>
      <c r="Z94" s="290">
        <v>0</v>
      </c>
      <c r="AA94" s="290">
        <v>0</v>
      </c>
      <c r="AB94" s="290">
        <v>0</v>
      </c>
      <c r="AC94" s="290">
        <v>0</v>
      </c>
      <c r="AD94" s="290">
        <v>0</v>
      </c>
      <c r="AE94" s="290">
        <v>0</v>
      </c>
      <c r="AF94" s="290">
        <v>0</v>
      </c>
      <c r="AG94" s="290">
        <v>0</v>
      </c>
      <c r="AH94" s="290">
        <v>0</v>
      </c>
      <c r="AI94" s="290"/>
      <c r="AJ94" s="290"/>
      <c r="AK94" s="143"/>
      <c r="AL94" s="143">
        <f t="shared" si="278"/>
        <v>0</v>
      </c>
      <c r="AM94" s="143">
        <f t="shared" si="182"/>
        <v>0</v>
      </c>
      <c r="AN94" s="290">
        <f t="shared" si="279"/>
        <v>0</v>
      </c>
      <c r="AO94" s="143">
        <v>0</v>
      </c>
      <c r="AP94" s="143">
        <v>0</v>
      </c>
      <c r="AQ94" s="143">
        <v>0</v>
      </c>
      <c r="AR94" s="143">
        <v>0</v>
      </c>
      <c r="AS94" s="143">
        <v>0</v>
      </c>
      <c r="AT94" s="143">
        <v>0</v>
      </c>
      <c r="AU94" s="143">
        <v>0</v>
      </c>
      <c r="AV94" s="143">
        <v>0</v>
      </c>
      <c r="AW94" s="143">
        <v>0</v>
      </c>
      <c r="AX94" s="143">
        <v>0</v>
      </c>
      <c r="AY94" s="143"/>
      <c r="AZ94" s="143"/>
      <c r="BA94" s="8">
        <f t="shared" si="280"/>
        <v>0</v>
      </c>
      <c r="BB94" s="290">
        <v>0</v>
      </c>
      <c r="BC94" s="290">
        <v>0</v>
      </c>
      <c r="BD94" s="290">
        <v>0</v>
      </c>
      <c r="BE94" s="290">
        <v>0</v>
      </c>
      <c r="BF94" s="290">
        <v>0</v>
      </c>
      <c r="BG94" s="290">
        <v>0</v>
      </c>
      <c r="BH94" s="290">
        <v>0</v>
      </c>
      <c r="BI94" s="290">
        <v>0</v>
      </c>
      <c r="BJ94" s="290">
        <v>0</v>
      </c>
      <c r="BK94" s="290">
        <v>0</v>
      </c>
      <c r="BL94" s="290"/>
      <c r="BM94" s="290"/>
      <c r="BN94" s="143"/>
      <c r="BO94" s="8">
        <f t="shared" si="183"/>
        <v>0</v>
      </c>
      <c r="BP94" s="8">
        <f t="shared" si="184"/>
        <v>0</v>
      </c>
      <c r="BQ94" s="290">
        <f t="shared" si="281"/>
        <v>25.4</v>
      </c>
      <c r="BR94" s="143">
        <v>0</v>
      </c>
      <c r="BS94" s="263">
        <v>0</v>
      </c>
      <c r="BT94" s="143">
        <v>0</v>
      </c>
      <c r="BU94" s="143">
        <v>0</v>
      </c>
      <c r="BV94" s="143">
        <v>0</v>
      </c>
      <c r="BW94" s="143">
        <v>0</v>
      </c>
      <c r="BX94" s="143">
        <v>6.35</v>
      </c>
      <c r="BY94" s="143">
        <v>6.35</v>
      </c>
      <c r="BZ94" s="143">
        <v>6.35</v>
      </c>
      <c r="CA94" s="143">
        <v>6.35</v>
      </c>
      <c r="CB94" s="143"/>
      <c r="CC94" s="143"/>
      <c r="CD94" s="290">
        <f t="shared" si="282"/>
        <v>62.088459777599986</v>
      </c>
      <c r="CE94" s="290">
        <v>6.4242394799999998</v>
      </c>
      <c r="CF94" s="290">
        <v>6.2811743831999998</v>
      </c>
      <c r="CG94" s="290">
        <v>6.2664254399999999</v>
      </c>
      <c r="CH94" s="290">
        <v>6.2346467999999993</v>
      </c>
      <c r="CI94" s="290">
        <v>6.2633809943999994</v>
      </c>
      <c r="CJ94" s="290">
        <v>6.2635301999999999</v>
      </c>
      <c r="CK94" s="290">
        <v>6.1174571999999996</v>
      </c>
      <c r="CL94" s="290">
        <v>6.0696650399999994</v>
      </c>
      <c r="CM94" s="290">
        <v>6.025753439999999</v>
      </c>
      <c r="CN94" s="290">
        <v>6.1421867999999993</v>
      </c>
      <c r="CO94" s="290"/>
      <c r="CP94" s="290"/>
      <c r="CQ94" s="143"/>
      <c r="CR94" s="8">
        <f t="shared" si="185"/>
        <v>0</v>
      </c>
      <c r="CS94" s="8">
        <f>IF(CQ94&gt;0,CQ94,0)</f>
        <v>0</v>
      </c>
      <c r="CT94" s="290">
        <f t="shared" si="283"/>
        <v>0</v>
      </c>
      <c r="CU94" s="290">
        <v>0</v>
      </c>
      <c r="CV94" s="143">
        <v>0</v>
      </c>
      <c r="CW94" s="143">
        <v>0</v>
      </c>
      <c r="CX94" s="143">
        <v>0</v>
      </c>
      <c r="CY94" s="143">
        <v>0</v>
      </c>
      <c r="CZ94" s="143">
        <v>0</v>
      </c>
      <c r="DA94" s="143">
        <v>0</v>
      </c>
      <c r="DB94" s="143">
        <v>0</v>
      </c>
      <c r="DC94" s="143">
        <v>0</v>
      </c>
      <c r="DD94" s="143">
        <v>0</v>
      </c>
      <c r="DE94" s="143"/>
      <c r="DF94" s="143"/>
      <c r="DG94" s="290">
        <f t="shared" si="284"/>
        <v>0</v>
      </c>
      <c r="DH94" s="290">
        <v>0</v>
      </c>
      <c r="DI94" s="290">
        <v>0</v>
      </c>
      <c r="DJ94" s="290">
        <v>0</v>
      </c>
      <c r="DK94" s="290">
        <v>0</v>
      </c>
      <c r="DL94" s="290">
        <v>0</v>
      </c>
      <c r="DM94" s="290">
        <v>0</v>
      </c>
      <c r="DN94" s="290">
        <v>0</v>
      </c>
      <c r="DO94" s="290">
        <v>0</v>
      </c>
      <c r="DP94" s="290">
        <v>0</v>
      </c>
      <c r="DQ94" s="290">
        <v>0</v>
      </c>
      <c r="DR94" s="290"/>
      <c r="DS94" s="290"/>
      <c r="DT94" s="143">
        <f t="shared" si="285"/>
        <v>0</v>
      </c>
      <c r="DU94" s="8">
        <f t="shared" si="187"/>
        <v>0</v>
      </c>
      <c r="DV94" s="8">
        <f t="shared" si="286"/>
        <v>0</v>
      </c>
      <c r="DW94" s="290">
        <f t="shared" si="176"/>
        <v>0</v>
      </c>
      <c r="DX94" s="290">
        <v>0</v>
      </c>
      <c r="DY94" s="143">
        <v>0</v>
      </c>
      <c r="DZ94" s="143">
        <v>0</v>
      </c>
      <c r="EA94" s="143">
        <v>0</v>
      </c>
      <c r="EB94" s="143">
        <v>0</v>
      </c>
      <c r="EC94" s="143">
        <v>0</v>
      </c>
      <c r="ED94" s="143">
        <v>0</v>
      </c>
      <c r="EE94" s="143">
        <v>0</v>
      </c>
      <c r="EF94" s="143">
        <v>0</v>
      </c>
      <c r="EG94" s="143">
        <v>0</v>
      </c>
      <c r="EH94" s="143"/>
      <c r="EI94" s="143"/>
      <c r="EJ94" s="143"/>
      <c r="EK94" s="290">
        <f t="shared" si="287"/>
        <v>0</v>
      </c>
      <c r="EL94" s="290">
        <v>0</v>
      </c>
      <c r="EM94" s="290">
        <v>0</v>
      </c>
      <c r="EN94" s="290">
        <v>0</v>
      </c>
      <c r="EO94" s="290">
        <v>0</v>
      </c>
      <c r="EP94" s="290">
        <v>0</v>
      </c>
      <c r="EQ94" s="290">
        <v>0</v>
      </c>
      <c r="ER94" s="290">
        <v>0</v>
      </c>
      <c r="ES94" s="290">
        <v>0</v>
      </c>
      <c r="ET94" s="290">
        <v>0</v>
      </c>
      <c r="EU94" s="290">
        <v>0</v>
      </c>
      <c r="EV94" s="290"/>
      <c r="EW94" s="290"/>
      <c r="EX94" s="8">
        <f t="shared" si="188"/>
        <v>0</v>
      </c>
      <c r="EY94" s="8">
        <f t="shared" si="288"/>
        <v>0</v>
      </c>
      <c r="EZ94" s="8">
        <f t="shared" si="289"/>
        <v>0</v>
      </c>
      <c r="FA94" s="290">
        <f t="shared" si="290"/>
        <v>0</v>
      </c>
      <c r="FB94" s="290">
        <v>0</v>
      </c>
      <c r="FC94" s="143">
        <v>0</v>
      </c>
      <c r="FD94" s="143">
        <v>0</v>
      </c>
      <c r="FE94" s="143">
        <v>0</v>
      </c>
      <c r="FF94" s="143">
        <v>0</v>
      </c>
      <c r="FG94" s="143">
        <v>0</v>
      </c>
      <c r="FH94" s="143">
        <v>0</v>
      </c>
      <c r="FI94" s="143">
        <v>0</v>
      </c>
      <c r="FJ94" s="143">
        <v>0</v>
      </c>
      <c r="FK94" s="143">
        <v>0</v>
      </c>
      <c r="FL94" s="143"/>
      <c r="FM94" s="143"/>
      <c r="FN94" s="8">
        <f t="shared" si="291"/>
        <v>0</v>
      </c>
      <c r="FO94" s="290">
        <v>0</v>
      </c>
      <c r="FP94" s="290">
        <v>0</v>
      </c>
      <c r="FQ94" s="290">
        <v>0</v>
      </c>
      <c r="FR94" s="290">
        <v>0</v>
      </c>
      <c r="FS94" s="290">
        <v>0</v>
      </c>
      <c r="FT94" s="290">
        <v>0</v>
      </c>
      <c r="FU94" s="290">
        <v>0</v>
      </c>
      <c r="FV94" s="290">
        <v>0</v>
      </c>
      <c r="FW94" s="290">
        <v>0</v>
      </c>
      <c r="FX94" s="290">
        <v>0</v>
      </c>
      <c r="FY94" s="290"/>
      <c r="FZ94" s="290"/>
      <c r="GA94" s="143">
        <f t="shared" si="292"/>
        <v>0</v>
      </c>
      <c r="GB94" s="8">
        <f t="shared" si="293"/>
        <v>0</v>
      </c>
      <c r="GC94" s="8">
        <f t="shared" si="294"/>
        <v>0</v>
      </c>
      <c r="GD94" s="290">
        <f t="shared" si="295"/>
        <v>0</v>
      </c>
      <c r="GE94" s="143"/>
      <c r="GF94" s="143"/>
      <c r="GG94" s="143"/>
      <c r="GH94" s="143"/>
      <c r="GI94" s="143"/>
      <c r="GJ94" s="143"/>
      <c r="GK94" s="143"/>
      <c r="GL94" s="143"/>
      <c r="GM94" s="143"/>
      <c r="GN94" s="143"/>
      <c r="GO94" s="143"/>
      <c r="GP94" s="143"/>
      <c r="GQ94" s="8">
        <f t="shared" si="296"/>
        <v>0</v>
      </c>
      <c r="GR94" s="290">
        <v>0</v>
      </c>
      <c r="GS94" s="290">
        <f>VLOOKUP(C94,'[2]Фін.рез.(витрати)'!$C$8:$V$94,20,0)</f>
        <v>0</v>
      </c>
      <c r="GT94" s="290"/>
      <c r="GU94" s="290"/>
      <c r="GV94" s="143">
        <f t="shared" si="297"/>
        <v>0</v>
      </c>
      <c r="GW94" s="8">
        <f t="shared" si="189"/>
        <v>0</v>
      </c>
      <c r="GX94" s="8">
        <f t="shared" si="190"/>
        <v>0</v>
      </c>
      <c r="GY94" s="290">
        <f t="shared" si="298"/>
        <v>1871.0199999999998</v>
      </c>
      <c r="GZ94" s="290">
        <v>165.81</v>
      </c>
      <c r="HA94" s="143">
        <v>165.81</v>
      </c>
      <c r="HB94" s="143">
        <v>165.81</v>
      </c>
      <c r="HC94" s="143">
        <v>165.81</v>
      </c>
      <c r="HD94" s="143">
        <v>165.81</v>
      </c>
      <c r="HE94" s="143">
        <v>165.81</v>
      </c>
      <c r="HF94" s="143">
        <v>219.04</v>
      </c>
      <c r="HG94" s="143">
        <v>219.04</v>
      </c>
      <c r="HH94" s="143">
        <v>219.04</v>
      </c>
      <c r="HI94" s="143">
        <v>219.04</v>
      </c>
      <c r="HJ94" s="143"/>
      <c r="HK94" s="143"/>
      <c r="HL94" s="8">
        <f t="shared" si="299"/>
        <v>1807.1460189955353</v>
      </c>
      <c r="HM94" s="290">
        <v>237.36917036655933</v>
      </c>
      <c r="HN94" s="290">
        <v>175.36992810420222</v>
      </c>
      <c r="HO94" s="290">
        <v>206.01849015487497</v>
      </c>
      <c r="HP94" s="290">
        <v>155.31431685983654</v>
      </c>
      <c r="HQ94" s="290">
        <v>176.2751204378358</v>
      </c>
      <c r="HR94" s="290">
        <v>175.85565001484636</v>
      </c>
      <c r="HS94" s="290">
        <v>162.04082655790117</v>
      </c>
      <c r="HT94" s="290">
        <v>161.0913815627809</v>
      </c>
      <c r="HU94" s="290">
        <v>181.08518283932</v>
      </c>
      <c r="HV94" s="290">
        <v>176.72595209737793</v>
      </c>
      <c r="HW94" s="290"/>
      <c r="HX94" s="290"/>
      <c r="HY94" s="8">
        <f t="shared" si="191"/>
        <v>-63.87398100446444</v>
      </c>
      <c r="HZ94" s="8">
        <f t="shared" si="192"/>
        <v>-63.87398100446444</v>
      </c>
      <c r="IA94" s="8">
        <f t="shared" si="193"/>
        <v>0</v>
      </c>
      <c r="IB94" s="291">
        <f t="shared" si="300"/>
        <v>0</v>
      </c>
      <c r="IC94" s="291">
        <v>0</v>
      </c>
      <c r="ID94" s="150">
        <v>0</v>
      </c>
      <c r="IE94" s="150">
        <v>0</v>
      </c>
      <c r="IF94" s="291">
        <v>0</v>
      </c>
      <c r="IG94" s="291">
        <v>0</v>
      </c>
      <c r="IH94" s="291">
        <v>0</v>
      </c>
      <c r="II94" s="291">
        <v>0</v>
      </c>
      <c r="IJ94" s="291"/>
      <c r="IK94" s="291"/>
      <c r="IL94" s="291"/>
      <c r="IM94" s="291"/>
      <c r="IN94" s="291"/>
      <c r="IO94" s="88">
        <f t="shared" si="301"/>
        <v>0</v>
      </c>
      <c r="IP94" s="290">
        <v>0</v>
      </c>
      <c r="IQ94" s="290">
        <v>0</v>
      </c>
      <c r="IR94" s="290">
        <v>0</v>
      </c>
      <c r="IS94" s="290">
        <v>0</v>
      </c>
      <c r="IT94" s="290">
        <v>0</v>
      </c>
      <c r="IU94" s="290">
        <v>0</v>
      </c>
      <c r="IV94" s="290">
        <v>0</v>
      </c>
      <c r="IW94" s="290">
        <v>0</v>
      </c>
      <c r="IX94" s="290">
        <v>0</v>
      </c>
      <c r="IY94" s="290">
        <v>0</v>
      </c>
      <c r="IZ94" s="290"/>
      <c r="JA94" s="290"/>
      <c r="JB94" s="150">
        <f t="shared" si="194"/>
        <v>0</v>
      </c>
      <c r="JC94" s="88">
        <f t="shared" si="195"/>
        <v>0</v>
      </c>
      <c r="JD94" s="88">
        <f t="shared" si="196"/>
        <v>0</v>
      </c>
      <c r="JE94" s="291">
        <f t="shared" si="302"/>
        <v>0</v>
      </c>
      <c r="JF94" s="291">
        <v>0</v>
      </c>
      <c r="JG94" s="150">
        <v>0</v>
      </c>
      <c r="JH94" s="150">
        <v>0</v>
      </c>
      <c r="JI94" s="150">
        <v>0</v>
      </c>
      <c r="JJ94" s="150">
        <v>0</v>
      </c>
      <c r="JK94" s="150">
        <v>0</v>
      </c>
      <c r="JL94" s="150">
        <v>0</v>
      </c>
      <c r="JM94" s="150">
        <v>0</v>
      </c>
      <c r="JN94" s="150">
        <v>0</v>
      </c>
      <c r="JO94" s="150">
        <v>0</v>
      </c>
      <c r="JP94" s="150"/>
      <c r="JQ94" s="150"/>
      <c r="JR94" s="291">
        <f t="shared" si="303"/>
        <v>0</v>
      </c>
      <c r="JS94" s="290">
        <v>0</v>
      </c>
      <c r="JT94" s="290">
        <v>0</v>
      </c>
      <c r="JU94" s="290">
        <v>0</v>
      </c>
      <c r="JV94" s="290">
        <v>0</v>
      </c>
      <c r="JW94" s="290">
        <v>0</v>
      </c>
      <c r="JX94" s="290">
        <v>0</v>
      </c>
      <c r="JY94" s="290">
        <v>0</v>
      </c>
      <c r="JZ94" s="290">
        <v>0</v>
      </c>
      <c r="KA94" s="290">
        <v>0</v>
      </c>
      <c r="KB94" s="290">
        <v>0</v>
      </c>
      <c r="KC94" s="290"/>
      <c r="KD94" s="290"/>
      <c r="KE94" s="150">
        <f t="shared" si="197"/>
        <v>0</v>
      </c>
      <c r="KF94" s="88">
        <f t="shared" si="198"/>
        <v>0</v>
      </c>
      <c r="KG94" s="88">
        <f t="shared" si="199"/>
        <v>0</v>
      </c>
      <c r="KH94" s="291">
        <f t="shared" si="304"/>
        <v>401.7399999999999</v>
      </c>
      <c r="KI94" s="291">
        <v>35.35</v>
      </c>
      <c r="KJ94" s="150">
        <v>35.35</v>
      </c>
      <c r="KK94" s="150">
        <v>35.35</v>
      </c>
      <c r="KL94" s="150">
        <v>35.35</v>
      </c>
      <c r="KM94" s="150">
        <v>35.35</v>
      </c>
      <c r="KN94" s="150">
        <v>35.35</v>
      </c>
      <c r="KO94" s="150">
        <v>47.41</v>
      </c>
      <c r="KP94" s="150">
        <v>47.41</v>
      </c>
      <c r="KQ94" s="150">
        <v>47.41</v>
      </c>
      <c r="KR94" s="150">
        <v>47.41</v>
      </c>
      <c r="KS94" s="150"/>
      <c r="KT94" s="150"/>
      <c r="KU94" s="88">
        <f t="shared" si="305"/>
        <v>560.30167647195708</v>
      </c>
      <c r="KV94" s="290">
        <v>48.152374250794111</v>
      </c>
      <c r="KW94" s="290">
        <v>51.485415188377701</v>
      </c>
      <c r="KX94" s="290">
        <v>51.160456041717957</v>
      </c>
      <c r="KY94" s="290">
        <v>48.655590330800294</v>
      </c>
      <c r="KZ94" s="290">
        <v>50.759798846107969</v>
      </c>
      <c r="LA94" s="290">
        <v>65.328819316521532</v>
      </c>
      <c r="LB94" s="290">
        <v>60.630767731594496</v>
      </c>
      <c r="LC94" s="290">
        <v>60.20512382586729</v>
      </c>
      <c r="LD94" s="290">
        <v>62.089205651516309</v>
      </c>
      <c r="LE94" s="290">
        <v>61.834125288659394</v>
      </c>
      <c r="LF94" s="290"/>
      <c r="LG94" s="290"/>
      <c r="LH94" s="150">
        <f t="shared" si="306"/>
        <v>158.56167647195718</v>
      </c>
      <c r="LI94" s="88">
        <f t="shared" si="200"/>
        <v>0</v>
      </c>
      <c r="LJ94" s="88">
        <f t="shared" si="201"/>
        <v>158.56167647195718</v>
      </c>
      <c r="LK94" s="88">
        <f t="shared" si="307"/>
        <v>0</v>
      </c>
      <c r="LL94" s="150"/>
      <c r="LM94" s="150"/>
      <c r="LN94" s="150"/>
      <c r="LO94" s="150"/>
      <c r="LP94" s="150"/>
      <c r="LQ94" s="150"/>
      <c r="LR94" s="150"/>
      <c r="LS94" s="150"/>
      <c r="LT94" s="150"/>
      <c r="LU94" s="150"/>
      <c r="LV94" s="150"/>
      <c r="LW94" s="150"/>
      <c r="LX94" s="88">
        <f t="shared" si="202"/>
        <v>0</v>
      </c>
      <c r="LY94" s="150"/>
      <c r="LZ94" s="150"/>
      <c r="MA94" s="150"/>
      <c r="MB94" s="150"/>
      <c r="MC94" s="150"/>
      <c r="MD94" s="150"/>
      <c r="ME94" s="150"/>
      <c r="MF94" s="150"/>
      <c r="MG94" s="150"/>
      <c r="MH94" s="150"/>
      <c r="MI94" s="150"/>
      <c r="MJ94" s="291">
        <v>0</v>
      </c>
      <c r="MK94" s="150"/>
      <c r="ML94" s="88">
        <f t="shared" si="203"/>
        <v>0</v>
      </c>
      <c r="MM94" s="88">
        <f t="shared" si="204"/>
        <v>0</v>
      </c>
      <c r="MN94" s="88">
        <f t="shared" si="308"/>
        <v>6843.46</v>
      </c>
      <c r="MO94" s="88">
        <v>735.47</v>
      </c>
      <c r="MP94" s="150">
        <v>735.47</v>
      </c>
      <c r="MQ94" s="150">
        <v>735.47</v>
      </c>
      <c r="MR94" s="150">
        <v>735.47</v>
      </c>
      <c r="MS94" s="150">
        <v>735.47</v>
      </c>
      <c r="MT94" s="150">
        <v>735.47</v>
      </c>
      <c r="MU94" s="150">
        <v>607.66</v>
      </c>
      <c r="MV94" s="150">
        <v>607.66</v>
      </c>
      <c r="MW94" s="150">
        <v>607.66</v>
      </c>
      <c r="MX94" s="150">
        <v>607.66</v>
      </c>
      <c r="MY94" s="150"/>
      <c r="MZ94" s="150"/>
      <c r="NA94" s="88">
        <f t="shared" si="309"/>
        <v>0</v>
      </c>
      <c r="NB94" s="8">
        <v>0</v>
      </c>
      <c r="NC94" s="8">
        <v>0</v>
      </c>
      <c r="ND94" s="8">
        <v>0</v>
      </c>
      <c r="NE94" s="8">
        <v>0</v>
      </c>
      <c r="NF94" s="8">
        <v>0</v>
      </c>
      <c r="NG94" s="8">
        <v>0</v>
      </c>
      <c r="NH94" s="8">
        <v>0</v>
      </c>
      <c r="NI94" s="8">
        <v>0</v>
      </c>
      <c r="NJ94" s="8">
        <v>0</v>
      </c>
      <c r="NK94" s="8">
        <v>0</v>
      </c>
      <c r="NL94" s="8"/>
      <c r="NM94" s="8"/>
      <c r="NN94" s="150">
        <f t="shared" si="310"/>
        <v>-6843.46</v>
      </c>
      <c r="NO94" s="88">
        <f t="shared" si="205"/>
        <v>-6843.46</v>
      </c>
      <c r="NP94" s="88">
        <f t="shared" si="206"/>
        <v>0</v>
      </c>
      <c r="NQ94" s="86">
        <f t="shared" si="207"/>
        <v>266.22000000000003</v>
      </c>
      <c r="NR94" s="289">
        <f t="shared" si="208"/>
        <v>0</v>
      </c>
      <c r="NS94" s="288">
        <f t="shared" si="209"/>
        <v>-266.22000000000003</v>
      </c>
      <c r="NT94" s="88">
        <f t="shared" si="210"/>
        <v>-266.22000000000003</v>
      </c>
      <c r="NU94" s="88">
        <f t="shared" si="211"/>
        <v>0</v>
      </c>
      <c r="NV94" s="290">
        <f t="shared" si="311"/>
        <v>0</v>
      </c>
      <c r="NW94" s="290">
        <v>0</v>
      </c>
      <c r="NX94" s="143">
        <v>0</v>
      </c>
      <c r="NY94" s="143">
        <v>0</v>
      </c>
      <c r="NZ94" s="290">
        <v>0</v>
      </c>
      <c r="OA94" s="290">
        <v>0</v>
      </c>
      <c r="OB94" s="290">
        <v>0</v>
      </c>
      <c r="OC94" s="290">
        <v>0</v>
      </c>
      <c r="OD94" s="290">
        <v>0</v>
      </c>
      <c r="OE94" s="290">
        <v>0</v>
      </c>
      <c r="OF94" s="290">
        <v>0</v>
      </c>
      <c r="OG94" s="290"/>
      <c r="OH94" s="290"/>
      <c r="OI94" s="8">
        <f t="shared" si="312"/>
        <v>0</v>
      </c>
      <c r="OJ94" s="8">
        <v>0</v>
      </c>
      <c r="OK94" s="8">
        <v>0</v>
      </c>
      <c r="OL94" s="8">
        <v>0</v>
      </c>
      <c r="OM94" s="8"/>
      <c r="ON94" s="8">
        <v>0</v>
      </c>
      <c r="OO94" s="8">
        <v>0</v>
      </c>
      <c r="OP94" s="8">
        <v>0</v>
      </c>
      <c r="OQ94" s="8">
        <v>0</v>
      </c>
      <c r="OR94" s="8">
        <v>0</v>
      </c>
      <c r="OS94" s="8">
        <v>0</v>
      </c>
      <c r="OT94" s="8"/>
      <c r="OU94" s="8"/>
      <c r="OV94" s="143">
        <f t="shared" si="313"/>
        <v>0</v>
      </c>
      <c r="OW94" s="8">
        <f t="shared" si="212"/>
        <v>0</v>
      </c>
      <c r="OX94" s="8">
        <f t="shared" si="213"/>
        <v>0</v>
      </c>
      <c r="OY94" s="290">
        <f t="shared" si="314"/>
        <v>0</v>
      </c>
      <c r="OZ94" s="290">
        <v>0</v>
      </c>
      <c r="PA94" s="143">
        <v>0</v>
      </c>
      <c r="PB94" s="143">
        <v>0</v>
      </c>
      <c r="PC94" s="143">
        <v>0</v>
      </c>
      <c r="PD94" s="143">
        <v>0</v>
      </c>
      <c r="PE94" s="143">
        <v>0</v>
      </c>
      <c r="PF94" s="143">
        <v>0</v>
      </c>
      <c r="PG94" s="143">
        <v>0</v>
      </c>
      <c r="PH94" s="143">
        <v>0</v>
      </c>
      <c r="PI94" s="143">
        <v>0</v>
      </c>
      <c r="PJ94" s="143"/>
      <c r="PK94" s="143"/>
      <c r="PL94" s="8">
        <f t="shared" si="315"/>
        <v>0</v>
      </c>
      <c r="PM94" s="290">
        <v>0</v>
      </c>
      <c r="PN94" s="290">
        <v>0</v>
      </c>
      <c r="PO94" s="290">
        <v>0</v>
      </c>
      <c r="PP94" s="290">
        <v>0</v>
      </c>
      <c r="PQ94" s="290">
        <v>0</v>
      </c>
      <c r="PR94" s="290">
        <v>0</v>
      </c>
      <c r="PS94" s="290">
        <v>0</v>
      </c>
      <c r="PT94" s="290">
        <v>0</v>
      </c>
      <c r="PU94" s="290">
        <v>0</v>
      </c>
      <c r="PV94" s="290">
        <v>0</v>
      </c>
      <c r="PW94" s="290"/>
      <c r="PX94" s="290"/>
      <c r="PY94" s="143">
        <f t="shared" si="316"/>
        <v>0</v>
      </c>
      <c r="PZ94" s="8">
        <f t="shared" si="214"/>
        <v>0</v>
      </c>
      <c r="QA94" s="8">
        <f t="shared" si="215"/>
        <v>0</v>
      </c>
      <c r="QB94" s="290">
        <f t="shared" si="317"/>
        <v>266.22000000000003</v>
      </c>
      <c r="QC94" s="290">
        <v>23.67</v>
      </c>
      <c r="QD94" s="143">
        <v>23.67</v>
      </c>
      <c r="QE94" s="143">
        <v>23.67</v>
      </c>
      <c r="QF94" s="143">
        <v>23.67</v>
      </c>
      <c r="QG94" s="143">
        <v>23.67</v>
      </c>
      <c r="QH94" s="143">
        <v>23.67</v>
      </c>
      <c r="QI94" s="143">
        <v>31.05</v>
      </c>
      <c r="QJ94" s="143">
        <v>31.05</v>
      </c>
      <c r="QK94" s="143">
        <v>31.05</v>
      </c>
      <c r="QL94" s="143">
        <v>31.05</v>
      </c>
      <c r="QM94" s="143"/>
      <c r="QN94" s="143"/>
      <c r="QO94" s="8">
        <f t="shared" si="318"/>
        <v>0</v>
      </c>
      <c r="QP94" s="290">
        <v>0</v>
      </c>
      <c r="QQ94" s="290">
        <v>0</v>
      </c>
      <c r="QR94" s="290">
        <v>0</v>
      </c>
      <c r="QS94" s="290"/>
      <c r="QT94" s="290">
        <v>0</v>
      </c>
      <c r="QU94" s="290"/>
      <c r="QV94" s="290"/>
      <c r="QW94" s="290">
        <v>0</v>
      </c>
      <c r="QX94" s="290"/>
      <c r="QY94" s="290">
        <v>0</v>
      </c>
      <c r="QZ94" s="290"/>
      <c r="RA94" s="290"/>
      <c r="RB94" s="143">
        <f t="shared" si="319"/>
        <v>-266.22000000000003</v>
      </c>
      <c r="RC94" s="8">
        <f t="shared" si="216"/>
        <v>-266.22000000000003</v>
      </c>
      <c r="RD94" s="8">
        <f t="shared" si="217"/>
        <v>0</v>
      </c>
      <c r="RE94" s="290">
        <f t="shared" si="320"/>
        <v>0</v>
      </c>
      <c r="RF94" s="8">
        <v>0</v>
      </c>
      <c r="RG94" s="143">
        <v>0</v>
      </c>
      <c r="RH94" s="143">
        <v>0</v>
      </c>
      <c r="RI94" s="143">
        <v>0</v>
      </c>
      <c r="RJ94" s="143">
        <v>0</v>
      </c>
      <c r="RK94" s="143">
        <v>0</v>
      </c>
      <c r="RL94" s="292">
        <v>0</v>
      </c>
      <c r="RM94" s="143">
        <v>0</v>
      </c>
      <c r="RN94" s="143">
        <v>0</v>
      </c>
      <c r="RO94" s="143">
        <v>0</v>
      </c>
      <c r="RP94" s="143"/>
      <c r="RQ94" s="143"/>
      <c r="RR94" s="8">
        <f t="shared" si="321"/>
        <v>0</v>
      </c>
      <c r="RS94" s="290">
        <v>0</v>
      </c>
      <c r="RT94" s="290"/>
      <c r="RU94" s="290">
        <v>0</v>
      </c>
      <c r="RV94" s="290">
        <v>0</v>
      </c>
      <c r="RW94" s="290">
        <v>0</v>
      </c>
      <c r="RX94" s="290">
        <v>0</v>
      </c>
      <c r="RY94" s="290"/>
      <c r="RZ94" s="290">
        <v>0</v>
      </c>
      <c r="SA94" s="290">
        <v>0</v>
      </c>
      <c r="SB94" s="290">
        <v>0</v>
      </c>
      <c r="SC94" s="290"/>
      <c r="SD94" s="290"/>
      <c r="SE94" s="8">
        <f t="shared" si="218"/>
        <v>0</v>
      </c>
      <c r="SF94" s="8">
        <f t="shared" si="219"/>
        <v>0</v>
      </c>
      <c r="SG94" s="8">
        <f t="shared" si="220"/>
        <v>0</v>
      </c>
      <c r="SH94" s="290">
        <f t="shared" si="322"/>
        <v>0</v>
      </c>
      <c r="SI94" s="290">
        <v>0</v>
      </c>
      <c r="SJ94" s="143">
        <v>0</v>
      </c>
      <c r="SK94" s="143">
        <v>0</v>
      </c>
      <c r="SL94" s="143">
        <v>0</v>
      </c>
      <c r="SM94" s="143">
        <v>0</v>
      </c>
      <c r="SN94" s="143">
        <v>0</v>
      </c>
      <c r="SO94" s="143">
        <v>0</v>
      </c>
      <c r="SP94" s="143">
        <v>0</v>
      </c>
      <c r="SQ94" s="143">
        <v>0</v>
      </c>
      <c r="SR94" s="143">
        <v>0</v>
      </c>
      <c r="SS94" s="143"/>
      <c r="ST94" s="143"/>
      <c r="SU94" s="8">
        <f t="shared" si="323"/>
        <v>0</v>
      </c>
      <c r="SV94" s="290">
        <v>0</v>
      </c>
      <c r="SW94" s="290">
        <v>0</v>
      </c>
      <c r="SX94" s="290">
        <v>0</v>
      </c>
      <c r="SY94" s="290">
        <v>0</v>
      </c>
      <c r="SZ94" s="290">
        <v>0</v>
      </c>
      <c r="TA94" s="290"/>
      <c r="TB94" s="290"/>
      <c r="TC94" s="290">
        <v>0</v>
      </c>
      <c r="TD94" s="290">
        <v>0</v>
      </c>
      <c r="TE94" s="290">
        <f>VLOOKUP(C94,'[2]Фін.рез.(витрати)'!$C$8:$AH$94,32,0)</f>
        <v>0</v>
      </c>
      <c r="TF94" s="290"/>
      <c r="TG94" s="290"/>
      <c r="TH94" s="8">
        <f t="shared" si="221"/>
        <v>0</v>
      </c>
      <c r="TI94" s="8">
        <f t="shared" si="222"/>
        <v>0</v>
      </c>
      <c r="TJ94" s="8">
        <f t="shared" si="223"/>
        <v>0</v>
      </c>
      <c r="TK94" s="290">
        <f t="shared" si="324"/>
        <v>0</v>
      </c>
      <c r="TL94" s="290">
        <v>0</v>
      </c>
      <c r="TM94" s="143">
        <v>0</v>
      </c>
      <c r="TN94" s="143">
        <v>0</v>
      </c>
      <c r="TO94" s="143">
        <v>0</v>
      </c>
      <c r="TP94" s="143">
        <v>0</v>
      </c>
      <c r="TQ94" s="143">
        <v>0</v>
      </c>
      <c r="TR94" s="143">
        <v>0</v>
      </c>
      <c r="TS94" s="143">
        <v>0</v>
      </c>
      <c r="TT94" s="143">
        <v>0</v>
      </c>
      <c r="TU94" s="143">
        <v>0</v>
      </c>
      <c r="TV94" s="143"/>
      <c r="TW94" s="143"/>
      <c r="TX94" s="8">
        <f t="shared" si="325"/>
        <v>0</v>
      </c>
      <c r="TY94" s="290">
        <v>0</v>
      </c>
      <c r="TZ94" s="290">
        <v>0</v>
      </c>
      <c r="UA94" s="290">
        <v>0</v>
      </c>
      <c r="UB94" s="290">
        <v>0</v>
      </c>
      <c r="UC94" s="290">
        <v>0</v>
      </c>
      <c r="UD94" s="290">
        <v>0</v>
      </c>
      <c r="UE94" s="290">
        <v>0</v>
      </c>
      <c r="UF94" s="290">
        <v>0</v>
      </c>
      <c r="UG94" s="290">
        <v>0</v>
      </c>
      <c r="UH94" s="290">
        <f>VLOOKUP(C94,'[2]Фін.рез.(витрати)'!$C$8:$AI$94,33,0)</f>
        <v>0</v>
      </c>
      <c r="UI94" s="290"/>
      <c r="UJ94" s="290"/>
      <c r="UK94" s="8">
        <f t="shared" si="224"/>
        <v>0</v>
      </c>
      <c r="UL94" s="8">
        <f t="shared" si="225"/>
        <v>0</v>
      </c>
      <c r="UM94" s="8">
        <f t="shared" si="226"/>
        <v>0</v>
      </c>
      <c r="UN94" s="290">
        <f t="shared" si="326"/>
        <v>0</v>
      </c>
      <c r="UO94" s="290">
        <v>0</v>
      </c>
      <c r="UP94" s="143">
        <v>0</v>
      </c>
      <c r="UQ94" s="143">
        <v>0</v>
      </c>
      <c r="UR94" s="143">
        <v>0</v>
      </c>
      <c r="US94" s="143">
        <v>0</v>
      </c>
      <c r="UT94" s="143">
        <v>0</v>
      </c>
      <c r="UU94" s="143">
        <v>0</v>
      </c>
      <c r="UV94" s="143">
        <v>0</v>
      </c>
      <c r="UW94" s="143">
        <v>0</v>
      </c>
      <c r="UX94" s="143">
        <v>0</v>
      </c>
      <c r="UY94" s="143"/>
      <c r="UZ94" s="143"/>
      <c r="VA94" s="8">
        <f t="shared" si="227"/>
        <v>0</v>
      </c>
      <c r="VB94" s="143"/>
      <c r="VC94" s="143">
        <v>0</v>
      </c>
      <c r="VD94" s="143"/>
      <c r="VE94" s="143"/>
      <c r="VF94" s="143"/>
      <c r="VG94" s="143"/>
      <c r="VH94" s="143">
        <v>0</v>
      </c>
      <c r="VI94" s="143"/>
      <c r="VJ94" s="143"/>
      <c r="VK94" s="143"/>
      <c r="VL94" s="143"/>
      <c r="VM94" s="143"/>
      <c r="VN94" s="8">
        <f t="shared" si="228"/>
        <v>0</v>
      </c>
      <c r="VO94" s="8">
        <f t="shared" si="229"/>
        <v>0</v>
      </c>
      <c r="VP94" s="8">
        <f t="shared" si="230"/>
        <v>0</v>
      </c>
      <c r="VQ94" s="88">
        <f t="shared" si="231"/>
        <v>0</v>
      </c>
      <c r="VR94" s="150"/>
      <c r="VS94" s="150"/>
      <c r="VT94" s="150"/>
      <c r="VU94" s="150"/>
      <c r="VV94" s="150"/>
      <c r="VW94" s="150"/>
      <c r="VX94" s="150"/>
      <c r="VY94" s="150"/>
      <c r="VZ94" s="150"/>
      <c r="WA94" s="150"/>
      <c r="WB94" s="150"/>
      <c r="WC94" s="150"/>
      <c r="WD94" s="88">
        <f t="shared" si="232"/>
        <v>0</v>
      </c>
      <c r="WE94" s="143"/>
      <c r="WF94" s="143"/>
      <c r="WG94" s="143"/>
      <c r="WH94" s="143"/>
      <c r="WI94" s="143"/>
      <c r="WJ94" s="143"/>
      <c r="WK94" s="143"/>
      <c r="WL94" s="143"/>
      <c r="WM94" s="143"/>
      <c r="WN94" s="143"/>
      <c r="WO94" s="143"/>
      <c r="WP94" s="143"/>
      <c r="WQ94" s="88">
        <f t="shared" si="233"/>
        <v>0</v>
      </c>
      <c r="WR94" s="88">
        <f t="shared" si="234"/>
        <v>0</v>
      </c>
      <c r="WS94" s="88">
        <f t="shared" si="235"/>
        <v>0</v>
      </c>
      <c r="WT94" s="291">
        <f t="shared" si="327"/>
        <v>4222.4399999999996</v>
      </c>
      <c r="WU94" s="291">
        <v>358.34</v>
      </c>
      <c r="WV94" s="150">
        <v>358.34</v>
      </c>
      <c r="WW94" s="150">
        <v>358.34</v>
      </c>
      <c r="WX94" s="150">
        <v>358.34</v>
      </c>
      <c r="WY94" s="150">
        <v>358.34</v>
      </c>
      <c r="WZ94" s="150">
        <v>358.34</v>
      </c>
      <c r="XA94" s="150">
        <v>518.1</v>
      </c>
      <c r="XB94" s="150">
        <v>518.1</v>
      </c>
      <c r="XC94" s="150">
        <v>518.1</v>
      </c>
      <c r="XD94" s="150">
        <v>518.1</v>
      </c>
      <c r="XE94" s="150"/>
      <c r="XF94" s="150"/>
      <c r="XG94" s="291">
        <f t="shared" si="328"/>
        <v>813.18296842732809</v>
      </c>
      <c r="XH94" s="290">
        <v>79.472030652927018</v>
      </c>
      <c r="XI94" s="290">
        <v>0.83706360333063845</v>
      </c>
      <c r="XJ94" s="290"/>
      <c r="XK94" s="290">
        <v>0</v>
      </c>
      <c r="XL94" s="290">
        <v>84.476517590982752</v>
      </c>
      <c r="XM94" s="290">
        <v>111.00416211347223</v>
      </c>
      <c r="XN94" s="290">
        <v>95.727017305676029</v>
      </c>
      <c r="XO94" s="290">
        <v>189.49852091979173</v>
      </c>
      <c r="XP94" s="290">
        <v>75.541250807388394</v>
      </c>
      <c r="XQ94" s="290">
        <f>VLOOKUP(C94,'[2]Фін.рез.(витрати)'!$C$8:$AL$94,36,0)</f>
        <v>176.62640543375923</v>
      </c>
      <c r="XR94" s="290"/>
      <c r="XS94" s="290"/>
      <c r="XT94" s="88">
        <f t="shared" si="236"/>
        <v>-3409.2570315726716</v>
      </c>
      <c r="XU94" s="88">
        <f t="shared" si="237"/>
        <v>-3409.2570315726716</v>
      </c>
      <c r="XV94" s="88">
        <f t="shared" si="238"/>
        <v>0</v>
      </c>
      <c r="XW94" s="291">
        <f t="shared" si="329"/>
        <v>0</v>
      </c>
      <c r="XX94" s="291">
        <v>0</v>
      </c>
      <c r="XY94" s="150">
        <v>0</v>
      </c>
      <c r="XZ94" s="150">
        <v>0</v>
      </c>
      <c r="YA94" s="150">
        <v>0</v>
      </c>
      <c r="YB94" s="150">
        <v>0</v>
      </c>
      <c r="YC94" s="150">
        <v>0</v>
      </c>
      <c r="YD94" s="150">
        <v>0</v>
      </c>
      <c r="YE94" s="150">
        <v>0</v>
      </c>
      <c r="YF94" s="150">
        <v>0</v>
      </c>
      <c r="YG94" s="150">
        <v>0</v>
      </c>
      <c r="YH94" s="150"/>
      <c r="YI94" s="150"/>
      <c r="YJ94" s="88">
        <f>YK94+YL94+YM94+YN94+YO94+YV94+YP94+YU94+YQ94+YR94+YS94+YT94</f>
        <v>0</v>
      </c>
      <c r="YK94" s="290">
        <v>0</v>
      </c>
      <c r="YL94" s="290">
        <v>0</v>
      </c>
      <c r="YM94" s="290">
        <v>0</v>
      </c>
      <c r="YN94" s="290">
        <v>0</v>
      </c>
      <c r="YO94" s="290">
        <v>0</v>
      </c>
      <c r="YP94" s="290">
        <v>0</v>
      </c>
      <c r="YQ94" s="290">
        <v>0</v>
      </c>
      <c r="YR94" s="290">
        <v>0</v>
      </c>
      <c r="YS94" s="290">
        <v>0</v>
      </c>
      <c r="YT94" s="290">
        <f>VLOOKUP(C94,'[2]Фін.рез.(витрати)'!$C$8:$AM$94,37,0)</f>
        <v>0</v>
      </c>
      <c r="YU94" s="290"/>
      <c r="YV94" s="290"/>
      <c r="YW94" s="143">
        <f t="shared" si="331"/>
        <v>0</v>
      </c>
      <c r="YX94" s="88">
        <f t="shared" si="239"/>
        <v>0</v>
      </c>
      <c r="YY94" s="88">
        <f t="shared" si="240"/>
        <v>0</v>
      </c>
      <c r="YZ94" s="291">
        <f t="shared" si="332"/>
        <v>1498.84</v>
      </c>
      <c r="ZA94" s="291">
        <v>141.80000000000001</v>
      </c>
      <c r="ZB94" s="150">
        <v>141.80000000000001</v>
      </c>
      <c r="ZC94" s="150">
        <v>141.80000000000001</v>
      </c>
      <c r="ZD94" s="150">
        <v>141.80000000000001</v>
      </c>
      <c r="ZE94" s="150">
        <v>141.80000000000001</v>
      </c>
      <c r="ZF94" s="150">
        <v>141.80000000000001</v>
      </c>
      <c r="ZG94" s="150">
        <v>162.01</v>
      </c>
      <c r="ZH94" s="150">
        <v>162.01</v>
      </c>
      <c r="ZI94" s="150">
        <v>162.01</v>
      </c>
      <c r="ZJ94" s="150">
        <v>162.01</v>
      </c>
      <c r="ZK94" s="150"/>
      <c r="ZL94" s="150"/>
      <c r="ZM94" s="88">
        <f t="shared" si="333"/>
        <v>520.02843779898399</v>
      </c>
      <c r="ZN94" s="291"/>
      <c r="ZO94" s="290">
        <v>81.832801159952865</v>
      </c>
      <c r="ZP94" s="290">
        <v>265.75884967757889</v>
      </c>
      <c r="ZQ94" s="290">
        <v>172.43678696145227</v>
      </c>
      <c r="ZR94" s="290"/>
      <c r="ZS94" s="290"/>
      <c r="ZT94" s="290"/>
      <c r="ZU94" s="290"/>
      <c r="ZV94" s="290"/>
      <c r="ZW94" s="290"/>
      <c r="ZX94" s="290"/>
      <c r="ZY94" s="290"/>
      <c r="ZZ94" s="88">
        <f t="shared" si="241"/>
        <v>-978.81156220101593</v>
      </c>
      <c r="AAA94" s="88">
        <f t="shared" si="242"/>
        <v>-978.81156220101593</v>
      </c>
      <c r="AAB94" s="88">
        <f t="shared" si="243"/>
        <v>0</v>
      </c>
      <c r="AAC94" s="291">
        <f t="shared" si="334"/>
        <v>0</v>
      </c>
      <c r="AAD94" s="291">
        <v>0</v>
      </c>
      <c r="AAE94" s="150">
        <v>0</v>
      </c>
      <c r="AAF94" s="150">
        <v>0</v>
      </c>
      <c r="AAG94" s="150">
        <v>0</v>
      </c>
      <c r="AAH94" s="150">
        <v>0</v>
      </c>
      <c r="AAI94" s="150">
        <v>0</v>
      </c>
      <c r="AAJ94" s="150">
        <v>0</v>
      </c>
      <c r="AAK94" s="150">
        <v>0</v>
      </c>
      <c r="AAL94" s="150">
        <v>0</v>
      </c>
      <c r="AAM94" s="150">
        <v>0</v>
      </c>
      <c r="AAN94" s="150"/>
      <c r="AAO94" s="150"/>
      <c r="AAP94" s="88">
        <f t="shared" si="335"/>
        <v>0</v>
      </c>
      <c r="AAQ94" s="290">
        <v>0</v>
      </c>
      <c r="AAR94" s="290">
        <v>0</v>
      </c>
      <c r="AAS94" s="290">
        <v>0</v>
      </c>
      <c r="AAT94" s="290">
        <v>0</v>
      </c>
      <c r="AAU94" s="290">
        <v>0</v>
      </c>
      <c r="AAV94" s="290">
        <v>0</v>
      </c>
      <c r="AAW94" s="290">
        <v>0</v>
      </c>
      <c r="AAX94" s="290">
        <v>0</v>
      </c>
      <c r="AAY94" s="290">
        <v>0</v>
      </c>
      <c r="AAZ94" s="290">
        <f>VLOOKUP(C94,'[2]Фін.рез.(витрати)'!$C$8:$AO$94,39,0)</f>
        <v>0</v>
      </c>
      <c r="ABA94" s="290"/>
      <c r="ABB94" s="290"/>
      <c r="ABC94" s="88">
        <f t="shared" si="244"/>
        <v>0</v>
      </c>
      <c r="ABD94" s="88">
        <f t="shared" si="245"/>
        <v>0</v>
      </c>
      <c r="ABE94" s="88">
        <f t="shared" si="246"/>
        <v>0</v>
      </c>
      <c r="ABF94" s="291">
        <f t="shared" si="336"/>
        <v>0</v>
      </c>
      <c r="ABG94" s="291">
        <v>0</v>
      </c>
      <c r="ABH94" s="150">
        <v>0</v>
      </c>
      <c r="ABI94" s="150">
        <v>0</v>
      </c>
      <c r="ABJ94" s="150">
        <v>0</v>
      </c>
      <c r="ABK94" s="150">
        <v>0</v>
      </c>
      <c r="ABL94" s="150">
        <v>0</v>
      </c>
      <c r="ABM94" s="150">
        <v>0</v>
      </c>
      <c r="ABN94" s="150">
        <v>0</v>
      </c>
      <c r="ABO94" s="150">
        <v>0</v>
      </c>
      <c r="ABP94" s="150">
        <v>0</v>
      </c>
      <c r="ABQ94" s="150"/>
      <c r="ABR94" s="150"/>
      <c r="ABS94" s="88">
        <f t="shared" si="337"/>
        <v>0</v>
      </c>
      <c r="ABT94" s="290">
        <v>0</v>
      </c>
      <c r="ABU94" s="290"/>
      <c r="ABV94" s="290"/>
      <c r="ABW94" s="290"/>
      <c r="ABX94" s="290"/>
      <c r="ABY94" s="290"/>
      <c r="ABZ94" s="290"/>
      <c r="ACA94" s="290">
        <v>0</v>
      </c>
      <c r="ACB94" s="290">
        <v>0</v>
      </c>
      <c r="ACC94" s="290">
        <f>VLOOKUP(C94,'[2]Фін.рез.(витрати)'!$C$8:$AP$94,40,0)</f>
        <v>0</v>
      </c>
      <c r="ACD94" s="290"/>
      <c r="ACE94" s="290"/>
      <c r="ACF94" s="88">
        <f t="shared" si="247"/>
        <v>0</v>
      </c>
      <c r="ACG94" s="88">
        <f t="shared" si="248"/>
        <v>0</v>
      </c>
      <c r="ACH94" s="88">
        <f t="shared" si="249"/>
        <v>0</v>
      </c>
      <c r="ACI94" s="86">
        <f t="shared" si="250"/>
        <v>1143.9599999999998</v>
      </c>
      <c r="ACJ94" s="88">
        <f t="shared" si="251"/>
        <v>390.13513739435996</v>
      </c>
      <c r="ACK94" s="288">
        <f t="shared" si="252"/>
        <v>-753.82486260563985</v>
      </c>
      <c r="ACL94" s="88">
        <f t="shared" si="253"/>
        <v>-753.82486260563985</v>
      </c>
      <c r="ACM94" s="88">
        <f t="shared" si="254"/>
        <v>0</v>
      </c>
      <c r="ACN94" s="290">
        <f t="shared" si="338"/>
        <v>1143.9599999999998</v>
      </c>
      <c r="ACO94" s="290">
        <v>158.32</v>
      </c>
      <c r="ACP94" s="143">
        <v>158.32</v>
      </c>
      <c r="ACQ94" s="143">
        <v>158.32</v>
      </c>
      <c r="ACR94" s="143">
        <v>158.32</v>
      </c>
      <c r="ACS94" s="143">
        <v>158.32</v>
      </c>
      <c r="ACT94" s="143">
        <v>158.32</v>
      </c>
      <c r="ACU94" s="143">
        <v>48.51</v>
      </c>
      <c r="ACV94" s="143">
        <v>48.51</v>
      </c>
      <c r="ACW94" s="143">
        <v>48.51</v>
      </c>
      <c r="ACX94" s="143">
        <v>48.51</v>
      </c>
      <c r="ACY94" s="143"/>
      <c r="ACZ94" s="143"/>
      <c r="ADA94" s="8">
        <f t="shared" si="339"/>
        <v>390.13513739435996</v>
      </c>
      <c r="ADB94" s="290">
        <v>30.584966220000002</v>
      </c>
      <c r="ADC94" s="290">
        <v>45.060598836000004</v>
      </c>
      <c r="ADD94" s="290">
        <v>27.99457452</v>
      </c>
      <c r="ADE94" s="290">
        <v>35.212200840000001</v>
      </c>
      <c r="ADF94" s="290">
        <v>21.772056978360002</v>
      </c>
      <c r="ADG94" s="290">
        <v>24.509466000000003</v>
      </c>
      <c r="ADH94" s="290">
        <v>15.958584</v>
      </c>
      <c r="ADI94" s="290">
        <v>16.493655</v>
      </c>
      <c r="ADJ94" s="290">
        <v>157.193568</v>
      </c>
      <c r="ADK94" s="290">
        <f>VLOOKUP(C94,'[2]Фін.рез.(витрати)'!$C$8:$AR$94,42,0)</f>
        <v>15.355467000000001</v>
      </c>
      <c r="ADL94" s="290"/>
      <c r="ADM94" s="290"/>
      <c r="ADN94" s="8">
        <f t="shared" si="255"/>
        <v>-753.82486260563985</v>
      </c>
      <c r="ADO94" s="8">
        <f t="shared" si="256"/>
        <v>-753.82486260563985</v>
      </c>
      <c r="ADP94" s="8">
        <f t="shared" si="257"/>
        <v>0</v>
      </c>
      <c r="ADQ94" s="290">
        <f t="shared" si="340"/>
        <v>0</v>
      </c>
      <c r="ADR94" s="290">
        <v>0</v>
      </c>
      <c r="ADS94" s="143">
        <v>0</v>
      </c>
      <c r="ADT94" s="143">
        <v>0</v>
      </c>
      <c r="ADU94" s="143">
        <v>0</v>
      </c>
      <c r="ADV94" s="143">
        <v>0</v>
      </c>
      <c r="ADW94" s="143">
        <v>0</v>
      </c>
      <c r="ADX94" s="143">
        <v>0</v>
      </c>
      <c r="ADY94" s="143">
        <v>0</v>
      </c>
      <c r="ADZ94" s="143">
        <v>0</v>
      </c>
      <c r="AEA94" s="143">
        <v>0</v>
      </c>
      <c r="AEB94" s="143"/>
      <c r="AEC94" s="143"/>
      <c r="AED94" s="8">
        <f t="shared" si="341"/>
        <v>0</v>
      </c>
      <c r="AEE94" s="290">
        <v>0</v>
      </c>
      <c r="AEF94" s="290">
        <v>0</v>
      </c>
      <c r="AEG94" s="290">
        <v>0</v>
      </c>
      <c r="AEH94" s="290">
        <v>0</v>
      </c>
      <c r="AEI94" s="290">
        <v>0</v>
      </c>
      <c r="AEJ94" s="290">
        <v>0</v>
      </c>
      <c r="AEK94" s="290">
        <v>0</v>
      </c>
      <c r="AEL94" s="290">
        <v>0</v>
      </c>
      <c r="AEM94" s="290">
        <v>0</v>
      </c>
      <c r="AEN94" s="290">
        <f>VLOOKUP(C94,'[2]Фін.рез.(витрати)'!$C$8:$AS$94,43,0)</f>
        <v>0</v>
      </c>
      <c r="AEO94" s="290"/>
      <c r="AEP94" s="290"/>
      <c r="AEQ94" s="8">
        <f t="shared" si="258"/>
        <v>0</v>
      </c>
      <c r="AER94" s="8">
        <f t="shared" si="259"/>
        <v>0</v>
      </c>
      <c r="AES94" s="8">
        <f t="shared" si="260"/>
        <v>0</v>
      </c>
      <c r="AET94" s="290">
        <f t="shared" si="342"/>
        <v>0</v>
      </c>
      <c r="AEU94" s="290"/>
      <c r="AEV94" s="143"/>
      <c r="AEW94" s="143"/>
      <c r="AEX94" s="143"/>
      <c r="AEY94" s="143"/>
      <c r="AEZ94" s="143"/>
      <c r="AFA94" s="143"/>
      <c r="AFB94" s="143"/>
      <c r="AFC94" s="143"/>
      <c r="AFD94" s="143"/>
      <c r="AFE94" s="143"/>
      <c r="AFF94" s="143"/>
      <c r="AFG94" s="8">
        <f t="shared" si="343"/>
        <v>0</v>
      </c>
      <c r="AFH94" s="290"/>
      <c r="AFI94" s="290"/>
      <c r="AFJ94" s="290"/>
      <c r="AFK94" s="290"/>
      <c r="AFL94" s="290"/>
      <c r="AFM94" s="290"/>
      <c r="AFN94" s="290"/>
      <c r="AFO94" s="290"/>
      <c r="AFP94" s="290"/>
      <c r="AFQ94" s="290"/>
      <c r="AFR94" s="290"/>
      <c r="AFS94" s="290"/>
      <c r="AFT94" s="8">
        <f t="shared" si="261"/>
        <v>0</v>
      </c>
      <c r="AFU94" s="8">
        <f t="shared" si="262"/>
        <v>0</v>
      </c>
      <c r="AFV94" s="94">
        <f t="shared" si="263"/>
        <v>0</v>
      </c>
      <c r="AFW94" s="293">
        <f t="shared" si="264"/>
        <v>16273.079999999998</v>
      </c>
      <c r="AFX94" s="294">
        <f t="shared" si="265"/>
        <v>4152.8826988657638</v>
      </c>
      <c r="AFY94" s="295">
        <f t="shared" si="266"/>
        <v>-12120.197301134234</v>
      </c>
      <c r="AFZ94" s="8">
        <f t="shared" si="344"/>
        <v>-12120.197301134234</v>
      </c>
      <c r="AGA94" s="95">
        <f t="shared" si="345"/>
        <v>0</v>
      </c>
      <c r="AGB94" s="296">
        <f t="shared" si="267"/>
        <v>19527.695999999996</v>
      </c>
      <c r="AGC94" s="295">
        <f t="shared" si="267"/>
        <v>4983.4592386389168</v>
      </c>
      <c r="AGD94" s="295">
        <f t="shared" si="268"/>
        <v>-14544.23676136108</v>
      </c>
      <c r="AGE94" s="8">
        <f t="shared" si="269"/>
        <v>-14544.23676136108</v>
      </c>
      <c r="AGF94" s="94">
        <f t="shared" si="270"/>
        <v>0</v>
      </c>
      <c r="AGG94" s="107">
        <f t="shared" si="346"/>
        <v>976.38479999999981</v>
      </c>
      <c r="AGH94" s="140">
        <f>AGC94*AGS94</f>
        <v>249.17296193194585</v>
      </c>
      <c r="AGI94" s="295">
        <f t="shared" si="271"/>
        <v>-727.21183806805402</v>
      </c>
      <c r="AGJ94" s="8">
        <f t="shared" si="272"/>
        <v>-727.21183806805402</v>
      </c>
      <c r="AGK94" s="95">
        <f t="shared" si="273"/>
        <v>0</v>
      </c>
      <c r="AGL94" s="108">
        <f t="shared" si="348"/>
        <v>20504.080799999996</v>
      </c>
      <c r="AGM94" s="108">
        <f t="shared" si="348"/>
        <v>5232.6322005708626</v>
      </c>
      <c r="AGN94" s="297">
        <f t="shared" si="99"/>
        <v>-15271.448599429134</v>
      </c>
      <c r="AGO94" s="108">
        <f t="shared" si="274"/>
        <v>-15271.448599429134</v>
      </c>
      <c r="AGP94" s="109">
        <f t="shared" si="275"/>
        <v>0</v>
      </c>
      <c r="AGQ94" s="139">
        <f t="shared" si="349"/>
        <v>4.7619047619047623E-2</v>
      </c>
      <c r="AGR94" s="298"/>
      <c r="AGS94" s="298">
        <v>0.05</v>
      </c>
      <c r="AGT94" s="299"/>
      <c r="AGU94" s="177"/>
      <c r="AGV94" s="9"/>
      <c r="AGW94" s="9"/>
      <c r="AGX94" s="9"/>
      <c r="AGY94" s="9"/>
      <c r="AGZ94" s="9"/>
      <c r="AHA94" s="9"/>
      <c r="AHB94" s="9"/>
      <c r="AHC94" s="9"/>
      <c r="AHD94" s="9"/>
      <c r="AHE94" s="9"/>
      <c r="AHF94" s="9"/>
      <c r="AHG94" s="9"/>
      <c r="AHH94" s="9"/>
    </row>
    <row r="95" spans="1:892" ht="15.75" customHeight="1" x14ac:dyDescent="0.25">
      <c r="B95" s="263"/>
      <c r="C95" s="142" t="s">
        <v>60</v>
      </c>
      <c r="D95" s="306"/>
      <c r="E95" s="307">
        <f t="shared" ref="E95:AZ95" si="350">SUM(E8:E94)</f>
        <v>232389.55000000005</v>
      </c>
      <c r="F95" s="307">
        <f t="shared" si="350"/>
        <v>2922627.8599999989</v>
      </c>
      <c r="G95" s="307">
        <f>SUM(G8:G94)</f>
        <v>3296918.3934587133</v>
      </c>
      <c r="H95" s="307">
        <f t="shared" si="350"/>
        <v>374290.53345871315</v>
      </c>
      <c r="I95" s="307">
        <f t="shared" si="350"/>
        <v>-132930.98552166254</v>
      </c>
      <c r="J95" s="307">
        <f t="shared" si="350"/>
        <v>507221.51898037572</v>
      </c>
      <c r="K95" s="308">
        <f t="shared" si="350"/>
        <v>1136831.08</v>
      </c>
      <c r="L95" s="308">
        <f t="shared" si="350"/>
        <v>100273.16000000002</v>
      </c>
      <c r="M95" s="308">
        <f t="shared" si="350"/>
        <v>100273.16000000002</v>
      </c>
      <c r="N95" s="308">
        <f t="shared" si="350"/>
        <v>100273.16000000002</v>
      </c>
      <c r="O95" s="308">
        <f t="shared" si="350"/>
        <v>100273.16000000002</v>
      </c>
      <c r="P95" s="308">
        <f t="shared" si="350"/>
        <v>100273.16000000002</v>
      </c>
      <c r="Q95" s="308">
        <f t="shared" si="350"/>
        <v>100273.16000000002</v>
      </c>
      <c r="R95" s="308">
        <f t="shared" si="350"/>
        <v>133798.03000000003</v>
      </c>
      <c r="S95" s="308">
        <f t="shared" si="350"/>
        <v>133798.03000000003</v>
      </c>
      <c r="T95" s="308">
        <f t="shared" si="350"/>
        <v>133798.03000000003</v>
      </c>
      <c r="U95" s="308">
        <f t="shared" si="350"/>
        <v>133798.03000000003</v>
      </c>
      <c r="V95" s="308">
        <f t="shared" si="350"/>
        <v>0</v>
      </c>
      <c r="W95" s="308">
        <f t="shared" si="350"/>
        <v>0</v>
      </c>
      <c r="X95" s="308">
        <f>SUM(X8:X94)</f>
        <v>1184281.4865768384</v>
      </c>
      <c r="Y95" s="308">
        <f>SUM(Y8:Y94)</f>
        <v>163366.29752471947</v>
      </c>
      <c r="Z95" s="308">
        <f t="shared" si="350"/>
        <v>141008.96059309627</v>
      </c>
      <c r="AA95" s="308">
        <f>SUM(AA8:AA94)</f>
        <v>122360.52423550616</v>
      </c>
      <c r="AB95" s="308">
        <f t="shared" si="350"/>
        <v>109431.78957659978</v>
      </c>
      <c r="AC95" s="308">
        <f t="shared" si="350"/>
        <v>110042.27790335388</v>
      </c>
      <c r="AD95" s="308">
        <f t="shared" si="350"/>
        <v>121751.17187144517</v>
      </c>
      <c r="AE95" s="308">
        <f t="shared" si="350"/>
        <v>127218.73316805321</v>
      </c>
      <c r="AF95" s="308">
        <f t="shared" si="350"/>
        <v>119078.89168976246</v>
      </c>
      <c r="AG95" s="308">
        <f t="shared" si="350"/>
        <v>104964.26853404795</v>
      </c>
      <c r="AH95" s="308">
        <f t="shared" si="350"/>
        <v>65058.571480253588</v>
      </c>
      <c r="AI95" s="308">
        <f t="shared" si="350"/>
        <v>0</v>
      </c>
      <c r="AJ95" s="308">
        <f t="shared" si="350"/>
        <v>0</v>
      </c>
      <c r="AK95" s="308">
        <f t="shared" si="350"/>
        <v>0</v>
      </c>
      <c r="AL95" s="308">
        <f t="shared" si="350"/>
        <v>0</v>
      </c>
      <c r="AM95" s="308">
        <f t="shared" si="350"/>
        <v>0</v>
      </c>
      <c r="AN95" s="308">
        <f>SUM(AN8:AN94)</f>
        <v>189030.49999999994</v>
      </c>
      <c r="AO95" s="308">
        <f t="shared" si="350"/>
        <v>16631.070000000003</v>
      </c>
      <c r="AP95" s="308">
        <f t="shared" si="350"/>
        <v>16631.070000000003</v>
      </c>
      <c r="AQ95" s="308">
        <f t="shared" si="350"/>
        <v>16631.070000000003</v>
      </c>
      <c r="AR95" s="308">
        <f t="shared" si="350"/>
        <v>16631.070000000003</v>
      </c>
      <c r="AS95" s="308">
        <f t="shared" si="350"/>
        <v>16631.070000000003</v>
      </c>
      <c r="AT95" s="308">
        <f t="shared" si="350"/>
        <v>16631.070000000003</v>
      </c>
      <c r="AU95" s="308">
        <f t="shared" si="350"/>
        <v>22311.02</v>
      </c>
      <c r="AV95" s="308">
        <f t="shared" si="350"/>
        <v>22311.02</v>
      </c>
      <c r="AW95" s="308">
        <f t="shared" si="350"/>
        <v>22311.02</v>
      </c>
      <c r="AX95" s="308">
        <f t="shared" si="350"/>
        <v>22311.02</v>
      </c>
      <c r="AY95" s="308">
        <f t="shared" si="350"/>
        <v>0</v>
      </c>
      <c r="AZ95" s="308">
        <f t="shared" si="350"/>
        <v>0</v>
      </c>
      <c r="BA95" s="8">
        <f>SUM(BA8:BA94)</f>
        <v>204085.76397460976</v>
      </c>
      <c r="BB95" s="308">
        <f t="shared" ref="BB95:CC95" si="351">SUM(BB8:BB94)</f>
        <v>26653.40753461247</v>
      </c>
      <c r="BC95" s="308">
        <f t="shared" si="351"/>
        <v>24593.512056386837</v>
      </c>
      <c r="BD95" s="308">
        <f t="shared" si="351"/>
        <v>23234.254136256302</v>
      </c>
      <c r="BE95" s="308">
        <f t="shared" si="351"/>
        <v>17728.504062657616</v>
      </c>
      <c r="BF95" s="308">
        <f>SUM(BF8:BF94)</f>
        <v>15932.433943852648</v>
      </c>
      <c r="BG95" s="308">
        <f t="shared" si="351"/>
        <v>18446.889203801238</v>
      </c>
      <c r="BH95" s="308">
        <f t="shared" si="351"/>
        <v>24002.21174065048</v>
      </c>
      <c r="BI95" s="308">
        <f>SUM(BI8:BI94)</f>
        <v>21667.800579686769</v>
      </c>
      <c r="BJ95" s="308">
        <f t="shared" si="351"/>
        <v>20204.203529377955</v>
      </c>
      <c r="BK95" s="308">
        <f t="shared" si="351"/>
        <v>11622.547187327475</v>
      </c>
      <c r="BL95" s="308">
        <f t="shared" si="351"/>
        <v>0</v>
      </c>
      <c r="BM95" s="308">
        <f t="shared" si="351"/>
        <v>0</v>
      </c>
      <c r="BN95" s="308">
        <f t="shared" si="351"/>
        <v>0</v>
      </c>
      <c r="BO95" s="308">
        <f t="shared" si="351"/>
        <v>0</v>
      </c>
      <c r="BP95" s="308">
        <f t="shared" si="351"/>
        <v>0</v>
      </c>
      <c r="BQ95" s="308">
        <f>SUM(BQ8:BQ94)</f>
        <v>102409.02</v>
      </c>
      <c r="BR95" s="308">
        <f t="shared" si="351"/>
        <v>9737.029999999997</v>
      </c>
      <c r="BS95" s="308">
        <f t="shared" si="351"/>
        <v>9737.029999999997</v>
      </c>
      <c r="BT95" s="308">
        <f t="shared" si="351"/>
        <v>9737.029999999997</v>
      </c>
      <c r="BU95" s="308">
        <f t="shared" si="351"/>
        <v>9737.029999999997</v>
      </c>
      <c r="BV95" s="308">
        <f t="shared" si="351"/>
        <v>9737.029999999997</v>
      </c>
      <c r="BW95" s="308">
        <f t="shared" si="351"/>
        <v>9737.029999999997</v>
      </c>
      <c r="BX95" s="308">
        <f t="shared" si="351"/>
        <v>10996.710000000005</v>
      </c>
      <c r="BY95" s="308">
        <f t="shared" si="351"/>
        <v>10996.710000000005</v>
      </c>
      <c r="BZ95" s="308">
        <f t="shared" si="351"/>
        <v>10996.710000000005</v>
      </c>
      <c r="CA95" s="308">
        <f t="shared" si="351"/>
        <v>10996.710000000005</v>
      </c>
      <c r="CB95" s="308">
        <f t="shared" si="351"/>
        <v>0</v>
      </c>
      <c r="CC95" s="308">
        <f t="shared" si="351"/>
        <v>0</v>
      </c>
      <c r="CD95" s="308">
        <f>SUM(CD8:CD94)</f>
        <v>109124.29234832122</v>
      </c>
      <c r="CE95" s="308">
        <f>SUM(CE8:CE94)</f>
        <v>11290.996582010002</v>
      </c>
      <c r="CF95" s="308">
        <f>SUM(CF8:CF94)</f>
        <v>11039.550862403397</v>
      </c>
      <c r="CG95" s="308">
        <f t="shared" ref="CG95:EI95" si="352">SUM(CG8:CG94)</f>
        <v>11013.628686280001</v>
      </c>
      <c r="CH95" s="308">
        <f t="shared" si="352"/>
        <v>10957.775769099993</v>
      </c>
      <c r="CI95" s="308">
        <f t="shared" si="352"/>
        <v>11008.277885617801</v>
      </c>
      <c r="CJ95" s="308">
        <f t="shared" si="352"/>
        <v>11008.540123649998</v>
      </c>
      <c r="CK95" s="308">
        <f t="shared" si="352"/>
        <v>10751.807828899999</v>
      </c>
      <c r="CL95" s="308">
        <f t="shared" si="352"/>
        <v>10667.810163979999</v>
      </c>
      <c r="CM95" s="308">
        <f t="shared" si="352"/>
        <v>10590.632822279998</v>
      </c>
      <c r="CN95" s="308">
        <f t="shared" si="352"/>
        <v>10795.2716241</v>
      </c>
      <c r="CO95" s="308">
        <f t="shared" si="352"/>
        <v>0</v>
      </c>
      <c r="CP95" s="308">
        <f t="shared" si="352"/>
        <v>0</v>
      </c>
      <c r="CQ95" s="308">
        <f t="shared" si="352"/>
        <v>0</v>
      </c>
      <c r="CR95" s="308">
        <f t="shared" si="352"/>
        <v>0</v>
      </c>
      <c r="CS95" s="308">
        <f t="shared" si="352"/>
        <v>0</v>
      </c>
      <c r="CT95" s="308">
        <f>SUM(CT8:CT94)</f>
        <v>22630.439999999991</v>
      </c>
      <c r="CU95" s="308">
        <f t="shared" si="352"/>
        <v>2100.7600000000002</v>
      </c>
      <c r="CV95" s="308">
        <f t="shared" si="352"/>
        <v>2100.7600000000002</v>
      </c>
      <c r="CW95" s="308">
        <f t="shared" si="352"/>
        <v>2100.7600000000002</v>
      </c>
      <c r="CX95" s="308">
        <f t="shared" si="352"/>
        <v>2100.7600000000002</v>
      </c>
      <c r="CY95" s="308">
        <f t="shared" si="352"/>
        <v>2100.7600000000002</v>
      </c>
      <c r="CZ95" s="308">
        <f t="shared" si="352"/>
        <v>2100.7600000000002</v>
      </c>
      <c r="DA95" s="308">
        <f t="shared" si="352"/>
        <v>2506.4700000000007</v>
      </c>
      <c r="DB95" s="308">
        <f t="shared" si="352"/>
        <v>2506.4700000000007</v>
      </c>
      <c r="DC95" s="308">
        <f t="shared" si="352"/>
        <v>2506.4700000000007</v>
      </c>
      <c r="DD95" s="308">
        <f t="shared" si="352"/>
        <v>2506.4700000000007</v>
      </c>
      <c r="DE95" s="308">
        <f t="shared" si="352"/>
        <v>0</v>
      </c>
      <c r="DF95" s="308">
        <f t="shared" si="352"/>
        <v>0</v>
      </c>
      <c r="DG95" s="308">
        <f>SUM(DG8:DG94)</f>
        <v>23376.0801480788</v>
      </c>
      <c r="DH95" s="308">
        <f t="shared" si="352"/>
        <v>2418.7028879900008</v>
      </c>
      <c r="DI95" s="308">
        <f t="shared" si="352"/>
        <v>2364.8393973966017</v>
      </c>
      <c r="DJ95" s="308">
        <f t="shared" si="352"/>
        <v>2359.2864737200016</v>
      </c>
      <c r="DK95" s="308">
        <f t="shared" si="352"/>
        <v>2347.321930900001</v>
      </c>
      <c r="DL95" s="308">
        <f t="shared" si="352"/>
        <v>2358.1402509822001</v>
      </c>
      <c r="DM95" s="308">
        <f t="shared" si="352"/>
        <v>2358.1964263500004</v>
      </c>
      <c r="DN95" s="308">
        <f t="shared" si="352"/>
        <v>2303.2004711</v>
      </c>
      <c r="DO95" s="308">
        <f t="shared" si="352"/>
        <v>2285.2068960199999</v>
      </c>
      <c r="DP95" s="308">
        <f t="shared" si="352"/>
        <v>2268.6743377200005</v>
      </c>
      <c r="DQ95" s="308">
        <f t="shared" si="352"/>
        <v>2312.5110758999995</v>
      </c>
      <c r="DR95" s="308">
        <f t="shared" si="352"/>
        <v>0</v>
      </c>
      <c r="DS95" s="308">
        <f t="shared" si="352"/>
        <v>0</v>
      </c>
      <c r="DT95" s="308">
        <f t="shared" si="352"/>
        <v>745.6401480787996</v>
      </c>
      <c r="DU95" s="308">
        <f t="shared" si="352"/>
        <v>-733.20782662660019</v>
      </c>
      <c r="DV95" s="308">
        <f t="shared" si="352"/>
        <v>1478.8479747054005</v>
      </c>
      <c r="DW95" s="308">
        <f t="shared" si="352"/>
        <v>57795.72</v>
      </c>
      <c r="DX95" s="308">
        <f t="shared" si="352"/>
        <v>5132.84</v>
      </c>
      <c r="DY95" s="308">
        <f t="shared" si="352"/>
        <v>5132.84</v>
      </c>
      <c r="DZ95" s="308">
        <f t="shared" si="352"/>
        <v>5132.84</v>
      </c>
      <c r="EA95" s="308">
        <f t="shared" si="352"/>
        <v>5132.84</v>
      </c>
      <c r="EB95" s="308">
        <f t="shared" si="352"/>
        <v>5132.84</v>
      </c>
      <c r="EC95" s="308">
        <f t="shared" si="352"/>
        <v>5132.84</v>
      </c>
      <c r="ED95" s="308">
        <f t="shared" si="352"/>
        <v>6749.67</v>
      </c>
      <c r="EE95" s="308">
        <f t="shared" si="352"/>
        <v>6749.67</v>
      </c>
      <c r="EF95" s="308">
        <f t="shared" si="352"/>
        <v>6749.67</v>
      </c>
      <c r="EG95" s="308">
        <f t="shared" si="352"/>
        <v>6749.67</v>
      </c>
      <c r="EH95" s="308">
        <f t="shared" si="352"/>
        <v>0</v>
      </c>
      <c r="EI95" s="308">
        <f t="shared" si="352"/>
        <v>0</v>
      </c>
      <c r="EJ95" s="308"/>
      <c r="EK95" s="308">
        <f>SUM(EK8:EK94)</f>
        <v>59848.940070686607</v>
      </c>
      <c r="EL95" s="308">
        <f t="shared" ref="EL95:GW95" si="353">SUM(EL8:EL94)</f>
        <v>10393.61706515225</v>
      </c>
      <c r="EM95" s="308">
        <f t="shared" si="353"/>
        <v>6216.3235947294279</v>
      </c>
      <c r="EN95" s="308">
        <f t="shared" si="353"/>
        <v>5147.2928343466237</v>
      </c>
      <c r="EO95" s="308">
        <f t="shared" si="353"/>
        <v>5525.8289586455212</v>
      </c>
      <c r="EP95" s="308">
        <f t="shared" si="353"/>
        <v>6168.9259960929048</v>
      </c>
      <c r="EQ95" s="308">
        <f t="shared" si="353"/>
        <v>6893.3121177731291</v>
      </c>
      <c r="ER95" s="308">
        <f t="shared" si="353"/>
        <v>5922.026678273277</v>
      </c>
      <c r="ES95" s="308">
        <f t="shared" si="353"/>
        <v>6123.4335348124623</v>
      </c>
      <c r="ET95" s="308">
        <f t="shared" si="353"/>
        <v>4897.9697983622409</v>
      </c>
      <c r="EU95" s="308">
        <f t="shared" si="353"/>
        <v>2560.2094924987555</v>
      </c>
      <c r="EV95" s="308">
        <f t="shared" si="353"/>
        <v>0</v>
      </c>
      <c r="EW95" s="308">
        <f t="shared" si="353"/>
        <v>0</v>
      </c>
      <c r="EX95" s="308">
        <f t="shared" si="353"/>
        <v>2053.220070686591</v>
      </c>
      <c r="EY95" s="308">
        <f t="shared" si="353"/>
        <v>-7779.1954905525854</v>
      </c>
      <c r="EZ95" s="308">
        <f t="shared" si="353"/>
        <v>9832.4155612391733</v>
      </c>
      <c r="FA95" s="308">
        <f t="shared" si="353"/>
        <v>493017.74</v>
      </c>
      <c r="FB95" s="308">
        <f t="shared" si="353"/>
        <v>43371.450000000012</v>
      </c>
      <c r="FC95" s="308">
        <f t="shared" si="353"/>
        <v>43371.450000000012</v>
      </c>
      <c r="FD95" s="308">
        <f t="shared" si="353"/>
        <v>43371.450000000012</v>
      </c>
      <c r="FE95" s="308">
        <f t="shared" si="353"/>
        <v>43371.450000000012</v>
      </c>
      <c r="FF95" s="308">
        <f t="shared" si="353"/>
        <v>43371.450000000012</v>
      </c>
      <c r="FG95" s="308">
        <f t="shared" si="353"/>
        <v>43371.450000000012</v>
      </c>
      <c r="FH95" s="308">
        <f t="shared" si="353"/>
        <v>58197.260000000009</v>
      </c>
      <c r="FI95" s="308">
        <f t="shared" si="353"/>
        <v>58197.260000000009</v>
      </c>
      <c r="FJ95" s="308">
        <f t="shared" si="353"/>
        <v>58197.260000000009</v>
      </c>
      <c r="FK95" s="308">
        <f t="shared" si="353"/>
        <v>58197.260000000009</v>
      </c>
      <c r="FL95" s="308">
        <f t="shared" si="353"/>
        <v>0</v>
      </c>
      <c r="FM95" s="308">
        <f t="shared" si="353"/>
        <v>0</v>
      </c>
      <c r="FN95" s="308">
        <f>SUM(FN8:FN94)</f>
        <v>513917.55857144762</v>
      </c>
      <c r="FO95" s="308">
        <f t="shared" si="353"/>
        <v>15979.859437308231</v>
      </c>
      <c r="FP95" s="308">
        <f t="shared" si="353"/>
        <v>42849.375896814228</v>
      </c>
      <c r="FQ95" s="308">
        <f t="shared" si="353"/>
        <v>52020.162598234921</v>
      </c>
      <c r="FR95" s="308">
        <f t="shared" si="353"/>
        <v>82962.592150298675</v>
      </c>
      <c r="FS95" s="308">
        <f t="shared" si="353"/>
        <v>46005.110164545964</v>
      </c>
      <c r="FT95" s="308">
        <f t="shared" si="353"/>
        <v>39002.894806613192</v>
      </c>
      <c r="FU95" s="308">
        <f t="shared" si="353"/>
        <v>57015.493001142575</v>
      </c>
      <c r="FV95" s="308">
        <f t="shared" si="353"/>
        <v>69116.04542361619</v>
      </c>
      <c r="FW95" s="308">
        <f t="shared" si="353"/>
        <v>52343.57590535991</v>
      </c>
      <c r="FX95" s="308">
        <f t="shared" si="353"/>
        <v>56622.449187513761</v>
      </c>
      <c r="FY95" s="308">
        <f t="shared" si="353"/>
        <v>0</v>
      </c>
      <c r="FZ95" s="308">
        <f t="shared" si="353"/>
        <v>0</v>
      </c>
      <c r="GA95" s="308">
        <f t="shared" si="353"/>
        <v>20899.818571447642</v>
      </c>
      <c r="GB95" s="308">
        <f t="shared" si="353"/>
        <v>-67506.170336964205</v>
      </c>
      <c r="GC95" s="308">
        <f t="shared" si="353"/>
        <v>88405.988908411848</v>
      </c>
      <c r="GD95" s="308">
        <f t="shared" si="353"/>
        <v>0</v>
      </c>
      <c r="GE95" s="308">
        <f t="shared" si="353"/>
        <v>0</v>
      </c>
      <c r="GF95" s="308">
        <f t="shared" si="353"/>
        <v>0</v>
      </c>
      <c r="GG95" s="308">
        <f t="shared" si="353"/>
        <v>0</v>
      </c>
      <c r="GH95" s="308">
        <f t="shared" si="353"/>
        <v>0</v>
      </c>
      <c r="GI95" s="308">
        <f t="shared" si="353"/>
        <v>0</v>
      </c>
      <c r="GJ95" s="308">
        <f t="shared" si="353"/>
        <v>0</v>
      </c>
      <c r="GK95" s="308">
        <f t="shared" si="353"/>
        <v>0</v>
      </c>
      <c r="GL95" s="308">
        <f t="shared" si="353"/>
        <v>0</v>
      </c>
      <c r="GM95" s="308">
        <f t="shared" si="353"/>
        <v>0</v>
      </c>
      <c r="GN95" s="308">
        <f t="shared" si="353"/>
        <v>0</v>
      </c>
      <c r="GO95" s="308">
        <f t="shared" si="353"/>
        <v>0</v>
      </c>
      <c r="GP95" s="308">
        <f t="shared" si="353"/>
        <v>0</v>
      </c>
      <c r="GQ95" s="308">
        <f t="shared" si="353"/>
        <v>11944.2455099</v>
      </c>
      <c r="GR95" s="308">
        <f t="shared" si="353"/>
        <v>6742.1471048000003</v>
      </c>
      <c r="GS95" s="308">
        <f t="shared" si="353"/>
        <v>5202.0984051000005</v>
      </c>
      <c r="GT95" s="308">
        <f t="shared" si="353"/>
        <v>0</v>
      </c>
      <c r="GU95" s="308">
        <f t="shared" si="353"/>
        <v>0</v>
      </c>
      <c r="GV95" s="308">
        <f t="shared" si="353"/>
        <v>11944.2455099</v>
      </c>
      <c r="GW95" s="308">
        <f t="shared" si="353"/>
        <v>0</v>
      </c>
      <c r="GX95" s="308">
        <f t="shared" ref="GX95:HK95" si="354">SUM(GX8:GX94)</f>
        <v>11944.2455099</v>
      </c>
      <c r="GY95" s="308">
        <f t="shared" si="354"/>
        <v>920913.36</v>
      </c>
      <c r="GZ95" s="308">
        <f t="shared" si="354"/>
        <v>81581.200000000012</v>
      </c>
      <c r="HA95" s="308">
        <f t="shared" si="354"/>
        <v>81581.200000000012</v>
      </c>
      <c r="HB95" s="308">
        <f t="shared" si="354"/>
        <v>81581.200000000012</v>
      </c>
      <c r="HC95" s="308">
        <f t="shared" si="354"/>
        <v>81581.200000000012</v>
      </c>
      <c r="HD95" s="308">
        <f t="shared" si="354"/>
        <v>81581.200000000012</v>
      </c>
      <c r="HE95" s="308">
        <f t="shared" si="354"/>
        <v>81581.200000000012</v>
      </c>
      <c r="HF95" s="308">
        <f t="shared" si="354"/>
        <v>107856.53999999996</v>
      </c>
      <c r="HG95" s="308">
        <f t="shared" si="354"/>
        <v>107856.53999999996</v>
      </c>
      <c r="HH95" s="308">
        <f t="shared" si="354"/>
        <v>107856.53999999996</v>
      </c>
      <c r="HI95" s="308">
        <f t="shared" si="354"/>
        <v>107856.53999999996</v>
      </c>
      <c r="HJ95" s="308">
        <f t="shared" si="354"/>
        <v>0</v>
      </c>
      <c r="HK95" s="308">
        <f t="shared" si="354"/>
        <v>0</v>
      </c>
      <c r="HL95" s="308">
        <f>SUM(HL8:HL94)</f>
        <v>1190340.0262588318</v>
      </c>
      <c r="HM95" s="308">
        <f>SUM(HM8:HM94)</f>
        <v>158671.76880937288</v>
      </c>
      <c r="HN95" s="308">
        <f t="shared" ref="HN95:IN95" si="355">SUM(HN8:HN94)</f>
        <v>117866.89203261811</v>
      </c>
      <c r="HO95" s="308">
        <f t="shared" si="355"/>
        <v>131200.14178786089</v>
      </c>
      <c r="HP95" s="308">
        <f t="shared" si="355"/>
        <v>136334.21955978638</v>
      </c>
      <c r="HQ95" s="308">
        <f t="shared" si="355"/>
        <v>107897.97898175864</v>
      </c>
      <c r="HR95" s="308">
        <f t="shared" si="355"/>
        <v>119045.72535201574</v>
      </c>
      <c r="HS95" s="308">
        <f t="shared" si="355"/>
        <v>99185.169493598427</v>
      </c>
      <c r="HT95" s="308">
        <f t="shared" si="355"/>
        <v>101121.97968724399</v>
      </c>
      <c r="HU95" s="308">
        <f t="shared" si="355"/>
        <v>110842.21757088685</v>
      </c>
      <c r="HV95" s="308">
        <f t="shared" si="355"/>
        <v>108173.93298368918</v>
      </c>
      <c r="HW95" s="308">
        <f t="shared" si="355"/>
        <v>0</v>
      </c>
      <c r="HX95" s="308">
        <f t="shared" si="355"/>
        <v>0</v>
      </c>
      <c r="HY95" s="308">
        <f t="shared" si="355"/>
        <v>269426.66625883098</v>
      </c>
      <c r="HZ95" s="308">
        <f t="shared" si="355"/>
        <v>-17161.984771599411</v>
      </c>
      <c r="IA95" s="308">
        <f t="shared" si="355"/>
        <v>286588.65103043051</v>
      </c>
      <c r="IB95" s="291">
        <f>SUM(IC95:IN95)</f>
        <v>1312844.3999999999</v>
      </c>
      <c r="IC95" s="308">
        <f t="shared" si="355"/>
        <v>131894.91</v>
      </c>
      <c r="ID95" s="308">
        <f t="shared" si="355"/>
        <v>130800.65000000001</v>
      </c>
      <c r="IE95" s="308">
        <f t="shared" si="355"/>
        <v>130001.98</v>
      </c>
      <c r="IF95" s="308">
        <f t="shared" si="355"/>
        <v>128100.18000000002</v>
      </c>
      <c r="IG95" s="308">
        <f t="shared" si="355"/>
        <v>132486.09</v>
      </c>
      <c r="IH95" s="308">
        <f t="shared" si="355"/>
        <v>131745</v>
      </c>
      <c r="II95" s="308">
        <f t="shared" si="355"/>
        <v>132486.09</v>
      </c>
      <c r="IJ95" s="308">
        <f t="shared" si="355"/>
        <v>131391.75</v>
      </c>
      <c r="IK95" s="308">
        <f t="shared" si="355"/>
        <v>132106.6</v>
      </c>
      <c r="IL95" s="308">
        <f t="shared" si="355"/>
        <v>131831.15</v>
      </c>
      <c r="IM95" s="308">
        <f t="shared" si="355"/>
        <v>0</v>
      </c>
      <c r="IN95" s="308">
        <f t="shared" si="355"/>
        <v>0</v>
      </c>
      <c r="IO95" s="308">
        <f>SUM(IO8:IO94)</f>
        <v>2059279.5410524579</v>
      </c>
      <c r="IP95" s="308">
        <f t="shared" ref="IP95:JQ95" si="356">SUM(IP8:IP94)</f>
        <v>152201.94028283114</v>
      </c>
      <c r="IQ95" s="308">
        <f t="shared" si="356"/>
        <v>202704.45685396891</v>
      </c>
      <c r="IR95" s="308">
        <f t="shared" si="356"/>
        <v>221723.53757652469</v>
      </c>
      <c r="IS95" s="308">
        <f t="shared" si="356"/>
        <v>223397.59147828008</v>
      </c>
      <c r="IT95" s="308">
        <f t="shared" si="356"/>
        <v>200753.46530761066</v>
      </c>
      <c r="IU95" s="308">
        <f t="shared" si="356"/>
        <v>211631.84053350659</v>
      </c>
      <c r="IV95" s="308">
        <f t="shared" si="356"/>
        <v>225437.09443812739</v>
      </c>
      <c r="IW95" s="308">
        <f t="shared" si="356"/>
        <v>226602.35688815836</v>
      </c>
      <c r="IX95" s="308">
        <f t="shared" si="356"/>
        <v>191557.94113373713</v>
      </c>
      <c r="IY95" s="308">
        <f t="shared" si="356"/>
        <v>203269.31655971298</v>
      </c>
      <c r="IZ95" s="308">
        <f t="shared" si="356"/>
        <v>0</v>
      </c>
      <c r="JA95" s="308">
        <f t="shared" si="356"/>
        <v>0</v>
      </c>
      <c r="JB95" s="308">
        <f t="shared" si="356"/>
        <v>746435.1410524582</v>
      </c>
      <c r="JC95" s="308">
        <f t="shared" si="356"/>
        <v>0</v>
      </c>
      <c r="JD95" s="308">
        <f t="shared" si="356"/>
        <v>746435.1410524582</v>
      </c>
      <c r="JE95" s="308">
        <f>SUM(JE8:JE94)</f>
        <v>10092.9</v>
      </c>
      <c r="JF95" s="308">
        <f t="shared" si="356"/>
        <v>1009.2900000000001</v>
      </c>
      <c r="JG95" s="308">
        <f t="shared" si="356"/>
        <v>1009.2900000000001</v>
      </c>
      <c r="JH95" s="308">
        <f t="shared" si="356"/>
        <v>1009.2900000000001</v>
      </c>
      <c r="JI95" s="308">
        <f t="shared" si="356"/>
        <v>1009.2900000000001</v>
      </c>
      <c r="JJ95" s="308">
        <f t="shared" si="356"/>
        <v>1009.2900000000001</v>
      </c>
      <c r="JK95" s="308">
        <f t="shared" si="356"/>
        <v>1009.2900000000001</v>
      </c>
      <c r="JL95" s="308">
        <f t="shared" si="356"/>
        <v>1009.2900000000001</v>
      </c>
      <c r="JM95" s="308">
        <f t="shared" si="356"/>
        <v>1009.2900000000001</v>
      </c>
      <c r="JN95" s="308">
        <f t="shared" si="356"/>
        <v>1009.2900000000001</v>
      </c>
      <c r="JO95" s="308">
        <f t="shared" si="356"/>
        <v>1009.2900000000001</v>
      </c>
      <c r="JP95" s="308">
        <f t="shared" si="356"/>
        <v>0</v>
      </c>
      <c r="JQ95" s="308">
        <f t="shared" si="356"/>
        <v>0</v>
      </c>
      <c r="JR95" s="308">
        <f>SUM(JR8:JR94)</f>
        <v>16265.630429132336</v>
      </c>
      <c r="JS95" s="308">
        <f t="shared" ref="JS95:MD95" si="357">SUM(JS8:JS94)</f>
        <v>1188.1074179700922</v>
      </c>
      <c r="JT95" s="308">
        <f t="shared" si="357"/>
        <v>1607.1992928174036</v>
      </c>
      <c r="JU95" s="308">
        <f t="shared" si="357"/>
        <v>1731.5086297302485</v>
      </c>
      <c r="JV95" s="308">
        <f t="shared" si="357"/>
        <v>1783.8533293195705</v>
      </c>
      <c r="JW95" s="308">
        <f t="shared" si="357"/>
        <v>1626.0977070654021</v>
      </c>
      <c r="JX95" s="308">
        <f t="shared" si="357"/>
        <v>1697.713802924859</v>
      </c>
      <c r="JY95" s="308">
        <f t="shared" si="357"/>
        <v>1767.6998809766876</v>
      </c>
      <c r="JZ95" s="308">
        <f t="shared" si="357"/>
        <v>1770.7953253392516</v>
      </c>
      <c r="KA95" s="308">
        <f t="shared" si="357"/>
        <v>1500.5849088860343</v>
      </c>
      <c r="KB95" s="308">
        <f t="shared" si="357"/>
        <v>1592.0701341027861</v>
      </c>
      <c r="KC95" s="308">
        <f t="shared" si="357"/>
        <v>0</v>
      </c>
      <c r="KD95" s="308">
        <f t="shared" si="357"/>
        <v>0</v>
      </c>
      <c r="KE95" s="308">
        <f t="shared" si="357"/>
        <v>6172.7304291323362</v>
      </c>
      <c r="KF95" s="308">
        <f t="shared" si="357"/>
        <v>-989.0076594566201</v>
      </c>
      <c r="KG95" s="308">
        <f t="shared" si="357"/>
        <v>7161.7380885889561</v>
      </c>
      <c r="KH95" s="308">
        <f>SUM(KH8:KH94)</f>
        <v>378774.23999999993</v>
      </c>
      <c r="KI95" s="308">
        <f t="shared" si="357"/>
        <v>33335.259999999995</v>
      </c>
      <c r="KJ95" s="308">
        <f t="shared" si="357"/>
        <v>33335.259999999995</v>
      </c>
      <c r="KK95" s="308">
        <f t="shared" si="357"/>
        <v>33335.259999999995</v>
      </c>
      <c r="KL95" s="308">
        <f t="shared" si="357"/>
        <v>33335.259999999995</v>
      </c>
      <c r="KM95" s="308">
        <f t="shared" si="357"/>
        <v>33335.259999999995</v>
      </c>
      <c r="KN95" s="308">
        <f t="shared" si="357"/>
        <v>33335.259999999995</v>
      </c>
      <c r="KO95" s="308">
        <f t="shared" si="357"/>
        <v>44690.670000000013</v>
      </c>
      <c r="KP95" s="308">
        <f t="shared" si="357"/>
        <v>44690.670000000013</v>
      </c>
      <c r="KQ95" s="308">
        <f t="shared" si="357"/>
        <v>44690.670000000013</v>
      </c>
      <c r="KR95" s="308">
        <f t="shared" si="357"/>
        <v>44690.670000000013</v>
      </c>
      <c r="KS95" s="308">
        <f t="shared" si="357"/>
        <v>0</v>
      </c>
      <c r="KT95" s="308">
        <f t="shared" si="357"/>
        <v>0</v>
      </c>
      <c r="KU95" s="308">
        <f>SUM(KU8:KU94)</f>
        <v>528290.34855768818</v>
      </c>
      <c r="KV95" s="308">
        <f>SUM(KV8:KV94)</f>
        <v>45421.191965246398</v>
      </c>
      <c r="KW95" s="308">
        <f t="shared" si="357"/>
        <v>48565.184231661231</v>
      </c>
      <c r="KX95" s="308">
        <f t="shared" si="357"/>
        <v>48258.656630251215</v>
      </c>
      <c r="KY95" s="308">
        <f t="shared" si="357"/>
        <v>45895.865842196203</v>
      </c>
      <c r="KZ95" s="308">
        <f t="shared" si="357"/>
        <v>47880.724541185868</v>
      </c>
      <c r="LA95" s="308">
        <f t="shared" si="357"/>
        <v>61623.39633729872</v>
      </c>
      <c r="LB95" s="308">
        <f t="shared" si="357"/>
        <v>57134.530943806618</v>
      </c>
      <c r="LC95" s="308">
        <f t="shared" si="357"/>
        <v>56733.431538130768</v>
      </c>
      <c r="LD95" s="308">
        <f t="shared" si="357"/>
        <v>58508.868917461761</v>
      </c>
      <c r="LE95" s="308">
        <f t="shared" si="357"/>
        <v>58268.497610449376</v>
      </c>
      <c r="LF95" s="308">
        <f t="shared" si="357"/>
        <v>0</v>
      </c>
      <c r="LG95" s="308">
        <f t="shared" si="357"/>
        <v>0</v>
      </c>
      <c r="LH95" s="308">
        <f t="shared" si="357"/>
        <v>149516.10855768816</v>
      </c>
      <c r="LI95" s="308">
        <f t="shared" si="357"/>
        <v>0</v>
      </c>
      <c r="LJ95" s="308">
        <f t="shared" si="357"/>
        <v>149516.10855768816</v>
      </c>
      <c r="LK95" s="308">
        <f t="shared" si="357"/>
        <v>0</v>
      </c>
      <c r="LL95" s="308">
        <f t="shared" si="357"/>
        <v>0</v>
      </c>
      <c r="LM95" s="308">
        <f t="shared" si="357"/>
        <v>0</v>
      </c>
      <c r="LN95" s="308">
        <f t="shared" si="357"/>
        <v>0</v>
      </c>
      <c r="LO95" s="308">
        <f t="shared" si="357"/>
        <v>0</v>
      </c>
      <c r="LP95" s="308">
        <f t="shared" si="357"/>
        <v>0</v>
      </c>
      <c r="LQ95" s="308">
        <f t="shared" si="357"/>
        <v>0</v>
      </c>
      <c r="LR95" s="308">
        <f t="shared" si="357"/>
        <v>0</v>
      </c>
      <c r="LS95" s="308">
        <f t="shared" si="357"/>
        <v>0</v>
      </c>
      <c r="LT95" s="308">
        <f t="shared" si="357"/>
        <v>0</v>
      </c>
      <c r="LU95" s="308">
        <f t="shared" si="357"/>
        <v>0</v>
      </c>
      <c r="LV95" s="308">
        <f t="shared" si="357"/>
        <v>0</v>
      </c>
      <c r="LW95" s="308">
        <f t="shared" si="357"/>
        <v>0</v>
      </c>
      <c r="LX95" s="308">
        <f t="shared" si="357"/>
        <v>0</v>
      </c>
      <c r="LY95" s="308">
        <f t="shared" si="357"/>
        <v>0</v>
      </c>
      <c r="LZ95" s="308">
        <f t="shared" si="357"/>
        <v>0</v>
      </c>
      <c r="MA95" s="308">
        <f t="shared" si="357"/>
        <v>0</v>
      </c>
      <c r="MB95" s="308">
        <f t="shared" si="357"/>
        <v>0</v>
      </c>
      <c r="MC95" s="308">
        <f t="shared" si="357"/>
        <v>0</v>
      </c>
      <c r="MD95" s="308">
        <f t="shared" si="357"/>
        <v>0</v>
      </c>
      <c r="ME95" s="308">
        <f t="shared" ref="ME95:MZ95" si="358">SUM(ME8:ME94)</f>
        <v>0</v>
      </c>
      <c r="MF95" s="308">
        <f t="shared" si="358"/>
        <v>0</v>
      </c>
      <c r="MG95" s="308">
        <f t="shared" si="358"/>
        <v>0</v>
      </c>
      <c r="MH95" s="308">
        <f t="shared" si="358"/>
        <v>0</v>
      </c>
      <c r="MI95" s="308">
        <f t="shared" si="358"/>
        <v>0</v>
      </c>
      <c r="MJ95" s="308">
        <f t="shared" si="358"/>
        <v>0</v>
      </c>
      <c r="MK95" s="308">
        <f t="shared" si="358"/>
        <v>0</v>
      </c>
      <c r="ML95" s="308">
        <f t="shared" si="358"/>
        <v>0</v>
      </c>
      <c r="MM95" s="308">
        <f t="shared" si="358"/>
        <v>0</v>
      </c>
      <c r="MN95" s="308">
        <f t="shared" si="358"/>
        <v>3700275.2200000007</v>
      </c>
      <c r="MO95" s="308">
        <f t="shared" si="358"/>
        <v>354621.46999999991</v>
      </c>
      <c r="MP95" s="308">
        <f t="shared" si="358"/>
        <v>354621.46999999991</v>
      </c>
      <c r="MQ95" s="308">
        <f t="shared" si="358"/>
        <v>354621.46999999991</v>
      </c>
      <c r="MR95" s="308">
        <f t="shared" si="358"/>
        <v>354621.46999999991</v>
      </c>
      <c r="MS95" s="308">
        <f t="shared" si="358"/>
        <v>354621.46999999991</v>
      </c>
      <c r="MT95" s="308">
        <f t="shared" si="358"/>
        <v>354621.46999999991</v>
      </c>
      <c r="MU95" s="308">
        <f t="shared" si="358"/>
        <v>393136.59999999986</v>
      </c>
      <c r="MV95" s="308">
        <f t="shared" si="358"/>
        <v>393136.59999999986</v>
      </c>
      <c r="MW95" s="308">
        <f t="shared" si="358"/>
        <v>393136.59999999986</v>
      </c>
      <c r="MX95" s="308">
        <f t="shared" si="358"/>
        <v>393136.59999999986</v>
      </c>
      <c r="MY95" s="308">
        <f t="shared" si="358"/>
        <v>0</v>
      </c>
      <c r="MZ95" s="308">
        <f t="shared" si="358"/>
        <v>0</v>
      </c>
      <c r="NA95" s="308">
        <f>SUM(NA8:NA94)</f>
        <v>4883256.8888357216</v>
      </c>
      <c r="NB95" s="308">
        <f>SUM(NB8:NB94)</f>
        <v>1210554.9059318791</v>
      </c>
      <c r="NC95" s="308">
        <f t="shared" ref="NC95:OI95" si="359">SUM(NC8:NC94)</f>
        <v>553573.11960480083</v>
      </c>
      <c r="ND95" s="308">
        <f t="shared" si="359"/>
        <v>276540.00979932625</v>
      </c>
      <c r="NE95" s="308">
        <f t="shared" si="359"/>
        <v>352431.09515138034</v>
      </c>
      <c r="NF95" s="308">
        <f t="shared" si="359"/>
        <v>389664.60642145365</v>
      </c>
      <c r="NG95" s="308">
        <f t="shared" si="359"/>
        <v>330526.42006567866</v>
      </c>
      <c r="NH95" s="308">
        <f t="shared" si="359"/>
        <v>369484.92881607375</v>
      </c>
      <c r="NI95" s="308">
        <f t="shared" si="359"/>
        <v>517667.59023568348</v>
      </c>
      <c r="NJ95" s="308">
        <f t="shared" si="359"/>
        <v>388045.35059977922</v>
      </c>
      <c r="NK95" s="308">
        <f t="shared" si="359"/>
        <v>494768.86220966594</v>
      </c>
      <c r="NL95" s="308">
        <f t="shared" si="359"/>
        <v>0</v>
      </c>
      <c r="NM95" s="308">
        <f t="shared" si="359"/>
        <v>0</v>
      </c>
      <c r="NN95" s="308">
        <f t="shared" si="359"/>
        <v>1182981.668835721</v>
      </c>
      <c r="NO95" s="308">
        <f t="shared" si="359"/>
        <v>-1415268.0751104141</v>
      </c>
      <c r="NP95" s="308">
        <f t="shared" si="359"/>
        <v>2598249.743946135</v>
      </c>
      <c r="NQ95" s="308">
        <f t="shared" si="359"/>
        <v>1370727.56</v>
      </c>
      <c r="NR95" s="308">
        <f t="shared" si="359"/>
        <v>1578424.3499999996</v>
      </c>
      <c r="NS95" s="308">
        <f t="shared" si="359"/>
        <v>207696.79000000007</v>
      </c>
      <c r="NT95" s="308">
        <f t="shared" si="359"/>
        <v>-251022.19999999995</v>
      </c>
      <c r="NU95" s="308">
        <f t="shared" si="359"/>
        <v>458718.99000000005</v>
      </c>
      <c r="NV95" s="308">
        <f>SUM(NV8:NV94)</f>
        <v>316885.1399999999</v>
      </c>
      <c r="NW95" s="308">
        <f t="shared" si="359"/>
        <v>28857.309999999994</v>
      </c>
      <c r="NX95" s="308">
        <f t="shared" si="359"/>
        <v>28857.309999999994</v>
      </c>
      <c r="NY95" s="308">
        <f t="shared" si="359"/>
        <v>28857.309999999994</v>
      </c>
      <c r="NZ95" s="308">
        <f t="shared" si="359"/>
        <v>28857.309999999994</v>
      </c>
      <c r="OA95" s="308">
        <f t="shared" si="359"/>
        <v>28857.309999999994</v>
      </c>
      <c r="OB95" s="308">
        <f t="shared" si="359"/>
        <v>28857.309999999994</v>
      </c>
      <c r="OC95" s="308">
        <f t="shared" si="359"/>
        <v>35935.32</v>
      </c>
      <c r="OD95" s="308">
        <f t="shared" si="359"/>
        <v>35935.32</v>
      </c>
      <c r="OE95" s="308">
        <f t="shared" si="359"/>
        <v>35935.32</v>
      </c>
      <c r="OF95" s="308">
        <f t="shared" si="359"/>
        <v>35935.32</v>
      </c>
      <c r="OG95" s="308">
        <f t="shared" si="359"/>
        <v>0</v>
      </c>
      <c r="OH95" s="308">
        <f t="shared" si="359"/>
        <v>0</v>
      </c>
      <c r="OI95" s="308">
        <f t="shared" si="359"/>
        <v>416085.12</v>
      </c>
      <c r="OJ95" s="308">
        <f>SUM(OJ8:OJ94)</f>
        <v>53978.960000000006</v>
      </c>
      <c r="OK95" s="308">
        <f t="shared" ref="OK95:PK95" si="360">SUM(OK8:OK94)</f>
        <v>70872.83</v>
      </c>
      <c r="OL95" s="308">
        <f t="shared" si="360"/>
        <v>66441.789999999994</v>
      </c>
      <c r="OM95" s="308">
        <f t="shared" si="360"/>
        <v>0</v>
      </c>
      <c r="ON95" s="308">
        <f t="shared" si="360"/>
        <v>119116.49</v>
      </c>
      <c r="OO95" s="308">
        <f t="shared" si="360"/>
        <v>24760.55</v>
      </c>
      <c r="OP95" s="308">
        <f t="shared" si="360"/>
        <v>5718.46</v>
      </c>
      <c r="OQ95" s="308">
        <f t="shared" si="360"/>
        <v>27746.469999999998</v>
      </c>
      <c r="OR95" s="308">
        <f t="shared" si="360"/>
        <v>29849.1</v>
      </c>
      <c r="OS95" s="308">
        <f t="shared" si="360"/>
        <v>17600.47</v>
      </c>
      <c r="OT95" s="308">
        <f t="shared" si="360"/>
        <v>0</v>
      </c>
      <c r="OU95" s="308">
        <f t="shared" si="360"/>
        <v>0</v>
      </c>
      <c r="OV95" s="308">
        <f t="shared" si="360"/>
        <v>99199.979999999981</v>
      </c>
      <c r="OW95" s="308">
        <f t="shared" si="360"/>
        <v>-88650.180000000008</v>
      </c>
      <c r="OX95" s="308">
        <f t="shared" si="360"/>
        <v>187850.16</v>
      </c>
      <c r="OY95" s="308">
        <f t="shared" si="360"/>
        <v>433329.03999999986</v>
      </c>
      <c r="OZ95" s="308">
        <f t="shared" si="360"/>
        <v>41288.619999999981</v>
      </c>
      <c r="PA95" s="308">
        <f t="shared" si="360"/>
        <v>41288.619999999981</v>
      </c>
      <c r="PB95" s="308">
        <f t="shared" si="360"/>
        <v>41288.619999999981</v>
      </c>
      <c r="PC95" s="308">
        <f t="shared" si="360"/>
        <v>41288.619999999981</v>
      </c>
      <c r="PD95" s="308">
        <f t="shared" si="360"/>
        <v>41288.619999999981</v>
      </c>
      <c r="PE95" s="308">
        <f t="shared" si="360"/>
        <v>41288.619999999981</v>
      </c>
      <c r="PF95" s="308">
        <f t="shared" si="360"/>
        <v>46399.33</v>
      </c>
      <c r="PG95" s="308">
        <f t="shared" si="360"/>
        <v>46399.33</v>
      </c>
      <c r="PH95" s="308">
        <f t="shared" si="360"/>
        <v>46399.33</v>
      </c>
      <c r="PI95" s="308">
        <f t="shared" si="360"/>
        <v>46399.33</v>
      </c>
      <c r="PJ95" s="308">
        <f t="shared" si="360"/>
        <v>0</v>
      </c>
      <c r="PK95" s="308">
        <f t="shared" si="360"/>
        <v>0</v>
      </c>
      <c r="PL95" s="308">
        <f>SUM(PL8:PL94)</f>
        <v>385265.97000000009</v>
      </c>
      <c r="PM95" s="308">
        <f>SUM(PM8:PM94)</f>
        <v>17293.89</v>
      </c>
      <c r="PN95" s="308">
        <f>SUM(PN8:PN94)</f>
        <v>32475.520000000004</v>
      </c>
      <c r="PO95" s="308">
        <f t="shared" ref="PO95:RZ95" si="361">SUM(PO8:PO94)</f>
        <v>48262.840000000004</v>
      </c>
      <c r="PP95" s="308">
        <f t="shared" si="361"/>
        <v>41188.819999999992</v>
      </c>
      <c r="PQ95" s="308">
        <f t="shared" si="361"/>
        <v>39884.15</v>
      </c>
      <c r="PR95" s="308">
        <f t="shared" si="361"/>
        <v>49646.569999999992</v>
      </c>
      <c r="PS95" s="308">
        <f t="shared" si="361"/>
        <v>44422.700000000004</v>
      </c>
      <c r="PT95" s="308">
        <f t="shared" si="361"/>
        <v>29840.54</v>
      </c>
      <c r="PU95" s="308">
        <f t="shared" si="361"/>
        <v>56579.14</v>
      </c>
      <c r="PV95" s="308">
        <f t="shared" si="361"/>
        <v>25671.8</v>
      </c>
      <c r="PW95" s="308">
        <f t="shared" si="361"/>
        <v>0</v>
      </c>
      <c r="PX95" s="308">
        <f t="shared" si="361"/>
        <v>0</v>
      </c>
      <c r="PY95" s="308">
        <f t="shared" si="361"/>
        <v>-48063.070000000014</v>
      </c>
      <c r="PZ95" s="308">
        <f t="shared" si="361"/>
        <v>-194872.35000000003</v>
      </c>
      <c r="QA95" s="308">
        <f t="shared" si="361"/>
        <v>146809.28000000003</v>
      </c>
      <c r="QB95" s="308">
        <f t="shared" si="361"/>
        <v>69494.259999999995</v>
      </c>
      <c r="QC95" s="308">
        <f t="shared" si="361"/>
        <v>6157.0699999999988</v>
      </c>
      <c r="QD95" s="308">
        <f t="shared" si="361"/>
        <v>6157.0699999999988</v>
      </c>
      <c r="QE95" s="308">
        <f t="shared" si="361"/>
        <v>6157.0699999999988</v>
      </c>
      <c r="QF95" s="308">
        <f t="shared" si="361"/>
        <v>6157.0699999999988</v>
      </c>
      <c r="QG95" s="308">
        <f t="shared" si="361"/>
        <v>6157.0699999999988</v>
      </c>
      <c r="QH95" s="308">
        <f t="shared" si="361"/>
        <v>6157.0699999999988</v>
      </c>
      <c r="QI95" s="308">
        <f t="shared" si="361"/>
        <v>8137.9600000000037</v>
      </c>
      <c r="QJ95" s="308">
        <f t="shared" si="361"/>
        <v>8137.9600000000037</v>
      </c>
      <c r="QK95" s="308">
        <f t="shared" si="361"/>
        <v>8137.9600000000037</v>
      </c>
      <c r="QL95" s="308">
        <f t="shared" si="361"/>
        <v>8137.9600000000037</v>
      </c>
      <c r="QM95" s="308">
        <f t="shared" si="361"/>
        <v>0</v>
      </c>
      <c r="QN95" s="308">
        <f t="shared" si="361"/>
        <v>0</v>
      </c>
      <c r="QO95" s="308">
        <f t="shared" si="361"/>
        <v>138936.00999999998</v>
      </c>
      <c r="QP95" s="308">
        <f t="shared" si="361"/>
        <v>6805.74</v>
      </c>
      <c r="QQ95" s="308">
        <f t="shared" si="361"/>
        <v>59874.79</v>
      </c>
      <c r="QR95" s="308">
        <f t="shared" si="361"/>
        <v>32642.550000000003</v>
      </c>
      <c r="QS95" s="308">
        <f t="shared" si="361"/>
        <v>0</v>
      </c>
      <c r="QT95" s="308">
        <f t="shared" si="361"/>
        <v>4781.2</v>
      </c>
      <c r="QU95" s="308">
        <f t="shared" si="361"/>
        <v>0</v>
      </c>
      <c r="QV95" s="308">
        <f t="shared" si="361"/>
        <v>0</v>
      </c>
      <c r="QW95" s="308">
        <f t="shared" si="361"/>
        <v>29951.989999999998</v>
      </c>
      <c r="QX95" s="308">
        <f t="shared" si="361"/>
        <v>0</v>
      </c>
      <c r="QY95" s="308">
        <f t="shared" si="361"/>
        <v>4879.74</v>
      </c>
      <c r="QZ95" s="308">
        <f t="shared" si="361"/>
        <v>0</v>
      </c>
      <c r="RA95" s="308">
        <f t="shared" si="361"/>
        <v>0</v>
      </c>
      <c r="RB95" s="308">
        <f t="shared" si="361"/>
        <v>69441.75</v>
      </c>
      <c r="RC95" s="308">
        <f t="shared" si="361"/>
        <v>-50598.339999999989</v>
      </c>
      <c r="RD95" s="308">
        <f t="shared" si="361"/>
        <v>120040.09</v>
      </c>
      <c r="RE95" s="308">
        <f t="shared" si="361"/>
        <v>288648.30000000005</v>
      </c>
      <c r="RF95" s="308">
        <f t="shared" si="361"/>
        <v>26231.029999999995</v>
      </c>
      <c r="RG95" s="308">
        <f t="shared" si="361"/>
        <v>26231.029999999995</v>
      </c>
      <c r="RH95" s="308">
        <f t="shared" si="361"/>
        <v>26231.029999999995</v>
      </c>
      <c r="RI95" s="308">
        <f t="shared" si="361"/>
        <v>26231.029999999995</v>
      </c>
      <c r="RJ95" s="308">
        <f t="shared" si="361"/>
        <v>26231.029999999995</v>
      </c>
      <c r="RK95" s="308">
        <f t="shared" si="361"/>
        <v>26231.029999999995</v>
      </c>
      <c r="RL95" s="308">
        <f t="shared" si="361"/>
        <v>32815.529999999992</v>
      </c>
      <c r="RM95" s="308">
        <f t="shared" si="361"/>
        <v>32815.529999999992</v>
      </c>
      <c r="RN95" s="308">
        <f t="shared" si="361"/>
        <v>32815.529999999992</v>
      </c>
      <c r="RO95" s="308">
        <f t="shared" si="361"/>
        <v>32815.529999999992</v>
      </c>
      <c r="RP95" s="308">
        <f t="shared" si="361"/>
        <v>0</v>
      </c>
      <c r="RQ95" s="308">
        <f t="shared" si="361"/>
        <v>0</v>
      </c>
      <c r="RR95" s="308">
        <f t="shared" si="361"/>
        <v>180496.47000000003</v>
      </c>
      <c r="RS95" s="308">
        <f t="shared" si="361"/>
        <v>64031.97</v>
      </c>
      <c r="RT95" s="308">
        <f t="shared" si="361"/>
        <v>0</v>
      </c>
      <c r="RU95" s="308">
        <f t="shared" si="361"/>
        <v>20174.559999999998</v>
      </c>
      <c r="RV95" s="308">
        <f t="shared" si="361"/>
        <v>13840.72</v>
      </c>
      <c r="RW95" s="308">
        <f t="shared" si="361"/>
        <v>7635.89</v>
      </c>
      <c r="RX95" s="308">
        <f t="shared" si="361"/>
        <v>6599.1</v>
      </c>
      <c r="RY95" s="308">
        <f t="shared" si="361"/>
        <v>0</v>
      </c>
      <c r="RZ95" s="308">
        <f t="shared" si="361"/>
        <v>58410.17</v>
      </c>
      <c r="SA95" s="308">
        <f t="shared" ref="SA95:TW95" si="362">SUM(SA8:SA94)</f>
        <v>7492.2500000000009</v>
      </c>
      <c r="SB95" s="308">
        <f t="shared" si="362"/>
        <v>2311.81</v>
      </c>
      <c r="SC95" s="308">
        <f t="shared" si="362"/>
        <v>0</v>
      </c>
      <c r="SD95" s="308">
        <f t="shared" si="362"/>
        <v>0</v>
      </c>
      <c r="SE95" s="308">
        <f t="shared" si="362"/>
        <v>-108151.82999999999</v>
      </c>
      <c r="SF95" s="308">
        <f t="shared" si="362"/>
        <v>-209917.44999999995</v>
      </c>
      <c r="SG95" s="308">
        <f t="shared" si="362"/>
        <v>101765.62</v>
      </c>
      <c r="SH95" s="308">
        <f t="shared" si="362"/>
        <v>145170.31999999998</v>
      </c>
      <c r="SI95" s="308">
        <f t="shared" si="362"/>
        <v>13782.919999999998</v>
      </c>
      <c r="SJ95" s="308">
        <f t="shared" si="362"/>
        <v>13782.919999999998</v>
      </c>
      <c r="SK95" s="308">
        <f t="shared" si="362"/>
        <v>13782.919999999998</v>
      </c>
      <c r="SL95" s="308">
        <f t="shared" si="362"/>
        <v>13782.919999999998</v>
      </c>
      <c r="SM95" s="308">
        <f t="shared" si="362"/>
        <v>13782.919999999998</v>
      </c>
      <c r="SN95" s="308">
        <f t="shared" si="362"/>
        <v>13782.919999999998</v>
      </c>
      <c r="SO95" s="308">
        <f t="shared" si="362"/>
        <v>15618.199999999997</v>
      </c>
      <c r="SP95" s="308">
        <f t="shared" si="362"/>
        <v>15618.199999999997</v>
      </c>
      <c r="SQ95" s="308">
        <f t="shared" si="362"/>
        <v>15618.199999999997</v>
      </c>
      <c r="SR95" s="308">
        <f t="shared" si="362"/>
        <v>15618.199999999997</v>
      </c>
      <c r="SS95" s="308">
        <f t="shared" si="362"/>
        <v>0</v>
      </c>
      <c r="ST95" s="308">
        <f t="shared" si="362"/>
        <v>0</v>
      </c>
      <c r="SU95" s="308">
        <f t="shared" si="362"/>
        <v>107903.51</v>
      </c>
      <c r="SV95" s="308">
        <f t="shared" si="362"/>
        <v>13134.1</v>
      </c>
      <c r="SW95" s="308">
        <f t="shared" si="362"/>
        <v>24068.1</v>
      </c>
      <c r="SX95" s="308">
        <f t="shared" si="362"/>
        <v>23867.440000000002</v>
      </c>
      <c r="SY95" s="308">
        <f t="shared" si="362"/>
        <v>4717.0200000000004</v>
      </c>
      <c r="SZ95" s="308">
        <f t="shared" si="362"/>
        <v>11025.24</v>
      </c>
      <c r="TA95" s="308">
        <f t="shared" si="362"/>
        <v>0</v>
      </c>
      <c r="TB95" s="308">
        <f t="shared" si="362"/>
        <v>0</v>
      </c>
      <c r="TC95" s="308">
        <f t="shared" si="362"/>
        <v>3107.37</v>
      </c>
      <c r="TD95" s="308">
        <f t="shared" si="362"/>
        <v>15049.03</v>
      </c>
      <c r="TE95" s="308">
        <f t="shared" si="362"/>
        <v>12935.21</v>
      </c>
      <c r="TF95" s="308">
        <f t="shared" si="362"/>
        <v>0</v>
      </c>
      <c r="TG95" s="308">
        <f t="shared" si="362"/>
        <v>0</v>
      </c>
      <c r="TH95" s="308">
        <f t="shared" si="362"/>
        <v>-37266.80999999999</v>
      </c>
      <c r="TI95" s="308">
        <f t="shared" si="362"/>
        <v>-114168.47000000003</v>
      </c>
      <c r="TJ95" s="308">
        <f t="shared" si="362"/>
        <v>76901.659999999989</v>
      </c>
      <c r="TK95" s="308">
        <f t="shared" si="362"/>
        <v>113787.20000000004</v>
      </c>
      <c r="TL95" s="308">
        <f t="shared" si="362"/>
        <v>10038.799999999999</v>
      </c>
      <c r="TM95" s="308">
        <f t="shared" si="362"/>
        <v>10038.799999999999</v>
      </c>
      <c r="TN95" s="308">
        <f t="shared" si="362"/>
        <v>10038.799999999999</v>
      </c>
      <c r="TO95" s="308">
        <f t="shared" si="362"/>
        <v>10038.799999999999</v>
      </c>
      <c r="TP95" s="308">
        <f t="shared" si="362"/>
        <v>10038.799999999999</v>
      </c>
      <c r="TQ95" s="308">
        <f t="shared" si="362"/>
        <v>10038.799999999999</v>
      </c>
      <c r="TR95" s="308">
        <f t="shared" si="362"/>
        <v>13388.6</v>
      </c>
      <c r="TS95" s="308">
        <f t="shared" si="362"/>
        <v>13388.6</v>
      </c>
      <c r="TT95" s="308">
        <f t="shared" si="362"/>
        <v>13388.6</v>
      </c>
      <c r="TU95" s="308">
        <f t="shared" si="362"/>
        <v>13388.6</v>
      </c>
      <c r="TV95" s="308">
        <f t="shared" si="362"/>
        <v>0</v>
      </c>
      <c r="TW95" s="308">
        <f t="shared" si="362"/>
        <v>0</v>
      </c>
      <c r="TX95" s="308">
        <f>SUM(TX8:TX94)</f>
        <v>349737.26999999996</v>
      </c>
      <c r="TY95" s="308">
        <f>SUM(TY8:TY94)</f>
        <v>37405.96</v>
      </c>
      <c r="TZ95" s="308">
        <f t="shared" ref="TZ95:WK95" si="363">SUM(TZ8:TZ94)</f>
        <v>50940.469999999994</v>
      </c>
      <c r="UA95" s="308">
        <f t="shared" si="363"/>
        <v>36862.21</v>
      </c>
      <c r="UB95" s="308">
        <f t="shared" si="363"/>
        <v>23469.15</v>
      </c>
      <c r="UC95" s="308">
        <f t="shared" si="363"/>
        <v>67050.039999999994</v>
      </c>
      <c r="UD95" s="308">
        <f t="shared" si="363"/>
        <v>18895.8</v>
      </c>
      <c r="UE95" s="308">
        <f t="shared" si="363"/>
        <v>19700.419999999998</v>
      </c>
      <c r="UF95" s="308">
        <f t="shared" si="363"/>
        <v>19990.36</v>
      </c>
      <c r="UG95" s="308">
        <f t="shared" si="363"/>
        <v>39524.79</v>
      </c>
      <c r="UH95" s="308">
        <f t="shared" si="363"/>
        <v>35898.07</v>
      </c>
      <c r="UI95" s="308">
        <f t="shared" si="363"/>
        <v>0</v>
      </c>
      <c r="UJ95" s="308">
        <f t="shared" si="363"/>
        <v>0</v>
      </c>
      <c r="UK95" s="308">
        <f t="shared" si="363"/>
        <v>235950.07000000009</v>
      </c>
      <c r="UL95" s="308">
        <f t="shared" si="363"/>
        <v>-46758.429999999986</v>
      </c>
      <c r="UM95" s="308">
        <f t="shared" si="363"/>
        <v>282708.5</v>
      </c>
      <c r="UN95" s="308">
        <f t="shared" si="363"/>
        <v>3413.3</v>
      </c>
      <c r="UO95" s="308">
        <f t="shared" si="363"/>
        <v>300.39000000000016</v>
      </c>
      <c r="UP95" s="308">
        <f t="shared" si="363"/>
        <v>300.39000000000016</v>
      </c>
      <c r="UQ95" s="308">
        <f t="shared" si="363"/>
        <v>300.39000000000016</v>
      </c>
      <c r="UR95" s="308">
        <f t="shared" si="363"/>
        <v>300.39000000000016</v>
      </c>
      <c r="US95" s="308">
        <f t="shared" si="363"/>
        <v>300.39000000000016</v>
      </c>
      <c r="UT95" s="308">
        <f t="shared" si="363"/>
        <v>300.39000000000016</v>
      </c>
      <c r="UU95" s="308">
        <f t="shared" si="363"/>
        <v>402.74</v>
      </c>
      <c r="UV95" s="308">
        <f t="shared" si="363"/>
        <v>402.74</v>
      </c>
      <c r="UW95" s="308">
        <f t="shared" si="363"/>
        <v>402.74</v>
      </c>
      <c r="UX95" s="308">
        <f t="shared" si="363"/>
        <v>402.74</v>
      </c>
      <c r="UY95" s="308">
        <f t="shared" si="363"/>
        <v>0</v>
      </c>
      <c r="UZ95" s="308">
        <f t="shared" si="363"/>
        <v>0</v>
      </c>
      <c r="VA95" s="308">
        <f t="shared" si="363"/>
        <v>0</v>
      </c>
      <c r="VB95" s="308">
        <f t="shared" si="363"/>
        <v>0</v>
      </c>
      <c r="VC95" s="308">
        <f t="shared" si="363"/>
        <v>0</v>
      </c>
      <c r="VD95" s="308">
        <f t="shared" si="363"/>
        <v>0</v>
      </c>
      <c r="VE95" s="308">
        <f t="shared" si="363"/>
        <v>0</v>
      </c>
      <c r="VF95" s="308">
        <f t="shared" si="363"/>
        <v>0</v>
      </c>
      <c r="VG95" s="308">
        <f t="shared" si="363"/>
        <v>0</v>
      </c>
      <c r="VH95" s="308">
        <f t="shared" si="363"/>
        <v>0</v>
      </c>
      <c r="VI95" s="308">
        <f t="shared" si="363"/>
        <v>0</v>
      </c>
      <c r="VJ95" s="308">
        <f t="shared" si="363"/>
        <v>0</v>
      </c>
      <c r="VK95" s="308">
        <f t="shared" si="363"/>
        <v>0</v>
      </c>
      <c r="VL95" s="308">
        <f t="shared" si="363"/>
        <v>0</v>
      </c>
      <c r="VM95" s="308">
        <f t="shared" si="363"/>
        <v>0</v>
      </c>
      <c r="VN95" s="308">
        <f t="shared" si="363"/>
        <v>-3413.3</v>
      </c>
      <c r="VO95" s="308">
        <f t="shared" si="363"/>
        <v>-3413.3</v>
      </c>
      <c r="VP95" s="308">
        <f t="shared" si="363"/>
        <v>0</v>
      </c>
      <c r="VQ95" s="308">
        <f t="shared" si="363"/>
        <v>0</v>
      </c>
      <c r="VR95" s="308">
        <f t="shared" si="363"/>
        <v>0</v>
      </c>
      <c r="VS95" s="308">
        <f t="shared" si="363"/>
        <v>0</v>
      </c>
      <c r="VT95" s="308">
        <f t="shared" si="363"/>
        <v>0</v>
      </c>
      <c r="VU95" s="308">
        <f t="shared" si="363"/>
        <v>0</v>
      </c>
      <c r="VV95" s="308">
        <f t="shared" si="363"/>
        <v>0</v>
      </c>
      <c r="VW95" s="308">
        <f t="shared" si="363"/>
        <v>0</v>
      </c>
      <c r="VX95" s="308">
        <f t="shared" si="363"/>
        <v>0</v>
      </c>
      <c r="VY95" s="308">
        <f t="shared" si="363"/>
        <v>0</v>
      </c>
      <c r="VZ95" s="308">
        <f t="shared" si="363"/>
        <v>0</v>
      </c>
      <c r="WA95" s="308">
        <f t="shared" si="363"/>
        <v>0</v>
      </c>
      <c r="WB95" s="308">
        <f t="shared" si="363"/>
        <v>0</v>
      </c>
      <c r="WC95" s="308">
        <f t="shared" si="363"/>
        <v>0</v>
      </c>
      <c r="WD95" s="308">
        <f t="shared" si="363"/>
        <v>0</v>
      </c>
      <c r="WE95" s="308">
        <f t="shared" si="363"/>
        <v>0</v>
      </c>
      <c r="WF95" s="308">
        <f t="shared" si="363"/>
        <v>0</v>
      </c>
      <c r="WG95" s="308">
        <f t="shared" si="363"/>
        <v>0</v>
      </c>
      <c r="WH95" s="308">
        <f t="shared" si="363"/>
        <v>0</v>
      </c>
      <c r="WI95" s="308">
        <f t="shared" si="363"/>
        <v>0</v>
      </c>
      <c r="WJ95" s="308">
        <f t="shared" si="363"/>
        <v>0</v>
      </c>
      <c r="WK95" s="308">
        <f t="shared" si="363"/>
        <v>0</v>
      </c>
      <c r="WL95" s="308">
        <f t="shared" ref="WL95:YI95" si="364">SUM(WL8:WL94)</f>
        <v>0</v>
      </c>
      <c r="WM95" s="308">
        <f t="shared" si="364"/>
        <v>0</v>
      </c>
      <c r="WN95" s="308">
        <f t="shared" si="364"/>
        <v>0</v>
      </c>
      <c r="WO95" s="308">
        <f t="shared" si="364"/>
        <v>0</v>
      </c>
      <c r="WP95" s="308">
        <f t="shared" si="364"/>
        <v>0</v>
      </c>
      <c r="WQ95" s="308">
        <f t="shared" si="364"/>
        <v>0</v>
      </c>
      <c r="WR95" s="308">
        <f t="shared" si="364"/>
        <v>0</v>
      </c>
      <c r="WS95" s="308">
        <f t="shared" si="364"/>
        <v>0</v>
      </c>
      <c r="WT95" s="308">
        <f t="shared" si="364"/>
        <v>3688657.52</v>
      </c>
      <c r="WU95" s="308">
        <f t="shared" si="364"/>
        <v>316759.22000000015</v>
      </c>
      <c r="WV95" s="308">
        <f t="shared" si="364"/>
        <v>316759.22000000015</v>
      </c>
      <c r="WW95" s="308">
        <f t="shared" si="364"/>
        <v>316759.22000000015</v>
      </c>
      <c r="WX95" s="308">
        <f t="shared" si="364"/>
        <v>316759.22000000015</v>
      </c>
      <c r="WY95" s="308">
        <f t="shared" si="364"/>
        <v>316759.22000000015</v>
      </c>
      <c r="WZ95" s="308">
        <f t="shared" si="364"/>
        <v>316759.22000000015</v>
      </c>
      <c r="XA95" s="308">
        <f t="shared" si="364"/>
        <v>447025.54999999987</v>
      </c>
      <c r="XB95" s="308">
        <f t="shared" si="364"/>
        <v>447025.54999999987</v>
      </c>
      <c r="XC95" s="308">
        <f t="shared" si="364"/>
        <v>447025.54999999987</v>
      </c>
      <c r="XD95" s="308">
        <f t="shared" si="364"/>
        <v>447025.54999999987</v>
      </c>
      <c r="XE95" s="308">
        <f t="shared" si="364"/>
        <v>0</v>
      </c>
      <c r="XF95" s="308">
        <f t="shared" si="364"/>
        <v>0</v>
      </c>
      <c r="XG95" s="308">
        <f t="shared" si="364"/>
        <v>4045546.8268728582</v>
      </c>
      <c r="XH95" s="308">
        <f t="shared" si="364"/>
        <v>424255.4591194549</v>
      </c>
      <c r="XI95" s="308">
        <f t="shared" si="364"/>
        <v>456383.44182131259</v>
      </c>
      <c r="XJ95" s="308">
        <f t="shared" si="364"/>
        <v>0</v>
      </c>
      <c r="XK95" s="308">
        <f t="shared" si="364"/>
        <v>346948.54136303935</v>
      </c>
      <c r="XL95" s="308">
        <f t="shared" si="364"/>
        <v>386054.5401211459</v>
      </c>
      <c r="XM95" s="308">
        <f t="shared" si="364"/>
        <v>494089.55854610656</v>
      </c>
      <c r="XN95" s="308">
        <f t="shared" si="364"/>
        <v>475695.11035018344</v>
      </c>
      <c r="XO95" s="308">
        <f t="shared" si="364"/>
        <v>486503.75955093355</v>
      </c>
      <c r="XP95" s="308">
        <f t="shared" si="364"/>
        <v>493826.9380736209</v>
      </c>
      <c r="XQ95" s="308">
        <f t="shared" si="364"/>
        <v>481789.47792706161</v>
      </c>
      <c r="XR95" s="308">
        <f t="shared" si="364"/>
        <v>0</v>
      </c>
      <c r="XS95" s="308">
        <f t="shared" si="364"/>
        <v>0</v>
      </c>
      <c r="XT95" s="308">
        <f t="shared" si="364"/>
        <v>356889.30687285843</v>
      </c>
      <c r="XU95" s="308">
        <f t="shared" si="364"/>
        <v>-160531.17628749702</v>
      </c>
      <c r="XV95" s="308">
        <f t="shared" si="364"/>
        <v>517420.48316035554</v>
      </c>
      <c r="XW95" s="308">
        <f t="shared" si="364"/>
        <v>1842234.04</v>
      </c>
      <c r="XX95" s="308">
        <f t="shared" si="364"/>
        <v>163463.28000000003</v>
      </c>
      <c r="XY95" s="308">
        <f t="shared" si="364"/>
        <v>163463.28000000003</v>
      </c>
      <c r="XZ95" s="308">
        <f t="shared" si="364"/>
        <v>163463.28000000003</v>
      </c>
      <c r="YA95" s="308">
        <f t="shared" si="364"/>
        <v>163463.28000000003</v>
      </c>
      <c r="YB95" s="308">
        <f t="shared" si="364"/>
        <v>163463.28000000003</v>
      </c>
      <c r="YC95" s="308">
        <f t="shared" si="364"/>
        <v>163463.28000000003</v>
      </c>
      <c r="YD95" s="308">
        <f t="shared" si="364"/>
        <v>215363.59000000003</v>
      </c>
      <c r="YE95" s="308">
        <f t="shared" si="364"/>
        <v>215363.59000000003</v>
      </c>
      <c r="YF95" s="308">
        <f t="shared" si="364"/>
        <v>215363.59000000003</v>
      </c>
      <c r="YG95" s="308">
        <f t="shared" si="364"/>
        <v>215363.59000000003</v>
      </c>
      <c r="YH95" s="308">
        <f t="shared" si="364"/>
        <v>0</v>
      </c>
      <c r="YI95" s="308">
        <f t="shared" si="364"/>
        <v>0</v>
      </c>
      <c r="YJ95" s="308">
        <f>SUM(YJ8:YJ94)</f>
        <v>1900068.5981401997</v>
      </c>
      <c r="YK95" s="308">
        <f t="shared" ref="YK95:ZC95" si="365">SUM(YK8:YK94)</f>
        <v>228666.93119107504</v>
      </c>
      <c r="YL95" s="308">
        <f t="shared" si="365"/>
        <v>168628.91954503363</v>
      </c>
      <c r="YM95" s="308">
        <f t="shared" si="365"/>
        <v>171195.68536814366</v>
      </c>
      <c r="YN95" s="308">
        <f t="shared" si="365"/>
        <v>165521.28694229637</v>
      </c>
      <c r="YO95" s="308">
        <f t="shared" si="365"/>
        <v>171221.53658799682</v>
      </c>
      <c r="YP95" s="308">
        <f t="shared" si="365"/>
        <v>216547.00716243096</v>
      </c>
      <c r="YQ95" s="308">
        <f t="shared" si="365"/>
        <v>207305.11791216955</v>
      </c>
      <c r="YR95" s="308">
        <f t="shared" si="365"/>
        <v>193816.35136226582</v>
      </c>
      <c r="YS95" s="308">
        <f t="shared" si="365"/>
        <v>185089.42741876285</v>
      </c>
      <c r="YT95" s="308">
        <f t="shared" si="365"/>
        <v>192076.33465002538</v>
      </c>
      <c r="YU95" s="308">
        <f t="shared" si="365"/>
        <v>0</v>
      </c>
      <c r="YV95" s="308">
        <f t="shared" si="365"/>
        <v>0</v>
      </c>
      <c r="YW95" s="308">
        <f t="shared" si="365"/>
        <v>57834.558140199835</v>
      </c>
      <c r="YX95" s="308">
        <f t="shared" si="365"/>
        <v>-142703.7034887262</v>
      </c>
      <c r="YY95" s="308">
        <f t="shared" si="365"/>
        <v>200538.26162892597</v>
      </c>
      <c r="YZ95" s="308">
        <f t="shared" si="365"/>
        <v>350592.3</v>
      </c>
      <c r="ZA95" s="308">
        <f t="shared" si="365"/>
        <v>33405.289999999994</v>
      </c>
      <c r="ZB95" s="308">
        <f t="shared" si="365"/>
        <v>33405.289999999994</v>
      </c>
      <c r="ZC95" s="308">
        <f t="shared" si="365"/>
        <v>33405.289999999994</v>
      </c>
      <c r="ZD95" s="308">
        <f>SUM(ZD8:ZD94)</f>
        <v>33405.289999999994</v>
      </c>
      <c r="ZE95" s="308">
        <f t="shared" ref="ZE95:ZL95" si="366">SUM(ZE8:ZE94)</f>
        <v>33405.289999999994</v>
      </c>
      <c r="ZF95" s="308">
        <f t="shared" si="366"/>
        <v>33405.289999999994</v>
      </c>
      <c r="ZG95" s="308">
        <f t="shared" si="366"/>
        <v>37540.14</v>
      </c>
      <c r="ZH95" s="308">
        <f t="shared" si="366"/>
        <v>37540.14</v>
      </c>
      <c r="ZI95" s="308">
        <f t="shared" si="366"/>
        <v>37540.14</v>
      </c>
      <c r="ZJ95" s="308">
        <f t="shared" si="366"/>
        <v>37540.14</v>
      </c>
      <c r="ZK95" s="308">
        <f t="shared" si="366"/>
        <v>0</v>
      </c>
      <c r="ZL95" s="308">
        <f t="shared" si="366"/>
        <v>0</v>
      </c>
      <c r="ZM95" s="308">
        <f>SUM(ZM8:ZM94)</f>
        <v>779033.74330468383</v>
      </c>
      <c r="ZN95" s="308">
        <f t="shared" ref="ZN95:ABF95" si="367">SUM(ZN8:ZN94)</f>
        <v>0</v>
      </c>
      <c r="ZO95" s="308">
        <f t="shared" si="367"/>
        <v>95402.130001135636</v>
      </c>
      <c r="ZP95" s="308">
        <f t="shared" si="367"/>
        <v>552292.95264720765</v>
      </c>
      <c r="ZQ95" s="308">
        <f t="shared" si="367"/>
        <v>131338.66065634071</v>
      </c>
      <c r="ZR95" s="308">
        <f t="shared" si="367"/>
        <v>0</v>
      </c>
      <c r="ZS95" s="308">
        <f t="shared" si="367"/>
        <v>0</v>
      </c>
      <c r="ZT95" s="308">
        <f t="shared" si="367"/>
        <v>0</v>
      </c>
      <c r="ZU95" s="308">
        <f t="shared" si="367"/>
        <v>0</v>
      </c>
      <c r="ZV95" s="308">
        <f t="shared" si="367"/>
        <v>0</v>
      </c>
      <c r="ZW95" s="308"/>
      <c r="ZX95" s="308"/>
      <c r="ZY95" s="308"/>
      <c r="ZZ95" s="308">
        <f t="shared" si="367"/>
        <v>428441.44330468401</v>
      </c>
      <c r="AAA95" s="308">
        <f t="shared" si="367"/>
        <v>-11016.095388869177</v>
      </c>
      <c r="AAB95" s="308">
        <f t="shared" si="367"/>
        <v>439457.53869355319</v>
      </c>
      <c r="AAC95" s="308">
        <f t="shared" si="367"/>
        <v>62421.960000000014</v>
      </c>
      <c r="AAD95" s="308">
        <f t="shared" si="367"/>
        <v>6190.3600000000006</v>
      </c>
      <c r="AAE95" s="308">
        <f t="shared" si="367"/>
        <v>6190.3600000000006</v>
      </c>
      <c r="AAF95" s="308">
        <f t="shared" si="367"/>
        <v>6190.3600000000006</v>
      </c>
      <c r="AAG95" s="308">
        <f t="shared" si="367"/>
        <v>6190.3600000000006</v>
      </c>
      <c r="AAH95" s="308">
        <f t="shared" si="367"/>
        <v>6190.3600000000006</v>
      </c>
      <c r="AAI95" s="308">
        <f t="shared" si="367"/>
        <v>6190.3600000000006</v>
      </c>
      <c r="AAJ95" s="308">
        <f t="shared" si="367"/>
        <v>6319.95</v>
      </c>
      <c r="AAK95" s="308">
        <f t="shared" si="367"/>
        <v>6319.95</v>
      </c>
      <c r="AAL95" s="308">
        <f t="shared" si="367"/>
        <v>6319.95</v>
      </c>
      <c r="AAM95" s="308">
        <f t="shared" si="367"/>
        <v>6319.95</v>
      </c>
      <c r="AAN95" s="308">
        <f t="shared" si="367"/>
        <v>0</v>
      </c>
      <c r="AAO95" s="308">
        <f t="shared" si="367"/>
        <v>0</v>
      </c>
      <c r="AAP95" s="308">
        <f t="shared" si="367"/>
        <v>84129.416822052823</v>
      </c>
      <c r="AAQ95" s="308">
        <f t="shared" si="367"/>
        <v>8704.7979429400002</v>
      </c>
      <c r="AAR95" s="308">
        <f t="shared" si="367"/>
        <v>8510.9457734796033</v>
      </c>
      <c r="AAS95" s="308">
        <f t="shared" si="367"/>
        <v>8490.9610623200042</v>
      </c>
      <c r="AAT95" s="308">
        <f t="shared" si="367"/>
        <v>8447.9012354000006</v>
      </c>
      <c r="AAU95" s="308">
        <f t="shared" si="367"/>
        <v>8486.8358605932008</v>
      </c>
      <c r="AAV95" s="308">
        <f t="shared" si="367"/>
        <v>8487.0417728800021</v>
      </c>
      <c r="AAW95" s="308">
        <f t="shared" si="367"/>
        <v>8289.1101766000029</v>
      </c>
      <c r="AAX95" s="308">
        <f t="shared" si="367"/>
        <v>8224.3521461199998</v>
      </c>
      <c r="AAY95" s="308">
        <f t="shared" si="367"/>
        <v>8164.8522463199988</v>
      </c>
      <c r="AAZ95" s="308">
        <f t="shared" si="367"/>
        <v>8322.6186054000027</v>
      </c>
      <c r="ABA95" s="308">
        <f t="shared" si="367"/>
        <v>0</v>
      </c>
      <c r="ABB95" s="308">
        <f t="shared" si="367"/>
        <v>0</v>
      </c>
      <c r="ABC95" s="308">
        <f t="shared" si="367"/>
        <v>21707.456822052798</v>
      </c>
      <c r="ABD95" s="308">
        <f t="shared" si="367"/>
        <v>-532.34393055999988</v>
      </c>
      <c r="ABE95" s="308">
        <f t="shared" si="367"/>
        <v>22239.800752612799</v>
      </c>
      <c r="ABF95" s="308">
        <f t="shared" si="367"/>
        <v>13721.779999999999</v>
      </c>
      <c r="ABG95" s="308">
        <v>1360.6100000000013</v>
      </c>
      <c r="ABH95" s="308">
        <f t="shared" ref="ABH95:ADS95" si="368">SUM(ABH8:ABH94)</f>
        <v>1360.6100000000013</v>
      </c>
      <c r="ABI95" s="308">
        <f t="shared" si="368"/>
        <v>1360.6100000000013</v>
      </c>
      <c r="ABJ95" s="308">
        <f t="shared" si="368"/>
        <v>1360.6100000000013</v>
      </c>
      <c r="ABK95" s="308">
        <f t="shared" si="368"/>
        <v>1360.6100000000013</v>
      </c>
      <c r="ABL95" s="308">
        <f t="shared" si="368"/>
        <v>1360.6100000000013</v>
      </c>
      <c r="ABM95" s="308">
        <f t="shared" si="368"/>
        <v>1389.5299999999991</v>
      </c>
      <c r="ABN95" s="308">
        <f t="shared" si="368"/>
        <v>1389.5299999999991</v>
      </c>
      <c r="ABO95" s="308">
        <f t="shared" si="368"/>
        <v>1389.5299999999991</v>
      </c>
      <c r="ABP95" s="308">
        <f t="shared" si="368"/>
        <v>1389.5299999999991</v>
      </c>
      <c r="ABQ95" s="308">
        <f t="shared" si="368"/>
        <v>0</v>
      </c>
      <c r="ABR95" s="308">
        <f t="shared" si="368"/>
        <v>0</v>
      </c>
      <c r="ABS95" s="308">
        <f t="shared" si="368"/>
        <v>42175.047690000007</v>
      </c>
      <c r="ABT95" s="308">
        <f t="shared" si="368"/>
        <v>3491.4344999999998</v>
      </c>
      <c r="ABU95" s="308">
        <f t="shared" si="368"/>
        <v>0</v>
      </c>
      <c r="ABV95" s="308">
        <f t="shared" si="368"/>
        <v>0</v>
      </c>
      <c r="ABW95" s="308">
        <f t="shared" si="368"/>
        <v>0</v>
      </c>
      <c r="ABX95" s="308">
        <f t="shared" si="368"/>
        <v>0</v>
      </c>
      <c r="ABY95" s="308">
        <f t="shared" si="368"/>
        <v>0</v>
      </c>
      <c r="ABZ95" s="308">
        <f t="shared" si="368"/>
        <v>0</v>
      </c>
      <c r="ACA95" s="308">
        <f t="shared" si="368"/>
        <v>23816.837820000001</v>
      </c>
      <c r="ACB95" s="308">
        <f t="shared" si="368"/>
        <v>6287.7427200000002</v>
      </c>
      <c r="ACC95" s="308">
        <f t="shared" si="368"/>
        <v>8579.0326499999992</v>
      </c>
      <c r="ACD95" s="308">
        <f t="shared" si="368"/>
        <v>0</v>
      </c>
      <c r="ACE95" s="308">
        <f t="shared" si="368"/>
        <v>0</v>
      </c>
      <c r="ACF95" s="308">
        <f t="shared" si="368"/>
        <v>28453.267690000008</v>
      </c>
      <c r="ACG95" s="308">
        <f t="shared" si="368"/>
        <v>-10772.24</v>
      </c>
      <c r="ACH95" s="308">
        <f t="shared" si="368"/>
        <v>39225.507689999999</v>
      </c>
      <c r="ACI95" s="308">
        <f t="shared" si="368"/>
        <v>1626974.7800000005</v>
      </c>
      <c r="ACJ95" s="308">
        <f t="shared" si="368"/>
        <v>959130.27640123398</v>
      </c>
      <c r="ACK95" s="308">
        <f t="shared" si="368"/>
        <v>-667844.50359876594</v>
      </c>
      <c r="ACL95" s="308">
        <f t="shared" si="368"/>
        <v>-699540.96440756181</v>
      </c>
      <c r="ACM95" s="308">
        <f t="shared" si="368"/>
        <v>31696.460808796008</v>
      </c>
      <c r="ACN95" s="308">
        <f t="shared" si="368"/>
        <v>835345.44</v>
      </c>
      <c r="ACO95" s="308">
        <f t="shared" si="368"/>
        <v>87061.999999999971</v>
      </c>
      <c r="ACP95" s="308">
        <f t="shared" si="368"/>
        <v>87061.999999999971</v>
      </c>
      <c r="ACQ95" s="308">
        <f t="shared" si="368"/>
        <v>87061.999999999971</v>
      </c>
      <c r="ACR95" s="308">
        <f t="shared" si="368"/>
        <v>87061.999999999971</v>
      </c>
      <c r="ACS95" s="308">
        <f t="shared" si="368"/>
        <v>87061.999999999971</v>
      </c>
      <c r="ACT95" s="308">
        <f t="shared" si="368"/>
        <v>87061.999999999971</v>
      </c>
      <c r="ACU95" s="308">
        <f t="shared" si="368"/>
        <v>78243.359999999986</v>
      </c>
      <c r="ACV95" s="308">
        <f t="shared" si="368"/>
        <v>78243.359999999986</v>
      </c>
      <c r="ACW95" s="308">
        <f t="shared" si="368"/>
        <v>78243.359999999986</v>
      </c>
      <c r="ACX95" s="308">
        <f t="shared" si="368"/>
        <v>78243.359999999986</v>
      </c>
      <c r="ACY95" s="308">
        <f t="shared" si="368"/>
        <v>0</v>
      </c>
      <c r="ACZ95" s="308">
        <f t="shared" si="368"/>
        <v>0</v>
      </c>
      <c r="ADA95" s="308">
        <f>SUM(ADA8:ADA94)</f>
        <v>567022.0735290983</v>
      </c>
      <c r="ADB95" s="308">
        <f t="shared" si="368"/>
        <v>57607.831305719963</v>
      </c>
      <c r="ADC95" s="308">
        <f t="shared" si="368"/>
        <v>53130.542445719999</v>
      </c>
      <c r="ADD95" s="308">
        <f t="shared" si="368"/>
        <v>68454.29527991997</v>
      </c>
      <c r="ADE95" s="308">
        <f t="shared" si="368"/>
        <v>48894.377207039986</v>
      </c>
      <c r="ADF95" s="308">
        <f t="shared" si="368"/>
        <v>54699.65845329818</v>
      </c>
      <c r="ADG95" s="308">
        <f t="shared" si="368"/>
        <v>65150.245538999989</v>
      </c>
      <c r="ADH95" s="308">
        <f t="shared" si="368"/>
        <v>53525.09073600002</v>
      </c>
      <c r="ADI95" s="308">
        <f t="shared" si="368"/>
        <v>57611.677168799979</v>
      </c>
      <c r="ADJ95" s="308">
        <f t="shared" si="368"/>
        <v>53654.094597599993</v>
      </c>
      <c r="ADK95" s="308">
        <f t="shared" si="368"/>
        <v>54294.260796000002</v>
      </c>
      <c r="ADL95" s="308">
        <f t="shared" si="368"/>
        <v>0</v>
      </c>
      <c r="ADM95" s="308">
        <f t="shared" si="368"/>
        <v>0</v>
      </c>
      <c r="ADN95" s="308">
        <f t="shared" si="368"/>
        <v>-268323.36647090176</v>
      </c>
      <c r="ADO95" s="308">
        <f t="shared" si="368"/>
        <v>-315140.88854675781</v>
      </c>
      <c r="ADP95" s="308">
        <f t="shared" si="368"/>
        <v>46817.522075856003</v>
      </c>
      <c r="ADQ95" s="308">
        <f t="shared" si="368"/>
        <v>791629.34</v>
      </c>
      <c r="ADR95" s="308">
        <f t="shared" si="368"/>
        <v>81494.929999999993</v>
      </c>
      <c r="ADS95" s="308">
        <f t="shared" si="368"/>
        <v>81494.929999999993</v>
      </c>
      <c r="ADT95" s="308">
        <f t="shared" ref="ADT95:AED95" si="369">SUM(ADT8:ADT94)</f>
        <v>81494.929999999993</v>
      </c>
      <c r="ADU95" s="308">
        <f t="shared" si="369"/>
        <v>81494.929999999993</v>
      </c>
      <c r="ADV95" s="308">
        <f t="shared" si="369"/>
        <v>81494.929999999993</v>
      </c>
      <c r="ADW95" s="308">
        <f t="shared" si="369"/>
        <v>81494.929999999993</v>
      </c>
      <c r="ADX95" s="308">
        <f t="shared" si="369"/>
        <v>75664.940000000017</v>
      </c>
      <c r="ADY95" s="308">
        <f t="shared" si="369"/>
        <v>75664.940000000017</v>
      </c>
      <c r="ADZ95" s="308">
        <f t="shared" si="369"/>
        <v>75664.940000000017</v>
      </c>
      <c r="AEA95" s="308">
        <f t="shared" si="369"/>
        <v>75664.940000000017</v>
      </c>
      <c r="AEB95" s="308">
        <f t="shared" si="369"/>
        <v>0</v>
      </c>
      <c r="AEC95" s="308">
        <f t="shared" si="369"/>
        <v>0</v>
      </c>
      <c r="AED95" s="308">
        <f t="shared" si="369"/>
        <v>392108.20287213603</v>
      </c>
      <c r="AEE95" s="308">
        <f>SUM(AEE8:AEE94)</f>
        <v>40212.945997200011</v>
      </c>
      <c r="AEF95" s="308">
        <f>SUM(AEF8:AEF94)</f>
        <v>39059.346354660011</v>
      </c>
      <c r="AEG95" s="308">
        <f>SUM(AEG8:AEG94)</f>
        <v>39359.963095200008</v>
      </c>
      <c r="AEH95" s="308">
        <f t="shared" ref="AEH95:AGP95" si="370">SUM(AEH8:AEH94)</f>
        <v>33439.392575999998</v>
      </c>
      <c r="AEI95" s="308">
        <f t="shared" si="370"/>
        <v>36367.096299876001</v>
      </c>
      <c r="AEJ95" s="308">
        <f t="shared" si="370"/>
        <v>42662.810484000001</v>
      </c>
      <c r="AEK95" s="308">
        <f t="shared" si="370"/>
        <v>33732.456929999993</v>
      </c>
      <c r="AEL95" s="308">
        <f t="shared" si="370"/>
        <v>42700.093556400003</v>
      </c>
      <c r="AEM95" s="308">
        <f t="shared" si="370"/>
        <v>38135.159596799997</v>
      </c>
      <c r="AEN95" s="308">
        <f t="shared" si="370"/>
        <v>46438.937981999996</v>
      </c>
      <c r="AEO95" s="308">
        <f t="shared" si="370"/>
        <v>0</v>
      </c>
      <c r="AEP95" s="308">
        <f t="shared" si="370"/>
        <v>0</v>
      </c>
      <c r="AEQ95" s="308">
        <f t="shared" si="370"/>
        <v>-399521.13712786388</v>
      </c>
      <c r="AER95" s="308">
        <f t="shared" si="370"/>
        <v>-406429.73230142798</v>
      </c>
      <c r="AES95" s="308">
        <f t="shared" si="370"/>
        <v>6908.5951735640065</v>
      </c>
      <c r="AET95" s="308">
        <f t="shared" si="370"/>
        <v>0</v>
      </c>
      <c r="AEU95" s="308">
        <f t="shared" si="370"/>
        <v>0</v>
      </c>
      <c r="AEV95" s="308">
        <f t="shared" si="370"/>
        <v>0</v>
      </c>
      <c r="AEW95" s="308">
        <f t="shared" si="370"/>
        <v>0</v>
      </c>
      <c r="AEX95" s="308">
        <f t="shared" si="370"/>
        <v>0</v>
      </c>
      <c r="AEY95" s="308">
        <v>0</v>
      </c>
      <c r="AEZ95" s="308">
        <f t="shared" si="370"/>
        <v>0</v>
      </c>
      <c r="AFA95" s="308">
        <f t="shared" si="370"/>
        <v>0</v>
      </c>
      <c r="AFB95" s="308">
        <f t="shared" si="370"/>
        <v>0</v>
      </c>
      <c r="AFC95" s="308">
        <f t="shared" si="370"/>
        <v>0</v>
      </c>
      <c r="AFD95" s="308">
        <f t="shared" si="370"/>
        <v>0</v>
      </c>
      <c r="AFE95" s="308">
        <f t="shared" si="370"/>
        <v>0</v>
      </c>
      <c r="AFF95" s="308">
        <f t="shared" si="370"/>
        <v>0</v>
      </c>
      <c r="AFG95" s="308">
        <f t="shared" si="370"/>
        <v>0</v>
      </c>
      <c r="AFH95" s="308">
        <f t="shared" si="370"/>
        <v>0</v>
      </c>
      <c r="AFI95" s="308">
        <f t="shared" si="370"/>
        <v>0</v>
      </c>
      <c r="AFJ95" s="308">
        <f t="shared" si="370"/>
        <v>0</v>
      </c>
      <c r="AFK95" s="308">
        <f t="shared" si="370"/>
        <v>0</v>
      </c>
      <c r="AFL95" s="308">
        <f t="shared" si="370"/>
        <v>0</v>
      </c>
      <c r="AFM95" s="308">
        <f t="shared" si="370"/>
        <v>0</v>
      </c>
      <c r="AFN95" s="308">
        <f t="shared" si="370"/>
        <v>0</v>
      </c>
      <c r="AFO95" s="308">
        <f t="shared" si="370"/>
        <v>0</v>
      </c>
      <c r="AFP95" s="308">
        <f t="shared" si="370"/>
        <v>0</v>
      </c>
      <c r="AFQ95" s="308">
        <f t="shared" si="370"/>
        <v>0</v>
      </c>
      <c r="AFR95" s="308">
        <f t="shared" si="370"/>
        <v>0</v>
      </c>
      <c r="AFS95" s="308">
        <f t="shared" si="370"/>
        <v>0</v>
      </c>
      <c r="AFT95" s="308">
        <f t="shared" si="370"/>
        <v>0</v>
      </c>
      <c r="AFU95" s="308">
        <f t="shared" si="370"/>
        <v>0</v>
      </c>
      <c r="AFV95" s="308">
        <f t="shared" si="370"/>
        <v>0</v>
      </c>
      <c r="AFW95" s="309">
        <f t="shared" si="370"/>
        <v>17279944.559999999</v>
      </c>
      <c r="AFX95" s="309">
        <f t="shared" si="370"/>
        <v>20172519.061564758</v>
      </c>
      <c r="AFY95" s="309">
        <f t="shared" si="370"/>
        <v>2892574.501564743</v>
      </c>
      <c r="AFZ95" s="309">
        <f t="shared" si="370"/>
        <v>-835869.87247111625</v>
      </c>
      <c r="AGA95" s="309">
        <f t="shared" si="370"/>
        <v>3728444.3740358585</v>
      </c>
      <c r="AGB95" s="309">
        <f t="shared" si="370"/>
        <v>20735933.471999988</v>
      </c>
      <c r="AGC95" s="309">
        <f t="shared" si="370"/>
        <v>24207022.873877689</v>
      </c>
      <c r="AGD95" s="309">
        <f t="shared" si="370"/>
        <v>3471089.4018776915</v>
      </c>
      <c r="AGE95" s="309">
        <f t="shared" si="370"/>
        <v>-1003043.8469653396</v>
      </c>
      <c r="AGF95" s="309">
        <f t="shared" si="370"/>
        <v>4474133.248843031</v>
      </c>
      <c r="AGG95" s="309">
        <f t="shared" si="370"/>
        <v>1036796.6736000002</v>
      </c>
      <c r="AGH95" s="309">
        <f t="shared" si="370"/>
        <v>1210351.1436938848</v>
      </c>
      <c r="AGI95" s="309">
        <f t="shared" si="370"/>
        <v>173554.47009388445</v>
      </c>
      <c r="AGJ95" s="309">
        <f t="shared" si="370"/>
        <v>-50152.192348266981</v>
      </c>
      <c r="AGK95" s="309">
        <f t="shared" si="370"/>
        <v>223706.66244215152</v>
      </c>
      <c r="AGL95" s="309">
        <f t="shared" si="370"/>
        <v>21772730.145599991</v>
      </c>
      <c r="AGM95" s="309">
        <f t="shared" si="370"/>
        <v>25417374.017571572</v>
      </c>
      <c r="AGN95" s="309">
        <f t="shared" si="370"/>
        <v>3644643.8719715755</v>
      </c>
      <c r="AGO95" s="309">
        <f t="shared" si="370"/>
        <v>-1053196.0393136065</v>
      </c>
      <c r="AGP95" s="309">
        <f t="shared" si="370"/>
        <v>4697839.9112851806</v>
      </c>
    </row>
    <row r="96" spans="1:892" x14ac:dyDescent="0.25">
      <c r="E96" s="154" t="s">
        <v>733</v>
      </c>
      <c r="F96" s="310">
        <f>F95-F97</f>
        <v>988714.89999999898</v>
      </c>
      <c r="G96" s="311">
        <f>G95-G97</f>
        <v>1634695.1134587133</v>
      </c>
      <c r="H96" s="312"/>
      <c r="I96" s="312"/>
      <c r="J96" s="312"/>
      <c r="K96" s="310">
        <f>K95-K97</f>
        <v>1136831.08</v>
      </c>
      <c r="L96" s="313">
        <f>L95-W95</f>
        <v>100273.16000000002</v>
      </c>
      <c r="M96" s="313"/>
      <c r="N96" s="313"/>
      <c r="O96" s="313"/>
      <c r="P96" s="313"/>
      <c r="Q96" s="313"/>
      <c r="R96" s="313"/>
      <c r="S96" s="313"/>
      <c r="T96" s="313"/>
      <c r="U96" s="313"/>
      <c r="V96" s="313"/>
      <c r="W96" s="313"/>
      <c r="X96" s="80"/>
      <c r="Y96" s="313"/>
      <c r="Z96" s="313"/>
      <c r="AA96" s="313"/>
      <c r="AB96" s="313"/>
      <c r="AC96" s="313"/>
      <c r="AD96" s="313"/>
      <c r="AE96" s="313"/>
      <c r="AF96" s="313"/>
      <c r="AG96" s="313"/>
      <c r="AH96" s="313"/>
      <c r="AI96" s="313"/>
      <c r="AJ96" s="313"/>
      <c r="AK96" s="314"/>
      <c r="AL96" s="84"/>
      <c r="AM96" s="80"/>
      <c r="AN96" s="310">
        <f t="shared" ref="AN96" si="371">AN95-AN97</f>
        <v>189030.49999999994</v>
      </c>
      <c r="AO96" s="313">
        <f>AO95-AZ95</f>
        <v>16631.070000000003</v>
      </c>
      <c r="AP96" s="313"/>
      <c r="AQ96" s="313"/>
      <c r="AR96" s="313"/>
      <c r="AS96" s="313"/>
      <c r="AT96" s="313"/>
      <c r="AU96" s="313"/>
      <c r="AV96" s="313"/>
      <c r="AW96" s="313"/>
      <c r="AX96" s="313"/>
      <c r="AY96" s="313"/>
      <c r="AZ96" s="313"/>
      <c r="BA96" s="313">
        <f t="shared" ref="BA96" si="372">BA95-BA97</f>
        <v>98022.113974609761</v>
      </c>
      <c r="BB96" s="313"/>
      <c r="BC96" s="313"/>
      <c r="BD96" s="313"/>
      <c r="BE96" s="313"/>
      <c r="BF96" s="313"/>
      <c r="BG96" s="313"/>
      <c r="BH96" s="313"/>
      <c r="BI96" s="313"/>
      <c r="BJ96" s="313"/>
      <c r="BK96" s="313"/>
      <c r="BL96" s="313"/>
      <c r="BM96" s="313"/>
      <c r="BN96" s="314"/>
      <c r="BO96" s="84"/>
      <c r="BP96" s="314"/>
      <c r="BQ96" s="310">
        <f t="shared" ref="BQ96" si="373">BQ95-BQ97</f>
        <v>102409.02</v>
      </c>
      <c r="BR96" s="313">
        <f>BR95-CC95</f>
        <v>9737.029999999997</v>
      </c>
      <c r="BS96" s="313"/>
      <c r="BT96" s="313"/>
      <c r="BU96" s="313"/>
      <c r="BV96" s="313"/>
      <c r="BW96" s="313"/>
      <c r="BX96" s="313"/>
      <c r="BY96" s="313"/>
      <c r="BZ96" s="313"/>
      <c r="CA96" s="313"/>
      <c r="CB96" s="313"/>
      <c r="CC96" s="313"/>
      <c r="CD96" s="313"/>
      <c r="CE96" s="313"/>
      <c r="CF96" s="313"/>
      <c r="CG96" s="313"/>
      <c r="CH96" s="313"/>
      <c r="CI96" s="313"/>
      <c r="CJ96" s="313"/>
      <c r="CK96" s="313"/>
      <c r="CL96" s="313"/>
      <c r="CM96" s="313"/>
      <c r="CN96" s="313"/>
      <c r="CO96" s="313"/>
      <c r="CP96" s="313"/>
      <c r="CQ96" s="314"/>
      <c r="CR96" s="314"/>
      <c r="CS96" s="84"/>
      <c r="CT96" s="315">
        <f>CT95-CT97</f>
        <v>22630.439999999991</v>
      </c>
      <c r="CU96" s="313">
        <f>DF95-CU95</f>
        <v>-2100.7600000000002</v>
      </c>
      <c r="CV96" s="313"/>
      <c r="CW96" s="313"/>
      <c r="CX96" s="313"/>
      <c r="CY96" s="313"/>
      <c r="CZ96" s="313"/>
      <c r="DA96" s="313"/>
      <c r="DB96" s="313"/>
      <c r="DC96" s="313"/>
      <c r="DD96" s="313"/>
      <c r="DE96" s="313"/>
      <c r="DF96" s="313"/>
      <c r="DG96" s="316" t="e">
        <f t="shared" ref="DG96" si="374">DG95-DG97</f>
        <v>#REF!</v>
      </c>
      <c r="DH96" s="313"/>
      <c r="DI96" s="313"/>
      <c r="DJ96" s="313"/>
      <c r="DK96" s="313"/>
      <c r="DL96" s="313"/>
      <c r="DM96" s="313"/>
      <c r="DN96" s="313"/>
      <c r="DO96" s="313"/>
      <c r="DP96" s="313"/>
      <c r="DQ96" s="313"/>
      <c r="DR96" s="313"/>
      <c r="DS96" s="313"/>
      <c r="DT96" s="314"/>
      <c r="DU96" s="314"/>
      <c r="DV96" s="314"/>
      <c r="DW96" s="313">
        <f>DW95-DW97</f>
        <v>57795.72</v>
      </c>
      <c r="DX96" s="313"/>
      <c r="DY96" s="313"/>
      <c r="DZ96" s="313"/>
      <c r="EA96" s="313"/>
      <c r="EB96" s="313"/>
      <c r="EC96" s="313"/>
      <c r="ED96" s="313"/>
      <c r="EE96" s="313"/>
      <c r="EF96" s="313"/>
      <c r="EG96" s="313"/>
      <c r="EH96" s="313"/>
      <c r="EI96" s="313"/>
      <c r="EJ96" s="313"/>
      <c r="EK96" s="313">
        <f t="shared" ref="EK96" si="375">EK95-EK97</f>
        <v>31336.460070686608</v>
      </c>
      <c r="EL96" s="313"/>
      <c r="EM96" s="313"/>
      <c r="EN96" s="313"/>
      <c r="EO96" s="313"/>
      <c r="EP96" s="313"/>
      <c r="EQ96" s="313"/>
      <c r="ER96" s="313"/>
      <c r="ES96" s="313"/>
      <c r="ET96" s="313"/>
      <c r="EU96" s="313"/>
      <c r="EV96" s="313"/>
      <c r="EW96" s="313"/>
      <c r="EX96" s="314"/>
      <c r="EY96" s="84"/>
      <c r="EZ96" s="84"/>
      <c r="FA96" s="313">
        <f t="shared" ref="FA96" si="376">FA95-FA97</f>
        <v>493017.74</v>
      </c>
      <c r="FB96" s="313">
        <f>FB95-FM95</f>
        <v>43371.450000000012</v>
      </c>
      <c r="FC96" s="313"/>
      <c r="FD96" s="313"/>
      <c r="FE96" s="313"/>
      <c r="FF96" s="313"/>
      <c r="FG96" s="313"/>
      <c r="FH96" s="313"/>
      <c r="FI96" s="313"/>
      <c r="FJ96" s="313"/>
      <c r="FK96" s="313"/>
      <c r="FL96" s="313"/>
      <c r="FM96" s="313"/>
      <c r="FN96" s="313">
        <f t="shared" ref="FN96:FP96" si="377">FN95-FN97</f>
        <v>229202.2285714476</v>
      </c>
      <c r="FO96" s="313" t="e">
        <f t="shared" si="377"/>
        <v>#REF!</v>
      </c>
      <c r="FP96" s="313" t="e">
        <f t="shared" si="377"/>
        <v>#REF!</v>
      </c>
      <c r="FQ96" s="313"/>
      <c r="FR96" s="313"/>
      <c r="FS96" s="313"/>
      <c r="FT96" s="313"/>
      <c r="FU96" s="313"/>
      <c r="FV96" s="313"/>
      <c r="FW96" s="313"/>
      <c r="FX96" s="313"/>
      <c r="FY96" s="313"/>
      <c r="FZ96" s="313"/>
      <c r="GA96" s="314"/>
      <c r="GB96" s="314"/>
      <c r="GC96" s="314"/>
      <c r="GD96" s="313">
        <f>GD95-GD97</f>
        <v>0</v>
      </c>
      <c r="GE96" s="317">
        <f>GE95-GP95</f>
        <v>0</v>
      </c>
      <c r="GF96" s="317"/>
      <c r="GG96" s="317"/>
      <c r="GH96" s="317"/>
      <c r="GI96" s="317"/>
      <c r="GJ96" s="317"/>
      <c r="GK96" s="317"/>
      <c r="GL96" s="317"/>
      <c r="GM96" s="317"/>
      <c r="GN96" s="317"/>
      <c r="GO96" s="317"/>
      <c r="GP96" s="317"/>
      <c r="GQ96" s="313"/>
      <c r="GR96" s="313"/>
      <c r="GS96" s="313"/>
      <c r="GT96" s="313"/>
      <c r="GU96" s="313"/>
      <c r="GV96" s="314"/>
      <c r="GW96" s="84"/>
      <c r="GX96" s="84"/>
      <c r="GY96" s="313">
        <f t="shared" ref="GY96" si="378">GY95-GY97</f>
        <v>920913.36</v>
      </c>
      <c r="GZ96" s="313">
        <f>GZ95-HK95</f>
        <v>81581.200000000012</v>
      </c>
      <c r="HA96" s="313"/>
      <c r="HB96" s="313"/>
      <c r="HC96" s="313"/>
      <c r="HD96" s="313"/>
      <c r="HE96" s="313"/>
      <c r="HF96" s="313"/>
      <c r="HG96" s="313"/>
      <c r="HH96" s="313"/>
      <c r="HI96" s="313"/>
      <c r="HJ96" s="313"/>
      <c r="HK96" s="313"/>
      <c r="HL96" s="311">
        <f t="shared" ref="HL96" si="379">HL95-HL97</f>
        <v>666618.20625883178</v>
      </c>
      <c r="HM96" s="313" t="e">
        <f>HM95-HM97</f>
        <v>#REF!</v>
      </c>
      <c r="HN96" s="313" t="e">
        <f>HN95-HN97</f>
        <v>#REF!</v>
      </c>
      <c r="HO96" s="313"/>
      <c r="HP96" s="313">
        <v>205536.83174340401</v>
      </c>
      <c r="HQ96" s="313"/>
      <c r="HR96" s="313"/>
      <c r="HS96" s="313"/>
      <c r="HT96" s="313"/>
      <c r="HU96" s="313"/>
      <c r="HV96" s="313"/>
      <c r="HW96" s="313"/>
      <c r="HX96" s="313"/>
      <c r="HY96" s="314"/>
      <c r="HZ96" s="314"/>
      <c r="IA96" s="314"/>
      <c r="IB96" s="315">
        <f>IB95-IB97</f>
        <v>929021.66999999993</v>
      </c>
      <c r="IC96" s="317"/>
      <c r="ID96" s="317"/>
      <c r="IE96" s="316"/>
      <c r="IF96" s="316"/>
      <c r="IG96" s="316"/>
      <c r="IH96" s="316"/>
      <c r="II96" s="316"/>
      <c r="IJ96" s="316"/>
      <c r="IK96" s="316"/>
      <c r="IL96" s="316"/>
      <c r="IM96" s="316"/>
      <c r="IN96" s="316"/>
      <c r="IO96" s="317">
        <f>IO95-IO97</f>
        <v>1680977.911052458</v>
      </c>
      <c r="IP96" s="313" t="e">
        <f t="shared" ref="IP96:IQ96" si="380">IP95-IP97</f>
        <v>#REF!</v>
      </c>
      <c r="IQ96" s="313" t="e">
        <f t="shared" si="380"/>
        <v>#REF!</v>
      </c>
      <c r="IR96" s="313"/>
      <c r="IS96" s="313"/>
      <c r="IT96" s="313"/>
      <c r="IU96" s="313"/>
      <c r="IV96" s="313"/>
      <c r="IW96" s="313"/>
      <c r="IX96" s="313"/>
      <c r="IY96" s="313"/>
      <c r="IZ96" s="313"/>
      <c r="JA96" s="313"/>
      <c r="JB96" s="314"/>
      <c r="JC96" s="314"/>
      <c r="JD96" s="314"/>
      <c r="JE96" s="310">
        <f t="shared" ref="JE96" si="381">JE95-JE97</f>
        <v>20.850000000000364</v>
      </c>
      <c r="JF96" s="313"/>
      <c r="JG96" s="313"/>
      <c r="JH96" s="313"/>
      <c r="JI96" s="313"/>
      <c r="JJ96" s="313"/>
      <c r="JK96" s="313"/>
      <c r="JL96" s="313"/>
      <c r="JM96" s="313"/>
      <c r="JN96" s="313"/>
      <c r="JO96" s="313"/>
      <c r="JP96" s="313"/>
      <c r="JQ96" s="313"/>
      <c r="JR96" s="313">
        <f t="shared" ref="JR96" si="382">JR95-JR97</f>
        <v>6411.3004291323359</v>
      </c>
      <c r="JS96" s="313"/>
      <c r="JT96" s="313"/>
      <c r="JU96" s="313"/>
      <c r="JV96" s="313"/>
      <c r="JW96" s="313"/>
      <c r="JX96" s="313"/>
      <c r="JY96" s="313"/>
      <c r="JZ96" s="313"/>
      <c r="KA96" s="313"/>
      <c r="KB96" s="313"/>
      <c r="KC96" s="313"/>
      <c r="KD96" s="313"/>
      <c r="KE96" s="314"/>
      <c r="KF96" s="314"/>
      <c r="KG96" s="314"/>
      <c r="KH96" s="313">
        <f t="shared" ref="KH96" si="383">KH95-KH97</f>
        <v>241032.17999999993</v>
      </c>
      <c r="KI96" s="313">
        <f>KI95-KT95</f>
        <v>33335.259999999995</v>
      </c>
      <c r="KJ96" s="313"/>
      <c r="KK96" s="313"/>
      <c r="KL96" s="313"/>
      <c r="KM96" s="313"/>
      <c r="KN96" s="313"/>
      <c r="KO96" s="313"/>
      <c r="KP96" s="313"/>
      <c r="KQ96" s="313"/>
      <c r="KR96" s="313"/>
      <c r="KS96" s="313"/>
      <c r="KT96" s="313"/>
      <c r="KU96" s="313">
        <f t="shared" ref="KU96:KW96" si="384">KU95-KU97</f>
        <v>304397.80855768814</v>
      </c>
      <c r="KV96" s="313" t="e">
        <f t="shared" si="384"/>
        <v>#REF!</v>
      </c>
      <c r="KW96" s="313" t="e">
        <f t="shared" si="384"/>
        <v>#REF!</v>
      </c>
      <c r="KX96" s="313"/>
      <c r="KY96" s="313">
        <v>93162.951354530567</v>
      </c>
      <c r="KZ96" s="313"/>
      <c r="LA96" s="313"/>
      <c r="LB96" s="313"/>
      <c r="LC96" s="313"/>
      <c r="LD96" s="313"/>
      <c r="LE96" s="313"/>
      <c r="LF96" s="313"/>
      <c r="LG96" s="313"/>
      <c r="LH96" s="314"/>
      <c r="LI96" s="314"/>
      <c r="LJ96" s="314"/>
      <c r="LK96" s="310" t="e">
        <f>LK95-LK97</f>
        <v>#REF!</v>
      </c>
      <c r="LL96" s="313" t="e">
        <f t="shared" ref="LL96:LO96" si="385">LL95-LL97</f>
        <v>#REF!</v>
      </c>
      <c r="LM96" s="313" t="e">
        <f t="shared" si="385"/>
        <v>#REF!</v>
      </c>
      <c r="LN96" s="313" t="e">
        <f t="shared" si="385"/>
        <v>#REF!</v>
      </c>
      <c r="LO96" s="313" t="e">
        <f t="shared" si="385"/>
        <v>#REF!</v>
      </c>
      <c r="LP96" s="313" t="e">
        <f>LP95-LP97</f>
        <v>#REF!</v>
      </c>
      <c r="LQ96" s="313" t="e">
        <f t="shared" ref="LQ96:LW96" si="386">LQ95-LQ97</f>
        <v>#REF!</v>
      </c>
      <c r="LR96" s="313" t="e">
        <f t="shared" si="386"/>
        <v>#REF!</v>
      </c>
      <c r="LS96" s="313" t="e">
        <f t="shared" si="386"/>
        <v>#REF!</v>
      </c>
      <c r="LT96" s="313" t="e">
        <f t="shared" si="386"/>
        <v>#REF!</v>
      </c>
      <c r="LU96" s="313" t="e">
        <f>LU95-LU97</f>
        <v>#REF!</v>
      </c>
      <c r="LV96" s="313" t="e">
        <f t="shared" si="386"/>
        <v>#REF!</v>
      </c>
      <c r="LW96" s="313" t="e">
        <f t="shared" si="386"/>
        <v>#REF!</v>
      </c>
      <c r="LX96" s="313"/>
      <c r="LY96" s="313" t="e">
        <f t="shared" ref="LY96:MJ96" si="387">LY95-LY97</f>
        <v>#REF!</v>
      </c>
      <c r="LZ96" s="313" t="e">
        <f t="shared" si="387"/>
        <v>#REF!</v>
      </c>
      <c r="MA96" s="313" t="e">
        <f t="shared" si="387"/>
        <v>#REF!</v>
      </c>
      <c r="MB96" s="313" t="e">
        <f t="shared" si="387"/>
        <v>#REF!</v>
      </c>
      <c r="MC96" s="313" t="e">
        <f t="shared" si="387"/>
        <v>#REF!</v>
      </c>
      <c r="MD96" s="313">
        <f>MD95</f>
        <v>0</v>
      </c>
      <c r="ME96" s="313" t="e">
        <f t="shared" si="387"/>
        <v>#REF!</v>
      </c>
      <c r="MF96" s="313" t="e">
        <f t="shared" si="387"/>
        <v>#REF!</v>
      </c>
      <c r="MG96" s="313" t="e">
        <f t="shared" si="387"/>
        <v>#REF!</v>
      </c>
      <c r="MH96" s="313" t="e">
        <f t="shared" si="387"/>
        <v>#REF!</v>
      </c>
      <c r="MI96" s="313" t="e">
        <f t="shared" si="387"/>
        <v>#REF!</v>
      </c>
      <c r="MJ96" s="313" t="e">
        <f t="shared" si="387"/>
        <v>#REF!</v>
      </c>
      <c r="MK96" s="314"/>
      <c r="ML96" s="314"/>
      <c r="MM96" s="314"/>
      <c r="MN96" s="310">
        <f t="shared" ref="MN96" si="388">MN95-MN97</f>
        <v>2361491.9000000004</v>
      </c>
      <c r="MO96" s="313"/>
      <c r="MP96" s="313"/>
      <c r="MQ96" s="313"/>
      <c r="MR96" s="313"/>
      <c r="MS96" s="313"/>
      <c r="MT96" s="313"/>
      <c r="MU96" s="313"/>
      <c r="MV96" s="313"/>
      <c r="MW96" s="313"/>
      <c r="MX96" s="313"/>
      <c r="MY96" s="313"/>
      <c r="MZ96" s="313"/>
      <c r="NA96" s="313">
        <f t="shared" ref="NA96" si="389">NA95-NA97</f>
        <v>3396897.498835722</v>
      </c>
      <c r="NB96" s="313"/>
      <c r="NC96" s="313"/>
      <c r="ND96" s="313"/>
      <c r="NE96" s="313">
        <v>377468.11937939335</v>
      </c>
      <c r="NF96" s="313"/>
      <c r="NG96" s="313"/>
      <c r="NH96" s="313"/>
      <c r="NI96" s="313"/>
      <c r="NJ96" s="313"/>
      <c r="NK96" s="313"/>
      <c r="NL96" s="313"/>
      <c r="NM96" s="313"/>
      <c r="NN96" s="314"/>
      <c r="NO96" s="314"/>
      <c r="NP96" s="84"/>
      <c r="NQ96" s="310">
        <f>NQ95-NQ97</f>
        <v>322832.68000000005</v>
      </c>
      <c r="NR96" s="313">
        <f>NR95-NR97</f>
        <v>1121797.4199999997</v>
      </c>
      <c r="NS96" s="312"/>
      <c r="NT96" s="312"/>
      <c r="NU96" s="312"/>
      <c r="NV96" s="313">
        <f t="shared" ref="NV96" si="390">NV95-NV97</f>
        <v>316885.1399999999</v>
      </c>
      <c r="NW96" s="313">
        <f>NW95-OH95</f>
        <v>28857.309999999994</v>
      </c>
      <c r="NX96" s="313"/>
      <c r="NY96" s="313"/>
      <c r="NZ96" s="313"/>
      <c r="OA96" s="313"/>
      <c r="OB96" s="313"/>
      <c r="OC96" s="313"/>
      <c r="OD96" s="313"/>
      <c r="OE96" s="313"/>
      <c r="OF96" s="313"/>
      <c r="OG96" s="313"/>
      <c r="OH96" s="313"/>
      <c r="OI96" s="313">
        <f>OI95-OI97</f>
        <v>0</v>
      </c>
      <c r="OJ96" s="313"/>
      <c r="OK96" s="313"/>
      <c r="OL96" s="313"/>
      <c r="OM96" s="313"/>
      <c r="ON96" s="313"/>
      <c r="OO96" s="313"/>
      <c r="OP96" s="313"/>
      <c r="OQ96" s="313"/>
      <c r="OR96" s="313"/>
      <c r="OS96" s="313"/>
      <c r="OT96" s="313"/>
      <c r="OU96" s="313"/>
      <c r="OV96" s="314"/>
      <c r="OW96" s="314"/>
      <c r="OX96" s="314"/>
      <c r="OY96" s="313">
        <f t="shared" ref="OY96" si="391">OY95-OY97</f>
        <v>433329.03999999986</v>
      </c>
      <c r="OZ96" s="313"/>
      <c r="PA96" s="313"/>
      <c r="PB96" s="313"/>
      <c r="PC96" s="313"/>
      <c r="PD96" s="313"/>
      <c r="PE96" s="313"/>
      <c r="PF96" s="313"/>
      <c r="PG96" s="313"/>
      <c r="PH96" s="313"/>
      <c r="PI96" s="313"/>
      <c r="PJ96" s="313"/>
      <c r="PK96" s="313"/>
      <c r="PL96" s="313" t="e">
        <f t="shared" ref="PL96:PN96" si="392">PL95-PL97</f>
        <v>#REF!</v>
      </c>
      <c r="PM96" s="313" t="e">
        <f t="shared" si="392"/>
        <v>#REF!</v>
      </c>
      <c r="PN96" s="313" t="e">
        <f t="shared" si="392"/>
        <v>#REF!</v>
      </c>
      <c r="PO96" s="313"/>
      <c r="PP96" s="313"/>
      <c r="PQ96" s="313"/>
      <c r="PR96" s="313"/>
      <c r="PS96" s="313"/>
      <c r="PT96" s="313"/>
      <c r="PU96" s="313"/>
      <c r="PV96" s="313"/>
      <c r="PW96" s="313"/>
      <c r="PX96" s="313"/>
      <c r="PY96" s="314"/>
      <c r="PZ96" s="314"/>
      <c r="QA96" s="314"/>
      <c r="QB96" s="313">
        <f t="shared" ref="QB96" si="393">QB95-QB97</f>
        <v>69494.259999999995</v>
      </c>
      <c r="QC96" s="313"/>
      <c r="QD96" s="313"/>
      <c r="QE96" s="313"/>
      <c r="QF96" s="313"/>
      <c r="QG96" s="313"/>
      <c r="QH96" s="313"/>
      <c r="QI96" s="313"/>
      <c r="QJ96" s="313"/>
      <c r="QK96" s="313"/>
      <c r="QL96" s="313"/>
      <c r="QM96" s="313"/>
      <c r="QN96" s="313"/>
      <c r="QO96" s="313">
        <f t="shared" ref="QO96" si="394">QO95-QO97</f>
        <v>138936.00999999998</v>
      </c>
      <c r="QP96" s="313"/>
      <c r="QQ96" s="313"/>
      <c r="QR96" s="313"/>
      <c r="QS96" s="313"/>
      <c r="QT96" s="313"/>
      <c r="QU96" s="313"/>
      <c r="QV96" s="313"/>
      <c r="QW96" s="313"/>
      <c r="QX96" s="313"/>
      <c r="QY96" s="313"/>
      <c r="QZ96" s="313"/>
      <c r="RA96" s="313"/>
      <c r="RB96" s="314"/>
      <c r="RC96" s="314"/>
      <c r="RD96" s="314"/>
      <c r="TL96" s="318"/>
      <c r="WT96" s="310"/>
      <c r="WU96" s="310"/>
      <c r="WV96" s="310"/>
      <c r="WW96" s="310"/>
      <c r="WX96" s="310"/>
      <c r="WY96" s="310"/>
      <c r="WZ96" s="310"/>
      <c r="XA96" s="310"/>
      <c r="XB96" s="310"/>
      <c r="XC96" s="310"/>
      <c r="XD96" s="310"/>
      <c r="XE96" s="310"/>
      <c r="XF96" s="310"/>
      <c r="XG96" s="311">
        <f>XG95-XG97</f>
        <v>2326042.2368728584</v>
      </c>
      <c r="XH96" s="311"/>
      <c r="XI96" s="311"/>
      <c r="XJ96" s="311"/>
      <c r="XK96" s="311"/>
      <c r="XL96" s="311"/>
      <c r="XM96" s="311"/>
      <c r="XN96" s="311"/>
      <c r="XO96" s="311"/>
      <c r="XP96" s="311"/>
      <c r="XQ96" s="311"/>
      <c r="XR96" s="311"/>
      <c r="XS96" s="311"/>
      <c r="XW96" s="310"/>
      <c r="XX96" s="311"/>
      <c r="XY96" s="311"/>
      <c r="XZ96" s="311"/>
      <c r="YA96" s="311"/>
      <c r="YB96" s="311"/>
      <c r="YC96" s="311"/>
      <c r="YD96" s="311"/>
      <c r="YE96" s="311"/>
      <c r="YF96" s="311"/>
      <c r="YG96" s="311"/>
      <c r="YH96" s="311"/>
      <c r="YI96" s="311"/>
      <c r="YJ96" s="313">
        <f t="shared" ref="YJ96" si="395">YJ95-YJ97</f>
        <v>1119082.5281401998</v>
      </c>
      <c r="YN96" s="319"/>
      <c r="YO96" s="319"/>
      <c r="YP96" s="319"/>
      <c r="YQ96" s="319"/>
      <c r="YR96" s="319"/>
      <c r="YS96" s="319"/>
      <c r="YT96" s="319"/>
      <c r="YU96" s="319"/>
      <c r="YV96" s="319"/>
      <c r="YW96" s="319"/>
      <c r="YZ96" s="310">
        <f>YZ95-YZ97</f>
        <v>-10991.919999999984</v>
      </c>
      <c r="ZA96" s="310">
        <f t="shared" ref="ZA96:ZM96" si="396">ZA95-ZA97</f>
        <v>33405.289999999994</v>
      </c>
      <c r="ZB96" s="310">
        <f t="shared" si="396"/>
        <v>33405.289999999994</v>
      </c>
      <c r="ZC96" s="310"/>
      <c r="ZD96" s="310"/>
      <c r="ZE96" s="310"/>
      <c r="ZF96" s="310"/>
      <c r="ZG96" s="310"/>
      <c r="ZH96" s="310"/>
      <c r="ZI96" s="310"/>
      <c r="ZJ96" s="310"/>
      <c r="ZK96" s="310"/>
      <c r="ZL96" s="310"/>
      <c r="ZM96" s="313">
        <f t="shared" si="396"/>
        <v>779033.74330468383</v>
      </c>
      <c r="AAC96" s="310">
        <f>AAC95-AAC97</f>
        <v>17370.470000000016</v>
      </c>
      <c r="AAD96" s="310">
        <f t="shared" ref="AAD96:AAP96" si="397">AAD95-AAD97</f>
        <v>6190.3600000000006</v>
      </c>
      <c r="AAE96" s="310">
        <f t="shared" si="397"/>
        <v>6190.3600000000006</v>
      </c>
      <c r="AAF96" s="310"/>
      <c r="AAG96" s="310"/>
      <c r="AAH96" s="310"/>
      <c r="AAI96" s="310"/>
      <c r="AAJ96" s="310"/>
      <c r="AAK96" s="310"/>
      <c r="AAL96" s="310"/>
      <c r="AAM96" s="310"/>
      <c r="AAN96" s="310"/>
      <c r="AAO96" s="310"/>
      <c r="AAP96" s="313">
        <f t="shared" si="397"/>
        <v>56261.926822052817</v>
      </c>
      <c r="ABF96" s="310">
        <f>ABF95-ABF97</f>
        <v>5812.5399999999991</v>
      </c>
      <c r="ABG96" s="310">
        <f t="shared" ref="ABG96:ABS96" si="398">ABG95-ABG97</f>
        <v>1360.6100000000013</v>
      </c>
      <c r="ABH96" s="310">
        <f t="shared" si="398"/>
        <v>1360.6100000000013</v>
      </c>
      <c r="ABI96" s="310"/>
      <c r="ABJ96" s="310"/>
      <c r="ABK96" s="310"/>
      <c r="ABL96" s="310"/>
      <c r="ABM96" s="310"/>
      <c r="ABN96" s="310"/>
      <c r="ABO96" s="310"/>
      <c r="ABP96" s="310"/>
      <c r="ABQ96" s="310"/>
      <c r="ABR96" s="310"/>
      <c r="ABS96" s="313">
        <f t="shared" si="398"/>
        <v>38696.237690000009</v>
      </c>
      <c r="ABV96" s="319"/>
      <c r="ABW96" s="319"/>
      <c r="ABX96" s="319"/>
      <c r="ABY96" s="319"/>
      <c r="ABZ96" s="319"/>
      <c r="ACA96" s="319"/>
      <c r="ACB96" s="319"/>
      <c r="ACC96" s="319"/>
      <c r="ACD96" s="319"/>
      <c r="ACE96" s="319"/>
      <c r="ACI96" s="320">
        <f>ACI95-ACI97</f>
        <v>685511.70000000054</v>
      </c>
      <c r="ACJ96" s="320">
        <v>808468.98070699547</v>
      </c>
      <c r="ACN96" s="320">
        <f>ACN95-ACN97</f>
        <v>45413.089999999967</v>
      </c>
      <c r="ADA96" s="320">
        <f>ADA95-ADA97</f>
        <v>-149452.89647090167</v>
      </c>
      <c r="ADE96" s="319"/>
      <c r="ADF96" s="319"/>
      <c r="ADG96" s="319"/>
      <c r="ADH96" s="319"/>
      <c r="ADI96" s="319"/>
      <c r="ADJ96" s="319"/>
      <c r="ADK96" s="319"/>
      <c r="ADL96" s="319"/>
      <c r="ADM96" s="319"/>
      <c r="ADQ96" s="310"/>
      <c r="ADR96" s="310"/>
      <c r="ADS96" s="310"/>
      <c r="ADT96" s="310"/>
      <c r="ADU96" s="310"/>
      <c r="ADV96" s="310"/>
      <c r="ADW96" s="310"/>
      <c r="ADX96" s="310"/>
      <c r="ADY96" s="310"/>
      <c r="ADZ96" s="310"/>
      <c r="AEA96" s="310"/>
      <c r="AEB96" s="310"/>
      <c r="AEC96" s="310"/>
      <c r="AED96" s="311"/>
      <c r="AET96" s="320">
        <f>AET95-AET97</f>
        <v>0</v>
      </c>
      <c r="AFW96" s="178">
        <f>1596080.27+1594986.01+1594187.34+1592285.54+1596671.45+1595930.36+1927983.09+1926888.75+1927603.6+1927328.15</f>
        <v>17279944.559999999</v>
      </c>
      <c r="AFX96" s="178">
        <f>2753730.82+2211736.47+1963634.22+1806602.31+1845660.72+1835353.52+1850824.77+2114555.33+1861400.29+1911044.1+17976.51</f>
        <v>20172519.060000002</v>
      </c>
      <c r="AGG96" s="321"/>
    </row>
    <row r="97" spans="5:863" x14ac:dyDescent="0.25">
      <c r="E97" s="318" t="e">
        <f>E95-#REF!-#REF!</f>
        <v>#REF!</v>
      </c>
      <c r="F97" s="310">
        <v>1933912.96</v>
      </c>
      <c r="G97" s="322">
        <v>1662223.28</v>
      </c>
      <c r="H97" s="312"/>
      <c r="I97" s="312"/>
      <c r="J97" s="312"/>
      <c r="K97" s="323">
        <f>SUM(L97:M97)</f>
        <v>0</v>
      </c>
      <c r="L97" s="313"/>
      <c r="M97" s="313"/>
      <c r="N97" s="313"/>
      <c r="O97" s="313"/>
      <c r="P97" s="313"/>
      <c r="Q97" s="313"/>
      <c r="R97" s="313"/>
      <c r="S97" s="313"/>
      <c r="T97" s="313"/>
      <c r="U97" s="313"/>
      <c r="V97" s="313"/>
      <c r="W97" s="313"/>
      <c r="X97" s="81"/>
      <c r="Y97" s="313"/>
      <c r="Z97" s="313"/>
      <c r="AA97" s="313"/>
      <c r="AB97" s="313"/>
      <c r="AC97" s="313"/>
      <c r="AD97" s="313"/>
      <c r="AE97" s="313"/>
      <c r="AF97" s="313"/>
      <c r="AG97" s="313"/>
      <c r="AH97" s="313"/>
      <c r="AI97" s="313"/>
      <c r="AJ97" s="313"/>
      <c r="AK97" s="313"/>
      <c r="AL97" s="80"/>
      <c r="AM97" s="80"/>
      <c r="AN97" s="323">
        <f>SUM(AO97:AP97)</f>
        <v>0</v>
      </c>
      <c r="AO97" s="313"/>
      <c r="AP97" s="313"/>
      <c r="AQ97" s="313"/>
      <c r="AR97" s="313"/>
      <c r="AS97" s="313"/>
      <c r="AT97" s="313"/>
      <c r="AU97" s="313"/>
      <c r="AV97" s="313"/>
      <c r="AW97" s="313"/>
      <c r="AX97" s="313"/>
      <c r="AY97" s="313"/>
      <c r="AZ97" s="313"/>
      <c r="BA97" s="324">
        <v>106063.65</v>
      </c>
      <c r="BB97" s="313"/>
      <c r="BC97" s="313"/>
      <c r="BD97" s="313"/>
      <c r="BE97" s="313"/>
      <c r="BF97" s="313"/>
      <c r="BG97" s="313"/>
      <c r="BH97" s="313"/>
      <c r="BI97" s="313"/>
      <c r="BJ97" s="313"/>
      <c r="BK97" s="313"/>
      <c r="BL97" s="313"/>
      <c r="BM97" s="313"/>
      <c r="BN97" s="313"/>
      <c r="BO97" s="80"/>
      <c r="BP97" s="313"/>
      <c r="BQ97" s="323">
        <f>SUM(BR97:BS97)</f>
        <v>0</v>
      </c>
      <c r="BR97" s="313"/>
      <c r="BS97" s="313"/>
      <c r="BT97" s="313"/>
      <c r="BU97" s="313"/>
      <c r="BV97" s="313"/>
      <c r="BW97" s="313"/>
      <c r="BX97" s="313"/>
      <c r="BY97" s="313"/>
      <c r="BZ97" s="313"/>
      <c r="CA97" s="313"/>
      <c r="CB97" s="313"/>
      <c r="CC97" s="313"/>
      <c r="CD97" s="324"/>
      <c r="CE97" s="313"/>
      <c r="CF97" s="313"/>
      <c r="CG97" s="313"/>
      <c r="CH97" s="313"/>
      <c r="CI97" s="313"/>
      <c r="CJ97" s="313"/>
      <c r="CK97" s="313"/>
      <c r="CL97" s="313"/>
      <c r="CM97" s="313"/>
      <c r="CN97" s="313"/>
      <c r="CO97" s="313"/>
      <c r="CP97" s="313"/>
      <c r="CQ97" s="313"/>
      <c r="CR97" s="313"/>
      <c r="CS97" s="80"/>
      <c r="CT97" s="323">
        <f>SUM(CU97:CV97)</f>
        <v>0</v>
      </c>
      <c r="CU97" s="313"/>
      <c r="CV97" s="313"/>
      <c r="CW97" s="313"/>
      <c r="CX97" s="313"/>
      <c r="CY97" s="313"/>
      <c r="CZ97" s="313"/>
      <c r="DA97" s="313"/>
      <c r="DB97" s="313"/>
      <c r="DC97" s="313"/>
      <c r="DD97" s="313"/>
      <c r="DE97" s="313"/>
      <c r="DF97" s="313"/>
      <c r="DG97" s="322" t="e">
        <f>#REF!+#REF!+#REF!+#REF!+#REF!+#REF!+#REF!+#REF!+DH97+DI97</f>
        <v>#REF!</v>
      </c>
      <c r="DH97" s="313"/>
      <c r="DI97" s="313"/>
      <c r="DJ97" s="313"/>
      <c r="DK97" s="313"/>
      <c r="DL97" s="313"/>
      <c r="DM97" s="313"/>
      <c r="DN97" s="313"/>
      <c r="DO97" s="313"/>
      <c r="DP97" s="313"/>
      <c r="DQ97" s="313"/>
      <c r="DR97" s="313"/>
      <c r="DS97" s="313"/>
      <c r="DT97" s="313"/>
      <c r="DU97" s="313"/>
      <c r="DV97" s="313"/>
      <c r="DW97" s="324">
        <f>SUM(DX97:DY97)</f>
        <v>0</v>
      </c>
      <c r="DX97" s="313"/>
      <c r="DY97" s="313"/>
      <c r="DZ97" s="313"/>
      <c r="EA97" s="313"/>
      <c r="EB97" s="313"/>
      <c r="EC97" s="313"/>
      <c r="ED97" s="313"/>
      <c r="EE97" s="313"/>
      <c r="EF97" s="313"/>
      <c r="EG97" s="313"/>
      <c r="EH97" s="313"/>
      <c r="EI97" s="313"/>
      <c r="EJ97" s="313"/>
      <c r="EK97" s="324">
        <v>28512.48</v>
      </c>
      <c r="EL97" s="313"/>
      <c r="EM97" s="313"/>
      <c r="EN97" s="313"/>
      <c r="EO97" s="313"/>
      <c r="EP97" s="313"/>
      <c r="EQ97" s="313"/>
      <c r="ER97" s="313"/>
      <c r="ES97" s="313"/>
      <c r="ET97" s="313"/>
      <c r="EU97" s="313"/>
      <c r="EV97" s="313"/>
      <c r="EW97" s="313"/>
      <c r="EX97" s="313"/>
      <c r="EY97" s="80"/>
      <c r="EZ97" s="80"/>
      <c r="FA97" s="324">
        <f>SUM(FB97:FC97)</f>
        <v>0</v>
      </c>
      <c r="FB97" s="313"/>
      <c r="FC97" s="313"/>
      <c r="FD97" s="313"/>
      <c r="FE97" s="313"/>
      <c r="FF97" s="313"/>
      <c r="FG97" s="313"/>
      <c r="FH97" s="313"/>
      <c r="FI97" s="313"/>
      <c r="FJ97" s="313"/>
      <c r="FK97" s="313"/>
      <c r="FL97" s="313"/>
      <c r="FM97" s="313"/>
      <c r="FN97" s="324">
        <v>284715.33</v>
      </c>
      <c r="FO97" s="313" t="e">
        <f>#REF!</f>
        <v>#REF!</v>
      </c>
      <c r="FP97" s="313" t="e">
        <f>#REF!</f>
        <v>#REF!</v>
      </c>
      <c r="FQ97" s="313"/>
      <c r="FR97" s="313"/>
      <c r="FS97" s="313"/>
      <c r="FT97" s="313"/>
      <c r="FU97" s="313"/>
      <c r="FV97" s="313"/>
      <c r="FW97" s="313"/>
      <c r="FX97" s="313"/>
      <c r="FY97" s="313"/>
      <c r="FZ97" s="313"/>
      <c r="GA97" s="313"/>
      <c r="GB97" s="313"/>
      <c r="GC97" s="313"/>
      <c r="GD97" s="324">
        <f>SUM(GE97:GF97)</f>
        <v>0</v>
      </c>
      <c r="GE97" s="313"/>
      <c r="GF97" s="313"/>
      <c r="GG97" s="313"/>
      <c r="GH97" s="313"/>
      <c r="GI97" s="313"/>
      <c r="GJ97" s="313"/>
      <c r="GK97" s="313"/>
      <c r="GL97" s="313"/>
      <c r="GM97" s="313"/>
      <c r="GN97" s="313"/>
      <c r="GO97" s="313"/>
      <c r="GP97" s="313"/>
      <c r="GQ97" s="324"/>
      <c r="GR97" s="313"/>
      <c r="GS97" s="313"/>
      <c r="GT97" s="313"/>
      <c r="GU97" s="313"/>
      <c r="GV97" s="313"/>
      <c r="GW97" s="80"/>
      <c r="GX97" s="80"/>
      <c r="GY97" s="324">
        <f>SUM(GZ97:HA97)</f>
        <v>0</v>
      </c>
      <c r="GZ97" s="313"/>
      <c r="HA97" s="313"/>
      <c r="HB97" s="313"/>
      <c r="HC97" s="313"/>
      <c r="HD97" s="313"/>
      <c r="HE97" s="313"/>
      <c r="HF97" s="313"/>
      <c r="HG97" s="313"/>
      <c r="HH97" s="313"/>
      <c r="HI97" s="313"/>
      <c r="HJ97" s="313"/>
      <c r="HK97" s="313"/>
      <c r="HL97" s="322">
        <v>523721.82</v>
      </c>
      <c r="HM97" s="313" t="e">
        <f>#REF!</f>
        <v>#REF!</v>
      </c>
      <c r="HN97" s="313" t="e">
        <f>#REF!</f>
        <v>#REF!</v>
      </c>
      <c r="HO97" s="313"/>
      <c r="HP97" s="313"/>
      <c r="HQ97" s="313"/>
      <c r="HR97" s="313"/>
      <c r="HS97" s="313"/>
      <c r="HT97" s="313"/>
      <c r="HU97" s="313"/>
      <c r="HV97" s="313"/>
      <c r="HW97" s="313"/>
      <c r="HX97" s="313"/>
      <c r="HY97" s="313"/>
      <c r="HZ97" s="313"/>
      <c r="IA97" s="313"/>
      <c r="IB97" s="323">
        <v>383822.73</v>
      </c>
      <c r="IC97" s="313"/>
      <c r="ID97" s="313"/>
      <c r="IE97" s="313"/>
      <c r="IF97" s="313"/>
      <c r="IG97" s="313"/>
      <c r="IH97" s="313"/>
      <c r="II97" s="313"/>
      <c r="IJ97" s="313"/>
      <c r="IK97" s="313"/>
      <c r="IL97" s="313"/>
      <c r="IM97" s="313"/>
      <c r="IN97" s="313"/>
      <c r="IO97" s="324">
        <v>378301.63</v>
      </c>
      <c r="IP97" s="313" t="e">
        <f>#REF!</f>
        <v>#REF!</v>
      </c>
      <c r="IQ97" s="313" t="e">
        <f>#REF!</f>
        <v>#REF!</v>
      </c>
      <c r="IR97" s="313"/>
      <c r="IS97" s="313"/>
      <c r="IT97" s="313"/>
      <c r="IU97" s="313"/>
      <c r="IV97" s="313"/>
      <c r="IW97" s="313"/>
      <c r="IX97" s="313"/>
      <c r="IY97" s="313"/>
      <c r="IZ97" s="313"/>
      <c r="JA97" s="313"/>
      <c r="JB97" s="313"/>
      <c r="JC97" s="313"/>
      <c r="JD97" s="313"/>
      <c r="JE97" s="323">
        <v>10072.049999999999</v>
      </c>
      <c r="JF97" s="313"/>
      <c r="JG97" s="313"/>
      <c r="JH97" s="313"/>
      <c r="JI97" s="313"/>
      <c r="JJ97" s="313"/>
      <c r="JK97" s="313"/>
      <c r="JL97" s="313"/>
      <c r="JM97" s="313"/>
      <c r="JN97" s="313"/>
      <c r="JO97" s="313"/>
      <c r="JP97" s="313"/>
      <c r="JQ97" s="313"/>
      <c r="JR97" s="324">
        <v>9854.33</v>
      </c>
      <c r="JS97" s="313"/>
      <c r="JT97" s="313"/>
      <c r="JU97" s="313"/>
      <c r="JV97" s="313"/>
      <c r="JW97" s="313"/>
      <c r="JX97" s="313"/>
      <c r="JY97" s="313"/>
      <c r="JZ97" s="313"/>
      <c r="KA97" s="313"/>
      <c r="KB97" s="313"/>
      <c r="KC97" s="313"/>
      <c r="KD97" s="313"/>
      <c r="KE97" s="313"/>
      <c r="KF97" s="313"/>
      <c r="KG97" s="313"/>
      <c r="KH97" s="323">
        <v>137742.06</v>
      </c>
      <c r="KI97" s="313"/>
      <c r="KJ97" s="313"/>
      <c r="KK97" s="313"/>
      <c r="KL97" s="313"/>
      <c r="KM97" s="313"/>
      <c r="KN97" s="313"/>
      <c r="KO97" s="313"/>
      <c r="KP97" s="313"/>
      <c r="KQ97" s="313"/>
      <c r="KR97" s="313"/>
      <c r="KS97" s="313"/>
      <c r="KT97" s="313"/>
      <c r="KU97" s="324">
        <v>223892.54</v>
      </c>
      <c r="KV97" s="313" t="e">
        <f>#REF!</f>
        <v>#REF!</v>
      </c>
      <c r="KW97" s="313" t="e">
        <f>#REF!</f>
        <v>#REF!</v>
      </c>
      <c r="KX97" s="313"/>
      <c r="KY97" s="313"/>
      <c r="KZ97" s="313"/>
      <c r="LA97" s="313"/>
      <c r="LB97" s="313"/>
      <c r="LC97" s="313"/>
      <c r="LD97" s="313"/>
      <c r="LE97" s="313"/>
      <c r="LF97" s="313"/>
      <c r="LG97" s="313"/>
      <c r="LH97" s="313"/>
      <c r="LI97" s="313"/>
      <c r="LJ97" s="313"/>
      <c r="LK97" s="323" t="e">
        <f>SUM(LL97:LW97)</f>
        <v>#REF!</v>
      </c>
      <c r="LL97" s="313" t="e">
        <f>#REF!</f>
        <v>#REF!</v>
      </c>
      <c r="LM97" s="313" t="e">
        <f>#REF!</f>
        <v>#REF!</v>
      </c>
      <c r="LN97" s="313" t="e">
        <f>#REF!</f>
        <v>#REF!</v>
      </c>
      <c r="LO97" s="313" t="e">
        <f>#REF!</f>
        <v>#REF!</v>
      </c>
      <c r="LP97" s="313" t="e">
        <f>#REF!</f>
        <v>#REF!</v>
      </c>
      <c r="LQ97" s="313" t="e">
        <f>#REF!</f>
        <v>#REF!</v>
      </c>
      <c r="LR97" s="313" t="e">
        <f>#REF!</f>
        <v>#REF!</v>
      </c>
      <c r="LS97" s="313" t="e">
        <f>#REF!</f>
        <v>#REF!</v>
      </c>
      <c r="LT97" s="313" t="e">
        <f>#REF!</f>
        <v>#REF!</v>
      </c>
      <c r="LU97" s="313" t="e">
        <f>#REF!</f>
        <v>#REF!</v>
      </c>
      <c r="LV97" s="313" t="e">
        <f>#REF!</f>
        <v>#REF!</v>
      </c>
      <c r="LW97" s="313" t="e">
        <f>#REF!</f>
        <v>#REF!</v>
      </c>
      <c r="LX97" s="324" t="e">
        <f>SUM(LY97:MJ97)</f>
        <v>#REF!</v>
      </c>
      <c r="LY97" s="313" t="e">
        <f>#REF!</f>
        <v>#REF!</v>
      </c>
      <c r="LZ97" s="313" t="e">
        <f>#REF!</f>
        <v>#REF!</v>
      </c>
      <c r="MA97" s="313" t="e">
        <f>#REF!</f>
        <v>#REF!</v>
      </c>
      <c r="MB97" s="313" t="e">
        <f>#REF!</f>
        <v>#REF!</v>
      </c>
      <c r="MC97" s="313" t="e">
        <f>#REF!</f>
        <v>#REF!</v>
      </c>
      <c r="MD97" s="313" t="e">
        <f>#REF!</f>
        <v>#REF!</v>
      </c>
      <c r="ME97" s="313" t="e">
        <f>#REF!</f>
        <v>#REF!</v>
      </c>
      <c r="MF97" s="313" t="e">
        <f>#REF!</f>
        <v>#REF!</v>
      </c>
      <c r="MG97" s="313" t="e">
        <f>#REF!</f>
        <v>#REF!</v>
      </c>
      <c r="MH97" s="313" t="e">
        <f>#REF!</f>
        <v>#REF!</v>
      </c>
      <c r="MI97" s="313" t="e">
        <f>#REF!</f>
        <v>#REF!</v>
      </c>
      <c r="MJ97" s="313" t="e">
        <f>#REF!</f>
        <v>#REF!</v>
      </c>
      <c r="MK97" s="313"/>
      <c r="ML97" s="313"/>
      <c r="MM97" s="313"/>
      <c r="MN97" s="323">
        <v>1338783.32</v>
      </c>
      <c r="MO97" s="313"/>
      <c r="MP97" s="313"/>
      <c r="MQ97" s="313"/>
      <c r="MR97" s="313"/>
      <c r="MS97" s="313"/>
      <c r="MT97" s="313"/>
      <c r="MU97" s="313"/>
      <c r="MV97" s="313"/>
      <c r="MW97" s="313"/>
      <c r="MX97" s="313"/>
      <c r="MY97" s="313"/>
      <c r="MZ97" s="313"/>
      <c r="NA97" s="324">
        <v>1486359.39</v>
      </c>
      <c r="NB97" s="313"/>
      <c r="NC97" s="313"/>
      <c r="ND97" s="313"/>
      <c r="NE97" s="313"/>
      <c r="NF97" s="313"/>
      <c r="NG97" s="313"/>
      <c r="NH97" s="313"/>
      <c r="NI97" s="313"/>
      <c r="NJ97" s="313"/>
      <c r="NK97" s="313"/>
      <c r="NL97" s="313"/>
      <c r="NM97" s="313"/>
      <c r="NN97" s="313"/>
      <c r="NO97" s="313"/>
      <c r="NP97" s="80"/>
      <c r="NQ97" s="323">
        <v>1047894.88</v>
      </c>
      <c r="NR97" s="324">
        <v>456626.93</v>
      </c>
      <c r="NS97" s="324"/>
      <c r="NT97" s="324"/>
      <c r="NU97" s="324"/>
      <c r="NV97" s="324">
        <f>SUM(NW97:NX97)</f>
        <v>0</v>
      </c>
      <c r="NW97" s="313"/>
      <c r="NX97" s="313"/>
      <c r="NY97" s="313"/>
      <c r="NZ97" s="313"/>
      <c r="OA97" s="313"/>
      <c r="OB97" s="313"/>
      <c r="OC97" s="313"/>
      <c r="OD97" s="313"/>
      <c r="OE97" s="313"/>
      <c r="OF97" s="313"/>
      <c r="OG97" s="313"/>
      <c r="OH97" s="313"/>
      <c r="OI97" s="324">
        <f>OI95</f>
        <v>416085.12</v>
      </c>
      <c r="OJ97" s="313"/>
      <c r="OK97" s="313"/>
      <c r="OL97" s="313"/>
      <c r="OM97" s="313"/>
      <c r="ON97" s="313"/>
      <c r="OO97" s="313"/>
      <c r="OP97" s="313"/>
      <c r="OQ97" s="313"/>
      <c r="OR97" s="313"/>
      <c r="OS97" s="313"/>
      <c r="OT97" s="313"/>
      <c r="OU97" s="313"/>
      <c r="OV97" s="313"/>
      <c r="OW97" s="313"/>
      <c r="OX97" s="313"/>
      <c r="OY97" s="324">
        <f>SUM(OZ97:PA97)</f>
        <v>0</v>
      </c>
      <c r="OZ97" s="313"/>
      <c r="PA97" s="313"/>
      <c r="PB97" s="313"/>
      <c r="PC97" s="313"/>
      <c r="PD97" s="313"/>
      <c r="PE97" s="313"/>
      <c r="PF97" s="313"/>
      <c r="PG97" s="313"/>
      <c r="PH97" s="313"/>
      <c r="PI97" s="313"/>
      <c r="PJ97" s="313"/>
      <c r="PK97" s="313"/>
      <c r="PL97" s="324" t="e">
        <f>SUM(PM97:PN97)</f>
        <v>#REF!</v>
      </c>
      <c r="PM97" s="313" t="e">
        <f>#REF!</f>
        <v>#REF!</v>
      </c>
      <c r="PN97" s="313" t="e">
        <f>#REF!</f>
        <v>#REF!</v>
      </c>
      <c r="PO97" s="313"/>
      <c r="PP97" s="313"/>
      <c r="PQ97" s="313"/>
      <c r="PR97" s="313"/>
      <c r="PS97" s="313"/>
      <c r="PT97" s="313"/>
      <c r="PU97" s="313"/>
      <c r="PV97" s="313"/>
      <c r="PW97" s="313"/>
      <c r="PX97" s="313"/>
      <c r="PY97" s="313"/>
      <c r="PZ97" s="313"/>
      <c r="QA97" s="313"/>
      <c r="QB97" s="324">
        <f>SUM(QC97:QD97)</f>
        <v>0</v>
      </c>
      <c r="QC97" s="313"/>
      <c r="QD97" s="313"/>
      <c r="QE97" s="313"/>
      <c r="QF97" s="313"/>
      <c r="QG97" s="313"/>
      <c r="QH97" s="313"/>
      <c r="QI97" s="313"/>
      <c r="QJ97" s="313"/>
      <c r="QK97" s="313"/>
      <c r="QL97" s="313"/>
      <c r="QM97" s="313"/>
      <c r="QN97" s="313"/>
      <c r="QO97" s="324">
        <f>SUM(QP97:QQ97)</f>
        <v>0</v>
      </c>
      <c r="QP97" s="313"/>
      <c r="QQ97" s="313"/>
      <c r="QR97" s="313"/>
      <c r="QS97" s="313"/>
      <c r="QT97" s="313"/>
      <c r="QU97" s="313"/>
      <c r="QV97" s="313"/>
      <c r="QW97" s="313"/>
      <c r="QX97" s="313"/>
      <c r="QY97" s="313"/>
      <c r="QZ97" s="313"/>
      <c r="RA97" s="313"/>
      <c r="RB97" s="313" t="e">
        <f>#REF!+#REF!+#REF!+#REF!+#REF!+#REF!+#REF!+#REF!+#REF!+#REF!+#REF!+LR95+#REF!+#REF!+#REF!+#REF!</f>
        <v>#REF!</v>
      </c>
      <c r="RC97" s="313" t="e">
        <f>#REF!+#REF!+#REF!+#REF!+#REF!+#REF!+#REF!+#REF!+#REF!+#REF!+#REF!+LS95+#REF!+#REF!+#REF!+#REF!</f>
        <v>#REF!</v>
      </c>
      <c r="RD97" s="313" t="e">
        <f>#REF!+#REF!+#REF!+#REF!+#REF!+#REF!+#REF!+#REF!+#REF!+#REF!+#REF!+LT95+#REF!+#REF!+#REF!+#REF!</f>
        <v>#REF!</v>
      </c>
      <c r="RE97" s="318">
        <f>X95+BA95+CD95+DG95+EK95+FN95+GQ95+HL95+IO95+JR95+KU95+LX95+NA95+OI95+PL95+QO95</f>
        <v>11724297.902333712</v>
      </c>
      <c r="RF97" s="318"/>
      <c r="WT97" s="160"/>
      <c r="XG97" s="127">
        <v>1719504.59</v>
      </c>
      <c r="XH97" s="127"/>
      <c r="XI97" s="127"/>
      <c r="XJ97" s="127"/>
      <c r="XK97" s="127"/>
      <c r="XL97" s="127"/>
      <c r="XM97" s="127"/>
      <c r="XN97" s="127"/>
      <c r="XO97" s="127"/>
      <c r="XP97" s="127"/>
      <c r="XQ97" s="127"/>
      <c r="XR97" s="127"/>
      <c r="XS97" s="127"/>
      <c r="XW97" s="160"/>
      <c r="XX97" s="127"/>
      <c r="XY97" s="127"/>
      <c r="XZ97" s="127"/>
      <c r="YA97" s="127"/>
      <c r="YB97" s="127"/>
      <c r="YC97" s="127"/>
      <c r="YD97" s="127"/>
      <c r="YE97" s="127"/>
      <c r="YF97" s="127"/>
      <c r="YG97" s="127"/>
      <c r="YH97" s="127"/>
      <c r="YI97" s="127"/>
      <c r="YJ97" s="314">
        <v>780986.07</v>
      </c>
      <c r="YZ97" s="160">
        <v>361584.22</v>
      </c>
      <c r="ZM97" s="314">
        <v>0</v>
      </c>
      <c r="AAC97" s="160">
        <v>45051.49</v>
      </c>
      <c r="AAP97" s="314">
        <v>27867.49</v>
      </c>
      <c r="ABF97" s="160">
        <v>7909.24</v>
      </c>
      <c r="ABS97" s="314">
        <v>3478.81</v>
      </c>
      <c r="ACI97" s="325">
        <v>941463.08</v>
      </c>
      <c r="ACJ97" s="311">
        <f>ACJ95-ACJ96</f>
        <v>150661.29569423851</v>
      </c>
      <c r="ACN97" s="127">
        <v>789932.35</v>
      </c>
      <c r="ADA97" s="127">
        <v>716474.97</v>
      </c>
      <c r="ADQ97" s="160"/>
      <c r="AED97" s="127"/>
      <c r="AET97" s="326">
        <v>0</v>
      </c>
      <c r="AFW97" s="193"/>
      <c r="AFX97" s="193"/>
      <c r="AFZ97" s="318"/>
    </row>
    <row r="98" spans="5:863" x14ac:dyDescent="0.25">
      <c r="F98" s="318"/>
      <c r="G98" s="327">
        <f>X95+BA95+CD95+DG95+EK95+FN95+GQ95+HL95</f>
        <v>3296918.3934587142</v>
      </c>
      <c r="ID98" s="318"/>
      <c r="VO98" s="318"/>
      <c r="ACJ98" s="318">
        <f>ACJ97-163719.61</f>
        <v>-13058.31430576148</v>
      </c>
      <c r="AFV98" s="154" t="s">
        <v>780</v>
      </c>
      <c r="AFW98" s="179">
        <f>AFW95-AFW96</f>
        <v>0</v>
      </c>
      <c r="AFX98" s="179">
        <f>AFX95-AFX96</f>
        <v>1.5647560358047485E-3</v>
      </c>
    </row>
    <row r="99" spans="5:863" x14ac:dyDescent="0.25">
      <c r="F99" s="10"/>
      <c r="G99" s="93"/>
      <c r="K99" s="318"/>
      <c r="BA99" s="318"/>
      <c r="BP99" s="318"/>
      <c r="MM99" s="110" t="s">
        <v>734</v>
      </c>
      <c r="MN99" s="318" t="e">
        <f>#REF!</f>
        <v>#REF!</v>
      </c>
      <c r="NP99" s="110"/>
      <c r="NQ99" s="323" t="e">
        <f>#REF!+#REF!+#REF!+#REF!+#REF!+#REF!+#REF!</f>
        <v>#REF!</v>
      </c>
      <c r="OI99" s="318"/>
      <c r="AFW99" s="319"/>
      <c r="AFX99" s="319"/>
      <c r="AFZ99" s="318"/>
      <c r="AGA99" s="318"/>
    </row>
    <row r="100" spans="5:863" ht="10.5" customHeight="1" x14ac:dyDescent="0.25">
      <c r="F100" s="311"/>
      <c r="G100" s="322">
        <f>G95-G98</f>
        <v>0</v>
      </c>
      <c r="LI100" s="318"/>
      <c r="NW100" s="318">
        <f>NX95-NW95</f>
        <v>0</v>
      </c>
      <c r="RC100" s="318"/>
      <c r="AFW100" s="328">
        <v>1927328.15</v>
      </c>
      <c r="AFX100" s="318"/>
      <c r="AFZ100" s="318"/>
      <c r="AGE100" s="318"/>
    </row>
    <row r="101" spans="5:863" x14ac:dyDescent="0.25">
      <c r="F101" s="327"/>
      <c r="G101" s="327"/>
      <c r="K101" s="318"/>
      <c r="L101" s="318"/>
      <c r="M101" s="318"/>
      <c r="N101" s="318"/>
      <c r="O101" s="318"/>
      <c r="P101" s="318"/>
      <c r="Q101" s="318"/>
      <c r="R101" s="318"/>
      <c r="S101" s="318"/>
      <c r="T101" s="318"/>
      <c r="U101" s="318"/>
      <c r="V101" s="318"/>
      <c r="W101" s="318"/>
      <c r="X101" s="82"/>
      <c r="AL101" s="82"/>
      <c r="AM101" s="82"/>
      <c r="BO101" s="82"/>
      <c r="BP101" s="318"/>
      <c r="CR101" s="318"/>
      <c r="CS101" s="82"/>
      <c r="DU101" s="318"/>
      <c r="DV101" s="318"/>
      <c r="EY101" s="82"/>
      <c r="EZ101" s="82"/>
      <c r="GB101" s="318"/>
      <c r="GC101" s="318"/>
      <c r="GW101" s="82"/>
      <c r="GX101" s="82"/>
      <c r="HZ101" s="318"/>
      <c r="IA101" s="318"/>
      <c r="JC101" s="318"/>
      <c r="JD101" s="318"/>
      <c r="KF101" s="318"/>
      <c r="KG101" s="318"/>
      <c r="LI101" s="318"/>
      <c r="LJ101" s="318"/>
      <c r="ML101" s="318"/>
      <c r="MM101" s="318"/>
      <c r="NO101" s="318"/>
      <c r="NP101" s="82"/>
      <c r="NQ101" s="327"/>
      <c r="NR101" s="327"/>
      <c r="NS101" s="327"/>
      <c r="NT101" s="327"/>
      <c r="NU101" s="327"/>
      <c r="OW101" s="318"/>
      <c r="OX101" s="318"/>
      <c r="PZ101" s="318"/>
      <c r="QA101" s="318"/>
      <c r="RC101" s="318"/>
      <c r="RD101" s="318"/>
      <c r="AFW101" s="329"/>
      <c r="AFX101" s="319"/>
    </row>
    <row r="102" spans="5:863" x14ac:dyDescent="0.25">
      <c r="H102" s="154"/>
      <c r="I102" s="154"/>
      <c r="J102" s="154"/>
      <c r="X102" s="154"/>
      <c r="AL102" s="154"/>
      <c r="AM102" s="154"/>
      <c r="BO102" s="154"/>
      <c r="CS102" s="154"/>
      <c r="EY102" s="154"/>
      <c r="EZ102" s="154"/>
      <c r="GW102" s="154"/>
      <c r="GX102" s="154"/>
      <c r="NP102" s="318"/>
      <c r="NQ102" s="154"/>
      <c r="NR102" s="154"/>
      <c r="NS102" s="154"/>
      <c r="NT102" s="154"/>
      <c r="NU102" s="154"/>
      <c r="AFW102" s="327"/>
      <c r="AFX102" s="318"/>
    </row>
    <row r="103" spans="5:863" x14ac:dyDescent="0.25">
      <c r="H103" s="154"/>
      <c r="I103" s="154"/>
      <c r="J103" s="154"/>
      <c r="X103" s="154"/>
      <c r="AL103" s="154"/>
      <c r="AM103" s="154"/>
      <c r="BO103" s="154"/>
      <c r="CS103" s="154"/>
      <c r="EY103" s="154"/>
      <c r="EZ103" s="154"/>
      <c r="GW103" s="154"/>
      <c r="GX103" s="154"/>
      <c r="NP103" s="154"/>
      <c r="NQ103" s="154"/>
      <c r="NR103" s="154"/>
      <c r="NS103" s="154"/>
      <c r="NT103" s="154"/>
      <c r="NU103" s="154"/>
      <c r="AFW103" s="330"/>
      <c r="AFX103" s="331"/>
    </row>
    <row r="104" spans="5:863" x14ac:dyDescent="0.25">
      <c r="F104" s="327"/>
      <c r="G104" s="327"/>
      <c r="H104" s="154"/>
      <c r="I104" s="154"/>
      <c r="J104" s="154"/>
      <c r="X104" s="154"/>
      <c r="AL104" s="154"/>
      <c r="AM104" s="154"/>
      <c r="BO104" s="154"/>
      <c r="CS104" s="154"/>
      <c r="EY104" s="154"/>
      <c r="EZ104" s="154"/>
      <c r="GW104" s="154"/>
      <c r="GX104" s="154"/>
      <c r="NP104" s="154"/>
      <c r="NQ104" s="154"/>
      <c r="NR104" s="154"/>
      <c r="NS104" s="154"/>
      <c r="NT104" s="154"/>
      <c r="NU104" s="154"/>
      <c r="AFW104" s="327"/>
      <c r="AFX104" s="331"/>
    </row>
    <row r="105" spans="5:863" x14ac:dyDescent="0.25">
      <c r="F105" s="327"/>
      <c r="G105" s="327"/>
      <c r="H105" s="154"/>
      <c r="I105" s="154"/>
      <c r="J105" s="154"/>
      <c r="X105" s="154"/>
      <c r="AL105" s="154"/>
      <c r="AM105" s="154"/>
      <c r="BO105" s="154"/>
      <c r="CS105" s="154"/>
      <c r="EY105" s="154"/>
      <c r="EZ105" s="154"/>
      <c r="GW105" s="154"/>
      <c r="GX105" s="154"/>
      <c r="NP105" s="154"/>
      <c r="NQ105" s="154"/>
      <c r="NR105" s="154"/>
      <c r="NS105" s="154"/>
      <c r="NT105" s="154"/>
      <c r="NU105" s="154"/>
      <c r="AFW105" s="318"/>
      <c r="AFX105" s="318"/>
    </row>
    <row r="106" spans="5:863" x14ac:dyDescent="0.25">
      <c r="BE106" s="319">
        <v>31133.511836000598</v>
      </c>
      <c r="BF106" s="319"/>
      <c r="BG106" s="319"/>
      <c r="BH106" s="319"/>
      <c r="BI106" s="319"/>
      <c r="BJ106" s="319"/>
      <c r="BK106" s="319"/>
      <c r="BL106" s="319"/>
      <c r="BM106" s="319"/>
      <c r="AFW106" s="318"/>
      <c r="AFX106" s="318"/>
      <c r="AFZ106" s="318"/>
    </row>
    <row r="107" spans="5:863" x14ac:dyDescent="0.25">
      <c r="EO107" s="319">
        <v>9933.9539335064674</v>
      </c>
      <c r="EP107" s="319"/>
      <c r="EQ107" s="319"/>
      <c r="ER107" s="319"/>
      <c r="ES107" s="319"/>
      <c r="ET107" s="319"/>
      <c r="EU107" s="319"/>
      <c r="EV107" s="319"/>
      <c r="EW107" s="319"/>
      <c r="AFZ107" s="318"/>
      <c r="AGB107" s="318"/>
    </row>
    <row r="108" spans="5:863" x14ac:dyDescent="0.25">
      <c r="FR108" s="319">
        <v>87879.641721152497</v>
      </c>
      <c r="FS108" s="319"/>
      <c r="FT108" s="319"/>
      <c r="FU108" s="319"/>
      <c r="FV108" s="319"/>
      <c r="FW108" s="319"/>
      <c r="FX108" s="319"/>
      <c r="FY108" s="319"/>
      <c r="FZ108" s="319"/>
      <c r="AFW108" s="318"/>
      <c r="AFX108" s="318"/>
    </row>
    <row r="109" spans="5:863" x14ac:dyDescent="0.25">
      <c r="UB109" s="154">
        <v>228637.89000000004</v>
      </c>
      <c r="AFZ109" s="318"/>
    </row>
    <row r="110" spans="5:863" x14ac:dyDescent="0.25">
      <c r="AAT110" s="319"/>
      <c r="AAU110" s="319"/>
      <c r="AAV110" s="319"/>
      <c r="AAW110" s="319"/>
      <c r="AAX110" s="319"/>
      <c r="AAY110" s="319"/>
      <c r="AAZ110" s="319"/>
      <c r="ABA110" s="319"/>
      <c r="ABB110" s="319"/>
      <c r="AFZ110" s="318"/>
    </row>
    <row r="111" spans="5:863" x14ac:dyDescent="0.25">
      <c r="AEH111" s="319">
        <v>14268.140770690035</v>
      </c>
      <c r="AEI111" s="319"/>
      <c r="AEJ111" s="319"/>
      <c r="AEK111" s="319"/>
      <c r="AEL111" s="319"/>
      <c r="AEM111" s="319"/>
      <c r="AEN111" s="319"/>
      <c r="AEO111" s="319"/>
      <c r="AEP111" s="319"/>
    </row>
    <row r="113" s="154" customFormat="1" x14ac:dyDescent="0.25"/>
    <row r="114" s="154" customFormat="1" x14ac:dyDescent="0.25"/>
    <row r="115" s="154" customFormat="1" x14ac:dyDescent="0.25"/>
    <row r="116" s="154" customFormat="1" x14ac:dyDescent="0.25"/>
    <row r="117" s="154" customFormat="1" x14ac:dyDescent="0.25"/>
    <row r="118" s="154" customFormat="1" x14ac:dyDescent="0.25"/>
    <row r="119" s="154" customFormat="1" x14ac:dyDescent="0.25"/>
    <row r="120" s="154" customFormat="1" x14ac:dyDescent="0.25"/>
    <row r="121" s="154" customFormat="1" x14ac:dyDescent="0.25"/>
    <row r="122" s="154" customFormat="1" x14ac:dyDescent="0.25"/>
    <row r="123" s="154" customFormat="1" x14ac:dyDescent="0.25"/>
    <row r="124" s="154" customFormat="1" x14ac:dyDescent="0.25"/>
    <row r="125" s="154" customFormat="1" x14ac:dyDescent="0.25"/>
    <row r="126" s="154" customFormat="1" x14ac:dyDescent="0.25"/>
    <row r="127" s="154" customFormat="1" x14ac:dyDescent="0.25"/>
    <row r="128" s="154" customFormat="1" x14ac:dyDescent="0.25"/>
    <row r="129" s="154" customFormat="1" x14ac:dyDescent="0.25"/>
    <row r="130" s="154" customFormat="1" x14ac:dyDescent="0.25"/>
    <row r="131" s="154" customFormat="1" x14ac:dyDescent="0.25"/>
    <row r="132" s="154" customFormat="1" x14ac:dyDescent="0.25"/>
    <row r="133" s="154" customFormat="1" x14ac:dyDescent="0.25"/>
    <row r="134" s="154" customFormat="1" x14ac:dyDescent="0.25"/>
    <row r="135" s="154" customFormat="1" x14ac:dyDescent="0.25"/>
    <row r="136" s="154" customFormat="1" x14ac:dyDescent="0.25"/>
    <row r="137" s="154" customFormat="1" x14ac:dyDescent="0.25"/>
    <row r="138" s="154" customFormat="1" x14ac:dyDescent="0.25"/>
    <row r="139" s="154" customFormat="1" x14ac:dyDescent="0.25"/>
    <row r="140" s="154" customFormat="1" x14ac:dyDescent="0.25"/>
    <row r="141" s="154" customFormat="1" x14ac:dyDescent="0.25"/>
    <row r="142" s="154" customFormat="1" x14ac:dyDescent="0.25"/>
    <row r="143" s="154" customFormat="1" x14ac:dyDescent="0.25"/>
    <row r="144" s="154" customFormat="1" x14ac:dyDescent="0.25"/>
    <row r="145" s="154" customFormat="1" x14ac:dyDescent="0.25"/>
    <row r="146" s="154" customFormat="1" x14ac:dyDescent="0.25"/>
    <row r="147" s="154" customFormat="1" x14ac:dyDescent="0.25"/>
    <row r="148" s="154" customFormat="1" x14ac:dyDescent="0.25"/>
    <row r="149" s="154" customFormat="1" x14ac:dyDescent="0.25"/>
    <row r="150" s="154" customFormat="1" x14ac:dyDescent="0.25"/>
    <row r="151" s="154" customFormat="1" x14ac:dyDescent="0.25"/>
    <row r="152" s="154" customFormat="1" x14ac:dyDescent="0.25"/>
    <row r="153" s="154" customFormat="1" x14ac:dyDescent="0.25"/>
    <row r="154" s="154" customFormat="1" x14ac:dyDescent="0.25"/>
    <row r="155" s="154" customFormat="1" x14ac:dyDescent="0.25"/>
    <row r="156" s="154" customFormat="1" x14ac:dyDescent="0.25"/>
    <row r="157" s="154" customFormat="1" x14ac:dyDescent="0.25"/>
    <row r="158" s="154" customFormat="1" x14ac:dyDescent="0.25"/>
    <row r="159" s="154" customFormat="1" x14ac:dyDescent="0.25"/>
    <row r="160" s="154" customFormat="1" x14ac:dyDescent="0.25"/>
    <row r="161" s="154" customFormat="1" x14ac:dyDescent="0.25"/>
    <row r="162" s="154" customFormat="1" x14ac:dyDescent="0.25"/>
    <row r="163" s="154" customFormat="1" x14ac:dyDescent="0.25"/>
    <row r="164" s="154" customFormat="1" x14ac:dyDescent="0.25"/>
    <row r="165" s="154" customFormat="1" x14ac:dyDescent="0.25"/>
    <row r="166" s="154" customFormat="1" x14ac:dyDescent="0.25"/>
    <row r="167" s="154" customFormat="1" x14ac:dyDescent="0.25"/>
    <row r="168" s="154" customFormat="1" x14ac:dyDescent="0.25"/>
    <row r="169" s="154" customFormat="1" x14ac:dyDescent="0.25"/>
    <row r="170" s="154" customFormat="1" x14ac:dyDescent="0.25"/>
    <row r="171" s="154" customFormat="1" x14ac:dyDescent="0.25"/>
    <row r="172" s="154" customFormat="1" x14ac:dyDescent="0.25"/>
    <row r="173" s="154" customFormat="1" x14ac:dyDescent="0.25"/>
    <row r="174" s="154" customFormat="1" x14ac:dyDescent="0.25"/>
    <row r="175" s="154" customFormat="1" x14ac:dyDescent="0.25"/>
    <row r="176" s="154" customFormat="1" x14ac:dyDescent="0.25"/>
    <row r="177" s="154" customFormat="1" x14ac:dyDescent="0.25"/>
    <row r="178" s="154" customFormat="1" x14ac:dyDescent="0.25"/>
    <row r="179" s="154" customFormat="1" x14ac:dyDescent="0.25"/>
    <row r="180" s="154" customFormat="1" x14ac:dyDescent="0.25"/>
    <row r="181" s="154" customFormat="1" x14ac:dyDescent="0.25"/>
    <row r="182" s="154" customFormat="1" x14ac:dyDescent="0.25"/>
    <row r="183" s="154" customFormat="1" x14ac:dyDescent="0.25"/>
    <row r="184" s="154" customFormat="1" x14ac:dyDescent="0.25"/>
    <row r="185" s="154" customFormat="1" x14ac:dyDescent="0.25"/>
    <row r="186" s="154" customFormat="1" x14ac:dyDescent="0.25"/>
    <row r="187" s="154" customFormat="1" x14ac:dyDescent="0.25"/>
    <row r="188" s="154" customFormat="1" x14ac:dyDescent="0.25"/>
    <row r="189" s="154" customFormat="1" x14ac:dyDescent="0.25"/>
    <row r="190" s="154" customFormat="1" x14ac:dyDescent="0.25"/>
    <row r="191" s="154" customFormat="1" x14ac:dyDescent="0.25"/>
    <row r="192" s="154" customFormat="1" x14ac:dyDescent="0.25"/>
    <row r="193" s="154" customFormat="1" x14ac:dyDescent="0.25"/>
    <row r="194" s="154" customFormat="1" x14ac:dyDescent="0.25"/>
    <row r="195" s="154" customFormat="1" x14ac:dyDescent="0.25"/>
    <row r="196" s="154" customFormat="1" x14ac:dyDescent="0.25"/>
    <row r="197" s="154" customFormat="1" x14ac:dyDescent="0.25"/>
    <row r="198" s="154" customFormat="1" x14ac:dyDescent="0.25"/>
    <row r="199" s="154" customFormat="1" x14ac:dyDescent="0.25"/>
    <row r="200" s="154" customFormat="1" x14ac:dyDescent="0.25"/>
    <row r="201" s="154" customFormat="1" x14ac:dyDescent="0.25"/>
    <row r="202" s="154" customFormat="1" x14ac:dyDescent="0.25"/>
    <row r="203" s="154" customFormat="1" x14ac:dyDescent="0.25"/>
    <row r="204" s="154" customFormat="1" x14ac:dyDescent="0.25"/>
    <row r="205" s="154" customFormat="1" x14ac:dyDescent="0.25"/>
    <row r="206" s="154" customFormat="1" x14ac:dyDescent="0.25"/>
    <row r="207" s="154" customFormat="1" x14ac:dyDescent="0.25"/>
    <row r="208" s="154" customFormat="1" x14ac:dyDescent="0.25"/>
    <row r="209" s="154" customFormat="1" x14ac:dyDescent="0.25"/>
    <row r="210" s="154" customFormat="1" x14ac:dyDescent="0.25"/>
    <row r="211" s="154" customFormat="1" x14ac:dyDescent="0.25"/>
    <row r="212" s="154" customFormat="1" x14ac:dyDescent="0.25"/>
    <row r="213" s="154" customFormat="1" x14ac:dyDescent="0.25"/>
    <row r="214" s="154" customFormat="1" x14ac:dyDescent="0.25"/>
    <row r="215" s="154" customFormat="1" x14ac:dyDescent="0.25"/>
    <row r="216" s="154" customFormat="1" x14ac:dyDescent="0.25"/>
    <row r="217" s="154" customFormat="1" x14ac:dyDescent="0.25"/>
    <row r="218" s="154" customFormat="1" x14ac:dyDescent="0.25"/>
    <row r="219" s="154" customFormat="1" x14ac:dyDescent="0.25"/>
    <row r="220" s="154" customFormat="1" x14ac:dyDescent="0.25"/>
    <row r="221" s="154" customFormat="1" x14ac:dyDescent="0.25"/>
    <row r="222" s="154" customFormat="1" x14ac:dyDescent="0.25"/>
    <row r="223" s="154" customFormat="1" x14ac:dyDescent="0.25"/>
    <row r="224" s="154" customFormat="1" x14ac:dyDescent="0.25"/>
    <row r="225" s="154" customFormat="1" x14ac:dyDescent="0.25"/>
    <row r="226" s="154" customFormat="1" x14ac:dyDescent="0.25"/>
    <row r="227" s="154" customFormat="1" x14ac:dyDescent="0.25"/>
    <row r="228" s="154" customFormat="1" x14ac:dyDescent="0.25"/>
    <row r="229" s="154" customFormat="1" x14ac:dyDescent="0.25"/>
    <row r="230" s="154" customFormat="1" x14ac:dyDescent="0.25"/>
    <row r="231" s="154" customFormat="1" x14ac:dyDescent="0.25"/>
    <row r="232" s="154" customFormat="1" x14ac:dyDescent="0.25"/>
    <row r="233" s="154" customFormat="1" x14ac:dyDescent="0.25"/>
    <row r="234" s="154" customFormat="1" x14ac:dyDescent="0.25"/>
    <row r="235" s="154" customFormat="1" x14ac:dyDescent="0.25"/>
    <row r="236" s="154" customFormat="1" x14ac:dyDescent="0.25"/>
    <row r="237" s="154" customFormat="1" x14ac:dyDescent="0.25"/>
    <row r="238" s="154" customFormat="1" x14ac:dyDescent="0.25"/>
    <row r="239" s="154" customFormat="1" x14ac:dyDescent="0.25"/>
    <row r="240" s="154" customFormat="1" x14ac:dyDescent="0.25"/>
    <row r="241" s="154" customFormat="1" x14ac:dyDescent="0.25"/>
    <row r="242" s="154" customFormat="1" x14ac:dyDescent="0.25"/>
    <row r="243" s="154" customFormat="1" x14ac:dyDescent="0.25"/>
    <row r="244" s="154" customFormat="1" x14ac:dyDescent="0.25"/>
    <row r="245" s="154" customFormat="1" x14ac:dyDescent="0.25"/>
    <row r="246" s="154" customFormat="1" x14ac:dyDescent="0.25"/>
    <row r="247" s="154" customFormat="1" x14ac:dyDescent="0.25"/>
    <row r="248" s="154" customFormat="1" x14ac:dyDescent="0.25"/>
    <row r="249" s="154" customFormat="1" x14ac:dyDescent="0.25"/>
    <row r="250" s="154" customFormat="1" x14ac:dyDescent="0.25"/>
    <row r="251" s="154" customFormat="1" x14ac:dyDescent="0.25"/>
    <row r="252" s="154" customFormat="1" x14ac:dyDescent="0.25"/>
    <row r="253" s="154" customFormat="1" x14ac:dyDescent="0.25"/>
    <row r="254" s="154" customFormat="1" x14ac:dyDescent="0.25"/>
    <row r="255" s="154" customFormat="1" x14ac:dyDescent="0.25"/>
    <row r="256" s="154" customFormat="1" x14ac:dyDescent="0.25"/>
    <row r="257" s="154" customFormat="1" x14ac:dyDescent="0.25"/>
    <row r="258" s="154" customFormat="1" x14ac:dyDescent="0.25"/>
    <row r="259" s="154" customFormat="1" x14ac:dyDescent="0.25"/>
    <row r="260" s="154" customFormat="1" x14ac:dyDescent="0.25"/>
    <row r="261" s="154" customFormat="1" x14ac:dyDescent="0.25"/>
    <row r="262" s="154" customFormat="1" x14ac:dyDescent="0.25"/>
    <row r="263" s="154" customFormat="1" x14ac:dyDescent="0.25"/>
    <row r="264" s="154" customFormat="1" x14ac:dyDescent="0.25"/>
    <row r="265" s="154" customFormat="1" x14ac:dyDescent="0.25"/>
    <row r="266" s="154" customFormat="1" x14ac:dyDescent="0.25"/>
    <row r="267" s="154" customFormat="1" x14ac:dyDescent="0.25"/>
    <row r="268" s="154" customFormat="1" x14ac:dyDescent="0.25"/>
    <row r="269" s="154" customFormat="1" x14ac:dyDescent="0.25"/>
    <row r="270" s="154" customFormat="1" x14ac:dyDescent="0.25"/>
    <row r="271" s="154" customFormat="1" x14ac:dyDescent="0.25"/>
    <row r="272" s="154" customFormat="1" x14ac:dyDescent="0.25"/>
    <row r="273" s="154" customFormat="1" x14ac:dyDescent="0.25"/>
    <row r="274" s="154" customFormat="1" x14ac:dyDescent="0.25"/>
    <row r="275" s="154" customFormat="1" x14ac:dyDescent="0.25"/>
    <row r="276" s="154" customFormat="1" x14ac:dyDescent="0.25"/>
    <row r="277" s="154" customFormat="1" x14ac:dyDescent="0.25"/>
    <row r="278" s="154" customFormat="1" x14ac:dyDescent="0.25"/>
    <row r="279" s="154" customFormat="1" x14ac:dyDescent="0.25"/>
    <row r="280" s="154" customFormat="1" x14ac:dyDescent="0.25"/>
    <row r="281" s="154" customFormat="1" x14ac:dyDescent="0.25"/>
    <row r="282" s="154" customFormat="1" x14ac:dyDescent="0.25"/>
    <row r="283" s="154" customFormat="1" x14ac:dyDescent="0.25"/>
    <row r="284" s="154" customFormat="1" x14ac:dyDescent="0.25"/>
    <row r="285" s="154" customFormat="1" x14ac:dyDescent="0.25"/>
    <row r="286" s="154" customFormat="1" x14ac:dyDescent="0.25"/>
    <row r="287" s="154" customFormat="1" x14ac:dyDescent="0.25"/>
    <row r="288" s="154" customFormat="1" x14ac:dyDescent="0.25"/>
    <row r="289" s="154" customFormat="1" x14ac:dyDescent="0.25"/>
    <row r="290" s="154" customFormat="1" x14ac:dyDescent="0.25"/>
    <row r="291" s="154" customFormat="1" x14ac:dyDescent="0.25"/>
    <row r="292" s="154" customFormat="1" x14ac:dyDescent="0.25"/>
    <row r="293" s="154" customFormat="1" x14ac:dyDescent="0.25"/>
    <row r="294" s="154" customFormat="1" x14ac:dyDescent="0.25"/>
    <row r="295" s="154" customFormat="1" x14ac:dyDescent="0.25"/>
    <row r="296" s="154" customFormat="1" x14ac:dyDescent="0.25"/>
    <row r="297" s="154" customFormat="1" x14ac:dyDescent="0.25"/>
    <row r="298" s="154" customFormat="1" x14ac:dyDescent="0.25"/>
    <row r="299" s="154" customFormat="1" x14ac:dyDescent="0.25"/>
    <row r="300" s="154" customFormat="1" x14ac:dyDescent="0.25"/>
    <row r="301" s="154" customFormat="1" x14ac:dyDescent="0.25"/>
    <row r="302" s="154" customFormat="1" x14ac:dyDescent="0.25"/>
    <row r="303" s="154" customFormat="1" x14ac:dyDescent="0.25"/>
    <row r="304" s="154" customFormat="1" x14ac:dyDescent="0.25"/>
    <row r="305" s="154" customFormat="1" x14ac:dyDescent="0.25"/>
    <row r="306" s="154" customFormat="1" x14ac:dyDescent="0.25"/>
    <row r="307" s="154" customFormat="1" x14ac:dyDescent="0.25"/>
    <row r="308" s="154" customFormat="1" x14ac:dyDescent="0.25"/>
    <row r="309" s="154" customFormat="1" x14ac:dyDescent="0.25"/>
    <row r="310" s="154" customFormat="1" x14ac:dyDescent="0.25"/>
    <row r="311" s="154" customFormat="1" x14ac:dyDescent="0.25"/>
    <row r="312" s="154" customFormat="1" x14ac:dyDescent="0.25"/>
    <row r="313" s="154" customFormat="1" x14ac:dyDescent="0.25"/>
    <row r="314" s="154" customFormat="1" x14ac:dyDescent="0.25"/>
    <row r="315" s="154" customFormat="1" x14ac:dyDescent="0.25"/>
    <row r="316" s="154" customFormat="1" x14ac:dyDescent="0.25"/>
    <row r="317" s="154" customFormat="1" x14ac:dyDescent="0.25"/>
    <row r="318" s="154" customFormat="1" x14ac:dyDescent="0.25"/>
    <row r="319" s="154" customFormat="1" x14ac:dyDescent="0.25"/>
    <row r="320" s="154" customFormat="1" x14ac:dyDescent="0.25"/>
    <row r="321" s="154" customFormat="1" x14ac:dyDescent="0.25"/>
    <row r="322" s="154" customFormat="1" x14ac:dyDescent="0.25"/>
    <row r="323" s="154" customFormat="1" x14ac:dyDescent="0.25"/>
    <row r="324" s="154" customFormat="1" x14ac:dyDescent="0.25"/>
    <row r="325" s="154" customFormat="1" x14ac:dyDescent="0.25"/>
    <row r="326" s="154" customFormat="1" x14ac:dyDescent="0.25"/>
    <row r="327" s="154" customFormat="1" x14ac:dyDescent="0.25"/>
    <row r="328" s="154" customFormat="1" x14ac:dyDescent="0.25"/>
    <row r="329" s="154" customFormat="1" x14ac:dyDescent="0.25"/>
    <row r="330" s="154" customFormat="1" x14ac:dyDescent="0.25"/>
    <row r="331" s="154" customFormat="1" x14ac:dyDescent="0.25"/>
    <row r="332" s="154" customFormat="1" x14ac:dyDescent="0.25"/>
    <row r="333" s="154" customFormat="1" x14ac:dyDescent="0.25"/>
    <row r="334" s="154" customFormat="1" x14ac:dyDescent="0.25"/>
    <row r="335" s="154" customFormat="1" x14ac:dyDescent="0.25"/>
    <row r="336" s="154" customFormat="1" x14ac:dyDescent="0.25"/>
    <row r="337" s="154" customFormat="1" x14ac:dyDescent="0.25"/>
    <row r="338" s="154" customFormat="1" x14ac:dyDescent="0.25"/>
    <row r="339" s="154" customFormat="1" x14ac:dyDescent="0.25"/>
    <row r="340" s="154" customFormat="1" x14ac:dyDescent="0.25"/>
    <row r="341" s="154" customFormat="1" x14ac:dyDescent="0.25"/>
    <row r="342" s="154" customFormat="1" x14ac:dyDescent="0.25"/>
    <row r="343" s="154" customFormat="1" x14ac:dyDescent="0.25"/>
    <row r="344" s="154" customFormat="1" x14ac:dyDescent="0.25"/>
    <row r="345" s="154" customFormat="1" x14ac:dyDescent="0.25"/>
    <row r="346" s="154" customFormat="1" x14ac:dyDescent="0.25"/>
    <row r="347" s="154" customFormat="1" x14ac:dyDescent="0.25"/>
    <row r="348" s="154" customFormat="1" x14ac:dyDescent="0.25"/>
    <row r="349" s="154" customFormat="1" x14ac:dyDescent="0.25"/>
    <row r="350" s="154" customFormat="1" x14ac:dyDescent="0.25"/>
    <row r="351" s="154" customFormat="1" x14ac:dyDescent="0.25"/>
    <row r="352" s="154" customFormat="1" x14ac:dyDescent="0.25"/>
    <row r="353" s="154" customFormat="1" x14ac:dyDescent="0.25"/>
    <row r="354" s="154" customFormat="1" x14ac:dyDescent="0.25"/>
    <row r="355" s="154" customFormat="1" x14ac:dyDescent="0.25"/>
    <row r="356" s="154" customFormat="1" x14ac:dyDescent="0.25"/>
    <row r="357" s="154" customFormat="1" x14ac:dyDescent="0.25"/>
    <row r="358" s="154" customFormat="1" x14ac:dyDescent="0.25"/>
    <row r="359" s="154" customFormat="1" x14ac:dyDescent="0.25"/>
    <row r="360" s="154" customFormat="1" x14ac:dyDescent="0.25"/>
    <row r="361" s="154" customFormat="1" x14ac:dyDescent="0.25"/>
    <row r="362" s="154" customFormat="1" x14ac:dyDescent="0.25"/>
    <row r="363" s="154" customFormat="1" x14ac:dyDescent="0.25"/>
    <row r="364" s="154" customFormat="1" x14ac:dyDescent="0.25"/>
    <row r="365" s="154" customFormat="1" x14ac:dyDescent="0.25"/>
    <row r="366" s="154" customFormat="1" x14ac:dyDescent="0.25"/>
    <row r="367" s="154" customFormat="1" x14ac:dyDescent="0.25"/>
    <row r="368" s="154" customFormat="1" x14ac:dyDescent="0.25"/>
    <row r="369" s="154" customFormat="1" x14ac:dyDescent="0.25"/>
    <row r="370" s="154" customFormat="1" x14ac:dyDescent="0.25"/>
    <row r="371" s="154" customFormat="1" x14ac:dyDescent="0.25"/>
    <row r="372" s="154" customFormat="1" x14ac:dyDescent="0.25"/>
    <row r="373" s="154" customFormat="1" x14ac:dyDescent="0.25"/>
    <row r="374" s="154" customFormat="1" x14ac:dyDescent="0.25"/>
    <row r="375" s="154" customFormat="1" x14ac:dyDescent="0.25"/>
    <row r="376" s="154" customFormat="1" x14ac:dyDescent="0.25"/>
    <row r="377" s="154" customFormat="1" x14ac:dyDescent="0.25"/>
    <row r="378" s="154" customFormat="1" x14ac:dyDescent="0.25"/>
    <row r="379" s="154" customFormat="1" x14ac:dyDescent="0.25"/>
    <row r="380" s="154" customFormat="1" x14ac:dyDescent="0.25"/>
    <row r="381" s="154" customFormat="1" x14ac:dyDescent="0.25"/>
    <row r="382" s="154" customFormat="1" x14ac:dyDescent="0.25"/>
    <row r="383" s="154" customFormat="1" x14ac:dyDescent="0.25"/>
    <row r="384" s="154" customFormat="1" x14ac:dyDescent="0.25"/>
    <row r="385" s="154" customFormat="1" x14ac:dyDescent="0.25"/>
    <row r="386" s="154" customFormat="1" x14ac:dyDescent="0.25"/>
    <row r="387" s="154" customFormat="1" x14ac:dyDescent="0.25"/>
    <row r="388" s="154" customFormat="1" x14ac:dyDescent="0.25"/>
    <row r="389" s="154" customFormat="1" x14ac:dyDescent="0.25"/>
    <row r="390" s="154" customFormat="1" x14ac:dyDescent="0.25"/>
    <row r="391" s="154" customFormat="1" x14ac:dyDescent="0.25"/>
    <row r="392" s="154" customFormat="1" x14ac:dyDescent="0.25"/>
    <row r="393" s="154" customFormat="1" x14ac:dyDescent="0.25"/>
    <row r="394" s="154" customFormat="1" x14ac:dyDescent="0.25"/>
    <row r="395" s="154" customFormat="1" x14ac:dyDescent="0.25"/>
    <row r="396" s="154" customFormat="1" x14ac:dyDescent="0.25"/>
    <row r="397" s="154" customFormat="1" x14ac:dyDescent="0.25"/>
    <row r="398" s="154" customFormat="1" x14ac:dyDescent="0.25"/>
    <row r="399" s="154" customFormat="1" x14ac:dyDescent="0.25"/>
    <row r="400" s="154" customFormat="1" x14ac:dyDescent="0.25"/>
    <row r="401" s="154" customFormat="1" x14ac:dyDescent="0.25"/>
    <row r="402" s="154" customFormat="1" x14ac:dyDescent="0.25"/>
    <row r="403" s="154" customFormat="1" x14ac:dyDescent="0.25"/>
    <row r="404" s="154" customFormat="1" x14ac:dyDescent="0.25"/>
    <row r="405" s="154" customFormat="1" x14ac:dyDescent="0.25"/>
    <row r="406" s="154" customFormat="1" x14ac:dyDescent="0.25"/>
    <row r="407" s="154" customFormat="1" x14ac:dyDescent="0.25"/>
    <row r="408" s="154" customFormat="1" x14ac:dyDescent="0.25"/>
    <row r="409" s="154" customFormat="1" x14ac:dyDescent="0.25"/>
    <row r="410" s="154" customFormat="1" x14ac:dyDescent="0.25"/>
    <row r="411" s="154" customFormat="1" x14ac:dyDescent="0.25"/>
    <row r="412" s="154" customFormat="1" x14ac:dyDescent="0.25"/>
    <row r="413" s="154" customFormat="1" x14ac:dyDescent="0.25"/>
    <row r="414" s="154" customFormat="1" x14ac:dyDescent="0.25"/>
    <row r="415" s="154" customFormat="1" x14ac:dyDescent="0.25"/>
    <row r="416" s="154" customFormat="1" x14ac:dyDescent="0.25"/>
    <row r="417" s="154" customFormat="1" x14ac:dyDescent="0.25"/>
    <row r="418" s="154" customFormat="1" x14ac:dyDescent="0.25"/>
    <row r="419" s="154" customFormat="1" x14ac:dyDescent="0.25"/>
    <row r="420" s="154" customFormat="1" x14ac:dyDescent="0.25"/>
    <row r="421" s="154" customFormat="1" x14ac:dyDescent="0.25"/>
    <row r="422" s="154" customFormat="1" x14ac:dyDescent="0.25"/>
    <row r="423" s="154" customFormat="1" x14ac:dyDescent="0.25"/>
    <row r="424" s="154" customFormat="1" x14ac:dyDescent="0.25"/>
    <row r="425" s="154" customFormat="1" x14ac:dyDescent="0.25"/>
    <row r="426" s="154" customFormat="1" x14ac:dyDescent="0.25"/>
    <row r="427" s="154" customFormat="1" x14ac:dyDescent="0.25"/>
    <row r="428" s="154" customFormat="1" x14ac:dyDescent="0.25"/>
    <row r="429" s="154" customFormat="1" x14ac:dyDescent="0.25"/>
    <row r="430" s="154" customFormat="1" x14ac:dyDescent="0.25"/>
    <row r="431" s="154" customFormat="1" x14ac:dyDescent="0.25"/>
    <row r="432" s="154" customFormat="1" x14ac:dyDescent="0.25"/>
    <row r="433" s="154" customFormat="1" x14ac:dyDescent="0.25"/>
    <row r="434" s="154" customFormat="1" x14ac:dyDescent="0.25"/>
    <row r="435" s="154" customFormat="1" x14ac:dyDescent="0.25"/>
    <row r="436" s="154" customFormat="1" x14ac:dyDescent="0.25"/>
    <row r="437" s="154" customFormat="1" x14ac:dyDescent="0.25"/>
    <row r="438" s="154" customFormat="1" x14ac:dyDescent="0.25"/>
    <row r="439" s="154" customFormat="1" x14ac:dyDescent="0.25"/>
    <row r="440" s="154" customFormat="1" x14ac:dyDescent="0.25"/>
    <row r="441" s="154" customFormat="1" x14ac:dyDescent="0.25"/>
    <row r="442" s="154" customFormat="1" x14ac:dyDescent="0.25"/>
    <row r="443" s="154" customFormat="1" x14ac:dyDescent="0.25"/>
    <row r="444" s="154" customFormat="1" x14ac:dyDescent="0.25"/>
    <row r="445" s="154" customFormat="1" x14ac:dyDescent="0.25"/>
    <row r="446" s="154" customFormat="1" x14ac:dyDescent="0.25"/>
    <row r="447" s="154" customFormat="1" x14ac:dyDescent="0.25"/>
    <row r="448" s="154" customFormat="1" x14ac:dyDescent="0.25"/>
    <row r="449" s="154" customFormat="1" x14ac:dyDescent="0.25"/>
    <row r="450" s="154" customFormat="1" x14ac:dyDescent="0.25"/>
    <row r="451" s="154" customFormat="1" x14ac:dyDescent="0.25"/>
    <row r="452" s="154" customFormat="1" x14ac:dyDescent="0.25"/>
    <row r="453" s="154" customFormat="1" x14ac:dyDescent="0.25"/>
    <row r="454" s="154" customFormat="1" x14ac:dyDescent="0.25"/>
    <row r="455" s="154" customFormat="1" x14ac:dyDescent="0.25"/>
    <row r="456" s="154" customFormat="1" x14ac:dyDescent="0.25"/>
    <row r="457" s="154" customFormat="1" x14ac:dyDescent="0.25"/>
    <row r="458" s="154" customFormat="1" x14ac:dyDescent="0.25"/>
    <row r="459" s="154" customFormat="1" x14ac:dyDescent="0.25"/>
    <row r="460" s="154" customFormat="1" x14ac:dyDescent="0.25"/>
    <row r="461" s="154" customFormat="1" x14ac:dyDescent="0.25"/>
  </sheetData>
  <autoFilter ref="D1:D461"/>
  <mergeCells count="42">
    <mergeCell ref="C1:H1"/>
    <mergeCell ref="B5:B7"/>
    <mergeCell ref="C5:C7"/>
    <mergeCell ref="D5:D7"/>
    <mergeCell ref="E5:E7"/>
    <mergeCell ref="F5:AES5"/>
    <mergeCell ref="DW6:EZ6"/>
    <mergeCell ref="FA6:GC6"/>
    <mergeCell ref="GD6:GX6"/>
    <mergeCell ref="GY6:IA6"/>
    <mergeCell ref="F6:J6"/>
    <mergeCell ref="K6:AM6"/>
    <mergeCell ref="AN6:BP6"/>
    <mergeCell ref="BQ6:CS6"/>
    <mergeCell ref="CT6:DV6"/>
    <mergeCell ref="TK6:UM6"/>
    <mergeCell ref="AET5:AFV6"/>
    <mergeCell ref="AFW5:AGA6"/>
    <mergeCell ref="AGB5:AGF6"/>
    <mergeCell ref="AGG5:AGK6"/>
    <mergeCell ref="AGL5:AGP6"/>
    <mergeCell ref="IB6:JD6"/>
    <mergeCell ref="JE6:KG6"/>
    <mergeCell ref="KH6:LJ6"/>
    <mergeCell ref="LK6:MM6"/>
    <mergeCell ref="MN6:NP6"/>
    <mergeCell ref="NQ6:NU6"/>
    <mergeCell ref="NV6:OX6"/>
    <mergeCell ref="OY6:QA6"/>
    <mergeCell ref="QB6:RD6"/>
    <mergeCell ref="RE6:SG6"/>
    <mergeCell ref="SH6:TJ6"/>
    <mergeCell ref="ABF6:ACH6"/>
    <mergeCell ref="ACI6:ACM6"/>
    <mergeCell ref="ACN6:ADP6"/>
    <mergeCell ref="ADQ6:AES6"/>
    <mergeCell ref="UN6:VP6"/>
    <mergeCell ref="VQ6:WS6"/>
    <mergeCell ref="WT6:XV6"/>
    <mergeCell ref="XW6:YY6"/>
    <mergeCell ref="YZ6:AAB6"/>
    <mergeCell ref="AAC6:ABE6"/>
  </mergeCells>
  <conditionalFormatting sqref="H8:H94 NR8:NS94 ACK8:ACK94 AFY8:AFY94 AGD8:AGD94 AGI8:AGI94 AGN8:AGN94">
    <cfRule type="cellIs" dxfId="1" priority="1" stopIfTrue="1" operator="lessThan">
      <formula>-100</formula>
    </cfRule>
    <cfRule type="cellIs" dxfId="0" priority="2" stopIfTrue="1" operator="greaterThan">
      <formula>100</formula>
    </cfRule>
  </conditionalFormatting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522"/>
  <sheetViews>
    <sheetView workbookViewId="0">
      <pane xSplit="2" ySplit="1" topLeftCell="C488" activePane="bottomRight" state="frozen"/>
      <selection pane="topRight" activeCell="C1" sqref="C1"/>
      <selection pane="bottomLeft" activeCell="A2" sqref="A2"/>
      <selection pane="bottomRight" activeCell="A503" sqref="A503:XFD503"/>
    </sheetView>
  </sheetViews>
  <sheetFormatPr defaultRowHeight="15" x14ac:dyDescent="0.25"/>
  <cols>
    <col min="1" max="1" width="53.28515625" bestFit="1" customWidth="1"/>
    <col min="2" max="2" width="12.85546875" bestFit="1" customWidth="1"/>
    <col min="3" max="3" width="14.5703125" bestFit="1" customWidth="1"/>
    <col min="4" max="4" width="12.85546875" bestFit="1" customWidth="1"/>
  </cols>
  <sheetData>
    <row r="1" spans="1:4" ht="18.75" x14ac:dyDescent="0.25">
      <c r="A1" s="332" t="s">
        <v>2</v>
      </c>
      <c r="B1" s="332" t="s">
        <v>781</v>
      </c>
      <c r="C1" s="332" t="s">
        <v>782</v>
      </c>
      <c r="D1" s="332" t="s">
        <v>22</v>
      </c>
    </row>
    <row r="2" spans="1:4" ht="18.75" x14ac:dyDescent="0.3">
      <c r="A2" s="180" t="s">
        <v>1340</v>
      </c>
      <c r="B2" s="202">
        <v>318.26</v>
      </c>
      <c r="C2" s="202"/>
      <c r="D2" s="202">
        <f>B2+C2</f>
        <v>318.26</v>
      </c>
    </row>
    <row r="3" spans="1:4" ht="18.75" x14ac:dyDescent="0.3">
      <c r="A3" s="180" t="s">
        <v>1341</v>
      </c>
      <c r="B3" s="202">
        <v>9948.7000000000007</v>
      </c>
      <c r="C3" s="202">
        <v>1113.9000000000001</v>
      </c>
      <c r="D3" s="202">
        <f t="shared" ref="D3:D66" si="0">B3+C3</f>
        <v>11062.6</v>
      </c>
    </row>
    <row r="4" spans="1:4" ht="18.75" x14ac:dyDescent="0.3">
      <c r="A4" s="180" t="s">
        <v>1342</v>
      </c>
      <c r="B4" s="202">
        <v>145705.41999999998</v>
      </c>
      <c r="C4" s="202">
        <v>9583.39</v>
      </c>
      <c r="D4" s="202">
        <f t="shared" si="0"/>
        <v>155288.81</v>
      </c>
    </row>
    <row r="5" spans="1:4" ht="18.75" x14ac:dyDescent="0.3">
      <c r="A5" s="180" t="s">
        <v>1344</v>
      </c>
      <c r="B5" s="202">
        <v>106374.45</v>
      </c>
      <c r="C5" s="202"/>
      <c r="D5" s="202">
        <f t="shared" si="0"/>
        <v>106374.45</v>
      </c>
    </row>
    <row r="6" spans="1:4" ht="18.75" x14ac:dyDescent="0.3">
      <c r="A6" s="180" t="s">
        <v>1345</v>
      </c>
      <c r="B6" s="202">
        <v>64207.47</v>
      </c>
      <c r="C6" s="202"/>
      <c r="D6" s="202">
        <f t="shared" si="0"/>
        <v>64207.47</v>
      </c>
    </row>
    <row r="7" spans="1:4" ht="18.75" x14ac:dyDescent="0.3">
      <c r="A7" s="180" t="s">
        <v>1346</v>
      </c>
      <c r="B7" s="202">
        <v>0</v>
      </c>
      <c r="C7" s="202"/>
      <c r="D7" s="202">
        <f t="shared" si="0"/>
        <v>0</v>
      </c>
    </row>
    <row r="8" spans="1:4" ht="18.75" x14ac:dyDescent="0.3">
      <c r="A8" s="180" t="s">
        <v>1347</v>
      </c>
      <c r="B8" s="202">
        <v>0</v>
      </c>
      <c r="C8" s="202"/>
      <c r="D8" s="202">
        <f t="shared" si="0"/>
        <v>0</v>
      </c>
    </row>
    <row r="9" spans="1:4" ht="18.75" x14ac:dyDescent="0.3">
      <c r="A9" s="180" t="s">
        <v>1348</v>
      </c>
      <c r="B9" s="202">
        <v>57806.81</v>
      </c>
      <c r="C9" s="202"/>
      <c r="D9" s="202">
        <f t="shared" si="0"/>
        <v>57806.81</v>
      </c>
    </row>
    <row r="10" spans="1:4" ht="18.75" x14ac:dyDescent="0.3">
      <c r="A10" s="180" t="s">
        <v>1349</v>
      </c>
      <c r="B10" s="202">
        <v>640.13000000000011</v>
      </c>
      <c r="C10" s="202"/>
      <c r="D10" s="202">
        <f t="shared" si="0"/>
        <v>640.13000000000011</v>
      </c>
    </row>
    <row r="11" spans="1:4" ht="18.75" x14ac:dyDescent="0.3">
      <c r="A11" s="180" t="s">
        <v>1350</v>
      </c>
      <c r="B11" s="202">
        <v>80134.59</v>
      </c>
      <c r="C11" s="202"/>
      <c r="D11" s="202">
        <f t="shared" si="0"/>
        <v>80134.59</v>
      </c>
    </row>
    <row r="12" spans="1:4" ht="18.75" x14ac:dyDescent="0.3">
      <c r="A12" s="180" t="s">
        <v>1351</v>
      </c>
      <c r="B12" s="202">
        <v>5935.9100000000008</v>
      </c>
      <c r="C12" s="202"/>
      <c r="D12" s="202">
        <f t="shared" si="0"/>
        <v>5935.9100000000008</v>
      </c>
    </row>
    <row r="13" spans="1:4" ht="18.75" x14ac:dyDescent="0.3">
      <c r="A13" s="180" t="s">
        <v>1352</v>
      </c>
      <c r="B13" s="202">
        <v>10527.920000000002</v>
      </c>
      <c r="C13" s="202"/>
      <c r="D13" s="202">
        <f t="shared" si="0"/>
        <v>10527.920000000002</v>
      </c>
    </row>
    <row r="14" spans="1:4" ht="18.75" x14ac:dyDescent="0.3">
      <c r="A14" s="180" t="s">
        <v>1353</v>
      </c>
      <c r="B14" s="202">
        <v>0</v>
      </c>
      <c r="C14" s="202"/>
      <c r="D14" s="202">
        <f t="shared" si="0"/>
        <v>0</v>
      </c>
    </row>
    <row r="15" spans="1:4" ht="18.75" x14ac:dyDescent="0.3">
      <c r="A15" s="180" t="s">
        <v>1354</v>
      </c>
      <c r="B15" s="202">
        <v>43963.78</v>
      </c>
      <c r="C15" s="202"/>
      <c r="D15" s="202">
        <f t="shared" si="0"/>
        <v>43963.78</v>
      </c>
    </row>
    <row r="16" spans="1:4" ht="18.75" x14ac:dyDescent="0.3">
      <c r="A16" s="180" t="s">
        <v>1355</v>
      </c>
      <c r="B16" s="202">
        <v>0</v>
      </c>
      <c r="C16" s="202"/>
      <c r="D16" s="202">
        <f t="shared" si="0"/>
        <v>0</v>
      </c>
    </row>
    <row r="17" spans="1:4" ht="18.75" x14ac:dyDescent="0.3">
      <c r="A17" s="180" t="s">
        <v>1356</v>
      </c>
      <c r="B17" s="202">
        <v>0</v>
      </c>
      <c r="C17" s="202"/>
      <c r="D17" s="202">
        <f t="shared" si="0"/>
        <v>0</v>
      </c>
    </row>
    <row r="18" spans="1:4" ht="18.75" x14ac:dyDescent="0.3">
      <c r="A18" s="180" t="s">
        <v>1357</v>
      </c>
      <c r="B18" s="202">
        <v>49569.459999999992</v>
      </c>
      <c r="C18" s="202"/>
      <c r="D18" s="202">
        <f t="shared" si="0"/>
        <v>49569.459999999992</v>
      </c>
    </row>
    <row r="19" spans="1:4" ht="18.75" x14ac:dyDescent="0.3">
      <c r="A19" s="180" t="s">
        <v>1358</v>
      </c>
      <c r="B19" s="202">
        <v>55527.100000000006</v>
      </c>
      <c r="C19" s="202"/>
      <c r="D19" s="202">
        <f t="shared" si="0"/>
        <v>55527.100000000006</v>
      </c>
    </row>
    <row r="20" spans="1:4" ht="18.75" x14ac:dyDescent="0.3">
      <c r="A20" s="180" t="s">
        <v>1359</v>
      </c>
      <c r="B20" s="202">
        <v>98.799999999999955</v>
      </c>
      <c r="C20" s="202"/>
      <c r="D20" s="202">
        <f t="shared" si="0"/>
        <v>98.799999999999955</v>
      </c>
    </row>
    <row r="21" spans="1:4" ht="18.75" x14ac:dyDescent="0.3">
      <c r="A21" s="180" t="s">
        <v>1360</v>
      </c>
      <c r="B21" s="202">
        <v>95.229999999999961</v>
      </c>
      <c r="C21" s="202"/>
      <c r="D21" s="202">
        <f t="shared" si="0"/>
        <v>95.229999999999961</v>
      </c>
    </row>
    <row r="22" spans="1:4" ht="18.75" x14ac:dyDescent="0.3">
      <c r="A22" s="180" t="s">
        <v>1361</v>
      </c>
      <c r="B22" s="202">
        <v>399.6</v>
      </c>
      <c r="C22" s="202"/>
      <c r="D22" s="202">
        <f t="shared" si="0"/>
        <v>399.6</v>
      </c>
    </row>
    <row r="23" spans="1:4" ht="18.75" x14ac:dyDescent="0.3">
      <c r="A23" s="180" t="s">
        <v>1750</v>
      </c>
      <c r="B23" s="202">
        <v>0</v>
      </c>
      <c r="C23" s="202"/>
      <c r="D23" s="202">
        <f t="shared" si="0"/>
        <v>0</v>
      </c>
    </row>
    <row r="24" spans="1:4" ht="18.75" x14ac:dyDescent="0.3">
      <c r="A24" s="180" t="s">
        <v>1751</v>
      </c>
      <c r="B24" s="202">
        <v>113.25</v>
      </c>
      <c r="C24" s="202"/>
      <c r="D24" s="202">
        <f t="shared" si="0"/>
        <v>113.25</v>
      </c>
    </row>
    <row r="25" spans="1:4" ht="18.75" x14ac:dyDescent="0.3">
      <c r="A25" s="180" t="s">
        <v>1752</v>
      </c>
      <c r="B25" s="202">
        <v>321.13</v>
      </c>
      <c r="C25" s="202"/>
      <c r="D25" s="202">
        <f t="shared" si="0"/>
        <v>321.13</v>
      </c>
    </row>
    <row r="26" spans="1:4" ht="18.75" x14ac:dyDescent="0.3">
      <c r="A26" s="180" t="s">
        <v>1753</v>
      </c>
      <c r="B26" s="202">
        <v>0</v>
      </c>
      <c r="C26" s="202"/>
      <c r="D26" s="202">
        <f t="shared" si="0"/>
        <v>0</v>
      </c>
    </row>
    <row r="27" spans="1:4" ht="18.75" x14ac:dyDescent="0.3">
      <c r="A27" s="180" t="s">
        <v>1363</v>
      </c>
      <c r="B27" s="202">
        <v>90.499999999999943</v>
      </c>
      <c r="C27" s="202"/>
      <c r="D27" s="202">
        <f t="shared" si="0"/>
        <v>90.499999999999943</v>
      </c>
    </row>
    <row r="28" spans="1:4" ht="18.75" x14ac:dyDescent="0.3">
      <c r="A28" s="180" t="s">
        <v>1364</v>
      </c>
      <c r="B28" s="202">
        <v>976.88999999999987</v>
      </c>
      <c r="C28" s="202"/>
      <c r="D28" s="202">
        <f t="shared" si="0"/>
        <v>976.88999999999987</v>
      </c>
    </row>
    <row r="29" spans="1:4" ht="18.75" x14ac:dyDescent="0.3">
      <c r="A29" s="180" t="s">
        <v>1365</v>
      </c>
      <c r="B29" s="202">
        <v>1064.6399999999999</v>
      </c>
      <c r="C29" s="202"/>
      <c r="D29" s="202">
        <f t="shared" si="0"/>
        <v>1064.6399999999999</v>
      </c>
    </row>
    <row r="30" spans="1:4" ht="18.75" x14ac:dyDescent="0.3">
      <c r="A30" s="180" t="s">
        <v>1367</v>
      </c>
      <c r="B30" s="202">
        <v>1574.58</v>
      </c>
      <c r="C30" s="202"/>
      <c r="D30" s="202">
        <f t="shared" si="0"/>
        <v>1574.58</v>
      </c>
    </row>
    <row r="31" spans="1:4" ht="18.75" x14ac:dyDescent="0.3">
      <c r="A31" s="180" t="s">
        <v>1368</v>
      </c>
      <c r="B31" s="202">
        <v>73.009999999999991</v>
      </c>
      <c r="C31" s="202"/>
      <c r="D31" s="202">
        <f t="shared" si="0"/>
        <v>73.009999999999991</v>
      </c>
    </row>
    <row r="32" spans="1:4" ht="18.75" x14ac:dyDescent="0.3">
      <c r="A32" s="180" t="s">
        <v>1369</v>
      </c>
      <c r="B32" s="202">
        <v>2225.62</v>
      </c>
      <c r="C32" s="202"/>
      <c r="D32" s="202">
        <f t="shared" si="0"/>
        <v>2225.62</v>
      </c>
    </row>
    <row r="33" spans="1:4" ht="18.75" x14ac:dyDescent="0.3">
      <c r="A33" s="180" t="s">
        <v>1370</v>
      </c>
      <c r="B33" s="202">
        <v>212.43999999999994</v>
      </c>
      <c r="C33" s="202"/>
      <c r="D33" s="202">
        <f t="shared" si="0"/>
        <v>212.43999999999994</v>
      </c>
    </row>
    <row r="34" spans="1:4" ht="18.75" x14ac:dyDescent="0.3">
      <c r="A34" s="180" t="s">
        <v>1371</v>
      </c>
      <c r="B34" s="202">
        <v>882.15000000000009</v>
      </c>
      <c r="C34" s="202"/>
      <c r="D34" s="202">
        <f t="shared" si="0"/>
        <v>882.15000000000009</v>
      </c>
    </row>
    <row r="35" spans="1:4" ht="18.75" x14ac:dyDescent="0.3">
      <c r="A35" s="180" t="s">
        <v>1372</v>
      </c>
      <c r="B35" s="202">
        <v>-41.900000000000034</v>
      </c>
      <c r="C35" s="202"/>
      <c r="D35" s="202">
        <f t="shared" si="0"/>
        <v>-41.900000000000034</v>
      </c>
    </row>
    <row r="36" spans="1:4" ht="18.75" x14ac:dyDescent="0.3">
      <c r="A36" s="180" t="s">
        <v>1373</v>
      </c>
      <c r="B36" s="202">
        <v>0</v>
      </c>
      <c r="C36" s="202"/>
      <c r="D36" s="202">
        <f t="shared" si="0"/>
        <v>0</v>
      </c>
    </row>
    <row r="37" spans="1:4" ht="18.75" x14ac:dyDescent="0.3">
      <c r="A37" s="180" t="s">
        <v>1374</v>
      </c>
      <c r="B37" s="202">
        <v>710.18000000000006</v>
      </c>
      <c r="C37" s="202"/>
      <c r="D37" s="202">
        <f t="shared" si="0"/>
        <v>710.18000000000006</v>
      </c>
    </row>
    <row r="38" spans="1:4" ht="18.75" x14ac:dyDescent="0.3">
      <c r="A38" s="180" t="s">
        <v>1375</v>
      </c>
      <c r="B38" s="202">
        <v>20531.659999999996</v>
      </c>
      <c r="C38" s="202"/>
      <c r="D38" s="202">
        <f t="shared" si="0"/>
        <v>20531.659999999996</v>
      </c>
    </row>
    <row r="39" spans="1:4" ht="18.75" x14ac:dyDescent="0.3">
      <c r="A39" s="180" t="s">
        <v>1376</v>
      </c>
      <c r="B39" s="202">
        <v>61786.97</v>
      </c>
      <c r="C39" s="202"/>
      <c r="D39" s="202">
        <f t="shared" si="0"/>
        <v>61786.97</v>
      </c>
    </row>
    <row r="40" spans="1:4" ht="18.75" x14ac:dyDescent="0.3">
      <c r="A40" s="180" t="s">
        <v>1377</v>
      </c>
      <c r="B40" s="202">
        <v>0</v>
      </c>
      <c r="C40" s="202"/>
      <c r="D40" s="202">
        <f t="shared" si="0"/>
        <v>0</v>
      </c>
    </row>
    <row r="41" spans="1:4" ht="18.75" x14ac:dyDescent="0.3">
      <c r="A41" s="180" t="s">
        <v>1378</v>
      </c>
      <c r="B41" s="202">
        <v>0</v>
      </c>
      <c r="C41" s="202"/>
      <c r="D41" s="202">
        <f t="shared" si="0"/>
        <v>0</v>
      </c>
    </row>
    <row r="42" spans="1:4" ht="18.75" x14ac:dyDescent="0.3">
      <c r="A42" s="180" t="s">
        <v>1379</v>
      </c>
      <c r="B42" s="202">
        <v>3845.8399999999997</v>
      </c>
      <c r="C42" s="202"/>
      <c r="D42" s="202">
        <f t="shared" si="0"/>
        <v>3845.8399999999997</v>
      </c>
    </row>
    <row r="43" spans="1:4" ht="18.75" x14ac:dyDescent="0.3">
      <c r="A43" s="180" t="s">
        <v>1380</v>
      </c>
      <c r="B43" s="202">
        <v>6826.5400000000009</v>
      </c>
      <c r="C43" s="202"/>
      <c r="D43" s="202">
        <f t="shared" si="0"/>
        <v>6826.5400000000009</v>
      </c>
    </row>
    <row r="44" spans="1:4" ht="18.75" x14ac:dyDescent="0.3">
      <c r="A44" s="180" t="s">
        <v>1381</v>
      </c>
      <c r="B44" s="202">
        <v>6369.1699999999983</v>
      </c>
      <c r="C44" s="202"/>
      <c r="D44" s="202">
        <f t="shared" si="0"/>
        <v>6369.1699999999983</v>
      </c>
    </row>
    <row r="45" spans="1:4" ht="18.75" x14ac:dyDescent="0.3">
      <c r="A45" s="180" t="s">
        <v>1382</v>
      </c>
      <c r="B45" s="202">
        <v>44741.680000000008</v>
      </c>
      <c r="C45" s="202"/>
      <c r="D45" s="202">
        <f t="shared" si="0"/>
        <v>44741.680000000008</v>
      </c>
    </row>
    <row r="46" spans="1:4" ht="18.75" x14ac:dyDescent="0.3">
      <c r="A46" s="180" t="s">
        <v>1383</v>
      </c>
      <c r="B46" s="202">
        <v>28637.350000000002</v>
      </c>
      <c r="C46" s="202"/>
      <c r="D46" s="202">
        <f t="shared" si="0"/>
        <v>28637.350000000002</v>
      </c>
    </row>
    <row r="47" spans="1:4" ht="18.75" x14ac:dyDescent="0.3">
      <c r="A47" s="180" t="s">
        <v>1384</v>
      </c>
      <c r="B47" s="202">
        <v>-72.649999999999977</v>
      </c>
      <c r="C47" s="202"/>
      <c r="D47" s="202">
        <f t="shared" si="0"/>
        <v>-72.649999999999977</v>
      </c>
    </row>
    <row r="48" spans="1:4" ht="18.75" x14ac:dyDescent="0.3">
      <c r="A48" s="180" t="s">
        <v>1385</v>
      </c>
      <c r="B48" s="202">
        <v>29162.300000000003</v>
      </c>
      <c r="C48" s="202"/>
      <c r="D48" s="202">
        <f t="shared" si="0"/>
        <v>29162.300000000003</v>
      </c>
    </row>
    <row r="49" spans="1:4" ht="18.75" x14ac:dyDescent="0.3">
      <c r="A49" s="180" t="s">
        <v>1386</v>
      </c>
      <c r="B49" s="202">
        <v>28095.929999999997</v>
      </c>
      <c r="C49" s="202"/>
      <c r="D49" s="202">
        <f t="shared" si="0"/>
        <v>28095.929999999997</v>
      </c>
    </row>
    <row r="50" spans="1:4" ht="18.75" x14ac:dyDescent="0.3">
      <c r="A50" s="180" t="s">
        <v>1387</v>
      </c>
      <c r="B50" s="202">
        <v>4666.6000000000022</v>
      </c>
      <c r="C50" s="202"/>
      <c r="D50" s="202">
        <f t="shared" si="0"/>
        <v>4666.6000000000022</v>
      </c>
    </row>
    <row r="51" spans="1:4" ht="18.75" x14ac:dyDescent="0.3">
      <c r="A51" s="180" t="s">
        <v>1388</v>
      </c>
      <c r="B51" s="202">
        <v>13026.579999999998</v>
      </c>
      <c r="C51" s="202"/>
      <c r="D51" s="202">
        <f t="shared" si="0"/>
        <v>13026.579999999998</v>
      </c>
    </row>
    <row r="52" spans="1:4" ht="18.75" x14ac:dyDescent="0.3">
      <c r="A52" s="180" t="s">
        <v>1389</v>
      </c>
      <c r="B52" s="202">
        <v>91950.25</v>
      </c>
      <c r="C52" s="202"/>
      <c r="D52" s="202">
        <f t="shared" si="0"/>
        <v>91950.25</v>
      </c>
    </row>
    <row r="53" spans="1:4" ht="18.75" x14ac:dyDescent="0.3">
      <c r="A53" s="180" t="s">
        <v>1390</v>
      </c>
      <c r="B53" s="202">
        <v>4967.1999999999971</v>
      </c>
      <c r="C53" s="202"/>
      <c r="D53" s="202">
        <f t="shared" si="0"/>
        <v>4967.1999999999971</v>
      </c>
    </row>
    <row r="54" spans="1:4" ht="18.75" x14ac:dyDescent="0.3">
      <c r="A54" s="180" t="s">
        <v>743</v>
      </c>
      <c r="B54" s="202">
        <v>78580.31</v>
      </c>
      <c r="C54" s="202"/>
      <c r="D54" s="202">
        <f t="shared" si="0"/>
        <v>78580.31</v>
      </c>
    </row>
    <row r="55" spans="1:4" ht="18.75" x14ac:dyDescent="0.3">
      <c r="A55" s="180" t="s">
        <v>744</v>
      </c>
      <c r="B55" s="202">
        <v>138164.32</v>
      </c>
      <c r="C55" s="202"/>
      <c r="D55" s="202">
        <f t="shared" si="0"/>
        <v>138164.32</v>
      </c>
    </row>
    <row r="56" spans="1:4" ht="18.75" x14ac:dyDescent="0.3">
      <c r="A56" s="180" t="s">
        <v>745</v>
      </c>
      <c r="B56" s="202">
        <v>85831.28</v>
      </c>
      <c r="C56" s="202"/>
      <c r="D56" s="202">
        <f t="shared" si="0"/>
        <v>85831.28</v>
      </c>
    </row>
    <row r="57" spans="1:4" ht="18.75" x14ac:dyDescent="0.3">
      <c r="A57" s="180" t="s">
        <v>1391</v>
      </c>
      <c r="B57" s="202">
        <v>1453.83</v>
      </c>
      <c r="C57" s="202"/>
      <c r="D57" s="202">
        <f t="shared" si="0"/>
        <v>1453.83</v>
      </c>
    </row>
    <row r="58" spans="1:4" ht="18.75" x14ac:dyDescent="0.3">
      <c r="A58" s="180" t="s">
        <v>1392</v>
      </c>
      <c r="B58" s="202">
        <v>13770.13</v>
      </c>
      <c r="C58" s="202"/>
      <c r="D58" s="202">
        <f t="shared" si="0"/>
        <v>13770.13</v>
      </c>
    </row>
    <row r="59" spans="1:4" ht="18.75" x14ac:dyDescent="0.3">
      <c r="A59" s="180" t="s">
        <v>1393</v>
      </c>
      <c r="B59" s="202">
        <v>835.55</v>
      </c>
      <c r="C59" s="202"/>
      <c r="D59" s="202">
        <f t="shared" si="0"/>
        <v>835.55</v>
      </c>
    </row>
    <row r="60" spans="1:4" ht="18.75" x14ac:dyDescent="0.3">
      <c r="A60" s="180" t="s">
        <v>1394</v>
      </c>
      <c r="B60" s="202">
        <v>6497.21</v>
      </c>
      <c r="C60" s="202"/>
      <c r="D60" s="202">
        <f t="shared" si="0"/>
        <v>6497.21</v>
      </c>
    </row>
    <row r="61" spans="1:4" ht="18.75" x14ac:dyDescent="0.3">
      <c r="A61" s="180" t="s">
        <v>1395</v>
      </c>
      <c r="B61" s="202">
        <v>15202.499999999998</v>
      </c>
      <c r="C61" s="202"/>
      <c r="D61" s="202">
        <f t="shared" si="0"/>
        <v>15202.499999999998</v>
      </c>
    </row>
    <row r="62" spans="1:4" ht="18.75" x14ac:dyDescent="0.3">
      <c r="A62" s="180" t="s">
        <v>1396</v>
      </c>
      <c r="B62" s="202">
        <v>2130.96</v>
      </c>
      <c r="C62" s="202"/>
      <c r="D62" s="202">
        <f t="shared" si="0"/>
        <v>2130.96</v>
      </c>
    </row>
    <row r="63" spans="1:4" ht="18.75" x14ac:dyDescent="0.3">
      <c r="A63" s="180" t="s">
        <v>1397</v>
      </c>
      <c r="B63" s="202">
        <v>2144.5</v>
      </c>
      <c r="C63" s="202"/>
      <c r="D63" s="202">
        <f t="shared" si="0"/>
        <v>2144.5</v>
      </c>
    </row>
    <row r="64" spans="1:4" ht="18.75" x14ac:dyDescent="0.3">
      <c r="A64" s="180" t="s">
        <v>1398</v>
      </c>
      <c r="B64" s="202">
        <v>0</v>
      </c>
      <c r="C64" s="202"/>
      <c r="D64" s="202">
        <f t="shared" si="0"/>
        <v>0</v>
      </c>
    </row>
    <row r="65" spans="1:4" ht="18.75" x14ac:dyDescent="0.3">
      <c r="A65" s="180" t="s">
        <v>1399</v>
      </c>
      <c r="B65" s="202">
        <v>31172.559999999998</v>
      </c>
      <c r="C65" s="202"/>
      <c r="D65" s="202">
        <f t="shared" si="0"/>
        <v>31172.559999999998</v>
      </c>
    </row>
    <row r="66" spans="1:4" ht="18.75" x14ac:dyDescent="0.3">
      <c r="A66" s="180" t="s">
        <v>1400</v>
      </c>
      <c r="B66" s="202">
        <v>11534.349999999999</v>
      </c>
      <c r="C66" s="202"/>
      <c r="D66" s="202">
        <f t="shared" si="0"/>
        <v>11534.349999999999</v>
      </c>
    </row>
    <row r="67" spans="1:4" ht="18.75" x14ac:dyDescent="0.3">
      <c r="A67" s="180" t="s">
        <v>1401</v>
      </c>
      <c r="B67" s="202">
        <v>7340.73</v>
      </c>
      <c r="C67" s="202"/>
      <c r="D67" s="202">
        <f t="shared" ref="D67:D130" si="1">B67+C67</f>
        <v>7340.73</v>
      </c>
    </row>
    <row r="68" spans="1:4" ht="18.75" x14ac:dyDescent="0.3">
      <c r="A68" s="180" t="s">
        <v>1402</v>
      </c>
      <c r="B68" s="202">
        <v>0</v>
      </c>
      <c r="C68" s="202"/>
      <c r="D68" s="202">
        <f t="shared" si="1"/>
        <v>0</v>
      </c>
    </row>
    <row r="69" spans="1:4" ht="18.75" x14ac:dyDescent="0.3">
      <c r="A69" s="180" t="s">
        <v>1403</v>
      </c>
      <c r="B69" s="202">
        <v>86316.11</v>
      </c>
      <c r="C69" s="202"/>
      <c r="D69" s="202">
        <f t="shared" si="1"/>
        <v>86316.11</v>
      </c>
    </row>
    <row r="70" spans="1:4" ht="18.75" x14ac:dyDescent="0.3">
      <c r="A70" s="180" t="s">
        <v>1404</v>
      </c>
      <c r="B70" s="202">
        <v>25314.89</v>
      </c>
      <c r="C70" s="202"/>
      <c r="D70" s="202">
        <f t="shared" si="1"/>
        <v>25314.89</v>
      </c>
    </row>
    <row r="71" spans="1:4" ht="18.75" x14ac:dyDescent="0.3">
      <c r="A71" s="180" t="s">
        <v>1405</v>
      </c>
      <c r="B71" s="202">
        <v>0</v>
      </c>
      <c r="C71" s="202"/>
      <c r="D71" s="202">
        <f t="shared" si="1"/>
        <v>0</v>
      </c>
    </row>
    <row r="72" spans="1:4" ht="18.75" x14ac:dyDescent="0.3">
      <c r="A72" s="180" t="s">
        <v>1406</v>
      </c>
      <c r="B72" s="202">
        <v>0</v>
      </c>
      <c r="C72" s="202"/>
      <c r="D72" s="202">
        <f t="shared" si="1"/>
        <v>0</v>
      </c>
    </row>
    <row r="73" spans="1:4" ht="18.75" x14ac:dyDescent="0.3">
      <c r="A73" s="180" t="s">
        <v>1408</v>
      </c>
      <c r="B73" s="202">
        <v>730.40000000000009</v>
      </c>
      <c r="C73" s="202"/>
      <c r="D73" s="202">
        <f t="shared" si="1"/>
        <v>730.40000000000009</v>
      </c>
    </row>
    <row r="74" spans="1:4" ht="18.75" x14ac:dyDescent="0.3">
      <c r="A74" s="180" t="s">
        <v>1409</v>
      </c>
      <c r="B74" s="202">
        <v>187.23000000000002</v>
      </c>
      <c r="C74" s="202"/>
      <c r="D74" s="202">
        <f t="shared" si="1"/>
        <v>187.23000000000002</v>
      </c>
    </row>
    <row r="75" spans="1:4" ht="18.75" x14ac:dyDescent="0.3">
      <c r="A75" s="180" t="s">
        <v>1410</v>
      </c>
      <c r="B75" s="202">
        <v>-158.19999999999999</v>
      </c>
      <c r="C75" s="202"/>
      <c r="D75" s="202">
        <f t="shared" si="1"/>
        <v>-158.19999999999999</v>
      </c>
    </row>
    <row r="76" spans="1:4" ht="18.75" x14ac:dyDescent="0.3">
      <c r="A76" s="180" t="s">
        <v>1411</v>
      </c>
      <c r="B76" s="202">
        <v>125848.49</v>
      </c>
      <c r="C76" s="202"/>
      <c r="D76" s="202">
        <f t="shared" si="1"/>
        <v>125848.49</v>
      </c>
    </row>
    <row r="77" spans="1:4" ht="18.75" x14ac:dyDescent="0.3">
      <c r="A77" s="180" t="s">
        <v>1412</v>
      </c>
      <c r="B77" s="202">
        <v>42203.19999999999</v>
      </c>
      <c r="C77" s="202">
        <v>593.80999999999995</v>
      </c>
      <c r="D77" s="202">
        <f t="shared" si="1"/>
        <v>42797.009999999987</v>
      </c>
    </row>
    <row r="78" spans="1:4" ht="18.75" x14ac:dyDescent="0.3">
      <c r="A78" s="180" t="s">
        <v>1413</v>
      </c>
      <c r="B78" s="202">
        <v>201.51999999999998</v>
      </c>
      <c r="C78" s="202"/>
      <c r="D78" s="202">
        <f t="shared" si="1"/>
        <v>201.51999999999998</v>
      </c>
    </row>
    <row r="79" spans="1:4" ht="18.75" x14ac:dyDescent="0.3">
      <c r="A79" s="180" t="s">
        <v>1414</v>
      </c>
      <c r="B79" s="202">
        <v>26958.639999999999</v>
      </c>
      <c r="C79" s="202">
        <v>5544.22</v>
      </c>
      <c r="D79" s="202">
        <f t="shared" si="1"/>
        <v>32502.86</v>
      </c>
    </row>
    <row r="80" spans="1:4" ht="18.75" x14ac:dyDescent="0.3">
      <c r="A80" s="180" t="s">
        <v>1724</v>
      </c>
      <c r="B80" s="202">
        <v>62685.55</v>
      </c>
      <c r="C80" s="202"/>
      <c r="D80" s="202">
        <f t="shared" si="1"/>
        <v>62685.55</v>
      </c>
    </row>
    <row r="81" spans="1:4" ht="18.75" x14ac:dyDescent="0.3">
      <c r="A81" s="180" t="s">
        <v>1725</v>
      </c>
      <c r="B81" s="202">
        <v>34361.25</v>
      </c>
      <c r="C81" s="202"/>
      <c r="D81" s="202">
        <f t="shared" si="1"/>
        <v>34361.25</v>
      </c>
    </row>
    <row r="82" spans="1:4" ht="18.75" x14ac:dyDescent="0.3">
      <c r="A82" s="180" t="s">
        <v>1726</v>
      </c>
      <c r="B82" s="202">
        <v>2875.6500000000005</v>
      </c>
      <c r="C82" s="202"/>
      <c r="D82" s="202">
        <f t="shared" si="1"/>
        <v>2875.6500000000005</v>
      </c>
    </row>
    <row r="83" spans="1:4" ht="18.75" x14ac:dyDescent="0.3">
      <c r="A83" s="180" t="s">
        <v>1727</v>
      </c>
      <c r="B83" s="202">
        <v>0</v>
      </c>
      <c r="C83" s="202"/>
      <c r="D83" s="202">
        <f t="shared" si="1"/>
        <v>0</v>
      </c>
    </row>
    <row r="84" spans="1:4" ht="18.75" x14ac:dyDescent="0.3">
      <c r="A84" s="180" t="s">
        <v>1728</v>
      </c>
      <c r="B84" s="202">
        <v>9395.17</v>
      </c>
      <c r="C84" s="202"/>
      <c r="D84" s="202">
        <f t="shared" si="1"/>
        <v>9395.17</v>
      </c>
    </row>
    <row r="85" spans="1:4" ht="18.75" x14ac:dyDescent="0.3">
      <c r="A85" s="180" t="s">
        <v>1729</v>
      </c>
      <c r="B85" s="202">
        <v>8604.130000000001</v>
      </c>
      <c r="C85" s="202"/>
      <c r="D85" s="202">
        <f t="shared" si="1"/>
        <v>8604.130000000001</v>
      </c>
    </row>
    <row r="86" spans="1:4" ht="18.75" x14ac:dyDescent="0.3">
      <c r="A86" s="180" t="s">
        <v>1415</v>
      </c>
      <c r="B86" s="202">
        <v>-15610.399999999994</v>
      </c>
      <c r="C86" s="202"/>
      <c r="D86" s="202">
        <f t="shared" si="1"/>
        <v>-15610.399999999994</v>
      </c>
    </row>
    <row r="87" spans="1:4" ht="18.75" x14ac:dyDescent="0.3">
      <c r="A87" s="180" t="s">
        <v>1416</v>
      </c>
      <c r="B87" s="202">
        <v>0</v>
      </c>
      <c r="C87" s="202"/>
      <c r="D87" s="202">
        <f t="shared" si="1"/>
        <v>0</v>
      </c>
    </row>
    <row r="88" spans="1:4" ht="18.75" x14ac:dyDescent="0.3">
      <c r="A88" s="180" t="s">
        <v>1417</v>
      </c>
      <c r="B88" s="202">
        <v>58044.469999999994</v>
      </c>
      <c r="C88" s="202"/>
      <c r="D88" s="202">
        <f t="shared" si="1"/>
        <v>58044.469999999994</v>
      </c>
    </row>
    <row r="89" spans="1:4" ht="18.75" x14ac:dyDescent="0.3">
      <c r="A89" s="180" t="s">
        <v>1418</v>
      </c>
      <c r="B89" s="202">
        <v>21562.789999999994</v>
      </c>
      <c r="C89" s="202"/>
      <c r="D89" s="202">
        <f t="shared" si="1"/>
        <v>21562.789999999994</v>
      </c>
    </row>
    <row r="90" spans="1:4" ht="18.75" x14ac:dyDescent="0.3">
      <c r="A90" s="180" t="s">
        <v>1419</v>
      </c>
      <c r="B90" s="202">
        <v>71057.88</v>
      </c>
      <c r="C90" s="202"/>
      <c r="D90" s="202">
        <f t="shared" si="1"/>
        <v>71057.88</v>
      </c>
    </row>
    <row r="91" spans="1:4" ht="18.75" x14ac:dyDescent="0.3">
      <c r="A91" s="180" t="s">
        <v>1420</v>
      </c>
      <c r="B91" s="202">
        <v>9090.9500000000007</v>
      </c>
      <c r="C91" s="202"/>
      <c r="D91" s="202">
        <f t="shared" si="1"/>
        <v>9090.9500000000007</v>
      </c>
    </row>
    <row r="92" spans="1:4" ht="18.75" x14ac:dyDescent="0.3">
      <c r="A92" s="180" t="s">
        <v>1421</v>
      </c>
      <c r="B92" s="202">
        <v>-3179.23</v>
      </c>
      <c r="C92" s="202"/>
      <c r="D92" s="202">
        <f t="shared" si="1"/>
        <v>-3179.23</v>
      </c>
    </row>
    <row r="93" spans="1:4" ht="18.75" x14ac:dyDescent="0.3">
      <c r="A93" s="180" t="s">
        <v>1422</v>
      </c>
      <c r="B93" s="202">
        <v>8534.0199999999968</v>
      </c>
      <c r="C93" s="202"/>
      <c r="D93" s="202">
        <f t="shared" si="1"/>
        <v>8534.0199999999968</v>
      </c>
    </row>
    <row r="94" spans="1:4" ht="18.75" x14ac:dyDescent="0.3">
      <c r="A94" s="180" t="s">
        <v>1423</v>
      </c>
      <c r="B94" s="202">
        <v>131786.76</v>
      </c>
      <c r="C94" s="202"/>
      <c r="D94" s="202">
        <f t="shared" si="1"/>
        <v>131786.76</v>
      </c>
    </row>
    <row r="95" spans="1:4" ht="18.75" x14ac:dyDescent="0.3">
      <c r="A95" s="180" t="s">
        <v>1424</v>
      </c>
      <c r="B95" s="202">
        <v>81632.63</v>
      </c>
      <c r="C95" s="202"/>
      <c r="D95" s="202">
        <f t="shared" si="1"/>
        <v>81632.63</v>
      </c>
    </row>
    <row r="96" spans="1:4" ht="18.75" x14ac:dyDescent="0.3">
      <c r="A96" s="180" t="s">
        <v>1425</v>
      </c>
      <c r="B96" s="202">
        <v>48544.17</v>
      </c>
      <c r="C96" s="202"/>
      <c r="D96" s="202">
        <f t="shared" si="1"/>
        <v>48544.17</v>
      </c>
    </row>
    <row r="97" spans="1:4" ht="18.75" x14ac:dyDescent="0.3">
      <c r="A97" s="180" t="s">
        <v>1426</v>
      </c>
      <c r="B97" s="202">
        <v>19549.620000000003</v>
      </c>
      <c r="C97" s="202">
        <v>561.97</v>
      </c>
      <c r="D97" s="202">
        <f t="shared" si="1"/>
        <v>20111.590000000004</v>
      </c>
    </row>
    <row r="98" spans="1:4" ht="18.75" x14ac:dyDescent="0.3">
      <c r="A98" s="180" t="s">
        <v>1427</v>
      </c>
      <c r="B98" s="202">
        <v>102748.48000000001</v>
      </c>
      <c r="C98" s="202">
        <v>300.25</v>
      </c>
      <c r="D98" s="202">
        <f t="shared" si="1"/>
        <v>103048.73000000001</v>
      </c>
    </row>
    <row r="99" spans="1:4" ht="18.75" x14ac:dyDescent="0.3">
      <c r="A99" s="180" t="s">
        <v>1428</v>
      </c>
      <c r="B99" s="202">
        <v>19896.949999999997</v>
      </c>
      <c r="C99" s="202"/>
      <c r="D99" s="202">
        <f t="shared" si="1"/>
        <v>19896.949999999997</v>
      </c>
    </row>
    <row r="100" spans="1:4" ht="18.75" x14ac:dyDescent="0.3">
      <c r="A100" s="180" t="s">
        <v>1429</v>
      </c>
      <c r="B100" s="202">
        <v>4092.5499999999993</v>
      </c>
      <c r="C100" s="202"/>
      <c r="D100" s="202">
        <f t="shared" si="1"/>
        <v>4092.5499999999993</v>
      </c>
    </row>
    <row r="101" spans="1:4" ht="18.75" x14ac:dyDescent="0.3">
      <c r="A101" s="180" t="s">
        <v>1430</v>
      </c>
      <c r="B101" s="202">
        <v>78888.149999999994</v>
      </c>
      <c r="C101" s="202">
        <v>12240.9</v>
      </c>
      <c r="D101" s="202">
        <f t="shared" si="1"/>
        <v>91129.049999999988</v>
      </c>
    </row>
    <row r="102" spans="1:4" ht="18.75" x14ac:dyDescent="0.3">
      <c r="A102" s="180" t="s">
        <v>1431</v>
      </c>
      <c r="B102" s="202">
        <v>53937.68</v>
      </c>
      <c r="C102" s="202">
        <v>9783.4</v>
      </c>
      <c r="D102" s="202">
        <f t="shared" si="1"/>
        <v>63721.08</v>
      </c>
    </row>
    <row r="103" spans="1:4" ht="18.75" x14ac:dyDescent="0.3">
      <c r="A103" s="180" t="s">
        <v>1432</v>
      </c>
      <c r="B103" s="202">
        <v>43048.17</v>
      </c>
      <c r="C103" s="202"/>
      <c r="D103" s="202">
        <f t="shared" si="1"/>
        <v>43048.17</v>
      </c>
    </row>
    <row r="104" spans="1:4" ht="18.75" x14ac:dyDescent="0.3">
      <c r="A104" s="180" t="s">
        <v>1433</v>
      </c>
      <c r="B104" s="202">
        <v>35996.649999999994</v>
      </c>
      <c r="C104" s="202"/>
      <c r="D104" s="202">
        <f t="shared" si="1"/>
        <v>35996.649999999994</v>
      </c>
    </row>
    <row r="105" spans="1:4" ht="18.75" x14ac:dyDescent="0.3">
      <c r="A105" s="180" t="s">
        <v>1434</v>
      </c>
      <c r="B105" s="202">
        <v>80181.81</v>
      </c>
      <c r="C105" s="202"/>
      <c r="D105" s="202">
        <f t="shared" si="1"/>
        <v>80181.81</v>
      </c>
    </row>
    <row r="106" spans="1:4" ht="18.75" x14ac:dyDescent="0.3">
      <c r="A106" s="180" t="s">
        <v>1435</v>
      </c>
      <c r="B106" s="202">
        <v>57987.020000000004</v>
      </c>
      <c r="C106" s="202"/>
      <c r="D106" s="202">
        <f t="shared" si="1"/>
        <v>57987.020000000004</v>
      </c>
    </row>
    <row r="107" spans="1:4" ht="18.75" x14ac:dyDescent="0.3">
      <c r="A107" s="180" t="s">
        <v>1436</v>
      </c>
      <c r="B107" s="202">
        <v>5487.2099999999991</v>
      </c>
      <c r="C107" s="202"/>
      <c r="D107" s="202">
        <f t="shared" si="1"/>
        <v>5487.2099999999991</v>
      </c>
    </row>
    <row r="108" spans="1:4" ht="18.75" x14ac:dyDescent="0.3">
      <c r="A108" s="180" t="s">
        <v>1437</v>
      </c>
      <c r="B108" s="202">
        <v>45457.609999999993</v>
      </c>
      <c r="C108" s="202"/>
      <c r="D108" s="202">
        <f t="shared" si="1"/>
        <v>45457.609999999993</v>
      </c>
    </row>
    <row r="109" spans="1:4" ht="18.75" x14ac:dyDescent="0.3">
      <c r="A109" s="180" t="s">
        <v>1438</v>
      </c>
      <c r="B109" s="202">
        <v>153490.64000000001</v>
      </c>
      <c r="C109" s="202">
        <v>4953.6000000000004</v>
      </c>
      <c r="D109" s="202">
        <f t="shared" si="1"/>
        <v>158444.24000000002</v>
      </c>
    </row>
    <row r="110" spans="1:4" ht="18.75" x14ac:dyDescent="0.3">
      <c r="A110" s="180" t="s">
        <v>1439</v>
      </c>
      <c r="B110" s="202">
        <v>46697.1</v>
      </c>
      <c r="C110" s="202">
        <v>1280.32</v>
      </c>
      <c r="D110" s="202">
        <f t="shared" si="1"/>
        <v>47977.42</v>
      </c>
    </row>
    <row r="111" spans="1:4" ht="18.75" x14ac:dyDescent="0.3">
      <c r="A111" s="180" t="s">
        <v>1440</v>
      </c>
      <c r="B111" s="202">
        <v>20547.25</v>
      </c>
      <c r="C111" s="202">
        <v>1375.58</v>
      </c>
      <c r="D111" s="202">
        <f t="shared" si="1"/>
        <v>21922.83</v>
      </c>
    </row>
    <row r="112" spans="1:4" ht="18.75" x14ac:dyDescent="0.3">
      <c r="A112" s="180" t="s">
        <v>1441</v>
      </c>
      <c r="B112" s="202">
        <v>69457.929999999993</v>
      </c>
      <c r="C112" s="202">
        <v>849.88</v>
      </c>
      <c r="D112" s="202">
        <f t="shared" si="1"/>
        <v>70307.81</v>
      </c>
    </row>
    <row r="113" spans="1:4" ht="18.75" x14ac:dyDescent="0.3">
      <c r="A113" s="180" t="s">
        <v>1442</v>
      </c>
      <c r="B113" s="202">
        <v>32294.52</v>
      </c>
      <c r="C113" s="202">
        <v>7810.06</v>
      </c>
      <c r="D113" s="202">
        <f t="shared" si="1"/>
        <v>40104.58</v>
      </c>
    </row>
    <row r="114" spans="1:4" ht="18.75" x14ac:dyDescent="0.3">
      <c r="A114" s="180" t="s">
        <v>1443</v>
      </c>
      <c r="B114" s="202">
        <v>587.24000000000069</v>
      </c>
      <c r="C114" s="202">
        <v>281.55</v>
      </c>
      <c r="D114" s="202">
        <f t="shared" si="1"/>
        <v>868.79000000000065</v>
      </c>
    </row>
    <row r="115" spans="1:4" ht="18.75" x14ac:dyDescent="0.3">
      <c r="A115" s="180" t="s">
        <v>1444</v>
      </c>
      <c r="B115" s="202">
        <v>75170.42</v>
      </c>
      <c r="C115" s="202"/>
      <c r="D115" s="202">
        <f t="shared" si="1"/>
        <v>75170.42</v>
      </c>
    </row>
    <row r="116" spans="1:4" ht="18.75" x14ac:dyDescent="0.3">
      <c r="A116" s="180" t="s">
        <v>1446</v>
      </c>
      <c r="B116" s="202">
        <v>42960.56</v>
      </c>
      <c r="C116" s="202"/>
      <c r="D116" s="202">
        <f t="shared" si="1"/>
        <v>42960.56</v>
      </c>
    </row>
    <row r="117" spans="1:4" ht="18.75" x14ac:dyDescent="0.3">
      <c r="A117" s="180" t="s">
        <v>1448</v>
      </c>
      <c r="B117" s="202">
        <v>13374.89</v>
      </c>
      <c r="C117" s="202">
        <v>13686.58</v>
      </c>
      <c r="D117" s="202">
        <f t="shared" si="1"/>
        <v>27061.47</v>
      </c>
    </row>
    <row r="118" spans="1:4" ht="18.75" x14ac:dyDescent="0.3">
      <c r="A118" s="180" t="s">
        <v>1449</v>
      </c>
      <c r="B118" s="202">
        <v>115607.37</v>
      </c>
      <c r="C118" s="202"/>
      <c r="D118" s="202">
        <f t="shared" si="1"/>
        <v>115607.37</v>
      </c>
    </row>
    <row r="119" spans="1:4" ht="18.75" x14ac:dyDescent="0.3">
      <c r="A119" s="180" t="s">
        <v>1450</v>
      </c>
      <c r="B119" s="202">
        <v>12205.720000000001</v>
      </c>
      <c r="C119" s="202">
        <v>608.88</v>
      </c>
      <c r="D119" s="202">
        <f t="shared" si="1"/>
        <v>12814.6</v>
      </c>
    </row>
    <row r="120" spans="1:4" ht="18.75" x14ac:dyDescent="0.3">
      <c r="A120" s="180" t="s">
        <v>1451</v>
      </c>
      <c r="B120" s="202">
        <v>34782.44</v>
      </c>
      <c r="C120" s="202"/>
      <c r="D120" s="202">
        <f t="shared" si="1"/>
        <v>34782.44</v>
      </c>
    </row>
    <row r="121" spans="1:4" ht="18.75" x14ac:dyDescent="0.3">
      <c r="A121" s="180" t="s">
        <v>1452</v>
      </c>
      <c r="B121" s="202">
        <v>89970.08</v>
      </c>
      <c r="C121" s="202"/>
      <c r="D121" s="202">
        <f t="shared" si="1"/>
        <v>89970.08</v>
      </c>
    </row>
    <row r="122" spans="1:4" ht="18.75" x14ac:dyDescent="0.3">
      <c r="A122" s="180" t="s">
        <v>1453</v>
      </c>
      <c r="B122" s="202">
        <v>76712.100000000006</v>
      </c>
      <c r="C122" s="202"/>
      <c r="D122" s="202">
        <f t="shared" si="1"/>
        <v>76712.100000000006</v>
      </c>
    </row>
    <row r="123" spans="1:4" ht="18.75" x14ac:dyDescent="0.3">
      <c r="A123" s="180" t="s">
        <v>1454</v>
      </c>
      <c r="B123" s="202">
        <v>56098.04</v>
      </c>
      <c r="C123" s="202"/>
      <c r="D123" s="202">
        <f t="shared" si="1"/>
        <v>56098.04</v>
      </c>
    </row>
    <row r="124" spans="1:4" ht="18.75" x14ac:dyDescent="0.3">
      <c r="A124" s="180" t="s">
        <v>1754</v>
      </c>
      <c r="B124" s="202">
        <v>75612.299999999988</v>
      </c>
      <c r="C124" s="202"/>
      <c r="D124" s="202">
        <f t="shared" si="1"/>
        <v>75612.299999999988</v>
      </c>
    </row>
    <row r="125" spans="1:4" ht="18.75" x14ac:dyDescent="0.3">
      <c r="A125" s="180" t="s">
        <v>1455</v>
      </c>
      <c r="B125" s="202">
        <v>29317.569999999996</v>
      </c>
      <c r="C125" s="202">
        <v>1452.61</v>
      </c>
      <c r="D125" s="202">
        <f t="shared" si="1"/>
        <v>30770.179999999997</v>
      </c>
    </row>
    <row r="126" spans="1:4" ht="18.75" x14ac:dyDescent="0.3">
      <c r="A126" s="180" t="s">
        <v>1456</v>
      </c>
      <c r="B126" s="202">
        <v>92893.37000000001</v>
      </c>
      <c r="C126" s="202"/>
      <c r="D126" s="202">
        <f t="shared" si="1"/>
        <v>92893.37000000001</v>
      </c>
    </row>
    <row r="127" spans="1:4" ht="18.75" x14ac:dyDescent="0.3">
      <c r="A127" s="180" t="s">
        <v>1457</v>
      </c>
      <c r="B127" s="202">
        <v>115020.94</v>
      </c>
      <c r="C127" s="202"/>
      <c r="D127" s="202">
        <f t="shared" si="1"/>
        <v>115020.94</v>
      </c>
    </row>
    <row r="128" spans="1:4" ht="18.75" x14ac:dyDescent="0.3">
      <c r="A128" s="180" t="s">
        <v>1458</v>
      </c>
      <c r="B128" s="202">
        <v>111038.04000000001</v>
      </c>
      <c r="C128" s="202"/>
      <c r="D128" s="202">
        <f t="shared" si="1"/>
        <v>111038.04000000001</v>
      </c>
    </row>
    <row r="129" spans="1:4" ht="18.75" x14ac:dyDescent="0.3">
      <c r="A129" s="180" t="s">
        <v>1459</v>
      </c>
      <c r="B129" s="202">
        <v>48006.799999999996</v>
      </c>
      <c r="C129" s="202"/>
      <c r="D129" s="202">
        <f t="shared" si="1"/>
        <v>48006.799999999996</v>
      </c>
    </row>
    <row r="130" spans="1:4" ht="18.75" x14ac:dyDescent="0.3">
      <c r="A130" s="180" t="s">
        <v>1460</v>
      </c>
      <c r="B130" s="202">
        <v>94845.219999999987</v>
      </c>
      <c r="C130" s="202"/>
      <c r="D130" s="202">
        <f t="shared" si="1"/>
        <v>94845.219999999987</v>
      </c>
    </row>
    <row r="131" spans="1:4" ht="18.75" x14ac:dyDescent="0.3">
      <c r="A131" s="180" t="s">
        <v>1461</v>
      </c>
      <c r="B131" s="202">
        <v>178487.97999999998</v>
      </c>
      <c r="C131" s="202"/>
      <c r="D131" s="202">
        <f t="shared" ref="D131:D194" si="2">B131+C131</f>
        <v>178487.97999999998</v>
      </c>
    </row>
    <row r="132" spans="1:4" ht="18.75" x14ac:dyDescent="0.3">
      <c r="A132" s="180" t="s">
        <v>1462</v>
      </c>
      <c r="B132" s="202">
        <v>615.32999999999993</v>
      </c>
      <c r="C132" s="202"/>
      <c r="D132" s="202">
        <f t="shared" si="2"/>
        <v>615.32999999999993</v>
      </c>
    </row>
    <row r="133" spans="1:4" ht="18.75" x14ac:dyDescent="0.3">
      <c r="A133" s="180" t="s">
        <v>1463</v>
      </c>
      <c r="B133" s="202">
        <v>387.78999999999996</v>
      </c>
      <c r="C133" s="202"/>
      <c r="D133" s="202">
        <f t="shared" si="2"/>
        <v>387.78999999999996</v>
      </c>
    </row>
    <row r="134" spans="1:4" ht="18.75" x14ac:dyDescent="0.3">
      <c r="A134" s="180" t="s">
        <v>1464</v>
      </c>
      <c r="B134" s="202">
        <v>12755.24</v>
      </c>
      <c r="C134" s="202"/>
      <c r="D134" s="202">
        <f t="shared" si="2"/>
        <v>12755.24</v>
      </c>
    </row>
    <row r="135" spans="1:4" ht="18.75" x14ac:dyDescent="0.3">
      <c r="A135" s="180" t="s">
        <v>1465</v>
      </c>
      <c r="B135" s="202">
        <v>11659.57</v>
      </c>
      <c r="C135" s="202"/>
      <c r="D135" s="202">
        <f t="shared" si="2"/>
        <v>11659.57</v>
      </c>
    </row>
    <row r="136" spans="1:4" ht="18.75" x14ac:dyDescent="0.3">
      <c r="A136" s="180" t="s">
        <v>1466</v>
      </c>
      <c r="B136" s="202">
        <v>263.22000000000025</v>
      </c>
      <c r="C136" s="202"/>
      <c r="D136" s="202">
        <f t="shared" si="2"/>
        <v>263.22000000000025</v>
      </c>
    </row>
    <row r="137" spans="1:4" ht="18.75" x14ac:dyDescent="0.3">
      <c r="A137" s="180" t="s">
        <v>1467</v>
      </c>
      <c r="B137" s="202">
        <v>12554.46</v>
      </c>
      <c r="C137" s="202"/>
      <c r="D137" s="202">
        <f t="shared" si="2"/>
        <v>12554.46</v>
      </c>
    </row>
    <row r="138" spans="1:4" ht="18.75" x14ac:dyDescent="0.3">
      <c r="A138" s="180" t="s">
        <v>1468</v>
      </c>
      <c r="B138" s="202">
        <v>-352.63000000000011</v>
      </c>
      <c r="C138" s="202"/>
      <c r="D138" s="202">
        <f t="shared" si="2"/>
        <v>-352.63000000000011</v>
      </c>
    </row>
    <row r="139" spans="1:4" ht="18.75" x14ac:dyDescent="0.3">
      <c r="A139" s="180" t="s">
        <v>1469</v>
      </c>
      <c r="B139" s="202">
        <v>2998.1400000000003</v>
      </c>
      <c r="C139" s="202"/>
      <c r="D139" s="202">
        <f t="shared" si="2"/>
        <v>2998.1400000000003</v>
      </c>
    </row>
    <row r="140" spans="1:4" ht="18.75" x14ac:dyDescent="0.3">
      <c r="A140" s="180" t="s">
        <v>1470</v>
      </c>
      <c r="B140" s="202">
        <v>0</v>
      </c>
      <c r="C140" s="202"/>
      <c r="D140" s="202">
        <f t="shared" si="2"/>
        <v>0</v>
      </c>
    </row>
    <row r="141" spans="1:4" ht="18.75" x14ac:dyDescent="0.3">
      <c r="A141" s="180" t="s">
        <v>1471</v>
      </c>
      <c r="B141" s="202">
        <v>1945.869999999999</v>
      </c>
      <c r="C141" s="202"/>
      <c r="D141" s="202">
        <f t="shared" si="2"/>
        <v>1945.869999999999</v>
      </c>
    </row>
    <row r="142" spans="1:4" ht="18.75" x14ac:dyDescent="0.3">
      <c r="A142" s="180" t="s">
        <v>1472</v>
      </c>
      <c r="B142" s="202">
        <v>34856.300000000003</v>
      </c>
      <c r="C142" s="202"/>
      <c r="D142" s="202">
        <f t="shared" si="2"/>
        <v>34856.300000000003</v>
      </c>
    </row>
    <row r="143" spans="1:4" ht="18.75" x14ac:dyDescent="0.3">
      <c r="A143" s="180" t="s">
        <v>1473</v>
      </c>
      <c r="B143" s="202">
        <v>8152.57</v>
      </c>
      <c r="C143" s="202">
        <v>1280.7</v>
      </c>
      <c r="D143" s="202">
        <f t="shared" si="2"/>
        <v>9433.27</v>
      </c>
    </row>
    <row r="144" spans="1:4" ht="18.75" x14ac:dyDescent="0.3">
      <c r="A144" s="180" t="s">
        <v>1474</v>
      </c>
      <c r="B144" s="202">
        <v>43618.86</v>
      </c>
      <c r="C144" s="202"/>
      <c r="D144" s="202">
        <f t="shared" si="2"/>
        <v>43618.86</v>
      </c>
    </row>
    <row r="145" spans="1:4" ht="18.75" x14ac:dyDescent="0.3">
      <c r="A145" s="180" t="s">
        <v>1475</v>
      </c>
      <c r="B145" s="202">
        <v>13320.64</v>
      </c>
      <c r="C145" s="202"/>
      <c r="D145" s="202">
        <f t="shared" si="2"/>
        <v>13320.64</v>
      </c>
    </row>
    <row r="146" spans="1:4" ht="18.75" x14ac:dyDescent="0.3">
      <c r="A146" s="180" t="s">
        <v>1476</v>
      </c>
      <c r="B146" s="202">
        <v>0</v>
      </c>
      <c r="C146" s="202"/>
      <c r="D146" s="202">
        <f t="shared" si="2"/>
        <v>0</v>
      </c>
    </row>
    <row r="147" spans="1:4" ht="18.75" x14ac:dyDescent="0.3">
      <c r="A147" s="180" t="s">
        <v>1477</v>
      </c>
      <c r="B147" s="202">
        <v>2467.9</v>
      </c>
      <c r="C147" s="202"/>
      <c r="D147" s="202">
        <f t="shared" si="2"/>
        <v>2467.9</v>
      </c>
    </row>
    <row r="148" spans="1:4" ht="18.75" x14ac:dyDescent="0.3">
      <c r="A148" s="180" t="s">
        <v>1478</v>
      </c>
      <c r="B148" s="202">
        <v>13327.25</v>
      </c>
      <c r="C148" s="202">
        <v>34105.96</v>
      </c>
      <c r="D148" s="202">
        <f t="shared" si="2"/>
        <v>47433.21</v>
      </c>
    </row>
    <row r="149" spans="1:4" ht="18.75" x14ac:dyDescent="0.3">
      <c r="A149" s="180" t="s">
        <v>1479</v>
      </c>
      <c r="B149" s="202">
        <v>7088.98</v>
      </c>
      <c r="C149" s="202"/>
      <c r="D149" s="202">
        <f t="shared" si="2"/>
        <v>7088.98</v>
      </c>
    </row>
    <row r="150" spans="1:4" ht="18.75" x14ac:dyDescent="0.3">
      <c r="A150" s="180" t="s">
        <v>1480</v>
      </c>
      <c r="B150" s="202">
        <v>188.08000000000004</v>
      </c>
      <c r="C150" s="202">
        <v>132.21</v>
      </c>
      <c r="D150" s="202">
        <f t="shared" si="2"/>
        <v>320.29000000000008</v>
      </c>
    </row>
    <row r="151" spans="1:4" ht="18.75" x14ac:dyDescent="0.3">
      <c r="A151" s="180" t="s">
        <v>1481</v>
      </c>
      <c r="B151" s="202">
        <v>20010.579999999998</v>
      </c>
      <c r="C151" s="202"/>
      <c r="D151" s="202">
        <f t="shared" si="2"/>
        <v>20010.579999999998</v>
      </c>
    </row>
    <row r="152" spans="1:4" ht="18.75" x14ac:dyDescent="0.3">
      <c r="A152" s="180" t="s">
        <v>1482</v>
      </c>
      <c r="B152" s="202">
        <v>37036.340000000004</v>
      </c>
      <c r="C152" s="202"/>
      <c r="D152" s="202">
        <f t="shared" si="2"/>
        <v>37036.340000000004</v>
      </c>
    </row>
    <row r="153" spans="1:4" ht="18.75" x14ac:dyDescent="0.3">
      <c r="A153" s="180" t="s">
        <v>1483</v>
      </c>
      <c r="B153" s="202">
        <v>34292.85</v>
      </c>
      <c r="C153" s="202"/>
      <c r="D153" s="202">
        <f t="shared" si="2"/>
        <v>34292.85</v>
      </c>
    </row>
    <row r="154" spans="1:4" ht="18.75" x14ac:dyDescent="0.3">
      <c r="A154" s="180" t="s">
        <v>1484</v>
      </c>
      <c r="B154" s="202">
        <v>18328.100000000002</v>
      </c>
      <c r="C154" s="202"/>
      <c r="D154" s="202">
        <f t="shared" si="2"/>
        <v>18328.100000000002</v>
      </c>
    </row>
    <row r="155" spans="1:4" ht="18.75" x14ac:dyDescent="0.3">
      <c r="A155" s="180" t="s">
        <v>1485</v>
      </c>
      <c r="B155" s="202">
        <v>6065.18</v>
      </c>
      <c r="C155" s="202"/>
      <c r="D155" s="202">
        <f t="shared" si="2"/>
        <v>6065.18</v>
      </c>
    </row>
    <row r="156" spans="1:4" ht="18.75" x14ac:dyDescent="0.3">
      <c r="A156" s="180" t="s">
        <v>1486</v>
      </c>
      <c r="B156" s="202">
        <v>52725.73</v>
      </c>
      <c r="C156" s="202"/>
      <c r="D156" s="202">
        <f t="shared" si="2"/>
        <v>52725.73</v>
      </c>
    </row>
    <row r="157" spans="1:4" ht="18.75" x14ac:dyDescent="0.3">
      <c r="A157" s="180" t="s">
        <v>1487</v>
      </c>
      <c r="B157" s="202">
        <v>61097.87999999999</v>
      </c>
      <c r="C157" s="202"/>
      <c r="D157" s="202">
        <f t="shared" si="2"/>
        <v>61097.87999999999</v>
      </c>
    </row>
    <row r="158" spans="1:4" ht="18.75" x14ac:dyDescent="0.3">
      <c r="A158" s="180" t="s">
        <v>1488</v>
      </c>
      <c r="B158" s="202">
        <v>66974.81</v>
      </c>
      <c r="C158" s="202"/>
      <c r="D158" s="202">
        <f t="shared" si="2"/>
        <v>66974.81</v>
      </c>
    </row>
    <row r="159" spans="1:4" ht="18.75" x14ac:dyDescent="0.3">
      <c r="A159" s="180" t="s">
        <v>1489</v>
      </c>
      <c r="B159" s="202">
        <v>33282.33</v>
      </c>
      <c r="C159" s="202"/>
      <c r="D159" s="202">
        <f t="shared" si="2"/>
        <v>33282.33</v>
      </c>
    </row>
    <row r="160" spans="1:4" ht="18.75" x14ac:dyDescent="0.3">
      <c r="A160" s="180" t="s">
        <v>1490</v>
      </c>
      <c r="B160" s="202">
        <v>21487.15</v>
      </c>
      <c r="C160" s="202"/>
      <c r="D160" s="202">
        <f t="shared" si="2"/>
        <v>21487.15</v>
      </c>
    </row>
    <row r="161" spans="1:4" ht="18.75" x14ac:dyDescent="0.3">
      <c r="A161" s="180" t="s">
        <v>1491</v>
      </c>
      <c r="B161" s="202">
        <v>28255.739999999998</v>
      </c>
      <c r="C161" s="202"/>
      <c r="D161" s="202">
        <f t="shared" si="2"/>
        <v>28255.739999999998</v>
      </c>
    </row>
    <row r="162" spans="1:4" ht="18.75" x14ac:dyDescent="0.3">
      <c r="A162" s="180" t="s">
        <v>1492</v>
      </c>
      <c r="B162" s="202">
        <v>13756.489999999998</v>
      </c>
      <c r="C162" s="202"/>
      <c r="D162" s="202">
        <f t="shared" si="2"/>
        <v>13756.489999999998</v>
      </c>
    </row>
    <row r="163" spans="1:4" ht="18.75" x14ac:dyDescent="0.3">
      <c r="A163" s="180" t="s">
        <v>1493</v>
      </c>
      <c r="B163" s="202">
        <v>66239.67</v>
      </c>
      <c r="C163" s="202">
        <v>1318.46</v>
      </c>
      <c r="D163" s="202">
        <f t="shared" si="2"/>
        <v>67558.13</v>
      </c>
    </row>
    <row r="164" spans="1:4" ht="18.75" x14ac:dyDescent="0.3">
      <c r="A164" s="180" t="s">
        <v>1494</v>
      </c>
      <c r="B164" s="202">
        <v>73969.240000000005</v>
      </c>
      <c r="C164" s="202"/>
      <c r="D164" s="202">
        <f t="shared" si="2"/>
        <v>73969.240000000005</v>
      </c>
    </row>
    <row r="165" spans="1:4" ht="18.75" x14ac:dyDescent="0.3">
      <c r="A165" s="180" t="s">
        <v>1495</v>
      </c>
      <c r="B165" s="202">
        <v>126427.65999999999</v>
      </c>
      <c r="C165" s="202"/>
      <c r="D165" s="202">
        <f t="shared" si="2"/>
        <v>126427.65999999999</v>
      </c>
    </row>
    <row r="166" spans="1:4" ht="18.75" x14ac:dyDescent="0.3">
      <c r="A166" s="180" t="s">
        <v>1496</v>
      </c>
      <c r="B166" s="202">
        <v>75316.899999999994</v>
      </c>
      <c r="C166" s="202"/>
      <c r="D166" s="202">
        <f t="shared" si="2"/>
        <v>75316.899999999994</v>
      </c>
    </row>
    <row r="167" spans="1:4" ht="18.75" x14ac:dyDescent="0.3">
      <c r="A167" s="180" t="s">
        <v>1497</v>
      </c>
      <c r="B167" s="202">
        <v>70991.25</v>
      </c>
      <c r="C167" s="202">
        <v>865.61</v>
      </c>
      <c r="D167" s="202">
        <f t="shared" si="2"/>
        <v>71856.86</v>
      </c>
    </row>
    <row r="168" spans="1:4" ht="18.75" x14ac:dyDescent="0.3">
      <c r="A168" s="180" t="s">
        <v>1498</v>
      </c>
      <c r="B168" s="202">
        <v>12807.540000000005</v>
      </c>
      <c r="C168" s="202"/>
      <c r="D168" s="202">
        <f t="shared" si="2"/>
        <v>12807.540000000005</v>
      </c>
    </row>
    <row r="169" spans="1:4" ht="18.75" x14ac:dyDescent="0.3">
      <c r="A169" s="180" t="s">
        <v>1499</v>
      </c>
      <c r="B169" s="202">
        <v>33685.06</v>
      </c>
      <c r="C169" s="202"/>
      <c r="D169" s="202">
        <f t="shared" si="2"/>
        <v>33685.06</v>
      </c>
    </row>
    <row r="170" spans="1:4" ht="18.75" x14ac:dyDescent="0.3">
      <c r="A170" s="180" t="s">
        <v>1500</v>
      </c>
      <c r="B170" s="202">
        <v>420.75000000000011</v>
      </c>
      <c r="C170" s="202"/>
      <c r="D170" s="202">
        <f t="shared" si="2"/>
        <v>420.75000000000011</v>
      </c>
    </row>
    <row r="171" spans="1:4" ht="18.75" x14ac:dyDescent="0.3">
      <c r="A171" s="180" t="s">
        <v>1501</v>
      </c>
      <c r="B171" s="202">
        <v>3825.84</v>
      </c>
      <c r="C171" s="202"/>
      <c r="D171" s="202">
        <f t="shared" si="2"/>
        <v>3825.84</v>
      </c>
    </row>
    <row r="172" spans="1:4" ht="18.75" x14ac:dyDescent="0.3">
      <c r="A172" s="180" t="s">
        <v>1502</v>
      </c>
      <c r="B172" s="202">
        <v>405.05999999999995</v>
      </c>
      <c r="C172" s="202"/>
      <c r="D172" s="202">
        <f t="shared" si="2"/>
        <v>405.05999999999995</v>
      </c>
    </row>
    <row r="173" spans="1:4" ht="18.75" x14ac:dyDescent="0.3">
      <c r="A173" s="180" t="s">
        <v>1503</v>
      </c>
      <c r="B173" s="202">
        <v>0</v>
      </c>
      <c r="C173" s="202"/>
      <c r="D173" s="202">
        <f t="shared" si="2"/>
        <v>0</v>
      </c>
    </row>
    <row r="174" spans="1:4" ht="18.75" x14ac:dyDescent="0.3">
      <c r="A174" s="180" t="s">
        <v>1504</v>
      </c>
      <c r="B174" s="202">
        <v>-147.04999999999995</v>
      </c>
      <c r="C174" s="202"/>
      <c r="D174" s="202">
        <f t="shared" si="2"/>
        <v>-147.04999999999995</v>
      </c>
    </row>
    <row r="175" spans="1:4" ht="18.75" x14ac:dyDescent="0.3">
      <c r="A175" s="180" t="s">
        <v>1505</v>
      </c>
      <c r="B175" s="202">
        <v>1429.91</v>
      </c>
      <c r="C175" s="202"/>
      <c r="D175" s="202">
        <f t="shared" si="2"/>
        <v>1429.91</v>
      </c>
    </row>
    <row r="176" spans="1:4" ht="18.75" x14ac:dyDescent="0.3">
      <c r="A176" s="180" t="s">
        <v>1506</v>
      </c>
      <c r="B176" s="202">
        <v>2268.5700000000002</v>
      </c>
      <c r="C176" s="202"/>
      <c r="D176" s="202">
        <f t="shared" si="2"/>
        <v>2268.5700000000002</v>
      </c>
    </row>
    <row r="177" spans="1:4" ht="18.75" x14ac:dyDescent="0.3">
      <c r="A177" s="180" t="s">
        <v>1507</v>
      </c>
      <c r="B177" s="202">
        <v>0</v>
      </c>
      <c r="C177" s="202"/>
      <c r="D177" s="202">
        <f t="shared" si="2"/>
        <v>0</v>
      </c>
    </row>
    <row r="178" spans="1:4" ht="18.75" x14ac:dyDescent="0.3">
      <c r="A178" s="180" t="s">
        <v>1508</v>
      </c>
      <c r="B178" s="202">
        <v>17076.84</v>
      </c>
      <c r="C178" s="202"/>
      <c r="D178" s="202">
        <f t="shared" si="2"/>
        <v>17076.84</v>
      </c>
    </row>
    <row r="179" spans="1:4" ht="18.75" x14ac:dyDescent="0.3">
      <c r="A179" s="180" t="s">
        <v>1509</v>
      </c>
      <c r="B179" s="202">
        <v>11639.880000000001</v>
      </c>
      <c r="C179" s="202">
        <v>341.13</v>
      </c>
      <c r="D179" s="202">
        <f t="shared" si="2"/>
        <v>11981.01</v>
      </c>
    </row>
    <row r="180" spans="1:4" ht="18.75" x14ac:dyDescent="0.3">
      <c r="A180" s="180" t="s">
        <v>1510</v>
      </c>
      <c r="B180" s="202">
        <v>4081.3900000000012</v>
      </c>
      <c r="C180" s="202"/>
      <c r="D180" s="202">
        <f t="shared" si="2"/>
        <v>4081.3900000000012</v>
      </c>
    </row>
    <row r="181" spans="1:4" ht="18.75" x14ac:dyDescent="0.3">
      <c r="A181" s="180" t="s">
        <v>1511</v>
      </c>
      <c r="B181" s="202">
        <v>12655.25</v>
      </c>
      <c r="C181" s="202"/>
      <c r="D181" s="202">
        <f t="shared" si="2"/>
        <v>12655.25</v>
      </c>
    </row>
    <row r="182" spans="1:4" ht="18.75" x14ac:dyDescent="0.3">
      <c r="A182" s="180" t="s">
        <v>1512</v>
      </c>
      <c r="B182" s="202">
        <v>-136.84</v>
      </c>
      <c r="C182" s="202"/>
      <c r="D182" s="202">
        <f t="shared" si="2"/>
        <v>-136.84</v>
      </c>
    </row>
    <row r="183" spans="1:4" ht="18.75" x14ac:dyDescent="0.3">
      <c r="A183" s="180" t="s">
        <v>1513</v>
      </c>
      <c r="B183" s="202">
        <v>3876.9099999999994</v>
      </c>
      <c r="C183" s="202">
        <v>1027.83</v>
      </c>
      <c r="D183" s="202">
        <f t="shared" si="2"/>
        <v>4904.74</v>
      </c>
    </row>
    <row r="184" spans="1:4" ht="18.75" x14ac:dyDescent="0.3">
      <c r="A184" s="180" t="s">
        <v>1514</v>
      </c>
      <c r="B184" s="202">
        <v>172.07000000000062</v>
      </c>
      <c r="C184" s="202">
        <v>8633.3799999999992</v>
      </c>
      <c r="D184" s="202">
        <f t="shared" si="2"/>
        <v>8805.4500000000007</v>
      </c>
    </row>
    <row r="185" spans="1:4" ht="18.75" x14ac:dyDescent="0.3">
      <c r="A185" s="180" t="s">
        <v>1515</v>
      </c>
      <c r="B185" s="202">
        <v>0</v>
      </c>
      <c r="C185" s="202">
        <v>803.34</v>
      </c>
      <c r="D185" s="202">
        <f t="shared" si="2"/>
        <v>803.34</v>
      </c>
    </row>
    <row r="186" spans="1:4" ht="18.75" x14ac:dyDescent="0.3">
      <c r="A186" s="180" t="s">
        <v>1516</v>
      </c>
      <c r="B186" s="202">
        <v>826.36000000000058</v>
      </c>
      <c r="C186" s="202">
        <v>27974.71</v>
      </c>
      <c r="D186" s="202">
        <f t="shared" si="2"/>
        <v>28801.07</v>
      </c>
    </row>
    <row r="187" spans="1:4" ht="18.75" x14ac:dyDescent="0.3">
      <c r="A187" s="180" t="s">
        <v>1517</v>
      </c>
      <c r="B187" s="202">
        <v>686.90000000000009</v>
      </c>
      <c r="C187" s="202">
        <v>572.9</v>
      </c>
      <c r="D187" s="202">
        <f t="shared" si="2"/>
        <v>1259.8000000000002</v>
      </c>
    </row>
    <row r="188" spans="1:4" ht="18.75" x14ac:dyDescent="0.3">
      <c r="A188" s="180" t="s">
        <v>1518</v>
      </c>
      <c r="B188" s="202">
        <v>771.36999999999989</v>
      </c>
      <c r="C188" s="202">
        <v>579.79</v>
      </c>
      <c r="D188" s="202">
        <f t="shared" si="2"/>
        <v>1351.1599999999999</v>
      </c>
    </row>
    <row r="189" spans="1:4" ht="18.75" x14ac:dyDescent="0.3">
      <c r="A189" s="180" t="s">
        <v>1519</v>
      </c>
      <c r="B189" s="202">
        <v>1928.8199999999997</v>
      </c>
      <c r="C189" s="202"/>
      <c r="D189" s="202">
        <f t="shared" si="2"/>
        <v>1928.8199999999997</v>
      </c>
    </row>
    <row r="190" spans="1:4" ht="18.75" x14ac:dyDescent="0.3">
      <c r="A190" s="180" t="s">
        <v>1520</v>
      </c>
      <c r="B190" s="202">
        <v>1393.1799999999998</v>
      </c>
      <c r="C190" s="202"/>
      <c r="D190" s="202">
        <f t="shared" si="2"/>
        <v>1393.1799999999998</v>
      </c>
    </row>
    <row r="191" spans="1:4" ht="18.75" x14ac:dyDescent="0.3">
      <c r="A191" s="180" t="s">
        <v>1521</v>
      </c>
      <c r="B191" s="202">
        <v>197.83999999999992</v>
      </c>
      <c r="C191" s="202"/>
      <c r="D191" s="202">
        <f t="shared" si="2"/>
        <v>197.83999999999992</v>
      </c>
    </row>
    <row r="192" spans="1:4" ht="18.75" x14ac:dyDescent="0.3">
      <c r="A192" s="180" t="s">
        <v>1522</v>
      </c>
      <c r="B192" s="202">
        <v>70308.83</v>
      </c>
      <c r="C192" s="202"/>
      <c r="D192" s="202">
        <f t="shared" si="2"/>
        <v>70308.83</v>
      </c>
    </row>
    <row r="193" spans="1:4" ht="18.75" x14ac:dyDescent="0.3">
      <c r="A193" s="180" t="s">
        <v>1523</v>
      </c>
      <c r="B193" s="202">
        <v>90159.51999999999</v>
      </c>
      <c r="C193" s="202"/>
      <c r="D193" s="202">
        <f t="shared" si="2"/>
        <v>90159.51999999999</v>
      </c>
    </row>
    <row r="194" spans="1:4" ht="18.75" x14ac:dyDescent="0.3">
      <c r="A194" s="180" t="s">
        <v>1524</v>
      </c>
      <c r="B194" s="202">
        <v>36594.140000000007</v>
      </c>
      <c r="C194" s="202"/>
      <c r="D194" s="202">
        <f t="shared" si="2"/>
        <v>36594.140000000007</v>
      </c>
    </row>
    <row r="195" spans="1:4" ht="18.75" x14ac:dyDescent="0.3">
      <c r="A195" s="180" t="s">
        <v>1525</v>
      </c>
      <c r="B195" s="202">
        <v>247.23000000000002</v>
      </c>
      <c r="C195" s="202"/>
      <c r="D195" s="202">
        <f t="shared" ref="D195:D258" si="3">B195+C195</f>
        <v>247.23000000000002</v>
      </c>
    </row>
    <row r="196" spans="1:4" ht="18.75" x14ac:dyDescent="0.3">
      <c r="A196" s="180" t="s">
        <v>1526</v>
      </c>
      <c r="B196" s="202">
        <v>35858.710000000006</v>
      </c>
      <c r="C196" s="202"/>
      <c r="D196" s="202">
        <f t="shared" si="3"/>
        <v>35858.710000000006</v>
      </c>
    </row>
    <row r="197" spans="1:4" ht="18.75" x14ac:dyDescent="0.3">
      <c r="A197" s="180" t="s">
        <v>1527</v>
      </c>
      <c r="B197" s="202">
        <v>0</v>
      </c>
      <c r="C197" s="202"/>
      <c r="D197" s="202">
        <f t="shared" si="3"/>
        <v>0</v>
      </c>
    </row>
    <row r="198" spans="1:4" ht="18.75" x14ac:dyDescent="0.3">
      <c r="A198" s="180" t="s">
        <v>1528</v>
      </c>
      <c r="B198" s="202">
        <v>0</v>
      </c>
      <c r="C198" s="202"/>
      <c r="D198" s="202">
        <f t="shared" si="3"/>
        <v>0</v>
      </c>
    </row>
    <row r="199" spans="1:4" ht="18.75" x14ac:dyDescent="0.3">
      <c r="A199" s="180" t="s">
        <v>1529</v>
      </c>
      <c r="B199" s="202">
        <v>0</v>
      </c>
      <c r="C199" s="202"/>
      <c r="D199" s="202">
        <f t="shared" si="3"/>
        <v>0</v>
      </c>
    </row>
    <row r="200" spans="1:4" ht="18.75" x14ac:dyDescent="0.3">
      <c r="A200" s="180" t="s">
        <v>1530</v>
      </c>
      <c r="B200" s="202">
        <v>38366.109999999993</v>
      </c>
      <c r="C200" s="202"/>
      <c r="D200" s="202">
        <f t="shared" si="3"/>
        <v>38366.109999999993</v>
      </c>
    </row>
    <row r="201" spans="1:4" ht="18.75" x14ac:dyDescent="0.3">
      <c r="A201" s="180" t="s">
        <v>1531</v>
      </c>
      <c r="B201" s="202">
        <v>207954.59999999998</v>
      </c>
      <c r="C201" s="202">
        <v>121.65</v>
      </c>
      <c r="D201" s="202">
        <f t="shared" si="3"/>
        <v>208076.24999999997</v>
      </c>
    </row>
    <row r="202" spans="1:4" ht="18.75" x14ac:dyDescent="0.3">
      <c r="A202" s="180" t="s">
        <v>1532</v>
      </c>
      <c r="B202" s="202">
        <v>25550.640000000007</v>
      </c>
      <c r="C202" s="202"/>
      <c r="D202" s="202">
        <f t="shared" si="3"/>
        <v>25550.640000000007</v>
      </c>
    </row>
    <row r="203" spans="1:4" ht="18.75" x14ac:dyDescent="0.3">
      <c r="A203" s="180" t="s">
        <v>1755</v>
      </c>
      <c r="B203" s="202">
        <v>21053.22</v>
      </c>
      <c r="C203" s="202"/>
      <c r="D203" s="202">
        <f t="shared" si="3"/>
        <v>21053.22</v>
      </c>
    </row>
    <row r="204" spans="1:4" ht="18.75" x14ac:dyDescent="0.3">
      <c r="A204" s="180" t="s">
        <v>1533</v>
      </c>
      <c r="B204" s="202">
        <v>7466.7900000000009</v>
      </c>
      <c r="C204" s="202"/>
      <c r="D204" s="202">
        <f t="shared" si="3"/>
        <v>7466.7900000000009</v>
      </c>
    </row>
    <row r="205" spans="1:4" ht="18.75" x14ac:dyDescent="0.3">
      <c r="A205" s="180" t="s">
        <v>1534</v>
      </c>
      <c r="B205" s="202">
        <v>0</v>
      </c>
      <c r="C205" s="202"/>
      <c r="D205" s="202">
        <f t="shared" si="3"/>
        <v>0</v>
      </c>
    </row>
    <row r="206" spans="1:4" ht="18.75" x14ac:dyDescent="0.3">
      <c r="A206" s="180" t="s">
        <v>1535</v>
      </c>
      <c r="B206" s="202">
        <v>828.95000000000027</v>
      </c>
      <c r="C206" s="202"/>
      <c r="D206" s="202">
        <f t="shared" si="3"/>
        <v>828.95000000000027</v>
      </c>
    </row>
    <row r="207" spans="1:4" ht="18.75" x14ac:dyDescent="0.3">
      <c r="A207" s="180" t="s">
        <v>1536</v>
      </c>
      <c r="B207" s="202">
        <v>49943.510000000009</v>
      </c>
      <c r="C207" s="202"/>
      <c r="D207" s="202">
        <f t="shared" si="3"/>
        <v>49943.510000000009</v>
      </c>
    </row>
    <row r="208" spans="1:4" ht="18.75" x14ac:dyDescent="0.3">
      <c r="A208" s="180" t="s">
        <v>1537</v>
      </c>
      <c r="B208" s="202">
        <v>0</v>
      </c>
      <c r="C208" s="202"/>
      <c r="D208" s="202">
        <f t="shared" si="3"/>
        <v>0</v>
      </c>
    </row>
    <row r="209" spans="1:4" ht="18.75" x14ac:dyDescent="0.3">
      <c r="A209" s="180" t="s">
        <v>1538</v>
      </c>
      <c r="B209" s="202">
        <v>434.88999999999942</v>
      </c>
      <c r="C209" s="202"/>
      <c r="D209" s="202">
        <f t="shared" si="3"/>
        <v>434.88999999999942</v>
      </c>
    </row>
    <row r="210" spans="1:4" ht="18.75" x14ac:dyDescent="0.3">
      <c r="A210" s="180" t="s">
        <v>1539</v>
      </c>
      <c r="B210" s="202">
        <v>21297.27</v>
      </c>
      <c r="C210" s="202"/>
      <c r="D210" s="202">
        <f t="shared" si="3"/>
        <v>21297.27</v>
      </c>
    </row>
    <row r="211" spans="1:4" ht="18.75" x14ac:dyDescent="0.3">
      <c r="A211" s="180" t="s">
        <v>1540</v>
      </c>
      <c r="B211" s="202">
        <v>102891.94000000002</v>
      </c>
      <c r="C211" s="202"/>
      <c r="D211" s="202">
        <f t="shared" si="3"/>
        <v>102891.94000000002</v>
      </c>
    </row>
    <row r="212" spans="1:4" ht="18.75" x14ac:dyDescent="0.3">
      <c r="A212" s="180" t="s">
        <v>1541</v>
      </c>
      <c r="B212" s="202">
        <v>64640.570000000007</v>
      </c>
      <c r="C212" s="202">
        <v>796.56</v>
      </c>
      <c r="D212" s="202">
        <f t="shared" si="3"/>
        <v>65437.130000000005</v>
      </c>
    </row>
    <row r="213" spans="1:4" ht="18.75" x14ac:dyDescent="0.3">
      <c r="A213" s="180" t="s">
        <v>1542</v>
      </c>
      <c r="B213" s="202">
        <v>1905.36</v>
      </c>
      <c r="C213" s="202"/>
      <c r="D213" s="202">
        <f t="shared" si="3"/>
        <v>1905.36</v>
      </c>
    </row>
    <row r="214" spans="1:4" ht="18.75" x14ac:dyDescent="0.3">
      <c r="A214" s="180" t="s">
        <v>1543</v>
      </c>
      <c r="B214" s="202">
        <v>6449.32</v>
      </c>
      <c r="C214" s="202">
        <v>586.02</v>
      </c>
      <c r="D214" s="202">
        <f t="shared" si="3"/>
        <v>7035.34</v>
      </c>
    </row>
    <row r="215" spans="1:4" ht="18.75" x14ac:dyDescent="0.3">
      <c r="A215" s="180" t="s">
        <v>1544</v>
      </c>
      <c r="B215" s="202">
        <v>25294.319999999996</v>
      </c>
      <c r="C215" s="202"/>
      <c r="D215" s="202">
        <f t="shared" si="3"/>
        <v>25294.319999999996</v>
      </c>
    </row>
    <row r="216" spans="1:4" ht="18.75" x14ac:dyDescent="0.3">
      <c r="A216" s="180" t="s">
        <v>1545</v>
      </c>
      <c r="B216" s="202">
        <v>19233.34</v>
      </c>
      <c r="C216" s="202"/>
      <c r="D216" s="202">
        <f t="shared" si="3"/>
        <v>19233.34</v>
      </c>
    </row>
    <row r="217" spans="1:4" ht="18.75" x14ac:dyDescent="0.3">
      <c r="A217" s="180" t="s">
        <v>1546</v>
      </c>
      <c r="B217" s="202">
        <v>115387.19</v>
      </c>
      <c r="C217" s="202">
        <v>1301.51</v>
      </c>
      <c r="D217" s="202">
        <f t="shared" si="3"/>
        <v>116688.7</v>
      </c>
    </row>
    <row r="218" spans="1:4" ht="18.75" x14ac:dyDescent="0.3">
      <c r="A218" s="180" t="s">
        <v>1547</v>
      </c>
      <c r="B218" s="202">
        <v>2737.2099999999991</v>
      </c>
      <c r="C218" s="202"/>
      <c r="D218" s="202">
        <f t="shared" si="3"/>
        <v>2737.2099999999991</v>
      </c>
    </row>
    <row r="219" spans="1:4" ht="18.75" x14ac:dyDescent="0.3">
      <c r="A219" s="180" t="s">
        <v>1548</v>
      </c>
      <c r="B219" s="202">
        <v>24233.46</v>
      </c>
      <c r="C219" s="202"/>
      <c r="D219" s="202">
        <f t="shared" si="3"/>
        <v>24233.46</v>
      </c>
    </row>
    <row r="220" spans="1:4" ht="18.75" x14ac:dyDescent="0.3">
      <c r="A220" s="180" t="s">
        <v>1549</v>
      </c>
      <c r="B220" s="202">
        <v>3433.3399999999997</v>
      </c>
      <c r="C220" s="202"/>
      <c r="D220" s="202">
        <f t="shared" si="3"/>
        <v>3433.3399999999997</v>
      </c>
    </row>
    <row r="221" spans="1:4" ht="18.75" x14ac:dyDescent="0.3">
      <c r="A221" s="180" t="s">
        <v>1550</v>
      </c>
      <c r="B221" s="202">
        <v>-430.55</v>
      </c>
      <c r="C221" s="202"/>
      <c r="D221" s="202">
        <f t="shared" si="3"/>
        <v>-430.55</v>
      </c>
    </row>
    <row r="222" spans="1:4" ht="18.75" x14ac:dyDescent="0.3">
      <c r="A222" s="180" t="s">
        <v>1756</v>
      </c>
      <c r="B222" s="202">
        <v>56889.219999999994</v>
      </c>
      <c r="C222" s="202"/>
      <c r="D222" s="202">
        <f t="shared" si="3"/>
        <v>56889.219999999994</v>
      </c>
    </row>
    <row r="223" spans="1:4" ht="18.75" x14ac:dyDescent="0.3">
      <c r="A223" s="180" t="s">
        <v>1757</v>
      </c>
      <c r="B223" s="202">
        <v>45567.49</v>
      </c>
      <c r="C223" s="202"/>
      <c r="D223" s="202">
        <f t="shared" si="3"/>
        <v>45567.49</v>
      </c>
    </row>
    <row r="224" spans="1:4" ht="18.75" x14ac:dyDescent="0.3">
      <c r="A224" s="180" t="s">
        <v>1758</v>
      </c>
      <c r="B224" s="202">
        <v>68443.459999999992</v>
      </c>
      <c r="C224" s="202"/>
      <c r="D224" s="202">
        <f t="shared" si="3"/>
        <v>68443.459999999992</v>
      </c>
    </row>
    <row r="225" spans="1:4" ht="18.75" x14ac:dyDescent="0.3">
      <c r="A225" s="180" t="s">
        <v>1759</v>
      </c>
      <c r="B225" s="202">
        <v>2153.119999999999</v>
      </c>
      <c r="C225" s="202"/>
      <c r="D225" s="202">
        <f t="shared" si="3"/>
        <v>2153.119999999999</v>
      </c>
    </row>
    <row r="226" spans="1:4" ht="18.75" x14ac:dyDescent="0.3">
      <c r="A226" s="180" t="s">
        <v>1760</v>
      </c>
      <c r="B226" s="202">
        <v>118.15999999999985</v>
      </c>
      <c r="C226" s="202">
        <v>2303.0100000000002</v>
      </c>
      <c r="D226" s="202">
        <f t="shared" si="3"/>
        <v>2421.17</v>
      </c>
    </row>
    <row r="227" spans="1:4" ht="18.75" x14ac:dyDescent="0.3">
      <c r="A227" s="180" t="s">
        <v>1761</v>
      </c>
      <c r="B227" s="202">
        <v>5988.26</v>
      </c>
      <c r="C227" s="202"/>
      <c r="D227" s="202">
        <f t="shared" si="3"/>
        <v>5988.26</v>
      </c>
    </row>
    <row r="228" spans="1:4" ht="18.75" x14ac:dyDescent="0.3">
      <c r="A228" s="180" t="s">
        <v>1762</v>
      </c>
      <c r="B228" s="202">
        <v>44915.16</v>
      </c>
      <c r="C228" s="202"/>
      <c r="D228" s="202">
        <f t="shared" si="3"/>
        <v>44915.16</v>
      </c>
    </row>
    <row r="229" spans="1:4" ht="18.75" x14ac:dyDescent="0.3">
      <c r="A229" s="180" t="s">
        <v>1763</v>
      </c>
      <c r="B229" s="202">
        <v>-780.74000000000069</v>
      </c>
      <c r="C229" s="202"/>
      <c r="D229" s="202">
        <f t="shared" si="3"/>
        <v>-780.74000000000069</v>
      </c>
    </row>
    <row r="230" spans="1:4" ht="18.75" x14ac:dyDescent="0.3">
      <c r="A230" s="180" t="s">
        <v>1764</v>
      </c>
      <c r="B230" s="202">
        <v>62.850000000000023</v>
      </c>
      <c r="C230" s="202"/>
      <c r="D230" s="202">
        <f t="shared" si="3"/>
        <v>62.850000000000023</v>
      </c>
    </row>
    <row r="231" spans="1:4" ht="18.75" x14ac:dyDescent="0.3">
      <c r="A231" s="180" t="s">
        <v>1765</v>
      </c>
      <c r="B231" s="202">
        <v>1506.19</v>
      </c>
      <c r="C231" s="202"/>
      <c r="D231" s="202">
        <f t="shared" si="3"/>
        <v>1506.19</v>
      </c>
    </row>
    <row r="232" spans="1:4" ht="18.75" x14ac:dyDescent="0.3">
      <c r="A232" s="180" t="s">
        <v>1766</v>
      </c>
      <c r="B232" s="202">
        <v>45654.58</v>
      </c>
      <c r="C232" s="202"/>
      <c r="D232" s="202">
        <f t="shared" si="3"/>
        <v>45654.58</v>
      </c>
    </row>
    <row r="233" spans="1:4" ht="18.75" x14ac:dyDescent="0.3">
      <c r="A233" s="180" t="s">
        <v>1767</v>
      </c>
      <c r="B233" s="202">
        <v>6930.5999999999995</v>
      </c>
      <c r="C233" s="202"/>
      <c r="D233" s="202">
        <f t="shared" si="3"/>
        <v>6930.5999999999995</v>
      </c>
    </row>
    <row r="234" spans="1:4" ht="18.75" x14ac:dyDescent="0.3">
      <c r="A234" s="180" t="s">
        <v>1768</v>
      </c>
      <c r="B234" s="202">
        <v>4250.51</v>
      </c>
      <c r="C234" s="202"/>
      <c r="D234" s="202">
        <f t="shared" si="3"/>
        <v>4250.51</v>
      </c>
    </row>
    <row r="235" spans="1:4" ht="18.75" x14ac:dyDescent="0.3">
      <c r="A235" s="180" t="s">
        <v>1769</v>
      </c>
      <c r="B235" s="202">
        <v>1370.9499999999998</v>
      </c>
      <c r="C235" s="202"/>
      <c r="D235" s="202">
        <f t="shared" si="3"/>
        <v>1370.9499999999998</v>
      </c>
    </row>
    <row r="236" spans="1:4" ht="18.75" x14ac:dyDescent="0.3">
      <c r="A236" s="180" t="s">
        <v>1770</v>
      </c>
      <c r="B236" s="202">
        <v>25785.88</v>
      </c>
      <c r="C236" s="202"/>
      <c r="D236" s="202">
        <f t="shared" si="3"/>
        <v>25785.88</v>
      </c>
    </row>
    <row r="237" spans="1:4" ht="18.75" x14ac:dyDescent="0.3">
      <c r="A237" s="180" t="s">
        <v>1771</v>
      </c>
      <c r="B237" s="202">
        <v>3019.0199999999995</v>
      </c>
      <c r="C237" s="202"/>
      <c r="D237" s="202">
        <f t="shared" si="3"/>
        <v>3019.0199999999995</v>
      </c>
    </row>
    <row r="238" spans="1:4" ht="18.75" x14ac:dyDescent="0.3">
      <c r="A238" s="180" t="s">
        <v>1772</v>
      </c>
      <c r="B238" s="202">
        <v>31335.569999999996</v>
      </c>
      <c r="C238" s="202"/>
      <c r="D238" s="202">
        <f t="shared" si="3"/>
        <v>31335.569999999996</v>
      </c>
    </row>
    <row r="239" spans="1:4" ht="18.75" x14ac:dyDescent="0.3">
      <c r="A239" s="180" t="s">
        <v>1773</v>
      </c>
      <c r="B239" s="202">
        <v>43963.79</v>
      </c>
      <c r="C239" s="202"/>
      <c r="D239" s="202">
        <f t="shared" si="3"/>
        <v>43963.79</v>
      </c>
    </row>
    <row r="240" spans="1:4" ht="18.75" x14ac:dyDescent="0.3">
      <c r="A240" s="180" t="s">
        <v>1551</v>
      </c>
      <c r="B240" s="202">
        <v>10223.75</v>
      </c>
      <c r="C240" s="202"/>
      <c r="D240" s="202">
        <f t="shared" si="3"/>
        <v>10223.75</v>
      </c>
    </row>
    <row r="241" spans="1:4" ht="18.75" x14ac:dyDescent="0.3">
      <c r="A241" s="180" t="s">
        <v>1552</v>
      </c>
      <c r="B241" s="202">
        <v>17430.78</v>
      </c>
      <c r="C241" s="202"/>
      <c r="D241" s="202">
        <f t="shared" si="3"/>
        <v>17430.78</v>
      </c>
    </row>
    <row r="242" spans="1:4" ht="18.75" x14ac:dyDescent="0.3">
      <c r="A242" s="180" t="s">
        <v>1553</v>
      </c>
      <c r="B242" s="202">
        <v>50633.58</v>
      </c>
      <c r="C242" s="202">
        <v>660.23</v>
      </c>
      <c r="D242" s="202">
        <f t="shared" si="3"/>
        <v>51293.810000000005</v>
      </c>
    </row>
    <row r="243" spans="1:4" ht="18.75" x14ac:dyDescent="0.3">
      <c r="A243" s="180" t="s">
        <v>1554</v>
      </c>
      <c r="B243" s="202">
        <v>47017.84</v>
      </c>
      <c r="C243" s="202">
        <v>19087.47</v>
      </c>
      <c r="D243" s="202">
        <f t="shared" si="3"/>
        <v>66105.31</v>
      </c>
    </row>
    <row r="244" spans="1:4" ht="18.75" x14ac:dyDescent="0.3">
      <c r="A244" s="180" t="s">
        <v>1555</v>
      </c>
      <c r="B244" s="202">
        <v>69070.040000000008</v>
      </c>
      <c r="C244" s="202">
        <v>37524.71</v>
      </c>
      <c r="D244" s="202">
        <f t="shared" si="3"/>
        <v>106594.75</v>
      </c>
    </row>
    <row r="245" spans="1:4" ht="18.75" x14ac:dyDescent="0.3">
      <c r="A245" s="180" t="s">
        <v>1556</v>
      </c>
      <c r="B245" s="202">
        <v>2021</v>
      </c>
      <c r="C245" s="202">
        <v>11978.94</v>
      </c>
      <c r="D245" s="202">
        <f t="shared" si="3"/>
        <v>13999.94</v>
      </c>
    </row>
    <row r="246" spans="1:4" ht="18.75" x14ac:dyDescent="0.3">
      <c r="A246" s="180" t="s">
        <v>1557</v>
      </c>
      <c r="B246" s="202">
        <v>26709.18</v>
      </c>
      <c r="C246" s="202">
        <v>27863.65</v>
      </c>
      <c r="D246" s="202">
        <f t="shared" si="3"/>
        <v>54572.83</v>
      </c>
    </row>
    <row r="247" spans="1:4" ht="18.75" x14ac:dyDescent="0.3">
      <c r="A247" s="180" t="s">
        <v>1558</v>
      </c>
      <c r="B247" s="202">
        <v>44850.45</v>
      </c>
      <c r="C247" s="202">
        <v>1112.68</v>
      </c>
      <c r="D247" s="202">
        <f t="shared" si="3"/>
        <v>45963.13</v>
      </c>
    </row>
    <row r="248" spans="1:4" ht="18.75" x14ac:dyDescent="0.3">
      <c r="A248" s="180" t="s">
        <v>1559</v>
      </c>
      <c r="B248" s="202">
        <v>21031.7</v>
      </c>
      <c r="C248" s="202">
        <v>10177.52</v>
      </c>
      <c r="D248" s="202">
        <f t="shared" si="3"/>
        <v>31209.22</v>
      </c>
    </row>
    <row r="249" spans="1:4" ht="18.75" x14ac:dyDescent="0.3">
      <c r="A249" s="180" t="s">
        <v>1560</v>
      </c>
      <c r="B249" s="202">
        <v>17778.160000000003</v>
      </c>
      <c r="C249" s="202">
        <v>12724.69</v>
      </c>
      <c r="D249" s="202">
        <f t="shared" si="3"/>
        <v>30502.850000000006</v>
      </c>
    </row>
    <row r="250" spans="1:4" ht="18.75" x14ac:dyDescent="0.3">
      <c r="A250" s="180" t="s">
        <v>1561</v>
      </c>
      <c r="B250" s="202">
        <v>114260.37</v>
      </c>
      <c r="C250" s="202">
        <v>2363.6</v>
      </c>
      <c r="D250" s="202">
        <f t="shared" si="3"/>
        <v>116623.97</v>
      </c>
    </row>
    <row r="251" spans="1:4" ht="18.75" x14ac:dyDescent="0.3">
      <c r="A251" s="180" t="s">
        <v>1562</v>
      </c>
      <c r="B251" s="202">
        <v>53759.889999999992</v>
      </c>
      <c r="C251" s="202"/>
      <c r="D251" s="202">
        <f t="shared" si="3"/>
        <v>53759.889999999992</v>
      </c>
    </row>
    <row r="252" spans="1:4" ht="18.75" x14ac:dyDescent="0.3">
      <c r="A252" s="180" t="s">
        <v>1563</v>
      </c>
      <c r="B252" s="202">
        <v>8576.7900000000009</v>
      </c>
      <c r="C252" s="202"/>
      <c r="D252" s="202">
        <f t="shared" si="3"/>
        <v>8576.7900000000009</v>
      </c>
    </row>
    <row r="253" spans="1:4" ht="18.75" x14ac:dyDescent="0.3">
      <c r="A253" s="180" t="s">
        <v>1564</v>
      </c>
      <c r="B253" s="202">
        <v>126981.69999999998</v>
      </c>
      <c r="C253" s="202"/>
      <c r="D253" s="202">
        <f t="shared" si="3"/>
        <v>126981.69999999998</v>
      </c>
    </row>
    <row r="254" spans="1:4" ht="18.75" x14ac:dyDescent="0.3">
      <c r="A254" s="180" t="s">
        <v>1565</v>
      </c>
      <c r="B254" s="202">
        <v>96406.62000000001</v>
      </c>
      <c r="C254" s="202"/>
      <c r="D254" s="202">
        <f t="shared" si="3"/>
        <v>96406.62000000001</v>
      </c>
    </row>
    <row r="255" spans="1:4" ht="18.75" x14ac:dyDescent="0.3">
      <c r="A255" s="180" t="s">
        <v>1566</v>
      </c>
      <c r="B255" s="202">
        <v>12993.150000000001</v>
      </c>
      <c r="C255" s="202"/>
      <c r="D255" s="202">
        <f t="shared" si="3"/>
        <v>12993.150000000001</v>
      </c>
    </row>
    <row r="256" spans="1:4" ht="18.75" x14ac:dyDescent="0.3">
      <c r="A256" s="180" t="s">
        <v>1567</v>
      </c>
      <c r="B256" s="202">
        <v>10734.329999999998</v>
      </c>
      <c r="C256" s="202"/>
      <c r="D256" s="202">
        <f t="shared" si="3"/>
        <v>10734.329999999998</v>
      </c>
    </row>
    <row r="257" spans="1:4" ht="18.75" x14ac:dyDescent="0.3">
      <c r="A257" s="180" t="s">
        <v>1568</v>
      </c>
      <c r="B257" s="202">
        <v>34136.07</v>
      </c>
      <c r="C257" s="202"/>
      <c r="D257" s="202">
        <f t="shared" si="3"/>
        <v>34136.07</v>
      </c>
    </row>
    <row r="258" spans="1:4" ht="18.75" x14ac:dyDescent="0.3">
      <c r="A258" s="180" t="s">
        <v>1569</v>
      </c>
      <c r="B258" s="202">
        <v>555.03000000000065</v>
      </c>
      <c r="C258" s="202"/>
      <c r="D258" s="202">
        <f t="shared" si="3"/>
        <v>555.03000000000065</v>
      </c>
    </row>
    <row r="259" spans="1:4" ht="18.75" x14ac:dyDescent="0.3">
      <c r="A259" s="180" t="s">
        <v>1570</v>
      </c>
      <c r="B259" s="202">
        <v>33502.649999999994</v>
      </c>
      <c r="C259" s="202">
        <v>7043.26</v>
      </c>
      <c r="D259" s="202">
        <f t="shared" ref="D259:D322" si="4">B259+C259</f>
        <v>40545.909999999996</v>
      </c>
    </row>
    <row r="260" spans="1:4" ht="18.75" x14ac:dyDescent="0.3">
      <c r="A260" s="180" t="s">
        <v>1571</v>
      </c>
      <c r="B260" s="202">
        <v>290.09999999999945</v>
      </c>
      <c r="C260" s="202"/>
      <c r="D260" s="202">
        <f t="shared" si="4"/>
        <v>290.09999999999945</v>
      </c>
    </row>
    <row r="261" spans="1:4" ht="18.75" x14ac:dyDescent="0.3">
      <c r="A261" s="180" t="s">
        <v>1572</v>
      </c>
      <c r="B261" s="202">
        <v>37920.81</v>
      </c>
      <c r="C261" s="202"/>
      <c r="D261" s="202">
        <f t="shared" si="4"/>
        <v>37920.81</v>
      </c>
    </row>
    <row r="262" spans="1:4" ht="18.75" x14ac:dyDescent="0.3">
      <c r="A262" s="180" t="s">
        <v>1573</v>
      </c>
      <c r="B262" s="202">
        <v>51592.560000000005</v>
      </c>
      <c r="C262" s="202"/>
      <c r="D262" s="202">
        <f t="shared" si="4"/>
        <v>51592.560000000005</v>
      </c>
    </row>
    <row r="263" spans="1:4" ht="18.75" x14ac:dyDescent="0.3">
      <c r="A263" s="180" t="s">
        <v>1574</v>
      </c>
      <c r="B263" s="202">
        <v>1372.2299999999996</v>
      </c>
      <c r="C263" s="202"/>
      <c r="D263" s="202">
        <f t="shared" si="4"/>
        <v>1372.2299999999996</v>
      </c>
    </row>
    <row r="264" spans="1:4" ht="18.75" x14ac:dyDescent="0.3">
      <c r="A264" s="180" t="s">
        <v>1575</v>
      </c>
      <c r="B264" s="202">
        <v>7094.82</v>
      </c>
      <c r="C264" s="202"/>
      <c r="D264" s="202">
        <f t="shared" si="4"/>
        <v>7094.82</v>
      </c>
    </row>
    <row r="265" spans="1:4" ht="18.75" x14ac:dyDescent="0.3">
      <c r="A265" s="180" t="s">
        <v>1576</v>
      </c>
      <c r="B265" s="202">
        <v>19571.77</v>
      </c>
      <c r="C265" s="202"/>
      <c r="D265" s="202">
        <f t="shared" si="4"/>
        <v>19571.77</v>
      </c>
    </row>
    <row r="266" spans="1:4" ht="18.75" x14ac:dyDescent="0.3">
      <c r="A266" s="180" t="s">
        <v>1577</v>
      </c>
      <c r="B266" s="202">
        <v>24345.109999999997</v>
      </c>
      <c r="C266" s="202"/>
      <c r="D266" s="202">
        <f t="shared" si="4"/>
        <v>24345.109999999997</v>
      </c>
    </row>
    <row r="267" spans="1:4" ht="18.75" x14ac:dyDescent="0.3">
      <c r="A267" s="180" t="s">
        <v>1578</v>
      </c>
      <c r="B267" s="202">
        <v>0</v>
      </c>
      <c r="C267" s="202"/>
      <c r="D267" s="202">
        <f t="shared" si="4"/>
        <v>0</v>
      </c>
    </row>
    <row r="268" spans="1:4" ht="18.75" x14ac:dyDescent="0.3">
      <c r="A268" s="180" t="s">
        <v>1742</v>
      </c>
      <c r="B268" s="202">
        <v>0</v>
      </c>
      <c r="C268" s="202"/>
      <c r="D268" s="202">
        <f t="shared" si="4"/>
        <v>0</v>
      </c>
    </row>
    <row r="269" spans="1:4" ht="18.75" x14ac:dyDescent="0.3">
      <c r="A269" s="180" t="s">
        <v>1743</v>
      </c>
      <c r="B269" s="202">
        <v>46947.39</v>
      </c>
      <c r="C269" s="202"/>
      <c r="D269" s="202">
        <f t="shared" si="4"/>
        <v>46947.39</v>
      </c>
    </row>
    <row r="270" spans="1:4" ht="18.75" x14ac:dyDescent="0.3">
      <c r="A270" s="180" t="s">
        <v>1740</v>
      </c>
      <c r="B270" s="202">
        <v>79407.48000000001</v>
      </c>
      <c r="C270" s="202"/>
      <c r="D270" s="202">
        <f t="shared" si="4"/>
        <v>79407.48000000001</v>
      </c>
    </row>
    <row r="271" spans="1:4" ht="18.75" x14ac:dyDescent="0.3">
      <c r="A271" s="180" t="s">
        <v>1741</v>
      </c>
      <c r="B271" s="202">
        <v>22564.660000000003</v>
      </c>
      <c r="C271" s="202"/>
      <c r="D271" s="202">
        <f t="shared" si="4"/>
        <v>22564.660000000003</v>
      </c>
    </row>
    <row r="272" spans="1:4" ht="18.75" x14ac:dyDescent="0.3">
      <c r="A272" s="180" t="s">
        <v>1774</v>
      </c>
      <c r="B272" s="202">
        <v>-149.99999999999997</v>
      </c>
      <c r="C272" s="202"/>
      <c r="D272" s="202">
        <f t="shared" si="4"/>
        <v>-149.99999999999997</v>
      </c>
    </row>
    <row r="273" spans="1:4" ht="18.75" x14ac:dyDescent="0.3">
      <c r="A273" s="180" t="s">
        <v>1775</v>
      </c>
      <c r="B273" s="202">
        <v>281131.23</v>
      </c>
      <c r="C273" s="202">
        <v>107.75</v>
      </c>
      <c r="D273" s="202">
        <f t="shared" si="4"/>
        <v>281238.98</v>
      </c>
    </row>
    <row r="274" spans="1:4" ht="18.75" x14ac:dyDescent="0.3">
      <c r="A274" s="180" t="s">
        <v>1776</v>
      </c>
      <c r="B274" s="202">
        <v>59935.62</v>
      </c>
      <c r="C274" s="202">
        <v>452.38</v>
      </c>
      <c r="D274" s="202">
        <f t="shared" si="4"/>
        <v>60388</v>
      </c>
    </row>
    <row r="275" spans="1:4" ht="18.75" x14ac:dyDescent="0.3">
      <c r="A275" s="180" t="s">
        <v>1777</v>
      </c>
      <c r="B275" s="202">
        <v>53326.18</v>
      </c>
      <c r="C275" s="202"/>
      <c r="D275" s="202">
        <f t="shared" si="4"/>
        <v>53326.18</v>
      </c>
    </row>
    <row r="276" spans="1:4" ht="18.75" x14ac:dyDescent="0.3">
      <c r="A276" s="180" t="s">
        <v>2519</v>
      </c>
      <c r="B276" s="202">
        <v>38036.22</v>
      </c>
      <c r="C276" s="202"/>
      <c r="D276" s="202">
        <f t="shared" si="4"/>
        <v>38036.22</v>
      </c>
    </row>
    <row r="277" spans="1:4" ht="18.75" x14ac:dyDescent="0.3">
      <c r="A277" s="180" t="s">
        <v>2527</v>
      </c>
      <c r="B277" s="202">
        <v>197988.22</v>
      </c>
      <c r="C277" s="202"/>
      <c r="D277" s="202">
        <f t="shared" si="4"/>
        <v>197988.22</v>
      </c>
    </row>
    <row r="278" spans="1:4" ht="18.75" x14ac:dyDescent="0.3">
      <c r="A278" s="180" t="s">
        <v>2528</v>
      </c>
      <c r="B278" s="202">
        <v>36430.060000000005</v>
      </c>
      <c r="C278" s="202"/>
      <c r="D278" s="202">
        <f t="shared" si="4"/>
        <v>36430.060000000005</v>
      </c>
    </row>
    <row r="279" spans="1:4" ht="18.75" x14ac:dyDescent="0.3">
      <c r="A279" s="180" t="s">
        <v>2529</v>
      </c>
      <c r="B279" s="202">
        <v>69004.52</v>
      </c>
      <c r="C279" s="202"/>
      <c r="D279" s="202">
        <f t="shared" si="4"/>
        <v>69004.52</v>
      </c>
    </row>
    <row r="280" spans="1:4" ht="18.75" x14ac:dyDescent="0.3">
      <c r="A280" s="180" t="s">
        <v>2530</v>
      </c>
      <c r="B280" s="202">
        <v>72674.100000000006</v>
      </c>
      <c r="C280" s="202"/>
      <c r="D280" s="202">
        <f t="shared" si="4"/>
        <v>72674.100000000006</v>
      </c>
    </row>
    <row r="281" spans="1:4" ht="18.75" x14ac:dyDescent="0.3">
      <c r="A281" s="180" t="s">
        <v>2531</v>
      </c>
      <c r="B281" s="202">
        <v>67450.91</v>
      </c>
      <c r="C281" s="202"/>
      <c r="D281" s="202">
        <f t="shared" si="4"/>
        <v>67450.91</v>
      </c>
    </row>
    <row r="282" spans="1:4" ht="18.75" x14ac:dyDescent="0.3">
      <c r="A282" s="180" t="s">
        <v>2532</v>
      </c>
      <c r="B282" s="202">
        <v>95227.94</v>
      </c>
      <c r="C282" s="202"/>
      <c r="D282" s="202">
        <f t="shared" si="4"/>
        <v>95227.94</v>
      </c>
    </row>
    <row r="283" spans="1:4" ht="18.75" x14ac:dyDescent="0.3">
      <c r="A283" s="180" t="s">
        <v>2533</v>
      </c>
      <c r="B283" s="202">
        <v>53376.79</v>
      </c>
      <c r="C283" s="202"/>
      <c r="D283" s="202">
        <f t="shared" si="4"/>
        <v>53376.79</v>
      </c>
    </row>
    <row r="284" spans="1:4" ht="18.75" x14ac:dyDescent="0.3">
      <c r="A284" s="180" t="s">
        <v>2534</v>
      </c>
      <c r="B284" s="202">
        <v>23376.699999999997</v>
      </c>
      <c r="C284" s="202"/>
      <c r="D284" s="202">
        <f t="shared" si="4"/>
        <v>23376.699999999997</v>
      </c>
    </row>
    <row r="285" spans="1:4" ht="18.75" x14ac:dyDescent="0.3">
      <c r="A285" s="180" t="s">
        <v>2535</v>
      </c>
      <c r="B285" s="202">
        <v>26389.529999999995</v>
      </c>
      <c r="C285" s="202"/>
      <c r="D285" s="202">
        <f t="shared" si="4"/>
        <v>26389.529999999995</v>
      </c>
    </row>
    <row r="286" spans="1:4" ht="18.75" x14ac:dyDescent="0.3">
      <c r="A286" s="180" t="s">
        <v>2536</v>
      </c>
      <c r="B286" s="202">
        <v>69149.100000000006</v>
      </c>
      <c r="C286" s="202"/>
      <c r="D286" s="202">
        <f t="shared" si="4"/>
        <v>69149.100000000006</v>
      </c>
    </row>
    <row r="287" spans="1:4" ht="18.75" x14ac:dyDescent="0.3">
      <c r="A287" s="180" t="s">
        <v>2520</v>
      </c>
      <c r="B287" s="202">
        <v>45927.13</v>
      </c>
      <c r="C287" s="202"/>
      <c r="D287" s="202">
        <f t="shared" si="4"/>
        <v>45927.13</v>
      </c>
    </row>
    <row r="288" spans="1:4" ht="18.75" x14ac:dyDescent="0.3">
      <c r="A288" s="180" t="s">
        <v>2521</v>
      </c>
      <c r="B288" s="202">
        <v>37534.32</v>
      </c>
      <c r="C288" s="202"/>
      <c r="D288" s="202">
        <f t="shared" si="4"/>
        <v>37534.32</v>
      </c>
    </row>
    <row r="289" spans="1:4" ht="18.75" x14ac:dyDescent="0.3">
      <c r="A289" s="180" t="s">
        <v>2522</v>
      </c>
      <c r="B289" s="202">
        <v>21711.27</v>
      </c>
      <c r="C289" s="202"/>
      <c r="D289" s="202">
        <f t="shared" si="4"/>
        <v>21711.27</v>
      </c>
    </row>
    <row r="290" spans="1:4" ht="18.75" x14ac:dyDescent="0.3">
      <c r="A290" s="180" t="s">
        <v>2523</v>
      </c>
      <c r="B290" s="202">
        <v>108053.20000000001</v>
      </c>
      <c r="C290" s="202"/>
      <c r="D290" s="202">
        <f t="shared" si="4"/>
        <v>108053.20000000001</v>
      </c>
    </row>
    <row r="291" spans="1:4" ht="18.75" x14ac:dyDescent="0.3">
      <c r="A291" s="180" t="s">
        <v>2524</v>
      </c>
      <c r="B291" s="202">
        <v>83247.83</v>
      </c>
      <c r="C291" s="202"/>
      <c r="D291" s="202">
        <f t="shared" si="4"/>
        <v>83247.83</v>
      </c>
    </row>
    <row r="292" spans="1:4" ht="18.75" x14ac:dyDescent="0.3">
      <c r="A292" s="180" t="s">
        <v>2525</v>
      </c>
      <c r="B292" s="202">
        <v>101285.80000000002</v>
      </c>
      <c r="C292" s="202"/>
      <c r="D292" s="202">
        <f t="shared" si="4"/>
        <v>101285.80000000002</v>
      </c>
    </row>
    <row r="293" spans="1:4" ht="18.75" x14ac:dyDescent="0.3">
      <c r="A293" s="180" t="s">
        <v>2526</v>
      </c>
      <c r="B293" s="202">
        <v>62661.5</v>
      </c>
      <c r="C293" s="202"/>
      <c r="D293" s="202">
        <f t="shared" si="4"/>
        <v>62661.5</v>
      </c>
    </row>
    <row r="294" spans="1:4" ht="18.75" x14ac:dyDescent="0.3">
      <c r="A294" s="180" t="s">
        <v>2537</v>
      </c>
      <c r="B294" s="202">
        <v>1994.2799999999997</v>
      </c>
      <c r="C294" s="202"/>
      <c r="D294" s="202">
        <f t="shared" si="4"/>
        <v>1994.2799999999997</v>
      </c>
    </row>
    <row r="295" spans="1:4" ht="18.75" x14ac:dyDescent="0.3">
      <c r="A295" s="180" t="s">
        <v>2538</v>
      </c>
      <c r="B295" s="202">
        <v>13142.15</v>
      </c>
      <c r="C295" s="202"/>
      <c r="D295" s="202">
        <f t="shared" si="4"/>
        <v>13142.15</v>
      </c>
    </row>
    <row r="296" spans="1:4" ht="18.75" x14ac:dyDescent="0.3">
      <c r="A296" s="180" t="s">
        <v>2539</v>
      </c>
      <c r="B296" s="202">
        <v>57356.02</v>
      </c>
      <c r="C296" s="202"/>
      <c r="D296" s="202">
        <f t="shared" si="4"/>
        <v>57356.02</v>
      </c>
    </row>
    <row r="297" spans="1:4" ht="18.75" x14ac:dyDescent="0.3">
      <c r="A297" s="180" t="s">
        <v>2540</v>
      </c>
      <c r="B297" s="202">
        <v>14659.710000000003</v>
      </c>
      <c r="C297" s="202"/>
      <c r="D297" s="202">
        <f t="shared" si="4"/>
        <v>14659.710000000003</v>
      </c>
    </row>
    <row r="298" spans="1:4" ht="18.75" x14ac:dyDescent="0.3">
      <c r="A298" s="180" t="s">
        <v>2541</v>
      </c>
      <c r="B298" s="202">
        <v>14610.759999999998</v>
      </c>
      <c r="C298" s="202"/>
      <c r="D298" s="202">
        <f t="shared" si="4"/>
        <v>14610.759999999998</v>
      </c>
    </row>
    <row r="299" spans="1:4" ht="18.75" x14ac:dyDescent="0.3">
      <c r="A299" s="180" t="s">
        <v>2542</v>
      </c>
      <c r="B299" s="202">
        <v>9323.7799999999988</v>
      </c>
      <c r="C299" s="202"/>
      <c r="D299" s="202">
        <f t="shared" si="4"/>
        <v>9323.7799999999988</v>
      </c>
    </row>
    <row r="300" spans="1:4" ht="18.75" x14ac:dyDescent="0.3">
      <c r="A300" s="180" t="s">
        <v>1778</v>
      </c>
      <c r="B300" s="202">
        <v>40689.979999999996</v>
      </c>
      <c r="C300" s="202"/>
      <c r="D300" s="202">
        <f t="shared" si="4"/>
        <v>40689.979999999996</v>
      </c>
    </row>
    <row r="301" spans="1:4" ht="18.75" x14ac:dyDescent="0.3">
      <c r="A301" s="180" t="s">
        <v>1779</v>
      </c>
      <c r="B301" s="202">
        <v>33630.879999999997</v>
      </c>
      <c r="C301" s="202"/>
      <c r="D301" s="202">
        <f t="shared" si="4"/>
        <v>33630.879999999997</v>
      </c>
    </row>
    <row r="302" spans="1:4" ht="18.75" x14ac:dyDescent="0.3">
      <c r="A302" s="180" t="s">
        <v>1780</v>
      </c>
      <c r="B302" s="202">
        <v>24979.069999999996</v>
      </c>
      <c r="C302" s="202"/>
      <c r="D302" s="202">
        <f t="shared" si="4"/>
        <v>24979.069999999996</v>
      </c>
    </row>
    <row r="303" spans="1:4" ht="18.75" x14ac:dyDescent="0.3">
      <c r="A303" s="180" t="s">
        <v>1781</v>
      </c>
      <c r="B303" s="202">
        <v>73564.539999999994</v>
      </c>
      <c r="C303" s="202"/>
      <c r="D303" s="202">
        <f t="shared" si="4"/>
        <v>73564.539999999994</v>
      </c>
    </row>
    <row r="304" spans="1:4" ht="18.75" x14ac:dyDescent="0.3">
      <c r="A304" s="180" t="s">
        <v>1782</v>
      </c>
      <c r="B304" s="202">
        <v>589.54</v>
      </c>
      <c r="C304" s="202"/>
      <c r="D304" s="202">
        <f t="shared" si="4"/>
        <v>589.54</v>
      </c>
    </row>
    <row r="305" spans="1:4" ht="18.75" x14ac:dyDescent="0.3">
      <c r="A305" s="180" t="s">
        <v>1783</v>
      </c>
      <c r="B305" s="202">
        <v>41024.590000000004</v>
      </c>
      <c r="C305" s="202"/>
      <c r="D305" s="202">
        <f t="shared" si="4"/>
        <v>41024.590000000004</v>
      </c>
    </row>
    <row r="306" spans="1:4" ht="18.75" x14ac:dyDescent="0.3">
      <c r="A306" s="180" t="s">
        <v>1784</v>
      </c>
      <c r="B306" s="202">
        <v>51528.22</v>
      </c>
      <c r="C306" s="202"/>
      <c r="D306" s="202">
        <f t="shared" si="4"/>
        <v>51528.22</v>
      </c>
    </row>
    <row r="307" spans="1:4" ht="18.75" x14ac:dyDescent="0.3">
      <c r="A307" s="180" t="s">
        <v>1785</v>
      </c>
      <c r="B307" s="202">
        <v>52.539999999999964</v>
      </c>
      <c r="C307" s="202"/>
      <c r="D307" s="202">
        <f t="shared" si="4"/>
        <v>52.539999999999964</v>
      </c>
    </row>
    <row r="308" spans="1:4" ht="18.75" x14ac:dyDescent="0.3">
      <c r="A308" s="180" t="s">
        <v>1786</v>
      </c>
      <c r="B308" s="202">
        <v>33045.53</v>
      </c>
      <c r="C308" s="202"/>
      <c r="D308" s="202">
        <f t="shared" si="4"/>
        <v>33045.53</v>
      </c>
    </row>
    <row r="309" spans="1:4" ht="18.75" x14ac:dyDescent="0.3">
      <c r="A309" s="180" t="s">
        <v>1787</v>
      </c>
      <c r="B309" s="202">
        <v>39107.910000000003</v>
      </c>
      <c r="C309" s="202"/>
      <c r="D309" s="202">
        <f t="shared" si="4"/>
        <v>39107.910000000003</v>
      </c>
    </row>
    <row r="310" spans="1:4" ht="18.75" x14ac:dyDescent="0.3">
      <c r="A310" s="180" t="s">
        <v>1788</v>
      </c>
      <c r="B310" s="202">
        <v>0</v>
      </c>
      <c r="C310" s="202"/>
      <c r="D310" s="202">
        <f t="shared" si="4"/>
        <v>0</v>
      </c>
    </row>
    <row r="311" spans="1:4" ht="18.75" x14ac:dyDescent="0.3">
      <c r="A311" s="180" t="s">
        <v>1789</v>
      </c>
      <c r="B311" s="202">
        <v>84343.67</v>
      </c>
      <c r="C311" s="202"/>
      <c r="D311" s="202">
        <f t="shared" si="4"/>
        <v>84343.67</v>
      </c>
    </row>
    <row r="312" spans="1:4" ht="18.75" x14ac:dyDescent="0.3">
      <c r="A312" s="180" t="s">
        <v>1790</v>
      </c>
      <c r="B312" s="202">
        <v>11677.46</v>
      </c>
      <c r="C312" s="202"/>
      <c r="D312" s="202">
        <f t="shared" si="4"/>
        <v>11677.46</v>
      </c>
    </row>
    <row r="313" spans="1:4" ht="18.75" x14ac:dyDescent="0.3">
      <c r="A313" s="180" t="s">
        <v>1791</v>
      </c>
      <c r="B313" s="202">
        <v>37341.199999999997</v>
      </c>
      <c r="C313" s="202"/>
      <c r="D313" s="202">
        <f t="shared" si="4"/>
        <v>37341.199999999997</v>
      </c>
    </row>
    <row r="314" spans="1:4" ht="18.75" x14ac:dyDescent="0.3">
      <c r="A314" s="180" t="s">
        <v>1792</v>
      </c>
      <c r="B314" s="202">
        <v>65952.19</v>
      </c>
      <c r="C314" s="202"/>
      <c r="D314" s="202">
        <f t="shared" si="4"/>
        <v>65952.19</v>
      </c>
    </row>
    <row r="315" spans="1:4" ht="18.75" x14ac:dyDescent="0.3">
      <c r="A315" s="180" t="s">
        <v>1793</v>
      </c>
      <c r="B315" s="202">
        <v>2755.2000000000003</v>
      </c>
      <c r="C315" s="202"/>
      <c r="D315" s="202">
        <f t="shared" si="4"/>
        <v>2755.2000000000003</v>
      </c>
    </row>
    <row r="316" spans="1:4" ht="18.75" x14ac:dyDescent="0.3">
      <c r="A316" s="180" t="s">
        <v>1794</v>
      </c>
      <c r="B316" s="202">
        <v>67019.929999999993</v>
      </c>
      <c r="C316" s="202"/>
      <c r="D316" s="202">
        <f t="shared" si="4"/>
        <v>67019.929999999993</v>
      </c>
    </row>
    <row r="317" spans="1:4" ht="18.75" x14ac:dyDescent="0.3">
      <c r="A317" s="180" t="s">
        <v>1795</v>
      </c>
      <c r="B317" s="202">
        <v>53414.23</v>
      </c>
      <c r="C317" s="202"/>
      <c r="D317" s="202">
        <f t="shared" si="4"/>
        <v>53414.23</v>
      </c>
    </row>
    <row r="318" spans="1:4" ht="18.75" x14ac:dyDescent="0.3">
      <c r="A318" s="180" t="s">
        <v>1796</v>
      </c>
      <c r="B318" s="202">
        <v>65878.760000000009</v>
      </c>
      <c r="C318" s="202"/>
      <c r="D318" s="202">
        <f t="shared" si="4"/>
        <v>65878.760000000009</v>
      </c>
    </row>
    <row r="319" spans="1:4" ht="18.75" x14ac:dyDescent="0.3">
      <c r="A319" s="180" t="s">
        <v>1797</v>
      </c>
      <c r="B319" s="202">
        <v>69.589999999999975</v>
      </c>
      <c r="C319" s="202"/>
      <c r="D319" s="202">
        <f t="shared" si="4"/>
        <v>69.589999999999975</v>
      </c>
    </row>
    <row r="320" spans="1:4" ht="18.75" x14ac:dyDescent="0.3">
      <c r="A320" s="180" t="s">
        <v>1798</v>
      </c>
      <c r="B320" s="202">
        <v>7392.6500000000005</v>
      </c>
      <c r="C320" s="202"/>
      <c r="D320" s="202">
        <f t="shared" si="4"/>
        <v>7392.6500000000005</v>
      </c>
    </row>
    <row r="321" spans="1:4" ht="18.75" x14ac:dyDescent="0.3">
      <c r="A321" s="180" t="s">
        <v>1799</v>
      </c>
      <c r="B321" s="202">
        <v>0</v>
      </c>
      <c r="C321" s="202"/>
      <c r="D321" s="202">
        <f t="shared" si="4"/>
        <v>0</v>
      </c>
    </row>
    <row r="322" spans="1:4" ht="18.75" x14ac:dyDescent="0.3">
      <c r="A322" s="180" t="s">
        <v>1800</v>
      </c>
      <c r="B322" s="202">
        <v>801.93000000000006</v>
      </c>
      <c r="C322" s="202"/>
      <c r="D322" s="202">
        <f t="shared" si="4"/>
        <v>801.93000000000006</v>
      </c>
    </row>
    <row r="323" spans="1:4" ht="18.75" x14ac:dyDescent="0.3">
      <c r="A323" s="180" t="s">
        <v>1801</v>
      </c>
      <c r="B323" s="202">
        <v>9124.9600000000009</v>
      </c>
      <c r="C323" s="202"/>
      <c r="D323" s="202">
        <f t="shared" ref="D323:D386" si="5">B323+C323</f>
        <v>9124.9600000000009</v>
      </c>
    </row>
    <row r="324" spans="1:4" ht="18.75" x14ac:dyDescent="0.3">
      <c r="A324" s="180" t="s">
        <v>1802</v>
      </c>
      <c r="B324" s="202">
        <v>0</v>
      </c>
      <c r="C324" s="202"/>
      <c r="D324" s="202">
        <f t="shared" si="5"/>
        <v>0</v>
      </c>
    </row>
    <row r="325" spans="1:4" ht="18.75" x14ac:dyDescent="0.3">
      <c r="A325" s="180" t="s">
        <v>1803</v>
      </c>
      <c r="B325" s="202">
        <v>-98.100000000000023</v>
      </c>
      <c r="C325" s="202"/>
      <c r="D325" s="202">
        <f t="shared" si="5"/>
        <v>-98.100000000000023</v>
      </c>
    </row>
    <row r="326" spans="1:4" ht="18.75" x14ac:dyDescent="0.3">
      <c r="A326" s="180" t="s">
        <v>1804</v>
      </c>
      <c r="B326" s="202">
        <v>335.30999999999995</v>
      </c>
      <c r="C326" s="202"/>
      <c r="D326" s="202">
        <f t="shared" si="5"/>
        <v>335.30999999999995</v>
      </c>
    </row>
    <row r="327" spans="1:4" ht="18.75" x14ac:dyDescent="0.3">
      <c r="A327" s="180" t="s">
        <v>1805</v>
      </c>
      <c r="B327" s="202">
        <v>4295.45</v>
      </c>
      <c r="C327" s="202"/>
      <c r="D327" s="202">
        <f t="shared" si="5"/>
        <v>4295.45</v>
      </c>
    </row>
    <row r="328" spans="1:4" ht="18.75" x14ac:dyDescent="0.3">
      <c r="A328" s="180" t="s">
        <v>1806</v>
      </c>
      <c r="B328" s="202">
        <v>0</v>
      </c>
      <c r="C328" s="202"/>
      <c r="D328" s="202">
        <f t="shared" si="5"/>
        <v>0</v>
      </c>
    </row>
    <row r="329" spans="1:4" ht="18.75" x14ac:dyDescent="0.3">
      <c r="A329" s="180" t="s">
        <v>1807</v>
      </c>
      <c r="B329" s="202">
        <v>3212.0299999999997</v>
      </c>
      <c r="C329" s="202"/>
      <c r="D329" s="202">
        <f t="shared" si="5"/>
        <v>3212.0299999999997</v>
      </c>
    </row>
    <row r="330" spans="1:4" ht="18.75" x14ac:dyDescent="0.3">
      <c r="A330" s="180" t="s">
        <v>1808</v>
      </c>
      <c r="B330" s="202">
        <v>4168.09</v>
      </c>
      <c r="C330" s="202"/>
      <c r="D330" s="202">
        <f t="shared" si="5"/>
        <v>4168.09</v>
      </c>
    </row>
    <row r="331" spans="1:4" ht="18.75" x14ac:dyDescent="0.3">
      <c r="A331" s="180" t="s">
        <v>1809</v>
      </c>
      <c r="B331" s="202">
        <v>0</v>
      </c>
      <c r="C331" s="202"/>
      <c r="D331" s="202">
        <f t="shared" si="5"/>
        <v>0</v>
      </c>
    </row>
    <row r="332" spans="1:4" ht="18.75" x14ac:dyDescent="0.3">
      <c r="A332" s="180" t="s">
        <v>1810</v>
      </c>
      <c r="B332" s="202">
        <v>19338.75</v>
      </c>
      <c r="C332" s="202"/>
      <c r="D332" s="202">
        <f t="shared" si="5"/>
        <v>19338.75</v>
      </c>
    </row>
    <row r="333" spans="1:4" ht="18.75" x14ac:dyDescent="0.3">
      <c r="A333" s="180" t="s">
        <v>1811</v>
      </c>
      <c r="B333" s="202">
        <v>3131.2599999999984</v>
      </c>
      <c r="C333" s="202"/>
      <c r="D333" s="202">
        <f t="shared" si="5"/>
        <v>3131.2599999999984</v>
      </c>
    </row>
    <row r="334" spans="1:4" ht="18.75" x14ac:dyDescent="0.3">
      <c r="A334" s="180" t="s">
        <v>1579</v>
      </c>
      <c r="B334" s="202">
        <v>4770.37</v>
      </c>
      <c r="C334" s="202"/>
      <c r="D334" s="202">
        <f t="shared" si="5"/>
        <v>4770.37</v>
      </c>
    </row>
    <row r="335" spans="1:4" ht="18.75" x14ac:dyDescent="0.3">
      <c r="A335" s="180" t="s">
        <v>1580</v>
      </c>
      <c r="B335" s="202">
        <v>31807.22</v>
      </c>
      <c r="C335" s="202"/>
      <c r="D335" s="202">
        <f t="shared" si="5"/>
        <v>31807.22</v>
      </c>
    </row>
    <row r="336" spans="1:4" ht="18.75" x14ac:dyDescent="0.3">
      <c r="A336" s="180" t="s">
        <v>1581</v>
      </c>
      <c r="B336" s="202">
        <v>277.27999999999997</v>
      </c>
      <c r="C336" s="202"/>
      <c r="D336" s="202">
        <f t="shared" si="5"/>
        <v>277.27999999999997</v>
      </c>
    </row>
    <row r="337" spans="1:4" ht="18.75" x14ac:dyDescent="0.3">
      <c r="A337" s="180" t="s">
        <v>1582</v>
      </c>
      <c r="B337" s="202">
        <v>7697.2900000000009</v>
      </c>
      <c r="C337" s="202"/>
      <c r="D337" s="202">
        <f t="shared" si="5"/>
        <v>7697.2900000000009</v>
      </c>
    </row>
    <row r="338" spans="1:4" ht="18.75" x14ac:dyDescent="0.3">
      <c r="A338" s="180" t="s">
        <v>1583</v>
      </c>
      <c r="B338" s="202">
        <v>0</v>
      </c>
      <c r="C338" s="202"/>
      <c r="D338" s="202">
        <f t="shared" si="5"/>
        <v>0</v>
      </c>
    </row>
    <row r="339" spans="1:4" ht="18.75" x14ac:dyDescent="0.3">
      <c r="A339" s="180" t="s">
        <v>1584</v>
      </c>
      <c r="B339" s="202">
        <v>44769.25</v>
      </c>
      <c r="C339" s="202"/>
      <c r="D339" s="202">
        <f t="shared" si="5"/>
        <v>44769.25</v>
      </c>
    </row>
    <row r="340" spans="1:4" ht="18.75" x14ac:dyDescent="0.3">
      <c r="A340" s="180" t="s">
        <v>1585</v>
      </c>
      <c r="B340" s="202">
        <v>2246.8100000000013</v>
      </c>
      <c r="C340" s="202"/>
      <c r="D340" s="202">
        <f t="shared" si="5"/>
        <v>2246.8100000000013</v>
      </c>
    </row>
    <row r="341" spans="1:4" ht="18.75" x14ac:dyDescent="0.3">
      <c r="A341" s="180" t="s">
        <v>1586</v>
      </c>
      <c r="B341" s="202">
        <v>0</v>
      </c>
      <c r="C341" s="202"/>
      <c r="D341" s="202">
        <f t="shared" si="5"/>
        <v>0</v>
      </c>
    </row>
    <row r="342" spans="1:4" ht="18.75" x14ac:dyDescent="0.3">
      <c r="A342" s="180" t="s">
        <v>1587</v>
      </c>
      <c r="B342" s="202">
        <v>15535.82</v>
      </c>
      <c r="C342" s="202">
        <v>13114.76</v>
      </c>
      <c r="D342" s="202">
        <f t="shared" si="5"/>
        <v>28650.58</v>
      </c>
    </row>
    <row r="343" spans="1:4" ht="18.75" x14ac:dyDescent="0.3">
      <c r="A343" s="180" t="s">
        <v>1588</v>
      </c>
      <c r="B343" s="202">
        <v>12606.809999999998</v>
      </c>
      <c r="C343" s="202">
        <v>357.03</v>
      </c>
      <c r="D343" s="202">
        <f t="shared" si="5"/>
        <v>12963.839999999998</v>
      </c>
    </row>
    <row r="344" spans="1:4" ht="18.75" x14ac:dyDescent="0.3">
      <c r="A344" s="180" t="s">
        <v>1589</v>
      </c>
      <c r="B344" s="202">
        <v>28917.17</v>
      </c>
      <c r="C344" s="202">
        <v>15.35</v>
      </c>
      <c r="D344" s="202">
        <f t="shared" si="5"/>
        <v>28932.519999999997</v>
      </c>
    </row>
    <row r="345" spans="1:4" ht="18.75" x14ac:dyDescent="0.3">
      <c r="A345" s="180" t="s">
        <v>1590</v>
      </c>
      <c r="B345" s="202">
        <v>8154.7000000000007</v>
      </c>
      <c r="C345" s="202">
        <v>12960.93</v>
      </c>
      <c r="D345" s="202">
        <f t="shared" si="5"/>
        <v>21115.63</v>
      </c>
    </row>
    <row r="346" spans="1:4" ht="18.75" x14ac:dyDescent="0.3">
      <c r="A346" s="180" t="s">
        <v>1591</v>
      </c>
      <c r="B346" s="202">
        <v>46489.650000000009</v>
      </c>
      <c r="C346" s="202"/>
      <c r="D346" s="202">
        <f t="shared" si="5"/>
        <v>46489.650000000009</v>
      </c>
    </row>
    <row r="347" spans="1:4" ht="18.75" x14ac:dyDescent="0.3">
      <c r="A347" s="180" t="s">
        <v>1592</v>
      </c>
      <c r="B347" s="202">
        <v>25716.190000000002</v>
      </c>
      <c r="C347" s="202">
        <v>25999.200000000001</v>
      </c>
      <c r="D347" s="202">
        <f t="shared" si="5"/>
        <v>51715.39</v>
      </c>
    </row>
    <row r="348" spans="1:4" ht="18.75" x14ac:dyDescent="0.3">
      <c r="A348" s="180" t="s">
        <v>1593</v>
      </c>
      <c r="B348" s="202">
        <v>76493.77</v>
      </c>
      <c r="C348" s="202"/>
      <c r="D348" s="202">
        <f t="shared" si="5"/>
        <v>76493.77</v>
      </c>
    </row>
    <row r="349" spans="1:4" ht="18.75" x14ac:dyDescent="0.3">
      <c r="A349" s="180" t="s">
        <v>1594</v>
      </c>
      <c r="B349" s="202">
        <v>1373.0999999999995</v>
      </c>
      <c r="C349" s="202"/>
      <c r="D349" s="202">
        <f t="shared" si="5"/>
        <v>1373.0999999999995</v>
      </c>
    </row>
    <row r="350" spans="1:4" ht="18.75" x14ac:dyDescent="0.3">
      <c r="A350" s="180" t="s">
        <v>1595</v>
      </c>
      <c r="B350" s="202">
        <v>19497.05</v>
      </c>
      <c r="C350" s="202"/>
      <c r="D350" s="202">
        <f t="shared" si="5"/>
        <v>19497.05</v>
      </c>
    </row>
    <row r="351" spans="1:4" ht="18.75" x14ac:dyDescent="0.3">
      <c r="A351" s="180" t="s">
        <v>1596</v>
      </c>
      <c r="B351" s="202">
        <v>70848.59</v>
      </c>
      <c r="C351" s="202"/>
      <c r="D351" s="202">
        <f t="shared" si="5"/>
        <v>70848.59</v>
      </c>
    </row>
    <row r="352" spans="1:4" ht="18.75" x14ac:dyDescent="0.3">
      <c r="A352" s="180" t="s">
        <v>1597</v>
      </c>
      <c r="B352" s="202">
        <v>-275.11999999999989</v>
      </c>
      <c r="C352" s="202">
        <v>3688.65</v>
      </c>
      <c r="D352" s="202">
        <f t="shared" si="5"/>
        <v>3413.53</v>
      </c>
    </row>
    <row r="353" spans="1:4" ht="18.75" x14ac:dyDescent="0.3">
      <c r="A353" s="180" t="s">
        <v>1598</v>
      </c>
      <c r="B353" s="202">
        <v>75878.34</v>
      </c>
      <c r="C353" s="202">
        <v>272.66000000000003</v>
      </c>
      <c r="D353" s="202">
        <f t="shared" si="5"/>
        <v>76151</v>
      </c>
    </row>
    <row r="354" spans="1:4" ht="18.75" x14ac:dyDescent="0.3">
      <c r="A354" s="180" t="s">
        <v>1599</v>
      </c>
      <c r="B354" s="202">
        <v>31346.819999999996</v>
      </c>
      <c r="C354" s="202"/>
      <c r="D354" s="202">
        <f t="shared" si="5"/>
        <v>31346.819999999996</v>
      </c>
    </row>
    <row r="355" spans="1:4" ht="18.75" x14ac:dyDescent="0.3">
      <c r="A355" s="180" t="s">
        <v>1600</v>
      </c>
      <c r="B355" s="202">
        <v>0</v>
      </c>
      <c r="C355" s="202">
        <v>1366.51</v>
      </c>
      <c r="D355" s="202">
        <f t="shared" si="5"/>
        <v>1366.51</v>
      </c>
    </row>
    <row r="356" spans="1:4" ht="18.75" x14ac:dyDescent="0.3">
      <c r="A356" s="180" t="s">
        <v>1601</v>
      </c>
      <c r="B356" s="202">
        <v>1590.6299999999992</v>
      </c>
      <c r="C356" s="202"/>
      <c r="D356" s="202">
        <f t="shared" si="5"/>
        <v>1590.6299999999992</v>
      </c>
    </row>
    <row r="357" spans="1:4" ht="18.75" x14ac:dyDescent="0.3">
      <c r="A357" s="180" t="s">
        <v>1602</v>
      </c>
      <c r="B357" s="202">
        <v>18923.25</v>
      </c>
      <c r="C357" s="202">
        <v>142.57</v>
      </c>
      <c r="D357" s="202">
        <f t="shared" si="5"/>
        <v>19065.82</v>
      </c>
    </row>
    <row r="358" spans="1:4" ht="18.75" x14ac:dyDescent="0.3">
      <c r="A358" s="180" t="s">
        <v>1603</v>
      </c>
      <c r="B358" s="202">
        <v>16650.940000000002</v>
      </c>
      <c r="C358" s="202"/>
      <c r="D358" s="202">
        <f t="shared" si="5"/>
        <v>16650.940000000002</v>
      </c>
    </row>
    <row r="359" spans="1:4" ht="18.75" x14ac:dyDescent="0.3">
      <c r="A359" s="180" t="s">
        <v>1604</v>
      </c>
      <c r="B359" s="202">
        <v>1959.1399999999994</v>
      </c>
      <c r="C359" s="202"/>
      <c r="D359" s="202">
        <f t="shared" si="5"/>
        <v>1959.1399999999994</v>
      </c>
    </row>
    <row r="360" spans="1:4" ht="18.75" x14ac:dyDescent="0.3">
      <c r="A360" s="180" t="s">
        <v>1605</v>
      </c>
      <c r="B360" s="202">
        <v>6689.3099999999995</v>
      </c>
      <c r="C360" s="202"/>
      <c r="D360" s="202">
        <f t="shared" si="5"/>
        <v>6689.3099999999995</v>
      </c>
    </row>
    <row r="361" spans="1:4" ht="18.75" x14ac:dyDescent="0.3">
      <c r="A361" s="180" t="s">
        <v>1606</v>
      </c>
      <c r="B361" s="202">
        <v>29204.660000000003</v>
      </c>
      <c r="C361" s="202"/>
      <c r="D361" s="202">
        <f t="shared" si="5"/>
        <v>29204.660000000003</v>
      </c>
    </row>
    <row r="362" spans="1:4" ht="18.75" x14ac:dyDescent="0.3">
      <c r="A362" s="180" t="s">
        <v>1607</v>
      </c>
      <c r="B362" s="202">
        <v>386.68000000000029</v>
      </c>
      <c r="C362" s="202">
        <v>3024.64</v>
      </c>
      <c r="D362" s="202">
        <f t="shared" si="5"/>
        <v>3411.32</v>
      </c>
    </row>
    <row r="363" spans="1:4" ht="18.75" x14ac:dyDescent="0.3">
      <c r="A363" s="180" t="s">
        <v>1608</v>
      </c>
      <c r="B363" s="202">
        <v>272.22000000000025</v>
      </c>
      <c r="C363" s="202"/>
      <c r="D363" s="202">
        <f t="shared" si="5"/>
        <v>272.22000000000025</v>
      </c>
    </row>
    <row r="364" spans="1:4" ht="18.75" x14ac:dyDescent="0.3">
      <c r="A364" s="180" t="s">
        <v>1609</v>
      </c>
      <c r="B364" s="202">
        <v>9029</v>
      </c>
      <c r="C364" s="202"/>
      <c r="D364" s="202">
        <f t="shared" si="5"/>
        <v>9029</v>
      </c>
    </row>
    <row r="365" spans="1:4" ht="18.75" x14ac:dyDescent="0.3">
      <c r="A365" s="180" t="s">
        <v>1610</v>
      </c>
      <c r="B365" s="202">
        <v>15.399999999999636</v>
      </c>
      <c r="C365" s="202">
        <v>855.04</v>
      </c>
      <c r="D365" s="202">
        <f t="shared" si="5"/>
        <v>870.4399999999996</v>
      </c>
    </row>
    <row r="366" spans="1:4" ht="18.75" x14ac:dyDescent="0.3">
      <c r="A366" s="180" t="s">
        <v>1611</v>
      </c>
      <c r="B366" s="202">
        <v>102702.85</v>
      </c>
      <c r="C366" s="202"/>
      <c r="D366" s="202">
        <f t="shared" si="5"/>
        <v>102702.85</v>
      </c>
    </row>
    <row r="367" spans="1:4" ht="18.75" x14ac:dyDescent="0.3">
      <c r="A367" s="180" t="s">
        <v>1612</v>
      </c>
      <c r="B367" s="202">
        <v>24607.89</v>
      </c>
      <c r="C367" s="202"/>
      <c r="D367" s="202">
        <f t="shared" si="5"/>
        <v>24607.89</v>
      </c>
    </row>
    <row r="368" spans="1:4" ht="18.75" x14ac:dyDescent="0.3">
      <c r="A368" s="180" t="s">
        <v>1613</v>
      </c>
      <c r="B368" s="202">
        <v>0</v>
      </c>
      <c r="C368" s="202"/>
      <c r="D368" s="202">
        <f t="shared" si="5"/>
        <v>0</v>
      </c>
    </row>
    <row r="369" spans="1:4" ht="18.75" x14ac:dyDescent="0.3">
      <c r="A369" s="180" t="s">
        <v>1614</v>
      </c>
      <c r="B369" s="202">
        <v>45212.170000000006</v>
      </c>
      <c r="C369" s="202">
        <v>144.54</v>
      </c>
      <c r="D369" s="202">
        <f t="shared" si="5"/>
        <v>45356.710000000006</v>
      </c>
    </row>
    <row r="370" spans="1:4" ht="18.75" x14ac:dyDescent="0.3">
      <c r="A370" s="180" t="s">
        <v>1615</v>
      </c>
      <c r="B370" s="202">
        <v>115315.47</v>
      </c>
      <c r="C370" s="202"/>
      <c r="D370" s="202">
        <f t="shared" si="5"/>
        <v>115315.47</v>
      </c>
    </row>
    <row r="371" spans="1:4" ht="18.75" x14ac:dyDescent="0.3">
      <c r="A371" s="180" t="s">
        <v>1616</v>
      </c>
      <c r="B371" s="202">
        <v>1299.9100000000001</v>
      </c>
      <c r="C371" s="202"/>
      <c r="D371" s="202">
        <f t="shared" si="5"/>
        <v>1299.9100000000001</v>
      </c>
    </row>
    <row r="372" spans="1:4" ht="18.75" x14ac:dyDescent="0.3">
      <c r="A372" s="180" t="s">
        <v>1617</v>
      </c>
      <c r="B372" s="202">
        <v>8836.0099999999984</v>
      </c>
      <c r="C372" s="202"/>
      <c r="D372" s="202">
        <f t="shared" si="5"/>
        <v>8836.0099999999984</v>
      </c>
    </row>
    <row r="373" spans="1:4" ht="18.75" x14ac:dyDescent="0.3">
      <c r="A373" s="180" t="s">
        <v>1618</v>
      </c>
      <c r="B373" s="202">
        <v>59289.30000000001</v>
      </c>
      <c r="C373" s="202">
        <v>241.26</v>
      </c>
      <c r="D373" s="202">
        <f t="shared" si="5"/>
        <v>59530.560000000012</v>
      </c>
    </row>
    <row r="374" spans="1:4" ht="18.75" x14ac:dyDescent="0.3">
      <c r="A374" s="180" t="s">
        <v>1619</v>
      </c>
      <c r="B374" s="202">
        <v>22395.179999999993</v>
      </c>
      <c r="C374" s="202"/>
      <c r="D374" s="202">
        <f t="shared" si="5"/>
        <v>22395.179999999993</v>
      </c>
    </row>
    <row r="375" spans="1:4" ht="18.75" x14ac:dyDescent="0.3">
      <c r="A375" s="180" t="s">
        <v>1620</v>
      </c>
      <c r="B375" s="202">
        <v>92927.709999999992</v>
      </c>
      <c r="C375" s="202">
        <v>3424.12</v>
      </c>
      <c r="D375" s="202">
        <f t="shared" si="5"/>
        <v>96351.829999999987</v>
      </c>
    </row>
    <row r="376" spans="1:4" ht="18.75" x14ac:dyDescent="0.3">
      <c r="A376" s="180" t="s">
        <v>1621</v>
      </c>
      <c r="B376" s="202">
        <v>193652.46</v>
      </c>
      <c r="C376" s="202">
        <v>367.6</v>
      </c>
      <c r="D376" s="202">
        <f t="shared" si="5"/>
        <v>194020.06</v>
      </c>
    </row>
    <row r="377" spans="1:4" ht="18.75" x14ac:dyDescent="0.3">
      <c r="A377" s="180" t="s">
        <v>1622</v>
      </c>
      <c r="B377" s="202">
        <v>18379.68</v>
      </c>
      <c r="C377" s="202">
        <v>9620.75</v>
      </c>
      <c r="D377" s="202">
        <f t="shared" si="5"/>
        <v>28000.43</v>
      </c>
    </row>
    <row r="378" spans="1:4" ht="18.75" x14ac:dyDescent="0.3">
      <c r="A378" s="180" t="s">
        <v>1623</v>
      </c>
      <c r="B378" s="202">
        <v>27966.29</v>
      </c>
      <c r="C378" s="202">
        <v>1465.32</v>
      </c>
      <c r="D378" s="202">
        <f t="shared" si="5"/>
        <v>29431.61</v>
      </c>
    </row>
    <row r="379" spans="1:4" ht="18.75" x14ac:dyDescent="0.3">
      <c r="A379" s="180" t="s">
        <v>1624</v>
      </c>
      <c r="B379" s="202">
        <v>764.18000000000029</v>
      </c>
      <c r="C379" s="202">
        <v>3001.98</v>
      </c>
      <c r="D379" s="202">
        <f t="shared" si="5"/>
        <v>3766.1600000000003</v>
      </c>
    </row>
    <row r="380" spans="1:4" ht="18.75" x14ac:dyDescent="0.3">
      <c r="A380" s="180" t="s">
        <v>1625</v>
      </c>
      <c r="B380" s="202">
        <v>1943.8400000000001</v>
      </c>
      <c r="C380" s="202">
        <v>2333.38</v>
      </c>
      <c r="D380" s="202">
        <f t="shared" si="5"/>
        <v>4277.22</v>
      </c>
    </row>
    <row r="381" spans="1:4" ht="18.75" x14ac:dyDescent="0.3">
      <c r="A381" s="180" t="s">
        <v>1626</v>
      </c>
      <c r="B381" s="202">
        <v>10839.970000000001</v>
      </c>
      <c r="C381" s="202">
        <v>2557.19</v>
      </c>
      <c r="D381" s="202">
        <f t="shared" si="5"/>
        <v>13397.160000000002</v>
      </c>
    </row>
    <row r="382" spans="1:4" ht="18.75" x14ac:dyDescent="0.3">
      <c r="A382" s="180" t="s">
        <v>1627</v>
      </c>
      <c r="B382" s="202">
        <v>29766.68</v>
      </c>
      <c r="C382" s="202"/>
      <c r="D382" s="202">
        <f t="shared" si="5"/>
        <v>29766.68</v>
      </c>
    </row>
    <row r="383" spans="1:4" ht="18.75" x14ac:dyDescent="0.3">
      <c r="A383" s="180" t="s">
        <v>1628</v>
      </c>
      <c r="B383" s="202">
        <v>0</v>
      </c>
      <c r="C383" s="202"/>
      <c r="D383" s="202">
        <f t="shared" si="5"/>
        <v>0</v>
      </c>
    </row>
    <row r="384" spans="1:4" ht="18.75" x14ac:dyDescent="0.3">
      <c r="A384" s="180" t="s">
        <v>1629</v>
      </c>
      <c r="B384" s="202">
        <v>33749.51</v>
      </c>
      <c r="C384" s="202"/>
      <c r="D384" s="202">
        <f t="shared" si="5"/>
        <v>33749.51</v>
      </c>
    </row>
    <row r="385" spans="1:4" ht="18.75" x14ac:dyDescent="0.3">
      <c r="A385" s="180" t="s">
        <v>1630</v>
      </c>
      <c r="B385" s="202">
        <v>36003.54</v>
      </c>
      <c r="C385" s="202"/>
      <c r="D385" s="202">
        <f t="shared" si="5"/>
        <v>36003.54</v>
      </c>
    </row>
    <row r="386" spans="1:4" ht="18.75" x14ac:dyDescent="0.3">
      <c r="A386" s="180" t="s">
        <v>1631</v>
      </c>
      <c r="B386" s="202">
        <v>26281.37</v>
      </c>
      <c r="C386" s="202">
        <v>958.43</v>
      </c>
      <c r="D386" s="202">
        <f t="shared" si="5"/>
        <v>27239.8</v>
      </c>
    </row>
    <row r="387" spans="1:4" ht="18.75" x14ac:dyDescent="0.3">
      <c r="A387" s="180" t="s">
        <v>1632</v>
      </c>
      <c r="B387" s="202">
        <v>63.610000000000014</v>
      </c>
      <c r="C387" s="202"/>
      <c r="D387" s="202">
        <f t="shared" ref="D387:D450" si="6">B387+C387</f>
        <v>63.610000000000014</v>
      </c>
    </row>
    <row r="388" spans="1:4" ht="18.75" x14ac:dyDescent="0.3">
      <c r="A388" s="180" t="s">
        <v>1633</v>
      </c>
      <c r="B388" s="202">
        <v>6745.96</v>
      </c>
      <c r="C388" s="202"/>
      <c r="D388" s="202">
        <f t="shared" si="6"/>
        <v>6745.96</v>
      </c>
    </row>
    <row r="389" spans="1:4" ht="18.75" x14ac:dyDescent="0.3">
      <c r="A389" s="180" t="s">
        <v>1634</v>
      </c>
      <c r="B389" s="202">
        <v>2574.2000000000003</v>
      </c>
      <c r="C389" s="202"/>
      <c r="D389" s="202">
        <f t="shared" si="6"/>
        <v>2574.2000000000003</v>
      </c>
    </row>
    <row r="390" spans="1:4" ht="18.75" x14ac:dyDescent="0.3">
      <c r="A390" s="180" t="s">
        <v>1635</v>
      </c>
      <c r="B390" s="202">
        <v>341.05999999999995</v>
      </c>
      <c r="C390" s="202"/>
      <c r="D390" s="202">
        <f t="shared" si="6"/>
        <v>341.05999999999995</v>
      </c>
    </row>
    <row r="391" spans="1:4" ht="18.75" x14ac:dyDescent="0.3">
      <c r="A391" s="180" t="s">
        <v>1636</v>
      </c>
      <c r="B391" s="202">
        <v>1626.57</v>
      </c>
      <c r="C391" s="202"/>
      <c r="D391" s="202">
        <f t="shared" si="6"/>
        <v>1626.57</v>
      </c>
    </row>
    <row r="392" spans="1:4" ht="18.75" x14ac:dyDescent="0.3">
      <c r="A392" s="180" t="s">
        <v>1637</v>
      </c>
      <c r="B392" s="202">
        <v>0</v>
      </c>
      <c r="C392" s="202"/>
      <c r="D392" s="202">
        <f t="shared" si="6"/>
        <v>0</v>
      </c>
    </row>
    <row r="393" spans="1:4" ht="18.75" x14ac:dyDescent="0.3">
      <c r="A393" s="180" t="s">
        <v>1638</v>
      </c>
      <c r="B393" s="202">
        <v>3952.7000000000003</v>
      </c>
      <c r="C393" s="202"/>
      <c r="D393" s="202">
        <f t="shared" si="6"/>
        <v>3952.7000000000003</v>
      </c>
    </row>
    <row r="394" spans="1:4" ht="18.75" x14ac:dyDescent="0.3">
      <c r="A394" s="180" t="s">
        <v>1639</v>
      </c>
      <c r="B394" s="202">
        <v>-150</v>
      </c>
      <c r="C394" s="202"/>
      <c r="D394" s="202">
        <f t="shared" si="6"/>
        <v>-150</v>
      </c>
    </row>
    <row r="395" spans="1:4" ht="18.75" x14ac:dyDescent="0.3">
      <c r="A395" s="180" t="s">
        <v>1640</v>
      </c>
      <c r="B395" s="202">
        <v>5055.05</v>
      </c>
      <c r="C395" s="202"/>
      <c r="D395" s="202">
        <f t="shared" si="6"/>
        <v>5055.05</v>
      </c>
    </row>
    <row r="396" spans="1:4" ht="18.75" x14ac:dyDescent="0.3">
      <c r="A396" s="180" t="s">
        <v>1641</v>
      </c>
      <c r="B396" s="202">
        <v>8396.6099999999988</v>
      </c>
      <c r="C396" s="202"/>
      <c r="D396" s="202">
        <f t="shared" si="6"/>
        <v>8396.6099999999988</v>
      </c>
    </row>
    <row r="397" spans="1:4" ht="18.75" x14ac:dyDescent="0.3">
      <c r="A397" s="180" t="s">
        <v>1642</v>
      </c>
      <c r="B397" s="202">
        <v>21255.07</v>
      </c>
      <c r="C397" s="202"/>
      <c r="D397" s="202">
        <f t="shared" si="6"/>
        <v>21255.07</v>
      </c>
    </row>
    <row r="398" spans="1:4" ht="18.75" x14ac:dyDescent="0.3">
      <c r="A398" s="180" t="s">
        <v>1643</v>
      </c>
      <c r="B398" s="202">
        <v>6295.79</v>
      </c>
      <c r="C398" s="202"/>
      <c r="D398" s="202">
        <f t="shared" si="6"/>
        <v>6295.79</v>
      </c>
    </row>
    <row r="399" spans="1:4" ht="18.75" x14ac:dyDescent="0.3">
      <c r="A399" s="180" t="s">
        <v>1644</v>
      </c>
      <c r="B399" s="202">
        <v>600.77</v>
      </c>
      <c r="C399" s="202"/>
      <c r="D399" s="202">
        <f t="shared" si="6"/>
        <v>600.77</v>
      </c>
    </row>
    <row r="400" spans="1:4" ht="18.75" x14ac:dyDescent="0.3">
      <c r="A400" s="180" t="s">
        <v>1645</v>
      </c>
      <c r="B400" s="202">
        <v>18621.23</v>
      </c>
      <c r="C400" s="202"/>
      <c r="D400" s="202">
        <f t="shared" si="6"/>
        <v>18621.23</v>
      </c>
    </row>
    <row r="401" spans="1:4" ht="18.75" x14ac:dyDescent="0.3">
      <c r="A401" s="180" t="s">
        <v>1646</v>
      </c>
      <c r="B401" s="202">
        <v>1124.5599999999995</v>
      </c>
      <c r="C401" s="202"/>
      <c r="D401" s="202">
        <f t="shared" si="6"/>
        <v>1124.5599999999995</v>
      </c>
    </row>
    <row r="402" spans="1:4" ht="18.75" x14ac:dyDescent="0.3">
      <c r="A402" s="180" t="s">
        <v>1647</v>
      </c>
      <c r="B402" s="202">
        <v>10954.249999999996</v>
      </c>
      <c r="C402" s="202"/>
      <c r="D402" s="202">
        <f t="shared" si="6"/>
        <v>10954.249999999996</v>
      </c>
    </row>
    <row r="403" spans="1:4" ht="18.75" x14ac:dyDescent="0.3">
      <c r="A403" s="180" t="s">
        <v>1648</v>
      </c>
      <c r="B403" s="202">
        <v>19243.829999999998</v>
      </c>
      <c r="C403" s="202"/>
      <c r="D403" s="202">
        <f t="shared" si="6"/>
        <v>19243.829999999998</v>
      </c>
    </row>
    <row r="404" spans="1:4" ht="18.75" x14ac:dyDescent="0.3">
      <c r="A404" s="180" t="s">
        <v>1649</v>
      </c>
      <c r="B404" s="202">
        <v>8505.7100000000009</v>
      </c>
      <c r="C404" s="202"/>
      <c r="D404" s="202">
        <f t="shared" si="6"/>
        <v>8505.7100000000009</v>
      </c>
    </row>
    <row r="405" spans="1:4" ht="18.75" x14ac:dyDescent="0.3">
      <c r="A405" s="180" t="s">
        <v>1650</v>
      </c>
      <c r="B405" s="202">
        <v>593.58999999999992</v>
      </c>
      <c r="C405" s="202"/>
      <c r="D405" s="202">
        <f t="shared" si="6"/>
        <v>593.58999999999992</v>
      </c>
    </row>
    <row r="406" spans="1:4" ht="18.75" x14ac:dyDescent="0.3">
      <c r="A406" s="180" t="s">
        <v>1651</v>
      </c>
      <c r="B406" s="202">
        <v>220.13</v>
      </c>
      <c r="C406" s="202"/>
      <c r="D406" s="202">
        <f t="shared" si="6"/>
        <v>220.13</v>
      </c>
    </row>
    <row r="407" spans="1:4" ht="18.75" x14ac:dyDescent="0.3">
      <c r="A407" s="180" t="s">
        <v>1652</v>
      </c>
      <c r="B407" s="202">
        <v>4238.5199999999995</v>
      </c>
      <c r="C407" s="202"/>
      <c r="D407" s="202">
        <f t="shared" si="6"/>
        <v>4238.5199999999995</v>
      </c>
    </row>
    <row r="408" spans="1:4" ht="18.75" x14ac:dyDescent="0.3">
      <c r="A408" s="180" t="s">
        <v>1653</v>
      </c>
      <c r="B408" s="202">
        <v>31967.73</v>
      </c>
      <c r="C408" s="202">
        <v>550.49</v>
      </c>
      <c r="D408" s="202">
        <f t="shared" si="6"/>
        <v>32518.22</v>
      </c>
    </row>
    <row r="409" spans="1:4" ht="18.75" x14ac:dyDescent="0.3">
      <c r="A409" s="180" t="s">
        <v>1654</v>
      </c>
      <c r="B409" s="202">
        <v>3428.7099999999991</v>
      </c>
      <c r="C409" s="202">
        <v>17734.63</v>
      </c>
      <c r="D409" s="202">
        <f t="shared" si="6"/>
        <v>21163.34</v>
      </c>
    </row>
    <row r="410" spans="1:4" ht="18.75" x14ac:dyDescent="0.3">
      <c r="A410" s="180" t="s">
        <v>1655</v>
      </c>
      <c r="B410" s="202">
        <v>30119.820000000003</v>
      </c>
      <c r="C410" s="202"/>
      <c r="D410" s="202">
        <f t="shared" si="6"/>
        <v>30119.820000000003</v>
      </c>
    </row>
    <row r="411" spans="1:4" ht="18.75" x14ac:dyDescent="0.3">
      <c r="A411" s="180" t="s">
        <v>1656</v>
      </c>
      <c r="B411" s="202">
        <v>13531.509999999998</v>
      </c>
      <c r="C411" s="202">
        <v>383.37</v>
      </c>
      <c r="D411" s="202">
        <f t="shared" si="6"/>
        <v>13914.88</v>
      </c>
    </row>
    <row r="412" spans="1:4" ht="18.75" x14ac:dyDescent="0.3">
      <c r="A412" s="180" t="s">
        <v>1657</v>
      </c>
      <c r="B412" s="202">
        <v>113737.84</v>
      </c>
      <c r="C412" s="202">
        <v>282.24</v>
      </c>
      <c r="D412" s="202">
        <f t="shared" si="6"/>
        <v>114020.08</v>
      </c>
    </row>
    <row r="413" spans="1:4" ht="18.75" x14ac:dyDescent="0.3">
      <c r="A413" s="180" t="s">
        <v>1658</v>
      </c>
      <c r="B413" s="202">
        <v>236.74999999999994</v>
      </c>
      <c r="C413" s="202"/>
      <c r="D413" s="202">
        <f t="shared" si="6"/>
        <v>236.74999999999994</v>
      </c>
    </row>
    <row r="414" spans="1:4" ht="18.75" x14ac:dyDescent="0.3">
      <c r="A414" s="180" t="s">
        <v>1659</v>
      </c>
      <c r="B414" s="202">
        <v>7139.6299999999992</v>
      </c>
      <c r="C414" s="202"/>
      <c r="D414" s="202">
        <f t="shared" si="6"/>
        <v>7139.6299999999992</v>
      </c>
    </row>
    <row r="415" spans="1:4" ht="18.75" x14ac:dyDescent="0.3">
      <c r="A415" s="180" t="s">
        <v>1660</v>
      </c>
      <c r="B415" s="202">
        <v>0</v>
      </c>
      <c r="C415" s="202"/>
      <c r="D415" s="202">
        <f t="shared" si="6"/>
        <v>0</v>
      </c>
    </row>
    <row r="416" spans="1:4" ht="18.75" x14ac:dyDescent="0.3">
      <c r="A416" s="180" t="s">
        <v>1661</v>
      </c>
      <c r="B416" s="202">
        <v>0</v>
      </c>
      <c r="C416" s="202"/>
      <c r="D416" s="202">
        <f t="shared" si="6"/>
        <v>0</v>
      </c>
    </row>
    <row r="417" spans="1:4" ht="18.75" x14ac:dyDescent="0.3">
      <c r="A417" s="180" t="s">
        <v>1662</v>
      </c>
      <c r="B417" s="202">
        <v>320.8</v>
      </c>
      <c r="C417" s="202"/>
      <c r="D417" s="202">
        <f t="shared" si="6"/>
        <v>320.8</v>
      </c>
    </row>
    <row r="418" spans="1:4" ht="18.75" x14ac:dyDescent="0.3">
      <c r="A418" s="180" t="s">
        <v>1663</v>
      </c>
      <c r="B418" s="202">
        <v>684.6400000000001</v>
      </c>
      <c r="C418" s="202"/>
      <c r="D418" s="202">
        <f t="shared" si="6"/>
        <v>684.6400000000001</v>
      </c>
    </row>
    <row r="419" spans="1:4" ht="18.75" x14ac:dyDescent="0.3">
      <c r="A419" s="180" t="s">
        <v>1664</v>
      </c>
      <c r="B419" s="202">
        <v>4690.1500000000005</v>
      </c>
      <c r="C419" s="202"/>
      <c r="D419" s="202">
        <f t="shared" si="6"/>
        <v>4690.1500000000005</v>
      </c>
    </row>
    <row r="420" spans="1:4" ht="18.75" x14ac:dyDescent="0.3">
      <c r="A420" s="180" t="s">
        <v>1665</v>
      </c>
      <c r="B420" s="202">
        <v>0</v>
      </c>
      <c r="C420" s="202"/>
      <c r="D420" s="202">
        <f t="shared" si="6"/>
        <v>0</v>
      </c>
    </row>
    <row r="421" spans="1:4" ht="18.75" x14ac:dyDescent="0.3">
      <c r="A421" s="180" t="s">
        <v>1666</v>
      </c>
      <c r="B421" s="202">
        <v>140323.38</v>
      </c>
      <c r="C421" s="202">
        <v>4944.3100000000004</v>
      </c>
      <c r="D421" s="202">
        <f t="shared" si="6"/>
        <v>145267.69</v>
      </c>
    </row>
    <row r="422" spans="1:4" ht="18.75" x14ac:dyDescent="0.3">
      <c r="A422" s="180" t="s">
        <v>1667</v>
      </c>
      <c r="B422" s="202">
        <v>28114.290000000008</v>
      </c>
      <c r="C422" s="202"/>
      <c r="D422" s="202">
        <f t="shared" si="6"/>
        <v>28114.290000000008</v>
      </c>
    </row>
    <row r="423" spans="1:4" ht="18.75" x14ac:dyDescent="0.3">
      <c r="A423" s="180" t="s">
        <v>1668</v>
      </c>
      <c r="B423" s="202">
        <v>3064.71</v>
      </c>
      <c r="C423" s="202"/>
      <c r="D423" s="202">
        <f t="shared" si="6"/>
        <v>3064.71</v>
      </c>
    </row>
    <row r="424" spans="1:4" ht="18.75" x14ac:dyDescent="0.3">
      <c r="A424" s="180" t="s">
        <v>1669</v>
      </c>
      <c r="B424" s="202">
        <v>1102.9199999999998</v>
      </c>
      <c r="C424" s="202"/>
      <c r="D424" s="202">
        <f t="shared" si="6"/>
        <v>1102.9199999999998</v>
      </c>
    </row>
    <row r="425" spans="1:4" ht="18.75" x14ac:dyDescent="0.3">
      <c r="A425" s="180" t="s">
        <v>1670</v>
      </c>
      <c r="B425" s="202">
        <v>8080.39</v>
      </c>
      <c r="C425" s="202"/>
      <c r="D425" s="202">
        <f t="shared" si="6"/>
        <v>8080.39</v>
      </c>
    </row>
    <row r="426" spans="1:4" ht="18.75" x14ac:dyDescent="0.3">
      <c r="A426" s="180" t="s">
        <v>1812</v>
      </c>
      <c r="B426" s="202">
        <v>0</v>
      </c>
      <c r="C426" s="202"/>
      <c r="D426" s="202">
        <f t="shared" si="6"/>
        <v>0</v>
      </c>
    </row>
    <row r="427" spans="1:4" ht="18.75" x14ac:dyDescent="0.3">
      <c r="A427" s="180" t="s">
        <v>1671</v>
      </c>
      <c r="B427" s="202">
        <v>586.17000000000007</v>
      </c>
      <c r="C427" s="202"/>
      <c r="D427" s="202">
        <f t="shared" si="6"/>
        <v>586.17000000000007</v>
      </c>
    </row>
    <row r="428" spans="1:4" ht="18.75" x14ac:dyDescent="0.3">
      <c r="A428" s="180" t="s">
        <v>1672</v>
      </c>
      <c r="B428" s="202">
        <v>3000.34</v>
      </c>
      <c r="C428" s="202"/>
      <c r="D428" s="202">
        <f t="shared" si="6"/>
        <v>3000.34</v>
      </c>
    </row>
    <row r="429" spans="1:4" ht="18.75" x14ac:dyDescent="0.3">
      <c r="A429" s="180" t="s">
        <v>1673</v>
      </c>
      <c r="B429" s="202">
        <v>0</v>
      </c>
      <c r="C429" s="202"/>
      <c r="D429" s="202">
        <f t="shared" si="6"/>
        <v>0</v>
      </c>
    </row>
    <row r="430" spans="1:4" ht="18.75" x14ac:dyDescent="0.3">
      <c r="A430" s="180" t="s">
        <v>1674</v>
      </c>
      <c r="B430" s="202">
        <v>19854.800000000003</v>
      </c>
      <c r="C430" s="202"/>
      <c r="D430" s="202">
        <f t="shared" si="6"/>
        <v>19854.800000000003</v>
      </c>
    </row>
    <row r="431" spans="1:4" ht="18.75" x14ac:dyDescent="0.3">
      <c r="A431" s="180" t="s">
        <v>1675</v>
      </c>
      <c r="B431" s="202">
        <v>17662.28</v>
      </c>
      <c r="C431" s="202"/>
      <c r="D431" s="202">
        <f t="shared" si="6"/>
        <v>17662.28</v>
      </c>
    </row>
    <row r="432" spans="1:4" ht="18.75" x14ac:dyDescent="0.3">
      <c r="A432" s="180" t="s">
        <v>1676</v>
      </c>
      <c r="B432" s="202">
        <v>80423.97</v>
      </c>
      <c r="C432" s="202">
        <v>1117.53</v>
      </c>
      <c r="D432" s="202">
        <f t="shared" si="6"/>
        <v>81541.5</v>
      </c>
    </row>
    <row r="433" spans="1:4" ht="18.75" x14ac:dyDescent="0.3">
      <c r="A433" s="180" t="s">
        <v>1677</v>
      </c>
      <c r="B433" s="202">
        <v>1331.1899999999996</v>
      </c>
      <c r="C433" s="202"/>
      <c r="D433" s="202">
        <f t="shared" si="6"/>
        <v>1331.1899999999996</v>
      </c>
    </row>
    <row r="434" spans="1:4" ht="18.75" x14ac:dyDescent="0.3">
      <c r="A434" s="180" t="s">
        <v>1678</v>
      </c>
      <c r="B434" s="202">
        <v>33424.61</v>
      </c>
      <c r="C434" s="202"/>
      <c r="D434" s="202">
        <f t="shared" si="6"/>
        <v>33424.61</v>
      </c>
    </row>
    <row r="435" spans="1:4" ht="18.75" x14ac:dyDescent="0.3">
      <c r="A435" s="180" t="s">
        <v>1679</v>
      </c>
      <c r="B435" s="202">
        <v>4219.4699999999993</v>
      </c>
      <c r="C435" s="202"/>
      <c r="D435" s="202">
        <f t="shared" si="6"/>
        <v>4219.4699999999993</v>
      </c>
    </row>
    <row r="436" spans="1:4" ht="18.75" x14ac:dyDescent="0.3">
      <c r="A436" s="180" t="s">
        <v>1680</v>
      </c>
      <c r="B436" s="202">
        <v>17313.510000000002</v>
      </c>
      <c r="C436" s="202"/>
      <c r="D436" s="202">
        <f t="shared" si="6"/>
        <v>17313.510000000002</v>
      </c>
    </row>
    <row r="437" spans="1:4" ht="18.75" x14ac:dyDescent="0.3">
      <c r="A437" s="180" t="s">
        <v>1681</v>
      </c>
      <c r="B437" s="202">
        <v>109593.35</v>
      </c>
      <c r="C437" s="202"/>
      <c r="D437" s="202">
        <f t="shared" si="6"/>
        <v>109593.35</v>
      </c>
    </row>
    <row r="438" spans="1:4" ht="18.75" x14ac:dyDescent="0.3">
      <c r="A438" s="180" t="s">
        <v>1682</v>
      </c>
      <c r="B438" s="202">
        <v>-1490.6900000000005</v>
      </c>
      <c r="C438" s="202"/>
      <c r="D438" s="202">
        <f t="shared" si="6"/>
        <v>-1490.6900000000005</v>
      </c>
    </row>
    <row r="439" spans="1:4" ht="18.75" x14ac:dyDescent="0.3">
      <c r="A439" s="180" t="s">
        <v>1683</v>
      </c>
      <c r="B439" s="202">
        <v>50.319999999999709</v>
      </c>
      <c r="C439" s="202"/>
      <c r="D439" s="202">
        <f t="shared" si="6"/>
        <v>50.319999999999709</v>
      </c>
    </row>
    <row r="440" spans="1:4" ht="18.75" x14ac:dyDescent="0.3">
      <c r="A440" s="180" t="s">
        <v>1684</v>
      </c>
      <c r="B440" s="202">
        <v>56834.380000000005</v>
      </c>
      <c r="C440" s="202">
        <v>20198.79</v>
      </c>
      <c r="D440" s="202">
        <f t="shared" si="6"/>
        <v>77033.170000000013</v>
      </c>
    </row>
    <row r="441" spans="1:4" ht="18.75" x14ac:dyDescent="0.3">
      <c r="A441" s="180" t="s">
        <v>1685</v>
      </c>
      <c r="B441" s="202">
        <v>44001.19</v>
      </c>
      <c r="C441" s="202"/>
      <c r="D441" s="202">
        <f t="shared" si="6"/>
        <v>44001.19</v>
      </c>
    </row>
    <row r="442" spans="1:4" ht="18.75" x14ac:dyDescent="0.3">
      <c r="A442" s="180" t="s">
        <v>1686</v>
      </c>
      <c r="B442" s="202">
        <v>0</v>
      </c>
      <c r="C442" s="202"/>
      <c r="D442" s="202">
        <f t="shared" si="6"/>
        <v>0</v>
      </c>
    </row>
    <row r="443" spans="1:4" ht="18.75" x14ac:dyDescent="0.3">
      <c r="A443" s="180" t="s">
        <v>1687</v>
      </c>
      <c r="B443" s="202">
        <v>10847.55</v>
      </c>
      <c r="C443" s="202"/>
      <c r="D443" s="202">
        <f t="shared" si="6"/>
        <v>10847.55</v>
      </c>
    </row>
    <row r="444" spans="1:4" ht="18.75" x14ac:dyDescent="0.3">
      <c r="A444" s="180" t="s">
        <v>1688</v>
      </c>
      <c r="B444" s="202">
        <v>7264.69</v>
      </c>
      <c r="C444" s="202"/>
      <c r="D444" s="202">
        <f t="shared" si="6"/>
        <v>7264.69</v>
      </c>
    </row>
    <row r="445" spans="1:4" ht="18.75" x14ac:dyDescent="0.3">
      <c r="A445" s="180" t="s">
        <v>1689</v>
      </c>
      <c r="B445" s="202">
        <v>32.639999999999986</v>
      </c>
      <c r="C445" s="202"/>
      <c r="D445" s="202">
        <f t="shared" si="6"/>
        <v>32.639999999999986</v>
      </c>
    </row>
    <row r="446" spans="1:4" ht="18.75" x14ac:dyDescent="0.3">
      <c r="A446" s="180" t="s">
        <v>1690</v>
      </c>
      <c r="B446" s="202">
        <v>2584.5</v>
      </c>
      <c r="C446" s="202"/>
      <c r="D446" s="202">
        <f t="shared" si="6"/>
        <v>2584.5</v>
      </c>
    </row>
    <row r="447" spans="1:4" ht="18.75" x14ac:dyDescent="0.3">
      <c r="A447" s="180" t="s">
        <v>1691</v>
      </c>
      <c r="B447" s="202">
        <v>348.75</v>
      </c>
      <c r="C447" s="202"/>
      <c r="D447" s="202">
        <f t="shared" si="6"/>
        <v>348.75</v>
      </c>
    </row>
    <row r="448" spans="1:4" ht="18.75" x14ac:dyDescent="0.3">
      <c r="A448" s="180" t="s">
        <v>1692</v>
      </c>
      <c r="B448" s="202">
        <v>102.40000000000009</v>
      </c>
      <c r="C448" s="202"/>
      <c r="D448" s="202">
        <f t="shared" si="6"/>
        <v>102.40000000000009</v>
      </c>
    </row>
    <row r="449" spans="1:4" ht="18.75" x14ac:dyDescent="0.3">
      <c r="A449" s="180" t="s">
        <v>1693</v>
      </c>
      <c r="B449" s="202">
        <v>0</v>
      </c>
      <c r="C449" s="202"/>
      <c r="D449" s="202">
        <f t="shared" si="6"/>
        <v>0</v>
      </c>
    </row>
    <row r="450" spans="1:4" ht="18.75" x14ac:dyDescent="0.3">
      <c r="A450" s="180" t="s">
        <v>1694</v>
      </c>
      <c r="B450" s="202">
        <v>0</v>
      </c>
      <c r="C450" s="202"/>
      <c r="D450" s="202">
        <f t="shared" si="6"/>
        <v>0</v>
      </c>
    </row>
    <row r="451" spans="1:4" ht="18.75" x14ac:dyDescent="0.3">
      <c r="A451" s="180" t="s">
        <v>1730</v>
      </c>
      <c r="B451" s="202">
        <v>0</v>
      </c>
      <c r="C451" s="202"/>
      <c r="D451" s="202">
        <f t="shared" ref="D451:D514" si="7">B451+C451</f>
        <v>0</v>
      </c>
    </row>
    <row r="452" spans="1:4" ht="18.75" x14ac:dyDescent="0.3">
      <c r="A452" s="180" t="s">
        <v>1731</v>
      </c>
      <c r="B452" s="202">
        <v>21810.39</v>
      </c>
      <c r="C452" s="202"/>
      <c r="D452" s="202">
        <f t="shared" si="7"/>
        <v>21810.39</v>
      </c>
    </row>
    <row r="453" spans="1:4" ht="18.75" x14ac:dyDescent="0.3">
      <c r="A453" s="180" t="s">
        <v>1732</v>
      </c>
      <c r="B453" s="202">
        <v>49660.630000000005</v>
      </c>
      <c r="C453" s="202"/>
      <c r="D453" s="202">
        <f t="shared" si="7"/>
        <v>49660.630000000005</v>
      </c>
    </row>
    <row r="454" spans="1:4" ht="18.75" x14ac:dyDescent="0.3">
      <c r="A454" s="180" t="s">
        <v>1733</v>
      </c>
      <c r="B454" s="202">
        <v>877.47000000000014</v>
      </c>
      <c r="C454" s="202"/>
      <c r="D454" s="202">
        <f t="shared" si="7"/>
        <v>877.47000000000014</v>
      </c>
    </row>
    <row r="455" spans="1:4" ht="18.75" x14ac:dyDescent="0.3">
      <c r="A455" s="180" t="s">
        <v>1734</v>
      </c>
      <c r="B455" s="202">
        <v>0</v>
      </c>
      <c r="C455" s="202"/>
      <c r="D455" s="202">
        <f t="shared" si="7"/>
        <v>0</v>
      </c>
    </row>
    <row r="456" spans="1:4" ht="18.75" x14ac:dyDescent="0.3">
      <c r="A456" s="180" t="s">
        <v>1735</v>
      </c>
      <c r="B456" s="202">
        <v>1264.6100000000001</v>
      </c>
      <c r="C456" s="202"/>
      <c r="D456" s="202">
        <f t="shared" si="7"/>
        <v>1264.6100000000001</v>
      </c>
    </row>
    <row r="457" spans="1:4" ht="18.75" x14ac:dyDescent="0.3">
      <c r="A457" s="180" t="s">
        <v>1813</v>
      </c>
      <c r="B457" s="202">
        <v>3186.6800000000003</v>
      </c>
      <c r="C457" s="202"/>
      <c r="D457" s="202">
        <f t="shared" si="7"/>
        <v>3186.6800000000003</v>
      </c>
    </row>
    <row r="458" spans="1:4" ht="18.75" x14ac:dyDescent="0.3">
      <c r="A458" s="180" t="s">
        <v>1737</v>
      </c>
      <c r="B458" s="202">
        <v>21014.11</v>
      </c>
      <c r="C458" s="202"/>
      <c r="D458" s="202">
        <f t="shared" si="7"/>
        <v>21014.11</v>
      </c>
    </row>
    <row r="459" spans="1:4" ht="18.75" x14ac:dyDescent="0.3">
      <c r="A459" s="180" t="s">
        <v>1814</v>
      </c>
      <c r="B459" s="202">
        <v>19737.289999999994</v>
      </c>
      <c r="C459" s="202"/>
      <c r="D459" s="202">
        <f t="shared" si="7"/>
        <v>19737.289999999994</v>
      </c>
    </row>
    <row r="460" spans="1:4" ht="18.75" x14ac:dyDescent="0.3">
      <c r="A460" s="180" t="s">
        <v>1815</v>
      </c>
      <c r="B460" s="202">
        <v>55759.299999999996</v>
      </c>
      <c r="C460" s="202">
        <v>10911.37</v>
      </c>
      <c r="D460" s="202">
        <f t="shared" si="7"/>
        <v>66670.67</v>
      </c>
    </row>
    <row r="461" spans="1:4" ht="18.75" x14ac:dyDescent="0.3">
      <c r="A461" s="180" t="s">
        <v>1749</v>
      </c>
      <c r="B461" s="202">
        <v>6187.58</v>
      </c>
      <c r="C461" s="202"/>
      <c r="D461" s="202">
        <f t="shared" si="7"/>
        <v>6187.58</v>
      </c>
    </row>
    <row r="462" spans="1:4" ht="18.75" x14ac:dyDescent="0.3">
      <c r="A462" s="180" t="s">
        <v>1695</v>
      </c>
      <c r="B462" s="202">
        <v>77121.139999999985</v>
      </c>
      <c r="C462" s="202"/>
      <c r="D462" s="202">
        <f t="shared" si="7"/>
        <v>77121.139999999985</v>
      </c>
    </row>
    <row r="463" spans="1:4" ht="18.75" x14ac:dyDescent="0.3">
      <c r="A463" s="180" t="s">
        <v>1696</v>
      </c>
      <c r="B463" s="202">
        <v>88975.29</v>
      </c>
      <c r="C463" s="202"/>
      <c r="D463" s="202">
        <f t="shared" si="7"/>
        <v>88975.29</v>
      </c>
    </row>
    <row r="464" spans="1:4" ht="18.75" x14ac:dyDescent="0.3">
      <c r="A464" s="180" t="s">
        <v>754</v>
      </c>
      <c r="B464" s="202">
        <v>68800.070000000007</v>
      </c>
      <c r="C464" s="202"/>
      <c r="D464" s="202">
        <f t="shared" si="7"/>
        <v>68800.070000000007</v>
      </c>
    </row>
    <row r="465" spans="1:4" ht="18.75" x14ac:dyDescent="0.3">
      <c r="A465" s="180" t="s">
        <v>755</v>
      </c>
      <c r="B465" s="202">
        <v>45376.899999999994</v>
      </c>
      <c r="C465" s="202"/>
      <c r="D465" s="202">
        <f t="shared" si="7"/>
        <v>45376.899999999994</v>
      </c>
    </row>
    <row r="466" spans="1:4" ht="18.75" x14ac:dyDescent="0.3">
      <c r="A466" s="180" t="s">
        <v>756</v>
      </c>
      <c r="B466" s="202">
        <v>10069.51</v>
      </c>
      <c r="C466" s="202"/>
      <c r="D466" s="202">
        <f t="shared" si="7"/>
        <v>10069.51</v>
      </c>
    </row>
    <row r="467" spans="1:4" ht="18.75" x14ac:dyDescent="0.3">
      <c r="A467" s="180" t="s">
        <v>757</v>
      </c>
      <c r="B467" s="202">
        <v>51265.239999999991</v>
      </c>
      <c r="C467" s="202"/>
      <c r="D467" s="202">
        <f t="shared" si="7"/>
        <v>51265.239999999991</v>
      </c>
    </row>
    <row r="468" spans="1:4" ht="18.75" x14ac:dyDescent="0.3">
      <c r="A468" s="180" t="s">
        <v>1697</v>
      </c>
      <c r="B468" s="202">
        <v>13101.800000000003</v>
      </c>
      <c r="C468" s="202"/>
      <c r="D468" s="202">
        <f t="shared" si="7"/>
        <v>13101.800000000003</v>
      </c>
    </row>
    <row r="469" spans="1:4" ht="18.75" x14ac:dyDescent="0.3">
      <c r="A469" s="180" t="s">
        <v>759</v>
      </c>
      <c r="B469" s="202">
        <v>23423.229999999996</v>
      </c>
      <c r="C469" s="202"/>
      <c r="D469" s="202">
        <f t="shared" si="7"/>
        <v>23423.229999999996</v>
      </c>
    </row>
    <row r="470" spans="1:4" ht="18.75" x14ac:dyDescent="0.3">
      <c r="A470" s="180" t="s">
        <v>760</v>
      </c>
      <c r="B470" s="202">
        <v>44117.11</v>
      </c>
      <c r="C470" s="202"/>
      <c r="D470" s="202">
        <f t="shared" si="7"/>
        <v>44117.11</v>
      </c>
    </row>
    <row r="471" spans="1:4" ht="18.75" x14ac:dyDescent="0.3">
      <c r="A471" s="180" t="s">
        <v>761</v>
      </c>
      <c r="B471" s="202">
        <v>102302.87999999999</v>
      </c>
      <c r="C471" s="202"/>
      <c r="D471" s="202">
        <f t="shared" si="7"/>
        <v>102302.87999999999</v>
      </c>
    </row>
    <row r="472" spans="1:4" ht="18.75" x14ac:dyDescent="0.3">
      <c r="A472" s="180" t="s">
        <v>762</v>
      </c>
      <c r="B472" s="202">
        <v>3602.1899999999996</v>
      </c>
      <c r="C472" s="202"/>
      <c r="D472" s="202">
        <f t="shared" si="7"/>
        <v>3602.1899999999996</v>
      </c>
    </row>
    <row r="473" spans="1:4" ht="18.75" x14ac:dyDescent="0.3">
      <c r="A473" s="180" t="s">
        <v>763</v>
      </c>
      <c r="B473" s="202">
        <v>27084.68</v>
      </c>
      <c r="C473" s="202"/>
      <c r="D473" s="202">
        <f t="shared" si="7"/>
        <v>27084.68</v>
      </c>
    </row>
    <row r="474" spans="1:4" ht="18.75" x14ac:dyDescent="0.3">
      <c r="A474" s="180" t="s">
        <v>764</v>
      </c>
      <c r="B474" s="202">
        <v>0</v>
      </c>
      <c r="C474" s="202"/>
      <c r="D474" s="202">
        <f t="shared" si="7"/>
        <v>0</v>
      </c>
    </row>
    <row r="475" spans="1:4" ht="18.75" x14ac:dyDescent="0.3">
      <c r="A475" s="180" t="s">
        <v>765</v>
      </c>
      <c r="B475" s="202">
        <v>27534</v>
      </c>
      <c r="C475" s="202"/>
      <c r="D475" s="202">
        <f t="shared" si="7"/>
        <v>27534</v>
      </c>
    </row>
    <row r="476" spans="1:4" ht="18.75" x14ac:dyDescent="0.3">
      <c r="A476" s="180" t="s">
        <v>766</v>
      </c>
      <c r="B476" s="202">
        <v>15878.259999999998</v>
      </c>
      <c r="C476" s="202"/>
      <c r="D476" s="202">
        <f t="shared" si="7"/>
        <v>15878.259999999998</v>
      </c>
    </row>
    <row r="477" spans="1:4" ht="18.75" x14ac:dyDescent="0.3">
      <c r="A477" s="180" t="s">
        <v>767</v>
      </c>
      <c r="B477" s="202">
        <v>61214.429999999993</v>
      </c>
      <c r="C477" s="202"/>
      <c r="D477" s="202">
        <f t="shared" si="7"/>
        <v>61214.429999999993</v>
      </c>
    </row>
    <row r="478" spans="1:4" ht="18.75" x14ac:dyDescent="0.3">
      <c r="A478" s="180" t="s">
        <v>1698</v>
      </c>
      <c r="B478" s="202">
        <v>132053.41999999998</v>
      </c>
      <c r="C478" s="202"/>
      <c r="D478" s="202">
        <f t="shared" si="7"/>
        <v>132053.41999999998</v>
      </c>
    </row>
    <row r="479" spans="1:4" ht="18.75" x14ac:dyDescent="0.3">
      <c r="A479" s="180" t="s">
        <v>1699</v>
      </c>
      <c r="B479" s="202">
        <v>32729.71</v>
      </c>
      <c r="C479" s="202"/>
      <c r="D479" s="202">
        <f t="shared" si="7"/>
        <v>32729.71</v>
      </c>
    </row>
    <row r="480" spans="1:4" ht="18.75" x14ac:dyDescent="0.3">
      <c r="A480" s="180" t="s">
        <v>746</v>
      </c>
      <c r="B480" s="202">
        <v>31399.700000000004</v>
      </c>
      <c r="C480" s="202"/>
      <c r="D480" s="202">
        <f t="shared" si="7"/>
        <v>31399.700000000004</v>
      </c>
    </row>
    <row r="481" spans="1:4" ht="18.75" x14ac:dyDescent="0.3">
      <c r="A481" s="180" t="s">
        <v>770</v>
      </c>
      <c r="B481" s="202">
        <v>-1147.2299999999996</v>
      </c>
      <c r="C481" s="202"/>
      <c r="D481" s="202">
        <f t="shared" si="7"/>
        <v>-1147.2299999999996</v>
      </c>
    </row>
    <row r="482" spans="1:4" ht="18.75" x14ac:dyDescent="0.3">
      <c r="A482" s="180" t="s">
        <v>771</v>
      </c>
      <c r="B482" s="202">
        <v>18487.46</v>
      </c>
      <c r="C482" s="202"/>
      <c r="D482" s="202">
        <f t="shared" si="7"/>
        <v>18487.46</v>
      </c>
    </row>
    <row r="483" spans="1:4" ht="18.75" x14ac:dyDescent="0.3">
      <c r="A483" s="180" t="s">
        <v>772</v>
      </c>
      <c r="B483" s="202">
        <v>102015.67999999999</v>
      </c>
      <c r="C483" s="202"/>
      <c r="D483" s="202">
        <f t="shared" si="7"/>
        <v>102015.67999999999</v>
      </c>
    </row>
    <row r="484" spans="1:4" ht="18.75" x14ac:dyDescent="0.3">
      <c r="A484" s="180" t="s">
        <v>1700</v>
      </c>
      <c r="B484" s="202">
        <v>934.02999999999975</v>
      </c>
      <c r="C484" s="202"/>
      <c r="D484" s="202">
        <f t="shared" si="7"/>
        <v>934.02999999999975</v>
      </c>
    </row>
    <row r="485" spans="1:4" ht="18.75" x14ac:dyDescent="0.3">
      <c r="A485" s="180" t="s">
        <v>773</v>
      </c>
      <c r="B485" s="202">
        <v>20802.060000000001</v>
      </c>
      <c r="C485" s="202">
        <v>2973.38</v>
      </c>
      <c r="D485" s="202">
        <f t="shared" si="7"/>
        <v>23775.440000000002</v>
      </c>
    </row>
    <row r="486" spans="1:4" ht="18.75" x14ac:dyDescent="0.3">
      <c r="A486" s="180" t="s">
        <v>747</v>
      </c>
      <c r="B486" s="202">
        <v>27856.449999999997</v>
      </c>
      <c r="C486" s="202"/>
      <c r="D486" s="202">
        <f t="shared" si="7"/>
        <v>27856.449999999997</v>
      </c>
    </row>
    <row r="487" spans="1:4" ht="18.75" x14ac:dyDescent="0.3">
      <c r="A487" s="180" t="s">
        <v>774</v>
      </c>
      <c r="B487" s="202">
        <v>3345.119999999999</v>
      </c>
      <c r="C487" s="202"/>
      <c r="D487" s="202">
        <f t="shared" si="7"/>
        <v>3345.119999999999</v>
      </c>
    </row>
    <row r="488" spans="1:4" ht="18.75" x14ac:dyDescent="0.3">
      <c r="A488" s="180" t="s">
        <v>748</v>
      </c>
      <c r="B488" s="202">
        <v>50957.570000000007</v>
      </c>
      <c r="C488" s="202"/>
      <c r="D488" s="202">
        <f t="shared" si="7"/>
        <v>50957.570000000007</v>
      </c>
    </row>
    <row r="489" spans="1:4" ht="18.75" x14ac:dyDescent="0.3">
      <c r="A489" s="180" t="s">
        <v>749</v>
      </c>
      <c r="B489" s="202">
        <v>121551.96</v>
      </c>
      <c r="C489" s="202"/>
      <c r="D489" s="202">
        <f t="shared" si="7"/>
        <v>121551.96</v>
      </c>
    </row>
    <row r="490" spans="1:4" ht="18.75" x14ac:dyDescent="0.3">
      <c r="A490" s="180" t="s">
        <v>750</v>
      </c>
      <c r="B490" s="202">
        <v>58898.070000000007</v>
      </c>
      <c r="C490" s="202"/>
      <c r="D490" s="202">
        <f t="shared" si="7"/>
        <v>58898.070000000007</v>
      </c>
    </row>
    <row r="491" spans="1:4" ht="18.75" x14ac:dyDescent="0.3">
      <c r="A491" s="180" t="s">
        <v>1701</v>
      </c>
      <c r="B491" s="202">
        <v>55405.840000000004</v>
      </c>
      <c r="C491" s="202"/>
      <c r="D491" s="202">
        <f t="shared" si="7"/>
        <v>55405.840000000004</v>
      </c>
    </row>
    <row r="492" spans="1:4" ht="18.75" x14ac:dyDescent="0.3">
      <c r="A492" s="180" t="s">
        <v>1702</v>
      </c>
      <c r="B492" s="202">
        <v>98804.87999999999</v>
      </c>
      <c r="C492" s="202"/>
      <c r="D492" s="202">
        <f t="shared" si="7"/>
        <v>98804.87999999999</v>
      </c>
    </row>
    <row r="493" spans="1:4" ht="18.75" x14ac:dyDescent="0.3">
      <c r="A493" s="180" t="s">
        <v>1703</v>
      </c>
      <c r="B493" s="202">
        <v>0</v>
      </c>
      <c r="C493" s="202"/>
      <c r="D493" s="202">
        <f t="shared" si="7"/>
        <v>0</v>
      </c>
    </row>
    <row r="494" spans="1:4" ht="18.75" x14ac:dyDescent="0.3">
      <c r="A494" s="180" t="s">
        <v>1704</v>
      </c>
      <c r="B494" s="202">
        <v>-4.0900000000000318</v>
      </c>
      <c r="C494" s="202"/>
      <c r="D494" s="202">
        <f t="shared" si="7"/>
        <v>-4.0900000000000318</v>
      </c>
    </row>
    <row r="495" spans="1:4" ht="18.75" x14ac:dyDescent="0.3">
      <c r="A495" s="180" t="s">
        <v>1705</v>
      </c>
      <c r="B495" s="202">
        <v>2782.9900000000002</v>
      </c>
      <c r="C495" s="202"/>
      <c r="D495" s="202">
        <f t="shared" si="7"/>
        <v>2782.9900000000002</v>
      </c>
    </row>
    <row r="496" spans="1:4" ht="18.75" x14ac:dyDescent="0.3">
      <c r="A496" s="180" t="s">
        <v>1706</v>
      </c>
      <c r="B496" s="202">
        <v>1704.6799999999998</v>
      </c>
      <c r="C496" s="202"/>
      <c r="D496" s="202">
        <f t="shared" si="7"/>
        <v>1704.6799999999998</v>
      </c>
    </row>
    <row r="497" spans="1:4" ht="18.75" x14ac:dyDescent="0.3">
      <c r="A497" s="180" t="s">
        <v>1707</v>
      </c>
      <c r="B497" s="202">
        <v>188.40000000000003</v>
      </c>
      <c r="C497" s="202"/>
      <c r="D497" s="202">
        <f t="shared" si="7"/>
        <v>188.40000000000003</v>
      </c>
    </row>
    <row r="498" spans="1:4" ht="18.75" x14ac:dyDescent="0.3">
      <c r="A498" s="180" t="s">
        <v>1708</v>
      </c>
      <c r="B498" s="202">
        <v>760.86</v>
      </c>
      <c r="C498" s="202"/>
      <c r="D498" s="202">
        <f t="shared" si="7"/>
        <v>760.86</v>
      </c>
    </row>
    <row r="499" spans="1:4" ht="18.75" x14ac:dyDescent="0.3">
      <c r="A499" s="180" t="s">
        <v>1709</v>
      </c>
      <c r="B499" s="202">
        <v>2795.05</v>
      </c>
      <c r="C499" s="202"/>
      <c r="D499" s="202">
        <f t="shared" si="7"/>
        <v>2795.05</v>
      </c>
    </row>
    <row r="500" spans="1:4" ht="18.75" x14ac:dyDescent="0.3">
      <c r="A500" s="180" t="s">
        <v>1710</v>
      </c>
      <c r="B500" s="202">
        <v>0</v>
      </c>
      <c r="C500" s="202"/>
      <c r="D500" s="202">
        <f t="shared" si="7"/>
        <v>0</v>
      </c>
    </row>
    <row r="501" spans="1:4" ht="18.75" x14ac:dyDescent="0.3">
      <c r="A501" s="180" t="s">
        <v>1711</v>
      </c>
      <c r="B501" s="202">
        <v>102219.56000000001</v>
      </c>
      <c r="C501" s="202"/>
      <c r="D501" s="202">
        <f t="shared" si="7"/>
        <v>102219.56000000001</v>
      </c>
    </row>
    <row r="502" spans="1:4" ht="18.75" x14ac:dyDescent="0.3">
      <c r="A502" s="180" t="s">
        <v>1712</v>
      </c>
      <c r="B502" s="202">
        <v>134161.92000000001</v>
      </c>
      <c r="C502" s="202"/>
      <c r="D502" s="202">
        <f t="shared" si="7"/>
        <v>134161.92000000001</v>
      </c>
    </row>
    <row r="503" spans="1:4" ht="18.75" x14ac:dyDescent="0.3">
      <c r="A503" s="180" t="s">
        <v>778</v>
      </c>
      <c r="B503" s="202">
        <v>40220.12999999999</v>
      </c>
      <c r="C503" s="202"/>
      <c r="D503" s="202">
        <f t="shared" si="7"/>
        <v>40220.12999999999</v>
      </c>
    </row>
    <row r="504" spans="1:4" ht="18.75" x14ac:dyDescent="0.3">
      <c r="A504" s="180" t="s">
        <v>779</v>
      </c>
      <c r="B504" s="202">
        <v>13081.61</v>
      </c>
      <c r="C504" s="202"/>
      <c r="D504" s="202">
        <f t="shared" si="7"/>
        <v>13081.61</v>
      </c>
    </row>
    <row r="505" spans="1:4" ht="18.75" x14ac:dyDescent="0.3">
      <c r="A505" s="180" t="s">
        <v>775</v>
      </c>
      <c r="B505" s="202">
        <v>2059.010000000002</v>
      </c>
      <c r="C505" s="202"/>
      <c r="D505" s="202">
        <f t="shared" si="7"/>
        <v>2059.010000000002</v>
      </c>
    </row>
    <row r="506" spans="1:4" ht="18.75" x14ac:dyDescent="0.3">
      <c r="A506" s="180" t="s">
        <v>776</v>
      </c>
      <c r="B506" s="202">
        <v>6092.16</v>
      </c>
      <c r="C506" s="202"/>
      <c r="D506" s="202">
        <f t="shared" si="7"/>
        <v>6092.16</v>
      </c>
    </row>
    <row r="507" spans="1:4" ht="18.75" x14ac:dyDescent="0.3">
      <c r="A507" s="180" t="s">
        <v>777</v>
      </c>
      <c r="B507" s="202">
        <v>18780.160000000003</v>
      </c>
      <c r="C507" s="202"/>
      <c r="D507" s="202">
        <f t="shared" si="7"/>
        <v>18780.160000000003</v>
      </c>
    </row>
    <row r="508" spans="1:4" ht="18.75" x14ac:dyDescent="0.3">
      <c r="A508" s="180" t="s">
        <v>1713</v>
      </c>
      <c r="B508" s="202">
        <v>30384.159999999996</v>
      </c>
      <c r="C508" s="202"/>
      <c r="D508" s="202">
        <f t="shared" si="7"/>
        <v>30384.159999999996</v>
      </c>
    </row>
    <row r="509" spans="1:4" ht="18.75" x14ac:dyDescent="0.3">
      <c r="A509" s="180" t="s">
        <v>1714</v>
      </c>
      <c r="B509" s="202">
        <v>5277.3099999999995</v>
      </c>
      <c r="C509" s="202"/>
      <c r="D509" s="202">
        <f t="shared" si="7"/>
        <v>5277.3099999999995</v>
      </c>
    </row>
    <row r="510" spans="1:4" ht="18.75" x14ac:dyDescent="0.3">
      <c r="A510" s="180" t="s">
        <v>1715</v>
      </c>
      <c r="B510" s="202">
        <v>72209.66</v>
      </c>
      <c r="C510" s="202">
        <v>186.83</v>
      </c>
      <c r="D510" s="202">
        <f t="shared" si="7"/>
        <v>72396.490000000005</v>
      </c>
    </row>
    <row r="511" spans="1:4" ht="18.75" x14ac:dyDescent="0.3">
      <c r="A511" s="180" t="s">
        <v>1716</v>
      </c>
      <c r="B511" s="202">
        <v>127061.90000000001</v>
      </c>
      <c r="C511" s="202"/>
      <c r="D511" s="202">
        <f t="shared" si="7"/>
        <v>127061.90000000001</v>
      </c>
    </row>
    <row r="512" spans="1:4" ht="18.75" x14ac:dyDescent="0.3">
      <c r="A512" s="180" t="s">
        <v>1717</v>
      </c>
      <c r="B512" s="202">
        <v>577.38000000000011</v>
      </c>
      <c r="C512" s="202"/>
      <c r="D512" s="202">
        <f t="shared" si="7"/>
        <v>577.38000000000011</v>
      </c>
    </row>
    <row r="513" spans="1:4" ht="18.75" x14ac:dyDescent="0.3">
      <c r="A513" s="180" t="s">
        <v>1718</v>
      </c>
      <c r="B513" s="202">
        <v>0</v>
      </c>
      <c r="C513" s="202"/>
      <c r="D513" s="202">
        <f t="shared" si="7"/>
        <v>0</v>
      </c>
    </row>
    <row r="514" spans="1:4" ht="18.75" x14ac:dyDescent="0.3">
      <c r="A514" s="180" t="s">
        <v>1719</v>
      </c>
      <c r="B514" s="202">
        <v>1144.83</v>
      </c>
      <c r="C514" s="202"/>
      <c r="D514" s="202">
        <f t="shared" si="7"/>
        <v>1144.83</v>
      </c>
    </row>
    <row r="515" spans="1:4" ht="18.75" x14ac:dyDescent="0.3">
      <c r="A515" s="180" t="s">
        <v>1720</v>
      </c>
      <c r="B515" s="202">
        <v>553.92999999999995</v>
      </c>
      <c r="C515" s="202">
        <v>737.79</v>
      </c>
      <c r="D515" s="202">
        <f t="shared" ref="D515:D522" si="8">B515+C515</f>
        <v>1291.7199999999998</v>
      </c>
    </row>
    <row r="516" spans="1:4" ht="18.75" x14ac:dyDescent="0.3">
      <c r="A516" s="180" t="s">
        <v>1721</v>
      </c>
      <c r="B516" s="202">
        <v>1915.29</v>
      </c>
      <c r="C516" s="202">
        <v>64.989999999999995</v>
      </c>
      <c r="D516" s="202">
        <f t="shared" si="8"/>
        <v>1980.28</v>
      </c>
    </row>
    <row r="517" spans="1:4" ht="18.75" x14ac:dyDescent="0.3">
      <c r="A517" s="180" t="s">
        <v>1722</v>
      </c>
      <c r="B517" s="202">
        <v>23030.489999999998</v>
      </c>
      <c r="C517" s="202"/>
      <c r="D517" s="202">
        <f t="shared" si="8"/>
        <v>23030.489999999998</v>
      </c>
    </row>
    <row r="518" spans="1:4" ht="18.75" x14ac:dyDescent="0.3">
      <c r="A518" s="180" t="s">
        <v>1744</v>
      </c>
      <c r="B518" s="202">
        <v>4910.88</v>
      </c>
      <c r="C518" s="202"/>
      <c r="D518" s="202">
        <f t="shared" si="8"/>
        <v>4910.88</v>
      </c>
    </row>
    <row r="519" spans="1:4" ht="18.75" x14ac:dyDescent="0.3">
      <c r="A519" s="180" t="s">
        <v>1745</v>
      </c>
      <c r="B519" s="202">
        <v>13194.15</v>
      </c>
      <c r="C519" s="202"/>
      <c r="D519" s="202">
        <f t="shared" si="8"/>
        <v>13194.15</v>
      </c>
    </row>
    <row r="520" spans="1:4" ht="18.75" x14ac:dyDescent="0.3">
      <c r="A520" s="180" t="s">
        <v>1746</v>
      </c>
      <c r="B520" s="202">
        <v>33480.490000000005</v>
      </c>
      <c r="C520" s="202"/>
      <c r="D520" s="202">
        <f t="shared" si="8"/>
        <v>33480.490000000005</v>
      </c>
    </row>
    <row r="521" spans="1:4" ht="18.75" x14ac:dyDescent="0.3">
      <c r="A521" s="180" t="s">
        <v>1747</v>
      </c>
      <c r="B521" s="202">
        <v>12928.88</v>
      </c>
      <c r="C521" s="202"/>
      <c r="D521" s="202">
        <f t="shared" si="8"/>
        <v>12928.88</v>
      </c>
    </row>
    <row r="522" spans="1:4" ht="18.75" x14ac:dyDescent="0.3">
      <c r="A522" s="180" t="s">
        <v>1748</v>
      </c>
      <c r="B522" s="202">
        <v>70.159999999999854</v>
      </c>
      <c r="C522" s="202"/>
      <c r="D522" s="202">
        <f t="shared" si="8"/>
        <v>70.159999999999854</v>
      </c>
    </row>
  </sheetData>
  <autoFilter ref="A1:D52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outlinePr summaryRight="0"/>
    <pageSetUpPr fitToPage="1"/>
  </sheetPr>
  <dimension ref="A1:AM121"/>
  <sheetViews>
    <sheetView zoomScale="75" zoomScaleNormal="75" workbookViewId="0">
      <pane xSplit="5" ySplit="8" topLeftCell="F73" activePane="bottomRight" state="frozen"/>
      <selection pane="topRight" activeCell="F1" sqref="F1"/>
      <selection pane="bottomLeft" activeCell="A9" sqref="A9"/>
      <selection pane="bottomRight" activeCell="AH78" sqref="AH78"/>
    </sheetView>
  </sheetViews>
  <sheetFormatPr defaultColWidth="11.42578125" defaultRowHeight="10.5" outlineLevelRow="1" outlineLevelCol="1" x14ac:dyDescent="0.25"/>
  <cols>
    <col min="1" max="1" width="4.28515625" style="127" customWidth="1" collapsed="1"/>
    <col min="2" max="2" width="14.85546875" style="127" hidden="1" customWidth="1" outlineLevel="1"/>
    <col min="3" max="3" width="4.140625" style="480" customWidth="1"/>
    <col min="4" max="4" width="39.5703125" style="127" customWidth="1"/>
    <col min="5" max="5" width="12.7109375" style="127" customWidth="1" collapsed="1"/>
    <col min="6" max="6" width="15.85546875" style="127" hidden="1" customWidth="1" outlineLevel="1"/>
    <col min="7" max="7" width="14" style="127" hidden="1" customWidth="1" outlineLevel="1"/>
    <col min="8" max="8" width="12.28515625" style="127" hidden="1" customWidth="1" outlineLevel="1"/>
    <col min="9" max="9" width="14" style="481" hidden="1" customWidth="1" outlineLevel="1"/>
    <col min="10" max="10" width="14.140625" style="481" hidden="1" customWidth="1" outlineLevel="1"/>
    <col min="11" max="11" width="13" style="127" hidden="1" customWidth="1" outlineLevel="1"/>
    <col min="12" max="12" width="15.28515625" style="127" hidden="1" customWidth="1" outlineLevel="1"/>
    <col min="13" max="13" width="13.42578125" style="127" hidden="1" customWidth="1" outlineLevel="1"/>
    <col min="14" max="14" width="13.140625" style="482" hidden="1" customWidth="1" outlineLevel="1"/>
    <col min="15" max="16" width="16.140625" style="482" hidden="1" customWidth="1" outlineLevel="1"/>
    <col min="17" max="20" width="15" style="482" hidden="1" customWidth="1" outlineLevel="1"/>
    <col min="21" max="21" width="16.140625" style="482" customWidth="1"/>
    <col min="22" max="22" width="16" style="482" customWidth="1"/>
    <col min="23" max="23" width="14.7109375" style="482" customWidth="1"/>
    <col min="24" max="24" width="19" style="482" customWidth="1"/>
    <col min="25" max="25" width="16.28515625" style="483" customWidth="1"/>
    <col min="26" max="26" width="18.140625" style="167" customWidth="1"/>
    <col min="27" max="27" width="21" style="127" customWidth="1"/>
    <col min="28" max="28" width="20" style="127" customWidth="1"/>
    <col min="29" max="29" width="5" style="339" customWidth="1" collapsed="1"/>
    <col min="30" max="30" width="15.42578125" style="339" hidden="1" customWidth="1"/>
    <col min="31" max="31" width="3.42578125" style="339" customWidth="1"/>
    <col min="32" max="32" width="22.140625" style="340" customWidth="1"/>
    <col min="33" max="33" width="3.85546875" style="154" customWidth="1"/>
    <col min="34" max="34" width="23.28515625" style="154" customWidth="1"/>
    <col min="35" max="35" width="9" style="154" customWidth="1"/>
    <col min="36" max="37" width="11.42578125" style="154"/>
    <col min="38" max="38" width="17.42578125" style="154" bestFit="1" customWidth="1"/>
    <col min="39" max="39" width="13.140625" style="154" bestFit="1" customWidth="1"/>
    <col min="40" max="16384" width="11.42578125" style="154"/>
  </cols>
  <sheetData>
    <row r="1" spans="1:39" ht="19.5" customHeight="1" x14ac:dyDescent="0.25">
      <c r="A1" s="167"/>
      <c r="B1" s="167"/>
      <c r="C1" s="333"/>
      <c r="D1" s="572" t="s">
        <v>0</v>
      </c>
      <c r="E1" s="572"/>
      <c r="F1" s="334"/>
      <c r="G1" s="334"/>
      <c r="H1" s="334"/>
      <c r="I1" s="334"/>
      <c r="J1" s="334"/>
      <c r="K1" s="334"/>
      <c r="L1" s="335"/>
      <c r="M1" s="335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7"/>
      <c r="Z1" s="338"/>
      <c r="AA1" s="338"/>
      <c r="AB1" s="167"/>
    </row>
    <row r="2" spans="1:39" ht="33" customHeight="1" x14ac:dyDescent="0.25">
      <c r="A2" s="167"/>
      <c r="B2" s="167"/>
      <c r="C2" s="333"/>
      <c r="D2" s="341" t="s">
        <v>2546</v>
      </c>
      <c r="E2" s="342"/>
      <c r="F2" s="342"/>
      <c r="G2" s="342"/>
      <c r="H2" s="342"/>
      <c r="I2" s="342"/>
      <c r="J2" s="342"/>
      <c r="K2" s="342"/>
      <c r="L2" s="335"/>
      <c r="M2" s="335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7"/>
      <c r="Z2" s="338"/>
      <c r="AA2" s="338"/>
      <c r="AB2" s="167"/>
    </row>
    <row r="3" spans="1:39" ht="28.5" customHeight="1" x14ac:dyDescent="0.25">
      <c r="A3" s="573" t="s">
        <v>2547</v>
      </c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3"/>
      <c r="O3" s="573"/>
      <c r="P3" s="573"/>
      <c r="Q3" s="573"/>
      <c r="R3" s="573"/>
      <c r="S3" s="573"/>
      <c r="T3" s="573"/>
      <c r="U3" s="573"/>
      <c r="V3" s="573"/>
      <c r="W3" s="573"/>
      <c r="X3" s="573"/>
      <c r="Y3" s="573"/>
      <c r="Z3" s="573"/>
      <c r="AA3" s="573"/>
      <c r="AB3" s="573"/>
      <c r="AC3" s="573"/>
      <c r="AD3" s="573"/>
      <c r="AE3" s="573"/>
      <c r="AF3" s="573"/>
      <c r="AG3" s="343"/>
      <c r="AH3" s="343"/>
    </row>
    <row r="4" spans="1:39" ht="24" customHeight="1" thickBot="1" x14ac:dyDescent="0.3">
      <c r="A4" s="167"/>
      <c r="B4" s="167"/>
      <c r="C4" s="333"/>
      <c r="D4" s="344" t="s">
        <v>2548</v>
      </c>
      <c r="E4" s="345"/>
      <c r="F4" s="346"/>
      <c r="G4" s="346"/>
      <c r="H4" s="346"/>
      <c r="I4" s="347"/>
      <c r="J4" s="347"/>
      <c r="K4" s="346"/>
      <c r="L4" s="348"/>
      <c r="M4" s="348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50"/>
      <c r="Z4" s="351"/>
      <c r="AA4" s="351"/>
      <c r="AB4" s="351"/>
      <c r="AH4" s="312" t="s">
        <v>2549</v>
      </c>
    </row>
    <row r="5" spans="1:39" ht="51.75" customHeight="1" x14ac:dyDescent="0.25">
      <c r="A5" s="534" t="s">
        <v>37</v>
      </c>
      <c r="B5" s="574" t="s">
        <v>2550</v>
      </c>
      <c r="C5" s="534" t="s">
        <v>1</v>
      </c>
      <c r="D5" s="534" t="s">
        <v>2</v>
      </c>
      <c r="E5" s="577" t="s">
        <v>2551</v>
      </c>
      <c r="F5" s="578" t="s">
        <v>2552</v>
      </c>
      <c r="G5" s="579"/>
      <c r="H5" s="579"/>
      <c r="I5" s="578" t="s">
        <v>2553</v>
      </c>
      <c r="J5" s="579"/>
      <c r="K5" s="580"/>
      <c r="L5" s="578" t="s">
        <v>2554</v>
      </c>
      <c r="M5" s="579"/>
      <c r="N5" s="580"/>
      <c r="O5" s="578" t="s">
        <v>2555</v>
      </c>
      <c r="P5" s="579"/>
      <c r="Q5" s="580"/>
      <c r="R5" s="578" t="s">
        <v>2556</v>
      </c>
      <c r="S5" s="579"/>
      <c r="T5" s="580"/>
      <c r="U5" s="581" t="s">
        <v>2557</v>
      </c>
      <c r="V5" s="582"/>
      <c r="W5" s="583"/>
      <c r="X5" s="584" t="s">
        <v>2558</v>
      </c>
      <c r="Y5" s="586" t="s">
        <v>2559</v>
      </c>
      <c r="Z5" s="571" t="s">
        <v>2560</v>
      </c>
      <c r="AA5" s="561" t="s">
        <v>2561</v>
      </c>
      <c r="AB5" s="563" t="s">
        <v>2562</v>
      </c>
      <c r="AD5" s="565" t="s">
        <v>2563</v>
      </c>
      <c r="AF5" s="567" t="s">
        <v>2564</v>
      </c>
      <c r="AG5" s="127"/>
      <c r="AH5" s="569" t="s">
        <v>2565</v>
      </c>
    </row>
    <row r="6" spans="1:39" ht="132" customHeight="1" x14ac:dyDescent="0.25">
      <c r="A6" s="534"/>
      <c r="B6" s="575"/>
      <c r="C6" s="534"/>
      <c r="D6" s="534"/>
      <c r="E6" s="577"/>
      <c r="F6" s="352" t="s">
        <v>98</v>
      </c>
      <c r="G6" s="353" t="s">
        <v>99</v>
      </c>
      <c r="H6" s="354" t="s">
        <v>731</v>
      </c>
      <c r="I6" s="355" t="s">
        <v>98</v>
      </c>
      <c r="J6" s="356" t="s">
        <v>99</v>
      </c>
      <c r="K6" s="354" t="s">
        <v>731</v>
      </c>
      <c r="L6" s="355" t="s">
        <v>98</v>
      </c>
      <c r="M6" s="356" t="s">
        <v>99</v>
      </c>
      <c r="N6" s="354" t="s">
        <v>731</v>
      </c>
      <c r="O6" s="355" t="s">
        <v>98</v>
      </c>
      <c r="P6" s="356" t="s">
        <v>99</v>
      </c>
      <c r="Q6" s="354" t="s">
        <v>731</v>
      </c>
      <c r="R6" s="355" t="s">
        <v>98</v>
      </c>
      <c r="S6" s="356" t="s">
        <v>99</v>
      </c>
      <c r="T6" s="354" t="s">
        <v>731</v>
      </c>
      <c r="U6" s="357" t="s">
        <v>2566</v>
      </c>
      <c r="V6" s="358" t="s">
        <v>2567</v>
      </c>
      <c r="W6" s="359" t="s">
        <v>2568</v>
      </c>
      <c r="X6" s="585"/>
      <c r="Y6" s="586"/>
      <c r="Z6" s="571"/>
      <c r="AA6" s="562"/>
      <c r="AB6" s="564"/>
      <c r="AD6" s="566"/>
      <c r="AF6" s="568"/>
      <c r="AG6" s="127"/>
      <c r="AH6" s="570"/>
    </row>
    <row r="7" spans="1:39" ht="30" customHeight="1" thickBot="1" x14ac:dyDescent="0.3">
      <c r="A7" s="534"/>
      <c r="B7" s="576"/>
      <c r="C7" s="534"/>
      <c r="D7" s="534"/>
      <c r="E7" s="577"/>
      <c r="F7" s="360" t="s">
        <v>2569</v>
      </c>
      <c r="G7" s="361" t="s">
        <v>2569</v>
      </c>
      <c r="H7" s="362" t="s">
        <v>2569</v>
      </c>
      <c r="I7" s="360" t="s">
        <v>2569</v>
      </c>
      <c r="J7" s="361" t="s">
        <v>2569</v>
      </c>
      <c r="K7" s="361" t="s">
        <v>2569</v>
      </c>
      <c r="L7" s="363" t="s">
        <v>2569</v>
      </c>
      <c r="M7" s="364" t="s">
        <v>2569</v>
      </c>
      <c r="N7" s="364" t="s">
        <v>2569</v>
      </c>
      <c r="O7" s="363" t="s">
        <v>2569</v>
      </c>
      <c r="P7" s="364" t="s">
        <v>2569</v>
      </c>
      <c r="Q7" s="364" t="s">
        <v>2569</v>
      </c>
      <c r="R7" s="363" t="s">
        <v>2569</v>
      </c>
      <c r="S7" s="364" t="s">
        <v>2569</v>
      </c>
      <c r="T7" s="364" t="s">
        <v>2569</v>
      </c>
      <c r="U7" s="363" t="s">
        <v>2569</v>
      </c>
      <c r="V7" s="363" t="s">
        <v>2569</v>
      </c>
      <c r="W7" s="365"/>
      <c r="X7" s="361" t="s">
        <v>2569</v>
      </c>
      <c r="Y7" s="366" t="s">
        <v>2569</v>
      </c>
      <c r="Z7" s="361" t="s">
        <v>2569</v>
      </c>
      <c r="AA7" s="367" t="s">
        <v>2569</v>
      </c>
      <c r="AB7" s="368" t="s">
        <v>2569</v>
      </c>
      <c r="AD7" s="369" t="s">
        <v>2569</v>
      </c>
      <c r="AF7" s="370" t="s">
        <v>2570</v>
      </c>
      <c r="AG7" s="127"/>
      <c r="AH7" s="361" t="s">
        <v>2570</v>
      </c>
      <c r="AJ7" s="371" t="s">
        <v>733</v>
      </c>
      <c r="AM7" s="154" t="s">
        <v>2571</v>
      </c>
    </row>
    <row r="8" spans="1:39" ht="23.25" customHeight="1" thickBot="1" x14ac:dyDescent="0.3">
      <c r="A8" s="372"/>
      <c r="B8" s="372"/>
      <c r="C8" s="372"/>
      <c r="D8" s="372"/>
      <c r="E8" s="373"/>
      <c r="F8" s="374"/>
      <c r="G8" s="374"/>
      <c r="H8" s="374"/>
      <c r="I8" s="375"/>
      <c r="J8" s="375"/>
      <c r="K8" s="375"/>
      <c r="L8" s="376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8"/>
      <c r="Y8" s="379"/>
      <c r="Z8" s="380"/>
      <c r="AA8" s="381"/>
      <c r="AB8" s="382"/>
      <c r="AD8" s="383"/>
      <c r="AF8" s="370"/>
      <c r="AG8" s="127"/>
      <c r="AH8" s="384"/>
    </row>
    <row r="9" spans="1:39" ht="24" customHeight="1" outlineLevel="1" x14ac:dyDescent="0.25">
      <c r="A9" s="385">
        <v>1</v>
      </c>
      <c r="B9" s="386" t="s">
        <v>2572</v>
      </c>
      <c r="C9" s="387">
        <v>5</v>
      </c>
      <c r="D9" s="388" t="s">
        <v>2519</v>
      </c>
      <c r="E9" s="389">
        <v>2075.7800000000002</v>
      </c>
      <c r="F9" s="390">
        <v>36277.64</v>
      </c>
      <c r="G9" s="390">
        <v>38612.117586647073</v>
      </c>
      <c r="H9" s="391">
        <f>F9-G9</f>
        <v>-2334.4775866470736</v>
      </c>
      <c r="I9" s="392">
        <v>23157.4</v>
      </c>
      <c r="J9" s="392">
        <v>37622.979569685587</v>
      </c>
      <c r="K9" s="393">
        <f>I9-J9</f>
        <v>-14465.579569685586</v>
      </c>
      <c r="L9" s="394">
        <v>27788.87999999999</v>
      </c>
      <c r="M9" s="395">
        <v>20547.087377229553</v>
      </c>
      <c r="N9" s="396">
        <f>L9-M9</f>
        <v>7241.7926227704374</v>
      </c>
      <c r="O9" s="396">
        <v>27788.87999999999</v>
      </c>
      <c r="P9" s="396">
        <v>16823.79902580029</v>
      </c>
      <c r="Q9" s="396">
        <f>O9-P9</f>
        <v>10965.0809741997</v>
      </c>
      <c r="R9" s="396">
        <v>55667.367000000013</v>
      </c>
      <c r="S9" s="396">
        <v>10791.114500430831</v>
      </c>
      <c r="T9" s="396">
        <f t="shared" ref="T9:T72" si="0">R9-S9</f>
        <v>44876.252499569178</v>
      </c>
      <c r="U9" s="397">
        <v>4658.47</v>
      </c>
      <c r="V9" s="398">
        <f>VLOOKUP(D9,'[3]К. по місяцям 11.25-10.26  '!B7:C93,2,0)</f>
        <v>57231.960000000014</v>
      </c>
      <c r="W9" s="399" t="s">
        <v>2573</v>
      </c>
      <c r="X9" s="400">
        <f>H9+K9+N9+V9+Q9+T9</f>
        <v>103515.02894020667</v>
      </c>
      <c r="Y9" s="400">
        <f>VLOOKUP(D9,'[3]К. по місяцям 11.25-10.26  '!B7:E93,4,0)</f>
        <v>43911.683051146167</v>
      </c>
      <c r="Z9" s="401">
        <f>X9-Y9</f>
        <v>59603.345889060503</v>
      </c>
      <c r="AA9" s="402">
        <f>IF(Z9&gt;0,Z9,0)</f>
        <v>59603.345889060503</v>
      </c>
      <c r="AB9" s="403">
        <f>IF(Z9&lt;0,Z9,0)</f>
        <v>0</v>
      </c>
      <c r="AC9" s="404"/>
      <c r="AD9" s="405" t="e">
        <f>VLOOKUP(D9,'[3]ПО 11-12,2021, 1-2.2022'!C8:AGU94,868,0)/1.2</f>
        <v>#N/A</v>
      </c>
      <c r="AE9" s="404"/>
      <c r="AF9" s="406">
        <v>38036.22</v>
      </c>
      <c r="AG9" s="407"/>
      <c r="AH9" s="408">
        <f>-VLOOKUP(D9,'[3]ПО 11-12.2020, 01-10.2021'!C8:AHG94,889,0)</f>
        <v>-36661.692903959731</v>
      </c>
      <c r="AJ9" s="409">
        <f>F9+I9+L9+V9+O9+R9</f>
        <v>227912.12700000004</v>
      </c>
      <c r="AK9" s="410">
        <f>G9+J9+M9+Y9+P9+S9</f>
        <v>168308.78111093948</v>
      </c>
      <c r="AL9" s="411">
        <f>AJ9-AK9</f>
        <v>59603.345889060554</v>
      </c>
    </row>
    <row r="10" spans="1:39" ht="24.75" customHeight="1" outlineLevel="1" x14ac:dyDescent="0.25">
      <c r="A10" s="412">
        <v>2</v>
      </c>
      <c r="B10" s="386" t="s">
        <v>2572</v>
      </c>
      <c r="C10" s="413">
        <v>5</v>
      </c>
      <c r="D10" s="414" t="s">
        <v>2520</v>
      </c>
      <c r="E10" s="389">
        <v>1978.61</v>
      </c>
      <c r="F10" s="390">
        <v>39606.002500000002</v>
      </c>
      <c r="G10" s="390">
        <v>12102.829001214606</v>
      </c>
      <c r="H10" s="391">
        <f t="shared" ref="H10:H73" si="1">F10-G10</f>
        <v>27503.173498785396</v>
      </c>
      <c r="I10" s="392">
        <v>29372.947400000001</v>
      </c>
      <c r="J10" s="392">
        <v>68887.982366003795</v>
      </c>
      <c r="K10" s="393">
        <f t="shared" ref="K10:K73" si="2">I10-J10</f>
        <v>-39515.03496600379</v>
      </c>
      <c r="L10" s="394">
        <v>35178.198000000011</v>
      </c>
      <c r="M10" s="395">
        <v>20936.544617272761</v>
      </c>
      <c r="N10" s="396">
        <f t="shared" ref="N10:N73" si="3">L10-M10</f>
        <v>14241.653382727251</v>
      </c>
      <c r="O10" s="396">
        <v>35178.198000000011</v>
      </c>
      <c r="P10" s="396">
        <v>61457.708139056303</v>
      </c>
      <c r="Q10" s="396">
        <f t="shared" ref="Q10:Q73" si="4">O10-P10</f>
        <v>-26279.510139056292</v>
      </c>
      <c r="R10" s="396">
        <v>61188.902650000004</v>
      </c>
      <c r="S10" s="396">
        <v>52970.80823975402</v>
      </c>
      <c r="T10" s="396">
        <f t="shared" si="0"/>
        <v>8218.0944102459835</v>
      </c>
      <c r="U10" s="397">
        <v>5117.29</v>
      </c>
      <c r="V10" s="398">
        <f>VLOOKUP(D10,'[3]К. по місяцям 11.25-10.26  '!B8:C94,2,0)</f>
        <v>64708.80000000001</v>
      </c>
      <c r="W10" s="399" t="s">
        <v>2573</v>
      </c>
      <c r="X10" s="400">
        <f t="shared" ref="X10:X73" si="5">H10+K10+N10+V10+Q10+T10</f>
        <v>48877.176186698554</v>
      </c>
      <c r="Y10" s="400">
        <f>VLOOKUP(D10,'[3]К. по місяцям 11.25-10.26  '!B8:E94,4,0)</f>
        <v>41671.587288189206</v>
      </c>
      <c r="Z10" s="401">
        <f t="shared" ref="Z10:Z73" si="6">X10-Y10</f>
        <v>7205.5888985093479</v>
      </c>
      <c r="AA10" s="402">
        <f t="shared" ref="AA10:AA73" si="7">IF(Z10&gt;0,Z10,0)</f>
        <v>7205.5888985093479</v>
      </c>
      <c r="AB10" s="403">
        <f t="shared" ref="AB10:AB73" si="8">IF(Z10&lt;0,Z10,0)</f>
        <v>0</v>
      </c>
      <c r="AC10" s="404"/>
      <c r="AD10" s="405" t="e">
        <f>VLOOKUP(D10,'[3]ПО 11-12,2021, 1-2.2022'!C9:AGU95,868,0)/1.2</f>
        <v>#N/A</v>
      </c>
      <c r="AE10" s="404"/>
      <c r="AF10" s="406">
        <v>45927.13</v>
      </c>
      <c r="AG10" s="407"/>
      <c r="AH10" s="408">
        <f>-VLOOKUP(D10,'[3]ПО 11-12.2020, 01-10.2021'!C9:AHG95,889,0)</f>
        <v>-41063.383252982036</v>
      </c>
      <c r="AJ10" s="409">
        <f t="shared" ref="AJ10:AJ73" si="9">F10+I10+L10+V10+O10+R10</f>
        <v>265233.04855000007</v>
      </c>
      <c r="AK10" s="410">
        <f t="shared" ref="AK10:AK73" si="10">G10+J10+M10+Y10+P10+S10</f>
        <v>258027.4596514907</v>
      </c>
      <c r="AL10" s="411">
        <f t="shared" ref="AL10:AL73" si="11">AJ10-AK10</f>
        <v>7205.5888985093625</v>
      </c>
    </row>
    <row r="11" spans="1:39" ht="24.75" customHeight="1" outlineLevel="1" x14ac:dyDescent="0.25">
      <c r="A11" s="385">
        <v>3</v>
      </c>
      <c r="B11" s="386" t="s">
        <v>2572</v>
      </c>
      <c r="C11" s="413">
        <v>5</v>
      </c>
      <c r="D11" s="414" t="s">
        <v>2521</v>
      </c>
      <c r="E11" s="389">
        <v>3437.1</v>
      </c>
      <c r="F11" s="390">
        <v>75145.729999999981</v>
      </c>
      <c r="G11" s="390">
        <v>24388.220559201225</v>
      </c>
      <c r="H11" s="391">
        <f t="shared" si="1"/>
        <v>50757.509440798756</v>
      </c>
      <c r="I11" s="392">
        <v>60394.799999999996</v>
      </c>
      <c r="J11" s="392">
        <v>36224.196980383873</v>
      </c>
      <c r="K11" s="393">
        <f t="shared" si="2"/>
        <v>24170.603019616123</v>
      </c>
      <c r="L11" s="394">
        <v>72473.75999999998</v>
      </c>
      <c r="M11" s="395">
        <v>61038.029295752225</v>
      </c>
      <c r="N11" s="396">
        <f t="shared" si="3"/>
        <v>11435.730704247755</v>
      </c>
      <c r="O11" s="396">
        <v>72473.75999999998</v>
      </c>
      <c r="P11" s="396">
        <v>119026.49387164885</v>
      </c>
      <c r="Q11" s="396">
        <f t="shared" si="4"/>
        <v>-46552.733871648874</v>
      </c>
      <c r="R11" s="396">
        <v>107615.29300000002</v>
      </c>
      <c r="S11" s="396">
        <v>96021.174123963763</v>
      </c>
      <c r="T11" s="396">
        <f t="shared" si="0"/>
        <v>11594.118876036257</v>
      </c>
      <c r="U11" s="397">
        <v>8992.5500000000011</v>
      </c>
      <c r="V11" s="398">
        <f>VLOOKUP(D11,'[3]К. по місяцям 11.25-10.26  '!B9:C95,2,0)</f>
        <v>115510.98000000001</v>
      </c>
      <c r="W11" s="399" t="s">
        <v>2573</v>
      </c>
      <c r="X11" s="400">
        <f t="shared" si="5"/>
        <v>166916.20816905002</v>
      </c>
      <c r="Y11" s="400">
        <f>VLOOKUP(D11,'[3]К. по місяцям 11.25-10.26  '!B9:E95,4,0)</f>
        <v>160370.3911712936</v>
      </c>
      <c r="Z11" s="401">
        <f t="shared" si="6"/>
        <v>6545.8169977564248</v>
      </c>
      <c r="AA11" s="402">
        <f t="shared" si="7"/>
        <v>6545.8169977564248</v>
      </c>
      <c r="AB11" s="403">
        <f t="shared" si="8"/>
        <v>0</v>
      </c>
      <c r="AC11" s="404"/>
      <c r="AD11" s="405" t="e">
        <f>VLOOKUP(D11,'[3]ПО 11-12,2021, 1-2.2022'!C10:AGU96,868,0)/1.2</f>
        <v>#N/A</v>
      </c>
      <c r="AE11" s="404"/>
      <c r="AF11" s="406">
        <v>37534.32</v>
      </c>
      <c r="AG11" s="407"/>
      <c r="AH11" s="408">
        <f>-VLOOKUP(D11,'[3]ПО 11-12.2020, 01-10.2021'!C10:AHG96,889,0)</f>
        <v>-61902.425088287593</v>
      </c>
      <c r="AJ11" s="409">
        <f t="shared" si="9"/>
        <v>503614.32299999992</v>
      </c>
      <c r="AK11" s="410">
        <f t="shared" si="10"/>
        <v>497068.50600224349</v>
      </c>
      <c r="AL11" s="411">
        <f t="shared" si="11"/>
        <v>6545.8169977564248</v>
      </c>
    </row>
    <row r="12" spans="1:39" ht="23.25" outlineLevel="1" x14ac:dyDescent="0.25">
      <c r="A12" s="385">
        <v>4</v>
      </c>
      <c r="B12" s="386" t="s">
        <v>2572</v>
      </c>
      <c r="C12" s="413">
        <v>3</v>
      </c>
      <c r="D12" s="414" t="s">
        <v>2522</v>
      </c>
      <c r="E12" s="389">
        <v>790.63</v>
      </c>
      <c r="F12" s="390">
        <v>13966.81</v>
      </c>
      <c r="G12" s="390">
        <v>17692.023252295607</v>
      </c>
      <c r="H12" s="391">
        <f>F12-G12</f>
        <v>-3725.2132522956072</v>
      </c>
      <c r="I12" s="392">
        <v>12968.599999999999</v>
      </c>
      <c r="J12" s="392">
        <v>8226.5264083999064</v>
      </c>
      <c r="K12" s="393">
        <f t="shared" si="2"/>
        <v>4742.0735916000922</v>
      </c>
      <c r="L12" s="394">
        <v>15562.320000000002</v>
      </c>
      <c r="M12" s="395">
        <v>21564.969571732043</v>
      </c>
      <c r="N12" s="396">
        <f t="shared" si="3"/>
        <v>-6002.6495717320413</v>
      </c>
      <c r="O12" s="396">
        <v>15562.320000000002</v>
      </c>
      <c r="P12" s="396">
        <v>18302.290772395696</v>
      </c>
      <c r="Q12" s="396">
        <f t="shared" si="4"/>
        <v>-2739.9707723956944</v>
      </c>
      <c r="R12" s="396">
        <v>12916.712000000003</v>
      </c>
      <c r="S12" s="396">
        <v>147.71177746966222</v>
      </c>
      <c r="T12" s="396">
        <f t="shared" si="0"/>
        <v>12769.000222530341</v>
      </c>
      <c r="U12" s="397">
        <v>1074.54</v>
      </c>
      <c r="V12" s="398">
        <f>VLOOKUP(D12,'[3]К. по місяцям 11.25-10.26  '!B10:C96,2,0)</f>
        <v>14247.480000000003</v>
      </c>
      <c r="W12" s="399" t="s">
        <v>2573</v>
      </c>
      <c r="X12" s="400">
        <f t="shared" si="5"/>
        <v>19290.720217707094</v>
      </c>
      <c r="Y12" s="400">
        <f>VLOOKUP(D12,'[3]К. по місяцям 11.25-10.26  '!B10:E96,4,0)</f>
        <v>22767.262639187386</v>
      </c>
      <c r="Z12" s="401">
        <f t="shared" si="6"/>
        <v>-3476.5424214802915</v>
      </c>
      <c r="AA12" s="402">
        <f t="shared" si="7"/>
        <v>0</v>
      </c>
      <c r="AB12" s="403">
        <f t="shared" si="8"/>
        <v>-3476.5424214802915</v>
      </c>
      <c r="AC12" s="404"/>
      <c r="AD12" s="405" t="e">
        <f>VLOOKUP(D12,'[3]ПО 11-12,2021, 1-2.2022'!C11:AGU97,868,0)/1.2</f>
        <v>#N/A</v>
      </c>
      <c r="AE12" s="404"/>
      <c r="AF12" s="406">
        <v>21711.27</v>
      </c>
      <c r="AG12" s="407"/>
      <c r="AH12" s="408">
        <f>-VLOOKUP(D12,'[3]ПО 11-12.2020, 01-10.2021'!C11:AHG97,889,0)</f>
        <v>-25530.868151522256</v>
      </c>
      <c r="AJ12" s="409">
        <f t="shared" si="9"/>
        <v>85224.241999999998</v>
      </c>
      <c r="AK12" s="410">
        <f t="shared" si="10"/>
        <v>88700.784421480319</v>
      </c>
      <c r="AL12" s="411">
        <f t="shared" si="11"/>
        <v>-3476.5424214803206</v>
      </c>
    </row>
    <row r="13" spans="1:39" ht="23.25" outlineLevel="1" x14ac:dyDescent="0.25">
      <c r="A13" s="412">
        <v>5</v>
      </c>
      <c r="B13" s="386" t="s">
        <v>2572</v>
      </c>
      <c r="C13" s="413">
        <v>9</v>
      </c>
      <c r="D13" s="414" t="s">
        <v>2523</v>
      </c>
      <c r="E13" s="389">
        <v>4249.3999999999996</v>
      </c>
      <c r="F13" s="390">
        <v>69544.670000000013</v>
      </c>
      <c r="G13" s="390">
        <v>70065.081905153929</v>
      </c>
      <c r="H13" s="391">
        <f t="shared" si="1"/>
        <v>-520.41190515391645</v>
      </c>
      <c r="I13" s="392">
        <v>62446.200000000004</v>
      </c>
      <c r="J13" s="392">
        <v>19268.919454210991</v>
      </c>
      <c r="K13" s="393">
        <f t="shared" si="2"/>
        <v>43177.280545789014</v>
      </c>
      <c r="L13" s="394">
        <v>74935.440000000017</v>
      </c>
      <c r="M13" s="395">
        <v>65638.701146847146</v>
      </c>
      <c r="N13" s="396">
        <f t="shared" si="3"/>
        <v>9296.7388531528704</v>
      </c>
      <c r="O13" s="396">
        <v>74935.440000000017</v>
      </c>
      <c r="P13" s="396">
        <v>99453.772899781921</v>
      </c>
      <c r="Q13" s="396">
        <f t="shared" si="4"/>
        <v>-24518.332899781904</v>
      </c>
      <c r="R13" s="396">
        <v>86343.970000000016</v>
      </c>
      <c r="S13" s="396">
        <v>150934.49309432702</v>
      </c>
      <c r="T13" s="396">
        <f t="shared" si="0"/>
        <v>-64590.523094327</v>
      </c>
      <c r="U13" s="397">
        <v>7203.3200000000006</v>
      </c>
      <c r="V13" s="398">
        <f>VLOOKUP(D13,'[3]К. по місяцям 11.25-10.26  '!B11:C97,2,0)</f>
        <v>89163</v>
      </c>
      <c r="W13" s="399" t="s">
        <v>2573</v>
      </c>
      <c r="X13" s="400">
        <f t="shared" si="5"/>
        <v>52007.751499679071</v>
      </c>
      <c r="Y13" s="400">
        <f>VLOOKUP(D13,'[3]К. по місяцям 11.25-10.26  '!B11:E97,4,0)</f>
        <v>187761.36249024016</v>
      </c>
      <c r="Z13" s="401">
        <f t="shared" si="6"/>
        <v>-135753.61099056108</v>
      </c>
      <c r="AA13" s="402">
        <f t="shared" si="7"/>
        <v>0</v>
      </c>
      <c r="AB13" s="403">
        <f t="shared" si="8"/>
        <v>-135753.61099056108</v>
      </c>
      <c r="AC13" s="404"/>
      <c r="AD13" s="405" t="e">
        <f>VLOOKUP(D13,'[3]ПО 11-12,2021, 1-2.2022'!C12:AGU98,868,0)/1.2</f>
        <v>#N/A</v>
      </c>
      <c r="AE13" s="404"/>
      <c r="AF13" s="406">
        <v>108053.20000000001</v>
      </c>
      <c r="AG13" s="407"/>
      <c r="AH13" s="408">
        <f>-VLOOKUP(D13,'[3]ПО 11-12.2020, 01-10.2021'!C12:AHG98,889,0)</f>
        <v>-120087.98615131335</v>
      </c>
      <c r="AJ13" s="409">
        <f t="shared" si="9"/>
        <v>457368.72000000009</v>
      </c>
      <c r="AK13" s="410">
        <f t="shared" si="10"/>
        <v>593122.33099056117</v>
      </c>
      <c r="AL13" s="411">
        <f t="shared" si="11"/>
        <v>-135753.61099056108</v>
      </c>
    </row>
    <row r="14" spans="1:39" ht="23.25" outlineLevel="1" x14ac:dyDescent="0.25">
      <c r="A14" s="385">
        <v>6</v>
      </c>
      <c r="B14" s="386" t="s">
        <v>2572</v>
      </c>
      <c r="C14" s="413">
        <v>5</v>
      </c>
      <c r="D14" s="414" t="s">
        <v>2524</v>
      </c>
      <c r="E14" s="389">
        <v>2914.53</v>
      </c>
      <c r="F14" s="390">
        <v>48094.322</v>
      </c>
      <c r="G14" s="390">
        <v>61636.078286641918</v>
      </c>
      <c r="H14" s="391">
        <f t="shared" si="1"/>
        <v>-13541.756286641918</v>
      </c>
      <c r="I14" s="392">
        <v>34077.103999999999</v>
      </c>
      <c r="J14" s="392">
        <v>19090.155029714082</v>
      </c>
      <c r="K14" s="393">
        <f t="shared" si="2"/>
        <v>14986.948970285917</v>
      </c>
      <c r="L14" s="394">
        <v>40516.348799999985</v>
      </c>
      <c r="M14" s="395">
        <v>71710.557910625444</v>
      </c>
      <c r="N14" s="396">
        <f t="shared" si="3"/>
        <v>-31194.209110625459</v>
      </c>
      <c r="O14" s="396">
        <v>40516.348799999985</v>
      </c>
      <c r="P14" s="396">
        <v>31057.120830464166</v>
      </c>
      <c r="Q14" s="396">
        <f t="shared" si="4"/>
        <v>9459.2279695358193</v>
      </c>
      <c r="R14" s="396">
        <v>81172.789240000013</v>
      </c>
      <c r="S14" s="396">
        <v>21270.007668496004</v>
      </c>
      <c r="T14" s="396">
        <f t="shared" si="0"/>
        <v>59902.781571504005</v>
      </c>
      <c r="U14" s="397">
        <v>6792.8700000000008</v>
      </c>
      <c r="V14" s="398">
        <f>VLOOKUP(D14,'[3]К. по місяцям 11.25-10.26  '!B12:C98,2,0)</f>
        <v>87659.58</v>
      </c>
      <c r="W14" s="399" t="s">
        <v>2573</v>
      </c>
      <c r="X14" s="400">
        <f t="shared" si="5"/>
        <v>127272.57311405837</v>
      </c>
      <c r="Y14" s="400">
        <f>VLOOKUP(D14,'[3]К. по місяцям 11.25-10.26  '!B12:E98,4,0)</f>
        <v>28577.632994840489</v>
      </c>
      <c r="Z14" s="401">
        <f t="shared" si="6"/>
        <v>98694.940119217878</v>
      </c>
      <c r="AA14" s="402">
        <f t="shared" si="7"/>
        <v>98694.940119217878</v>
      </c>
      <c r="AB14" s="403">
        <f t="shared" si="8"/>
        <v>0</v>
      </c>
      <c r="AC14" s="404"/>
      <c r="AD14" s="405" t="e">
        <f>VLOOKUP(D14,'[3]ПО 11-12,2021, 1-2.2022'!C13:AGU99,868,0)/1.2</f>
        <v>#N/A</v>
      </c>
      <c r="AE14" s="404"/>
      <c r="AF14" s="406">
        <v>83247.83</v>
      </c>
      <c r="AG14" s="407"/>
      <c r="AH14" s="408">
        <f>-VLOOKUP(D14,'[3]ПО 11-12.2020, 01-10.2021'!C13:AHG99,889,0)</f>
        <v>147501.39334127214</v>
      </c>
      <c r="AJ14" s="409">
        <f t="shared" si="9"/>
        <v>332036.49283999996</v>
      </c>
      <c r="AK14" s="410">
        <f t="shared" si="10"/>
        <v>233341.55272078211</v>
      </c>
      <c r="AL14" s="411">
        <f t="shared" si="11"/>
        <v>98694.940119217848</v>
      </c>
    </row>
    <row r="15" spans="1:39" ht="23.25" outlineLevel="1" x14ac:dyDescent="0.25">
      <c r="A15" s="385">
        <v>7</v>
      </c>
      <c r="B15" s="386" t="s">
        <v>2572</v>
      </c>
      <c r="C15" s="413">
        <v>9</v>
      </c>
      <c r="D15" s="414" t="s">
        <v>2525</v>
      </c>
      <c r="E15" s="389">
        <v>4260.3999999999996</v>
      </c>
      <c r="F15" s="390">
        <v>111155.01999999999</v>
      </c>
      <c r="G15" s="390">
        <v>16604.039923934783</v>
      </c>
      <c r="H15" s="391">
        <f t="shared" si="1"/>
        <v>94550.9800760652</v>
      </c>
      <c r="I15" s="392">
        <v>85835.099999999991</v>
      </c>
      <c r="J15" s="392">
        <v>49515.82510664234</v>
      </c>
      <c r="K15" s="393">
        <f t="shared" si="2"/>
        <v>36319.274893357651</v>
      </c>
      <c r="L15" s="394">
        <v>103002.11999999998</v>
      </c>
      <c r="M15" s="395">
        <v>46339.929978365908</v>
      </c>
      <c r="N15" s="396">
        <f t="shared" si="3"/>
        <v>56662.190021634073</v>
      </c>
      <c r="O15" s="396">
        <v>103002.11999999998</v>
      </c>
      <c r="P15" s="396">
        <v>78625.264465168599</v>
      </c>
      <c r="Q15" s="396">
        <f t="shared" si="4"/>
        <v>24376.855534831382</v>
      </c>
      <c r="R15" s="396">
        <v>143463.78599999996</v>
      </c>
      <c r="S15" s="396">
        <v>246920.64939820321</v>
      </c>
      <c r="T15" s="396">
        <f t="shared" si="0"/>
        <v>-103456.86339820325</v>
      </c>
      <c r="U15" s="397">
        <v>11983.65</v>
      </c>
      <c r="V15" s="398">
        <f>VLOOKUP(D15,'[3]К. по місяцям 11.25-10.26  '!B13:C99,2,0)</f>
        <v>155260.68000000002</v>
      </c>
      <c r="W15" s="399" t="s">
        <v>2573</v>
      </c>
      <c r="X15" s="400">
        <f t="shared" si="5"/>
        <v>263713.11712768511</v>
      </c>
      <c r="Y15" s="400">
        <f>VLOOKUP(D15,'[3]К. по місяцям 11.25-10.26  '!B13:E99,4,0)</f>
        <v>150804.82066028932</v>
      </c>
      <c r="Z15" s="401">
        <f t="shared" si="6"/>
        <v>112908.29646739579</v>
      </c>
      <c r="AA15" s="402">
        <f t="shared" si="7"/>
        <v>112908.29646739579</v>
      </c>
      <c r="AB15" s="403">
        <f t="shared" si="8"/>
        <v>0</v>
      </c>
      <c r="AC15" s="404"/>
      <c r="AD15" s="405" t="e">
        <f>VLOOKUP(D15,'[3]ПО 11-12,2021, 1-2.2022'!C14:AGU100,868,0)/1.2</f>
        <v>#N/A</v>
      </c>
      <c r="AE15" s="404"/>
      <c r="AF15" s="406">
        <v>101285.80000000002</v>
      </c>
      <c r="AG15" s="407"/>
      <c r="AH15" s="408">
        <f>-VLOOKUP(D15,'[3]ПО 11-12.2020, 01-10.2021'!C14:AHG100,889,0)</f>
        <v>118857.53421938629</v>
      </c>
      <c r="AJ15" s="409">
        <f t="shared" si="9"/>
        <v>701718.826</v>
      </c>
      <c r="AK15" s="410">
        <f t="shared" si="10"/>
        <v>588810.52953260415</v>
      </c>
      <c r="AL15" s="411">
        <f t="shared" si="11"/>
        <v>112908.29646739585</v>
      </c>
    </row>
    <row r="16" spans="1:39" ht="22.5" customHeight="1" outlineLevel="1" x14ac:dyDescent="0.25">
      <c r="A16" s="385">
        <v>8</v>
      </c>
      <c r="B16" s="386" t="s">
        <v>2572</v>
      </c>
      <c r="C16" s="415">
        <v>5</v>
      </c>
      <c r="D16" s="414" t="s">
        <v>2526</v>
      </c>
      <c r="E16" s="416">
        <v>3306.5</v>
      </c>
      <c r="F16" s="417">
        <v>50626.530000000013</v>
      </c>
      <c r="G16" s="417">
        <v>3925.7443257064606</v>
      </c>
      <c r="H16" s="391">
        <f t="shared" si="1"/>
        <v>46700.785674293555</v>
      </c>
      <c r="I16" s="418">
        <v>35367.100000000006</v>
      </c>
      <c r="J16" s="418">
        <v>28289.377327172322</v>
      </c>
      <c r="K16" s="393">
        <f t="shared" si="2"/>
        <v>7077.7226728276837</v>
      </c>
      <c r="L16" s="419">
        <v>42440.52</v>
      </c>
      <c r="M16" s="395">
        <v>53658.617523735607</v>
      </c>
      <c r="N16" s="396">
        <f t="shared" si="3"/>
        <v>-11218.097523735611</v>
      </c>
      <c r="O16" s="396">
        <v>42440.52</v>
      </c>
      <c r="P16" s="396">
        <v>30849.987647417143</v>
      </c>
      <c r="Q16" s="396">
        <f t="shared" si="4"/>
        <v>11590.532352582853</v>
      </c>
      <c r="R16" s="396">
        <v>70472.159999999989</v>
      </c>
      <c r="S16" s="396">
        <v>85436.501231040136</v>
      </c>
      <c r="T16" s="396">
        <f t="shared" si="0"/>
        <v>-14964.341231040147</v>
      </c>
      <c r="U16" s="397">
        <v>5892.3099999999995</v>
      </c>
      <c r="V16" s="398">
        <f>VLOOKUP(D16,'[3]К. по місяцям 11.25-10.26  '!B14:C100,2,0)</f>
        <v>75309.719999999987</v>
      </c>
      <c r="W16" s="399" t="s">
        <v>2573</v>
      </c>
      <c r="X16" s="400">
        <f t="shared" si="5"/>
        <v>114496.32194492832</v>
      </c>
      <c r="Y16" s="400">
        <f>VLOOKUP(D16,'[3]К. по місяцям 11.25-10.26  '!B14:E100,4,0)</f>
        <v>60940.44304962935</v>
      </c>
      <c r="Z16" s="401">
        <f t="shared" si="6"/>
        <v>53555.878895298971</v>
      </c>
      <c r="AA16" s="402">
        <f t="shared" si="7"/>
        <v>53555.878895298971</v>
      </c>
      <c r="AB16" s="403">
        <f t="shared" si="8"/>
        <v>0</v>
      </c>
      <c r="AC16" s="404"/>
      <c r="AD16" s="405" t="e">
        <f>VLOOKUP(D16,'[3]ПО 11-12,2021, 1-2.2022'!C15:AGU101,868,0)/1.2</f>
        <v>#N/A</v>
      </c>
      <c r="AE16" s="404"/>
      <c r="AF16" s="406">
        <v>62661.5</v>
      </c>
      <c r="AG16" s="407"/>
      <c r="AH16" s="408">
        <f>-VLOOKUP(D16,'[3]ПО 11-12.2020, 01-10.2021'!C15:AHG101,889,0)</f>
        <v>-29303.817035490065</v>
      </c>
      <c r="AJ16" s="409">
        <f t="shared" si="9"/>
        <v>316656.55</v>
      </c>
      <c r="AK16" s="410">
        <f t="shared" si="10"/>
        <v>263100.671104701</v>
      </c>
      <c r="AL16" s="411">
        <f t="shared" si="11"/>
        <v>53555.878895298985</v>
      </c>
    </row>
    <row r="17" spans="1:38" ht="23.25" outlineLevel="1" x14ac:dyDescent="0.25">
      <c r="A17" s="412">
        <v>9</v>
      </c>
      <c r="B17" s="386" t="s">
        <v>2572</v>
      </c>
      <c r="C17" s="413">
        <v>9</v>
      </c>
      <c r="D17" s="414" t="s">
        <v>2527</v>
      </c>
      <c r="E17" s="389">
        <v>7468.47</v>
      </c>
      <c r="F17" s="390">
        <v>150180.6</v>
      </c>
      <c r="G17" s="390">
        <v>79924.154887710043</v>
      </c>
      <c r="H17" s="391">
        <f t="shared" si="1"/>
        <v>70256.445112289963</v>
      </c>
      <c r="I17" s="392">
        <v>122925.20000000001</v>
      </c>
      <c r="J17" s="392">
        <v>129429.23630802889</v>
      </c>
      <c r="K17" s="393">
        <f t="shared" si="2"/>
        <v>-6504.0363080288807</v>
      </c>
      <c r="L17" s="394">
        <v>147510.24</v>
      </c>
      <c r="M17" s="395">
        <v>105166.56266839329</v>
      </c>
      <c r="N17" s="396">
        <f t="shared" si="3"/>
        <v>42343.677331606697</v>
      </c>
      <c r="O17" s="396">
        <v>147510.24</v>
      </c>
      <c r="P17" s="396">
        <v>201074.96872391208</v>
      </c>
      <c r="Q17" s="396">
        <f t="shared" si="4"/>
        <v>-53564.728723912092</v>
      </c>
      <c r="R17" s="396">
        <v>286583.2790000001</v>
      </c>
      <c r="S17" s="396">
        <v>244867.10264635968</v>
      </c>
      <c r="T17" s="396">
        <f t="shared" si="0"/>
        <v>41716.176353640418</v>
      </c>
      <c r="U17" s="397">
        <v>23979.33</v>
      </c>
      <c r="V17" s="398">
        <f>VLOOKUP(D17,'[3]К. по місяцям 11.25-10.26  '!B15:C101,2,0)</f>
        <v>306966.72000000003</v>
      </c>
      <c r="W17" s="399" t="s">
        <v>2573</v>
      </c>
      <c r="X17" s="400">
        <f t="shared" si="5"/>
        <v>401214.25376559619</v>
      </c>
      <c r="Y17" s="400">
        <f>VLOOKUP(D17,'[3]К. по місяцям 11.25-10.26  '!B15:E101,4,0)</f>
        <v>440838.83102996729</v>
      </c>
      <c r="Z17" s="401">
        <f t="shared" si="6"/>
        <v>-39624.577264371095</v>
      </c>
      <c r="AA17" s="402">
        <f t="shared" si="7"/>
        <v>0</v>
      </c>
      <c r="AB17" s="403">
        <f t="shared" si="8"/>
        <v>-39624.577264371095</v>
      </c>
      <c r="AC17" s="404"/>
      <c r="AD17" s="405" t="e">
        <f>VLOOKUP(D17,'[3]ПО 11-12,2021, 1-2.2022'!C16:AGU102,868,0)/1.2</f>
        <v>#N/A</v>
      </c>
      <c r="AE17" s="404"/>
      <c r="AF17" s="406">
        <v>197988.22</v>
      </c>
      <c r="AG17" s="407"/>
      <c r="AH17" s="408">
        <f>-VLOOKUP(D17,'[3]ПО 11-12.2020, 01-10.2021'!C16:AHG102,889,0)</f>
        <v>-598419.35017464787</v>
      </c>
      <c r="AJ17" s="409">
        <f t="shared" si="9"/>
        <v>1161676.2790000001</v>
      </c>
      <c r="AK17" s="410">
        <f t="shared" si="10"/>
        <v>1201300.8562643712</v>
      </c>
      <c r="AL17" s="411">
        <f t="shared" si="11"/>
        <v>-39624.577264371095</v>
      </c>
    </row>
    <row r="18" spans="1:38" ht="23.25" outlineLevel="1" x14ac:dyDescent="0.25">
      <c r="A18" s="385">
        <v>10</v>
      </c>
      <c r="B18" s="386" t="s">
        <v>2572</v>
      </c>
      <c r="C18" s="413">
        <v>5</v>
      </c>
      <c r="D18" s="414" t="s">
        <v>2528</v>
      </c>
      <c r="E18" s="389">
        <v>3211.2</v>
      </c>
      <c r="F18" s="390">
        <v>59447.339999999982</v>
      </c>
      <c r="G18" s="390">
        <v>61590.968874477694</v>
      </c>
      <c r="H18" s="391">
        <f t="shared" si="1"/>
        <v>-2143.6288744777121</v>
      </c>
      <c r="I18" s="392">
        <v>41483.5</v>
      </c>
      <c r="J18" s="392">
        <v>73907.219137576554</v>
      </c>
      <c r="K18" s="393">
        <f t="shared" si="2"/>
        <v>-32423.719137576554</v>
      </c>
      <c r="L18" s="394">
        <v>49780.19999999999</v>
      </c>
      <c r="M18" s="395">
        <v>44811.434225067642</v>
      </c>
      <c r="N18" s="396">
        <f t="shared" si="3"/>
        <v>4968.765774932348</v>
      </c>
      <c r="O18" s="396">
        <v>49780.19999999999</v>
      </c>
      <c r="P18" s="396">
        <v>56001.516933465318</v>
      </c>
      <c r="Q18" s="396">
        <f t="shared" si="4"/>
        <v>-6221.3169334653285</v>
      </c>
      <c r="R18" s="396">
        <v>77110.930000000008</v>
      </c>
      <c r="S18" s="396">
        <v>-8574.6139425435922</v>
      </c>
      <c r="T18" s="396">
        <f t="shared" si="0"/>
        <v>85685.543942543605</v>
      </c>
      <c r="U18" s="397">
        <v>6445.05</v>
      </c>
      <c r="V18" s="398">
        <f>VLOOKUP(D18,'[3]К. по місяцям 11.25-10.26  '!B16:C102,2,0)</f>
        <v>78762.240000000005</v>
      </c>
      <c r="W18" s="399" t="s">
        <v>2573</v>
      </c>
      <c r="X18" s="400">
        <f t="shared" si="5"/>
        <v>128627.88477195636</v>
      </c>
      <c r="Y18" s="400">
        <f>VLOOKUP(D18,'[3]К. по місяцям 11.25-10.26  '!B16:E102,4,0)</f>
        <v>182790.83936361369</v>
      </c>
      <c r="Z18" s="401">
        <f t="shared" si="6"/>
        <v>-54162.954591657326</v>
      </c>
      <c r="AA18" s="402">
        <f t="shared" si="7"/>
        <v>0</v>
      </c>
      <c r="AB18" s="403">
        <f t="shared" si="8"/>
        <v>-54162.954591657326</v>
      </c>
      <c r="AC18" s="404"/>
      <c r="AD18" s="405" t="e">
        <f>VLOOKUP(D18,'[3]ПО 11-12,2021, 1-2.2022'!C17:AGU103,868,0)/1.2</f>
        <v>#N/A</v>
      </c>
      <c r="AE18" s="404"/>
      <c r="AF18" s="406">
        <v>36430.060000000005</v>
      </c>
      <c r="AG18" s="420"/>
      <c r="AH18" s="408">
        <f>-VLOOKUP(D18,'[3]ПО 11-12.2020, 01-10.2021'!C17:AHG103,889,0)</f>
        <v>-85826.808445682575</v>
      </c>
      <c r="AI18" s="9"/>
      <c r="AJ18" s="409">
        <f t="shared" si="9"/>
        <v>356364.41</v>
      </c>
      <c r="AK18" s="410">
        <f t="shared" si="10"/>
        <v>410527.3645916573</v>
      </c>
      <c r="AL18" s="411">
        <f t="shared" si="11"/>
        <v>-54162.954591657326</v>
      </c>
    </row>
    <row r="19" spans="1:38" ht="23.25" outlineLevel="1" x14ac:dyDescent="0.25">
      <c r="A19" s="385">
        <v>11</v>
      </c>
      <c r="B19" s="386" t="s">
        <v>2572</v>
      </c>
      <c r="C19" s="413">
        <v>5</v>
      </c>
      <c r="D19" s="414" t="s">
        <v>2529</v>
      </c>
      <c r="E19" s="389">
        <v>2751.6</v>
      </c>
      <c r="F19" s="390">
        <v>72578.16</v>
      </c>
      <c r="G19" s="390">
        <v>6137.0461350666401</v>
      </c>
      <c r="H19" s="391">
        <f t="shared" si="1"/>
        <v>66441.113864933359</v>
      </c>
      <c r="I19" s="392">
        <v>53064.600000000013</v>
      </c>
      <c r="J19" s="392">
        <v>38339.446532562593</v>
      </c>
      <c r="K19" s="393">
        <f t="shared" si="2"/>
        <v>14725.15346743742</v>
      </c>
      <c r="L19" s="394">
        <v>63677.52</v>
      </c>
      <c r="M19" s="395">
        <v>39190.91757870467</v>
      </c>
      <c r="N19" s="396">
        <f t="shared" si="3"/>
        <v>24486.602421295327</v>
      </c>
      <c r="O19" s="396">
        <v>63677.52</v>
      </c>
      <c r="P19" s="396">
        <v>38517.224883044459</v>
      </c>
      <c r="Q19" s="396">
        <f t="shared" si="4"/>
        <v>25160.295116955538</v>
      </c>
      <c r="R19" s="396">
        <v>92593.687000000005</v>
      </c>
      <c r="S19" s="396">
        <v>221230.04254984364</v>
      </c>
      <c r="T19" s="396">
        <f t="shared" si="0"/>
        <v>-128636.35554984363</v>
      </c>
      <c r="U19" s="397">
        <v>7736.39</v>
      </c>
      <c r="V19" s="398">
        <f>VLOOKUP(D19,'[3]К. по місяцям 11.25-10.26  '!B17:C103,2,0)</f>
        <v>98555.7</v>
      </c>
      <c r="W19" s="399" t="s">
        <v>2573</v>
      </c>
      <c r="X19" s="400">
        <f t="shared" si="5"/>
        <v>100732.50932077802</v>
      </c>
      <c r="Y19" s="400">
        <f>VLOOKUP(D19,'[3]К. по місяцям 11.25-10.26  '!B17:E103,4,0)</f>
        <v>113368.09238536633</v>
      </c>
      <c r="Z19" s="401">
        <f t="shared" si="6"/>
        <v>-12635.583064588311</v>
      </c>
      <c r="AA19" s="402">
        <f t="shared" si="7"/>
        <v>0</v>
      </c>
      <c r="AB19" s="403">
        <f t="shared" si="8"/>
        <v>-12635.583064588311</v>
      </c>
      <c r="AC19" s="404"/>
      <c r="AD19" s="405" t="e">
        <f>VLOOKUP(D19,'[3]ПО 11-12,2021, 1-2.2022'!C18:AGU104,868,0)/1.2</f>
        <v>#N/A</v>
      </c>
      <c r="AE19" s="404"/>
      <c r="AF19" s="406">
        <v>69004.52</v>
      </c>
      <c r="AG19" s="407"/>
      <c r="AH19" s="408">
        <f>-VLOOKUP(D19,'[3]ПО 11-12.2020, 01-10.2021'!C18:AHG104,889,0)</f>
        <v>-102994.73102305297</v>
      </c>
      <c r="AJ19" s="409">
        <f t="shared" si="9"/>
        <v>444147.18700000003</v>
      </c>
      <c r="AK19" s="410">
        <f t="shared" si="10"/>
        <v>456782.77006458829</v>
      </c>
      <c r="AL19" s="411">
        <f t="shared" si="11"/>
        <v>-12635.583064588252</v>
      </c>
    </row>
    <row r="20" spans="1:38" ht="23.25" outlineLevel="1" x14ac:dyDescent="0.25">
      <c r="A20" s="412">
        <v>12</v>
      </c>
      <c r="B20" s="386" t="s">
        <v>2572</v>
      </c>
      <c r="C20" s="413">
        <v>5</v>
      </c>
      <c r="D20" s="414" t="s">
        <v>2530</v>
      </c>
      <c r="E20" s="389">
        <v>4336.5</v>
      </c>
      <c r="F20" s="390">
        <v>88576.309999999983</v>
      </c>
      <c r="G20" s="390">
        <v>30220.021280905588</v>
      </c>
      <c r="H20" s="391">
        <f t="shared" si="1"/>
        <v>58356.288719094395</v>
      </c>
      <c r="I20" s="392">
        <v>62840.099999999991</v>
      </c>
      <c r="J20" s="392">
        <v>52831.637738012301</v>
      </c>
      <c r="K20" s="393">
        <f t="shared" si="2"/>
        <v>10008.46226198769</v>
      </c>
      <c r="L20" s="394">
        <v>75408.12000000001</v>
      </c>
      <c r="M20" s="395">
        <v>201004.1368848717</v>
      </c>
      <c r="N20" s="396">
        <f t="shared" si="3"/>
        <v>-125596.01688487169</v>
      </c>
      <c r="O20" s="396">
        <v>75408.12000000001</v>
      </c>
      <c r="P20" s="396">
        <v>53049.332240557836</v>
      </c>
      <c r="Q20" s="396">
        <f t="shared" si="4"/>
        <v>22358.787759442173</v>
      </c>
      <c r="R20" s="396">
        <v>114250.91</v>
      </c>
      <c r="S20" s="396">
        <v>72170.714286036717</v>
      </c>
      <c r="T20" s="396">
        <f t="shared" si="0"/>
        <v>42080.195713963287</v>
      </c>
      <c r="U20" s="397">
        <v>9548.11</v>
      </c>
      <c r="V20" s="398">
        <f>VLOOKUP(D20,'[3]К. по місяцям 11.25-10.26  '!B18:C104,2,0)</f>
        <v>123429</v>
      </c>
      <c r="W20" s="399" t="s">
        <v>2573</v>
      </c>
      <c r="X20" s="400">
        <f t="shared" si="5"/>
        <v>130636.71756961587</v>
      </c>
      <c r="Y20" s="400">
        <f>VLOOKUP(D20,'[3]К. по місяцям 11.25-10.26  '!B18:E104,4,0)</f>
        <v>165887.33177712522</v>
      </c>
      <c r="Z20" s="401">
        <f t="shared" si="6"/>
        <v>-35250.614207509352</v>
      </c>
      <c r="AA20" s="402">
        <f t="shared" si="7"/>
        <v>0</v>
      </c>
      <c r="AB20" s="403">
        <f t="shared" si="8"/>
        <v>-35250.614207509352</v>
      </c>
      <c r="AC20" s="404"/>
      <c r="AD20" s="405" t="e">
        <f>VLOOKUP(D20,'[3]ПО 11-12,2021, 1-2.2022'!C19:AGU105,868,0)/1.2</f>
        <v>#N/A</v>
      </c>
      <c r="AE20" s="404"/>
      <c r="AF20" s="406">
        <v>72674.100000000006</v>
      </c>
      <c r="AG20" s="407"/>
      <c r="AH20" s="408">
        <f>-VLOOKUP(D20,'[3]ПО 11-12.2020, 01-10.2021'!C19:AHG105,889,0)</f>
        <v>-196573.54531699201</v>
      </c>
      <c r="AJ20" s="409">
        <f t="shared" si="9"/>
        <v>539912.55999999994</v>
      </c>
      <c r="AK20" s="410">
        <f t="shared" si="10"/>
        <v>575163.17420750938</v>
      </c>
      <c r="AL20" s="411">
        <f t="shared" si="11"/>
        <v>-35250.614207509439</v>
      </c>
    </row>
    <row r="21" spans="1:38" ht="23.25" outlineLevel="1" x14ac:dyDescent="0.25">
      <c r="A21" s="385">
        <v>13</v>
      </c>
      <c r="B21" s="386" t="s">
        <v>2572</v>
      </c>
      <c r="C21" s="413">
        <v>5</v>
      </c>
      <c r="D21" s="414" t="s">
        <v>2531</v>
      </c>
      <c r="E21" s="389">
        <v>5853.2</v>
      </c>
      <c r="F21" s="390">
        <v>130531.81</v>
      </c>
      <c r="G21" s="390">
        <v>98105.712775262815</v>
      </c>
      <c r="H21" s="391">
        <f t="shared" si="1"/>
        <v>32426.097224737183</v>
      </c>
      <c r="I21" s="392">
        <v>102746.29999999999</v>
      </c>
      <c r="J21" s="392">
        <v>59752.278650258726</v>
      </c>
      <c r="K21" s="393">
        <f t="shared" si="2"/>
        <v>42994.021349741262</v>
      </c>
      <c r="L21" s="394">
        <v>123295.56000000004</v>
      </c>
      <c r="M21" s="395">
        <v>166377.77967962911</v>
      </c>
      <c r="N21" s="396">
        <f t="shared" si="3"/>
        <v>-43082.219679629066</v>
      </c>
      <c r="O21" s="396">
        <v>123295.56000000004</v>
      </c>
      <c r="P21" s="396">
        <v>156732.9998824177</v>
      </c>
      <c r="Q21" s="396">
        <f t="shared" si="4"/>
        <v>-33437.439882417661</v>
      </c>
      <c r="R21" s="396">
        <v>160882.54300000001</v>
      </c>
      <c r="S21" s="396">
        <v>296946.06779483875</v>
      </c>
      <c r="T21" s="396">
        <f t="shared" si="0"/>
        <v>-136063.52479483874</v>
      </c>
      <c r="U21" s="397">
        <v>13433.2</v>
      </c>
      <c r="V21" s="398">
        <f>VLOOKUP(D21,'[3]К. по місяцям 11.25-10.26  '!B19:C105,2,0)</f>
        <v>177729.84</v>
      </c>
      <c r="W21" s="399" t="s">
        <v>2573</v>
      </c>
      <c r="X21" s="400">
        <f t="shared" si="5"/>
        <v>40566.77421759296</v>
      </c>
      <c r="Y21" s="400">
        <f>VLOOKUP(D21,'[3]К. по місяцям 11.25-10.26  '!B19:E105,4,0)</f>
        <v>78430.14134091814</v>
      </c>
      <c r="Z21" s="401">
        <f t="shared" si="6"/>
        <v>-37863.367123325181</v>
      </c>
      <c r="AA21" s="402">
        <f t="shared" si="7"/>
        <v>0</v>
      </c>
      <c r="AB21" s="403">
        <f t="shared" si="8"/>
        <v>-37863.367123325181</v>
      </c>
      <c r="AC21" s="404"/>
      <c r="AD21" s="405" t="e">
        <f>VLOOKUP(D21,'[3]ПО 11-12,2021, 1-2.2022'!C20:AGU106,868,0)/1.2</f>
        <v>#N/A</v>
      </c>
      <c r="AE21" s="404"/>
      <c r="AF21" s="406">
        <v>67450.91</v>
      </c>
      <c r="AG21" s="407"/>
      <c r="AH21" s="408">
        <f>-VLOOKUP(D21,'[3]ПО 11-12.2020, 01-10.2021'!C20:AHG106,889,0)</f>
        <v>8008.0147502205218</v>
      </c>
      <c r="AJ21" s="409">
        <f t="shared" si="9"/>
        <v>818481.61300000013</v>
      </c>
      <c r="AK21" s="410">
        <f t="shared" si="10"/>
        <v>856344.98012332525</v>
      </c>
      <c r="AL21" s="411">
        <f t="shared" si="11"/>
        <v>-37863.367123325123</v>
      </c>
    </row>
    <row r="22" spans="1:38" ht="23.25" outlineLevel="1" x14ac:dyDescent="0.25">
      <c r="A22" s="385">
        <v>14</v>
      </c>
      <c r="B22" s="386" t="s">
        <v>2572</v>
      </c>
      <c r="C22" s="413">
        <v>5</v>
      </c>
      <c r="D22" s="414" t="s">
        <v>2532</v>
      </c>
      <c r="E22" s="389">
        <v>4370.09</v>
      </c>
      <c r="F22" s="390">
        <v>68760.31</v>
      </c>
      <c r="G22" s="390">
        <v>120153.39618610634</v>
      </c>
      <c r="H22" s="391">
        <f t="shared" si="1"/>
        <v>-51393.086186106346</v>
      </c>
      <c r="I22" s="392">
        <v>46213.599999999991</v>
      </c>
      <c r="J22" s="392">
        <v>14613.271953381129</v>
      </c>
      <c r="K22" s="393">
        <f t="shared" si="2"/>
        <v>31600.328046618863</v>
      </c>
      <c r="L22" s="394">
        <v>55456.32</v>
      </c>
      <c r="M22" s="395">
        <v>176388.68662940731</v>
      </c>
      <c r="N22" s="396">
        <f t="shared" si="3"/>
        <v>-120932.3666294073</v>
      </c>
      <c r="O22" s="396">
        <v>55456.32</v>
      </c>
      <c r="P22" s="396">
        <v>48756.270679485184</v>
      </c>
      <c r="Q22" s="396">
        <f t="shared" si="4"/>
        <v>6700.0493205148159</v>
      </c>
      <c r="R22" s="396">
        <v>95125.208000000013</v>
      </c>
      <c r="S22" s="396">
        <v>32463.100006655273</v>
      </c>
      <c r="T22" s="396">
        <f t="shared" si="0"/>
        <v>62662.10799334474</v>
      </c>
      <c r="U22" s="397">
        <v>7954.88</v>
      </c>
      <c r="V22" s="398">
        <f>VLOOKUP(D22,'[3]К. по місяцям 11.25-10.26  '!B20:C106,2,0)</f>
        <v>98279.880000000019</v>
      </c>
      <c r="W22" s="399" t="s">
        <v>2573</v>
      </c>
      <c r="X22" s="400">
        <f t="shared" si="5"/>
        <v>26916.912544964798</v>
      </c>
      <c r="Y22" s="400">
        <f>VLOOKUP(D22,'[3]К. по місяцям 11.25-10.26  '!B20:E106,4,0)</f>
        <v>63903.636011066003</v>
      </c>
      <c r="Z22" s="401">
        <f t="shared" si="6"/>
        <v>-36986.723466101204</v>
      </c>
      <c r="AA22" s="402">
        <f t="shared" si="7"/>
        <v>0</v>
      </c>
      <c r="AB22" s="403">
        <f t="shared" si="8"/>
        <v>-36986.723466101204</v>
      </c>
      <c r="AC22" s="404"/>
      <c r="AD22" s="405" t="e">
        <f>VLOOKUP(D22,'[3]ПО 11-12,2021, 1-2.2022'!C21:AGU107,868,0)/1.2</f>
        <v>#N/A</v>
      </c>
      <c r="AE22" s="404"/>
      <c r="AF22" s="406">
        <v>95227.94</v>
      </c>
      <c r="AG22" s="407"/>
      <c r="AH22" s="408">
        <f>-VLOOKUP(D22,'[3]ПО 11-12.2020, 01-10.2021'!C21:AHG107,889,0)</f>
        <v>-354126.28109935741</v>
      </c>
      <c r="AJ22" s="409">
        <f t="shared" si="9"/>
        <v>419291.63800000004</v>
      </c>
      <c r="AK22" s="410">
        <f t="shared" si="10"/>
        <v>456278.3614661012</v>
      </c>
      <c r="AL22" s="411">
        <f t="shared" si="11"/>
        <v>-36986.723466101161</v>
      </c>
    </row>
    <row r="23" spans="1:38" ht="23.25" outlineLevel="1" x14ac:dyDescent="0.25">
      <c r="A23" s="385">
        <v>15</v>
      </c>
      <c r="B23" s="386" t="s">
        <v>2572</v>
      </c>
      <c r="C23" s="413">
        <v>5</v>
      </c>
      <c r="D23" s="414" t="s">
        <v>2533</v>
      </c>
      <c r="E23" s="389">
        <v>4430.2</v>
      </c>
      <c r="F23" s="390">
        <v>99345.150000000009</v>
      </c>
      <c r="G23" s="390">
        <v>11406.920113947785</v>
      </c>
      <c r="H23" s="391">
        <f t="shared" si="1"/>
        <v>87938.229886052228</v>
      </c>
      <c r="I23" s="392">
        <v>73360.899999999994</v>
      </c>
      <c r="J23" s="392">
        <v>24666.381423033148</v>
      </c>
      <c r="K23" s="393">
        <f t="shared" si="2"/>
        <v>48694.518576966846</v>
      </c>
      <c r="L23" s="394">
        <v>88033.079999999973</v>
      </c>
      <c r="M23" s="395">
        <v>42316.381171340086</v>
      </c>
      <c r="N23" s="396">
        <f t="shared" si="3"/>
        <v>45716.698828659886</v>
      </c>
      <c r="O23" s="396">
        <v>88033.079999999973</v>
      </c>
      <c r="P23" s="396">
        <v>214912.89511512281</v>
      </c>
      <c r="Q23" s="396">
        <f t="shared" si="4"/>
        <v>-126879.81511512284</v>
      </c>
      <c r="R23" s="396">
        <v>128472.25499999998</v>
      </c>
      <c r="S23" s="396">
        <v>61055.075479541039</v>
      </c>
      <c r="T23" s="396">
        <f t="shared" si="0"/>
        <v>67417.179520458943</v>
      </c>
      <c r="U23" s="397">
        <v>10734.34</v>
      </c>
      <c r="V23" s="398">
        <f>VLOOKUP(D23,'[3]К. по місяцям 11.25-10.26  '!B21:C107,2,0)</f>
        <v>136557.48000000001</v>
      </c>
      <c r="W23" s="399" t="s">
        <v>2573</v>
      </c>
      <c r="X23" s="400">
        <f t="shared" si="5"/>
        <v>259444.29169701508</v>
      </c>
      <c r="Y23" s="400">
        <f>VLOOKUP(D23,'[3]К. по місяцям 11.25-10.26  '!B21:E107,4,0)</f>
        <v>357106.00887919986</v>
      </c>
      <c r="Z23" s="401">
        <f t="shared" si="6"/>
        <v>-97661.717182184773</v>
      </c>
      <c r="AA23" s="402">
        <f t="shared" si="7"/>
        <v>0</v>
      </c>
      <c r="AB23" s="403">
        <f t="shared" si="8"/>
        <v>-97661.717182184773</v>
      </c>
      <c r="AC23" s="404"/>
      <c r="AD23" s="405" t="e">
        <f>VLOOKUP(D23,'[3]ПО 11-12,2021, 1-2.2022'!C22:AGU108,868,0)/1.2</f>
        <v>#N/A</v>
      </c>
      <c r="AE23" s="404"/>
      <c r="AF23" s="406">
        <v>53376.79</v>
      </c>
      <c r="AG23" s="407"/>
      <c r="AH23" s="408">
        <f>-VLOOKUP(D23,'[3]ПО 11-12.2020, 01-10.2021'!C22:AHG108,889,0)</f>
        <v>-166261.79839649069</v>
      </c>
      <c r="AJ23" s="409">
        <f t="shared" si="9"/>
        <v>613801.94499999995</v>
      </c>
      <c r="AK23" s="410">
        <f t="shared" si="10"/>
        <v>711463.66218218475</v>
      </c>
      <c r="AL23" s="411">
        <f t="shared" si="11"/>
        <v>-97661.717182184802</v>
      </c>
    </row>
    <row r="24" spans="1:38" ht="23.25" outlineLevel="1" x14ac:dyDescent="0.25">
      <c r="A24" s="412">
        <v>16</v>
      </c>
      <c r="B24" s="386" t="s">
        <v>2572</v>
      </c>
      <c r="C24" s="413">
        <v>5</v>
      </c>
      <c r="D24" s="414" t="s">
        <v>2534</v>
      </c>
      <c r="E24" s="389">
        <v>3772.9</v>
      </c>
      <c r="F24" s="390">
        <v>72966.009999999995</v>
      </c>
      <c r="G24" s="390">
        <v>79425.112387558067</v>
      </c>
      <c r="H24" s="391">
        <f t="shared" si="1"/>
        <v>-6459.1023875580722</v>
      </c>
      <c r="I24" s="392">
        <v>55344.599999999991</v>
      </c>
      <c r="J24" s="392">
        <v>34707.750704290345</v>
      </c>
      <c r="K24" s="393">
        <f t="shared" si="2"/>
        <v>20636.849295709646</v>
      </c>
      <c r="L24" s="394">
        <v>66413.52</v>
      </c>
      <c r="M24" s="395">
        <v>48213.839198833477</v>
      </c>
      <c r="N24" s="396">
        <f t="shared" si="3"/>
        <v>18199.680801166527</v>
      </c>
      <c r="O24" s="396">
        <v>66413.52</v>
      </c>
      <c r="P24" s="396">
        <v>86109.3615518273</v>
      </c>
      <c r="Q24" s="396">
        <f t="shared" si="4"/>
        <v>-19695.841551827296</v>
      </c>
      <c r="R24" s="396">
        <v>99368.309000000037</v>
      </c>
      <c r="S24" s="396">
        <v>73618.548370265373</v>
      </c>
      <c r="T24" s="396">
        <f t="shared" si="0"/>
        <v>25749.760629734665</v>
      </c>
      <c r="U24" s="397">
        <v>8303.77</v>
      </c>
      <c r="V24" s="398">
        <f>VLOOKUP(D24,'[3]К. по місяцям 11.25-10.26  '!B22:C108,2,0)</f>
        <v>107260.49999999999</v>
      </c>
      <c r="W24" s="399" t="s">
        <v>2573</v>
      </c>
      <c r="X24" s="400">
        <f t="shared" si="5"/>
        <v>145691.84678722546</v>
      </c>
      <c r="Y24" s="400">
        <f>VLOOKUP(D24,'[3]К. по місяцям 11.25-10.26  '!B22:E108,4,0)</f>
        <v>153605.86410630646</v>
      </c>
      <c r="Z24" s="401">
        <f t="shared" si="6"/>
        <v>-7914.0173190810019</v>
      </c>
      <c r="AA24" s="402">
        <f t="shared" si="7"/>
        <v>0</v>
      </c>
      <c r="AB24" s="403">
        <f t="shared" si="8"/>
        <v>-7914.0173190810019</v>
      </c>
      <c r="AC24" s="404"/>
      <c r="AD24" s="405" t="e">
        <f>VLOOKUP(D24,'[3]ПО 11-12,2021, 1-2.2022'!C23:AGU109,868,0)/1.2</f>
        <v>#N/A</v>
      </c>
      <c r="AE24" s="404"/>
      <c r="AF24" s="406">
        <v>23376.699999999997</v>
      </c>
      <c r="AG24" s="407"/>
      <c r="AH24" s="408">
        <f>-VLOOKUP(D24,'[3]ПО 11-12.2020, 01-10.2021'!C23:AHG109,889,0)</f>
        <v>-17744.335532498924</v>
      </c>
      <c r="AJ24" s="409">
        <f t="shared" si="9"/>
        <v>467766.45900000003</v>
      </c>
      <c r="AK24" s="410">
        <f t="shared" si="10"/>
        <v>475680.47631908103</v>
      </c>
      <c r="AL24" s="411">
        <f t="shared" si="11"/>
        <v>-7914.0173190810019</v>
      </c>
    </row>
    <row r="25" spans="1:38" ht="20.25" customHeight="1" outlineLevel="1" x14ac:dyDescent="0.25">
      <c r="A25" s="385">
        <v>17</v>
      </c>
      <c r="B25" s="386" t="s">
        <v>2572</v>
      </c>
      <c r="C25" s="413">
        <v>5</v>
      </c>
      <c r="D25" s="414" t="s">
        <v>2535</v>
      </c>
      <c r="E25" s="389">
        <v>2687.81</v>
      </c>
      <c r="F25" s="390">
        <v>42377.46</v>
      </c>
      <c r="G25" s="390">
        <v>56797.559844331845</v>
      </c>
      <c r="H25" s="391">
        <f t="shared" si="1"/>
        <v>-14420.099844331846</v>
      </c>
      <c r="I25" s="392">
        <v>30252.5</v>
      </c>
      <c r="J25" s="392">
        <v>8651.3813121809562</v>
      </c>
      <c r="K25" s="393">
        <f t="shared" si="2"/>
        <v>21601.118687819042</v>
      </c>
      <c r="L25" s="394">
        <v>36303</v>
      </c>
      <c r="M25" s="395">
        <v>63874.728881644471</v>
      </c>
      <c r="N25" s="396">
        <f t="shared" si="3"/>
        <v>-27571.728881644471</v>
      </c>
      <c r="O25" s="396">
        <v>36303</v>
      </c>
      <c r="P25" s="396">
        <v>30355.199170330299</v>
      </c>
      <c r="Q25" s="396">
        <f t="shared" si="4"/>
        <v>5947.8008296697008</v>
      </c>
      <c r="R25" s="396">
        <v>62721.238000000027</v>
      </c>
      <c r="S25" s="396">
        <v>81602.210756344051</v>
      </c>
      <c r="T25" s="396">
        <f t="shared" si="0"/>
        <v>-18880.972756344025</v>
      </c>
      <c r="U25" s="397">
        <v>5245.27</v>
      </c>
      <c r="V25" s="398">
        <f>VLOOKUP(D25,'[3]К. по місяцям 11.25-10.26  '!B23:C109,2,0)</f>
        <v>67018.499999999985</v>
      </c>
      <c r="W25" s="399" t="s">
        <v>2573</v>
      </c>
      <c r="X25" s="400">
        <f t="shared" si="5"/>
        <v>33694.618035168387</v>
      </c>
      <c r="Y25" s="400">
        <f>VLOOKUP(D25,'[3]К. по місяцям 11.25-10.26  '!B23:E109,4,0)</f>
        <v>73656.54525536696</v>
      </c>
      <c r="Z25" s="401">
        <f t="shared" si="6"/>
        <v>-39961.927220198573</v>
      </c>
      <c r="AA25" s="402">
        <f t="shared" si="7"/>
        <v>0</v>
      </c>
      <c r="AB25" s="403">
        <f t="shared" si="8"/>
        <v>-39961.927220198573</v>
      </c>
      <c r="AC25" s="404"/>
      <c r="AD25" s="405" t="e">
        <f>VLOOKUP(D25,'[3]ПО 11-12,2021, 1-2.2022'!C24:AGU110,868,0)/1.2</f>
        <v>#N/A</v>
      </c>
      <c r="AE25" s="404"/>
      <c r="AF25" s="406">
        <v>26389.529999999995</v>
      </c>
      <c r="AG25" s="420"/>
      <c r="AH25" s="408">
        <f>-VLOOKUP(D25,'[3]ПО 11-12.2020, 01-10.2021'!C24:AHG110,889,0)</f>
        <v>-112355.9355474828</v>
      </c>
      <c r="AI25" s="9"/>
      <c r="AJ25" s="409">
        <f t="shared" si="9"/>
        <v>274975.69799999997</v>
      </c>
      <c r="AK25" s="410">
        <f t="shared" si="10"/>
        <v>314937.62522019859</v>
      </c>
      <c r="AL25" s="411">
        <f t="shared" si="11"/>
        <v>-39961.927220198617</v>
      </c>
    </row>
    <row r="26" spans="1:38" ht="24.75" customHeight="1" outlineLevel="1" x14ac:dyDescent="0.25">
      <c r="A26" s="385">
        <v>18</v>
      </c>
      <c r="B26" s="386" t="s">
        <v>2572</v>
      </c>
      <c r="C26" s="413">
        <v>5</v>
      </c>
      <c r="D26" s="414" t="s">
        <v>2536</v>
      </c>
      <c r="E26" s="389">
        <v>2806.4</v>
      </c>
      <c r="F26" s="390">
        <v>44745.009999999995</v>
      </c>
      <c r="G26" s="390">
        <v>26637.647949570113</v>
      </c>
      <c r="H26" s="391">
        <f t="shared" si="1"/>
        <v>18107.362050429881</v>
      </c>
      <c r="I26" s="392">
        <v>30135.199999999997</v>
      </c>
      <c r="J26" s="392">
        <v>13132.821409358043</v>
      </c>
      <c r="K26" s="393">
        <f t="shared" si="2"/>
        <v>17002.378590641954</v>
      </c>
      <c r="L26" s="394">
        <v>36162.239999999998</v>
      </c>
      <c r="M26" s="395">
        <v>49181.687376655987</v>
      </c>
      <c r="N26" s="396">
        <f t="shared" si="3"/>
        <v>-13019.44737665599</v>
      </c>
      <c r="O26" s="396">
        <v>36162.239999999998</v>
      </c>
      <c r="P26" s="396">
        <v>25524.585295225752</v>
      </c>
      <c r="Q26" s="396">
        <f t="shared" si="4"/>
        <v>10637.654704774246</v>
      </c>
      <c r="R26" s="396">
        <v>64902.763000000021</v>
      </c>
      <c r="S26" s="396">
        <v>59788.131207285332</v>
      </c>
      <c r="T26" s="396">
        <f t="shared" si="0"/>
        <v>5114.6317927146883</v>
      </c>
      <c r="U26" s="397">
        <v>5428.6900000000005</v>
      </c>
      <c r="V26" s="398">
        <f>VLOOKUP(D26,'[3]К. по місяцям 11.25-10.26  '!B24:C110,2,0)</f>
        <v>69426.420000000027</v>
      </c>
      <c r="W26" s="399" t="s">
        <v>2573</v>
      </c>
      <c r="X26" s="400">
        <f t="shared" si="5"/>
        <v>107268.99976190482</v>
      </c>
      <c r="Y26" s="400">
        <f>VLOOKUP(D26,'[3]К. по місяцям 11.25-10.26  '!B24:E110,4,0)</f>
        <v>52085.128411106991</v>
      </c>
      <c r="Z26" s="401">
        <f t="shared" si="6"/>
        <v>55183.871350797832</v>
      </c>
      <c r="AA26" s="402">
        <f t="shared" si="7"/>
        <v>55183.871350797832</v>
      </c>
      <c r="AB26" s="403">
        <f t="shared" si="8"/>
        <v>0</v>
      </c>
      <c r="AC26" s="404" t="s">
        <v>2574</v>
      </c>
      <c r="AD26" s="405" t="e">
        <f>VLOOKUP(D26,'[3]ПО 11-12,2021, 1-2.2022'!C25:AGU111,868,0)/1.2</f>
        <v>#N/A</v>
      </c>
      <c r="AE26" s="404"/>
      <c r="AF26" s="406">
        <v>69149.100000000006</v>
      </c>
      <c r="AG26" s="407"/>
      <c r="AH26" s="408">
        <f>-VLOOKUP(D26,'[3]ПО 11-12.2020, 01-10.2021'!C25:AHG111,889,0)</f>
        <v>78382.529394955985</v>
      </c>
      <c r="AJ26" s="409">
        <f t="shared" si="9"/>
        <v>281533.87300000002</v>
      </c>
      <c r="AK26" s="410">
        <f t="shared" si="10"/>
        <v>226350.00164920223</v>
      </c>
      <c r="AL26" s="411">
        <f t="shared" si="11"/>
        <v>55183.871350797795</v>
      </c>
    </row>
    <row r="27" spans="1:38" s="9" customFormat="1" ht="23.25" outlineLevel="1" x14ac:dyDescent="0.25">
      <c r="A27" s="421">
        <v>19</v>
      </c>
      <c r="B27" s="386" t="s">
        <v>2572</v>
      </c>
      <c r="C27" s="422">
        <v>9</v>
      </c>
      <c r="D27" s="414" t="s">
        <v>743</v>
      </c>
      <c r="E27" s="423">
        <v>6016.6</v>
      </c>
      <c r="F27" s="390">
        <v>111455.26999999999</v>
      </c>
      <c r="G27" s="390">
        <v>104689.8332690392</v>
      </c>
      <c r="H27" s="424">
        <f t="shared" si="1"/>
        <v>6765.4367309607915</v>
      </c>
      <c r="I27" s="425">
        <v>81560.099999999991</v>
      </c>
      <c r="J27" s="425">
        <v>18545.8631071497</v>
      </c>
      <c r="K27" s="426">
        <f t="shared" si="2"/>
        <v>63014.236892850291</v>
      </c>
      <c r="L27" s="427">
        <v>97872.12</v>
      </c>
      <c r="M27" s="428">
        <v>101090.90009079524</v>
      </c>
      <c r="N27" s="396">
        <f t="shared" si="3"/>
        <v>-3218.7800907952478</v>
      </c>
      <c r="O27" s="396">
        <v>97872.12</v>
      </c>
      <c r="P27" s="396">
        <v>90886.236150671772</v>
      </c>
      <c r="Q27" s="396">
        <f t="shared" si="4"/>
        <v>6985.8838493282237</v>
      </c>
      <c r="R27" s="396">
        <v>190000.61099999998</v>
      </c>
      <c r="S27" s="396">
        <v>275113.14755700115</v>
      </c>
      <c r="T27" s="396">
        <f t="shared" si="0"/>
        <v>-85112.536557001178</v>
      </c>
      <c r="U27" s="397">
        <v>15897.900000000001</v>
      </c>
      <c r="V27" s="398">
        <f>VLOOKUP(D27,'[3]К. по місяцям 11.25-10.26  '!B25:C111,2,0)</f>
        <v>203567.04</v>
      </c>
      <c r="W27" s="399" t="s">
        <v>2573</v>
      </c>
      <c r="X27" s="400">
        <f t="shared" si="5"/>
        <v>192001.28082534287</v>
      </c>
      <c r="Y27" s="400">
        <f>VLOOKUP(D27,'[3]К. по місяцям 11.25-10.26  '!B25:E111,4,0)</f>
        <v>418109.01423994888</v>
      </c>
      <c r="Z27" s="429">
        <f t="shared" si="6"/>
        <v>-226107.73341460602</v>
      </c>
      <c r="AA27" s="402">
        <f t="shared" si="7"/>
        <v>0</v>
      </c>
      <c r="AB27" s="430">
        <f t="shared" si="8"/>
        <v>-226107.73341460602</v>
      </c>
      <c r="AC27" s="404" t="s">
        <v>2574</v>
      </c>
      <c r="AD27" s="405">
        <f>VLOOKUP(D27,'[3]ПО 11-12,2021, 1-2.2022'!C26:AGU112,868,0)/1.2</f>
        <v>187.79596920289856</v>
      </c>
      <c r="AE27" s="404"/>
      <c r="AF27" s="406">
        <v>78580.31</v>
      </c>
      <c r="AG27" s="420"/>
      <c r="AH27" s="408">
        <f>-VLOOKUP(D27,'[3]ПО 11-12.2020, 01-10.2021'!C26:AHG112,889,0)</f>
        <v>-295814.75107798382</v>
      </c>
      <c r="AJ27" s="409">
        <f t="shared" si="9"/>
        <v>782327.26099999994</v>
      </c>
      <c r="AK27" s="410">
        <f t="shared" si="10"/>
        <v>1008434.9944146059</v>
      </c>
      <c r="AL27" s="431">
        <f t="shared" si="11"/>
        <v>-226107.73341460596</v>
      </c>
    </row>
    <row r="28" spans="1:38" ht="23.25" outlineLevel="1" x14ac:dyDescent="0.25">
      <c r="A28" s="385">
        <v>20</v>
      </c>
      <c r="B28" s="386" t="s">
        <v>2572</v>
      </c>
      <c r="C28" s="413">
        <v>9</v>
      </c>
      <c r="D28" s="414" t="s">
        <v>744</v>
      </c>
      <c r="E28" s="423">
        <v>8731.4700000000012</v>
      </c>
      <c r="F28" s="390">
        <v>127679.38425000002</v>
      </c>
      <c r="G28" s="432">
        <f>59160.3529157061+2191.24</f>
        <v>61351.592915706096</v>
      </c>
      <c r="H28" s="391">
        <f t="shared" si="1"/>
        <v>66327.791334293928</v>
      </c>
      <c r="I28" s="392">
        <v>122775.16056000003</v>
      </c>
      <c r="J28" s="392">
        <v>110614.8667170503</v>
      </c>
      <c r="K28" s="393">
        <f t="shared" si="2"/>
        <v>12160.29384294973</v>
      </c>
      <c r="L28" s="394">
        <v>147317.55420000001</v>
      </c>
      <c r="M28" s="395">
        <v>325790.18639179436</v>
      </c>
      <c r="N28" s="396">
        <f t="shared" si="3"/>
        <v>-178472.63219179434</v>
      </c>
      <c r="O28" s="396">
        <v>147317.55420000001</v>
      </c>
      <c r="P28" s="396">
        <v>20119.712047592438</v>
      </c>
      <c r="Q28" s="396">
        <f t="shared" si="4"/>
        <v>127197.84215240757</v>
      </c>
      <c r="R28" s="396">
        <v>223930.31528500008</v>
      </c>
      <c r="S28" s="396">
        <v>50955.475231539785</v>
      </c>
      <c r="T28" s="396">
        <f t="shared" si="0"/>
        <v>172974.8400534603</v>
      </c>
      <c r="U28" s="397">
        <v>18714.510000000002</v>
      </c>
      <c r="V28" s="398">
        <f>VLOOKUP(D28,'[3]К. по місяцям 11.25-10.26  '!B26:C112,2,0)</f>
        <v>234326.63999999998</v>
      </c>
      <c r="W28" s="399" t="s">
        <v>2573</v>
      </c>
      <c r="X28" s="400">
        <f t="shared" si="5"/>
        <v>434514.7751913172</v>
      </c>
      <c r="Y28" s="400">
        <f>VLOOKUP(D28,'[3]К. по місяцям 11.25-10.26  '!B26:E112,4,0)</f>
        <v>489681.20776214986</v>
      </c>
      <c r="Z28" s="401">
        <f t="shared" si="6"/>
        <v>-55166.432570832665</v>
      </c>
      <c r="AA28" s="402">
        <f t="shared" si="7"/>
        <v>0</v>
      </c>
      <c r="AB28" s="403">
        <f t="shared" si="8"/>
        <v>-55166.432570832665</v>
      </c>
      <c r="AC28" s="404" t="s">
        <v>2574</v>
      </c>
      <c r="AD28" s="405">
        <f>VLOOKUP(D28,'[3]ПО 11-12,2021, 1-2.2022'!C27:AGU113,868,0)/1.2</f>
        <v>187.79596920289856</v>
      </c>
      <c r="AE28" s="404"/>
      <c r="AF28" s="406">
        <v>138164.32</v>
      </c>
      <c r="AG28" s="407"/>
      <c r="AH28" s="408">
        <f>-VLOOKUP(D28,'[3]ПО 11-12.2020, 01-10.2021'!C27:AHG113,889,0)</f>
        <v>-312193.57581388531</v>
      </c>
      <c r="AJ28" s="409">
        <f t="shared" si="9"/>
        <v>1003346.6084950001</v>
      </c>
      <c r="AK28" s="410">
        <f t="shared" si="10"/>
        <v>1058513.0410658328</v>
      </c>
      <c r="AL28" s="411">
        <f t="shared" si="11"/>
        <v>-55166.432570832781</v>
      </c>
    </row>
    <row r="29" spans="1:38" ht="23.25" outlineLevel="1" x14ac:dyDescent="0.25">
      <c r="A29" s="385">
        <v>21</v>
      </c>
      <c r="B29" s="386" t="s">
        <v>2572</v>
      </c>
      <c r="C29" s="413">
        <v>9</v>
      </c>
      <c r="D29" s="414" t="s">
        <v>745</v>
      </c>
      <c r="E29" s="423">
        <v>6535.2</v>
      </c>
      <c r="F29" s="390">
        <v>89770.993300000002</v>
      </c>
      <c r="G29" s="390">
        <v>22504.077558259447</v>
      </c>
      <c r="H29" s="391">
        <f t="shared" si="1"/>
        <v>67266.915741740551</v>
      </c>
      <c r="I29" s="392">
        <v>95531.322700000019</v>
      </c>
      <c r="J29" s="392">
        <v>126479.0188109258</v>
      </c>
      <c r="K29" s="393">
        <f t="shared" si="2"/>
        <v>-30947.696110925783</v>
      </c>
      <c r="L29" s="394">
        <v>114068.93591999997</v>
      </c>
      <c r="M29" s="395">
        <v>131825.54678006496</v>
      </c>
      <c r="N29" s="396">
        <f t="shared" si="3"/>
        <v>-17756.61086006499</v>
      </c>
      <c r="O29" s="396">
        <v>114068.93591999997</v>
      </c>
      <c r="P29" s="396">
        <v>127595.59247676402</v>
      </c>
      <c r="Q29" s="396">
        <f t="shared" si="4"/>
        <v>-13526.65655676405</v>
      </c>
      <c r="R29" s="396">
        <v>165179.97546600006</v>
      </c>
      <c r="S29" s="396">
        <v>43791.243155250071</v>
      </c>
      <c r="T29" s="396">
        <f t="shared" si="0"/>
        <v>121388.73231075</v>
      </c>
      <c r="U29" s="397">
        <v>13800.79</v>
      </c>
      <c r="V29" s="398">
        <f>VLOOKUP(D29,'[3]К. по місяцям 11.25-10.26  '!B27:C113,2,0)</f>
        <v>176420.28</v>
      </c>
      <c r="W29" s="399" t="s">
        <v>2573</v>
      </c>
      <c r="X29" s="400">
        <f t="shared" si="5"/>
        <v>302844.96452473575</v>
      </c>
      <c r="Y29" s="400">
        <f>VLOOKUP(D29,'[3]К. по місяцям 11.25-10.26  '!B27:E113,4,0)</f>
        <v>42005.552247914893</v>
      </c>
      <c r="Z29" s="401">
        <f t="shared" si="6"/>
        <v>260839.41227682086</v>
      </c>
      <c r="AA29" s="402">
        <f t="shared" si="7"/>
        <v>260839.41227682086</v>
      </c>
      <c r="AB29" s="403">
        <f t="shared" si="8"/>
        <v>0</v>
      </c>
      <c r="AC29" s="404" t="s">
        <v>2574</v>
      </c>
      <c r="AD29" s="405">
        <f>VLOOKUP(D29,'[3]ПО 11-12,2021, 1-2.2022'!C28:AGU114,868,0)/1.2</f>
        <v>187.79596920289856</v>
      </c>
      <c r="AE29" s="404"/>
      <c r="AF29" s="406">
        <v>85831.28</v>
      </c>
      <c r="AG29" s="407"/>
      <c r="AH29" s="408">
        <f>-VLOOKUP(D29,'[3]ПО 11-12.2020, 01-10.2021'!C28:AHG114,889,0)</f>
        <v>227444.45862355898</v>
      </c>
      <c r="AJ29" s="409">
        <f t="shared" si="9"/>
        <v>755040.44330599997</v>
      </c>
      <c r="AK29" s="410">
        <f t="shared" si="10"/>
        <v>494201.03102917923</v>
      </c>
      <c r="AL29" s="411">
        <f t="shared" si="11"/>
        <v>260839.41227682075</v>
      </c>
    </row>
    <row r="30" spans="1:38" ht="23.25" outlineLevel="1" x14ac:dyDescent="0.25">
      <c r="A30" s="385">
        <v>22</v>
      </c>
      <c r="B30" s="386" t="s">
        <v>2572</v>
      </c>
      <c r="C30" s="413">
        <v>10</v>
      </c>
      <c r="D30" s="414" t="s">
        <v>1724</v>
      </c>
      <c r="E30" s="389">
        <v>4173.88</v>
      </c>
      <c r="F30" s="390">
        <v>92160.180000000022</v>
      </c>
      <c r="G30" s="390">
        <v>53575.460505155788</v>
      </c>
      <c r="H30" s="391">
        <f t="shared" si="1"/>
        <v>38584.719494844234</v>
      </c>
      <c r="I30" s="392">
        <v>68147.100000000006</v>
      </c>
      <c r="J30" s="392">
        <v>10926.040757111292</v>
      </c>
      <c r="K30" s="393">
        <f t="shared" si="2"/>
        <v>57221.059242888718</v>
      </c>
      <c r="L30" s="394">
        <v>81776.520000000019</v>
      </c>
      <c r="M30" s="395">
        <v>146422.47852694624</v>
      </c>
      <c r="N30" s="396">
        <f t="shared" si="3"/>
        <v>-64645.958526946226</v>
      </c>
      <c r="O30" s="396">
        <v>81776.520000000019</v>
      </c>
      <c r="P30" s="396">
        <v>18998.985679140365</v>
      </c>
      <c r="Q30" s="396">
        <f t="shared" si="4"/>
        <v>62777.534320859653</v>
      </c>
      <c r="R30" s="396">
        <v>114667.287</v>
      </c>
      <c r="S30" s="396">
        <v>112254.28611852413</v>
      </c>
      <c r="T30" s="396">
        <f t="shared" si="0"/>
        <v>2413.0008814758621</v>
      </c>
      <c r="U30" s="397">
        <v>9578.6400000000012</v>
      </c>
      <c r="V30" s="398">
        <f>VLOOKUP(D30,'[3]К. по місяцям 11.25-10.26  '!B28:C114,2,0)</f>
        <v>119171.04</v>
      </c>
      <c r="W30" s="399" t="s">
        <v>2573</v>
      </c>
      <c r="X30" s="400">
        <f t="shared" si="5"/>
        <v>215521.39541312223</v>
      </c>
      <c r="Y30" s="400">
        <f>VLOOKUP(D30,'[3]К. по місяцям 11.25-10.26  '!B28:E114,4,0)</f>
        <v>44681.95549417274</v>
      </c>
      <c r="Z30" s="401">
        <f t="shared" si="6"/>
        <v>170839.4399189495</v>
      </c>
      <c r="AA30" s="402">
        <f t="shared" si="7"/>
        <v>170839.4399189495</v>
      </c>
      <c r="AB30" s="403">
        <f t="shared" si="8"/>
        <v>0</v>
      </c>
      <c r="AC30" s="404" t="s">
        <v>2574</v>
      </c>
      <c r="AD30" s="405" t="e">
        <f>VLOOKUP(D30,'[3]ПО 11-12,2021, 1-2.2022'!C29:AGU115,868,0)/1.2</f>
        <v>#N/A</v>
      </c>
      <c r="AE30" s="404"/>
      <c r="AF30" s="406">
        <v>62685.55</v>
      </c>
      <c r="AG30" s="407"/>
      <c r="AH30" s="408">
        <f>-VLOOKUP(D30,'[3]ПО 11-12.2020, 01-10.2021'!C29:AHG115,889,0)</f>
        <v>162684.34239411936</v>
      </c>
      <c r="AJ30" s="409">
        <f t="shared" si="9"/>
        <v>557698.647</v>
      </c>
      <c r="AK30" s="410">
        <f t="shared" si="10"/>
        <v>386859.20708105061</v>
      </c>
      <c r="AL30" s="411">
        <f t="shared" si="11"/>
        <v>170839.43991894939</v>
      </c>
    </row>
    <row r="31" spans="1:38" ht="23.25" outlineLevel="1" x14ac:dyDescent="0.25">
      <c r="A31" s="412">
        <v>23</v>
      </c>
      <c r="B31" s="386" t="s">
        <v>2572</v>
      </c>
      <c r="C31" s="413">
        <v>10</v>
      </c>
      <c r="D31" s="414" t="s">
        <v>1725</v>
      </c>
      <c r="E31" s="389">
        <v>4434.3999999999996</v>
      </c>
      <c r="F31" s="390">
        <v>71132.12</v>
      </c>
      <c r="G31" s="390">
        <v>60272.478863874305</v>
      </c>
      <c r="H31" s="391">
        <f t="shared" si="1"/>
        <v>10859.641136125691</v>
      </c>
      <c r="I31" s="392">
        <v>64774.1</v>
      </c>
      <c r="J31" s="392">
        <v>5912.0578937272448</v>
      </c>
      <c r="K31" s="393">
        <f t="shared" si="2"/>
        <v>58862.042106272755</v>
      </c>
      <c r="L31" s="394">
        <v>77728.920000000013</v>
      </c>
      <c r="M31" s="395">
        <v>21616.924599909129</v>
      </c>
      <c r="N31" s="396">
        <f t="shared" si="3"/>
        <v>56111.995400090884</v>
      </c>
      <c r="O31" s="396">
        <v>77728.920000000013</v>
      </c>
      <c r="P31" s="396">
        <v>36701.429071759063</v>
      </c>
      <c r="Q31" s="396">
        <f t="shared" si="4"/>
        <v>41027.49092824095</v>
      </c>
      <c r="R31" s="396">
        <v>73474.670000000013</v>
      </c>
      <c r="S31" s="396">
        <v>174812.45263620085</v>
      </c>
      <c r="T31" s="396">
        <f t="shared" si="0"/>
        <v>-101337.78263620083</v>
      </c>
      <c r="U31" s="397">
        <v>6119.91</v>
      </c>
      <c r="V31" s="398">
        <f>VLOOKUP(D31,'[3]К. по місяцям 11.25-10.26  '!B29:C115,2,0)</f>
        <v>78290.64</v>
      </c>
      <c r="W31" s="399" t="s">
        <v>2573</v>
      </c>
      <c r="X31" s="400">
        <f t="shared" si="5"/>
        <v>143814.02693452942</v>
      </c>
      <c r="Y31" s="400">
        <f>VLOOKUP(D31,'[3]К. по місяцям 11.25-10.26  '!B29:E115,4,0)</f>
        <v>142308.20782383502</v>
      </c>
      <c r="Z31" s="401">
        <f t="shared" si="6"/>
        <v>1505.8191106943996</v>
      </c>
      <c r="AA31" s="402">
        <f t="shared" si="7"/>
        <v>1505.8191106943996</v>
      </c>
      <c r="AB31" s="403">
        <f t="shared" si="8"/>
        <v>0</v>
      </c>
      <c r="AC31" s="404" t="s">
        <v>2574</v>
      </c>
      <c r="AD31" s="405" t="e">
        <f>VLOOKUP(D31,'[3]ПО 11-12,2021, 1-2.2022'!C30:AGU116,868,0)/1.2</f>
        <v>#N/A</v>
      </c>
      <c r="AE31" s="404"/>
      <c r="AF31" s="406">
        <v>34361.25</v>
      </c>
      <c r="AG31" s="407"/>
      <c r="AH31" s="408">
        <f>-VLOOKUP(D31,'[3]ПО 11-12.2020, 01-10.2021'!C30:AHG116,889,0)</f>
        <v>166773.86333628662</v>
      </c>
      <c r="AJ31" s="409">
        <f t="shared" si="9"/>
        <v>443129.37000000011</v>
      </c>
      <c r="AK31" s="410">
        <f t="shared" si="10"/>
        <v>441623.55088930565</v>
      </c>
      <c r="AL31" s="411">
        <f t="shared" si="11"/>
        <v>1505.8191106944578</v>
      </c>
    </row>
    <row r="32" spans="1:38" ht="23.25" outlineLevel="1" x14ac:dyDescent="0.25">
      <c r="A32" s="385">
        <v>24</v>
      </c>
      <c r="B32" s="386" t="s">
        <v>2572</v>
      </c>
      <c r="C32" s="413">
        <v>2</v>
      </c>
      <c r="D32" s="414" t="s">
        <v>1726</v>
      </c>
      <c r="E32" s="389">
        <v>341.1</v>
      </c>
      <c r="F32" s="390">
        <v>4807.1900000000005</v>
      </c>
      <c r="G32" s="390">
        <v>0</v>
      </c>
      <c r="H32" s="391">
        <f t="shared" si="1"/>
        <v>4807.1900000000005</v>
      </c>
      <c r="I32" s="392">
        <v>3851</v>
      </c>
      <c r="J32" s="392">
        <v>0</v>
      </c>
      <c r="K32" s="393">
        <f t="shared" si="2"/>
        <v>3851</v>
      </c>
      <c r="L32" s="394">
        <v>4621.2</v>
      </c>
      <c r="M32" s="395">
        <v>0</v>
      </c>
      <c r="N32" s="396">
        <f t="shared" si="3"/>
        <v>4621.2</v>
      </c>
      <c r="O32" s="396">
        <v>4621.2</v>
      </c>
      <c r="P32" s="396">
        <v>0</v>
      </c>
      <c r="Q32" s="396">
        <f t="shared" si="4"/>
        <v>4621.2</v>
      </c>
      <c r="R32" s="396">
        <v>5577.96</v>
      </c>
      <c r="S32" s="396">
        <v>0</v>
      </c>
      <c r="T32" s="396">
        <f t="shared" si="0"/>
        <v>5577.96</v>
      </c>
      <c r="U32" s="397">
        <v>465.5</v>
      </c>
      <c r="V32" s="398">
        <f>VLOOKUP(D32,'[3]К. по місяцям 11.25-10.26  '!B30:C116,2,0)</f>
        <v>6043.6200000000008</v>
      </c>
      <c r="W32" s="399" t="s">
        <v>2573</v>
      </c>
      <c r="X32" s="400">
        <f t="shared" si="5"/>
        <v>29522.170000000002</v>
      </c>
      <c r="Y32" s="400">
        <f>VLOOKUP(D32,'[3]К. по місяцям 11.25-10.26  '!B30:E116,4,0)</f>
        <v>0</v>
      </c>
      <c r="Z32" s="401">
        <f t="shared" si="6"/>
        <v>29522.170000000002</v>
      </c>
      <c r="AA32" s="402">
        <f t="shared" si="7"/>
        <v>29522.170000000002</v>
      </c>
      <c r="AB32" s="403">
        <f t="shared" si="8"/>
        <v>0</v>
      </c>
      <c r="AC32" s="404"/>
      <c r="AD32" s="405" t="e">
        <f>VLOOKUP(D32,'[3]ПО 11-12,2021, 1-2.2022'!C31:AGU117,868,0)/1.2</f>
        <v>#N/A</v>
      </c>
      <c r="AE32" s="404"/>
      <c r="AF32" s="406">
        <v>2875.6500000000005</v>
      </c>
      <c r="AG32" s="407"/>
      <c r="AH32" s="408">
        <f>-VLOOKUP(D32,'[3]ПО 11-12.2020, 01-10.2021'!C31:AHG117,889,0)</f>
        <v>34022.653530022959</v>
      </c>
      <c r="AJ32" s="409">
        <f t="shared" si="9"/>
        <v>29522.170000000002</v>
      </c>
      <c r="AK32" s="410">
        <f t="shared" si="10"/>
        <v>0</v>
      </c>
      <c r="AL32" s="411">
        <f t="shared" si="11"/>
        <v>29522.170000000002</v>
      </c>
    </row>
    <row r="33" spans="1:38" ht="23.25" outlineLevel="1" x14ac:dyDescent="0.25">
      <c r="A33" s="385">
        <v>25</v>
      </c>
      <c r="B33" s="386" t="s">
        <v>2572</v>
      </c>
      <c r="C33" s="413">
        <v>1</v>
      </c>
      <c r="D33" s="414" t="s">
        <v>1727</v>
      </c>
      <c r="E33" s="389">
        <v>169.5</v>
      </c>
      <c r="F33" s="390">
        <v>1841.0099999999998</v>
      </c>
      <c r="G33" s="390">
        <v>0</v>
      </c>
      <c r="H33" s="391">
        <f t="shared" si="1"/>
        <v>1841.0099999999998</v>
      </c>
      <c r="I33" s="392">
        <v>1326.7999999999997</v>
      </c>
      <c r="J33" s="392">
        <v>0</v>
      </c>
      <c r="K33" s="393">
        <f t="shared" si="2"/>
        <v>1326.7999999999997</v>
      </c>
      <c r="L33" s="394">
        <v>1592.1600000000005</v>
      </c>
      <c r="M33" s="395">
        <v>21057.345285949516</v>
      </c>
      <c r="N33" s="396">
        <f t="shared" si="3"/>
        <v>-19465.185285949516</v>
      </c>
      <c r="O33" s="396">
        <v>1592.1600000000005</v>
      </c>
      <c r="P33" s="396">
        <v>1931.7606781573177</v>
      </c>
      <c r="Q33" s="396">
        <f t="shared" si="4"/>
        <v>-339.60067815731713</v>
      </c>
      <c r="R33" s="396">
        <v>2375.6559999999999</v>
      </c>
      <c r="S33" s="396">
        <v>0</v>
      </c>
      <c r="T33" s="396">
        <f t="shared" si="0"/>
        <v>2375.6559999999999</v>
      </c>
      <c r="U33" s="397">
        <v>198.52</v>
      </c>
      <c r="V33" s="398">
        <f>VLOOKUP(D33,'[3]К. по місяцям 11.25-10.26  '!B31:C117,2,0)</f>
        <v>2595.3000000000006</v>
      </c>
      <c r="W33" s="399" t="s">
        <v>2573</v>
      </c>
      <c r="X33" s="400">
        <f t="shared" si="5"/>
        <v>-11666.019964106832</v>
      </c>
      <c r="Y33" s="400">
        <f>VLOOKUP(D33,'[3]К. по місяцям 11.25-10.26  '!B31:E117,4,0)</f>
        <v>0</v>
      </c>
      <c r="Z33" s="401">
        <f t="shared" si="6"/>
        <v>-11666.019964106832</v>
      </c>
      <c r="AA33" s="402">
        <f t="shared" si="7"/>
        <v>0</v>
      </c>
      <c r="AB33" s="403">
        <f t="shared" si="8"/>
        <v>-11666.019964106832</v>
      </c>
      <c r="AC33" s="404"/>
      <c r="AD33" s="405" t="e">
        <f>VLOOKUP(D33,'[3]ПО 11-12,2021, 1-2.2022'!C32:AGU118,868,0)/1.2</f>
        <v>#N/A</v>
      </c>
      <c r="AE33" s="404"/>
      <c r="AF33" s="406">
        <v>0</v>
      </c>
      <c r="AG33" s="407"/>
      <c r="AH33" s="408">
        <f>-VLOOKUP(D33,'[3]ПО 11-12.2020, 01-10.2021'!C32:AHG118,889,0)</f>
        <v>-16693.878145245402</v>
      </c>
      <c r="AJ33" s="409">
        <f t="shared" si="9"/>
        <v>11323.085999999999</v>
      </c>
      <c r="AK33" s="410">
        <f t="shared" si="10"/>
        <v>22989.105964106835</v>
      </c>
      <c r="AL33" s="411">
        <f t="shared" si="11"/>
        <v>-11666.019964106836</v>
      </c>
    </row>
    <row r="34" spans="1:38" ht="23.25" outlineLevel="1" x14ac:dyDescent="0.25">
      <c r="A34" s="412">
        <v>26</v>
      </c>
      <c r="B34" s="386" t="s">
        <v>2572</v>
      </c>
      <c r="C34" s="413">
        <v>1</v>
      </c>
      <c r="D34" s="414" t="s">
        <v>1728</v>
      </c>
      <c r="E34" s="389">
        <v>286.98</v>
      </c>
      <c r="F34" s="390">
        <v>3228.6700000000005</v>
      </c>
      <c r="G34" s="390">
        <v>0</v>
      </c>
      <c r="H34" s="391">
        <f t="shared" si="1"/>
        <v>3228.6700000000005</v>
      </c>
      <c r="I34" s="392">
        <v>2452.5</v>
      </c>
      <c r="J34" s="392">
        <v>0</v>
      </c>
      <c r="K34" s="393">
        <f t="shared" si="2"/>
        <v>2452.5</v>
      </c>
      <c r="L34" s="394">
        <v>2943</v>
      </c>
      <c r="M34" s="395">
        <v>0</v>
      </c>
      <c r="N34" s="396">
        <f t="shared" si="3"/>
        <v>2943</v>
      </c>
      <c r="O34" s="396">
        <v>2943</v>
      </c>
      <c r="P34" s="396">
        <v>0</v>
      </c>
      <c r="Q34" s="396">
        <f t="shared" si="4"/>
        <v>2943</v>
      </c>
      <c r="R34" s="396">
        <v>4688.6109999999999</v>
      </c>
      <c r="S34" s="396">
        <v>12581.334406771626</v>
      </c>
      <c r="T34" s="396">
        <f t="shared" si="0"/>
        <v>-7892.7234067716263</v>
      </c>
      <c r="U34" s="397">
        <v>391.94</v>
      </c>
      <c r="V34" s="398">
        <f>VLOOKUP(D34,'[3]К. по місяцям 11.25-10.26  '!B32:C118,2,0)</f>
        <v>5216.3399999999992</v>
      </c>
      <c r="W34" s="399" t="s">
        <v>2573</v>
      </c>
      <c r="X34" s="400">
        <f t="shared" si="5"/>
        <v>8890.7865932283712</v>
      </c>
      <c r="Y34" s="400">
        <f>VLOOKUP(D34,'[3]К. по місяцям 11.25-10.26  '!B32:E118,4,0)</f>
        <v>0</v>
      </c>
      <c r="Z34" s="401">
        <f t="shared" si="6"/>
        <v>8890.7865932283712</v>
      </c>
      <c r="AA34" s="402">
        <f t="shared" si="7"/>
        <v>8890.7865932283712</v>
      </c>
      <c r="AB34" s="403">
        <f t="shared" si="8"/>
        <v>0</v>
      </c>
      <c r="AC34" s="404"/>
      <c r="AD34" s="405" t="e">
        <f>VLOOKUP(D34,'[3]ПО 11-12,2021, 1-2.2022'!C33:AGU119,868,0)/1.2</f>
        <v>#N/A</v>
      </c>
      <c r="AE34" s="404"/>
      <c r="AF34" s="406">
        <v>9395.17</v>
      </c>
      <c r="AG34" s="407"/>
      <c r="AH34" s="408">
        <f>-VLOOKUP(D34,'[3]ПО 11-12.2020, 01-10.2021'!C33:AHG119,889,0)</f>
        <v>9279.8637913638086</v>
      </c>
      <c r="AJ34" s="409">
        <f t="shared" si="9"/>
        <v>21472.120999999999</v>
      </c>
      <c r="AK34" s="410">
        <f t="shared" si="10"/>
        <v>12581.334406771626</v>
      </c>
      <c r="AL34" s="411">
        <f t="shared" si="11"/>
        <v>8890.786593228373</v>
      </c>
    </row>
    <row r="35" spans="1:38" ht="28.5" customHeight="1" outlineLevel="1" x14ac:dyDescent="0.25">
      <c r="A35" s="385">
        <v>27</v>
      </c>
      <c r="B35" s="386" t="s">
        <v>2572</v>
      </c>
      <c r="C35" s="413">
        <v>1</v>
      </c>
      <c r="D35" s="414" t="s">
        <v>1729</v>
      </c>
      <c r="E35" s="389">
        <v>214.9</v>
      </c>
      <c r="F35" s="390">
        <v>2811.66</v>
      </c>
      <c r="G35" s="390">
        <v>0</v>
      </c>
      <c r="H35" s="391">
        <f t="shared" si="1"/>
        <v>2811.66</v>
      </c>
      <c r="I35" s="392">
        <v>2069.0000000000005</v>
      </c>
      <c r="J35" s="392">
        <v>4341.2844928847235</v>
      </c>
      <c r="K35" s="393">
        <f t="shared" si="2"/>
        <v>-2272.284492884723</v>
      </c>
      <c r="L35" s="394">
        <v>2482.8000000000006</v>
      </c>
      <c r="M35" s="395">
        <v>0</v>
      </c>
      <c r="N35" s="396">
        <f t="shared" si="3"/>
        <v>2482.8000000000006</v>
      </c>
      <c r="O35" s="396">
        <v>2482.8000000000006</v>
      </c>
      <c r="P35" s="396">
        <v>0</v>
      </c>
      <c r="Q35" s="396">
        <f t="shared" si="4"/>
        <v>2482.8000000000006</v>
      </c>
      <c r="R35" s="396">
        <v>3796.5600000000009</v>
      </c>
      <c r="S35" s="396">
        <v>0</v>
      </c>
      <c r="T35" s="396">
        <f t="shared" si="0"/>
        <v>3796.5600000000009</v>
      </c>
      <c r="U35" s="397">
        <v>317.3</v>
      </c>
      <c r="V35" s="398">
        <f>VLOOKUP(D35,'[3]К. по місяцям 11.25-10.26  '!B33:C119,2,0)</f>
        <v>4172.6399999999994</v>
      </c>
      <c r="W35" s="399" t="s">
        <v>2573</v>
      </c>
      <c r="X35" s="400">
        <f t="shared" si="5"/>
        <v>13474.175507115278</v>
      </c>
      <c r="Y35" s="400">
        <f>VLOOKUP(D35,'[3]К. по місяцям 11.25-10.26  '!B33:E119,4,0)</f>
        <v>0</v>
      </c>
      <c r="Z35" s="401">
        <f t="shared" si="6"/>
        <v>13474.175507115278</v>
      </c>
      <c r="AA35" s="402">
        <f t="shared" si="7"/>
        <v>13474.175507115278</v>
      </c>
      <c r="AB35" s="403">
        <f t="shared" si="8"/>
        <v>0</v>
      </c>
      <c r="AC35" s="404"/>
      <c r="AD35" s="405" t="e">
        <f>VLOOKUP(D35,'[3]ПО 11-12,2021, 1-2.2022'!C34:AGU120,868,0)/1.2</f>
        <v>#N/A</v>
      </c>
      <c r="AE35" s="404"/>
      <c r="AF35" s="406">
        <v>8604.130000000001</v>
      </c>
      <c r="AG35" s="407"/>
      <c r="AH35" s="408">
        <f>-VLOOKUP(D35,'[3]ПО 11-12.2020, 01-10.2021'!C34:AHG120,889,0)</f>
        <v>16279.087037781965</v>
      </c>
      <c r="AJ35" s="409">
        <f t="shared" si="9"/>
        <v>17815.460000000003</v>
      </c>
      <c r="AK35" s="410">
        <f t="shared" si="10"/>
        <v>4341.2844928847235</v>
      </c>
      <c r="AL35" s="411">
        <f t="shared" si="11"/>
        <v>13474.17550711528</v>
      </c>
    </row>
    <row r="36" spans="1:38" ht="23.25" outlineLevel="1" x14ac:dyDescent="0.25">
      <c r="A36" s="385">
        <v>28</v>
      </c>
      <c r="B36" s="386" t="s">
        <v>2572</v>
      </c>
      <c r="C36" s="413">
        <v>1</v>
      </c>
      <c r="D36" s="414" t="s">
        <v>1730</v>
      </c>
      <c r="E36" s="389">
        <v>242.6</v>
      </c>
      <c r="F36" s="390">
        <v>3029.1700000000005</v>
      </c>
      <c r="G36" s="390">
        <v>0</v>
      </c>
      <c r="H36" s="391">
        <f t="shared" si="1"/>
        <v>3029.1700000000005</v>
      </c>
      <c r="I36" s="392">
        <v>2255.7999999999997</v>
      </c>
      <c r="J36" s="392">
        <v>0</v>
      </c>
      <c r="K36" s="393">
        <f t="shared" si="2"/>
        <v>2255.7999999999997</v>
      </c>
      <c r="L36" s="394">
        <v>2706.9599999999996</v>
      </c>
      <c r="M36" s="395">
        <v>0</v>
      </c>
      <c r="N36" s="396">
        <f t="shared" si="3"/>
        <v>2706.9599999999996</v>
      </c>
      <c r="O36" s="396">
        <v>2706.9599999999996</v>
      </c>
      <c r="P36" s="396">
        <v>0</v>
      </c>
      <c r="Q36" s="396">
        <f t="shared" si="4"/>
        <v>2706.9599999999996</v>
      </c>
      <c r="R36" s="396">
        <v>4209.4540000000006</v>
      </c>
      <c r="S36" s="396">
        <v>0</v>
      </c>
      <c r="T36" s="396">
        <f t="shared" si="0"/>
        <v>4209.4540000000006</v>
      </c>
      <c r="U36" s="397">
        <v>351.84</v>
      </c>
      <c r="V36" s="398">
        <f>VLOOKUP(D36,'[3]К. по місяцям 11.25-10.26  '!B34:C120,2,0)</f>
        <v>4577.7</v>
      </c>
      <c r="W36" s="399" t="s">
        <v>2573</v>
      </c>
      <c r="X36" s="400">
        <f t="shared" si="5"/>
        <v>19486.044000000002</v>
      </c>
      <c r="Y36" s="400">
        <f>VLOOKUP(D36,'[3]К. по місяцям 11.25-10.26  '!B34:E120,4,0)</f>
        <v>0</v>
      </c>
      <c r="Z36" s="401">
        <f t="shared" si="6"/>
        <v>19486.044000000002</v>
      </c>
      <c r="AA36" s="402">
        <f t="shared" si="7"/>
        <v>19486.044000000002</v>
      </c>
      <c r="AB36" s="403">
        <f t="shared" si="8"/>
        <v>0</v>
      </c>
      <c r="AC36" s="433"/>
      <c r="AD36" s="405" t="e">
        <f>VLOOKUP(D36,'[3]ПО 11-12,2021, 1-2.2022'!C35:AGU121,868,0)/1.2</f>
        <v>#N/A</v>
      </c>
      <c r="AE36" s="433"/>
      <c r="AF36" s="406">
        <v>0</v>
      </c>
      <c r="AG36" s="420"/>
      <c r="AH36" s="408">
        <f>-VLOOKUP(D36,'[3]ПО 11-12.2020, 01-10.2021'!C35:AHG121,889,0)</f>
        <v>23201.409161821386</v>
      </c>
      <c r="AI36" s="9"/>
      <c r="AJ36" s="409">
        <f t="shared" si="9"/>
        <v>19486.044000000002</v>
      </c>
      <c r="AK36" s="410">
        <f t="shared" si="10"/>
        <v>0</v>
      </c>
      <c r="AL36" s="411">
        <f t="shared" si="11"/>
        <v>19486.044000000002</v>
      </c>
    </row>
    <row r="37" spans="1:38" ht="23.25" outlineLevel="1" x14ac:dyDescent="0.25">
      <c r="A37" s="385">
        <v>29</v>
      </c>
      <c r="B37" s="386" t="s">
        <v>2572</v>
      </c>
      <c r="C37" s="413">
        <v>2</v>
      </c>
      <c r="D37" s="414" t="s">
        <v>1731</v>
      </c>
      <c r="E37" s="389">
        <v>739.42</v>
      </c>
      <c r="F37" s="390">
        <v>6645.01</v>
      </c>
      <c r="G37" s="390">
        <v>0</v>
      </c>
      <c r="H37" s="391">
        <f t="shared" si="1"/>
        <v>6645.01</v>
      </c>
      <c r="I37" s="392">
        <v>1768.2999999999997</v>
      </c>
      <c r="J37" s="392">
        <v>32752.749910593222</v>
      </c>
      <c r="K37" s="393">
        <f t="shared" si="2"/>
        <v>-30984.449910593223</v>
      </c>
      <c r="L37" s="394">
        <v>2121.9599999999996</v>
      </c>
      <c r="M37" s="395">
        <v>143.01702052326735</v>
      </c>
      <c r="N37" s="396">
        <f t="shared" si="3"/>
        <v>1978.9429794767323</v>
      </c>
      <c r="O37" s="396">
        <v>2121.9599999999996</v>
      </c>
      <c r="P37" s="396">
        <v>19916.027428786289</v>
      </c>
      <c r="Q37" s="396">
        <f t="shared" si="4"/>
        <v>-17794.067428786289</v>
      </c>
      <c r="R37" s="396">
        <v>13733.146999999995</v>
      </c>
      <c r="S37" s="396">
        <v>1050.2802081495179</v>
      </c>
      <c r="T37" s="396">
        <f t="shared" si="0"/>
        <v>12682.866791850478</v>
      </c>
      <c r="U37" s="397">
        <v>1152.56</v>
      </c>
      <c r="V37" s="398">
        <f>VLOOKUP(D37,'[3]К. по місяцям 11.25-10.26  '!B35:C121,2,0)</f>
        <v>12900.060000000001</v>
      </c>
      <c r="W37" s="399" t="s">
        <v>2573</v>
      </c>
      <c r="X37" s="400">
        <f t="shared" si="5"/>
        <v>-14571.637568052303</v>
      </c>
      <c r="Y37" s="400">
        <f>VLOOKUP(D37,'[3]К. по місяцям 11.25-10.26  '!B35:E121,4,0)</f>
        <v>6504.5365164090217</v>
      </c>
      <c r="Z37" s="401">
        <f t="shared" si="6"/>
        <v>-21076.174084461323</v>
      </c>
      <c r="AA37" s="402">
        <f t="shared" si="7"/>
        <v>0</v>
      </c>
      <c r="AB37" s="403">
        <f t="shared" si="8"/>
        <v>-21076.174084461323</v>
      </c>
      <c r="AC37" s="434" t="s">
        <v>2575</v>
      </c>
      <c r="AD37" s="405" t="e">
        <f>VLOOKUP(D37,'[3]ПО 11-12,2021, 1-2.2022'!C36:AGU122,868,0)/1.2</f>
        <v>#N/A</v>
      </c>
      <c r="AE37" s="404"/>
      <c r="AF37" s="406">
        <v>21810.39</v>
      </c>
      <c r="AG37" s="407"/>
      <c r="AH37" s="408">
        <f>-VLOOKUP(D37,'[3]ПО 11-12.2020, 01-10.2021'!C36:AHG122,889,0)</f>
        <v>-51935.896014138569</v>
      </c>
      <c r="AJ37" s="409">
        <f t="shared" si="9"/>
        <v>39290.436999999998</v>
      </c>
      <c r="AK37" s="410">
        <f t="shared" si="10"/>
        <v>60366.611084461314</v>
      </c>
      <c r="AL37" s="411">
        <f t="shared" si="11"/>
        <v>-21076.174084461316</v>
      </c>
    </row>
    <row r="38" spans="1:38" ht="23.25" outlineLevel="1" x14ac:dyDescent="0.25">
      <c r="A38" s="412">
        <v>30</v>
      </c>
      <c r="B38" s="386" t="s">
        <v>2572</v>
      </c>
      <c r="C38" s="413">
        <v>5</v>
      </c>
      <c r="D38" s="414" t="s">
        <v>1732</v>
      </c>
      <c r="E38" s="389">
        <v>2161.8000000000002</v>
      </c>
      <c r="F38" s="390">
        <v>38374.959999999999</v>
      </c>
      <c r="G38" s="390">
        <v>1452.6062472388064</v>
      </c>
      <c r="H38" s="391">
        <f t="shared" si="1"/>
        <v>36922.353752761192</v>
      </c>
      <c r="I38" s="392">
        <v>27529.7</v>
      </c>
      <c r="J38" s="392">
        <v>40354.47837139773</v>
      </c>
      <c r="K38" s="393">
        <f t="shared" si="2"/>
        <v>-12824.77837139773</v>
      </c>
      <c r="L38" s="394">
        <v>33035.640000000007</v>
      </c>
      <c r="M38" s="395">
        <v>7406.5695051054863</v>
      </c>
      <c r="N38" s="396">
        <f t="shared" si="3"/>
        <v>25629.07049489452</v>
      </c>
      <c r="O38" s="396">
        <v>33035.640000000007</v>
      </c>
      <c r="P38" s="396">
        <v>13567.706193946718</v>
      </c>
      <c r="Q38" s="396">
        <f t="shared" si="4"/>
        <v>19467.93380605329</v>
      </c>
      <c r="R38" s="396">
        <v>57776.81099999998</v>
      </c>
      <c r="S38" s="396">
        <v>4869.6885102789902</v>
      </c>
      <c r="T38" s="396">
        <f t="shared" si="0"/>
        <v>52907.12248972099</v>
      </c>
      <c r="U38" s="397">
        <v>4832.0599999999995</v>
      </c>
      <c r="V38" s="398">
        <f>VLOOKUP(D38,'[3]К. по місяцям 11.25-10.26  '!B36:C122,2,0)</f>
        <v>60460.98000000001</v>
      </c>
      <c r="W38" s="399" t="s">
        <v>2573</v>
      </c>
      <c r="X38" s="400">
        <f t="shared" si="5"/>
        <v>182562.68217203228</v>
      </c>
      <c r="Y38" s="400">
        <f>VLOOKUP(D38,'[3]К. по місяцям 11.25-10.26  '!B36:E122,4,0)</f>
        <v>17538.873048695717</v>
      </c>
      <c r="Z38" s="401">
        <f t="shared" si="6"/>
        <v>165023.80912333657</v>
      </c>
      <c r="AA38" s="402">
        <f t="shared" si="7"/>
        <v>165023.80912333657</v>
      </c>
      <c r="AB38" s="403">
        <f t="shared" si="8"/>
        <v>0</v>
      </c>
      <c r="AC38" s="404" t="s">
        <v>2574</v>
      </c>
      <c r="AD38" s="405" t="e">
        <f>VLOOKUP(D38,'[3]ПО 11-12,2021, 1-2.2022'!C37:AGU123,868,0)/1.2</f>
        <v>#N/A</v>
      </c>
      <c r="AE38" s="404"/>
      <c r="AF38" s="406">
        <v>49660.630000000005</v>
      </c>
      <c r="AG38" s="407"/>
      <c r="AH38" s="408">
        <f>-VLOOKUP(D38,'[3]ПО 11-12.2020, 01-10.2021'!C37:AHG123,889,0)</f>
        <v>119056.83520022986</v>
      </c>
      <c r="AJ38" s="409">
        <f t="shared" si="9"/>
        <v>250213.73100000003</v>
      </c>
      <c r="AK38" s="410">
        <f t="shared" si="10"/>
        <v>85189.921876663459</v>
      </c>
      <c r="AL38" s="411">
        <f t="shared" si="11"/>
        <v>165023.80912333657</v>
      </c>
    </row>
    <row r="39" spans="1:38" ht="23.25" outlineLevel="1" x14ac:dyDescent="0.25">
      <c r="A39" s="385">
        <v>31</v>
      </c>
      <c r="B39" s="386" t="s">
        <v>2572</v>
      </c>
      <c r="C39" s="413">
        <v>1</v>
      </c>
      <c r="D39" s="414" t="s">
        <v>1733</v>
      </c>
      <c r="E39" s="389">
        <v>255.7</v>
      </c>
      <c r="F39" s="390">
        <v>2136.8199999999997</v>
      </c>
      <c r="G39" s="390">
        <v>0</v>
      </c>
      <c r="H39" s="391">
        <f t="shared" si="1"/>
        <v>2136.8199999999997</v>
      </c>
      <c r="I39" s="392">
        <v>1376.1999999999998</v>
      </c>
      <c r="J39" s="392">
        <v>0</v>
      </c>
      <c r="K39" s="393">
        <f t="shared" si="2"/>
        <v>1376.1999999999998</v>
      </c>
      <c r="L39" s="394">
        <v>1651.4399999999996</v>
      </c>
      <c r="M39" s="395">
        <v>0</v>
      </c>
      <c r="N39" s="396">
        <f t="shared" si="3"/>
        <v>1651.4399999999996</v>
      </c>
      <c r="O39" s="396">
        <v>1651.4399999999996</v>
      </c>
      <c r="P39" s="396">
        <v>0</v>
      </c>
      <c r="Q39" s="396">
        <f t="shared" si="4"/>
        <v>1651.4399999999996</v>
      </c>
      <c r="R39" s="396">
        <v>2952.5860000000002</v>
      </c>
      <c r="S39" s="396">
        <v>0</v>
      </c>
      <c r="T39" s="396">
        <f t="shared" si="0"/>
        <v>2952.5860000000002</v>
      </c>
      <c r="U39" s="397">
        <v>246.96</v>
      </c>
      <c r="V39" s="398">
        <f>VLOOKUP(D39,'[3]К. по місяцям 11.25-10.26  '!B37:C123,2,0)</f>
        <v>3118.9200000000005</v>
      </c>
      <c r="W39" s="399" t="s">
        <v>2573</v>
      </c>
      <c r="X39" s="400">
        <f t="shared" si="5"/>
        <v>12887.405999999999</v>
      </c>
      <c r="Y39" s="400">
        <f>VLOOKUP(D39,'[3]К. по місяцям 11.25-10.26  '!B37:E123,4,0)</f>
        <v>0</v>
      </c>
      <c r="Z39" s="401">
        <f t="shared" si="6"/>
        <v>12887.405999999999</v>
      </c>
      <c r="AA39" s="402">
        <f t="shared" si="7"/>
        <v>12887.405999999999</v>
      </c>
      <c r="AB39" s="403">
        <f t="shared" si="8"/>
        <v>0</v>
      </c>
      <c r="AC39" s="404"/>
      <c r="AD39" s="405" t="e">
        <f>VLOOKUP(D39,'[3]ПО 11-12,2021, 1-2.2022'!C38:AGU124,868,0)/1.2</f>
        <v>#N/A</v>
      </c>
      <c r="AE39" s="404"/>
      <c r="AF39" s="406">
        <v>877.47000000000014</v>
      </c>
      <c r="AG39" s="407"/>
      <c r="AH39" s="408">
        <f>-VLOOKUP(D39,'[3]ПО 11-12.2020, 01-10.2021'!C38:AHG124,889,0)</f>
        <v>14798.773759600037</v>
      </c>
      <c r="AJ39" s="409">
        <f t="shared" si="9"/>
        <v>12887.405999999999</v>
      </c>
      <c r="AK39" s="410">
        <f t="shared" si="10"/>
        <v>0</v>
      </c>
      <c r="AL39" s="411">
        <f t="shared" si="11"/>
        <v>12887.405999999999</v>
      </c>
    </row>
    <row r="40" spans="1:38" ht="23.25" outlineLevel="1" x14ac:dyDescent="0.25">
      <c r="A40" s="385">
        <v>32</v>
      </c>
      <c r="B40" s="386" t="s">
        <v>2572</v>
      </c>
      <c r="C40" s="413">
        <v>1</v>
      </c>
      <c r="D40" s="414" t="s">
        <v>1734</v>
      </c>
      <c r="E40" s="389">
        <v>149.30000000000001</v>
      </c>
      <c r="F40" s="390">
        <v>2090.1200000000003</v>
      </c>
      <c r="G40" s="390">
        <v>0</v>
      </c>
      <c r="H40" s="391">
        <f t="shared" si="1"/>
        <v>2090.1200000000003</v>
      </c>
      <c r="I40" s="392">
        <v>1611.1000000000001</v>
      </c>
      <c r="J40" s="392">
        <v>0</v>
      </c>
      <c r="K40" s="393">
        <f t="shared" si="2"/>
        <v>1611.1000000000001</v>
      </c>
      <c r="L40" s="394">
        <v>1933.3199999999995</v>
      </c>
      <c r="M40" s="395">
        <v>0</v>
      </c>
      <c r="N40" s="396">
        <f t="shared" si="3"/>
        <v>1933.3199999999995</v>
      </c>
      <c r="O40" s="396">
        <v>1933.3199999999995</v>
      </c>
      <c r="P40" s="396">
        <v>6121.6750351842957</v>
      </c>
      <c r="Q40" s="396">
        <f t="shared" si="4"/>
        <v>-4188.355035184296</v>
      </c>
      <c r="R40" s="396">
        <v>3060.2499999999995</v>
      </c>
      <c r="S40" s="396">
        <v>0</v>
      </c>
      <c r="T40" s="396">
        <f t="shared" si="0"/>
        <v>3060.2499999999995</v>
      </c>
      <c r="U40" s="397">
        <v>255.81</v>
      </c>
      <c r="V40" s="398">
        <f>VLOOKUP(D40,'[3]К. по місяцям 11.25-10.26  '!B38:C124,2,0)</f>
        <v>3310.9799999999996</v>
      </c>
      <c r="W40" s="399" t="s">
        <v>2573</v>
      </c>
      <c r="X40" s="400">
        <f t="shared" si="5"/>
        <v>7817.4149648157036</v>
      </c>
      <c r="Y40" s="400">
        <f>VLOOKUP(D40,'[3]К. по місяцям 11.25-10.26  '!B38:E124,4,0)</f>
        <v>0</v>
      </c>
      <c r="Z40" s="401">
        <f t="shared" si="6"/>
        <v>7817.4149648157036</v>
      </c>
      <c r="AA40" s="402">
        <f t="shared" si="7"/>
        <v>7817.4149648157036</v>
      </c>
      <c r="AB40" s="403">
        <f t="shared" si="8"/>
        <v>0</v>
      </c>
      <c r="AC40" s="433"/>
      <c r="AD40" s="405" t="e">
        <f>VLOOKUP(D40,'[3]ПО 11-12,2021, 1-2.2022'!C39:AGU125,868,0)/1.2</f>
        <v>#N/A</v>
      </c>
      <c r="AE40" s="433"/>
      <c r="AF40" s="406">
        <v>0</v>
      </c>
      <c r="AG40" s="407"/>
      <c r="AH40" s="408">
        <f>-VLOOKUP(D40,'[3]ПО 11-12.2020, 01-10.2021'!C39:AHG125,889,0)</f>
        <v>9481.7338216895951</v>
      </c>
      <c r="AJ40" s="409">
        <f t="shared" si="9"/>
        <v>13939.09</v>
      </c>
      <c r="AK40" s="410">
        <f t="shared" si="10"/>
        <v>6121.6750351842957</v>
      </c>
      <c r="AL40" s="411">
        <f t="shared" si="11"/>
        <v>7817.4149648157045</v>
      </c>
    </row>
    <row r="41" spans="1:38" ht="23.25" outlineLevel="1" x14ac:dyDescent="0.25">
      <c r="A41" s="412">
        <v>33</v>
      </c>
      <c r="B41" s="386" t="s">
        <v>2572</v>
      </c>
      <c r="C41" s="413">
        <v>2</v>
      </c>
      <c r="D41" s="414" t="s">
        <v>1735</v>
      </c>
      <c r="E41" s="389">
        <v>371</v>
      </c>
      <c r="F41" s="390">
        <v>5270.48</v>
      </c>
      <c r="G41" s="390">
        <v>0</v>
      </c>
      <c r="H41" s="391">
        <f t="shared" si="1"/>
        <v>5270.48</v>
      </c>
      <c r="I41" s="392">
        <v>4042.3</v>
      </c>
      <c r="J41" s="392">
        <v>0</v>
      </c>
      <c r="K41" s="393">
        <f t="shared" si="2"/>
        <v>4042.3</v>
      </c>
      <c r="L41" s="394">
        <v>4850.76</v>
      </c>
      <c r="M41" s="395">
        <v>0</v>
      </c>
      <c r="N41" s="396">
        <f t="shared" si="3"/>
        <v>4850.76</v>
      </c>
      <c r="O41" s="396">
        <v>4850.76</v>
      </c>
      <c r="P41" s="396">
        <v>17670.637568039794</v>
      </c>
      <c r="Q41" s="396">
        <f t="shared" si="4"/>
        <v>-12819.877568039794</v>
      </c>
      <c r="R41" s="396">
        <v>7917.9849999999988</v>
      </c>
      <c r="S41" s="396">
        <v>10994.908708521349</v>
      </c>
      <c r="T41" s="396">
        <f t="shared" si="0"/>
        <v>-3076.9237085213499</v>
      </c>
      <c r="U41" s="397">
        <v>661.98</v>
      </c>
      <c r="V41" s="398">
        <f>VLOOKUP(D41,'[3]К. по місяцям 11.25-10.26  '!B39:C125,2,0)</f>
        <v>9106.14</v>
      </c>
      <c r="W41" s="399" t="s">
        <v>2573</v>
      </c>
      <c r="X41" s="400">
        <f t="shared" si="5"/>
        <v>7372.8787234388565</v>
      </c>
      <c r="Y41" s="400">
        <f>VLOOKUP(D41,'[3]К. по місяцям 11.25-10.26  '!B39:E125,4,0)</f>
        <v>0</v>
      </c>
      <c r="Z41" s="401">
        <f t="shared" si="6"/>
        <v>7372.8787234388565</v>
      </c>
      <c r="AA41" s="402">
        <f t="shared" si="7"/>
        <v>7372.8787234388565</v>
      </c>
      <c r="AB41" s="403">
        <f t="shared" si="8"/>
        <v>0</v>
      </c>
      <c r="AC41" s="404" t="s">
        <v>2574</v>
      </c>
      <c r="AD41" s="405" t="e">
        <f>VLOOKUP(D41,'[3]ПО 11-12,2021, 1-2.2022'!C40:AGU126,868,0)/1.2</f>
        <v>#N/A</v>
      </c>
      <c r="AE41" s="433"/>
      <c r="AF41" s="406">
        <v>1264.6100000000001</v>
      </c>
      <c r="AG41" s="407"/>
      <c r="AH41" s="408">
        <f>-VLOOKUP(D41,'[3]ПО 11-12.2020, 01-10.2021'!C40:AHG126,889,0)</f>
        <v>-11505.660337454789</v>
      </c>
      <c r="AJ41" s="409">
        <f t="shared" si="9"/>
        <v>36038.425000000003</v>
      </c>
      <c r="AK41" s="410">
        <f t="shared" si="10"/>
        <v>28665.546276561145</v>
      </c>
      <c r="AL41" s="411">
        <f t="shared" si="11"/>
        <v>7372.8787234388583</v>
      </c>
    </row>
    <row r="42" spans="1:38" ht="23.25" outlineLevel="1" x14ac:dyDescent="0.25">
      <c r="A42" s="385">
        <v>34</v>
      </c>
      <c r="B42" s="386" t="s">
        <v>2572</v>
      </c>
      <c r="C42" s="413">
        <v>3</v>
      </c>
      <c r="D42" s="414" t="s">
        <v>1736</v>
      </c>
      <c r="E42" s="389">
        <v>831.2</v>
      </c>
      <c r="F42" s="390">
        <v>6765.91</v>
      </c>
      <c r="G42" s="390">
        <v>4406.6314734216867</v>
      </c>
      <c r="H42" s="391">
        <f t="shared" si="1"/>
        <v>2359.2785265783132</v>
      </c>
      <c r="I42" s="392">
        <v>4093.3000000000006</v>
      </c>
      <c r="J42" s="392">
        <v>23714.046300274502</v>
      </c>
      <c r="K42" s="393">
        <f t="shared" si="2"/>
        <v>-19620.746300274503</v>
      </c>
      <c r="L42" s="394">
        <v>4911.96</v>
      </c>
      <c r="M42" s="395">
        <v>15602.209350546411</v>
      </c>
      <c r="N42" s="396">
        <f t="shared" si="3"/>
        <v>-10690.249350546412</v>
      </c>
      <c r="O42" s="396">
        <v>4911.96</v>
      </c>
      <c r="P42" s="396">
        <v>2387.0572738694791</v>
      </c>
      <c r="Q42" s="396">
        <f t="shared" si="4"/>
        <v>2524.9027261305209</v>
      </c>
      <c r="R42" s="396">
        <v>7360.5040000000008</v>
      </c>
      <c r="S42" s="396">
        <v>9336.2356094027891</v>
      </c>
      <c r="T42" s="396">
        <f t="shared" si="0"/>
        <v>-1975.7316094027883</v>
      </c>
      <c r="U42" s="397">
        <v>615.08999999999992</v>
      </c>
      <c r="V42" s="398">
        <f>VLOOKUP(D42,'[3]К. по місяцям 11.25-10.26  '!B40:C126,2,0)</f>
        <v>7938.6600000000017</v>
      </c>
      <c r="W42" s="399" t="s">
        <v>2573</v>
      </c>
      <c r="X42" s="400">
        <f t="shared" si="5"/>
        <v>-19463.88600751487</v>
      </c>
      <c r="Y42" s="400">
        <f>VLOOKUP(D42,'[3]К. по місяцям 11.25-10.26  '!B40:E126,4,0)</f>
        <v>27149.999468073816</v>
      </c>
      <c r="Z42" s="401">
        <f t="shared" si="6"/>
        <v>-46613.885475588686</v>
      </c>
      <c r="AA42" s="402">
        <f t="shared" si="7"/>
        <v>0</v>
      </c>
      <c r="AB42" s="403">
        <f t="shared" si="8"/>
        <v>-46613.885475588686</v>
      </c>
      <c r="AC42" s="404"/>
      <c r="AD42" s="405" t="e">
        <f>VLOOKUP(D42,'[3]ПО 11-12,2021, 1-2.2022'!C41:AGU127,868,0)/1.2</f>
        <v>#N/A</v>
      </c>
      <c r="AE42" s="404"/>
      <c r="AF42" s="406">
        <v>3186.6800000000003</v>
      </c>
      <c r="AG42" s="407"/>
      <c r="AH42" s="408">
        <f>-VLOOKUP(D42,'[3]ПО 11-12.2020, 01-10.2021'!C41:AHG127,889,0)</f>
        <v>-104541.71471550276</v>
      </c>
      <c r="AJ42" s="409">
        <f t="shared" si="9"/>
        <v>35982.294000000002</v>
      </c>
      <c r="AK42" s="410">
        <f t="shared" si="10"/>
        <v>82596.17947558868</v>
      </c>
      <c r="AL42" s="411">
        <f t="shared" si="11"/>
        <v>-46613.885475588679</v>
      </c>
    </row>
    <row r="43" spans="1:38" ht="23.25" outlineLevel="1" x14ac:dyDescent="0.25">
      <c r="A43" s="385">
        <v>35</v>
      </c>
      <c r="B43" s="386" t="s">
        <v>2572</v>
      </c>
      <c r="C43" s="422">
        <v>10</v>
      </c>
      <c r="D43" s="435" t="s">
        <v>1737</v>
      </c>
      <c r="E43" s="389">
        <v>6477.9</v>
      </c>
      <c r="F43" s="390">
        <v>83771.540000000008</v>
      </c>
      <c r="G43" s="390">
        <v>91397.077682340212</v>
      </c>
      <c r="H43" s="391">
        <f t="shared" si="1"/>
        <v>-7625.5376823402039</v>
      </c>
      <c r="I43" s="392">
        <v>83890.000000000029</v>
      </c>
      <c r="J43" s="392">
        <v>7711.5445425431753</v>
      </c>
      <c r="K43" s="393">
        <f t="shared" si="2"/>
        <v>76178.455457456846</v>
      </c>
      <c r="L43" s="394">
        <v>100668</v>
      </c>
      <c r="M43" s="395">
        <v>18748.586020024035</v>
      </c>
      <c r="N43" s="396">
        <f t="shared" si="3"/>
        <v>81919.413979975972</v>
      </c>
      <c r="O43" s="396">
        <v>100668</v>
      </c>
      <c r="P43" s="396">
        <v>167390.13779755577</v>
      </c>
      <c r="Q43" s="396">
        <f t="shared" si="4"/>
        <v>-66722.13779755577</v>
      </c>
      <c r="R43" s="396">
        <v>90753.158000000025</v>
      </c>
      <c r="S43" s="396">
        <v>11232.768371592034</v>
      </c>
      <c r="T43" s="396">
        <f t="shared" si="0"/>
        <v>79520.389628407996</v>
      </c>
      <c r="U43" s="397">
        <v>7555.82</v>
      </c>
      <c r="V43" s="398">
        <f>VLOOKUP(D43,'[3]К. по місяцям 11.25-10.26  '!B41:C127,2,0)</f>
        <v>103258.43999999999</v>
      </c>
      <c r="W43" s="399" t="s">
        <v>2573</v>
      </c>
      <c r="X43" s="400">
        <f t="shared" si="5"/>
        <v>266529.02358594484</v>
      </c>
      <c r="Y43" s="400">
        <f>VLOOKUP(D43,'[3]К. по місяцям 11.25-10.26  '!B41:E127,4,0)</f>
        <v>45276.306748165211</v>
      </c>
      <c r="Z43" s="401">
        <f t="shared" si="6"/>
        <v>221252.71683777962</v>
      </c>
      <c r="AA43" s="402">
        <f t="shared" si="7"/>
        <v>221252.71683777962</v>
      </c>
      <c r="AB43" s="403">
        <f t="shared" si="8"/>
        <v>0</v>
      </c>
      <c r="AC43" s="404" t="s">
        <v>2574</v>
      </c>
      <c r="AD43" s="405" t="e">
        <f>VLOOKUP(D43,'[3]ПО 11-12,2021, 1-2.2022'!C42:AGU128,868,0)/1.2</f>
        <v>#N/A</v>
      </c>
      <c r="AE43" s="404"/>
      <c r="AF43" s="406">
        <v>21014.11</v>
      </c>
      <c r="AG43" s="407"/>
      <c r="AH43" s="408">
        <f>-VLOOKUP(D43,'[3]ПО 11-12.2020, 01-10.2021'!C42:AHG128,889,0)</f>
        <v>149745.47283311034</v>
      </c>
      <c r="AJ43" s="409">
        <f t="shared" si="9"/>
        <v>563009.13800000004</v>
      </c>
      <c r="AK43" s="410">
        <f t="shared" si="10"/>
        <v>341756.42116222042</v>
      </c>
      <c r="AL43" s="411">
        <f t="shared" si="11"/>
        <v>221252.71683777962</v>
      </c>
    </row>
    <row r="44" spans="1:38" ht="23.25" outlineLevel="1" x14ac:dyDescent="0.25">
      <c r="A44" s="385">
        <v>36</v>
      </c>
      <c r="B44" s="386" t="s">
        <v>2572</v>
      </c>
      <c r="C44" s="413">
        <v>10</v>
      </c>
      <c r="D44" s="414" t="s">
        <v>1738</v>
      </c>
      <c r="E44" s="389">
        <v>5682.9</v>
      </c>
      <c r="F44" s="390">
        <v>81370.233100000012</v>
      </c>
      <c r="G44" s="390">
        <v>66599.690354826264</v>
      </c>
      <c r="H44" s="391">
        <f t="shared" si="1"/>
        <v>14770.542745173749</v>
      </c>
      <c r="I44" s="392">
        <v>88497.545599999998</v>
      </c>
      <c r="J44" s="392">
        <v>22238.190495661445</v>
      </c>
      <c r="K44" s="393">
        <f t="shared" si="2"/>
        <v>66259.355104338552</v>
      </c>
      <c r="L44" s="394">
        <v>105258.03144000001</v>
      </c>
      <c r="M44" s="395">
        <v>17579.909011467807</v>
      </c>
      <c r="N44" s="396">
        <f t="shared" si="3"/>
        <v>87678.122428532195</v>
      </c>
      <c r="O44" s="396">
        <v>105258.03144000001</v>
      </c>
      <c r="P44" s="396">
        <v>180905.3095764553</v>
      </c>
      <c r="Q44" s="396">
        <f t="shared" si="4"/>
        <v>-75647.278136455294</v>
      </c>
      <c r="R44" s="396">
        <v>104589.93426200001</v>
      </c>
      <c r="S44" s="396">
        <v>100581.22947179685</v>
      </c>
      <c r="T44" s="396">
        <f t="shared" si="0"/>
        <v>4008.7047902031627</v>
      </c>
      <c r="U44" s="397">
        <v>8715.36</v>
      </c>
      <c r="V44" s="398">
        <f>VLOOKUP(D44,'[3]К. по місяцям 11.25-10.26  '!B42:C128,2,0)</f>
        <v>108009.30000000002</v>
      </c>
      <c r="W44" s="399" t="s">
        <v>2573</v>
      </c>
      <c r="X44" s="400">
        <f t="shared" si="5"/>
        <v>205078.74693179244</v>
      </c>
      <c r="Y44" s="400">
        <f>VLOOKUP(D44,'[3]К. по місяцям 11.25-10.26  '!B42:E128,4,0)</f>
        <v>43067.432064563567</v>
      </c>
      <c r="Z44" s="401">
        <f t="shared" si="6"/>
        <v>162011.31486722888</v>
      </c>
      <c r="AA44" s="402">
        <f t="shared" si="7"/>
        <v>162011.31486722888</v>
      </c>
      <c r="AB44" s="403">
        <f t="shared" si="8"/>
        <v>0</v>
      </c>
      <c r="AC44" s="404" t="s">
        <v>2574</v>
      </c>
      <c r="AD44" s="405" t="e">
        <f>VLOOKUP(D44,'[3]ПО 11-12,2021, 1-2.2022'!C43:AGU129,868,0)/1.2</f>
        <v>#N/A</v>
      </c>
      <c r="AE44" s="404"/>
      <c r="AF44" s="406">
        <v>19737.289999999994</v>
      </c>
      <c r="AG44" s="407"/>
      <c r="AH44" s="408">
        <f>-VLOOKUP(D44,'[3]ПО 11-12.2020, 01-10.2021'!C43:AHG129,889,0)</f>
        <v>88139.438516962837</v>
      </c>
      <c r="AJ44" s="409">
        <f t="shared" si="9"/>
        <v>592983.07584199996</v>
      </c>
      <c r="AK44" s="410">
        <f t="shared" si="10"/>
        <v>430971.76097477123</v>
      </c>
      <c r="AL44" s="411">
        <f t="shared" si="11"/>
        <v>162011.31486722874</v>
      </c>
    </row>
    <row r="45" spans="1:38" ht="23.25" outlineLevel="1" x14ac:dyDescent="0.25">
      <c r="A45" s="412">
        <v>37</v>
      </c>
      <c r="B45" s="386" t="s">
        <v>2572</v>
      </c>
      <c r="C45" s="413">
        <v>10</v>
      </c>
      <c r="D45" s="414" t="s">
        <v>1739</v>
      </c>
      <c r="E45" s="389">
        <v>6539.4</v>
      </c>
      <c r="F45" s="390">
        <v>101913.4</v>
      </c>
      <c r="G45" s="390">
        <v>75114.462802448092</v>
      </c>
      <c r="H45" s="391">
        <f t="shared" si="1"/>
        <v>26798.937197551902</v>
      </c>
      <c r="I45" s="392">
        <v>87876.7</v>
      </c>
      <c r="J45" s="392">
        <v>52252.860761462427</v>
      </c>
      <c r="K45" s="393">
        <f t="shared" si="2"/>
        <v>35623.83923853757</v>
      </c>
      <c r="L45" s="394">
        <v>105452.04</v>
      </c>
      <c r="M45" s="395">
        <v>29686.629578476808</v>
      </c>
      <c r="N45" s="396">
        <f t="shared" si="3"/>
        <v>75765.410421523178</v>
      </c>
      <c r="O45" s="396">
        <v>105452.04</v>
      </c>
      <c r="P45" s="396">
        <v>17725.650307061434</v>
      </c>
      <c r="Q45" s="396">
        <f t="shared" si="4"/>
        <v>87726.389692938566</v>
      </c>
      <c r="R45" s="396">
        <v>147026.356</v>
      </c>
      <c r="S45" s="396">
        <v>304380.51290995994</v>
      </c>
      <c r="T45" s="396">
        <f t="shared" si="0"/>
        <v>-157354.15690995994</v>
      </c>
      <c r="U45" s="397">
        <v>12281.31</v>
      </c>
      <c r="V45" s="398">
        <f>VLOOKUP(D45,'[3]К. по місяцям 11.25-10.26  '!B43:C129,2,0)</f>
        <v>160064.1</v>
      </c>
      <c r="W45" s="399" t="s">
        <v>2573</v>
      </c>
      <c r="X45" s="400">
        <f t="shared" si="5"/>
        <v>228624.51964059126</v>
      </c>
      <c r="Y45" s="400">
        <f>VLOOKUP(D45,'[3]К. по місяцям 11.25-10.26  '!B43:E129,4,0)</f>
        <v>18472.982465517409</v>
      </c>
      <c r="Z45" s="401">
        <f t="shared" si="6"/>
        <v>210151.53717507384</v>
      </c>
      <c r="AA45" s="402">
        <f t="shared" si="7"/>
        <v>210151.53717507384</v>
      </c>
      <c r="AB45" s="403">
        <f t="shared" si="8"/>
        <v>0</v>
      </c>
      <c r="AC45" s="404" t="s">
        <v>2574</v>
      </c>
      <c r="AD45" s="405" t="e">
        <f>VLOOKUP(D45,'[3]ПО 11-12,2021, 1-2.2022'!C44:AGU130,868,0)/1.2</f>
        <v>#N/A</v>
      </c>
      <c r="AE45" s="404"/>
      <c r="AF45" s="406">
        <v>66670.67</v>
      </c>
      <c r="AG45" s="407"/>
      <c r="AH45" s="408">
        <f>-VLOOKUP(D45,'[3]ПО 11-12.2020, 01-10.2021'!C44:AHG130,889,0)</f>
        <v>-95620.388733776635</v>
      </c>
      <c r="AJ45" s="409">
        <f t="shared" si="9"/>
        <v>707784.63600000006</v>
      </c>
      <c r="AK45" s="410">
        <f t="shared" si="10"/>
        <v>497633.09882492613</v>
      </c>
      <c r="AL45" s="411">
        <f t="shared" si="11"/>
        <v>210151.53717507393</v>
      </c>
    </row>
    <row r="46" spans="1:38" ht="23.25" outlineLevel="1" x14ac:dyDescent="0.25">
      <c r="A46" s="385">
        <v>38</v>
      </c>
      <c r="B46" s="386" t="s">
        <v>2572</v>
      </c>
      <c r="C46" s="413">
        <v>2</v>
      </c>
      <c r="D46" s="414" t="s">
        <v>746</v>
      </c>
      <c r="E46" s="389">
        <v>572.5</v>
      </c>
      <c r="F46" s="390">
        <v>8769.51</v>
      </c>
      <c r="G46" s="390">
        <v>498.98</v>
      </c>
      <c r="H46" s="391">
        <f t="shared" si="1"/>
        <v>8270.5300000000007</v>
      </c>
      <c r="I46" s="392">
        <v>8598.9</v>
      </c>
      <c r="J46" s="392">
        <v>4281.68</v>
      </c>
      <c r="K46" s="393">
        <f t="shared" si="2"/>
        <v>4317.2199999999993</v>
      </c>
      <c r="L46" s="394">
        <v>10318.68</v>
      </c>
      <c r="M46" s="395">
        <v>685.65222244651238</v>
      </c>
      <c r="N46" s="396">
        <f t="shared" si="3"/>
        <v>9633.0277775534887</v>
      </c>
      <c r="O46" s="396">
        <v>10318.68</v>
      </c>
      <c r="P46" s="396">
        <v>23089.717029801643</v>
      </c>
      <c r="Q46" s="396">
        <f t="shared" si="4"/>
        <v>-12771.037029801642</v>
      </c>
      <c r="R46" s="396">
        <v>7088.900999999998</v>
      </c>
      <c r="S46" s="396">
        <v>147.71177746966222</v>
      </c>
      <c r="T46" s="396">
        <f t="shared" si="0"/>
        <v>6941.1892225303354</v>
      </c>
      <c r="U46" s="397">
        <v>588.4799999999999</v>
      </c>
      <c r="V46" s="398">
        <f>VLOOKUP(D46,'[3]К. по місяцям 11.25-10.26  '!B44:C130,2,0)</f>
        <v>9203.7599999999984</v>
      </c>
      <c r="W46" s="399" t="s">
        <v>2573</v>
      </c>
      <c r="X46" s="400">
        <f t="shared" si="5"/>
        <v>25594.689970282179</v>
      </c>
      <c r="Y46" s="400">
        <f>VLOOKUP(D46,'[3]К. по місяцям 11.25-10.26  '!B44:E130,4,0)</f>
        <v>3901.9375764267538</v>
      </c>
      <c r="Z46" s="401">
        <f t="shared" si="6"/>
        <v>21692.752393855426</v>
      </c>
      <c r="AA46" s="402">
        <f t="shared" si="7"/>
        <v>21692.752393855426</v>
      </c>
      <c r="AB46" s="403">
        <f t="shared" si="8"/>
        <v>0</v>
      </c>
      <c r="AC46" s="404"/>
      <c r="AD46" s="405">
        <f>VLOOKUP(D46,'[3]ПО 11-12,2021, 1-2.2022'!C45:AGU131,868,0)/1.2</f>
        <v>0</v>
      </c>
      <c r="AE46" s="433"/>
      <c r="AF46" s="406">
        <v>31399.700000000004</v>
      </c>
      <c r="AG46" s="407"/>
      <c r="AH46" s="408">
        <f>-VLOOKUP(D46,'[3]ПО 11-12.2020, 01-10.2021'!C45:AHG131,889,0)</f>
        <v>-35306.41259479693</v>
      </c>
      <c r="AJ46" s="409">
        <f t="shared" si="9"/>
        <v>54298.430999999997</v>
      </c>
      <c r="AK46" s="410">
        <f t="shared" si="10"/>
        <v>32605.678606144571</v>
      </c>
      <c r="AL46" s="411">
        <f t="shared" si="11"/>
        <v>21692.752393855426</v>
      </c>
    </row>
    <row r="47" spans="1:38" ht="23.25" outlineLevel="1" x14ac:dyDescent="0.25">
      <c r="A47" s="385">
        <v>39</v>
      </c>
      <c r="B47" s="386" t="s">
        <v>2572</v>
      </c>
      <c r="C47" s="413">
        <v>5</v>
      </c>
      <c r="D47" s="414" t="s">
        <v>747</v>
      </c>
      <c r="E47" s="389">
        <v>2757</v>
      </c>
      <c r="F47" s="390">
        <v>56439.350000000006</v>
      </c>
      <c r="G47" s="390">
        <v>44570.829353270034</v>
      </c>
      <c r="H47" s="391">
        <f t="shared" si="1"/>
        <v>11868.520646729972</v>
      </c>
      <c r="I47" s="392">
        <v>41233.000000000007</v>
      </c>
      <c r="J47" s="392">
        <v>5022.6705701822339</v>
      </c>
      <c r="K47" s="393">
        <f t="shared" si="2"/>
        <v>36210.329429817772</v>
      </c>
      <c r="L47" s="394">
        <v>49479.600000000013</v>
      </c>
      <c r="M47" s="395">
        <v>158115.76918293445</v>
      </c>
      <c r="N47" s="396">
        <f t="shared" si="3"/>
        <v>-108636.16918293445</v>
      </c>
      <c r="O47" s="396">
        <v>49479.600000000013</v>
      </c>
      <c r="P47" s="396">
        <v>24307.918653209661</v>
      </c>
      <c r="Q47" s="396">
        <f t="shared" si="4"/>
        <v>25171.681346790352</v>
      </c>
      <c r="R47" s="396">
        <v>76763.563000000009</v>
      </c>
      <c r="S47" s="396">
        <v>42422.248637354089</v>
      </c>
      <c r="T47" s="396">
        <f t="shared" si="0"/>
        <v>34341.31436264592</v>
      </c>
      <c r="U47" s="397">
        <v>6416.0700000000006</v>
      </c>
      <c r="V47" s="398">
        <f>VLOOKUP(D47,'[3]К. по місяцям 11.25-10.26  '!B45:C131,2,0)</f>
        <v>83452.799999999988</v>
      </c>
      <c r="W47" s="399" t="s">
        <v>2573</v>
      </c>
      <c r="X47" s="400">
        <f t="shared" si="5"/>
        <v>82408.476603049552</v>
      </c>
      <c r="Y47" s="400">
        <f>VLOOKUP(D47,'[3]К. по місяцям 11.25-10.26  '!B45:E131,4,0)</f>
        <v>20136.757835311379</v>
      </c>
      <c r="Z47" s="401">
        <f t="shared" si="6"/>
        <v>62271.718767738173</v>
      </c>
      <c r="AA47" s="402">
        <f t="shared" si="7"/>
        <v>62271.718767738173</v>
      </c>
      <c r="AB47" s="403">
        <f t="shared" si="8"/>
        <v>0</v>
      </c>
      <c r="AC47" s="404" t="s">
        <v>2574</v>
      </c>
      <c r="AD47" s="405">
        <f>VLOOKUP(D47,'[3]ПО 11-12,2021, 1-2.2022'!C46:AGU132,868,0)/1.2</f>
        <v>687.7959692028985</v>
      </c>
      <c r="AE47" s="404"/>
      <c r="AF47" s="406">
        <v>27856.449999999997</v>
      </c>
      <c r="AG47" s="407"/>
      <c r="AH47" s="408">
        <f>-VLOOKUP(D47,'[3]ПО 11-12.2020, 01-10.2021'!C46:AHG132,889,0)</f>
        <v>2976.8324251397426</v>
      </c>
      <c r="AJ47" s="409">
        <f t="shared" si="9"/>
        <v>356847.91300000006</v>
      </c>
      <c r="AK47" s="410">
        <f t="shared" si="10"/>
        <v>294576.19423226186</v>
      </c>
      <c r="AL47" s="411">
        <f t="shared" si="11"/>
        <v>62271.718767738203</v>
      </c>
    </row>
    <row r="48" spans="1:38" ht="23.25" outlineLevel="1" x14ac:dyDescent="0.25">
      <c r="A48" s="412">
        <v>40</v>
      </c>
      <c r="B48" s="386" t="s">
        <v>2572</v>
      </c>
      <c r="C48" s="413">
        <v>5</v>
      </c>
      <c r="D48" s="414" t="s">
        <v>748</v>
      </c>
      <c r="E48" s="389">
        <v>3312</v>
      </c>
      <c r="F48" s="390">
        <v>56648.75</v>
      </c>
      <c r="G48" s="390">
        <v>49098.865121380048</v>
      </c>
      <c r="H48" s="391">
        <f t="shared" si="1"/>
        <v>7549.8848786199524</v>
      </c>
      <c r="I48" s="392">
        <v>44705.200000000004</v>
      </c>
      <c r="J48" s="392">
        <v>20348.746116487018</v>
      </c>
      <c r="K48" s="393">
        <f t="shared" si="2"/>
        <v>24356.453883512986</v>
      </c>
      <c r="L48" s="394">
        <v>53646.24000000002</v>
      </c>
      <c r="M48" s="395">
        <v>136308.49422704661</v>
      </c>
      <c r="N48" s="396">
        <f t="shared" si="3"/>
        <v>-82662.254227046593</v>
      </c>
      <c r="O48" s="396">
        <v>53646.24000000002</v>
      </c>
      <c r="P48" s="396">
        <v>27943.897084964592</v>
      </c>
      <c r="Q48" s="396">
        <f t="shared" si="4"/>
        <v>25702.342915035428</v>
      </c>
      <c r="R48" s="396">
        <v>71786.599999999991</v>
      </c>
      <c r="S48" s="396">
        <v>58972.985381990577</v>
      </c>
      <c r="T48" s="396">
        <f t="shared" si="0"/>
        <v>12813.614618009415</v>
      </c>
      <c r="U48" s="397">
        <v>5994.92</v>
      </c>
      <c r="V48" s="398">
        <f>VLOOKUP(D48,'[3]К. по місяцям 11.25-10.26  '!B46:C132,2,0)</f>
        <v>77639.459999999992</v>
      </c>
      <c r="W48" s="399" t="s">
        <v>2573</v>
      </c>
      <c r="X48" s="400">
        <f t="shared" si="5"/>
        <v>65399.50206813118</v>
      </c>
      <c r="Y48" s="400">
        <f>VLOOKUP(D48,'[3]К. по місяцям 11.25-10.26  '!B46:E132,4,0)</f>
        <v>67480.174085077364</v>
      </c>
      <c r="Z48" s="401">
        <f t="shared" si="6"/>
        <v>-2080.6720169461842</v>
      </c>
      <c r="AA48" s="402">
        <f>IF(Z48&gt;0,Z48,0)</f>
        <v>0</v>
      </c>
      <c r="AB48" s="403">
        <f t="shared" si="8"/>
        <v>-2080.6720169461842</v>
      </c>
      <c r="AC48" s="404" t="s">
        <v>2574</v>
      </c>
      <c r="AD48" s="405">
        <f>VLOOKUP(D48,'[3]ПО 11-12,2021, 1-2.2022'!C47:AGU133,868,0)/1.2</f>
        <v>687.7959692028985</v>
      </c>
      <c r="AE48" s="404"/>
      <c r="AF48" s="406">
        <v>50957.570000000007</v>
      </c>
      <c r="AG48" s="407"/>
      <c r="AH48" s="408">
        <f>-VLOOKUP(D48,'[3]ПО 11-12.2020, 01-10.2021'!C47:AHG133,889,0)</f>
        <v>-121927.63432358182</v>
      </c>
      <c r="AJ48" s="409">
        <f t="shared" si="9"/>
        <v>358072.49</v>
      </c>
      <c r="AK48" s="410">
        <f t="shared" si="10"/>
        <v>360153.16201694618</v>
      </c>
      <c r="AL48" s="411">
        <f t="shared" si="11"/>
        <v>-2080.6720169461914</v>
      </c>
    </row>
    <row r="49" spans="1:39" ht="23.25" outlineLevel="1" x14ac:dyDescent="0.25">
      <c r="A49" s="385">
        <v>41</v>
      </c>
      <c r="B49" s="386" t="s">
        <v>2572</v>
      </c>
      <c r="C49" s="413">
        <v>5</v>
      </c>
      <c r="D49" s="414" t="s">
        <v>749</v>
      </c>
      <c r="E49" s="389">
        <v>2891.9</v>
      </c>
      <c r="F49" s="390">
        <v>57423.37999999999</v>
      </c>
      <c r="G49" s="390">
        <v>23642.146890794596</v>
      </c>
      <c r="H49" s="391">
        <f t="shared" si="1"/>
        <v>33781.233109205394</v>
      </c>
      <c r="I49" s="392">
        <v>39428.199999999997</v>
      </c>
      <c r="J49" s="392">
        <v>16857.21602127505</v>
      </c>
      <c r="K49" s="393">
        <f t="shared" si="2"/>
        <v>22570.983978724948</v>
      </c>
      <c r="L49" s="394">
        <v>47313.84</v>
      </c>
      <c r="M49" s="395">
        <v>13011.805386868014</v>
      </c>
      <c r="N49" s="396">
        <f t="shared" si="3"/>
        <v>34302.034613131982</v>
      </c>
      <c r="O49" s="396">
        <v>47313.84</v>
      </c>
      <c r="P49" s="396">
        <v>114088.62851790882</v>
      </c>
      <c r="Q49" s="396">
        <f t="shared" si="4"/>
        <v>-66774.788517908819</v>
      </c>
      <c r="R49" s="396">
        <v>65704.576000000015</v>
      </c>
      <c r="S49" s="396">
        <v>23364.268533310365</v>
      </c>
      <c r="T49" s="396">
        <f t="shared" si="0"/>
        <v>42340.30746668965</v>
      </c>
      <c r="U49" s="397">
        <v>5488.26</v>
      </c>
      <c r="V49" s="398">
        <f>VLOOKUP(D49,'[3]К. по місяцям 11.25-10.26  '!B47:C133,2,0)</f>
        <v>71508.72</v>
      </c>
      <c r="W49" s="399" t="s">
        <v>2573</v>
      </c>
      <c r="X49" s="400">
        <f t="shared" si="5"/>
        <v>137728.49064984318</v>
      </c>
      <c r="Y49" s="400">
        <f>VLOOKUP(D49,'[3]К. по місяцям 11.25-10.26  '!B47:E133,4,0)</f>
        <v>112268.89855730315</v>
      </c>
      <c r="Z49" s="401">
        <f t="shared" si="6"/>
        <v>25459.592092540028</v>
      </c>
      <c r="AA49" s="402">
        <f t="shared" si="7"/>
        <v>25459.592092540028</v>
      </c>
      <c r="AB49" s="403">
        <f t="shared" si="8"/>
        <v>0</v>
      </c>
      <c r="AC49" s="404" t="s">
        <v>2574</v>
      </c>
      <c r="AD49" s="405">
        <f>VLOOKUP(D49,'[3]ПО 11-12,2021, 1-2.2022'!C48:AGU134,868,0)/1.2</f>
        <v>687.7959692028985</v>
      </c>
      <c r="AE49" s="404"/>
      <c r="AF49" s="406">
        <v>121551.96</v>
      </c>
      <c r="AG49" s="407"/>
      <c r="AH49" s="408">
        <f>-VLOOKUP(D49,'[3]ПО 11-12.2020, 01-10.2021'!C48:AHG134,889,0)</f>
        <v>2177.9273262906499</v>
      </c>
      <c r="AJ49" s="409">
        <f t="shared" si="9"/>
        <v>328692.55599999998</v>
      </c>
      <c r="AK49" s="410">
        <f t="shared" si="10"/>
        <v>303232.96390745998</v>
      </c>
      <c r="AL49" s="411">
        <f t="shared" si="11"/>
        <v>25459.592092539999</v>
      </c>
    </row>
    <row r="50" spans="1:39" ht="23.25" outlineLevel="1" x14ac:dyDescent="0.25">
      <c r="A50" s="385">
        <v>42</v>
      </c>
      <c r="B50" s="386" t="s">
        <v>2572</v>
      </c>
      <c r="C50" s="413">
        <v>9</v>
      </c>
      <c r="D50" s="414" t="s">
        <v>750</v>
      </c>
      <c r="E50" s="389">
        <v>4089.57</v>
      </c>
      <c r="F50" s="390">
        <v>71246.015499999994</v>
      </c>
      <c r="G50" s="390">
        <v>5966.4815389152827</v>
      </c>
      <c r="H50" s="391">
        <f t="shared" si="1"/>
        <v>65279.533961084715</v>
      </c>
      <c r="I50" s="392">
        <v>62010.467399999994</v>
      </c>
      <c r="J50" s="392">
        <v>131221.52443922593</v>
      </c>
      <c r="K50" s="393">
        <f t="shared" si="2"/>
        <v>-69211.05703922594</v>
      </c>
      <c r="L50" s="394">
        <v>74378.0052</v>
      </c>
      <c r="M50" s="395">
        <v>102748.81031756203</v>
      </c>
      <c r="N50" s="396">
        <f t="shared" si="3"/>
        <v>-28370.805117562035</v>
      </c>
      <c r="O50" s="396">
        <v>74378.0052</v>
      </c>
      <c r="P50" s="396">
        <v>60850.006504599645</v>
      </c>
      <c r="Q50" s="396">
        <f t="shared" si="4"/>
        <v>13527.998695400354</v>
      </c>
      <c r="R50" s="396">
        <v>119724.65570999998</v>
      </c>
      <c r="S50" s="396">
        <v>45532.156117860548</v>
      </c>
      <c r="T50" s="396">
        <f t="shared" si="0"/>
        <v>74192.499592139429</v>
      </c>
      <c r="U50" s="397">
        <v>10008.81</v>
      </c>
      <c r="V50" s="398">
        <f>VLOOKUP(D50,'[3]К. по місяцям 11.25-10.26  '!B48:C134,2,0)</f>
        <v>127555.25999999997</v>
      </c>
      <c r="W50" s="399" t="s">
        <v>2573</v>
      </c>
      <c r="X50" s="400">
        <f t="shared" si="5"/>
        <v>182973.43009183649</v>
      </c>
      <c r="Y50" s="400">
        <f>VLOOKUP(D50,'[3]К. по місяцям 11.25-10.26  '!B48:E134,4,0)</f>
        <v>54620.434500491167</v>
      </c>
      <c r="Z50" s="401">
        <f t="shared" si="6"/>
        <v>128352.99559134533</v>
      </c>
      <c r="AA50" s="402">
        <f t="shared" si="7"/>
        <v>128352.99559134533</v>
      </c>
      <c r="AB50" s="403">
        <f t="shared" si="8"/>
        <v>0</v>
      </c>
      <c r="AC50" s="404" t="s">
        <v>2574</v>
      </c>
      <c r="AD50" s="405">
        <f>VLOOKUP(D50,'[3]ПО 11-12,2021, 1-2.2022'!C49:AGU135,868,0)/1.2</f>
        <v>687.7959692028985</v>
      </c>
      <c r="AE50" s="404"/>
      <c r="AF50" s="406">
        <v>58898.070000000007</v>
      </c>
      <c r="AG50" s="407"/>
      <c r="AH50" s="408">
        <f>-VLOOKUP(D50,'[3]ПО 11-12.2020, 01-10.2021'!C49:AHG135,889,0)</f>
        <v>-46254.623961360921</v>
      </c>
      <c r="AJ50" s="409">
        <f t="shared" si="9"/>
        <v>529292.40900999994</v>
      </c>
      <c r="AK50" s="410">
        <f t="shared" si="10"/>
        <v>400939.41341865459</v>
      </c>
      <c r="AL50" s="411">
        <f t="shared" si="11"/>
        <v>128352.99559134536</v>
      </c>
    </row>
    <row r="51" spans="1:39" s="9" customFormat="1" ht="23.25" outlineLevel="1" x14ac:dyDescent="0.25">
      <c r="A51" s="436">
        <v>43</v>
      </c>
      <c r="B51" s="386" t="s">
        <v>2572</v>
      </c>
      <c r="C51" s="422">
        <v>9</v>
      </c>
      <c r="D51" s="414" t="s">
        <v>751</v>
      </c>
      <c r="E51" s="389">
        <v>4256.12</v>
      </c>
      <c r="F51" s="390">
        <v>75246.070000000007</v>
      </c>
      <c r="G51" s="390">
        <v>25321.264699626314</v>
      </c>
      <c r="H51" s="424">
        <f t="shared" si="1"/>
        <v>49924.805300373693</v>
      </c>
      <c r="I51" s="425">
        <v>67876.600000000006</v>
      </c>
      <c r="J51" s="425">
        <v>123196.56163492578</v>
      </c>
      <c r="K51" s="426">
        <f t="shared" si="2"/>
        <v>-55319.96163492577</v>
      </c>
      <c r="L51" s="427">
        <v>81451.920000000027</v>
      </c>
      <c r="M51" s="428">
        <v>32189.752454907008</v>
      </c>
      <c r="N51" s="396">
        <f t="shared" si="3"/>
        <v>49262.16754509302</v>
      </c>
      <c r="O51" s="396">
        <v>81451.920000000027</v>
      </c>
      <c r="P51" s="396">
        <v>204042.82713483126</v>
      </c>
      <c r="Q51" s="396">
        <f t="shared" si="4"/>
        <v>-122590.90713483123</v>
      </c>
      <c r="R51" s="396">
        <v>95719.306000000011</v>
      </c>
      <c r="S51" s="396">
        <v>51375.790486418628</v>
      </c>
      <c r="T51" s="396">
        <f t="shared" si="0"/>
        <v>44343.515513581384</v>
      </c>
      <c r="U51" s="397">
        <v>7986.6</v>
      </c>
      <c r="V51" s="398">
        <f>VLOOKUP(D51,'[3]К. по місяцям 11.25-10.26  '!B49:C135,2,0)</f>
        <v>101501.45999999999</v>
      </c>
      <c r="W51" s="399" t="s">
        <v>2573</v>
      </c>
      <c r="X51" s="400">
        <f t="shared" si="5"/>
        <v>67121.079589291097</v>
      </c>
      <c r="Y51" s="400">
        <f>VLOOKUP(D51,'[3]К. по місяцям 11.25-10.26  '!B49:E135,4,0)</f>
        <v>55488.9649991837</v>
      </c>
      <c r="Z51" s="429">
        <f>X51-Y51</f>
        <v>11632.114590107398</v>
      </c>
      <c r="AA51" s="402">
        <f t="shared" si="7"/>
        <v>11632.114590107398</v>
      </c>
      <c r="AB51" s="403">
        <f t="shared" si="8"/>
        <v>0</v>
      </c>
      <c r="AC51" s="404" t="s">
        <v>2574</v>
      </c>
      <c r="AD51" s="405">
        <f>VLOOKUP(D51,'[3]ПО 11-12,2021, 1-2.2022'!C50:AGU136,868,0)/1.2</f>
        <v>687.7959692028985</v>
      </c>
      <c r="AE51" s="404"/>
      <c r="AF51" s="406">
        <v>55405.840000000004</v>
      </c>
      <c r="AG51" s="420"/>
      <c r="AH51" s="408">
        <f>-VLOOKUP(D51,'[3]ПО 11-12.2020, 01-10.2021'!C50:AHG136,889,0)</f>
        <v>-260963.7975535428</v>
      </c>
      <c r="AJ51" s="409">
        <f t="shared" si="9"/>
        <v>503247.27600000007</v>
      </c>
      <c r="AK51" s="410">
        <f t="shared" si="10"/>
        <v>491615.16140989267</v>
      </c>
      <c r="AL51" s="431">
        <f t="shared" si="11"/>
        <v>11632.114590107405</v>
      </c>
      <c r="AM51" s="437">
        <f>G51+J51+M51+Y51+P51</f>
        <v>440239.37092347402</v>
      </c>
    </row>
    <row r="52" spans="1:39" ht="29.25" customHeight="1" x14ac:dyDescent="0.25">
      <c r="A52" s="412">
        <v>44</v>
      </c>
      <c r="B52" s="386" t="s">
        <v>2572</v>
      </c>
      <c r="C52" s="413">
        <v>9</v>
      </c>
      <c r="D52" s="414" t="s">
        <v>752</v>
      </c>
      <c r="E52" s="389">
        <v>7631.56</v>
      </c>
      <c r="F52" s="390">
        <v>138605.75</v>
      </c>
      <c r="G52" s="390">
        <v>117446.90915970312</v>
      </c>
      <c r="H52" s="391">
        <f t="shared" si="1"/>
        <v>21158.840840296878</v>
      </c>
      <c r="I52" s="392">
        <v>122983.15749999997</v>
      </c>
      <c r="J52" s="392">
        <v>269294.6180683116</v>
      </c>
      <c r="K52" s="393">
        <f t="shared" si="2"/>
        <v>-146311.46056831162</v>
      </c>
      <c r="L52" s="394">
        <v>147531.24000000002</v>
      </c>
      <c r="M52" s="395">
        <v>91530.374756479141</v>
      </c>
      <c r="N52" s="396">
        <f t="shared" si="3"/>
        <v>56000.865243520879</v>
      </c>
      <c r="O52" s="396">
        <v>147531.24000000002</v>
      </c>
      <c r="P52" s="396">
        <v>94796.931779351609</v>
      </c>
      <c r="Q52" s="396">
        <f t="shared" si="4"/>
        <v>52734.30822064841</v>
      </c>
      <c r="R52" s="396">
        <v>214294.76199999996</v>
      </c>
      <c r="S52" s="396">
        <v>126601.50610161197</v>
      </c>
      <c r="T52" s="396">
        <f t="shared" si="0"/>
        <v>87693.255898387986</v>
      </c>
      <c r="U52" s="398">
        <v>17904.650000000001</v>
      </c>
      <c r="V52" s="398">
        <f>VLOOKUP(D52,'[3]К. по місяцям 11.25-10.26  '!B50:C136,2,0)</f>
        <v>224932.19999999995</v>
      </c>
      <c r="W52" s="399" t="s">
        <v>2573</v>
      </c>
      <c r="X52" s="400">
        <f t="shared" si="5"/>
        <v>296208.00963454251</v>
      </c>
      <c r="Y52" s="400">
        <f>VLOOKUP(D52,'[3]К. по місяцям 11.25-10.26  '!B50:E136,4,0)</f>
        <v>105974.93686122558</v>
      </c>
      <c r="Z52" s="401">
        <f t="shared" si="6"/>
        <v>190233.07277331693</v>
      </c>
      <c r="AA52" s="402">
        <f t="shared" si="7"/>
        <v>190233.07277331693</v>
      </c>
      <c r="AB52" s="403">
        <f t="shared" si="8"/>
        <v>0</v>
      </c>
      <c r="AC52" s="404" t="s">
        <v>2574</v>
      </c>
      <c r="AD52" s="405">
        <f>VLOOKUP(D52,'[3]ПО 11-12,2021, 1-2.2022'!C51:AGU137,868,0)/1.2</f>
        <v>687.7959692028985</v>
      </c>
      <c r="AE52" s="404"/>
      <c r="AF52" s="406">
        <v>77121.139999999985</v>
      </c>
      <c r="AG52" s="407"/>
      <c r="AH52" s="408">
        <f>-VLOOKUP(D52,'[3]ПО 11-12.2020, 01-10.2021'!C51:AHG137,889,0)</f>
        <v>215401.70420188014</v>
      </c>
      <c r="AJ52" s="409">
        <f t="shared" si="9"/>
        <v>995878.34949999989</v>
      </c>
      <c r="AK52" s="410">
        <f t="shared" si="10"/>
        <v>805645.2767266829</v>
      </c>
      <c r="AL52" s="411">
        <f t="shared" si="11"/>
        <v>190233.07277331699</v>
      </c>
    </row>
    <row r="53" spans="1:39" s="9" customFormat="1" ht="23.25" outlineLevel="1" x14ac:dyDescent="0.25">
      <c r="A53" s="436">
        <v>45</v>
      </c>
      <c r="B53" s="386" t="s">
        <v>2572</v>
      </c>
      <c r="C53" s="422">
        <v>9</v>
      </c>
      <c r="D53" s="414" t="s">
        <v>753</v>
      </c>
      <c r="E53" s="389">
        <v>4289.0600000000004</v>
      </c>
      <c r="F53" s="390">
        <v>78971.010000000009</v>
      </c>
      <c r="G53" s="438">
        <f>25281.2657883345+1778.77-349.26</f>
        <v>26710.7757883345</v>
      </c>
      <c r="H53" s="424">
        <f t="shared" si="1"/>
        <v>52260.234211665505</v>
      </c>
      <c r="I53" s="425">
        <v>71426.500000000015</v>
      </c>
      <c r="J53" s="425">
        <v>75969.701115605654</v>
      </c>
      <c r="K53" s="426">
        <f t="shared" si="2"/>
        <v>-4543.2011156056396</v>
      </c>
      <c r="L53" s="427">
        <v>85711.799999999988</v>
      </c>
      <c r="M53" s="428">
        <v>56333.581208078118</v>
      </c>
      <c r="N53" s="396">
        <f t="shared" si="3"/>
        <v>29378.21879192187</v>
      </c>
      <c r="O53" s="396">
        <v>85711.799999999988</v>
      </c>
      <c r="P53" s="396">
        <v>42653.143764206208</v>
      </c>
      <c r="Q53" s="396">
        <f t="shared" si="4"/>
        <v>43058.65623579378</v>
      </c>
      <c r="R53" s="396">
        <v>144188.63800000001</v>
      </c>
      <c r="S53" s="396">
        <v>179258.5584478938</v>
      </c>
      <c r="T53" s="396">
        <f t="shared" si="0"/>
        <v>-35069.92044789379</v>
      </c>
      <c r="U53" s="397">
        <v>12056.67</v>
      </c>
      <c r="V53" s="398">
        <f>VLOOKUP(D53,'[3]К. по місяцям 11.25-10.26  '!B51:C137,2,0)</f>
        <v>154971.18</v>
      </c>
      <c r="W53" s="399" t="s">
        <v>2573</v>
      </c>
      <c r="X53" s="400">
        <f t="shared" si="5"/>
        <v>240055.1676758817</v>
      </c>
      <c r="Y53" s="400">
        <f>VLOOKUP(D53,'[3]К. по місяцям 11.25-10.26  '!B51:E137,4,0)</f>
        <v>85824.877115581839</v>
      </c>
      <c r="Z53" s="429">
        <f t="shared" si="6"/>
        <v>154230.29056029988</v>
      </c>
      <c r="AA53" s="402">
        <f t="shared" si="7"/>
        <v>154230.29056029988</v>
      </c>
      <c r="AB53" s="430">
        <f t="shared" si="8"/>
        <v>0</v>
      </c>
      <c r="AC53" s="404" t="s">
        <v>2574</v>
      </c>
      <c r="AD53" s="405">
        <f>VLOOKUP(D53,'[3]ПО 11-12,2021, 1-2.2022'!C52:AGU138,868,0)/1.2</f>
        <v>687.7959692028985</v>
      </c>
      <c r="AE53" s="404"/>
      <c r="AF53" s="406">
        <v>88975.29</v>
      </c>
      <c r="AG53" s="420"/>
      <c r="AH53" s="408">
        <f>-VLOOKUP(D53,'[3]ПО 11-12.2020, 01-10.2021'!C52:AHG138,889,0)</f>
        <v>-3214.1181251219823</v>
      </c>
      <c r="AJ53" s="409">
        <f t="shared" si="9"/>
        <v>620980.92799999996</v>
      </c>
      <c r="AK53" s="410">
        <f t="shared" si="10"/>
        <v>466750.63743970008</v>
      </c>
      <c r="AL53" s="431">
        <f t="shared" si="11"/>
        <v>154230.29056029988</v>
      </c>
    </row>
    <row r="54" spans="1:39" ht="23.25" outlineLevel="1" x14ac:dyDescent="0.25">
      <c r="A54" s="385">
        <v>46</v>
      </c>
      <c r="B54" s="386" t="s">
        <v>2572</v>
      </c>
      <c r="C54" s="413">
        <v>5</v>
      </c>
      <c r="D54" s="414" t="s">
        <v>754</v>
      </c>
      <c r="E54" s="389">
        <v>2874.39</v>
      </c>
      <c r="F54" s="390">
        <v>55101.26</v>
      </c>
      <c r="G54" s="390">
        <v>47021.663005652466</v>
      </c>
      <c r="H54" s="391">
        <f t="shared" si="1"/>
        <v>8079.5969943475357</v>
      </c>
      <c r="I54" s="392">
        <v>39313.099999999991</v>
      </c>
      <c r="J54" s="392">
        <v>6321.3375210545355</v>
      </c>
      <c r="K54" s="393">
        <f t="shared" si="2"/>
        <v>32991.762478945457</v>
      </c>
      <c r="L54" s="394">
        <v>47175.719999999994</v>
      </c>
      <c r="M54" s="395">
        <v>83146.106909332579</v>
      </c>
      <c r="N54" s="396">
        <f t="shared" si="3"/>
        <v>-35970.386909332585</v>
      </c>
      <c r="O54" s="396">
        <v>47175.719999999994</v>
      </c>
      <c r="P54" s="396">
        <v>54047.94968665683</v>
      </c>
      <c r="Q54" s="396">
        <f t="shared" si="4"/>
        <v>-6872.2296866568358</v>
      </c>
      <c r="R54" s="396">
        <v>80751.569999999978</v>
      </c>
      <c r="S54" s="396">
        <v>32422.495252500525</v>
      </c>
      <c r="T54" s="396">
        <f t="shared" si="0"/>
        <v>48329.074747499457</v>
      </c>
      <c r="U54" s="397">
        <v>6752.8099999999995</v>
      </c>
      <c r="V54" s="398">
        <f>VLOOKUP(D54,'[3]К. по місяцям 11.25-10.26  '!B52:C138,2,0)</f>
        <v>86790.48</v>
      </c>
      <c r="W54" s="399" t="s">
        <v>2573</v>
      </c>
      <c r="X54" s="400">
        <f t="shared" si="5"/>
        <v>133348.29762480303</v>
      </c>
      <c r="Y54" s="400">
        <f>VLOOKUP(D54,'[3]К. по місяцям 11.25-10.26  '!B52:E138,4,0)</f>
        <v>23888.058909537878</v>
      </c>
      <c r="Z54" s="401">
        <f t="shared" si="6"/>
        <v>109460.23871526515</v>
      </c>
      <c r="AA54" s="402">
        <f t="shared" si="7"/>
        <v>109460.23871526515</v>
      </c>
      <c r="AB54" s="403">
        <f t="shared" si="8"/>
        <v>0</v>
      </c>
      <c r="AC54" s="404" t="s">
        <v>2574</v>
      </c>
      <c r="AD54" s="405">
        <f>VLOOKUP(D54,'[3]ПО 11-12,2021, 1-2.2022'!C53:AGU139,868,0)/1.2</f>
        <v>687.7959692028985</v>
      </c>
      <c r="AE54" s="404"/>
      <c r="AF54" s="406">
        <v>68800.070000000007</v>
      </c>
      <c r="AG54" s="407"/>
      <c r="AH54" s="408">
        <f>-VLOOKUP(D54,'[3]ПО 11-12.2020, 01-10.2021'!C53:AHG139,889,0)</f>
        <v>114267.69026254956</v>
      </c>
      <c r="AJ54" s="409">
        <f t="shared" si="9"/>
        <v>356307.85</v>
      </c>
      <c r="AK54" s="410">
        <f t="shared" si="10"/>
        <v>246847.6112847348</v>
      </c>
      <c r="AL54" s="411">
        <f t="shared" si="11"/>
        <v>109460.23871526518</v>
      </c>
    </row>
    <row r="55" spans="1:39" ht="23.25" outlineLevel="1" x14ac:dyDescent="0.25">
      <c r="A55" s="412">
        <v>47</v>
      </c>
      <c r="B55" s="386" t="s">
        <v>2572</v>
      </c>
      <c r="C55" s="413">
        <v>5</v>
      </c>
      <c r="D55" s="414" t="s">
        <v>755</v>
      </c>
      <c r="E55" s="389">
        <v>4589.1000000000004</v>
      </c>
      <c r="F55" s="390">
        <v>72843.22</v>
      </c>
      <c r="G55" s="390">
        <v>72893.468602820183</v>
      </c>
      <c r="H55" s="391">
        <f t="shared" si="1"/>
        <v>-50.248602820181986</v>
      </c>
      <c r="I55" s="392">
        <v>52122.9</v>
      </c>
      <c r="J55" s="392">
        <v>44907.025233344815</v>
      </c>
      <c r="K55" s="393">
        <f t="shared" si="2"/>
        <v>7215.8747666551862</v>
      </c>
      <c r="L55" s="394">
        <v>62547.48</v>
      </c>
      <c r="M55" s="395">
        <v>54974.888269348703</v>
      </c>
      <c r="N55" s="396">
        <f t="shared" si="3"/>
        <v>7572.5917306513002</v>
      </c>
      <c r="O55" s="396">
        <v>62547.48</v>
      </c>
      <c r="P55" s="396">
        <v>57118.999828916603</v>
      </c>
      <c r="Q55" s="396">
        <f t="shared" si="4"/>
        <v>5428.4801710833999</v>
      </c>
      <c r="R55" s="396">
        <v>114176.10600000001</v>
      </c>
      <c r="S55" s="396">
        <v>34534.633775306109</v>
      </c>
      <c r="T55" s="396">
        <f t="shared" si="0"/>
        <v>79641.472224693905</v>
      </c>
      <c r="U55" s="397">
        <v>9550.83</v>
      </c>
      <c r="V55" s="398">
        <f>VLOOKUP(D55,'[3]К. по місяцям 11.25-10.26  '!B53:C139,2,0)</f>
        <v>123432</v>
      </c>
      <c r="W55" s="399" t="s">
        <v>2573</v>
      </c>
      <c r="X55" s="400">
        <f t="shared" si="5"/>
        <v>223240.1702902636</v>
      </c>
      <c r="Y55" s="400">
        <f>VLOOKUP(D55,'[3]К. по місяцям 11.25-10.26  '!B53:E139,4,0)</f>
        <v>231881.05684988905</v>
      </c>
      <c r="Z55" s="401">
        <f t="shared" si="6"/>
        <v>-8640.8865596254473</v>
      </c>
      <c r="AA55" s="402">
        <f t="shared" si="7"/>
        <v>0</v>
      </c>
      <c r="AB55" s="403">
        <f t="shared" si="8"/>
        <v>-8640.8865596254473</v>
      </c>
      <c r="AC55" s="404" t="s">
        <v>2574</v>
      </c>
      <c r="AD55" s="405">
        <f>VLOOKUP(D55,'[3]ПО 11-12,2021, 1-2.2022'!C54:AGU140,868,0)/1.2</f>
        <v>687.7959692028985</v>
      </c>
      <c r="AE55" s="404"/>
      <c r="AF55" s="406">
        <v>45376.899999999994</v>
      </c>
      <c r="AG55" s="407"/>
      <c r="AH55" s="408">
        <f>-VLOOKUP(D55,'[3]ПО 11-12.2020, 01-10.2021'!C54:AHG140,889,0)</f>
        <v>-53072.545795373851</v>
      </c>
      <c r="AJ55" s="409">
        <f t="shared" si="9"/>
        <v>487669.18599999999</v>
      </c>
      <c r="AK55" s="410">
        <f t="shared" si="10"/>
        <v>496310.07255962549</v>
      </c>
      <c r="AL55" s="411">
        <f t="shared" si="11"/>
        <v>-8640.8865596255055</v>
      </c>
    </row>
    <row r="56" spans="1:39" ht="23.25" outlineLevel="1" x14ac:dyDescent="0.25">
      <c r="A56" s="385">
        <v>48</v>
      </c>
      <c r="B56" s="386" t="s">
        <v>2572</v>
      </c>
      <c r="C56" s="413">
        <v>3</v>
      </c>
      <c r="D56" s="414" t="s">
        <v>756</v>
      </c>
      <c r="E56" s="389">
        <v>516.1</v>
      </c>
      <c r="F56" s="390">
        <v>6869.01</v>
      </c>
      <c r="G56" s="390">
        <v>0</v>
      </c>
      <c r="H56" s="391">
        <f t="shared" si="1"/>
        <v>6869.01</v>
      </c>
      <c r="I56" s="392">
        <v>6788.7</v>
      </c>
      <c r="J56" s="392">
        <v>0</v>
      </c>
      <c r="K56" s="393">
        <f t="shared" si="2"/>
        <v>6788.7</v>
      </c>
      <c r="L56" s="394">
        <v>8146.44</v>
      </c>
      <c r="M56" s="395">
        <v>1906.2037325843185</v>
      </c>
      <c r="N56" s="396">
        <f t="shared" si="3"/>
        <v>6240.2362674156811</v>
      </c>
      <c r="O56" s="396">
        <v>8146.44</v>
      </c>
      <c r="P56" s="396">
        <v>76673.355307315665</v>
      </c>
      <c r="Q56" s="396">
        <f t="shared" si="4"/>
        <v>-68526.915307315663</v>
      </c>
      <c r="R56" s="396">
        <v>5186.9100000000008</v>
      </c>
      <c r="S56" s="396">
        <v>31491.054436414062</v>
      </c>
      <c r="T56" s="396">
        <f t="shared" si="0"/>
        <v>-26304.144436414063</v>
      </c>
      <c r="U56" s="397">
        <v>430.17</v>
      </c>
      <c r="V56" s="398">
        <f>VLOOKUP(D56,'[3]К. по місяцям 11.25-10.26  '!B54:C140,2,0)</f>
        <v>7611.1200000000008</v>
      </c>
      <c r="W56" s="399" t="s">
        <v>2573</v>
      </c>
      <c r="X56" s="400">
        <f t="shared" si="5"/>
        <v>-67321.993476314034</v>
      </c>
      <c r="Y56" s="400">
        <f>VLOOKUP(D56,'[3]К. по місяцям 11.25-10.26  '!B54:E140,4,0)</f>
        <v>27011.897250872276</v>
      </c>
      <c r="Z56" s="401">
        <f t="shared" si="6"/>
        <v>-94333.890727186314</v>
      </c>
      <c r="AA56" s="402">
        <f t="shared" si="7"/>
        <v>0</v>
      </c>
      <c r="AB56" s="403">
        <f t="shared" si="8"/>
        <v>-94333.890727186314</v>
      </c>
      <c r="AC56" s="404"/>
      <c r="AD56" s="405">
        <f>VLOOKUP(D56,'[3]ПО 11-12,2021, 1-2.2022'!C55:AGU141,868,0)/1.2</f>
        <v>187.79596920289856</v>
      </c>
      <c r="AE56" s="404"/>
      <c r="AF56" s="406">
        <v>10069.51</v>
      </c>
      <c r="AG56" s="407"/>
      <c r="AH56" s="408">
        <f>-VLOOKUP(D56,'[3]ПО 11-12.2020, 01-10.2021'!C55:AHG141,889,0)</f>
        <v>-170340.29322257638</v>
      </c>
      <c r="AJ56" s="409">
        <f t="shared" si="9"/>
        <v>42748.62</v>
      </c>
      <c r="AK56" s="410">
        <f t="shared" si="10"/>
        <v>137082.51072718631</v>
      </c>
      <c r="AL56" s="411">
        <f t="shared" si="11"/>
        <v>-94333.890727186314</v>
      </c>
    </row>
    <row r="57" spans="1:39" ht="23.25" outlineLevel="1" x14ac:dyDescent="0.25">
      <c r="A57" s="385">
        <v>49</v>
      </c>
      <c r="B57" s="386" t="s">
        <v>2572</v>
      </c>
      <c r="C57" s="413">
        <v>8</v>
      </c>
      <c r="D57" s="414" t="s">
        <v>757</v>
      </c>
      <c r="E57" s="389">
        <v>5817.77</v>
      </c>
      <c r="F57" s="390">
        <v>82415.243750000009</v>
      </c>
      <c r="G57" s="390">
        <v>99967.518196342135</v>
      </c>
      <c r="H57" s="391">
        <f t="shared" si="1"/>
        <v>-17552.274446342126</v>
      </c>
      <c r="I57" s="392">
        <v>61548.944380000015</v>
      </c>
      <c r="J57" s="392">
        <v>84634.572095419368</v>
      </c>
      <c r="K57" s="393">
        <f t="shared" si="2"/>
        <v>-23085.627715419352</v>
      </c>
      <c r="L57" s="394">
        <v>73747.065000000002</v>
      </c>
      <c r="M57" s="395">
        <v>68010.224870169681</v>
      </c>
      <c r="N57" s="396">
        <f t="shared" si="3"/>
        <v>5736.8401298303215</v>
      </c>
      <c r="O57" s="396">
        <v>73747.065000000002</v>
      </c>
      <c r="P57" s="396">
        <v>50138.652999104306</v>
      </c>
      <c r="Q57" s="396">
        <f t="shared" si="4"/>
        <v>23608.412000895696</v>
      </c>
      <c r="R57" s="396">
        <v>110656.35787499996</v>
      </c>
      <c r="S57" s="396">
        <v>53569.717589909909</v>
      </c>
      <c r="T57" s="396">
        <f t="shared" si="0"/>
        <v>57086.640285090049</v>
      </c>
      <c r="U57" s="397">
        <v>9247.2099999999991</v>
      </c>
      <c r="V57" s="398">
        <f>VLOOKUP(D57,'[3]К. по місяцям 11.25-10.26  '!B55:C141,2,0)</f>
        <v>112828.20000000001</v>
      </c>
      <c r="W57" s="399" t="s">
        <v>2573</v>
      </c>
      <c r="X57" s="400">
        <f t="shared" si="5"/>
        <v>158622.19025405461</v>
      </c>
      <c r="Y57" s="400">
        <f>VLOOKUP(D57,'[3]К. по місяцям 11.25-10.26  '!B55:E141,4,0)</f>
        <v>50682.922841518492</v>
      </c>
      <c r="Z57" s="401">
        <f t="shared" si="6"/>
        <v>107939.26741253612</v>
      </c>
      <c r="AA57" s="402">
        <f t="shared" si="7"/>
        <v>107939.26741253612</v>
      </c>
      <c r="AB57" s="403">
        <f t="shared" si="8"/>
        <v>0</v>
      </c>
      <c r="AC57" s="404" t="s">
        <v>2574</v>
      </c>
      <c r="AD57" s="405">
        <f>VLOOKUP(D57,'[3]ПО 11-12,2021, 1-2.2022'!C56:AGU142,868,0)/1.2</f>
        <v>687.7959692028985</v>
      </c>
      <c r="AE57" s="404"/>
      <c r="AF57" s="406">
        <v>51265.239999999991</v>
      </c>
      <c r="AG57" s="407"/>
      <c r="AH57" s="408">
        <f>-VLOOKUP(D57,'[3]ПО 11-12.2020, 01-10.2021'!C56:AHG142,889,0)</f>
        <v>8248.2635728634777</v>
      </c>
      <c r="AJ57" s="409">
        <f t="shared" si="9"/>
        <v>514942.87600499997</v>
      </c>
      <c r="AK57" s="410">
        <f t="shared" si="10"/>
        <v>407003.60859246389</v>
      </c>
      <c r="AL57" s="411">
        <f t="shared" si="11"/>
        <v>107939.26741253608</v>
      </c>
    </row>
    <row r="58" spans="1:39" ht="23.25" outlineLevel="1" x14ac:dyDescent="0.25">
      <c r="A58" s="385">
        <v>50</v>
      </c>
      <c r="B58" s="386" t="s">
        <v>2572</v>
      </c>
      <c r="C58" s="413">
        <v>13</v>
      </c>
      <c r="D58" s="414" t="s">
        <v>758</v>
      </c>
      <c r="E58" s="389">
        <v>4258.6000000000004</v>
      </c>
      <c r="F58" s="390">
        <v>88438.140000000014</v>
      </c>
      <c r="G58" s="438">
        <f>28098.4323950606-1778.77+349.26</f>
        <v>26668.922395060599</v>
      </c>
      <c r="H58" s="391">
        <f t="shared" si="1"/>
        <v>61769.217604939418</v>
      </c>
      <c r="I58" s="392">
        <v>85978.900000000009</v>
      </c>
      <c r="J58" s="392">
        <v>9256.1473965278856</v>
      </c>
      <c r="K58" s="393">
        <f t="shared" si="2"/>
        <v>76722.752603472123</v>
      </c>
      <c r="L58" s="394">
        <v>103174.68000000001</v>
      </c>
      <c r="M58" s="395">
        <v>23113.160471273106</v>
      </c>
      <c r="N58" s="396">
        <f t="shared" si="3"/>
        <v>80061.519528726902</v>
      </c>
      <c r="O58" s="396">
        <v>103174.68000000001</v>
      </c>
      <c r="P58" s="396">
        <v>335859.31855770783</v>
      </c>
      <c r="Q58" s="396">
        <f t="shared" si="4"/>
        <v>-232684.63855770783</v>
      </c>
      <c r="R58" s="396">
        <v>120627.22000000002</v>
      </c>
      <c r="S58" s="396">
        <v>52784.013567605187</v>
      </c>
      <c r="T58" s="396">
        <f t="shared" si="0"/>
        <v>67843.206432394829</v>
      </c>
      <c r="U58" s="397">
        <v>10064.49</v>
      </c>
      <c r="V58" s="398">
        <f>VLOOKUP(D58,'[3]К. по місяцям 11.25-10.26  '!B56:C142,2,0)</f>
        <v>128250.77999999998</v>
      </c>
      <c r="W58" s="399" t="s">
        <v>2573</v>
      </c>
      <c r="X58" s="400">
        <f t="shared" si="5"/>
        <v>181962.83761182541</v>
      </c>
      <c r="Y58" s="400">
        <f>VLOOKUP(D58,'[3]К. по місяцям 11.25-10.26  '!B56:E142,4,0)</f>
        <v>47390.693164299155</v>
      </c>
      <c r="Z58" s="401">
        <f t="shared" si="6"/>
        <v>134572.14444752625</v>
      </c>
      <c r="AA58" s="402">
        <f t="shared" si="7"/>
        <v>134572.14444752625</v>
      </c>
      <c r="AB58" s="403">
        <f t="shared" si="8"/>
        <v>0</v>
      </c>
      <c r="AC58" s="404" t="s">
        <v>2574</v>
      </c>
      <c r="AD58" s="405">
        <f>VLOOKUP(D58,'[3]ПО 11-12,2021, 1-2.2022'!C57:AGU143,868,0)/1.2</f>
        <v>687.7959692028985</v>
      </c>
      <c r="AE58" s="404"/>
      <c r="AF58" s="406">
        <v>13101.800000000003</v>
      </c>
      <c r="AG58" s="407"/>
      <c r="AH58" s="408">
        <f>-VLOOKUP(D58,'[3]ПО 11-12.2020, 01-10.2021'!C57:AHG143,889,0)</f>
        <v>150814.01638499537</v>
      </c>
      <c r="AJ58" s="409">
        <f t="shared" si="9"/>
        <v>629644.4</v>
      </c>
      <c r="AK58" s="410">
        <f>G58+J58+M58+Y58+P58+S58</f>
        <v>495072.25555247371</v>
      </c>
      <c r="AL58" s="411">
        <f t="shared" si="11"/>
        <v>134572.14444752631</v>
      </c>
    </row>
    <row r="59" spans="1:39" ht="23.25" outlineLevel="1" x14ac:dyDescent="0.25">
      <c r="A59" s="412">
        <v>51</v>
      </c>
      <c r="B59" s="386" t="s">
        <v>2572</v>
      </c>
      <c r="C59" s="413">
        <v>5</v>
      </c>
      <c r="D59" s="414" t="s">
        <v>759</v>
      </c>
      <c r="E59" s="389">
        <v>3036.5299999999997</v>
      </c>
      <c r="F59" s="390">
        <v>36825.697500000002</v>
      </c>
      <c r="G59" s="438">
        <f>59495.9424082607-1.43</f>
        <v>59494.5124082607</v>
      </c>
      <c r="H59" s="391">
        <f t="shared" si="1"/>
        <v>-22668.814908260698</v>
      </c>
      <c r="I59" s="392">
        <v>21822.440500000001</v>
      </c>
      <c r="J59" s="392">
        <v>19958.571285091188</v>
      </c>
      <c r="K59" s="393">
        <f t="shared" si="2"/>
        <v>1863.8692149088129</v>
      </c>
      <c r="L59" s="394">
        <v>26053.337999999992</v>
      </c>
      <c r="M59" s="395">
        <v>36192.533018846851</v>
      </c>
      <c r="N59" s="396">
        <f t="shared" si="3"/>
        <v>-10139.195018846858</v>
      </c>
      <c r="O59" s="396">
        <v>26053.337999999992</v>
      </c>
      <c r="P59" s="396">
        <v>16337.494310263162</v>
      </c>
      <c r="Q59" s="396">
        <f t="shared" si="4"/>
        <v>9715.8436897368301</v>
      </c>
      <c r="R59" s="396">
        <v>37139.479150000006</v>
      </c>
      <c r="S59" s="396">
        <v>49405.354210587808</v>
      </c>
      <c r="T59" s="396">
        <f t="shared" si="0"/>
        <v>-12265.875060587801</v>
      </c>
      <c r="U59" s="397">
        <v>3102.72</v>
      </c>
      <c r="V59" s="398">
        <f>VLOOKUP(D59,'[3]К. по місяцям 11.25-10.26  '!B57:C143,2,0)</f>
        <v>39187.499999999993</v>
      </c>
      <c r="W59" s="399" t="s">
        <v>2573</v>
      </c>
      <c r="X59" s="400">
        <f t="shared" si="5"/>
        <v>5693.3279169502784</v>
      </c>
      <c r="Y59" s="400">
        <f>VLOOKUP(D59,'[3]К. по місяцям 11.25-10.26  '!B57:E143,4,0)</f>
        <v>13712.31470541918</v>
      </c>
      <c r="Z59" s="401">
        <f t="shared" si="6"/>
        <v>-8018.9867884689011</v>
      </c>
      <c r="AA59" s="402">
        <f t="shared" si="7"/>
        <v>0</v>
      </c>
      <c r="AB59" s="403">
        <f t="shared" si="8"/>
        <v>-8018.9867884689011</v>
      </c>
      <c r="AC59" s="404" t="s">
        <v>2574</v>
      </c>
      <c r="AD59" s="405">
        <f>VLOOKUP(D59,'[3]ПО 11-12,2021, 1-2.2022'!C58:AGU144,868,0)/1.2</f>
        <v>500</v>
      </c>
      <c r="AE59" s="404"/>
      <c r="AF59" s="406">
        <v>23423.229999999996</v>
      </c>
      <c r="AG59" s="407"/>
      <c r="AH59" s="408">
        <f>-VLOOKUP(D59,'[3]ПО 11-12.2020, 01-10.2021'!C58:AHG144,889,0)</f>
        <v>-19304.271260173409</v>
      </c>
      <c r="AJ59" s="409">
        <f t="shared" si="9"/>
        <v>187081.79314999998</v>
      </c>
      <c r="AK59" s="410">
        <f t="shared" si="10"/>
        <v>195100.77993846888</v>
      </c>
      <c r="AL59" s="411">
        <f t="shared" si="11"/>
        <v>-8018.9867884689011</v>
      </c>
    </row>
    <row r="60" spans="1:39" ht="23.25" outlineLevel="1" x14ac:dyDescent="0.25">
      <c r="A60" s="385">
        <v>52</v>
      </c>
      <c r="B60" s="386" t="s">
        <v>2572</v>
      </c>
      <c r="C60" s="413">
        <v>5</v>
      </c>
      <c r="D60" s="414" t="s">
        <v>760</v>
      </c>
      <c r="E60" s="389">
        <v>2644</v>
      </c>
      <c r="F60" s="390">
        <v>52851.136999999995</v>
      </c>
      <c r="G60" s="390">
        <v>38876.179107436299</v>
      </c>
      <c r="H60" s="391">
        <f t="shared" si="1"/>
        <v>13974.957892563696</v>
      </c>
      <c r="I60" s="392">
        <v>38149.067899999995</v>
      </c>
      <c r="J60" s="392">
        <v>24903.675483134393</v>
      </c>
      <c r="K60" s="393">
        <f t="shared" si="2"/>
        <v>13245.392416865601</v>
      </c>
      <c r="L60" s="394">
        <v>45728.800799999997</v>
      </c>
      <c r="M60" s="395">
        <v>58589.355807465268</v>
      </c>
      <c r="N60" s="396">
        <f t="shared" si="3"/>
        <v>-12860.555007465271</v>
      </c>
      <c r="O60" s="396">
        <v>45728.800799999997</v>
      </c>
      <c r="P60" s="396">
        <v>59453.685075695241</v>
      </c>
      <c r="Q60" s="396">
        <f t="shared" si="4"/>
        <v>-13724.884275695244</v>
      </c>
      <c r="R60" s="396">
        <v>79436.343340000021</v>
      </c>
      <c r="S60" s="396">
        <v>33587.119498552114</v>
      </c>
      <c r="T60" s="396">
        <f t="shared" si="0"/>
        <v>45849.223841447907</v>
      </c>
      <c r="U60" s="397">
        <v>6643.3</v>
      </c>
      <c r="V60" s="398">
        <f>VLOOKUP(D60,'[3]К. по місяцям 11.25-10.26  '!B58:C144,2,0)</f>
        <v>84859.38</v>
      </c>
      <c r="W60" s="399" t="s">
        <v>2573</v>
      </c>
      <c r="X60" s="400">
        <f t="shared" si="5"/>
        <v>131343.5148677167</v>
      </c>
      <c r="Y60" s="400">
        <f>VLOOKUP(D60,'[3]К. по місяцям 11.25-10.26  '!B58:E144,4,0)</f>
        <v>60552.484617861795</v>
      </c>
      <c r="Z60" s="401">
        <f t="shared" si="6"/>
        <v>70791.030249854899</v>
      </c>
      <c r="AA60" s="402">
        <f t="shared" si="7"/>
        <v>70791.030249854899</v>
      </c>
      <c r="AB60" s="403">
        <f t="shared" si="8"/>
        <v>0</v>
      </c>
      <c r="AC60" s="404" t="s">
        <v>2574</v>
      </c>
      <c r="AD60" s="405">
        <f>VLOOKUP(D60,'[3]ПО 11-12,2021, 1-2.2022'!C59:AGU145,868,0)/1.2</f>
        <v>687.7959692028985</v>
      </c>
      <c r="AE60" s="404"/>
      <c r="AF60" s="406">
        <v>44117.11</v>
      </c>
      <c r="AG60" s="407"/>
      <c r="AH60" s="408">
        <f>-VLOOKUP(D60,'[3]ПО 11-12.2020, 01-10.2021'!C59:AHG145,889,0)</f>
        <v>32715.301096247829</v>
      </c>
      <c r="AJ60" s="409">
        <f t="shared" si="9"/>
        <v>346753.52983999997</v>
      </c>
      <c r="AK60" s="410">
        <f t="shared" si="10"/>
        <v>275962.49959014513</v>
      </c>
      <c r="AL60" s="411">
        <f t="shared" si="11"/>
        <v>70791.030249854841</v>
      </c>
    </row>
    <row r="61" spans="1:39" ht="23.25" outlineLevel="1" x14ac:dyDescent="0.25">
      <c r="A61" s="385">
        <v>53</v>
      </c>
      <c r="B61" s="386" t="s">
        <v>2572</v>
      </c>
      <c r="C61" s="413">
        <v>4</v>
      </c>
      <c r="D61" s="414" t="s">
        <v>761</v>
      </c>
      <c r="E61" s="389">
        <v>2679.86</v>
      </c>
      <c r="F61" s="390">
        <v>40324.012499999997</v>
      </c>
      <c r="G61" s="390">
        <v>40543.726354967686</v>
      </c>
      <c r="H61" s="391">
        <f t="shared" si="1"/>
        <v>-219.71385496768926</v>
      </c>
      <c r="I61" s="392">
        <v>36249.31</v>
      </c>
      <c r="J61" s="392">
        <v>40460.576685783111</v>
      </c>
      <c r="K61" s="393">
        <f t="shared" si="2"/>
        <v>-4211.2666857831136</v>
      </c>
      <c r="L61" s="394">
        <v>43458.629999999983</v>
      </c>
      <c r="M61" s="395">
        <v>103807.75994824225</v>
      </c>
      <c r="N61" s="396">
        <f t="shared" si="3"/>
        <v>-60349.129948242269</v>
      </c>
      <c r="O61" s="396">
        <v>43458.629999999983</v>
      </c>
      <c r="P61" s="396">
        <v>19534.24241670833</v>
      </c>
      <c r="Q61" s="396">
        <f t="shared" si="4"/>
        <v>23924.387583291653</v>
      </c>
      <c r="R61" s="396">
        <v>54709.812249999988</v>
      </c>
      <c r="S61" s="396">
        <v>6319.9466429589911</v>
      </c>
      <c r="T61" s="396">
        <f t="shared" si="0"/>
        <v>48389.865607041</v>
      </c>
      <c r="U61" s="397">
        <v>4567.03</v>
      </c>
      <c r="V61" s="398">
        <f>VLOOKUP(D61,'[3]К. по місяцям 11.25-10.26  '!B59:C145,2,0)</f>
        <v>60081.060000000012</v>
      </c>
      <c r="W61" s="399" t="s">
        <v>2573</v>
      </c>
      <c r="X61" s="400">
        <f t="shared" si="5"/>
        <v>67615.202701339585</v>
      </c>
      <c r="Y61" s="400">
        <f>VLOOKUP(D61,'[3]К. по місяцям 11.25-10.26  '!B59:E145,4,0)</f>
        <v>19736.945870212479</v>
      </c>
      <c r="Z61" s="401">
        <f t="shared" si="6"/>
        <v>47878.256831127102</v>
      </c>
      <c r="AA61" s="402">
        <f t="shared" si="7"/>
        <v>47878.256831127102</v>
      </c>
      <c r="AB61" s="403">
        <f t="shared" si="8"/>
        <v>0</v>
      </c>
      <c r="AC61" s="404" t="s">
        <v>2574</v>
      </c>
      <c r="AD61" s="405">
        <f>VLOOKUP(D61,'[3]ПО 11-12,2021, 1-2.2022'!C60:AGU146,868,0)/1.2</f>
        <v>687.7959692028985</v>
      </c>
      <c r="AE61" s="404"/>
      <c r="AF61" s="406">
        <v>102302.87999999999</v>
      </c>
      <c r="AG61" s="407"/>
      <c r="AH61" s="408">
        <f>-VLOOKUP(D61,'[3]ПО 11-12.2020, 01-10.2021'!C60:AHG146,889,0)</f>
        <v>-43085.413528351317</v>
      </c>
      <c r="AJ61" s="409">
        <f t="shared" si="9"/>
        <v>278281.45474999998</v>
      </c>
      <c r="AK61" s="410">
        <f t="shared" si="10"/>
        <v>230403.19791887284</v>
      </c>
      <c r="AL61" s="411">
        <f t="shared" si="11"/>
        <v>47878.256831127132</v>
      </c>
    </row>
    <row r="62" spans="1:39" ht="23.25" outlineLevel="1" x14ac:dyDescent="0.25">
      <c r="A62" s="412">
        <v>54</v>
      </c>
      <c r="B62" s="386" t="s">
        <v>2572</v>
      </c>
      <c r="C62" s="413">
        <v>2</v>
      </c>
      <c r="D62" s="414" t="s">
        <v>762</v>
      </c>
      <c r="E62" s="389">
        <v>428.8</v>
      </c>
      <c r="F62" s="390">
        <v>5165.88</v>
      </c>
      <c r="G62" s="390">
        <v>876.13332547632717</v>
      </c>
      <c r="H62" s="391">
        <f t="shared" si="1"/>
        <v>4289.7466745236725</v>
      </c>
      <c r="I62" s="392">
        <v>2869.2</v>
      </c>
      <c r="J62" s="392">
        <v>0</v>
      </c>
      <c r="K62" s="393">
        <f t="shared" si="2"/>
        <v>2869.2</v>
      </c>
      <c r="L62" s="394">
        <v>3443.0400000000004</v>
      </c>
      <c r="M62" s="395">
        <v>10312.753435817584</v>
      </c>
      <c r="N62" s="396">
        <f t="shared" si="3"/>
        <v>-6869.7134358175826</v>
      </c>
      <c r="O62" s="396">
        <v>3443.0400000000004</v>
      </c>
      <c r="P62" s="396">
        <v>12690.060723044338</v>
      </c>
      <c r="Q62" s="396">
        <f t="shared" si="4"/>
        <v>-9247.0207230443375</v>
      </c>
      <c r="R62" s="396">
        <v>6133.9870000000019</v>
      </c>
      <c r="S62" s="396">
        <v>2378.8468209731091</v>
      </c>
      <c r="T62" s="396">
        <f t="shared" si="0"/>
        <v>3755.1401790268928</v>
      </c>
      <c r="U62" s="397">
        <v>513.05000000000007</v>
      </c>
      <c r="V62" s="398">
        <f>VLOOKUP(D62,'[3]К. по місяцям 11.25-10.26  '!B60:C146,2,0)</f>
        <v>6803.159999999998</v>
      </c>
      <c r="W62" s="399" t="s">
        <v>2573</v>
      </c>
      <c r="X62" s="400">
        <f t="shared" si="5"/>
        <v>1600.512694688643</v>
      </c>
      <c r="Y62" s="400">
        <f>VLOOKUP(D62,'[3]К. по місяцям 11.25-10.26  '!B60:E146,4,0)</f>
        <v>0</v>
      </c>
      <c r="Z62" s="401">
        <f t="shared" si="6"/>
        <v>1600.512694688643</v>
      </c>
      <c r="AA62" s="402">
        <f t="shared" si="7"/>
        <v>1600.512694688643</v>
      </c>
      <c r="AB62" s="403">
        <f t="shared" si="8"/>
        <v>0</v>
      </c>
      <c r="AC62" s="404"/>
      <c r="AD62" s="405">
        <f>VLOOKUP(D62,'[3]ПО 11-12,2021, 1-2.2022'!C61:AGU147,868,0)/1.2</f>
        <v>0</v>
      </c>
      <c r="AE62" s="404"/>
      <c r="AF62" s="406">
        <v>3602.1899999999996</v>
      </c>
      <c r="AG62" s="407"/>
      <c r="AH62" s="408">
        <f>-VLOOKUP(D62,'[3]ПО 11-12.2020, 01-10.2021'!C61:AHG147,889,0)</f>
        <v>-23948.311917627241</v>
      </c>
      <c r="AJ62" s="409">
        <f t="shared" si="9"/>
        <v>27858.307000000001</v>
      </c>
      <c r="AK62" s="410">
        <f t="shared" si="10"/>
        <v>26257.794305311356</v>
      </c>
      <c r="AL62" s="411">
        <f t="shared" si="11"/>
        <v>1600.5126946886448</v>
      </c>
    </row>
    <row r="63" spans="1:39" ht="23.25" outlineLevel="1" x14ac:dyDescent="0.25">
      <c r="A63" s="385">
        <v>55</v>
      </c>
      <c r="B63" s="386" t="s">
        <v>2572</v>
      </c>
      <c r="C63" s="413">
        <v>5</v>
      </c>
      <c r="D63" s="414" t="s">
        <v>763</v>
      </c>
      <c r="E63" s="389">
        <v>2159.17</v>
      </c>
      <c r="F63" s="390">
        <v>24867.135000000002</v>
      </c>
      <c r="G63" s="390">
        <v>13127.642902098807</v>
      </c>
      <c r="H63" s="391">
        <f t="shared" si="1"/>
        <v>11739.492097901195</v>
      </c>
      <c r="I63" s="392">
        <v>17089.388000000003</v>
      </c>
      <c r="J63" s="392">
        <v>2052.3714027460192</v>
      </c>
      <c r="K63" s="393">
        <f t="shared" si="2"/>
        <v>15037.016597253983</v>
      </c>
      <c r="L63" s="394">
        <v>20265.468000000004</v>
      </c>
      <c r="M63" s="395">
        <v>48403.963020663323</v>
      </c>
      <c r="N63" s="396">
        <f t="shared" si="3"/>
        <v>-28138.495020663318</v>
      </c>
      <c r="O63" s="396">
        <v>20265.468000000004</v>
      </c>
      <c r="P63" s="396">
        <v>13721.946922698082</v>
      </c>
      <c r="Q63" s="396">
        <f t="shared" si="4"/>
        <v>6543.5210773019226</v>
      </c>
      <c r="R63" s="396">
        <v>40114.9179</v>
      </c>
      <c r="S63" s="396">
        <v>51691.212205742486</v>
      </c>
      <c r="T63" s="396">
        <f t="shared" si="0"/>
        <v>-11576.294305742485</v>
      </c>
      <c r="U63" s="397">
        <v>3356.81</v>
      </c>
      <c r="V63" s="398">
        <f>VLOOKUP(D63,'[3]К. по місяцям 11.25-10.26  '!B61:C147,2,0)</f>
        <v>42439.320000000007</v>
      </c>
      <c r="W63" s="399" t="s">
        <v>2573</v>
      </c>
      <c r="X63" s="400">
        <f t="shared" si="5"/>
        <v>36044.560446051299</v>
      </c>
      <c r="Y63" s="400">
        <f>VLOOKUP(D63,'[3]К. по місяцям 11.25-10.26  '!B61:E147,4,0)</f>
        <v>3058.5000055617274</v>
      </c>
      <c r="Z63" s="401">
        <f t="shared" si="6"/>
        <v>32986.060440489571</v>
      </c>
      <c r="AA63" s="402">
        <f t="shared" si="7"/>
        <v>32986.060440489571</v>
      </c>
      <c r="AB63" s="403">
        <f t="shared" si="8"/>
        <v>0</v>
      </c>
      <c r="AC63" s="404" t="s">
        <v>2574</v>
      </c>
      <c r="AD63" s="405">
        <f>VLOOKUP(D63,'[3]ПО 11-12,2021, 1-2.2022'!C62:AGU148,868,0)/1.2</f>
        <v>687.7959692028985</v>
      </c>
      <c r="AE63" s="404"/>
      <c r="AF63" s="406">
        <v>27084.68</v>
      </c>
      <c r="AG63" s="407"/>
      <c r="AH63" s="408">
        <f>-VLOOKUP(D63,'[3]ПО 11-12.2020, 01-10.2021'!C62:AHG148,889,0)</f>
        <v>-44624.871492667546</v>
      </c>
      <c r="AJ63" s="409">
        <f t="shared" si="9"/>
        <v>165041.69690000004</v>
      </c>
      <c r="AK63" s="410">
        <f t="shared" si="10"/>
        <v>132055.63645951045</v>
      </c>
      <c r="AL63" s="411">
        <f t="shared" si="11"/>
        <v>32986.060440489586</v>
      </c>
    </row>
    <row r="64" spans="1:39" ht="23.25" outlineLevel="1" x14ac:dyDescent="0.25">
      <c r="A64" s="385">
        <v>56</v>
      </c>
      <c r="B64" s="386" t="s">
        <v>2572</v>
      </c>
      <c r="C64" s="413">
        <v>2</v>
      </c>
      <c r="D64" s="414" t="s">
        <v>764</v>
      </c>
      <c r="E64" s="389">
        <v>430.8</v>
      </c>
      <c r="F64" s="390">
        <v>4370.9799999999996</v>
      </c>
      <c r="G64" s="390">
        <v>0</v>
      </c>
      <c r="H64" s="391">
        <f t="shared" si="1"/>
        <v>4370.9799999999996</v>
      </c>
      <c r="I64" s="392">
        <v>2761.3</v>
      </c>
      <c r="J64" s="392">
        <v>0</v>
      </c>
      <c r="K64" s="393">
        <f t="shared" si="2"/>
        <v>2761.3</v>
      </c>
      <c r="L64" s="394">
        <v>3313.5600000000009</v>
      </c>
      <c r="M64" s="395">
        <v>866.67766403928772</v>
      </c>
      <c r="N64" s="396">
        <f t="shared" si="3"/>
        <v>2446.8823359607131</v>
      </c>
      <c r="O64" s="396">
        <v>3313.5600000000009</v>
      </c>
      <c r="P64" s="396">
        <v>0</v>
      </c>
      <c r="Q64" s="396">
        <f t="shared" si="4"/>
        <v>3313.5600000000009</v>
      </c>
      <c r="R64" s="396">
        <v>4104.7909999999993</v>
      </c>
      <c r="S64" s="396">
        <v>17365.990184244136</v>
      </c>
      <c r="T64" s="396">
        <f t="shared" si="0"/>
        <v>-13261.199184244137</v>
      </c>
      <c r="U64" s="397">
        <v>342.62</v>
      </c>
      <c r="V64" s="398">
        <f>VLOOKUP(D64,'[3]К. по місяцям 11.25-10.26  '!B62:C148,2,0)</f>
        <v>5035.6799999999994</v>
      </c>
      <c r="W64" s="399" t="s">
        <v>2573</v>
      </c>
      <c r="X64" s="400">
        <f t="shared" si="5"/>
        <v>4667.203151716576</v>
      </c>
      <c r="Y64" s="400">
        <f>VLOOKUP(D64,'[3]К. по місяцям 11.25-10.26  '!B62:E148,4,0)</f>
        <v>14799.842821136423</v>
      </c>
      <c r="Z64" s="401">
        <f t="shared" si="6"/>
        <v>-10132.639669419847</v>
      </c>
      <c r="AA64" s="402">
        <f t="shared" si="7"/>
        <v>0</v>
      </c>
      <c r="AB64" s="403">
        <f t="shared" si="8"/>
        <v>-10132.639669419847</v>
      </c>
      <c r="AC64" s="404"/>
      <c r="AD64" s="405">
        <f>VLOOKUP(D64,'[3]ПО 11-12,2021, 1-2.2022'!C63:AGU149,868,0)/1.2</f>
        <v>0</v>
      </c>
      <c r="AE64" s="404"/>
      <c r="AF64" s="406">
        <v>0</v>
      </c>
      <c r="AG64" s="407"/>
      <c r="AH64" s="408">
        <f>-VLOOKUP(D64,'[3]ПО 11-12.2020, 01-10.2021'!C63:AHG149,889,0)</f>
        <v>-49032.266575653775</v>
      </c>
      <c r="AJ64" s="409">
        <f t="shared" si="9"/>
        <v>22899.870999999999</v>
      </c>
      <c r="AK64" s="410">
        <f t="shared" si="10"/>
        <v>33032.510669419848</v>
      </c>
      <c r="AL64" s="411">
        <f t="shared" si="11"/>
        <v>-10132.639669419848</v>
      </c>
    </row>
    <row r="65" spans="1:38" ht="24.75" customHeight="1" outlineLevel="1" x14ac:dyDescent="0.25">
      <c r="A65" s="385">
        <v>57</v>
      </c>
      <c r="B65" s="386" t="s">
        <v>2572</v>
      </c>
      <c r="C65" s="413">
        <v>4</v>
      </c>
      <c r="D65" s="414" t="s">
        <v>765</v>
      </c>
      <c r="E65" s="389">
        <v>1663.31</v>
      </c>
      <c r="F65" s="390">
        <v>26473.114000000001</v>
      </c>
      <c r="G65" s="390">
        <v>17450.099583852458</v>
      </c>
      <c r="H65" s="391">
        <f t="shared" si="1"/>
        <v>9023.0144161475437</v>
      </c>
      <c r="I65" s="392">
        <v>20850.207439999998</v>
      </c>
      <c r="J65" s="392">
        <v>7042.5303363971288</v>
      </c>
      <c r="K65" s="393">
        <f t="shared" si="2"/>
        <v>13807.677103602869</v>
      </c>
      <c r="L65" s="394">
        <v>24923.025599999997</v>
      </c>
      <c r="M65" s="395">
        <v>26528.557060243696</v>
      </c>
      <c r="N65" s="396">
        <f t="shared" si="3"/>
        <v>-1605.5314602436993</v>
      </c>
      <c r="O65" s="396">
        <v>24923.025599999997</v>
      </c>
      <c r="P65" s="396">
        <v>12860.462639757226</v>
      </c>
      <c r="Q65" s="396">
        <f t="shared" si="4"/>
        <v>12062.562960242771</v>
      </c>
      <c r="R65" s="396">
        <v>34783.02287999999</v>
      </c>
      <c r="S65" s="396">
        <v>54225.258008976671</v>
      </c>
      <c r="T65" s="396">
        <f t="shared" si="0"/>
        <v>-19442.235128976681</v>
      </c>
      <c r="U65" s="397">
        <v>2905.49</v>
      </c>
      <c r="V65" s="398">
        <f>VLOOKUP(D65,'[3]К. по місяцям 11.25-10.26  '!B63:C149,2,0)</f>
        <v>37165.26</v>
      </c>
      <c r="W65" s="399" t="s">
        <v>2573</v>
      </c>
      <c r="X65" s="400">
        <f t="shared" si="5"/>
        <v>51010.747890772807</v>
      </c>
      <c r="Y65" s="400">
        <f>VLOOKUP(D65,'[3]К. по місяцям 11.25-10.26  '!B63:E149,4,0)</f>
        <v>33643.231447898259</v>
      </c>
      <c r="Z65" s="401">
        <f t="shared" si="6"/>
        <v>17367.516442874548</v>
      </c>
      <c r="AA65" s="402">
        <f t="shared" si="7"/>
        <v>17367.516442874548</v>
      </c>
      <c r="AB65" s="403">
        <f t="shared" si="8"/>
        <v>0</v>
      </c>
      <c r="AC65" s="404" t="s">
        <v>2574</v>
      </c>
      <c r="AD65" s="405">
        <f>VLOOKUP(D65,'[3]ПО 11-12,2021, 1-2.2022'!C64:AGU150,868,0)/1.2</f>
        <v>687.7959692028985</v>
      </c>
      <c r="AE65" s="404"/>
      <c r="AF65" s="406">
        <v>27534</v>
      </c>
      <c r="AG65" s="407"/>
      <c r="AH65" s="408">
        <f>-VLOOKUP(D65,'[3]ПО 11-12.2020, 01-10.2021'!C64:AHG150,889,0)</f>
        <v>-71235.657220519948</v>
      </c>
      <c r="AJ65" s="409">
        <f t="shared" si="9"/>
        <v>169117.65551999997</v>
      </c>
      <c r="AK65" s="410">
        <f t="shared" si="10"/>
        <v>151750.13907712544</v>
      </c>
      <c r="AL65" s="411">
        <f t="shared" si="11"/>
        <v>17367.516442874534</v>
      </c>
    </row>
    <row r="66" spans="1:38" ht="19.5" customHeight="1" outlineLevel="1" x14ac:dyDescent="0.25">
      <c r="A66" s="412">
        <v>58</v>
      </c>
      <c r="B66" s="386" t="s">
        <v>2572</v>
      </c>
      <c r="C66" s="413">
        <v>2</v>
      </c>
      <c r="D66" s="414" t="s">
        <v>766</v>
      </c>
      <c r="E66" s="389">
        <v>888.76</v>
      </c>
      <c r="F66" s="390">
        <v>9569.5799999999981</v>
      </c>
      <c r="G66" s="390">
        <v>0</v>
      </c>
      <c r="H66" s="391">
        <f t="shared" si="1"/>
        <v>9569.5799999999981</v>
      </c>
      <c r="I66" s="392">
        <v>6972.6</v>
      </c>
      <c r="J66" s="392">
        <v>6502.8009009225025</v>
      </c>
      <c r="K66" s="393">
        <f t="shared" si="2"/>
        <v>469.79909907749789</v>
      </c>
      <c r="L66" s="394">
        <v>8367.1200000000008</v>
      </c>
      <c r="M66" s="395">
        <v>14149.822381186954</v>
      </c>
      <c r="N66" s="396">
        <f t="shared" si="3"/>
        <v>-5782.7023811869531</v>
      </c>
      <c r="O66" s="396">
        <v>8367.1200000000008</v>
      </c>
      <c r="P66" s="396">
        <v>0</v>
      </c>
      <c r="Q66" s="396">
        <f t="shared" si="4"/>
        <v>8367.1200000000008</v>
      </c>
      <c r="R66" s="396">
        <v>9214.9950000000008</v>
      </c>
      <c r="S66" s="396">
        <v>1846.43768481851</v>
      </c>
      <c r="T66" s="396">
        <f t="shared" si="0"/>
        <v>7368.5573151814906</v>
      </c>
      <c r="U66" s="397">
        <v>768.51</v>
      </c>
      <c r="V66" s="398">
        <f>VLOOKUP(D66,'[3]К. по місяцям 11.25-10.26  '!B64:C150,2,0)</f>
        <v>12996</v>
      </c>
      <c r="W66" s="399" t="s">
        <v>2573</v>
      </c>
      <c r="X66" s="400">
        <f t="shared" si="5"/>
        <v>32988.354033072035</v>
      </c>
      <c r="Y66" s="400">
        <f>VLOOKUP(D66,'[3]К. по місяцям 11.25-10.26  '!B64:E150,4,0)</f>
        <v>8646.3633198420248</v>
      </c>
      <c r="Z66" s="401">
        <f t="shared" si="6"/>
        <v>24341.99071323001</v>
      </c>
      <c r="AA66" s="402">
        <f t="shared" si="7"/>
        <v>24341.99071323001</v>
      </c>
      <c r="AB66" s="403">
        <f t="shared" si="8"/>
        <v>0</v>
      </c>
      <c r="AC66" s="404" t="s">
        <v>2574</v>
      </c>
      <c r="AD66" s="405">
        <f>VLOOKUP(D66,'[3]ПО 11-12,2021, 1-2.2022'!C65:AGU151,868,0)/1.2</f>
        <v>187.79596920289856</v>
      </c>
      <c r="AE66" s="404"/>
      <c r="AF66" s="406">
        <v>15878.259999999998</v>
      </c>
      <c r="AG66" s="407"/>
      <c r="AH66" s="408">
        <f>-VLOOKUP(D66,'[3]ПО 11-12.2020, 01-10.2021'!C65:AHG151,889,0)</f>
        <v>-129268.61169124264</v>
      </c>
      <c r="AJ66" s="409">
        <f t="shared" si="9"/>
        <v>55487.415000000008</v>
      </c>
      <c r="AK66" s="410">
        <f t="shared" si="10"/>
        <v>31145.42428676999</v>
      </c>
      <c r="AL66" s="411">
        <f t="shared" si="11"/>
        <v>24341.990713230018</v>
      </c>
    </row>
    <row r="67" spans="1:38" s="9" customFormat="1" ht="26.25" customHeight="1" outlineLevel="1" x14ac:dyDescent="0.25">
      <c r="A67" s="436">
        <v>59</v>
      </c>
      <c r="B67" s="386" t="s">
        <v>2572</v>
      </c>
      <c r="C67" s="422">
        <v>5</v>
      </c>
      <c r="D67" s="414" t="s">
        <v>767</v>
      </c>
      <c r="E67" s="389">
        <v>2341.2399999999998</v>
      </c>
      <c r="F67" s="390">
        <v>54956.35745000001</v>
      </c>
      <c r="G67" s="390">
        <v>25625.847192871937</v>
      </c>
      <c r="H67" s="424">
        <f t="shared" si="1"/>
        <v>29330.510257128073</v>
      </c>
      <c r="I67" s="425">
        <v>39733.755420000001</v>
      </c>
      <c r="J67" s="425">
        <v>10885.012409275487</v>
      </c>
      <c r="K67" s="426">
        <f t="shared" si="2"/>
        <v>28848.743010724516</v>
      </c>
      <c r="L67" s="427">
        <v>47530.193879999999</v>
      </c>
      <c r="M67" s="439">
        <f>90871.7302935812-2713.65</f>
        <v>88158.08029358121</v>
      </c>
      <c r="N67" s="396">
        <f t="shared" si="3"/>
        <v>-40627.886413581211</v>
      </c>
      <c r="O67" s="396">
        <v>47530.193879999999</v>
      </c>
      <c r="P67" s="396">
        <v>6939.6901598414433</v>
      </c>
      <c r="Q67" s="396">
        <f t="shared" si="4"/>
        <v>40590.503720158558</v>
      </c>
      <c r="R67" s="396">
        <v>83191.167949000024</v>
      </c>
      <c r="S67" s="396">
        <v>21121.457074916845</v>
      </c>
      <c r="T67" s="396">
        <f t="shared" si="0"/>
        <v>62069.710874083175</v>
      </c>
      <c r="U67" s="397">
        <v>6957.5700000000006</v>
      </c>
      <c r="V67" s="398">
        <f>VLOOKUP(D67,'[3]К. по місяцям 11.25-10.26  '!B65:C151,2,0)</f>
        <v>88968.060000000012</v>
      </c>
      <c r="W67" s="399" t="s">
        <v>2573</v>
      </c>
      <c r="X67" s="400">
        <f t="shared" si="5"/>
        <v>209179.64144851314</v>
      </c>
      <c r="Y67" s="400">
        <f>VLOOKUP(D67,'[3]К. по місяцям 11.25-10.26  '!B65:E151,4,0)</f>
        <v>168315.42213513632</v>
      </c>
      <c r="Z67" s="429">
        <f t="shared" si="6"/>
        <v>40864.219313376816</v>
      </c>
      <c r="AA67" s="402">
        <f t="shared" si="7"/>
        <v>40864.219313376816</v>
      </c>
      <c r="AB67" s="403">
        <f t="shared" si="8"/>
        <v>0</v>
      </c>
      <c r="AC67" s="404" t="s">
        <v>2574</v>
      </c>
      <c r="AD67" s="405">
        <f>VLOOKUP(D67,'[3]ПО 11-12,2021, 1-2.2022'!C66:AGU152,868,0)/1.2</f>
        <v>687.7959692028985</v>
      </c>
      <c r="AE67" s="404"/>
      <c r="AF67" s="406">
        <v>61214.429999999993</v>
      </c>
      <c r="AG67" s="420"/>
      <c r="AH67" s="408">
        <f>-VLOOKUP(D67,'[3]ПО 11-12.2020, 01-10.2021'!C66:AHG152,889,0)</f>
        <v>-31812.259658097406</v>
      </c>
      <c r="AJ67" s="409">
        <f t="shared" si="9"/>
        <v>361909.72857900005</v>
      </c>
      <c r="AK67" s="410">
        <f t="shared" si="10"/>
        <v>321045.50926562323</v>
      </c>
      <c r="AL67" s="431">
        <f t="shared" si="11"/>
        <v>40864.219313376816</v>
      </c>
    </row>
    <row r="68" spans="1:38" ht="23.25" outlineLevel="1" x14ac:dyDescent="0.25">
      <c r="A68" s="385">
        <v>60</v>
      </c>
      <c r="B68" s="386" t="s">
        <v>2572</v>
      </c>
      <c r="C68" s="413">
        <v>9</v>
      </c>
      <c r="D68" s="414" t="s">
        <v>768</v>
      </c>
      <c r="E68" s="389">
        <v>5153.2</v>
      </c>
      <c r="F68" s="390">
        <v>126740.72000000003</v>
      </c>
      <c r="G68" s="440">
        <f>78182.9649205541+1913.14</f>
        <v>80096.104920554106</v>
      </c>
      <c r="H68" s="391">
        <f t="shared" si="1"/>
        <v>46644.615079445924</v>
      </c>
      <c r="I68" s="392">
        <v>102636.20000000003</v>
      </c>
      <c r="J68" s="392">
        <v>44751.25854412085</v>
      </c>
      <c r="K68" s="393">
        <f t="shared" si="2"/>
        <v>57884.941455879176</v>
      </c>
      <c r="L68" s="394">
        <v>123163.43999999999</v>
      </c>
      <c r="M68" s="441">
        <f>28388.0776129546+2713.65</f>
        <v>31101.727612954601</v>
      </c>
      <c r="N68" s="396">
        <f t="shared" si="3"/>
        <v>92061.71238704538</v>
      </c>
      <c r="O68" s="396">
        <v>123163.43999999999</v>
      </c>
      <c r="P68" s="396">
        <v>242375.83525347681</v>
      </c>
      <c r="Q68" s="396">
        <f t="shared" si="4"/>
        <v>-119212.39525347682</v>
      </c>
      <c r="R68" s="396">
        <v>152886.78400000001</v>
      </c>
      <c r="S68" s="396">
        <v>159948.77467833296</v>
      </c>
      <c r="T68" s="396">
        <f t="shared" si="0"/>
        <v>-7061.9906783329498</v>
      </c>
      <c r="U68" s="397">
        <v>12761.38</v>
      </c>
      <c r="V68" s="398">
        <f>VLOOKUP(D68,'[3]К. по місяцям 11.25-10.26  '!B66:C152,2,0)</f>
        <v>165175.07999999999</v>
      </c>
      <c r="W68" s="399" t="s">
        <v>2573</v>
      </c>
      <c r="X68" s="400">
        <f t="shared" si="5"/>
        <v>235491.96299056071</v>
      </c>
      <c r="Y68" s="400">
        <f>VLOOKUP(D68,'[3]К. по місяцям 11.25-10.26  '!B66:E152,4,0)</f>
        <v>56295.832280337796</v>
      </c>
      <c r="Z68" s="401">
        <f t="shared" si="6"/>
        <v>179196.13071022293</v>
      </c>
      <c r="AA68" s="402">
        <f t="shared" si="7"/>
        <v>179196.13071022293</v>
      </c>
      <c r="AB68" s="403">
        <f t="shared" si="8"/>
        <v>0</v>
      </c>
      <c r="AC68" s="404" t="s">
        <v>2574</v>
      </c>
      <c r="AD68" s="405">
        <f>VLOOKUP(D68,'[3]ПО 11-12,2021, 1-2.2022'!C67:AGU153,868,0)/1.2</f>
        <v>687.7959692028985</v>
      </c>
      <c r="AE68" s="404"/>
      <c r="AF68" s="406">
        <v>132053.41999999998</v>
      </c>
      <c r="AG68" s="407"/>
      <c r="AH68" s="408">
        <f>-VLOOKUP(D68,'[3]ПО 11-12.2020, 01-10.2021'!C67:AHG153,889,0)</f>
        <v>162155.3098172489</v>
      </c>
      <c r="AJ68" s="409">
        <f t="shared" si="9"/>
        <v>793765.66399999999</v>
      </c>
      <c r="AK68" s="410">
        <f t="shared" si="10"/>
        <v>614569.53328977711</v>
      </c>
      <c r="AL68" s="411">
        <f t="shared" si="11"/>
        <v>179196.13071022287</v>
      </c>
    </row>
    <row r="69" spans="1:38" ht="23.25" outlineLevel="1" x14ac:dyDescent="0.25">
      <c r="A69" s="412">
        <v>61</v>
      </c>
      <c r="B69" s="386" t="s">
        <v>2572</v>
      </c>
      <c r="C69" s="413">
        <v>5</v>
      </c>
      <c r="D69" s="414" t="s">
        <v>769</v>
      </c>
      <c r="E69" s="389">
        <v>2320.1</v>
      </c>
      <c r="F69" s="390">
        <v>46259.62999999999</v>
      </c>
      <c r="G69" s="390">
        <v>2046.1635561646872</v>
      </c>
      <c r="H69" s="391">
        <f t="shared" si="1"/>
        <v>44213.466443835307</v>
      </c>
      <c r="I69" s="392">
        <v>36391.299999999996</v>
      </c>
      <c r="J69" s="392">
        <v>1187.92</v>
      </c>
      <c r="K69" s="393">
        <f t="shared" si="2"/>
        <v>35203.379999999997</v>
      </c>
      <c r="L69" s="394">
        <v>43669.56</v>
      </c>
      <c r="M69" s="395">
        <v>23898.840417549251</v>
      </c>
      <c r="N69" s="396">
        <f t="shared" si="3"/>
        <v>19770.719582450747</v>
      </c>
      <c r="O69" s="396">
        <v>43669.56</v>
      </c>
      <c r="P69" s="396">
        <v>107969.21002059514</v>
      </c>
      <c r="Q69" s="396">
        <f t="shared" si="4"/>
        <v>-64299.650020595145</v>
      </c>
      <c r="R69" s="396">
        <v>60219.008999999991</v>
      </c>
      <c r="S69" s="396">
        <v>34641.98706972217</v>
      </c>
      <c r="T69" s="396">
        <f t="shared" si="0"/>
        <v>25577.021930277821</v>
      </c>
      <c r="U69" s="397">
        <v>5029.84</v>
      </c>
      <c r="V69" s="398">
        <f>VLOOKUP(D69,'[3]К. по місяцям 11.25-10.26  '!B67:C153,2,0)</f>
        <v>66646.919999999984</v>
      </c>
      <c r="W69" s="399" t="s">
        <v>2573</v>
      </c>
      <c r="X69" s="400">
        <f t="shared" si="5"/>
        <v>127111.8579359687</v>
      </c>
      <c r="Y69" s="400">
        <f>VLOOKUP(D69,'[3]К. по місяцям 11.25-10.26  '!B67:E153,4,0)</f>
        <v>4118.7496297318476</v>
      </c>
      <c r="Z69" s="401">
        <f t="shared" si="6"/>
        <v>122993.10830623686</v>
      </c>
      <c r="AA69" s="402">
        <f t="shared" si="7"/>
        <v>122993.10830623686</v>
      </c>
      <c r="AB69" s="403">
        <f t="shared" si="8"/>
        <v>0</v>
      </c>
      <c r="AC69" s="404"/>
      <c r="AD69" s="405">
        <f>VLOOKUP(D69,'[3]ПО 11-12,2021, 1-2.2022'!C68:AGU154,868,0)/1.2</f>
        <v>187.79596920289856</v>
      </c>
      <c r="AE69" s="404"/>
      <c r="AF69" s="406">
        <v>32729.71</v>
      </c>
      <c r="AG69" s="407"/>
      <c r="AH69" s="408">
        <f>-VLOOKUP(D69,'[3]ПО 11-12.2020, 01-10.2021'!C68:AHG154,889,0)</f>
        <v>118559.833937901</v>
      </c>
      <c r="AJ69" s="409">
        <f t="shared" si="9"/>
        <v>296855.97899999993</v>
      </c>
      <c r="AK69" s="410">
        <f t="shared" si="10"/>
        <v>173862.87069376311</v>
      </c>
      <c r="AL69" s="411">
        <f t="shared" si="11"/>
        <v>122993.10830623683</v>
      </c>
    </row>
    <row r="70" spans="1:38" ht="27.75" customHeight="1" outlineLevel="1" x14ac:dyDescent="0.25">
      <c r="A70" s="385">
        <v>62</v>
      </c>
      <c r="B70" s="386" t="s">
        <v>2572</v>
      </c>
      <c r="C70" s="413">
        <v>2</v>
      </c>
      <c r="D70" s="414" t="s">
        <v>770</v>
      </c>
      <c r="E70" s="389">
        <v>423.2</v>
      </c>
      <c r="F70" s="390">
        <v>4917.8099999999995</v>
      </c>
      <c r="G70" s="390">
        <v>1040.6412116199094</v>
      </c>
      <c r="H70" s="391">
        <f t="shared" si="1"/>
        <v>3877.1687883800901</v>
      </c>
      <c r="I70" s="392">
        <v>2412.3999999999996</v>
      </c>
      <c r="J70" s="392">
        <v>3711.3285189389262</v>
      </c>
      <c r="K70" s="393">
        <f t="shared" si="2"/>
        <v>-1298.9285189389266</v>
      </c>
      <c r="L70" s="394">
        <v>2894.8799999999992</v>
      </c>
      <c r="M70" s="395">
        <v>2128.3094838571692</v>
      </c>
      <c r="N70" s="396">
        <f t="shared" si="3"/>
        <v>766.57051614283</v>
      </c>
      <c r="O70" s="396">
        <v>2894.8799999999992</v>
      </c>
      <c r="P70" s="396">
        <v>11113.807107099625</v>
      </c>
      <c r="Q70" s="396">
        <f t="shared" si="4"/>
        <v>-8218.9271070996256</v>
      </c>
      <c r="R70" s="396">
        <v>6146.9120000000003</v>
      </c>
      <c r="S70" s="396">
        <v>9685.6299785790052</v>
      </c>
      <c r="T70" s="396">
        <f t="shared" si="0"/>
        <v>-3538.7179785790049</v>
      </c>
      <c r="U70" s="397">
        <v>514.52</v>
      </c>
      <c r="V70" s="398">
        <f>VLOOKUP(D70,'[3]К. по місяцям 11.25-10.26  '!B68:C154,2,0)</f>
        <v>6809.0999999999995</v>
      </c>
      <c r="W70" s="399" t="s">
        <v>2573</v>
      </c>
      <c r="X70" s="400">
        <f t="shared" si="5"/>
        <v>-1603.7343000946366</v>
      </c>
      <c r="Y70" s="400">
        <f>VLOOKUP(D70,'[3]К. по місяцям 11.25-10.26  '!B68:E154,4,0)</f>
        <v>4256.1820536301748</v>
      </c>
      <c r="Z70" s="401">
        <f t="shared" si="6"/>
        <v>-5859.9163537248114</v>
      </c>
      <c r="AA70" s="402">
        <f t="shared" si="7"/>
        <v>0</v>
      </c>
      <c r="AB70" s="403">
        <f t="shared" si="8"/>
        <v>-5859.9163537248114</v>
      </c>
      <c r="AC70" s="404"/>
      <c r="AD70" s="405">
        <f>VLOOKUP(D70,'[3]ПО 11-12,2021, 1-2.2022'!C69:AGU155,868,0)/1.2</f>
        <v>187.79596920289856</v>
      </c>
      <c r="AE70" s="404"/>
      <c r="AF70" s="406">
        <v>-1147.2299999999996</v>
      </c>
      <c r="AG70" s="407"/>
      <c r="AH70" s="408">
        <f>-VLOOKUP(D70,'[3]ПО 11-12.2020, 01-10.2021'!C69:AHG155,889,0)</f>
        <v>-29484.336552442579</v>
      </c>
      <c r="AJ70" s="409">
        <f t="shared" si="9"/>
        <v>26075.982</v>
      </c>
      <c r="AK70" s="410">
        <f t="shared" si="10"/>
        <v>31935.898353724806</v>
      </c>
      <c r="AL70" s="411">
        <f t="shared" si="11"/>
        <v>-5859.916353724806</v>
      </c>
    </row>
    <row r="71" spans="1:38" ht="29.25" customHeight="1" outlineLevel="1" x14ac:dyDescent="0.25">
      <c r="A71" s="385">
        <v>63</v>
      </c>
      <c r="B71" s="386" t="s">
        <v>2572</v>
      </c>
      <c r="C71" s="413">
        <v>2</v>
      </c>
      <c r="D71" s="414" t="s">
        <v>771</v>
      </c>
      <c r="E71" s="389">
        <v>418.1</v>
      </c>
      <c r="F71" s="390">
        <v>4884.579999999999</v>
      </c>
      <c r="G71" s="390">
        <v>1040.6412116199094</v>
      </c>
      <c r="H71" s="391">
        <f t="shared" si="1"/>
        <v>3843.9387883800896</v>
      </c>
      <c r="I71" s="392">
        <v>2859.6000000000004</v>
      </c>
      <c r="J71" s="392">
        <v>0</v>
      </c>
      <c r="K71" s="393">
        <f t="shared" si="2"/>
        <v>2859.6000000000004</v>
      </c>
      <c r="L71" s="394">
        <v>3431.52</v>
      </c>
      <c r="M71" s="395">
        <v>3588.5267261591575</v>
      </c>
      <c r="N71" s="396">
        <f t="shared" si="3"/>
        <v>-157.00672615915755</v>
      </c>
      <c r="O71" s="396">
        <v>3431.52</v>
      </c>
      <c r="P71" s="396">
        <v>25329.914224908014</v>
      </c>
      <c r="Q71" s="396">
        <f t="shared" si="4"/>
        <v>-21898.394224908014</v>
      </c>
      <c r="R71" s="396">
        <v>5679.3110000000006</v>
      </c>
      <c r="S71" s="396">
        <v>3524.8141621908449</v>
      </c>
      <c r="T71" s="396">
        <f t="shared" si="0"/>
        <v>2154.4968378091557</v>
      </c>
      <c r="U71" s="397">
        <v>474.85</v>
      </c>
      <c r="V71" s="398">
        <f>VLOOKUP(D71,'[3]К. по місяцям 11.25-10.26  '!B69:C155,2,0)</f>
        <v>6434.1</v>
      </c>
      <c r="W71" s="399" t="s">
        <v>2573</v>
      </c>
      <c r="X71" s="400">
        <f t="shared" si="5"/>
        <v>-6763.2653248779243</v>
      </c>
      <c r="Y71" s="400">
        <f>VLOOKUP(D71,'[3]К. по місяцям 11.25-10.26  '!B69:E155,4,0)</f>
        <v>4124.6963784237341</v>
      </c>
      <c r="Z71" s="401">
        <f t="shared" si="6"/>
        <v>-10887.961703301658</v>
      </c>
      <c r="AA71" s="402">
        <f t="shared" si="7"/>
        <v>0</v>
      </c>
      <c r="AB71" s="403">
        <f t="shared" si="8"/>
        <v>-10887.961703301658</v>
      </c>
      <c r="AC71" s="442"/>
      <c r="AD71" s="405">
        <f>VLOOKUP(D71,'[3]ПО 11-12,2021, 1-2.2022'!C70:AGU156,868,0)/1.2</f>
        <v>187.79596920289856</v>
      </c>
      <c r="AE71" s="442"/>
      <c r="AF71" s="406">
        <v>18487.46</v>
      </c>
      <c r="AG71" s="407"/>
      <c r="AH71" s="408">
        <f>-VLOOKUP(D71,'[3]ПО 11-12.2020, 01-10.2021'!C70:AHG156,889,0)</f>
        <v>-34040.097429618138</v>
      </c>
      <c r="AJ71" s="409">
        <f t="shared" si="9"/>
        <v>26720.631000000001</v>
      </c>
      <c r="AK71" s="410">
        <f t="shared" si="10"/>
        <v>37608.592703301663</v>
      </c>
      <c r="AL71" s="411">
        <f t="shared" si="11"/>
        <v>-10887.961703301662</v>
      </c>
    </row>
    <row r="72" spans="1:38" ht="23.25" outlineLevel="1" x14ac:dyDescent="0.25">
      <c r="A72" s="385">
        <v>64</v>
      </c>
      <c r="B72" s="386" t="s">
        <v>2572</v>
      </c>
      <c r="C72" s="413">
        <v>5</v>
      </c>
      <c r="D72" s="414" t="s">
        <v>772</v>
      </c>
      <c r="E72" s="389">
        <v>2907.66</v>
      </c>
      <c r="F72" s="390">
        <v>64518.98000000001</v>
      </c>
      <c r="G72" s="390">
        <v>38814.319362503462</v>
      </c>
      <c r="H72" s="391">
        <f t="shared" si="1"/>
        <v>25704.660637496549</v>
      </c>
      <c r="I72" s="392">
        <v>42359.9</v>
      </c>
      <c r="J72" s="392">
        <v>5728.3369900580283</v>
      </c>
      <c r="K72" s="393">
        <f t="shared" si="2"/>
        <v>36631.563009941972</v>
      </c>
      <c r="L72" s="394">
        <v>50831.879999999983</v>
      </c>
      <c r="M72" s="395">
        <v>33086.181699867047</v>
      </c>
      <c r="N72" s="396">
        <f t="shared" si="3"/>
        <v>17745.698300132935</v>
      </c>
      <c r="O72" s="396">
        <v>50831.879999999983</v>
      </c>
      <c r="P72" s="396">
        <v>118364.89564040615</v>
      </c>
      <c r="Q72" s="396">
        <f t="shared" si="4"/>
        <v>-67533.015640406171</v>
      </c>
      <c r="R72" s="396">
        <v>75380.39</v>
      </c>
      <c r="S72" s="396">
        <v>24064.081051650472</v>
      </c>
      <c r="T72" s="396">
        <f t="shared" si="0"/>
        <v>51316.308948349528</v>
      </c>
      <c r="U72" s="397">
        <v>6298.89</v>
      </c>
      <c r="V72" s="398">
        <f>VLOOKUP(D72,'[3]К. по місяцям 11.25-10.26  '!B70:C156,2,0)</f>
        <v>81379.260000000009</v>
      </c>
      <c r="W72" s="399" t="s">
        <v>2573</v>
      </c>
      <c r="X72" s="400">
        <f t="shared" si="5"/>
        <v>145244.47525551482</v>
      </c>
      <c r="Y72" s="400">
        <f>VLOOKUP(D72,'[3]К. по місяцям 11.25-10.26  '!B70:E156,4,0)</f>
        <v>25275.40996927605</v>
      </c>
      <c r="Z72" s="401">
        <f t="shared" si="6"/>
        <v>119969.06528623877</v>
      </c>
      <c r="AA72" s="402">
        <f t="shared" si="7"/>
        <v>119969.06528623877</v>
      </c>
      <c r="AB72" s="403">
        <f t="shared" si="8"/>
        <v>0</v>
      </c>
      <c r="AC72" s="404" t="s">
        <v>2574</v>
      </c>
      <c r="AD72" s="405">
        <f>VLOOKUP(D72,'[3]ПО 11-12,2021, 1-2.2022'!C71:AGU157,868,0)/1.2</f>
        <v>500</v>
      </c>
      <c r="AE72" s="404"/>
      <c r="AF72" s="406">
        <v>102015.67999999999</v>
      </c>
      <c r="AG72" s="407"/>
      <c r="AH72" s="408">
        <f>-VLOOKUP(D72,'[3]ПО 11-12.2020, 01-10.2021'!C71:AHG157,889,0)</f>
        <v>80661.160902266725</v>
      </c>
      <c r="AJ72" s="409">
        <f t="shared" si="9"/>
        <v>365302.29</v>
      </c>
      <c r="AK72" s="410">
        <f t="shared" si="10"/>
        <v>245333.22471376118</v>
      </c>
      <c r="AL72" s="411">
        <f t="shared" si="11"/>
        <v>119969.06528623879</v>
      </c>
    </row>
    <row r="73" spans="1:38" ht="23.25" outlineLevel="1" x14ac:dyDescent="0.25">
      <c r="A73" s="412">
        <v>65</v>
      </c>
      <c r="B73" s="386" t="s">
        <v>2572</v>
      </c>
      <c r="C73" s="413">
        <v>5</v>
      </c>
      <c r="D73" s="414" t="s">
        <v>773</v>
      </c>
      <c r="E73" s="389">
        <v>2664.2</v>
      </c>
      <c r="F73" s="390">
        <v>38553.241999999998</v>
      </c>
      <c r="G73" s="390">
        <v>61424.927379376779</v>
      </c>
      <c r="H73" s="391">
        <f t="shared" si="1"/>
        <v>-22871.68537937678</v>
      </c>
      <c r="I73" s="392">
        <v>27898.63265</v>
      </c>
      <c r="J73" s="392">
        <v>17817.396281920974</v>
      </c>
      <c r="K73" s="393">
        <f t="shared" si="2"/>
        <v>10081.236368079026</v>
      </c>
      <c r="L73" s="394">
        <v>33321.388800000001</v>
      </c>
      <c r="M73" s="395">
        <v>104938.45705175526</v>
      </c>
      <c r="N73" s="396">
        <f t="shared" si="3"/>
        <v>-71617.068251755263</v>
      </c>
      <c r="O73" s="396">
        <v>33321.388800000001</v>
      </c>
      <c r="P73" s="396">
        <v>41167.81466625294</v>
      </c>
      <c r="Q73" s="396">
        <f t="shared" si="4"/>
        <v>-7846.4258662529392</v>
      </c>
      <c r="R73" s="396">
        <v>51391.867239999978</v>
      </c>
      <c r="S73" s="396">
        <v>11515.423060542707</v>
      </c>
      <c r="T73" s="396">
        <f t="shared" ref="T73:T95" si="12">R73-S73</f>
        <v>39876.44417945727</v>
      </c>
      <c r="U73" s="397">
        <v>4295.3099999999995</v>
      </c>
      <c r="V73" s="398">
        <f>VLOOKUP(D73,'[3]К. по місяцям 11.25-10.26  '!B71:C157,2,0)</f>
        <v>53500.439999999995</v>
      </c>
      <c r="W73" s="399" t="s">
        <v>2573</v>
      </c>
      <c r="X73" s="400">
        <f t="shared" si="5"/>
        <v>1122.9410501513121</v>
      </c>
      <c r="Y73" s="400">
        <f>VLOOKUP(D73,'[3]К. по місяцям 11.25-10.26  '!B71:E157,4,0)</f>
        <v>14230.58765622031</v>
      </c>
      <c r="Z73" s="401">
        <f t="shared" si="6"/>
        <v>-13107.646606068998</v>
      </c>
      <c r="AA73" s="402">
        <f t="shared" si="7"/>
        <v>0</v>
      </c>
      <c r="AB73" s="403">
        <f t="shared" si="8"/>
        <v>-13107.646606068998</v>
      </c>
      <c r="AC73" s="404" t="s">
        <v>2576</v>
      </c>
      <c r="AD73" s="405">
        <f>VLOOKUP(D73,'[3]ПО 11-12,2021, 1-2.2022'!C72:AGU158,868,0)/1.2</f>
        <v>687.7959692028985</v>
      </c>
      <c r="AE73" s="404"/>
      <c r="AF73" s="406">
        <v>23775.440000000002</v>
      </c>
      <c r="AG73" s="420"/>
      <c r="AH73" s="408">
        <f>-VLOOKUP(D73,'[3]ПО 11-12.2020, 01-10.2021'!C72:AHG158,889,0)</f>
        <v>-42849.347462202379</v>
      </c>
      <c r="AI73" s="9"/>
      <c r="AJ73" s="409">
        <f t="shared" si="9"/>
        <v>237986.95948999998</v>
      </c>
      <c r="AK73" s="410">
        <f t="shared" si="10"/>
        <v>251094.60609606895</v>
      </c>
      <c r="AL73" s="411">
        <f t="shared" si="11"/>
        <v>-13107.646606068971</v>
      </c>
    </row>
    <row r="74" spans="1:38" ht="25.5" customHeight="1" outlineLevel="1" x14ac:dyDescent="0.25">
      <c r="A74" s="385">
        <v>66</v>
      </c>
      <c r="B74" s="386" t="s">
        <v>2572</v>
      </c>
      <c r="C74" s="413">
        <v>5</v>
      </c>
      <c r="D74" s="414" t="s">
        <v>774</v>
      </c>
      <c r="E74" s="389">
        <v>3716.3</v>
      </c>
      <c r="F74" s="390">
        <v>44295.787500000006</v>
      </c>
      <c r="G74" s="390">
        <v>4338.5770948669033</v>
      </c>
      <c r="H74" s="391">
        <f t="shared" ref="H74:H94" si="13">F74-G74</f>
        <v>39957.210405133104</v>
      </c>
      <c r="I74" s="392">
        <v>26502.46</v>
      </c>
      <c r="J74" s="392">
        <v>5817.1690173725465</v>
      </c>
      <c r="K74" s="393">
        <f t="shared" ref="K74:K95" si="14">I74-J74</f>
        <v>20685.290982627452</v>
      </c>
      <c r="L74" s="394">
        <v>31738.89000000001</v>
      </c>
      <c r="M74" s="395">
        <v>24437.341209390353</v>
      </c>
      <c r="N74" s="396">
        <f t="shared" ref="N74:N95" si="15">L74-M74</f>
        <v>7301.5487906096569</v>
      </c>
      <c r="O74" s="396">
        <v>31738.89000000001</v>
      </c>
      <c r="P74" s="396">
        <v>74900.300405839356</v>
      </c>
      <c r="Q74" s="396">
        <f t="shared" ref="Q74:Q95" si="16">O74-P74</f>
        <v>-43161.410405839342</v>
      </c>
      <c r="R74" s="396">
        <v>58538.433750000004</v>
      </c>
      <c r="S74" s="396">
        <v>18791.258631306384</v>
      </c>
      <c r="T74" s="396">
        <f t="shared" si="12"/>
        <v>39747.175118693616</v>
      </c>
      <c r="U74" s="397">
        <v>4896.9699999999993</v>
      </c>
      <c r="V74" s="398">
        <f>VLOOKUP(D74,'[3]К. по місяцям 11.25-10.26  '!B72:C158,2,0)</f>
        <v>61361.4</v>
      </c>
      <c r="W74" s="399" t="s">
        <v>2573</v>
      </c>
      <c r="X74" s="400">
        <f t="shared" ref="X74:X95" si="17">H74+K74+N74+V74+Q74+T74</f>
        <v>125891.21489122447</v>
      </c>
      <c r="Y74" s="400">
        <f>VLOOKUP(D74,'[3]К. по місяцям 11.25-10.26  '!B72:E158,4,0)</f>
        <v>204344.89275870987</v>
      </c>
      <c r="Z74" s="401">
        <f t="shared" ref="Z74:Z95" si="18">X74-Y74</f>
        <v>-78453.677867485399</v>
      </c>
      <c r="AA74" s="402">
        <f t="shared" ref="AA74:AA95" si="19">IF(Z74&gt;0,Z74,0)</f>
        <v>0</v>
      </c>
      <c r="AB74" s="403">
        <f t="shared" ref="AB74:AB95" si="20">IF(Z74&lt;0,Z74,0)</f>
        <v>-78453.677867485399</v>
      </c>
      <c r="AC74" s="404"/>
      <c r="AD74" s="405">
        <f>VLOOKUP(D74,'[3]ПО 11-12,2021, 1-2.2022'!C73:AGU159,868,0)/1.2</f>
        <v>687.7959692028985</v>
      </c>
      <c r="AE74" s="404"/>
      <c r="AF74" s="406">
        <v>3345.119999999999</v>
      </c>
      <c r="AG74" s="420"/>
      <c r="AH74" s="408">
        <f>-VLOOKUP(D74,'[3]ПО 11-12.2020, 01-10.2021'!C73:AHG159,889,0)</f>
        <v>-213915.03148264391</v>
      </c>
      <c r="AI74" s="9"/>
      <c r="AJ74" s="409">
        <f t="shared" ref="AJ74:AJ95" si="21">F74+I74+L74+V74+O74+R74</f>
        <v>254175.86125000002</v>
      </c>
      <c r="AK74" s="410">
        <f t="shared" ref="AK74:AK95" si="22">G74+J74+M74+Y74+P74+S74</f>
        <v>332629.53911748546</v>
      </c>
      <c r="AL74" s="411">
        <f t="shared" ref="AL74:AL95" si="23">AJ74-AK74</f>
        <v>-78453.677867485443</v>
      </c>
    </row>
    <row r="75" spans="1:38" ht="23.25" outlineLevel="1" x14ac:dyDescent="0.25">
      <c r="A75" s="385">
        <v>67</v>
      </c>
      <c r="B75" s="386" t="s">
        <v>2572</v>
      </c>
      <c r="C75" s="413">
        <v>10</v>
      </c>
      <c r="D75" s="414" t="s">
        <v>775</v>
      </c>
      <c r="E75" s="389">
        <v>2377.5</v>
      </c>
      <c r="F75" s="390">
        <v>48037.380000000005</v>
      </c>
      <c r="G75" s="390">
        <v>13809.055323224648</v>
      </c>
      <c r="H75" s="391">
        <f t="shared" si="13"/>
        <v>34228.324676775359</v>
      </c>
      <c r="I75" s="392">
        <v>42502.5</v>
      </c>
      <c r="J75" s="392">
        <v>10889.856542398522</v>
      </c>
      <c r="K75" s="393">
        <f t="shared" si="14"/>
        <v>31612.64345760148</v>
      </c>
      <c r="L75" s="394">
        <v>51003</v>
      </c>
      <c r="M75" s="395">
        <v>60613.165762699165</v>
      </c>
      <c r="N75" s="396">
        <f t="shared" si="15"/>
        <v>-9610.1657626991655</v>
      </c>
      <c r="O75" s="396">
        <v>51003</v>
      </c>
      <c r="P75" s="396">
        <v>106410.52155823934</v>
      </c>
      <c r="Q75" s="396">
        <f t="shared" si="16"/>
        <v>-55407.521558239343</v>
      </c>
      <c r="R75" s="396">
        <v>71076.157999999996</v>
      </c>
      <c r="S75" s="443">
        <f>11791.5890973395+3218.85</f>
        <v>15010.4390973395</v>
      </c>
      <c r="T75" s="396">
        <f t="shared" si="12"/>
        <v>56065.718902660497</v>
      </c>
      <c r="U75" s="397">
        <v>5937.07</v>
      </c>
      <c r="V75" s="398">
        <f>VLOOKUP(D75,'[3]К. по місяцям 11.25-10.26  '!B73:C159,2,0)</f>
        <v>74253.42</v>
      </c>
      <c r="W75" s="399" t="s">
        <v>2573</v>
      </c>
      <c r="X75" s="400">
        <f t="shared" si="17"/>
        <v>131142.41971609881</v>
      </c>
      <c r="Y75" s="400">
        <f>VLOOKUP(D75,'[3]К. по місяцям 11.25-10.26  '!B73:E159,4,0)</f>
        <v>49990.295934984359</v>
      </c>
      <c r="Z75" s="401">
        <f t="shared" si="18"/>
        <v>81152.123781114453</v>
      </c>
      <c r="AA75" s="402">
        <f t="shared" si="19"/>
        <v>81152.123781114453</v>
      </c>
      <c r="AB75" s="403">
        <f t="shared" si="20"/>
        <v>0</v>
      </c>
      <c r="AC75" s="404"/>
      <c r="AD75" s="405">
        <f>VLOOKUP(D75,'[3]ПО 11-12,2021, 1-2.2022'!C74:AGU160,868,0)/1.2</f>
        <v>187.79596920289856</v>
      </c>
      <c r="AE75" s="404"/>
      <c r="AF75" s="406">
        <v>2059.010000000002</v>
      </c>
      <c r="AG75" s="420"/>
      <c r="AH75" s="408">
        <f>-VLOOKUP(D75,'[3]ПО 11-12.2020, 01-10.2021'!C74:AHG160,889,0)</f>
        <v>79412.407398582756</v>
      </c>
      <c r="AI75" s="9"/>
      <c r="AJ75" s="409">
        <f>F75+I75+L75+V75+O75+R75</f>
        <v>337875.45799999998</v>
      </c>
      <c r="AK75" s="410">
        <f>G75+J75+M75+Y75+P75+S75</f>
        <v>256723.33421888555</v>
      </c>
      <c r="AL75" s="411">
        <f t="shared" si="23"/>
        <v>81152.123781114438</v>
      </c>
    </row>
    <row r="76" spans="1:38" ht="26.25" customHeight="1" outlineLevel="1" x14ac:dyDescent="0.25">
      <c r="A76" s="412">
        <v>68</v>
      </c>
      <c r="B76" s="386" t="s">
        <v>2572</v>
      </c>
      <c r="C76" s="413">
        <v>9</v>
      </c>
      <c r="D76" s="414" t="s">
        <v>776</v>
      </c>
      <c r="E76" s="389">
        <v>2136</v>
      </c>
      <c r="F76" s="390">
        <v>28771.89</v>
      </c>
      <c r="G76" s="390">
        <v>10277.070003806644</v>
      </c>
      <c r="H76" s="391">
        <f t="shared" si="13"/>
        <v>18494.819996193357</v>
      </c>
      <c r="I76" s="392">
        <v>29371.300000000003</v>
      </c>
      <c r="J76" s="392">
        <v>24124.145270779482</v>
      </c>
      <c r="K76" s="393">
        <f t="shared" si="14"/>
        <v>5247.1547292205214</v>
      </c>
      <c r="L76" s="394">
        <v>35245.560000000005</v>
      </c>
      <c r="M76" s="395">
        <v>38691.425772790317</v>
      </c>
      <c r="N76" s="396">
        <f t="shared" si="15"/>
        <v>-3445.8657727903119</v>
      </c>
      <c r="O76" s="396">
        <v>35245.560000000005</v>
      </c>
      <c r="P76" s="396">
        <v>18198.658584828918</v>
      </c>
      <c r="Q76" s="396">
        <f t="shared" si="16"/>
        <v>17046.901415171087</v>
      </c>
      <c r="R76" s="396">
        <v>42328.083000000006</v>
      </c>
      <c r="S76" s="396">
        <v>21268.906331985785</v>
      </c>
      <c r="T76" s="396">
        <f t="shared" si="12"/>
        <v>21059.176668014221</v>
      </c>
      <c r="U76" s="397">
        <v>3532.3</v>
      </c>
      <c r="V76" s="398">
        <f>VLOOKUP(D76,'[3]К. по місяцям 11.25-10.26  '!B74:C160,2,0)</f>
        <v>45070.020000000004</v>
      </c>
      <c r="W76" s="399" t="s">
        <v>2573</v>
      </c>
      <c r="X76" s="400">
        <f t="shared" si="17"/>
        <v>103472.20703580887</v>
      </c>
      <c r="Y76" s="400">
        <f>VLOOKUP(D76,'[3]К. по місяцям 11.25-10.26  '!B74:E160,4,0)</f>
        <v>124086.06089938329</v>
      </c>
      <c r="Z76" s="401">
        <f t="shared" si="18"/>
        <v>-20613.853863574419</v>
      </c>
      <c r="AA76" s="402">
        <f t="shared" si="19"/>
        <v>0</v>
      </c>
      <c r="AB76" s="403">
        <f t="shared" si="20"/>
        <v>-20613.853863574419</v>
      </c>
      <c r="AC76" s="404"/>
      <c r="AD76" s="405">
        <f>VLOOKUP(D76,'[3]ПО 11-12,2021, 1-2.2022'!C75:AGU161,868,0)/1.2</f>
        <v>187.79596920289856</v>
      </c>
      <c r="AE76" s="404"/>
      <c r="AF76" s="406">
        <v>6092.16</v>
      </c>
      <c r="AG76" s="407"/>
      <c r="AH76" s="408">
        <f>-VLOOKUP(D76,'[3]ПО 11-12.2020, 01-10.2021'!C75:AHG161,889,0)</f>
        <v>-62444.956707029443</v>
      </c>
      <c r="AJ76" s="409">
        <f t="shared" si="21"/>
        <v>216032.41300000003</v>
      </c>
      <c r="AK76" s="410">
        <f t="shared" si="22"/>
        <v>236646.26686357442</v>
      </c>
      <c r="AL76" s="411">
        <f t="shared" si="23"/>
        <v>-20613.85386357439</v>
      </c>
    </row>
    <row r="77" spans="1:38" ht="23.25" outlineLevel="1" x14ac:dyDescent="0.25">
      <c r="A77" s="385">
        <v>69</v>
      </c>
      <c r="B77" s="386" t="s">
        <v>2572</v>
      </c>
      <c r="C77" s="413">
        <v>9</v>
      </c>
      <c r="D77" s="414" t="s">
        <v>777</v>
      </c>
      <c r="E77" s="389">
        <v>2001.1</v>
      </c>
      <c r="F77" s="390">
        <v>25344.230150000003</v>
      </c>
      <c r="G77" s="390">
        <v>3768.8155582820918</v>
      </c>
      <c r="H77" s="391">
        <f t="shared" si="13"/>
        <v>21575.414591717912</v>
      </c>
      <c r="I77" s="392">
        <v>29195.966130000001</v>
      </c>
      <c r="J77" s="392">
        <v>3311.2769748764476</v>
      </c>
      <c r="K77" s="393">
        <f t="shared" si="14"/>
        <v>25884.689155123553</v>
      </c>
      <c r="L77" s="394">
        <v>34761.960360000005</v>
      </c>
      <c r="M77" s="395">
        <v>30398.89800161144</v>
      </c>
      <c r="N77" s="396">
        <f t="shared" si="15"/>
        <v>4363.0623583885645</v>
      </c>
      <c r="O77" s="396">
        <v>34761.960360000005</v>
      </c>
      <c r="P77" s="396">
        <v>34523.103995155121</v>
      </c>
      <c r="Q77" s="396">
        <f t="shared" si="16"/>
        <v>238.8563648448835</v>
      </c>
      <c r="R77" s="396">
        <v>39814.105002999997</v>
      </c>
      <c r="S77" s="396">
        <v>6219.7753788998398</v>
      </c>
      <c r="T77" s="396">
        <f t="shared" si="12"/>
        <v>33594.329624100159</v>
      </c>
      <c r="U77" s="397">
        <v>3321.38</v>
      </c>
      <c r="V77" s="398">
        <f>VLOOKUP(D77,'[3]К. по місяцям 11.25-10.26  '!B75:C161,2,0)</f>
        <v>42108.06</v>
      </c>
      <c r="W77" s="399" t="s">
        <v>2573</v>
      </c>
      <c r="X77" s="400">
        <f t="shared" si="17"/>
        <v>127764.41209417506</v>
      </c>
      <c r="Y77" s="400">
        <f>VLOOKUP(D77,'[3]К. по місяцям 11.25-10.26  '!B75:E161,4,0)</f>
        <v>77576.299696789065</v>
      </c>
      <c r="Z77" s="401">
        <f t="shared" si="18"/>
        <v>50188.112397385994</v>
      </c>
      <c r="AA77" s="402">
        <f t="shared" si="19"/>
        <v>50188.112397385994</v>
      </c>
      <c r="AB77" s="403">
        <f t="shared" si="20"/>
        <v>0</v>
      </c>
      <c r="AC77" s="404"/>
      <c r="AD77" s="405">
        <f>VLOOKUP(D77,'[3]ПО 11-12,2021, 1-2.2022'!C76:AGU162,868,0)/1.2</f>
        <v>187.79596920289856</v>
      </c>
      <c r="AE77" s="404"/>
      <c r="AF77" s="406">
        <v>18780.160000000003</v>
      </c>
      <c r="AG77" s="407"/>
      <c r="AH77" s="408">
        <f>-VLOOKUP(D77,'[3]ПО 11-12.2020, 01-10.2021'!C76:AHG162,889,0)</f>
        <v>14018.136934637078</v>
      </c>
      <c r="AJ77" s="409">
        <f t="shared" si="21"/>
        <v>205986.282003</v>
      </c>
      <c r="AK77" s="410">
        <f t="shared" si="22"/>
        <v>155798.16960561401</v>
      </c>
      <c r="AL77" s="411">
        <f t="shared" si="23"/>
        <v>50188.112397385994</v>
      </c>
    </row>
    <row r="78" spans="1:38" ht="23.25" outlineLevel="1" x14ac:dyDescent="0.25">
      <c r="A78" s="385">
        <v>70</v>
      </c>
      <c r="B78" s="386" t="s">
        <v>2572</v>
      </c>
      <c r="C78" s="413">
        <v>9</v>
      </c>
      <c r="D78" s="414" t="s">
        <v>778</v>
      </c>
      <c r="E78" s="389">
        <v>2009</v>
      </c>
      <c r="F78" s="390">
        <v>35466.990000000005</v>
      </c>
      <c r="G78" s="390">
        <v>9307.8794972191918</v>
      </c>
      <c r="H78" s="391">
        <f t="shared" si="13"/>
        <v>26159.110502780815</v>
      </c>
      <c r="I78" s="392">
        <v>31929</v>
      </c>
      <c r="J78" s="392">
        <v>65476.095175218426</v>
      </c>
      <c r="K78" s="393">
        <f t="shared" si="14"/>
        <v>-33547.095175218426</v>
      </c>
      <c r="L78" s="394">
        <v>38314.80000000001</v>
      </c>
      <c r="M78" s="395">
        <v>16364.8876362434</v>
      </c>
      <c r="N78" s="396">
        <f t="shared" si="15"/>
        <v>21949.912363756608</v>
      </c>
      <c r="O78" s="396">
        <v>38314.80000000001</v>
      </c>
      <c r="P78" s="396">
        <v>11059.177824687922</v>
      </c>
      <c r="Q78" s="396">
        <f t="shared" si="16"/>
        <v>27255.622175312088</v>
      </c>
      <c r="R78" s="396">
        <v>52981.907000000007</v>
      </c>
      <c r="S78" s="396">
        <v>47895.326271069433</v>
      </c>
      <c r="T78" s="396">
        <f t="shared" si="12"/>
        <v>5086.580728930574</v>
      </c>
      <c r="U78" s="397">
        <v>4425.43</v>
      </c>
      <c r="V78" s="398">
        <f>VLOOKUP(D78,'[3]К. по місяцям 11.25-10.26  '!B76:C162,2,0)</f>
        <v>54865.560000000012</v>
      </c>
      <c r="W78" s="399" t="s">
        <v>2573</v>
      </c>
      <c r="X78" s="400">
        <f t="shared" si="17"/>
        <v>101769.69059556167</v>
      </c>
      <c r="Y78" s="400">
        <f>VLOOKUP(D78,'[3]К. по місяцям 11.25-10.26  '!B76:E162,4,0)</f>
        <v>101123.44486089406</v>
      </c>
      <c r="Z78" s="401">
        <f t="shared" si="18"/>
        <v>646.24573466760921</v>
      </c>
      <c r="AA78" s="402">
        <f t="shared" si="19"/>
        <v>646.24573466760921</v>
      </c>
      <c r="AB78" s="403">
        <f t="shared" si="20"/>
        <v>0</v>
      </c>
      <c r="AC78" s="404" t="s">
        <v>2574</v>
      </c>
      <c r="AD78" s="405">
        <f>VLOOKUP(D78,'[3]ПО 11-12,2021, 1-2.2022'!C77:AGU163,868,0)/1.2</f>
        <v>187.79596920289856</v>
      </c>
      <c r="AE78" s="404"/>
      <c r="AF78" s="406">
        <v>40220.12999999999</v>
      </c>
      <c r="AG78" s="407"/>
      <c r="AH78" s="408">
        <f>-VLOOKUP(D78,'[3]ПО 11-12.2020, 01-10.2021'!C77:AHG163,889,0)</f>
        <v>31630.110796009001</v>
      </c>
      <c r="AJ78" s="409">
        <f t="shared" si="21"/>
        <v>251873.05700000006</v>
      </c>
      <c r="AK78" s="410">
        <f t="shared" si="22"/>
        <v>251226.81126533242</v>
      </c>
      <c r="AL78" s="411">
        <f t="shared" si="23"/>
        <v>646.24573466763832</v>
      </c>
    </row>
    <row r="79" spans="1:38" ht="23.25" outlineLevel="1" x14ac:dyDescent="0.25">
      <c r="A79" s="385">
        <v>71</v>
      </c>
      <c r="B79" s="386" t="s">
        <v>2572</v>
      </c>
      <c r="C79" s="413">
        <v>9</v>
      </c>
      <c r="D79" s="414" t="s">
        <v>779</v>
      </c>
      <c r="E79" s="389">
        <v>1999.1</v>
      </c>
      <c r="F79" s="390">
        <v>37257.899999999994</v>
      </c>
      <c r="G79" s="390">
        <v>3115.7274669944827</v>
      </c>
      <c r="H79" s="391">
        <f t="shared" si="13"/>
        <v>34142.172533005512</v>
      </c>
      <c r="I79" s="392">
        <v>32590.699999999997</v>
      </c>
      <c r="J79" s="392">
        <v>6955.2367137972842</v>
      </c>
      <c r="K79" s="393">
        <f t="shared" si="14"/>
        <v>25635.463286202714</v>
      </c>
      <c r="L79" s="394">
        <v>39108.839999999997</v>
      </c>
      <c r="M79" s="395">
        <v>37226.648961520768</v>
      </c>
      <c r="N79" s="396">
        <f t="shared" si="15"/>
        <v>1882.1910384792282</v>
      </c>
      <c r="O79" s="396">
        <v>39108.839999999997</v>
      </c>
      <c r="P79" s="396">
        <v>106961.49445560492</v>
      </c>
      <c r="Q79" s="396">
        <f t="shared" si="16"/>
        <v>-67852.654455604919</v>
      </c>
      <c r="R79" s="396">
        <v>53236.04399999998</v>
      </c>
      <c r="S79" s="443">
        <f>13213.3880265535-3218.85</f>
        <v>9994.5380265535005</v>
      </c>
      <c r="T79" s="396">
        <f t="shared" si="12"/>
        <v>43241.505973446481</v>
      </c>
      <c r="U79" s="397">
        <v>4446.2299999999996</v>
      </c>
      <c r="V79" s="398">
        <f>VLOOKUP(D79,'[3]К. по місяцям 11.25-10.26  '!B77:C163,2,0)</f>
        <v>55180.680000000008</v>
      </c>
      <c r="W79" s="399" t="s">
        <v>2573</v>
      </c>
      <c r="X79" s="400">
        <f t="shared" si="17"/>
        <v>92229.358375529031</v>
      </c>
      <c r="Y79" s="400">
        <f>VLOOKUP(D79,'[3]К. по місяцям 11.25-10.26  '!B77:E163,4,0)</f>
        <v>30989.421003586362</v>
      </c>
      <c r="Z79" s="401">
        <f t="shared" si="18"/>
        <v>61239.937371942666</v>
      </c>
      <c r="AA79" s="402">
        <f t="shared" si="19"/>
        <v>61239.937371942666</v>
      </c>
      <c r="AB79" s="403">
        <f t="shared" si="20"/>
        <v>0</v>
      </c>
      <c r="AC79" s="404" t="s">
        <v>2574</v>
      </c>
      <c r="AD79" s="405">
        <f>VLOOKUP(D79,'[3]ПО 11-12,2021, 1-2.2022'!C78:AGU164,868,0)/1.2</f>
        <v>187.79596920289856</v>
      </c>
      <c r="AE79" s="404"/>
      <c r="AF79" s="406">
        <v>13081.61</v>
      </c>
      <c r="AG79" s="407"/>
      <c r="AH79" s="408">
        <f>-VLOOKUP(D79,'[3]ПО 11-12.2020, 01-10.2021'!C78:AHG164,889,0)</f>
        <v>136826.32497465293</v>
      </c>
      <c r="AJ79" s="409">
        <f t="shared" si="21"/>
        <v>256483.00399999996</v>
      </c>
      <c r="AK79" s="410">
        <f t="shared" si="22"/>
        <v>195243.06662805731</v>
      </c>
      <c r="AL79" s="411">
        <f t="shared" si="23"/>
        <v>61239.937371942651</v>
      </c>
    </row>
    <row r="80" spans="1:38" ht="23.25" outlineLevel="1" x14ac:dyDescent="0.25">
      <c r="A80" s="412">
        <v>72</v>
      </c>
      <c r="B80" s="386" t="s">
        <v>2572</v>
      </c>
      <c r="C80" s="413">
        <v>9</v>
      </c>
      <c r="D80" s="414" t="s">
        <v>1740</v>
      </c>
      <c r="E80" s="389">
        <v>4031.6</v>
      </c>
      <c r="F80" s="390">
        <v>64572.799999999996</v>
      </c>
      <c r="G80" s="390">
        <v>50756.643899097427</v>
      </c>
      <c r="H80" s="391">
        <f t="shared" si="13"/>
        <v>13816.156100902568</v>
      </c>
      <c r="I80" s="392">
        <v>57424.299999999996</v>
      </c>
      <c r="J80" s="392">
        <v>65695.232026823243</v>
      </c>
      <c r="K80" s="393">
        <f t="shared" si="14"/>
        <v>-8270.9320268232477</v>
      </c>
      <c r="L80" s="394">
        <v>68909.159999999989</v>
      </c>
      <c r="M80" s="395">
        <v>135726.15800392779</v>
      </c>
      <c r="N80" s="396">
        <f t="shared" si="15"/>
        <v>-66816.998003927802</v>
      </c>
      <c r="O80" s="396">
        <v>68909.159999999989</v>
      </c>
      <c r="P80" s="396">
        <v>50915.909268704898</v>
      </c>
      <c r="Q80" s="396">
        <f t="shared" si="16"/>
        <v>17993.250731295091</v>
      </c>
      <c r="R80" s="396">
        <v>106798.16500000004</v>
      </c>
      <c r="S80" s="396">
        <v>102503.67175648495</v>
      </c>
      <c r="T80" s="396">
        <f t="shared" si="12"/>
        <v>4294.493243515084</v>
      </c>
      <c r="U80" s="397">
        <v>8926.380000000001</v>
      </c>
      <c r="V80" s="398">
        <f>VLOOKUP(D80,'[3]К. по місяцям 11.25-10.26  '!B78:C164,2,0)</f>
        <v>114242.34</v>
      </c>
      <c r="W80" s="399" t="s">
        <v>2573</v>
      </c>
      <c r="X80" s="400">
        <f t="shared" si="17"/>
        <v>75258.31004496169</v>
      </c>
      <c r="Y80" s="400">
        <f>VLOOKUP(D80,'[3]К. по місяцям 11.25-10.26  '!B78:E164,4,0)</f>
        <v>65558.373713877561</v>
      </c>
      <c r="Z80" s="401">
        <f t="shared" si="18"/>
        <v>9699.9363310841291</v>
      </c>
      <c r="AA80" s="402">
        <f t="shared" si="19"/>
        <v>9699.9363310841291</v>
      </c>
      <c r="AB80" s="403">
        <f t="shared" si="20"/>
        <v>0</v>
      </c>
      <c r="AC80" s="404" t="s">
        <v>2574</v>
      </c>
      <c r="AD80" s="405" t="e">
        <f>VLOOKUP(D80,'[3]ПО 11-12,2021, 1-2.2022'!C79:AGU165,868,0)/1.2</f>
        <v>#N/A</v>
      </c>
      <c r="AE80" s="404"/>
      <c r="AF80" s="406">
        <v>79407.48000000001</v>
      </c>
      <c r="AG80" s="407"/>
      <c r="AH80" s="408">
        <f>-VLOOKUP(D80,'[3]ПО 11-12.2020, 01-10.2021'!C79:AHG165,889,0)</f>
        <v>-42963.459751274495</v>
      </c>
      <c r="AJ80" s="409">
        <f t="shared" si="21"/>
        <v>480855.92499999999</v>
      </c>
      <c r="AK80" s="410">
        <f t="shared" si="22"/>
        <v>471155.98866891587</v>
      </c>
      <c r="AL80" s="411">
        <f t="shared" si="23"/>
        <v>9699.9363310841145</v>
      </c>
    </row>
    <row r="81" spans="1:38" ht="23.25" outlineLevel="1" x14ac:dyDescent="0.25">
      <c r="A81" s="385">
        <v>73</v>
      </c>
      <c r="B81" s="386" t="s">
        <v>2572</v>
      </c>
      <c r="C81" s="413">
        <v>9</v>
      </c>
      <c r="D81" s="414" t="s">
        <v>1741</v>
      </c>
      <c r="E81" s="389">
        <v>4456.2</v>
      </c>
      <c r="F81" s="390">
        <v>64596.960600000006</v>
      </c>
      <c r="G81" s="390">
        <v>26342.770862766018</v>
      </c>
      <c r="H81" s="391">
        <f t="shared" si="13"/>
        <v>38254.189737233988</v>
      </c>
      <c r="I81" s="392">
        <v>55707.4185</v>
      </c>
      <c r="J81" s="392">
        <v>48326.856342022576</v>
      </c>
      <c r="K81" s="393">
        <f t="shared" si="14"/>
        <v>7380.5621579774233</v>
      </c>
      <c r="L81" s="394">
        <v>66184.057440000004</v>
      </c>
      <c r="M81" s="395">
        <v>31469.777460576803</v>
      </c>
      <c r="N81" s="396">
        <f t="shared" si="15"/>
        <v>34714.279979423198</v>
      </c>
      <c r="O81" s="396">
        <v>66184.057440000004</v>
      </c>
      <c r="P81" s="396">
        <v>106757.97898862344</v>
      </c>
      <c r="Q81" s="396">
        <f t="shared" si="16"/>
        <v>-40573.921548623432</v>
      </c>
      <c r="R81" s="396">
        <v>77886.182811999999</v>
      </c>
      <c r="S81" s="396">
        <v>74776.247943257127</v>
      </c>
      <c r="T81" s="396">
        <f t="shared" si="12"/>
        <v>3109.9348687428719</v>
      </c>
      <c r="U81" s="397">
        <v>6498.71</v>
      </c>
      <c r="V81" s="398">
        <f>VLOOKUP(D81,'[3]К. по місяцям 11.25-10.26  '!B79:C165,2,0)</f>
        <v>83871.12</v>
      </c>
      <c r="W81" s="399" t="s">
        <v>2573</v>
      </c>
      <c r="X81" s="400">
        <f t="shared" si="17"/>
        <v>126756.16519475405</v>
      </c>
      <c r="Y81" s="400">
        <f>VLOOKUP(D81,'[3]К. по місяцям 11.25-10.26  '!B79:E165,4,0)</f>
        <v>194069.31928539721</v>
      </c>
      <c r="Z81" s="401">
        <f t="shared" si="18"/>
        <v>-67313.154090643162</v>
      </c>
      <c r="AA81" s="402">
        <f t="shared" si="19"/>
        <v>0</v>
      </c>
      <c r="AB81" s="403">
        <f t="shared" si="20"/>
        <v>-67313.154090643162</v>
      </c>
      <c r="AC81" s="404" t="s">
        <v>2574</v>
      </c>
      <c r="AD81" s="405" t="e">
        <f>VLOOKUP(D81,'[3]ПО 11-12,2021, 1-2.2022'!C80:AGU166,868,0)/1.2</f>
        <v>#N/A</v>
      </c>
      <c r="AE81" s="404"/>
      <c r="AF81" s="406">
        <v>22564.660000000003</v>
      </c>
      <c r="AG81" s="407"/>
      <c r="AH81" s="408">
        <f>-VLOOKUP(D81,'[3]ПО 11-12.2020, 01-10.2021'!C80:AHG166,889,0)</f>
        <v>-75084.621037139703</v>
      </c>
      <c r="AJ81" s="409">
        <f t="shared" si="21"/>
        <v>414429.79679200001</v>
      </c>
      <c r="AK81" s="410">
        <f t="shared" si="22"/>
        <v>481742.95088264311</v>
      </c>
      <c r="AL81" s="411">
        <f t="shared" si="23"/>
        <v>-67313.154090643104</v>
      </c>
    </row>
    <row r="82" spans="1:38" ht="23.25" outlineLevel="1" x14ac:dyDescent="0.25">
      <c r="A82" s="385">
        <v>74</v>
      </c>
      <c r="B82" s="386" t="s">
        <v>2572</v>
      </c>
      <c r="C82" s="413">
        <v>1</v>
      </c>
      <c r="D82" s="414" t="s">
        <v>1742</v>
      </c>
      <c r="E82" s="389">
        <v>245.4</v>
      </c>
      <c r="F82" s="390">
        <v>4285.96</v>
      </c>
      <c r="G82" s="390">
        <v>0</v>
      </c>
      <c r="H82" s="391">
        <f t="shared" si="13"/>
        <v>4285.96</v>
      </c>
      <c r="I82" s="392">
        <v>3387.3</v>
      </c>
      <c r="J82" s="392">
        <v>0</v>
      </c>
      <c r="K82" s="393">
        <f t="shared" si="14"/>
        <v>3387.3</v>
      </c>
      <c r="L82" s="394">
        <v>4064.76</v>
      </c>
      <c r="M82" s="395">
        <v>0</v>
      </c>
      <c r="N82" s="396">
        <f t="shared" si="15"/>
        <v>4064.76</v>
      </c>
      <c r="O82" s="396">
        <v>4064.76</v>
      </c>
      <c r="P82" s="396">
        <v>1507.4249993277247</v>
      </c>
      <c r="Q82" s="396">
        <f t="shared" si="16"/>
        <v>2557.3350006722758</v>
      </c>
      <c r="R82" s="396">
        <v>6305.1729999999998</v>
      </c>
      <c r="S82" s="396">
        <v>1619.9579145565217</v>
      </c>
      <c r="T82" s="396">
        <f t="shared" si="12"/>
        <v>4685.2150854434785</v>
      </c>
      <c r="U82" s="397">
        <v>527</v>
      </c>
      <c r="V82" s="398">
        <f>VLOOKUP(D82,'[3]К. по місяцям 11.25-10.26  '!B80:C166,2,0)</f>
        <v>6824.5800000000008</v>
      </c>
      <c r="W82" s="399" t="s">
        <v>2573</v>
      </c>
      <c r="X82" s="400">
        <f t="shared" si="17"/>
        <v>25805.150086115755</v>
      </c>
      <c r="Y82" s="400">
        <f>VLOOKUP(D82,'[3]К. по місяцям 11.25-10.26  '!B80:E166,4,0)</f>
        <v>0</v>
      </c>
      <c r="Z82" s="401">
        <f t="shared" si="18"/>
        <v>25805.150086115755</v>
      </c>
      <c r="AA82" s="402">
        <f t="shared" si="19"/>
        <v>25805.150086115755</v>
      </c>
      <c r="AB82" s="403">
        <f t="shared" si="20"/>
        <v>0</v>
      </c>
      <c r="AC82" s="404"/>
      <c r="AD82" s="405" t="e">
        <f>VLOOKUP(D82,'[3]ПО 11-12,2021, 1-2.2022'!C81:AGU167,868,0)/1.2</f>
        <v>#N/A</v>
      </c>
      <c r="AE82" s="404"/>
      <c r="AF82" s="406">
        <v>0</v>
      </c>
      <c r="AG82" s="407"/>
      <c r="AH82" s="408">
        <f>-VLOOKUP(D82,'[3]ПО 11-12.2020, 01-10.2021'!C81:AHG167,889,0)</f>
        <v>27235.80398333531</v>
      </c>
      <c r="AJ82" s="409">
        <f t="shared" si="21"/>
        <v>28932.532999999999</v>
      </c>
      <c r="AK82" s="410">
        <f t="shared" si="22"/>
        <v>3127.3829138842466</v>
      </c>
      <c r="AL82" s="411">
        <f t="shared" si="23"/>
        <v>25805.150086115755</v>
      </c>
    </row>
    <row r="83" spans="1:38" ht="23.25" outlineLevel="1" x14ac:dyDescent="0.25">
      <c r="A83" s="412">
        <v>75</v>
      </c>
      <c r="B83" s="386" t="s">
        <v>2572</v>
      </c>
      <c r="C83" s="413">
        <v>5</v>
      </c>
      <c r="D83" s="414" t="s">
        <v>1743</v>
      </c>
      <c r="E83" s="389">
        <v>5956</v>
      </c>
      <c r="F83" s="390">
        <v>129774.41</v>
      </c>
      <c r="G83" s="390">
        <v>59993.183173760917</v>
      </c>
      <c r="H83" s="391">
        <f t="shared" si="13"/>
        <v>69781.226826239086</v>
      </c>
      <c r="I83" s="392">
        <v>105446.90000000001</v>
      </c>
      <c r="J83" s="392">
        <v>116357.81212110195</v>
      </c>
      <c r="K83" s="393">
        <f t="shared" si="14"/>
        <v>-10910.912121101937</v>
      </c>
      <c r="L83" s="394">
        <v>126536.28000000001</v>
      </c>
      <c r="M83" s="395">
        <v>76992.748765069118</v>
      </c>
      <c r="N83" s="396">
        <f t="shared" si="15"/>
        <v>49543.531234930895</v>
      </c>
      <c r="O83" s="396">
        <v>126536.28000000001</v>
      </c>
      <c r="P83" s="396">
        <v>198717.43263767258</v>
      </c>
      <c r="Q83" s="396">
        <f t="shared" si="16"/>
        <v>-72181.152637672567</v>
      </c>
      <c r="R83" s="396">
        <v>168332.88800000001</v>
      </c>
      <c r="S83" s="396">
        <v>82996.22335272425</v>
      </c>
      <c r="T83" s="396">
        <f t="shared" si="12"/>
        <v>85336.664647275757</v>
      </c>
      <c r="U83" s="397">
        <v>14057.01</v>
      </c>
      <c r="V83" s="398">
        <f>VLOOKUP(D83,'[3]К. по місяцям 11.25-10.26  '!B81:C167,2,0)</f>
        <v>185202.35999999996</v>
      </c>
      <c r="W83" s="399" t="s">
        <v>2573</v>
      </c>
      <c r="X83" s="400">
        <f t="shared" si="17"/>
        <v>306771.71794967121</v>
      </c>
      <c r="Y83" s="400">
        <f>VLOOKUP(D83,'[3]К. по місяцям 11.25-10.26  '!B81:E167,4,0)</f>
        <v>504635.37372855964</v>
      </c>
      <c r="Z83" s="401">
        <f t="shared" si="18"/>
        <v>-197863.65577888844</v>
      </c>
      <c r="AA83" s="402">
        <f t="shared" si="19"/>
        <v>0</v>
      </c>
      <c r="AB83" s="403">
        <f t="shared" si="20"/>
        <v>-197863.65577888844</v>
      </c>
      <c r="AC83" s="404" t="s">
        <v>2574</v>
      </c>
      <c r="AD83" s="405" t="e">
        <f>VLOOKUP(D83,'[3]ПО 11-12,2021, 1-2.2022'!C82:AGU168,868,0)/1.2</f>
        <v>#N/A</v>
      </c>
      <c r="AE83" s="404"/>
      <c r="AF83" s="406">
        <v>46947.39</v>
      </c>
      <c r="AG83" s="407"/>
      <c r="AH83" s="408">
        <f>-VLOOKUP(D83,'[3]ПО 11-12.2020, 01-10.2021'!C82:AHG168,889,0)</f>
        <v>-477927.10917448456</v>
      </c>
      <c r="AJ83" s="409">
        <f t="shared" si="21"/>
        <v>841829.11800000002</v>
      </c>
      <c r="AK83" s="410">
        <f t="shared" si="22"/>
        <v>1039692.7737788884</v>
      </c>
      <c r="AL83" s="411">
        <f t="shared" si="23"/>
        <v>-197863.65577888838</v>
      </c>
    </row>
    <row r="84" spans="1:38" ht="23.25" outlineLevel="1" x14ac:dyDescent="0.25">
      <c r="A84" s="385">
        <v>76</v>
      </c>
      <c r="B84" s="386" t="s">
        <v>2572</v>
      </c>
      <c r="C84" s="413">
        <v>2</v>
      </c>
      <c r="D84" s="414" t="s">
        <v>1744</v>
      </c>
      <c r="E84" s="389">
        <v>244.6</v>
      </c>
      <c r="F84" s="390">
        <v>4576.49</v>
      </c>
      <c r="G84" s="390">
        <v>639.37202303804077</v>
      </c>
      <c r="H84" s="391">
        <f t="shared" si="13"/>
        <v>3937.1179769619589</v>
      </c>
      <c r="I84" s="392">
        <v>3935.6000000000004</v>
      </c>
      <c r="J84" s="392">
        <v>15533.278841716501</v>
      </c>
      <c r="K84" s="393">
        <f t="shared" si="14"/>
        <v>-11597.678841716501</v>
      </c>
      <c r="L84" s="394">
        <v>4722.72</v>
      </c>
      <c r="M84" s="395">
        <v>1003.8777988611509</v>
      </c>
      <c r="N84" s="396">
        <f t="shared" si="15"/>
        <v>3718.8422011388493</v>
      </c>
      <c r="O84" s="396">
        <v>4722.72</v>
      </c>
      <c r="P84" s="396">
        <v>6827.1894642842317</v>
      </c>
      <c r="Q84" s="396">
        <f t="shared" si="16"/>
        <v>-2104.4694642842314</v>
      </c>
      <c r="R84" s="396">
        <v>6319.5810000000001</v>
      </c>
      <c r="S84" s="396">
        <v>527.56628862904472</v>
      </c>
      <c r="T84" s="396">
        <f t="shared" si="12"/>
        <v>5792.0147113709554</v>
      </c>
      <c r="U84" s="397">
        <v>527.75</v>
      </c>
      <c r="V84" s="398">
        <f>VLOOKUP(D84,'[3]К. по місяцям 11.25-10.26  '!B82:C168,2,0)</f>
        <v>6667.9199999999983</v>
      </c>
      <c r="W84" s="399" t="s">
        <v>2573</v>
      </c>
      <c r="X84" s="400">
        <f t="shared" si="17"/>
        <v>6413.7465834710301</v>
      </c>
      <c r="Y84" s="400">
        <f>VLOOKUP(D84,'[3]К. по місяцям 11.25-10.26  '!B82:E168,4,0)</f>
        <v>1789.9847368166747</v>
      </c>
      <c r="Z84" s="401">
        <f t="shared" si="18"/>
        <v>4623.7618466543554</v>
      </c>
      <c r="AA84" s="402">
        <f t="shared" si="19"/>
        <v>4623.7618466543554</v>
      </c>
      <c r="AB84" s="403">
        <f t="shared" si="20"/>
        <v>0</v>
      </c>
      <c r="AC84" s="404"/>
      <c r="AD84" s="405" t="e">
        <f>VLOOKUP(D84,'[3]ПО 11-12,2021, 1-2.2022'!C83:AGU169,868,0)/1.2</f>
        <v>#N/A</v>
      </c>
      <c r="AE84" s="404"/>
      <c r="AF84" s="406">
        <v>4910.88</v>
      </c>
      <c r="AG84" s="407"/>
      <c r="AH84" s="408">
        <f>-VLOOKUP(D84,'[3]ПО 11-12.2020, 01-10.2021'!C83:AHG169,889,0)</f>
        <v>-45146.715997646519</v>
      </c>
      <c r="AJ84" s="409">
        <f t="shared" si="21"/>
        <v>30945.031000000003</v>
      </c>
      <c r="AK84" s="410">
        <f t="shared" si="22"/>
        <v>26321.269153345642</v>
      </c>
      <c r="AL84" s="411">
        <f t="shared" si="23"/>
        <v>4623.7618466543609</v>
      </c>
    </row>
    <row r="85" spans="1:38" ht="23.25" outlineLevel="1" x14ac:dyDescent="0.25">
      <c r="A85" s="385">
        <v>77</v>
      </c>
      <c r="B85" s="386" t="s">
        <v>2572</v>
      </c>
      <c r="C85" s="413">
        <v>2</v>
      </c>
      <c r="D85" s="414" t="s">
        <v>1745</v>
      </c>
      <c r="E85" s="389">
        <v>269</v>
      </c>
      <c r="F85" s="390">
        <v>5575.29</v>
      </c>
      <c r="G85" s="390">
        <v>590.99353951617661</v>
      </c>
      <c r="H85" s="391">
        <f t="shared" si="13"/>
        <v>4984.2964604838235</v>
      </c>
      <c r="I85" s="392">
        <v>4809.7000000000007</v>
      </c>
      <c r="J85" s="392">
        <v>7955.38</v>
      </c>
      <c r="K85" s="393">
        <f t="shared" si="14"/>
        <v>-3145.6799999999994</v>
      </c>
      <c r="L85" s="394">
        <v>5771.64</v>
      </c>
      <c r="M85" s="395">
        <v>1003.8777988611509</v>
      </c>
      <c r="N85" s="396">
        <f t="shared" si="15"/>
        <v>4767.7622011388494</v>
      </c>
      <c r="O85" s="396">
        <v>5771.64</v>
      </c>
      <c r="P85" s="396">
        <v>0</v>
      </c>
      <c r="Q85" s="396">
        <f t="shared" si="16"/>
        <v>5771.64</v>
      </c>
      <c r="R85" s="396">
        <v>7479.885000000002</v>
      </c>
      <c r="S85" s="396">
        <v>567.32469724852979</v>
      </c>
      <c r="T85" s="396">
        <f t="shared" si="12"/>
        <v>6912.5603027514726</v>
      </c>
      <c r="U85" s="397">
        <v>624.52</v>
      </c>
      <c r="V85" s="398">
        <f>VLOOKUP(D85,'[3]К. по місяцям 11.25-10.26  '!B83:C169,2,0)</f>
        <v>7903.5599999999986</v>
      </c>
      <c r="W85" s="399" t="s">
        <v>2573</v>
      </c>
      <c r="X85" s="400">
        <f t="shared" si="17"/>
        <v>27194.138964374146</v>
      </c>
      <c r="Y85" s="400">
        <f>VLOOKUP(D85,'[3]К. по місяцям 11.25-10.26  '!B83:E169,4,0)</f>
        <v>15540.533957969066</v>
      </c>
      <c r="Z85" s="401">
        <f t="shared" si="18"/>
        <v>11653.60500640508</v>
      </c>
      <c r="AA85" s="402">
        <f t="shared" si="19"/>
        <v>11653.60500640508</v>
      </c>
      <c r="AB85" s="403">
        <f t="shared" si="20"/>
        <v>0</v>
      </c>
      <c r="AC85" s="404" t="s">
        <v>2574</v>
      </c>
      <c r="AD85" s="405" t="e">
        <f>VLOOKUP(D85,'[3]ПО 11-12,2021, 1-2.2022'!C84:AGU170,868,0)/1.2</f>
        <v>#N/A</v>
      </c>
      <c r="AE85" s="404"/>
      <c r="AF85" s="406">
        <v>13194.15</v>
      </c>
      <c r="AG85" s="420"/>
      <c r="AH85" s="408">
        <f>-VLOOKUP(D85,'[3]ПО 11-12.2020, 01-10.2021'!C84:AHG170,889,0)</f>
        <v>-27062.901138292382</v>
      </c>
      <c r="AI85" s="9"/>
      <c r="AJ85" s="409">
        <f t="shared" si="21"/>
        <v>37311.714999999997</v>
      </c>
      <c r="AK85" s="410">
        <f t="shared" si="22"/>
        <v>25658.109993594924</v>
      </c>
      <c r="AL85" s="411">
        <f t="shared" si="23"/>
        <v>11653.605006405072</v>
      </c>
    </row>
    <row r="86" spans="1:38" ht="23.25" outlineLevel="1" x14ac:dyDescent="0.25">
      <c r="A86" s="385">
        <v>78</v>
      </c>
      <c r="B86" s="386" t="s">
        <v>2572</v>
      </c>
      <c r="C86" s="413">
        <v>2</v>
      </c>
      <c r="D86" s="414" t="s">
        <v>1746</v>
      </c>
      <c r="E86" s="389">
        <v>887.9</v>
      </c>
      <c r="F86" s="390">
        <v>11433.929999999998</v>
      </c>
      <c r="G86" s="390">
        <v>5331.1301772921715</v>
      </c>
      <c r="H86" s="391">
        <f t="shared" si="13"/>
        <v>6102.7998227078269</v>
      </c>
      <c r="I86" s="392">
        <v>3898.7</v>
      </c>
      <c r="J86" s="392">
        <v>77075.807102032006</v>
      </c>
      <c r="K86" s="393">
        <f t="shared" si="14"/>
        <v>-73177.107102032009</v>
      </c>
      <c r="L86" s="394">
        <v>4678.4399999999996</v>
      </c>
      <c r="M86" s="395">
        <v>12866.894774734708</v>
      </c>
      <c r="N86" s="396">
        <f t="shared" si="15"/>
        <v>-8188.4547747347087</v>
      </c>
      <c r="O86" s="396">
        <v>4678.4399999999996</v>
      </c>
      <c r="P86" s="396">
        <v>4230.6756326899049</v>
      </c>
      <c r="Q86" s="396">
        <f t="shared" si="16"/>
        <v>447.76436731009471</v>
      </c>
      <c r="R86" s="396">
        <v>10092.583000000001</v>
      </c>
      <c r="S86" s="396">
        <v>6228.4694996284843</v>
      </c>
      <c r="T86" s="396">
        <f t="shared" si="12"/>
        <v>3864.1135003715162</v>
      </c>
      <c r="U86" s="397">
        <v>844.83999999999992</v>
      </c>
      <c r="V86" s="398">
        <f>VLOOKUP(D86,'[3]К. по місяцям 11.25-10.26  '!B84:C170,2,0)</f>
        <v>10449.720000000001</v>
      </c>
      <c r="W86" s="399" t="s">
        <v>2573</v>
      </c>
      <c r="X86" s="400">
        <f t="shared" si="17"/>
        <v>-60501.164186377282</v>
      </c>
      <c r="Y86" s="400">
        <f>VLOOKUP(D86,'[3]К. по місяцям 11.25-10.26  '!B84:E170,4,0)</f>
        <v>21671.356108030785</v>
      </c>
      <c r="Z86" s="401">
        <f t="shared" si="18"/>
        <v>-82172.520294408067</v>
      </c>
      <c r="AA86" s="402">
        <f t="shared" si="19"/>
        <v>0</v>
      </c>
      <c r="AB86" s="403">
        <f t="shared" si="20"/>
        <v>-82172.520294408067</v>
      </c>
      <c r="AC86" s="404" t="s">
        <v>2576</v>
      </c>
      <c r="AD86" s="405" t="e">
        <f>VLOOKUP(D86,'[3]ПО 11-12,2021, 1-2.2022'!C85:AGU171,868,0)/1.2</f>
        <v>#N/A</v>
      </c>
      <c r="AE86" s="404"/>
      <c r="AF86" s="406">
        <v>33480.490000000005</v>
      </c>
      <c r="AG86" s="407"/>
      <c r="AH86" s="408">
        <f>-VLOOKUP(D86,'[3]ПО 11-12.2020, 01-10.2021'!C85:AHG171,889,0)</f>
        <v>-273440.19134182361</v>
      </c>
      <c r="AJ86" s="409">
        <f t="shared" si="21"/>
        <v>45231.812999999995</v>
      </c>
      <c r="AK86" s="410">
        <f t="shared" si="22"/>
        <v>127404.33329440806</v>
      </c>
      <c r="AL86" s="411">
        <f t="shared" si="23"/>
        <v>-82172.520294408067</v>
      </c>
    </row>
    <row r="87" spans="1:38" ht="23.25" outlineLevel="1" x14ac:dyDescent="0.25">
      <c r="A87" s="412">
        <v>79</v>
      </c>
      <c r="B87" s="386" t="s">
        <v>2572</v>
      </c>
      <c r="C87" s="413">
        <v>2</v>
      </c>
      <c r="D87" s="414" t="s">
        <v>1747</v>
      </c>
      <c r="E87" s="389">
        <v>992</v>
      </c>
      <c r="F87" s="390">
        <v>18322.84</v>
      </c>
      <c r="G87" s="390">
        <v>639.37202303804077</v>
      </c>
      <c r="H87" s="391">
        <f t="shared" si="13"/>
        <v>17683.467976961958</v>
      </c>
      <c r="I87" s="392">
        <v>16030.400000000001</v>
      </c>
      <c r="J87" s="392">
        <v>12118.916793917617</v>
      </c>
      <c r="K87" s="393">
        <f t="shared" si="14"/>
        <v>3911.4832060823846</v>
      </c>
      <c r="L87" s="394">
        <v>19236.480000000003</v>
      </c>
      <c r="M87" s="395">
        <v>38498.657812293808</v>
      </c>
      <c r="N87" s="396">
        <f t="shared" si="15"/>
        <v>-19262.177812293805</v>
      </c>
      <c r="O87" s="396">
        <v>19236.480000000003</v>
      </c>
      <c r="P87" s="396">
        <v>631.32761713239518</v>
      </c>
      <c r="Q87" s="396">
        <f t="shared" si="16"/>
        <v>18605.152382867607</v>
      </c>
      <c r="R87" s="396">
        <v>18742.272999999997</v>
      </c>
      <c r="S87" s="396">
        <v>11268.404705840052</v>
      </c>
      <c r="T87" s="396">
        <f t="shared" si="12"/>
        <v>7473.8682941599454</v>
      </c>
      <c r="U87" s="397">
        <v>1561.5099999999998</v>
      </c>
      <c r="V87" s="398">
        <f>VLOOKUP(D87,'[3]К. по місяцям 11.25-10.26  '!B85:C171,2,0)</f>
        <v>21374.579999999994</v>
      </c>
      <c r="W87" s="399" t="s">
        <v>2573</v>
      </c>
      <c r="X87" s="400">
        <f t="shared" si="17"/>
        <v>49786.374047778088</v>
      </c>
      <c r="Y87" s="400">
        <f>VLOOKUP(D87,'[3]К. по місяцям 11.25-10.26  '!B85:E171,4,0)</f>
        <v>14414.332568060523</v>
      </c>
      <c r="Z87" s="401">
        <f t="shared" si="18"/>
        <v>35372.041479717562</v>
      </c>
      <c r="AA87" s="402">
        <f t="shared" si="19"/>
        <v>35372.041479717562</v>
      </c>
      <c r="AB87" s="403">
        <f t="shared" si="20"/>
        <v>0</v>
      </c>
      <c r="AC87" s="404"/>
      <c r="AD87" s="405" t="e">
        <f>VLOOKUP(D87,'[3]ПО 11-12,2021, 1-2.2022'!C86:AGU172,868,0)/1.2</f>
        <v>#N/A</v>
      </c>
      <c r="AE87" s="404"/>
      <c r="AF87" s="406">
        <v>12928.88</v>
      </c>
      <c r="AG87" s="407"/>
      <c r="AH87" s="408">
        <f>-VLOOKUP(D87,'[3]ПО 11-12.2020, 01-10.2021'!C86:AHG172,889,0)</f>
        <v>-52465.252504256678</v>
      </c>
      <c r="AJ87" s="409">
        <f t="shared" si="21"/>
        <v>112943.053</v>
      </c>
      <c r="AK87" s="410">
        <f t="shared" si="22"/>
        <v>77571.011520282424</v>
      </c>
      <c r="AL87" s="411">
        <f t="shared" si="23"/>
        <v>35372.041479717576</v>
      </c>
    </row>
    <row r="88" spans="1:38" ht="23.25" outlineLevel="1" x14ac:dyDescent="0.25">
      <c r="A88" s="385">
        <v>80</v>
      </c>
      <c r="B88" s="386" t="s">
        <v>2572</v>
      </c>
      <c r="C88" s="413">
        <v>3</v>
      </c>
      <c r="D88" s="414" t="s">
        <v>1748</v>
      </c>
      <c r="E88" s="389">
        <v>1243.8</v>
      </c>
      <c r="F88" s="390">
        <v>18273.460000000003</v>
      </c>
      <c r="G88" s="390">
        <v>3014.2441719130611</v>
      </c>
      <c r="H88" s="391">
        <f t="shared" si="13"/>
        <v>15259.215828086941</v>
      </c>
      <c r="I88" s="392">
        <v>13613.8</v>
      </c>
      <c r="J88" s="392">
        <v>47407.210706395381</v>
      </c>
      <c r="K88" s="393">
        <f t="shared" si="14"/>
        <v>-33793.410706395385</v>
      </c>
      <c r="L88" s="394">
        <v>16336.559999999996</v>
      </c>
      <c r="M88" s="395">
        <v>5758.0655468717541</v>
      </c>
      <c r="N88" s="396">
        <f t="shared" si="15"/>
        <v>10578.494453128242</v>
      </c>
      <c r="O88" s="396">
        <v>16336.559999999996</v>
      </c>
      <c r="P88" s="396">
        <v>8610.591740588452</v>
      </c>
      <c r="Q88" s="396">
        <f t="shared" si="16"/>
        <v>7725.9682594115438</v>
      </c>
      <c r="R88" s="396">
        <v>12746.567999999999</v>
      </c>
      <c r="S88" s="396">
        <v>2383.5713344497831</v>
      </c>
      <c r="T88" s="396">
        <f t="shared" si="12"/>
        <v>10362.996665550216</v>
      </c>
      <c r="U88" s="397">
        <v>1059.6999999999998</v>
      </c>
      <c r="V88" s="398">
        <f>VLOOKUP(D88,'[3]К. по місяцям 11.25-10.26  '!B86:C172,2,0)</f>
        <v>13262.400000000003</v>
      </c>
      <c r="W88" s="399" t="s">
        <v>2573</v>
      </c>
      <c r="X88" s="400">
        <f t="shared" si="17"/>
        <v>23395.66449978156</v>
      </c>
      <c r="Y88" s="400">
        <f>VLOOKUP(D88,'[3]К. по місяцям 11.25-10.26  '!B86:E172,4,0)</f>
        <v>5343.0090255679024</v>
      </c>
      <c r="Z88" s="401">
        <f t="shared" si="18"/>
        <v>18052.655474213658</v>
      </c>
      <c r="AA88" s="402">
        <f t="shared" si="19"/>
        <v>18052.655474213658</v>
      </c>
      <c r="AB88" s="403">
        <f t="shared" si="20"/>
        <v>0</v>
      </c>
      <c r="AC88" s="404"/>
      <c r="AD88" s="405" t="e">
        <f>VLOOKUP(D88,'[3]ПО 11-12,2021, 1-2.2022'!C87:AGU173,868,0)/1.2</f>
        <v>#N/A</v>
      </c>
      <c r="AE88" s="404"/>
      <c r="AF88" s="406">
        <v>70.159999999999854</v>
      </c>
      <c r="AG88" s="407"/>
      <c r="AH88" s="408">
        <f>-VLOOKUP(D88,'[3]ПО 11-12.2020, 01-10.2021'!C87:AHG173,889,0)</f>
        <v>-142703.93638199905</v>
      </c>
      <c r="AJ88" s="409">
        <f t="shared" si="21"/>
        <v>90569.347999999998</v>
      </c>
      <c r="AK88" s="410">
        <f t="shared" si="22"/>
        <v>72516.692525786319</v>
      </c>
      <c r="AL88" s="411">
        <f t="shared" si="23"/>
        <v>18052.65547421368</v>
      </c>
    </row>
    <row r="89" spans="1:38" ht="23.25" outlineLevel="1" x14ac:dyDescent="0.25">
      <c r="A89" s="385">
        <v>81</v>
      </c>
      <c r="B89" s="386" t="s">
        <v>2572</v>
      </c>
      <c r="C89" s="413">
        <v>1</v>
      </c>
      <c r="D89" s="414" t="s">
        <v>1749</v>
      </c>
      <c r="E89" s="389">
        <v>217.6</v>
      </c>
      <c r="F89" s="390">
        <v>1935.74</v>
      </c>
      <c r="G89" s="390">
        <v>0</v>
      </c>
      <c r="H89" s="391">
        <f t="shared" si="13"/>
        <v>1935.74</v>
      </c>
      <c r="I89" s="392">
        <v>1293.8000000000002</v>
      </c>
      <c r="J89" s="392">
        <v>0</v>
      </c>
      <c r="K89" s="393">
        <f t="shared" si="14"/>
        <v>1293.8000000000002</v>
      </c>
      <c r="L89" s="394">
        <v>1552.5600000000004</v>
      </c>
      <c r="M89" s="395">
        <v>0</v>
      </c>
      <c r="N89" s="396">
        <f t="shared" si="15"/>
        <v>1552.5600000000004</v>
      </c>
      <c r="O89" s="396">
        <v>1552.5600000000004</v>
      </c>
      <c r="P89" s="396">
        <v>0</v>
      </c>
      <c r="Q89" s="396">
        <f t="shared" si="16"/>
        <v>1552.5600000000004</v>
      </c>
      <c r="R89" s="396">
        <v>2329.9870000000001</v>
      </c>
      <c r="S89" s="396">
        <v>0</v>
      </c>
      <c r="T89" s="396">
        <f t="shared" si="12"/>
        <v>2329.9870000000001</v>
      </c>
      <c r="U89" s="397">
        <v>194.71</v>
      </c>
      <c r="V89" s="398">
        <f>VLOOKUP(D89,'[3]К. по місяцям 11.25-10.26  '!B87:C173,2,0)</f>
        <v>2519.5799999999995</v>
      </c>
      <c r="W89" s="399" t="s">
        <v>2573</v>
      </c>
      <c r="X89" s="400">
        <f t="shared" si="17"/>
        <v>11184.227000000003</v>
      </c>
      <c r="Y89" s="400">
        <f>VLOOKUP(D89,'[3]К. по місяцям 11.25-10.26  '!B87:E173,4,0)</f>
        <v>0</v>
      </c>
      <c r="Z89" s="401">
        <f t="shared" si="18"/>
        <v>11184.227000000003</v>
      </c>
      <c r="AA89" s="402">
        <f t="shared" si="19"/>
        <v>11184.227000000003</v>
      </c>
      <c r="AB89" s="403">
        <f t="shared" si="20"/>
        <v>0</v>
      </c>
      <c r="AC89" s="404"/>
      <c r="AD89" s="405" t="e">
        <f>VLOOKUP(D89,'[3]ПО 11-12,2021, 1-2.2022'!C88:AGU174,868,0)/1.2</f>
        <v>#N/A</v>
      </c>
      <c r="AE89" s="404"/>
      <c r="AF89" s="406">
        <v>6187.58</v>
      </c>
      <c r="AG89" s="407"/>
      <c r="AH89" s="408">
        <f>-VLOOKUP(D89,'[3]ПО 11-12.2020, 01-10.2021'!C88:AHG174,889,0)</f>
        <v>11253.869190954272</v>
      </c>
      <c r="AJ89" s="409">
        <f t="shared" si="21"/>
        <v>11184.227000000003</v>
      </c>
      <c r="AK89" s="410">
        <f t="shared" si="22"/>
        <v>0</v>
      </c>
      <c r="AL89" s="411">
        <f t="shared" si="23"/>
        <v>11184.227000000003</v>
      </c>
    </row>
    <row r="90" spans="1:38" ht="23.25" outlineLevel="1" x14ac:dyDescent="0.25">
      <c r="A90" s="412">
        <v>82</v>
      </c>
      <c r="B90" s="386" t="s">
        <v>2572</v>
      </c>
      <c r="C90" s="413">
        <v>1</v>
      </c>
      <c r="D90" s="444" t="s">
        <v>2537</v>
      </c>
      <c r="E90" s="389">
        <v>414</v>
      </c>
      <c r="F90" s="390">
        <v>8119.6699999999992</v>
      </c>
      <c r="G90" s="390">
        <v>36318.229999999996</v>
      </c>
      <c r="H90" s="391">
        <f t="shared" si="13"/>
        <v>-28198.559999999998</v>
      </c>
      <c r="I90" s="392">
        <v>6737.3999999999987</v>
      </c>
      <c r="J90" s="392">
        <v>6064.22</v>
      </c>
      <c r="K90" s="393">
        <f t="shared" si="14"/>
        <v>673.17999999999847</v>
      </c>
      <c r="L90" s="394">
        <v>8084.8799999999983</v>
      </c>
      <c r="M90" s="395">
        <v>0</v>
      </c>
      <c r="N90" s="396">
        <f t="shared" si="15"/>
        <v>8084.8799999999983</v>
      </c>
      <c r="O90" s="396">
        <v>8084.8799999999983</v>
      </c>
      <c r="P90" s="396">
        <v>4108.6274444282735</v>
      </c>
      <c r="Q90" s="396">
        <f t="shared" si="16"/>
        <v>3976.2525555717248</v>
      </c>
      <c r="R90" s="396">
        <v>7606.4999999999991</v>
      </c>
      <c r="S90" s="396">
        <v>0</v>
      </c>
      <c r="T90" s="396">
        <f t="shared" si="12"/>
        <v>7606.4999999999991</v>
      </c>
      <c r="U90" s="397">
        <v>633.54</v>
      </c>
      <c r="V90" s="398">
        <f>VLOOKUP(D90,'[3]К. по місяцям 11.25-10.26  '!B88:C174,2,0)</f>
        <v>9198.24</v>
      </c>
      <c r="W90" s="399" t="s">
        <v>2573</v>
      </c>
      <c r="X90" s="400">
        <f t="shared" si="17"/>
        <v>1340.4925555717236</v>
      </c>
      <c r="Y90" s="400">
        <f>VLOOKUP(D90,'[3]К. по місяцям 11.25-10.26  '!B88:E174,4,0)</f>
        <v>0</v>
      </c>
      <c r="Z90" s="401">
        <f t="shared" si="18"/>
        <v>1340.4925555717236</v>
      </c>
      <c r="AA90" s="402">
        <f t="shared" si="19"/>
        <v>1340.4925555717236</v>
      </c>
      <c r="AB90" s="403">
        <f t="shared" si="20"/>
        <v>0</v>
      </c>
      <c r="AC90" s="404" t="s">
        <v>2576</v>
      </c>
      <c r="AD90" s="405" t="e">
        <f>VLOOKUP(D90,'[3]ПО 11-12,2021, 1-2.2022'!C89:AGU175,868,0)/1.2</f>
        <v>#N/A</v>
      </c>
      <c r="AE90" s="404"/>
      <c r="AF90" s="406">
        <v>1994.2799999999997</v>
      </c>
      <c r="AG90" s="407"/>
      <c r="AH90" s="408">
        <f>-VLOOKUP(D90,'[3]ПО 11-12.2020, 01-10.2021'!C89:AHG175,889,0)</f>
        <v>23137.086249513894</v>
      </c>
      <c r="AJ90" s="409">
        <f t="shared" si="21"/>
        <v>47831.569999999992</v>
      </c>
      <c r="AK90" s="410">
        <f t="shared" si="22"/>
        <v>46491.077444428272</v>
      </c>
      <c r="AL90" s="411">
        <f t="shared" si="23"/>
        <v>1340.49255557172</v>
      </c>
    </row>
    <row r="91" spans="1:38" ht="23.25" outlineLevel="1" x14ac:dyDescent="0.25">
      <c r="A91" s="385">
        <v>83</v>
      </c>
      <c r="B91" s="386" t="s">
        <v>2572</v>
      </c>
      <c r="C91" s="413">
        <v>1</v>
      </c>
      <c r="D91" s="444" t="s">
        <v>2538</v>
      </c>
      <c r="E91" s="389">
        <v>410.1</v>
      </c>
      <c r="F91" s="390">
        <v>11152.189999999999</v>
      </c>
      <c r="G91" s="390">
        <v>0</v>
      </c>
      <c r="H91" s="391">
        <f t="shared" si="13"/>
        <v>11152.189999999999</v>
      </c>
      <c r="I91" s="392">
        <v>9092.2999999999975</v>
      </c>
      <c r="J91" s="392">
        <v>880.37324233013646</v>
      </c>
      <c r="K91" s="393">
        <f t="shared" si="14"/>
        <v>8211.9267576698603</v>
      </c>
      <c r="L91" s="394">
        <v>10910.759999999997</v>
      </c>
      <c r="M91" s="395">
        <v>0</v>
      </c>
      <c r="N91" s="396">
        <f t="shared" si="15"/>
        <v>10910.759999999997</v>
      </c>
      <c r="O91" s="396">
        <v>10910.759999999997</v>
      </c>
      <c r="P91" s="396">
        <v>7436.324906117773</v>
      </c>
      <c r="Q91" s="396">
        <f t="shared" si="16"/>
        <v>3474.4350938822236</v>
      </c>
      <c r="R91" s="396">
        <v>12457.759999999997</v>
      </c>
      <c r="S91" s="396">
        <v>0</v>
      </c>
      <c r="T91" s="396">
        <f t="shared" si="12"/>
        <v>12457.759999999997</v>
      </c>
      <c r="U91" s="397">
        <v>1039.23</v>
      </c>
      <c r="V91" s="398">
        <f>VLOOKUP(D91,'[3]К. по місяцям 11.25-10.26  '!B89:C175,2,0)</f>
        <v>14616.179999999997</v>
      </c>
      <c r="W91" s="399" t="s">
        <v>2573</v>
      </c>
      <c r="X91" s="400">
        <f t="shared" si="17"/>
        <v>60823.251851552071</v>
      </c>
      <c r="Y91" s="400">
        <f>VLOOKUP(D91,'[3]К. по місяцям 11.25-10.26  '!B89:E175,4,0)</f>
        <v>50557.61058784552</v>
      </c>
      <c r="Z91" s="401">
        <f t="shared" si="18"/>
        <v>10265.641263706551</v>
      </c>
      <c r="AA91" s="402">
        <f t="shared" si="19"/>
        <v>10265.641263706551</v>
      </c>
      <c r="AB91" s="403">
        <f t="shared" si="20"/>
        <v>0</v>
      </c>
      <c r="AC91" s="404"/>
      <c r="AD91" s="405" t="e">
        <f>VLOOKUP(D91,'[3]ПО 11-12,2021, 1-2.2022'!C90:AGU176,868,0)/1.2</f>
        <v>#N/A</v>
      </c>
      <c r="AE91" s="404"/>
      <c r="AF91" s="406">
        <v>13142.15</v>
      </c>
      <c r="AG91" s="407"/>
      <c r="AH91" s="408">
        <f>-VLOOKUP(D91,'[3]ПО 11-12.2020, 01-10.2021'!C90:AHG176,889,0)</f>
        <v>26611.237714702809</v>
      </c>
      <c r="AJ91" s="409">
        <f t="shared" si="21"/>
        <v>69139.949999999983</v>
      </c>
      <c r="AK91" s="410">
        <f t="shared" si="22"/>
        <v>58874.308736293424</v>
      </c>
      <c r="AL91" s="411">
        <f t="shared" si="23"/>
        <v>10265.641263706559</v>
      </c>
    </row>
    <row r="92" spans="1:38" ht="23.25" outlineLevel="1" x14ac:dyDescent="0.25">
      <c r="A92" s="385">
        <v>84</v>
      </c>
      <c r="B92" s="386" t="s">
        <v>2572</v>
      </c>
      <c r="C92" s="413">
        <v>1</v>
      </c>
      <c r="D92" s="444" t="s">
        <v>2539</v>
      </c>
      <c r="E92" s="389">
        <v>492.7</v>
      </c>
      <c r="F92" s="390">
        <v>13704.839999999997</v>
      </c>
      <c r="G92" s="390">
        <v>0</v>
      </c>
      <c r="H92" s="391">
        <f t="shared" si="13"/>
        <v>13704.839999999997</v>
      </c>
      <c r="I92" s="392">
        <v>12642.199999999999</v>
      </c>
      <c r="J92" s="392">
        <v>0</v>
      </c>
      <c r="K92" s="393">
        <f t="shared" si="14"/>
        <v>12642.199999999999</v>
      </c>
      <c r="L92" s="394">
        <v>15170.639999999998</v>
      </c>
      <c r="M92" s="395">
        <v>32891.005281198682</v>
      </c>
      <c r="N92" s="396">
        <f t="shared" si="15"/>
        <v>-17720.365281198683</v>
      </c>
      <c r="O92" s="396">
        <v>15170.639999999998</v>
      </c>
      <c r="P92" s="396">
        <v>11049.436213832721</v>
      </c>
      <c r="Q92" s="396">
        <f t="shared" si="16"/>
        <v>4121.2037861672761</v>
      </c>
      <c r="R92" s="396">
        <v>17380.47</v>
      </c>
      <c r="S92" s="396">
        <v>10626.405248775773</v>
      </c>
      <c r="T92" s="396">
        <f t="shared" si="12"/>
        <v>6754.0647512242285</v>
      </c>
      <c r="U92" s="397">
        <v>1449.92</v>
      </c>
      <c r="V92" s="398">
        <f>VLOOKUP(D92,'[3]К. по місяцям 11.25-10.26  '!B90:C176,2,0)</f>
        <v>20115</v>
      </c>
      <c r="W92" s="399" t="s">
        <v>2573</v>
      </c>
      <c r="X92" s="400">
        <f t="shared" si="17"/>
        <v>39616.943256192812</v>
      </c>
      <c r="Y92" s="400">
        <f>VLOOKUP(D92,'[3]К. по місяцям 11.25-10.26  '!B90:E176,4,0)</f>
        <v>1046.0355463925903</v>
      </c>
      <c r="Z92" s="401">
        <f t="shared" si="18"/>
        <v>38570.907709800224</v>
      </c>
      <c r="AA92" s="402">
        <f t="shared" si="19"/>
        <v>38570.907709800224</v>
      </c>
      <c r="AB92" s="403">
        <f t="shared" si="20"/>
        <v>0</v>
      </c>
      <c r="AC92" s="404" t="s">
        <v>2574</v>
      </c>
      <c r="AD92" s="405" t="e">
        <f>VLOOKUP(D92,'[3]ПО 11-12,2021, 1-2.2022'!C91:AGU177,868,0)/1.2</f>
        <v>#N/A</v>
      </c>
      <c r="AE92" s="404"/>
      <c r="AF92" s="406">
        <v>57356.02</v>
      </c>
      <c r="AG92" s="407"/>
      <c r="AH92" s="408">
        <f>-VLOOKUP(D92,'[3]ПО 11-12.2020, 01-10.2021'!C91:AHG177,889,0)</f>
        <v>3070.8146381472397</v>
      </c>
      <c r="AJ92" s="409">
        <f t="shared" si="21"/>
        <v>94183.79</v>
      </c>
      <c r="AK92" s="410">
        <f t="shared" si="22"/>
        <v>55612.882290199763</v>
      </c>
      <c r="AL92" s="411">
        <f t="shared" si="23"/>
        <v>38570.907709800231</v>
      </c>
    </row>
    <row r="93" spans="1:38" ht="23.25" outlineLevel="1" x14ac:dyDescent="0.25">
      <c r="A93" s="385">
        <v>85</v>
      </c>
      <c r="B93" s="386" t="s">
        <v>2572</v>
      </c>
      <c r="C93" s="413">
        <v>1</v>
      </c>
      <c r="D93" s="444" t="s">
        <v>2540</v>
      </c>
      <c r="E93" s="389">
        <v>411.8</v>
      </c>
      <c r="F93" s="390">
        <v>12957.36</v>
      </c>
      <c r="G93" s="390">
        <v>0</v>
      </c>
      <c r="H93" s="391">
        <f t="shared" si="13"/>
        <v>12957.36</v>
      </c>
      <c r="I93" s="392">
        <v>11091.800000000001</v>
      </c>
      <c r="J93" s="392">
        <v>0</v>
      </c>
      <c r="K93" s="393">
        <f t="shared" si="14"/>
        <v>11091.800000000001</v>
      </c>
      <c r="L93" s="394">
        <v>13310.160000000002</v>
      </c>
      <c r="M93" s="395">
        <v>0</v>
      </c>
      <c r="N93" s="396">
        <f t="shared" si="15"/>
        <v>13310.160000000002</v>
      </c>
      <c r="O93" s="396">
        <v>13310.160000000002</v>
      </c>
      <c r="P93" s="396">
        <v>0</v>
      </c>
      <c r="Q93" s="396">
        <f t="shared" si="16"/>
        <v>13310.160000000002</v>
      </c>
      <c r="R93" s="396">
        <v>15739.545</v>
      </c>
      <c r="S93" s="396">
        <v>0</v>
      </c>
      <c r="T93" s="396">
        <f t="shared" si="12"/>
        <v>15739.545</v>
      </c>
      <c r="U93" s="397">
        <v>1313.33</v>
      </c>
      <c r="V93" s="398">
        <f>VLOOKUP(D93,'[3]К. по місяцям 11.25-10.26  '!B91:C177,2,0)</f>
        <v>18263.640000000003</v>
      </c>
      <c r="W93" s="399" t="s">
        <v>2573</v>
      </c>
      <c r="X93" s="400">
        <f t="shared" si="17"/>
        <v>84672.665000000008</v>
      </c>
      <c r="Y93" s="400">
        <f>VLOOKUP(D93,'[3]К. по місяцям 11.25-10.26  '!B91:E177,4,0)</f>
        <v>0</v>
      </c>
      <c r="Z93" s="401">
        <f t="shared" si="18"/>
        <v>84672.665000000008</v>
      </c>
      <c r="AA93" s="402">
        <f t="shared" si="19"/>
        <v>84672.665000000008</v>
      </c>
      <c r="AB93" s="403">
        <f t="shared" si="20"/>
        <v>0</v>
      </c>
      <c r="AC93" s="404"/>
      <c r="AD93" s="405" t="e">
        <f>VLOOKUP(D93,'[3]ПО 11-12,2021, 1-2.2022'!C92:AGU178,868,0)/1.2</f>
        <v>#N/A</v>
      </c>
      <c r="AE93" s="404"/>
      <c r="AF93" s="406">
        <v>14659.710000000003</v>
      </c>
      <c r="AG93" s="407"/>
      <c r="AH93" s="408">
        <f>-VLOOKUP(D93,'[3]ПО 11-12.2020, 01-10.2021'!C92:AHG178,889,0)</f>
        <v>116110.69661445952</v>
      </c>
      <c r="AJ93" s="409">
        <f t="shared" si="21"/>
        <v>84672.665000000008</v>
      </c>
      <c r="AK93" s="410">
        <f t="shared" si="22"/>
        <v>0</v>
      </c>
      <c r="AL93" s="411">
        <f t="shared" si="23"/>
        <v>84672.665000000008</v>
      </c>
    </row>
    <row r="94" spans="1:38" ht="23.25" outlineLevel="1" x14ac:dyDescent="0.25">
      <c r="A94" s="412">
        <v>86</v>
      </c>
      <c r="B94" s="386" t="s">
        <v>2572</v>
      </c>
      <c r="C94" s="413">
        <v>1</v>
      </c>
      <c r="D94" s="444" t="s">
        <v>2541</v>
      </c>
      <c r="E94" s="389">
        <v>426.2</v>
      </c>
      <c r="F94" s="390">
        <v>10922.63</v>
      </c>
      <c r="G94" s="390">
        <v>0</v>
      </c>
      <c r="H94" s="391">
        <f t="shared" si="13"/>
        <v>10922.63</v>
      </c>
      <c r="I94" s="392">
        <v>8993.4</v>
      </c>
      <c r="J94" s="392">
        <v>0</v>
      </c>
      <c r="K94" s="393">
        <f t="shared" si="14"/>
        <v>8993.4</v>
      </c>
      <c r="L94" s="394">
        <v>10792.08</v>
      </c>
      <c r="M94" s="395">
        <v>0</v>
      </c>
      <c r="N94" s="396">
        <f t="shared" si="15"/>
        <v>10792.08</v>
      </c>
      <c r="O94" s="396">
        <v>10792.08</v>
      </c>
      <c r="P94" s="396">
        <v>8063.4635640733095</v>
      </c>
      <c r="Q94" s="396">
        <f t="shared" si="16"/>
        <v>2728.6164359266904</v>
      </c>
      <c r="R94" s="396">
        <v>12004.809000000001</v>
      </c>
      <c r="S94" s="396">
        <v>12680.490764657799</v>
      </c>
      <c r="T94" s="396">
        <f t="shared" si="12"/>
        <v>-675.68176465779834</v>
      </c>
      <c r="U94" s="397">
        <v>1001.25</v>
      </c>
      <c r="V94" s="398">
        <f>VLOOKUP(D94,'[3]К. по місяцям 11.25-10.26  '!B92:C178,2,0)</f>
        <v>14148.839999999998</v>
      </c>
      <c r="W94" s="399" t="s">
        <v>2573</v>
      </c>
      <c r="X94" s="400">
        <f t="shared" si="17"/>
        <v>46909.88467126889</v>
      </c>
      <c r="Y94" s="400">
        <f>VLOOKUP(D94,'[3]К. по місяцям 11.25-10.26  '!B92:E178,4,0)</f>
        <v>8352.9918144771491</v>
      </c>
      <c r="Z94" s="401">
        <f t="shared" si="18"/>
        <v>38556.892856791739</v>
      </c>
      <c r="AA94" s="402">
        <f t="shared" si="19"/>
        <v>38556.892856791739</v>
      </c>
      <c r="AB94" s="403">
        <f t="shared" si="20"/>
        <v>0</v>
      </c>
      <c r="AC94" s="404"/>
      <c r="AD94" s="405" t="e">
        <f>VLOOKUP(D94,'[3]ПО 11-12,2021, 1-2.2022'!C93:AGU179,868,0)/1.2</f>
        <v>#N/A</v>
      </c>
      <c r="AE94" s="404"/>
      <c r="AF94" s="406">
        <v>14610.759999999998</v>
      </c>
      <c r="AG94" s="407"/>
      <c r="AH94" s="408">
        <f>-VLOOKUP(D94,'[3]ПО 11-12.2020, 01-10.2021'!C93:AHG179,889,0)</f>
        <v>-91464.163212679938</v>
      </c>
      <c r="AJ94" s="409">
        <f t="shared" si="21"/>
        <v>67653.839000000007</v>
      </c>
      <c r="AK94" s="410">
        <f t="shared" si="22"/>
        <v>29096.946143208257</v>
      </c>
      <c r="AL94" s="411">
        <f t="shared" si="23"/>
        <v>38556.892856791746</v>
      </c>
    </row>
    <row r="95" spans="1:38" ht="23.25" outlineLevel="1" x14ac:dyDescent="0.25">
      <c r="A95" s="385">
        <v>87</v>
      </c>
      <c r="B95" s="386" t="s">
        <v>2572</v>
      </c>
      <c r="C95" s="445">
        <v>1</v>
      </c>
      <c r="D95" s="446" t="s">
        <v>2542</v>
      </c>
      <c r="E95" s="389">
        <v>380.48</v>
      </c>
      <c r="F95" s="390">
        <v>8713.6099999999988</v>
      </c>
      <c r="G95" s="390">
        <v>0</v>
      </c>
      <c r="H95" s="391">
        <f>F95-G95</f>
        <v>8713.6099999999988</v>
      </c>
      <c r="I95" s="392">
        <v>7261.4000000000015</v>
      </c>
      <c r="J95" s="392">
        <v>0</v>
      </c>
      <c r="K95" s="393">
        <f t="shared" si="14"/>
        <v>7261.4000000000015</v>
      </c>
      <c r="L95" s="394">
        <v>8713.6800000000021</v>
      </c>
      <c r="M95" s="395">
        <v>0</v>
      </c>
      <c r="N95" s="396">
        <f t="shared" si="15"/>
        <v>8713.6800000000021</v>
      </c>
      <c r="O95" s="396">
        <v>8713.6800000000021</v>
      </c>
      <c r="P95" s="443">
        <v>29405.106354028023</v>
      </c>
      <c r="Q95" s="396">
        <f t="shared" si="16"/>
        <v>-20691.426354028023</v>
      </c>
      <c r="R95" s="396">
        <v>9106.380000000001</v>
      </c>
      <c r="S95" s="396">
        <v>0</v>
      </c>
      <c r="T95" s="396">
        <f t="shared" si="12"/>
        <v>9106.380000000001</v>
      </c>
      <c r="U95" s="397">
        <v>759.14</v>
      </c>
      <c r="V95" s="398">
        <f>VLOOKUP(D95,'[3]К. по місяцям 11.25-10.26  '!B93:C179,2,0)</f>
        <v>8387.1</v>
      </c>
      <c r="W95" s="399" t="s">
        <v>2573</v>
      </c>
      <c r="X95" s="400">
        <f t="shared" si="17"/>
        <v>21490.743645971979</v>
      </c>
      <c r="Y95" s="400">
        <f>VLOOKUP(D95,'[3]К. по місяцям 11.25-10.26  '!B93:E179,4,0)</f>
        <v>0</v>
      </c>
      <c r="Z95" s="447">
        <f t="shared" si="18"/>
        <v>21490.743645971979</v>
      </c>
      <c r="AA95" s="448">
        <f t="shared" si="19"/>
        <v>21490.743645971979</v>
      </c>
      <c r="AB95" s="449">
        <f t="shared" si="20"/>
        <v>0</v>
      </c>
      <c r="AC95" s="450"/>
      <c r="AD95" s="451" t="e">
        <f>VLOOKUP(D95,'[3]ПО 11-12,2021, 1-2.2022'!C94:AGU180,868,0)/1.2</f>
        <v>#N/A</v>
      </c>
      <c r="AE95" s="450"/>
      <c r="AF95" s="406">
        <v>9323.7799999999988</v>
      </c>
      <c r="AG95" s="452"/>
      <c r="AH95" s="408">
        <f>-VLOOKUP(D95,'[3]ПО 11-12.2020, 01-10.2021'!C94:AHG180,889,0)</f>
        <v>-119333.74320766897</v>
      </c>
      <c r="AJ95" s="409">
        <f t="shared" si="21"/>
        <v>50895.850000000006</v>
      </c>
      <c r="AK95" s="410">
        <f t="shared" si="22"/>
        <v>29405.106354028023</v>
      </c>
      <c r="AL95" s="411">
        <f t="shared" si="23"/>
        <v>21490.743645971983</v>
      </c>
    </row>
    <row r="96" spans="1:38" ht="31.5" customHeight="1" outlineLevel="1" x14ac:dyDescent="0.25">
      <c r="A96" s="412"/>
      <c r="B96" s="412"/>
      <c r="C96" s="453"/>
      <c r="D96" s="454" t="s">
        <v>2577</v>
      </c>
      <c r="E96" s="455">
        <f>SUM(E9:E95)</f>
        <v>232389.55000000005</v>
      </c>
      <c r="F96" s="456">
        <f>SUM(F9:F95)</f>
        <v>4108566.9280999997</v>
      </c>
      <c r="G96" s="456">
        <f>SUM(G9:G95)</f>
        <v>2505296.4150315607</v>
      </c>
      <c r="H96" s="456">
        <f t="shared" ref="H96:AB96" si="24">SUM(H9:H95)</f>
        <v>1603270.5130684394</v>
      </c>
      <c r="I96" s="456">
        <f t="shared" si="24"/>
        <v>3325941.9960799995</v>
      </c>
      <c r="J96" s="456">
        <f t="shared" si="24"/>
        <v>2663302.8354932084</v>
      </c>
      <c r="K96" s="456">
        <f>SUM(K9:K95)</f>
        <v>662639.16058679193</v>
      </c>
      <c r="L96" s="456">
        <f t="shared" si="24"/>
        <v>3987097.1714399992</v>
      </c>
      <c r="M96" s="456">
        <f t="shared" si="24"/>
        <v>4086700.6940956209</v>
      </c>
      <c r="N96" s="456">
        <f t="shared" si="24"/>
        <v>-99603.522655621229</v>
      </c>
      <c r="O96" s="456">
        <f t="shared" si="24"/>
        <v>3987097.1714399992</v>
      </c>
      <c r="P96" s="456">
        <f t="shared" si="24"/>
        <v>4732333.8610772872</v>
      </c>
      <c r="Q96" s="457">
        <f>SUM(Q9:Q95)</f>
        <v>-745236.68963728636</v>
      </c>
      <c r="R96" s="457">
        <f>SUM(R9:R95)</f>
        <v>5760429.3687619977</v>
      </c>
      <c r="S96" s="457">
        <f t="shared" ref="S96:T96" si="25">SUM(S9:S95)</f>
        <v>4550770.4517651405</v>
      </c>
      <c r="T96" s="457">
        <f t="shared" si="25"/>
        <v>1209658.9169968588</v>
      </c>
      <c r="U96" s="458">
        <f t="shared" si="24"/>
        <v>481277.6100000001</v>
      </c>
      <c r="V96" s="458">
        <f t="shared" si="24"/>
        <v>6162671.3399999971</v>
      </c>
      <c r="W96" s="399" t="s">
        <v>2573</v>
      </c>
      <c r="X96" s="459">
        <f t="shared" si="24"/>
        <v>8793399.7183591835</v>
      </c>
      <c r="Y96" s="459">
        <f t="shared" si="24"/>
        <v>6461681.179449047</v>
      </c>
      <c r="Z96" s="460">
        <f t="shared" si="24"/>
        <v>2331718.5389101375</v>
      </c>
      <c r="AA96" s="461">
        <f t="shared" si="24"/>
        <v>3793119.8815905331</v>
      </c>
      <c r="AB96" s="462">
        <f t="shared" si="24"/>
        <v>-1461401.3426803951</v>
      </c>
      <c r="AC96" s="463"/>
      <c r="AD96" s="464" t="e">
        <f>SUM(AD9:AD95)</f>
        <v>#N/A</v>
      </c>
      <c r="AE96" s="463"/>
      <c r="AF96" s="465">
        <f>SUM(AF9:AF95)</f>
        <v>3542452.0099999988</v>
      </c>
      <c r="AG96" s="466"/>
      <c r="AH96" s="467">
        <f>SUM(AH9:AH95)</f>
        <v>-2939933.8431248758</v>
      </c>
    </row>
    <row r="97" spans="1:34" ht="16.5" customHeight="1" outlineLevel="1" x14ac:dyDescent="0.25">
      <c r="A97" s="167"/>
      <c r="B97" s="167"/>
      <c r="C97" s="333"/>
      <c r="D97" s="167"/>
      <c r="E97" s="167"/>
      <c r="F97" s="167"/>
      <c r="G97" s="167"/>
      <c r="H97" s="167"/>
      <c r="I97" s="166"/>
      <c r="J97" s="166"/>
      <c r="K97" s="167"/>
      <c r="L97" s="468"/>
      <c r="M97" s="468"/>
      <c r="N97" s="340"/>
      <c r="O97" s="340"/>
      <c r="P97" s="340"/>
      <c r="Q97" s="340"/>
      <c r="R97" s="340"/>
      <c r="S97" s="340"/>
      <c r="T97" s="340"/>
      <c r="U97" s="340"/>
      <c r="V97" s="340"/>
      <c r="W97" s="340"/>
      <c r="X97" s="469"/>
      <c r="Y97" s="331"/>
      <c r="AA97" s="167"/>
      <c r="AB97" s="339"/>
      <c r="AE97" s="340"/>
      <c r="AF97" s="154"/>
    </row>
    <row r="98" spans="1:34" ht="26.25" customHeight="1" outlineLevel="1" x14ac:dyDescent="0.25">
      <c r="A98" s="167"/>
      <c r="B98" s="167"/>
      <c r="C98" s="333"/>
      <c r="D98" s="470">
        <v>1</v>
      </c>
      <c r="E98" s="470">
        <v>2</v>
      </c>
      <c r="F98" s="470">
        <v>3</v>
      </c>
      <c r="G98" s="470">
        <v>4</v>
      </c>
      <c r="H98" s="470">
        <v>5</v>
      </c>
      <c r="I98" s="470">
        <v>6</v>
      </c>
      <c r="J98" s="470">
        <v>7</v>
      </c>
      <c r="K98" s="470">
        <v>8</v>
      </c>
      <c r="L98" s="470">
        <v>9</v>
      </c>
      <c r="M98" s="470">
        <v>10</v>
      </c>
      <c r="N98" s="470">
        <v>11</v>
      </c>
      <c r="O98" s="470">
        <v>12</v>
      </c>
      <c r="P98" s="470">
        <v>13</v>
      </c>
      <c r="Q98" s="470">
        <v>14</v>
      </c>
      <c r="R98" s="470">
        <v>15</v>
      </c>
      <c r="S98" s="470">
        <v>16</v>
      </c>
      <c r="T98" s="470">
        <v>17</v>
      </c>
      <c r="U98" s="470">
        <v>18</v>
      </c>
      <c r="V98" s="470">
        <v>19</v>
      </c>
      <c r="W98" s="470">
        <v>20</v>
      </c>
      <c r="X98" s="470">
        <v>21</v>
      </c>
      <c r="Y98" s="470">
        <v>22</v>
      </c>
      <c r="Z98" s="470">
        <v>23</v>
      </c>
      <c r="AA98" s="470">
        <v>24</v>
      </c>
      <c r="AB98" s="470">
        <v>25</v>
      </c>
      <c r="AC98" s="470">
        <v>26</v>
      </c>
      <c r="AD98" s="470">
        <v>27</v>
      </c>
      <c r="AE98" s="470">
        <v>28</v>
      </c>
      <c r="AF98" s="470">
        <v>29</v>
      </c>
      <c r="AG98" s="470">
        <v>30</v>
      </c>
      <c r="AH98" s="470">
        <v>31</v>
      </c>
    </row>
    <row r="99" spans="1:34" ht="12.75" outlineLevel="1" x14ac:dyDescent="0.25">
      <c r="A99" s="167"/>
      <c r="B99" s="167"/>
      <c r="C99" s="333"/>
      <c r="D99" s="471"/>
      <c r="E99" s="471"/>
      <c r="F99" s="471"/>
      <c r="G99" s="471"/>
      <c r="H99" s="471"/>
      <c r="I99" s="472"/>
      <c r="J99" s="472"/>
      <c r="K99" s="471"/>
      <c r="L99" s="473"/>
      <c r="M99" s="473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5"/>
      <c r="Y99" s="167"/>
      <c r="Z99" s="371"/>
      <c r="AA99" s="371"/>
      <c r="AB99" s="476"/>
      <c r="AC99" s="476"/>
      <c r="AD99" s="476"/>
      <c r="AE99" s="340"/>
      <c r="AF99" s="371"/>
    </row>
    <row r="100" spans="1:34" ht="12.75" outlineLevel="1" x14ac:dyDescent="0.25">
      <c r="A100" s="167"/>
      <c r="B100" s="167"/>
      <c r="C100" s="333"/>
      <c r="D100" s="477"/>
      <c r="E100" s="477"/>
      <c r="F100" s="477"/>
      <c r="G100" s="477"/>
      <c r="H100" s="477"/>
      <c r="I100" s="478"/>
      <c r="J100" s="478"/>
      <c r="K100" s="477"/>
      <c r="L100" s="473"/>
      <c r="M100" s="473"/>
      <c r="N100" s="479"/>
      <c r="O100" s="479"/>
      <c r="P100" s="479"/>
      <c r="Q100" s="479"/>
      <c r="R100" s="479"/>
      <c r="S100" s="479"/>
      <c r="T100" s="479"/>
      <c r="U100" s="479"/>
      <c r="V100" s="479"/>
      <c r="W100" s="479"/>
      <c r="X100" s="469"/>
      <c r="Y100" s="167"/>
      <c r="AA100" s="167"/>
      <c r="AB100" s="339"/>
      <c r="AE100" s="340"/>
      <c r="AF100" s="154"/>
    </row>
    <row r="101" spans="1:34" ht="32.25" customHeight="1" outlineLevel="1" x14ac:dyDescent="0.25">
      <c r="A101" s="167"/>
      <c r="B101" s="167"/>
      <c r="C101" s="333"/>
      <c r="D101" s="167"/>
      <c r="E101" s="167"/>
      <c r="F101" s="167"/>
      <c r="G101" s="167"/>
      <c r="H101" s="167"/>
      <c r="I101" s="166"/>
      <c r="J101" s="166"/>
      <c r="K101" s="167"/>
      <c r="M101" s="127">
        <v>3987097.1714399992</v>
      </c>
      <c r="N101" s="340"/>
      <c r="O101" s="340"/>
      <c r="P101" s="340"/>
      <c r="Q101" s="340"/>
      <c r="R101" s="340"/>
      <c r="S101" s="340"/>
      <c r="T101" s="340"/>
      <c r="U101" s="340"/>
      <c r="V101" s="340"/>
      <c r="W101" s="340"/>
      <c r="X101" s="469"/>
      <c r="Y101" s="167"/>
      <c r="Z101" s="331"/>
      <c r="AA101" s="331"/>
      <c r="AB101" s="339"/>
      <c r="AE101" s="340"/>
      <c r="AF101" s="154"/>
    </row>
    <row r="102" spans="1:34" outlineLevel="1" x14ac:dyDescent="0.25">
      <c r="A102" s="167"/>
      <c r="B102" s="167"/>
      <c r="C102" s="333"/>
      <c r="D102" s="167"/>
      <c r="E102" s="167"/>
      <c r="F102" s="167"/>
      <c r="G102" s="167"/>
      <c r="H102" s="167"/>
      <c r="I102" s="166"/>
      <c r="J102" s="166"/>
      <c r="K102" s="167"/>
      <c r="N102" s="340"/>
      <c r="O102" s="340"/>
      <c r="P102" s="340"/>
      <c r="Q102" s="340"/>
      <c r="R102" s="340"/>
      <c r="S102" s="340"/>
      <c r="T102" s="340"/>
      <c r="U102" s="340"/>
      <c r="V102" s="340"/>
      <c r="W102" s="340"/>
      <c r="X102" s="469"/>
      <c r="Y102" s="167"/>
      <c r="AA102" s="167"/>
      <c r="AB102" s="339"/>
      <c r="AE102" s="340"/>
      <c r="AF102" s="154"/>
    </row>
    <row r="103" spans="1:34" outlineLevel="1" x14ac:dyDescent="0.25">
      <c r="A103" s="167"/>
      <c r="B103" s="167"/>
      <c r="C103" s="333"/>
      <c r="D103" s="167"/>
      <c r="E103" s="167"/>
      <c r="F103" s="167"/>
      <c r="G103" s="167"/>
      <c r="H103" s="167"/>
      <c r="I103" s="166"/>
      <c r="J103" s="166"/>
      <c r="K103" s="167"/>
      <c r="N103" s="340"/>
      <c r="O103" s="340"/>
      <c r="P103" s="340"/>
      <c r="Q103" s="340"/>
      <c r="R103" s="340"/>
      <c r="S103" s="340"/>
      <c r="T103" s="340"/>
      <c r="U103" s="340"/>
      <c r="V103" s="340"/>
      <c r="W103" s="340"/>
      <c r="X103" s="469"/>
      <c r="Y103" s="167"/>
      <c r="AA103" s="167"/>
      <c r="AB103" s="339"/>
      <c r="AE103" s="340"/>
      <c r="AF103" s="154"/>
    </row>
    <row r="104" spans="1:34" outlineLevel="1" x14ac:dyDescent="0.25">
      <c r="X104" s="483"/>
      <c r="Y104" s="167"/>
      <c r="Z104" s="127"/>
      <c r="AB104" s="339"/>
      <c r="AE104" s="340"/>
      <c r="AF104" s="154"/>
    </row>
    <row r="105" spans="1:34" outlineLevel="1" x14ac:dyDescent="0.25"/>
    <row r="106" spans="1:34" outlineLevel="1" x14ac:dyDescent="0.25"/>
    <row r="107" spans="1:34" outlineLevel="1" x14ac:dyDescent="0.25"/>
    <row r="108" spans="1:34" outlineLevel="1" x14ac:dyDescent="0.25"/>
    <row r="109" spans="1:34" outlineLevel="1" x14ac:dyDescent="0.25"/>
    <row r="110" spans="1:34" outlineLevel="1" x14ac:dyDescent="0.25"/>
    <row r="111" spans="1:34" outlineLevel="1" x14ac:dyDescent="0.25"/>
    <row r="112" spans="1:34" outlineLevel="1" x14ac:dyDescent="0.25"/>
    <row r="113" outlineLevel="1" x14ac:dyDescent="0.25"/>
    <row r="114" outlineLevel="1" x14ac:dyDescent="0.25"/>
    <row r="115" outlineLevel="1" x14ac:dyDescent="0.25"/>
    <row r="116" outlineLevel="1" x14ac:dyDescent="0.25"/>
    <row r="117" outlineLevel="1" x14ac:dyDescent="0.25"/>
    <row r="118" outlineLevel="1" x14ac:dyDescent="0.25"/>
    <row r="119" outlineLevel="1" x14ac:dyDescent="0.25"/>
    <row r="120" outlineLevel="1" x14ac:dyDescent="0.25"/>
    <row r="121" outlineLevel="1" x14ac:dyDescent="0.25"/>
  </sheetData>
  <mergeCells count="21">
    <mergeCell ref="Z5:Z6"/>
    <mergeCell ref="D1:E1"/>
    <mergeCell ref="A3:AF3"/>
    <mergeCell ref="A5:A7"/>
    <mergeCell ref="B5:B7"/>
    <mergeCell ref="C5:C7"/>
    <mergeCell ref="D5:D7"/>
    <mergeCell ref="E5:E7"/>
    <mergeCell ref="F5:H5"/>
    <mergeCell ref="I5:K5"/>
    <mergeCell ref="L5:N5"/>
    <mergeCell ref="O5:Q5"/>
    <mergeCell ref="R5:T5"/>
    <mergeCell ref="U5:W5"/>
    <mergeCell ref="X5:X6"/>
    <mergeCell ref="Y5:Y6"/>
    <mergeCell ref="AA5:AA6"/>
    <mergeCell ref="AB5:AB6"/>
    <mergeCell ref="AD5:AD6"/>
    <mergeCell ref="AF5:AF6"/>
    <mergeCell ref="AH5:AH6"/>
  </mergeCells>
  <pageMargins left="0.19685039370078741" right="0.11811023622047245" top="0.55118110236220474" bottom="0.15748031496062992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05"/>
  <sheetViews>
    <sheetView topLeftCell="A6" zoomScale="96" zoomScaleNormal="96" zoomScaleSheetLayoutView="100" workbookViewId="0">
      <pane xSplit="2" ySplit="7" topLeftCell="C279" activePane="bottomRight" state="frozen"/>
      <selection activeCell="A6" sqref="A6"/>
      <selection pane="topRight" activeCell="C6" sqref="C6"/>
      <selection pane="bottomLeft" activeCell="A13" sqref="A13"/>
      <selection pane="bottomRight" activeCell="C477" sqref="C477"/>
    </sheetView>
  </sheetViews>
  <sheetFormatPr defaultColWidth="29" defaultRowHeight="15" outlineLevelRow="2" x14ac:dyDescent="0.25"/>
  <cols>
    <col min="1" max="1" width="11.85546875" style="212" customWidth="1"/>
    <col min="2" max="2" width="31.85546875" style="212" customWidth="1"/>
    <col min="3" max="3" width="37.28515625" style="212" customWidth="1"/>
    <col min="4" max="4" width="6.28515625" style="213" customWidth="1"/>
    <col min="5" max="5" width="11.42578125" style="213" customWidth="1"/>
    <col min="6" max="6" width="14.42578125" style="213" customWidth="1"/>
    <col min="7" max="7" width="13.7109375" style="213" customWidth="1"/>
    <col min="8" max="8" width="3.5703125" style="212" customWidth="1"/>
    <col min="9" max="9" width="12.140625" style="212" customWidth="1"/>
    <col min="10" max="245" width="8.7109375" style="212" customWidth="1"/>
    <col min="246" max="246" width="5.28515625" style="212" customWidth="1"/>
    <col min="247" max="16384" width="29" style="212"/>
  </cols>
  <sheetData>
    <row r="1" spans="1:11" hidden="1" outlineLevel="2" x14ac:dyDescent="0.25"/>
    <row r="2" spans="1:11" ht="18.75" hidden="1" outlineLevel="2" x14ac:dyDescent="0.25">
      <c r="C2" s="214" t="s">
        <v>2006</v>
      </c>
      <c r="D2" s="215" t="s">
        <v>2007</v>
      </c>
      <c r="E2" s="215"/>
    </row>
    <row r="3" spans="1:11" ht="18.75" hidden="1" outlineLevel="2" x14ac:dyDescent="0.25">
      <c r="C3" s="214" t="s">
        <v>2008</v>
      </c>
      <c r="D3" s="215" t="s">
        <v>2009</v>
      </c>
      <c r="E3" s="215"/>
    </row>
    <row r="4" spans="1:11" ht="14.25" hidden="1" customHeight="1" outlineLevel="2" x14ac:dyDescent="0.25">
      <c r="C4" s="214" t="s">
        <v>2010</v>
      </c>
      <c r="D4" s="215" t="s">
        <v>2011</v>
      </c>
      <c r="E4" s="215"/>
    </row>
    <row r="5" spans="1:11" ht="22.5" hidden="1" customHeight="1" outlineLevel="2" x14ac:dyDescent="0.25">
      <c r="A5" s="216"/>
      <c r="B5" s="216"/>
      <c r="C5" s="217" t="s">
        <v>2012</v>
      </c>
      <c r="D5" s="218" t="s">
        <v>2013</v>
      </c>
      <c r="E5" s="218"/>
      <c r="F5" s="219"/>
      <c r="G5" s="219"/>
    </row>
    <row r="6" spans="1:11" ht="70.5" customHeight="1" outlineLevel="1" collapsed="1" x14ac:dyDescent="0.25">
      <c r="A6" s="589" t="s">
        <v>2014</v>
      </c>
      <c r="B6" s="589"/>
      <c r="C6" s="590"/>
      <c r="D6" s="590"/>
      <c r="E6" s="591"/>
      <c r="F6" s="591"/>
      <c r="G6" s="591"/>
      <c r="I6" s="220">
        <f>8.14+34%</f>
        <v>8.48</v>
      </c>
      <c r="K6" s="212" t="s">
        <v>2015</v>
      </c>
    </row>
    <row r="7" spans="1:11" ht="12" customHeight="1" x14ac:dyDescent="0.25">
      <c r="C7" s="221"/>
      <c r="D7" s="221"/>
      <c r="E7" s="221"/>
      <c r="F7" s="221"/>
      <c r="G7" s="221"/>
      <c r="K7" s="212" t="s">
        <v>2016</v>
      </c>
    </row>
    <row r="8" spans="1:11" ht="21" customHeight="1" x14ac:dyDescent="0.25">
      <c r="A8" s="592" t="s">
        <v>2017</v>
      </c>
      <c r="B8" s="594" t="s">
        <v>2018</v>
      </c>
      <c r="C8" s="596" t="s">
        <v>2</v>
      </c>
      <c r="D8" s="597" t="s">
        <v>2019</v>
      </c>
      <c r="E8" s="599" t="s">
        <v>2020</v>
      </c>
      <c r="F8" s="599"/>
      <c r="G8" s="599"/>
      <c r="K8" s="212" t="s">
        <v>2021</v>
      </c>
    </row>
    <row r="9" spans="1:11" ht="33" customHeight="1" x14ac:dyDescent="0.25">
      <c r="A9" s="592"/>
      <c r="B9" s="595"/>
      <c r="C9" s="593"/>
      <c r="D9" s="597"/>
      <c r="E9" s="599"/>
      <c r="F9" s="599"/>
      <c r="G9" s="599"/>
      <c r="K9" s="212" t="s">
        <v>2022</v>
      </c>
    </row>
    <row r="10" spans="1:11" ht="16.5" customHeight="1" x14ac:dyDescent="0.25">
      <c r="A10" s="592"/>
      <c r="B10" s="595"/>
      <c r="C10" s="593"/>
      <c r="D10" s="597"/>
      <c r="E10" s="599"/>
      <c r="F10" s="599"/>
      <c r="G10" s="599"/>
    </row>
    <row r="11" spans="1:11" ht="16.5" customHeight="1" x14ac:dyDescent="0.25">
      <c r="A11" s="593"/>
      <c r="B11" s="595"/>
      <c r="C11" s="593"/>
      <c r="D11" s="598"/>
      <c r="E11" s="599"/>
      <c r="F11" s="599"/>
      <c r="G11" s="599"/>
    </row>
    <row r="12" spans="1:11" ht="56.25" customHeight="1" x14ac:dyDescent="0.25">
      <c r="A12" s="593"/>
      <c r="B12" s="595"/>
      <c r="C12" s="593"/>
      <c r="D12" s="598"/>
      <c r="E12" s="224" t="s">
        <v>2023</v>
      </c>
      <c r="F12" s="224" t="s">
        <v>2024</v>
      </c>
      <c r="G12" s="224" t="s">
        <v>2025</v>
      </c>
    </row>
    <row r="13" spans="1:11" s="229" customFormat="1" ht="20.25" customHeight="1" x14ac:dyDescent="0.25">
      <c r="A13" s="225" t="s">
        <v>163</v>
      </c>
      <c r="B13" s="226" t="s">
        <v>806</v>
      </c>
      <c r="C13" s="226" t="s">
        <v>2026</v>
      </c>
      <c r="D13" s="227">
        <v>1</v>
      </c>
      <c r="E13" s="228">
        <v>2.5773999999999999</v>
      </c>
      <c r="F13" s="228"/>
      <c r="G13" s="228"/>
      <c r="I13" s="230" t="s">
        <v>2027</v>
      </c>
      <c r="J13" s="231"/>
      <c r="K13" s="231"/>
    </row>
    <row r="14" spans="1:11" s="229" customFormat="1" ht="20.25" customHeight="1" x14ac:dyDescent="0.25">
      <c r="A14" s="225" t="s">
        <v>112</v>
      </c>
      <c r="B14" s="226" t="s">
        <v>808</v>
      </c>
      <c r="C14" s="226" t="s">
        <v>2028</v>
      </c>
      <c r="D14" s="227">
        <v>9</v>
      </c>
      <c r="E14" s="228">
        <v>8.4794</v>
      </c>
      <c r="F14" s="228">
        <v>11.2872</v>
      </c>
      <c r="G14" s="228">
        <v>6.6458000000000004</v>
      </c>
      <c r="I14" s="230" t="s">
        <v>2027</v>
      </c>
      <c r="J14" s="231"/>
      <c r="K14" s="231"/>
    </row>
    <row r="15" spans="1:11" s="229" customFormat="1" ht="20.25" customHeight="1" x14ac:dyDescent="0.25">
      <c r="A15" s="225" t="s">
        <v>110</v>
      </c>
      <c r="B15" s="226" t="s">
        <v>810</v>
      </c>
      <c r="C15" s="226" t="s">
        <v>2029</v>
      </c>
      <c r="D15" s="227">
        <v>9</v>
      </c>
      <c r="E15" s="228">
        <v>8.4623000000000008</v>
      </c>
      <c r="F15" s="228">
        <v>10.503399999999999</v>
      </c>
      <c r="G15" s="228"/>
      <c r="I15" s="230" t="s">
        <v>2027</v>
      </c>
      <c r="J15" s="231"/>
      <c r="K15" s="231"/>
    </row>
    <row r="16" spans="1:11" s="229" customFormat="1" ht="20.25" customHeight="1" x14ac:dyDescent="0.25">
      <c r="A16" s="225" t="s">
        <v>109</v>
      </c>
      <c r="B16" s="226" t="s">
        <v>811</v>
      </c>
      <c r="C16" s="226" t="s">
        <v>2030</v>
      </c>
      <c r="D16" s="227">
        <v>1</v>
      </c>
      <c r="E16" s="228">
        <v>1.8212999999999999</v>
      </c>
      <c r="F16" s="228"/>
      <c r="G16" s="228"/>
      <c r="I16" s="230" t="s">
        <v>2027</v>
      </c>
      <c r="J16" s="231"/>
      <c r="K16" s="231"/>
    </row>
    <row r="17" spans="1:11" s="229" customFormat="1" ht="20.25" customHeight="1" x14ac:dyDescent="0.25">
      <c r="A17" s="225" t="s">
        <v>108</v>
      </c>
      <c r="B17" s="226" t="s">
        <v>812</v>
      </c>
      <c r="C17" s="226" t="s">
        <v>1341</v>
      </c>
      <c r="D17" s="227">
        <v>9</v>
      </c>
      <c r="E17" s="228">
        <v>8.9863999999999997</v>
      </c>
      <c r="F17" s="228">
        <v>11.255699999999999</v>
      </c>
      <c r="G17" s="228">
        <v>7.2484000000000002</v>
      </c>
      <c r="I17" s="230" t="s">
        <v>2027</v>
      </c>
      <c r="J17" s="231"/>
      <c r="K17" s="231"/>
    </row>
    <row r="18" spans="1:11" s="229" customFormat="1" ht="20.25" customHeight="1" x14ac:dyDescent="0.25">
      <c r="A18" s="225" t="s">
        <v>106</v>
      </c>
      <c r="B18" s="226" t="s">
        <v>813</v>
      </c>
      <c r="C18" s="226" t="s">
        <v>1342</v>
      </c>
      <c r="D18" s="227">
        <v>9</v>
      </c>
      <c r="E18" s="228">
        <v>7.7881999999999998</v>
      </c>
      <c r="F18" s="228">
        <v>10.0139</v>
      </c>
      <c r="G18" s="228">
        <v>6.2636000000000003</v>
      </c>
      <c r="I18" s="230" t="s">
        <v>2027</v>
      </c>
      <c r="J18" s="231"/>
      <c r="K18" s="231"/>
    </row>
    <row r="19" spans="1:11" s="229" customFormat="1" ht="20.25" customHeight="1" x14ac:dyDescent="0.25">
      <c r="A19" s="225" t="s">
        <v>105</v>
      </c>
      <c r="B19" s="226" t="s">
        <v>814</v>
      </c>
      <c r="C19" s="226" t="s">
        <v>1343</v>
      </c>
      <c r="D19" s="227">
        <v>9</v>
      </c>
      <c r="E19" s="228">
        <v>9.4324999999999992</v>
      </c>
      <c r="F19" s="228">
        <v>11.233000000000001</v>
      </c>
      <c r="G19" s="228"/>
      <c r="I19" s="230" t="s">
        <v>2027</v>
      </c>
      <c r="J19" s="231"/>
      <c r="K19" s="231"/>
    </row>
    <row r="20" spans="1:11" s="229" customFormat="1" ht="20.25" customHeight="1" x14ac:dyDescent="0.25">
      <c r="A20" s="225" t="s">
        <v>172</v>
      </c>
      <c r="B20" s="226" t="s">
        <v>815</v>
      </c>
      <c r="C20" s="226" t="s">
        <v>1345</v>
      </c>
      <c r="D20" s="227">
        <v>5</v>
      </c>
      <c r="E20" s="228">
        <v>8.7052999999999994</v>
      </c>
      <c r="F20" s="228"/>
      <c r="G20" s="228"/>
      <c r="I20" s="230" t="s">
        <v>2027</v>
      </c>
      <c r="J20" s="231"/>
      <c r="K20" s="231"/>
    </row>
    <row r="21" spans="1:11" s="229" customFormat="1" ht="20.25" customHeight="1" x14ac:dyDescent="0.25">
      <c r="A21" s="225" t="s">
        <v>212</v>
      </c>
      <c r="B21" s="226" t="s">
        <v>816</v>
      </c>
      <c r="C21" s="226" t="s">
        <v>1346</v>
      </c>
      <c r="D21" s="227">
        <v>3</v>
      </c>
      <c r="E21" s="228">
        <v>9.6315000000000008</v>
      </c>
      <c r="F21" s="228"/>
      <c r="G21" s="228"/>
      <c r="I21" s="230" t="s">
        <v>2027</v>
      </c>
      <c r="J21" s="231"/>
      <c r="K21" s="231"/>
    </row>
    <row r="22" spans="1:11" s="229" customFormat="1" ht="20.25" customHeight="1" x14ac:dyDescent="0.25">
      <c r="A22" s="225" t="s">
        <v>204</v>
      </c>
      <c r="B22" s="226" t="s">
        <v>817</v>
      </c>
      <c r="C22" s="226" t="s">
        <v>1347</v>
      </c>
      <c r="D22" s="227">
        <v>2</v>
      </c>
      <c r="E22" s="228">
        <v>10.161899999999999</v>
      </c>
      <c r="F22" s="228"/>
      <c r="G22" s="228"/>
      <c r="I22" s="230" t="s">
        <v>2027</v>
      </c>
      <c r="J22" s="231"/>
      <c r="K22" s="231"/>
    </row>
    <row r="23" spans="1:11" s="229" customFormat="1" ht="20.25" customHeight="1" x14ac:dyDescent="0.25">
      <c r="A23" s="225" t="s">
        <v>176</v>
      </c>
      <c r="B23" s="226" t="s">
        <v>818</v>
      </c>
      <c r="C23" s="226" t="s">
        <v>1348</v>
      </c>
      <c r="D23" s="227">
        <v>5</v>
      </c>
      <c r="E23" s="228">
        <v>8.8546999999999993</v>
      </c>
      <c r="F23" s="228"/>
      <c r="G23" s="228"/>
      <c r="I23" s="230" t="s">
        <v>2027</v>
      </c>
      <c r="J23" s="231"/>
      <c r="K23" s="231"/>
    </row>
    <row r="24" spans="1:11" s="229" customFormat="1" ht="20.25" customHeight="1" x14ac:dyDescent="0.25">
      <c r="A24" s="225" t="s">
        <v>215</v>
      </c>
      <c r="B24" s="226" t="s">
        <v>819</v>
      </c>
      <c r="C24" s="226" t="s">
        <v>1349</v>
      </c>
      <c r="D24" s="227">
        <v>2</v>
      </c>
      <c r="E24" s="228">
        <v>9.5824999999999996</v>
      </c>
      <c r="F24" s="228"/>
      <c r="G24" s="228"/>
      <c r="I24" s="230" t="s">
        <v>2027</v>
      </c>
      <c r="J24" s="231"/>
      <c r="K24" s="231"/>
    </row>
    <row r="25" spans="1:11" s="229" customFormat="1" ht="20.25" customHeight="1" x14ac:dyDescent="0.25">
      <c r="A25" s="225" t="s">
        <v>177</v>
      </c>
      <c r="B25" s="226" t="s">
        <v>820</v>
      </c>
      <c r="C25" s="226" t="s">
        <v>1350</v>
      </c>
      <c r="D25" s="227">
        <v>9</v>
      </c>
      <c r="E25" s="228">
        <v>8.3310999999999993</v>
      </c>
      <c r="F25" s="228">
        <v>10.904299999999999</v>
      </c>
      <c r="G25" s="228"/>
      <c r="I25" s="230" t="s">
        <v>2027</v>
      </c>
      <c r="J25" s="231"/>
      <c r="K25" s="231"/>
    </row>
    <row r="26" spans="1:11" s="229" customFormat="1" ht="20.25" customHeight="1" x14ac:dyDescent="0.25">
      <c r="A26" s="225" t="s">
        <v>196</v>
      </c>
      <c r="B26" s="226" t="s">
        <v>821</v>
      </c>
      <c r="C26" s="226" t="s">
        <v>1351</v>
      </c>
      <c r="D26" s="227">
        <v>2</v>
      </c>
      <c r="E26" s="228">
        <v>9.8153000000000006</v>
      </c>
      <c r="F26" s="228"/>
      <c r="G26" s="228"/>
      <c r="I26" s="230" t="s">
        <v>2027</v>
      </c>
      <c r="J26" s="231"/>
      <c r="K26" s="231"/>
    </row>
    <row r="27" spans="1:11" s="229" customFormat="1" ht="20.25" customHeight="1" x14ac:dyDescent="0.25">
      <c r="A27" s="225" t="s">
        <v>178</v>
      </c>
      <c r="B27" s="226" t="s">
        <v>822</v>
      </c>
      <c r="C27" s="226" t="s">
        <v>1352</v>
      </c>
      <c r="D27" s="227">
        <v>5</v>
      </c>
      <c r="E27" s="228">
        <v>7.8830999999999998</v>
      </c>
      <c r="F27" s="228"/>
      <c r="G27" s="228"/>
      <c r="I27" s="230" t="s">
        <v>2027</v>
      </c>
      <c r="J27" s="231"/>
      <c r="K27" s="231"/>
    </row>
    <row r="28" spans="1:11" s="229" customFormat="1" ht="20.25" customHeight="1" x14ac:dyDescent="0.25">
      <c r="A28" s="225" t="s">
        <v>198</v>
      </c>
      <c r="B28" s="226" t="s">
        <v>823</v>
      </c>
      <c r="C28" s="226" t="s">
        <v>1353</v>
      </c>
      <c r="D28" s="227">
        <v>1</v>
      </c>
      <c r="E28" s="228">
        <v>2.1736</v>
      </c>
      <c r="F28" s="228"/>
      <c r="G28" s="228"/>
      <c r="I28" s="230" t="s">
        <v>2027</v>
      </c>
      <c r="J28" s="231"/>
      <c r="K28" s="231"/>
    </row>
    <row r="29" spans="1:11" s="229" customFormat="1" ht="20.25" customHeight="1" x14ac:dyDescent="0.25">
      <c r="A29" s="225" t="s">
        <v>174</v>
      </c>
      <c r="B29" s="226" t="s">
        <v>824</v>
      </c>
      <c r="C29" s="226" t="s">
        <v>1355</v>
      </c>
      <c r="D29" s="227">
        <v>1</v>
      </c>
      <c r="E29" s="228">
        <v>1.8875</v>
      </c>
      <c r="F29" s="228"/>
      <c r="G29" s="228"/>
      <c r="I29" s="230" t="s">
        <v>2027</v>
      </c>
      <c r="J29" s="231"/>
      <c r="K29" s="231"/>
    </row>
    <row r="30" spans="1:11" s="229" customFormat="1" ht="20.25" customHeight="1" x14ac:dyDescent="0.25">
      <c r="A30" s="225" t="s">
        <v>199</v>
      </c>
      <c r="B30" s="226" t="s">
        <v>825</v>
      </c>
      <c r="C30" s="226" t="s">
        <v>1356</v>
      </c>
      <c r="D30" s="227">
        <v>1</v>
      </c>
      <c r="E30" s="228">
        <v>2.2605</v>
      </c>
      <c r="F30" s="228"/>
      <c r="G30" s="228"/>
      <c r="I30" s="230" t="s">
        <v>2027</v>
      </c>
      <c r="J30" s="231"/>
      <c r="K30" s="231"/>
    </row>
    <row r="31" spans="1:11" s="229" customFormat="1" ht="20.25" customHeight="1" x14ac:dyDescent="0.25">
      <c r="A31" s="225" t="s">
        <v>227</v>
      </c>
      <c r="B31" s="226" t="s">
        <v>826</v>
      </c>
      <c r="C31" s="226" t="s">
        <v>2031</v>
      </c>
      <c r="D31" s="227">
        <v>1</v>
      </c>
      <c r="E31" s="228">
        <v>2.4358</v>
      </c>
      <c r="F31" s="228"/>
      <c r="G31" s="228"/>
      <c r="I31" s="230" t="s">
        <v>2027</v>
      </c>
      <c r="J31" s="231"/>
      <c r="K31" s="231"/>
    </row>
    <row r="32" spans="1:11" s="229" customFormat="1" ht="20.25" customHeight="1" x14ac:dyDescent="0.25">
      <c r="A32" s="225" t="s">
        <v>200</v>
      </c>
      <c r="B32" s="226" t="s">
        <v>827</v>
      </c>
      <c r="C32" s="226" t="s">
        <v>2032</v>
      </c>
      <c r="D32" s="227">
        <v>1</v>
      </c>
      <c r="E32" s="228">
        <v>1.5470999999999999</v>
      </c>
      <c r="F32" s="228"/>
      <c r="G32" s="228"/>
      <c r="I32" s="230" t="s">
        <v>2027</v>
      </c>
      <c r="J32" s="231"/>
      <c r="K32" s="231"/>
    </row>
    <row r="33" spans="1:11" s="229" customFormat="1" ht="20.25" customHeight="1" x14ac:dyDescent="0.25">
      <c r="A33" s="225" t="s">
        <v>208</v>
      </c>
      <c r="B33" s="226" t="s">
        <v>828</v>
      </c>
      <c r="C33" s="226" t="s">
        <v>2033</v>
      </c>
      <c r="D33" s="227">
        <v>1</v>
      </c>
      <c r="E33" s="228">
        <v>1.677</v>
      </c>
      <c r="F33" s="228"/>
      <c r="G33" s="228"/>
      <c r="I33" s="230" t="s">
        <v>2027</v>
      </c>
      <c r="J33" s="231"/>
      <c r="K33" s="231"/>
    </row>
    <row r="34" spans="1:11" s="229" customFormat="1" ht="20.25" customHeight="1" x14ac:dyDescent="0.25">
      <c r="A34" s="225" t="s">
        <v>201</v>
      </c>
      <c r="B34" s="226" t="s">
        <v>829</v>
      </c>
      <c r="C34" s="226" t="s">
        <v>2034</v>
      </c>
      <c r="D34" s="227">
        <v>1</v>
      </c>
      <c r="E34" s="228">
        <v>2.7778999999999998</v>
      </c>
      <c r="F34" s="228"/>
      <c r="G34" s="228">
        <v>2.7778999999999998</v>
      </c>
      <c r="I34" s="230" t="s">
        <v>2027</v>
      </c>
      <c r="J34" s="231"/>
      <c r="K34" s="231"/>
    </row>
    <row r="35" spans="1:11" s="229" customFormat="1" ht="20.25" customHeight="1" x14ac:dyDescent="0.25">
      <c r="A35" s="225" t="s">
        <v>209</v>
      </c>
      <c r="B35" s="226" t="s">
        <v>832</v>
      </c>
      <c r="C35" s="226" t="s">
        <v>2035</v>
      </c>
      <c r="D35" s="227">
        <v>1</v>
      </c>
      <c r="E35" s="228">
        <v>1.8524</v>
      </c>
      <c r="F35" s="228"/>
      <c r="G35" s="228"/>
      <c r="I35" s="230" t="s">
        <v>2027</v>
      </c>
      <c r="J35" s="231"/>
      <c r="K35" s="231"/>
    </row>
    <row r="36" spans="1:11" s="229" customFormat="1" ht="20.25" customHeight="1" x14ac:dyDescent="0.25">
      <c r="A36" s="225" t="s">
        <v>202</v>
      </c>
      <c r="B36" s="226" t="s">
        <v>833</v>
      </c>
      <c r="C36" s="226" t="s">
        <v>2036</v>
      </c>
      <c r="D36" s="227">
        <v>1</v>
      </c>
      <c r="E36" s="228">
        <v>1.7084999999999999</v>
      </c>
      <c r="F36" s="228"/>
      <c r="G36" s="228"/>
      <c r="I36" s="230" t="s">
        <v>2027</v>
      </c>
      <c r="J36" s="231"/>
      <c r="K36" s="231"/>
    </row>
    <row r="37" spans="1:11" s="229" customFormat="1" ht="20.25" customHeight="1" outlineLevel="1" x14ac:dyDescent="0.25">
      <c r="A37" s="225" t="s">
        <v>243</v>
      </c>
      <c r="B37" s="226" t="s">
        <v>834</v>
      </c>
      <c r="C37" s="226" t="s">
        <v>2037</v>
      </c>
      <c r="D37" s="227">
        <v>1</v>
      </c>
      <c r="E37" s="228">
        <v>2.0131000000000001</v>
      </c>
      <c r="F37" s="228"/>
      <c r="G37" s="228"/>
      <c r="I37" s="230" t="s">
        <v>2027</v>
      </c>
      <c r="J37" s="231"/>
      <c r="K37" s="231"/>
    </row>
    <row r="38" spans="1:11" s="229" customFormat="1" ht="20.25" customHeight="1" outlineLevel="1" x14ac:dyDescent="0.25">
      <c r="A38" s="225" t="s">
        <v>180</v>
      </c>
      <c r="B38" s="226" t="s">
        <v>838</v>
      </c>
      <c r="C38" s="226" t="s">
        <v>2038</v>
      </c>
      <c r="D38" s="227">
        <v>1</v>
      </c>
      <c r="E38" s="228">
        <v>2.2776999999999998</v>
      </c>
      <c r="F38" s="228"/>
      <c r="G38" s="228"/>
      <c r="I38" s="230" t="s">
        <v>2027</v>
      </c>
      <c r="J38" s="231"/>
      <c r="K38" s="231"/>
    </row>
    <row r="39" spans="1:11" s="229" customFormat="1" ht="20.25" customHeight="1" outlineLevel="1" x14ac:dyDescent="0.25">
      <c r="A39" s="225" t="s">
        <v>244</v>
      </c>
      <c r="B39" s="226" t="s">
        <v>839</v>
      </c>
      <c r="C39" s="226" t="s">
        <v>2039</v>
      </c>
      <c r="D39" s="227">
        <v>1</v>
      </c>
      <c r="E39" s="228">
        <v>1.7698</v>
      </c>
      <c r="F39" s="228"/>
      <c r="G39" s="228"/>
      <c r="I39" s="230" t="s">
        <v>2027</v>
      </c>
      <c r="J39" s="231"/>
      <c r="K39" s="231"/>
    </row>
    <row r="40" spans="1:11" s="229" customFormat="1" ht="20.25" customHeight="1" outlineLevel="1" x14ac:dyDescent="0.25">
      <c r="A40" s="225" t="s">
        <v>229</v>
      </c>
      <c r="B40" s="226" t="s">
        <v>840</v>
      </c>
      <c r="C40" s="226" t="s">
        <v>2040</v>
      </c>
      <c r="D40" s="227">
        <v>1</v>
      </c>
      <c r="E40" s="228">
        <v>1.3452</v>
      </c>
      <c r="F40" s="228"/>
      <c r="G40" s="228"/>
      <c r="I40" s="230" t="s">
        <v>2027</v>
      </c>
      <c r="J40" s="231"/>
      <c r="K40" s="231"/>
    </row>
    <row r="41" spans="1:11" s="229" customFormat="1" ht="20.25" customHeight="1" outlineLevel="1" x14ac:dyDescent="0.25">
      <c r="A41" s="225" t="s">
        <v>171</v>
      </c>
      <c r="B41" s="226" t="s">
        <v>841</v>
      </c>
      <c r="C41" s="226" t="s">
        <v>2041</v>
      </c>
      <c r="D41" s="227">
        <v>1</v>
      </c>
      <c r="E41" s="228">
        <v>2.5312999999999999</v>
      </c>
      <c r="F41" s="228"/>
      <c r="G41" s="228"/>
      <c r="I41" s="230" t="s">
        <v>2027</v>
      </c>
      <c r="J41" s="231"/>
      <c r="K41" s="231"/>
    </row>
    <row r="42" spans="1:11" s="229" customFormat="1" ht="20.25" customHeight="1" outlineLevel="1" x14ac:dyDescent="0.25">
      <c r="A42" s="225" t="s">
        <v>181</v>
      </c>
      <c r="B42" s="226" t="s">
        <v>842</v>
      </c>
      <c r="C42" s="226" t="s">
        <v>2042</v>
      </c>
      <c r="D42" s="227">
        <v>1</v>
      </c>
      <c r="E42" s="228">
        <v>2.9192999999999998</v>
      </c>
      <c r="F42" s="228"/>
      <c r="G42" s="228"/>
      <c r="I42" s="230" t="s">
        <v>2027</v>
      </c>
      <c r="J42" s="231"/>
      <c r="K42" s="231"/>
    </row>
    <row r="43" spans="1:11" s="229" customFormat="1" ht="20.25" customHeight="1" outlineLevel="1" x14ac:dyDescent="0.25">
      <c r="A43" s="225" t="s">
        <v>191</v>
      </c>
      <c r="B43" s="226" t="s">
        <v>845</v>
      </c>
      <c r="C43" s="226" t="s">
        <v>2043</v>
      </c>
      <c r="D43" s="227">
        <v>1</v>
      </c>
      <c r="E43" s="228">
        <v>3.2705000000000002</v>
      </c>
      <c r="F43" s="228"/>
      <c r="G43" s="228"/>
      <c r="I43" s="230" t="s">
        <v>2027</v>
      </c>
      <c r="J43" s="231"/>
      <c r="K43" s="231"/>
    </row>
    <row r="44" spans="1:11" s="229" customFormat="1" ht="20.25" customHeight="1" outlineLevel="1" x14ac:dyDescent="0.25">
      <c r="A44" s="225" t="s">
        <v>182</v>
      </c>
      <c r="B44" s="226" t="s">
        <v>846</v>
      </c>
      <c r="C44" s="226" t="s">
        <v>2044</v>
      </c>
      <c r="D44" s="227">
        <v>1</v>
      </c>
      <c r="E44" s="228">
        <v>2.6111</v>
      </c>
      <c r="F44" s="228"/>
      <c r="G44" s="228"/>
      <c r="I44" s="230" t="s">
        <v>2027</v>
      </c>
      <c r="J44" s="231"/>
      <c r="K44" s="231"/>
    </row>
    <row r="45" spans="1:11" s="229" customFormat="1" ht="20.25" customHeight="1" outlineLevel="1" x14ac:dyDescent="0.25">
      <c r="A45" s="225" t="s">
        <v>245</v>
      </c>
      <c r="B45" s="226" t="s">
        <v>848</v>
      </c>
      <c r="C45" s="226" t="s">
        <v>2045</v>
      </c>
      <c r="D45" s="227">
        <v>1</v>
      </c>
      <c r="E45" s="228">
        <v>2.4653999999999998</v>
      </c>
      <c r="F45" s="228"/>
      <c r="G45" s="228"/>
      <c r="I45" s="230" t="s">
        <v>2027</v>
      </c>
      <c r="J45" s="231"/>
      <c r="K45" s="231"/>
    </row>
    <row r="46" spans="1:11" s="229" customFormat="1" ht="20.25" customHeight="1" outlineLevel="1" x14ac:dyDescent="0.25">
      <c r="A46" s="225" t="s">
        <v>246</v>
      </c>
      <c r="B46" s="226" t="s">
        <v>853</v>
      </c>
      <c r="C46" s="226" t="s">
        <v>2046</v>
      </c>
      <c r="D46" s="227">
        <v>5</v>
      </c>
      <c r="E46" s="228">
        <v>7.2148000000000003</v>
      </c>
      <c r="F46" s="228"/>
      <c r="G46" s="228"/>
      <c r="I46" s="230" t="s">
        <v>2027</v>
      </c>
      <c r="J46" s="231"/>
      <c r="K46" s="231"/>
    </row>
    <row r="47" spans="1:11" s="229" customFormat="1" ht="20.25" customHeight="1" outlineLevel="1" x14ac:dyDescent="0.25">
      <c r="A47" s="225" t="s">
        <v>221</v>
      </c>
      <c r="B47" s="226" t="s">
        <v>850</v>
      </c>
      <c r="C47" s="226" t="s">
        <v>2047</v>
      </c>
      <c r="D47" s="227">
        <v>1</v>
      </c>
      <c r="E47" s="228">
        <v>1.9555</v>
      </c>
      <c r="F47" s="228"/>
      <c r="G47" s="228"/>
      <c r="I47" s="230" t="s">
        <v>2027</v>
      </c>
      <c r="J47" s="231"/>
      <c r="K47" s="231"/>
    </row>
    <row r="48" spans="1:11" s="229" customFormat="1" ht="20.25" customHeight="1" outlineLevel="1" x14ac:dyDescent="0.25">
      <c r="A48" s="225" t="s">
        <v>247</v>
      </c>
      <c r="B48" s="226" t="s">
        <v>852</v>
      </c>
      <c r="C48" s="226" t="s">
        <v>2048</v>
      </c>
      <c r="D48" s="227">
        <v>1</v>
      </c>
      <c r="E48" s="228">
        <v>1.6022000000000001</v>
      </c>
      <c r="F48" s="228"/>
      <c r="G48" s="228"/>
      <c r="I48" s="230" t="s">
        <v>2027</v>
      </c>
      <c r="J48" s="231"/>
      <c r="K48" s="231"/>
    </row>
    <row r="49" spans="1:11" s="229" customFormat="1" ht="20.25" customHeight="1" outlineLevel="1" x14ac:dyDescent="0.25">
      <c r="A49" s="225" t="s">
        <v>211</v>
      </c>
      <c r="B49" s="226" t="s">
        <v>854</v>
      </c>
      <c r="C49" s="226" t="s">
        <v>2049</v>
      </c>
      <c r="D49" s="227">
        <v>1</v>
      </c>
      <c r="E49" s="228">
        <v>2.4430000000000001</v>
      </c>
      <c r="F49" s="228"/>
      <c r="G49" s="228"/>
      <c r="I49" s="230" t="s">
        <v>2027</v>
      </c>
      <c r="J49" s="231"/>
      <c r="K49" s="231"/>
    </row>
    <row r="50" spans="1:11" s="229" customFormat="1" ht="20.25" customHeight="1" outlineLevel="1" x14ac:dyDescent="0.25">
      <c r="A50" s="225" t="s">
        <v>183</v>
      </c>
      <c r="B50" s="226" t="s">
        <v>855</v>
      </c>
      <c r="C50" s="226" t="s">
        <v>2050</v>
      </c>
      <c r="D50" s="227">
        <v>2</v>
      </c>
      <c r="E50" s="228">
        <v>9.7089999999999996</v>
      </c>
      <c r="F50" s="228"/>
      <c r="G50" s="228"/>
      <c r="I50" s="230" t="s">
        <v>2027</v>
      </c>
      <c r="J50" s="231"/>
      <c r="K50" s="231"/>
    </row>
    <row r="51" spans="1:11" s="229" customFormat="1" ht="20.25" customHeight="1" outlineLevel="1" x14ac:dyDescent="0.25">
      <c r="A51" s="225" t="s">
        <v>292</v>
      </c>
      <c r="B51" s="226" t="s">
        <v>856</v>
      </c>
      <c r="C51" s="226" t="s">
        <v>2051</v>
      </c>
      <c r="D51" s="227">
        <v>1</v>
      </c>
      <c r="E51" s="228">
        <v>1.9412</v>
      </c>
      <c r="F51" s="228"/>
      <c r="G51" s="228"/>
      <c r="I51" s="230" t="s">
        <v>2027</v>
      </c>
      <c r="J51" s="231"/>
      <c r="K51" s="231"/>
    </row>
    <row r="52" spans="1:11" s="229" customFormat="1" ht="20.25" customHeight="1" outlineLevel="1" x14ac:dyDescent="0.25">
      <c r="A52" s="225" t="s">
        <v>184</v>
      </c>
      <c r="B52" s="226" t="s">
        <v>857</v>
      </c>
      <c r="C52" s="226" t="s">
        <v>2052</v>
      </c>
      <c r="D52" s="227">
        <v>2</v>
      </c>
      <c r="E52" s="228">
        <v>9.7156000000000002</v>
      </c>
      <c r="F52" s="228"/>
      <c r="G52" s="228"/>
      <c r="I52" s="230" t="s">
        <v>2027</v>
      </c>
      <c r="J52" s="231"/>
      <c r="K52" s="231"/>
    </row>
    <row r="53" spans="1:11" s="229" customFormat="1" ht="20.25" customHeight="1" outlineLevel="1" x14ac:dyDescent="0.25">
      <c r="A53" s="225" t="s">
        <v>234</v>
      </c>
      <c r="B53" s="226" t="s">
        <v>858</v>
      </c>
      <c r="C53" s="226" t="s">
        <v>2053</v>
      </c>
      <c r="D53" s="227">
        <v>5</v>
      </c>
      <c r="E53" s="228">
        <v>8.2134999999999998</v>
      </c>
      <c r="F53" s="228"/>
      <c r="G53" s="228"/>
      <c r="I53" s="230" t="s">
        <v>2027</v>
      </c>
      <c r="J53" s="231"/>
      <c r="K53" s="231"/>
    </row>
    <row r="54" spans="1:11" s="229" customFormat="1" ht="20.25" customHeight="1" outlineLevel="1" x14ac:dyDescent="0.25">
      <c r="A54" s="225" t="s">
        <v>235</v>
      </c>
      <c r="B54" s="226" t="s">
        <v>859</v>
      </c>
      <c r="C54" s="226" t="s">
        <v>2054</v>
      </c>
      <c r="D54" s="227">
        <v>5</v>
      </c>
      <c r="E54" s="228">
        <v>7.9687000000000001</v>
      </c>
      <c r="F54" s="228"/>
      <c r="G54" s="228"/>
      <c r="I54" s="230" t="s">
        <v>2027</v>
      </c>
      <c r="J54" s="231"/>
      <c r="K54" s="231"/>
    </row>
    <row r="55" spans="1:11" s="229" customFormat="1" ht="20.25" customHeight="1" outlineLevel="1" x14ac:dyDescent="0.25">
      <c r="A55" s="225" t="s">
        <v>236</v>
      </c>
      <c r="B55" s="226" t="s">
        <v>860</v>
      </c>
      <c r="C55" s="226" t="s">
        <v>2055</v>
      </c>
      <c r="D55" s="227">
        <v>5</v>
      </c>
      <c r="E55" s="228">
        <v>7.4080000000000004</v>
      </c>
      <c r="F55" s="228"/>
      <c r="G55" s="228"/>
      <c r="I55" s="230" t="s">
        <v>2027</v>
      </c>
      <c r="J55" s="231"/>
      <c r="K55" s="231"/>
    </row>
    <row r="56" spans="1:11" s="229" customFormat="1" ht="20.25" customHeight="1" outlineLevel="1" x14ac:dyDescent="0.25">
      <c r="A56" s="225" t="s">
        <v>237</v>
      </c>
      <c r="B56" s="226" t="s">
        <v>861</v>
      </c>
      <c r="C56" s="226" t="s">
        <v>2056</v>
      </c>
      <c r="D56" s="227">
        <v>5</v>
      </c>
      <c r="E56" s="228">
        <v>9.0731999999999999</v>
      </c>
      <c r="F56" s="228"/>
      <c r="G56" s="228"/>
      <c r="I56" s="230" t="s">
        <v>2027</v>
      </c>
      <c r="J56" s="231"/>
      <c r="K56" s="231"/>
    </row>
    <row r="57" spans="1:11" s="229" customFormat="1" ht="20.25" customHeight="1" outlineLevel="1" x14ac:dyDescent="0.25">
      <c r="A57" s="225" t="s">
        <v>238</v>
      </c>
      <c r="B57" s="226" t="s">
        <v>862</v>
      </c>
      <c r="C57" s="226" t="s">
        <v>2057</v>
      </c>
      <c r="D57" s="227">
        <v>5</v>
      </c>
      <c r="E57" s="228">
        <v>7.4027000000000003</v>
      </c>
      <c r="F57" s="228"/>
      <c r="G57" s="228"/>
      <c r="I57" s="230" t="s">
        <v>2027</v>
      </c>
      <c r="J57" s="231"/>
      <c r="K57" s="231"/>
    </row>
    <row r="58" spans="1:11" s="229" customFormat="1" ht="20.25" customHeight="1" outlineLevel="1" x14ac:dyDescent="0.25">
      <c r="A58" s="225" t="s">
        <v>251</v>
      </c>
      <c r="B58" s="226" t="s">
        <v>863</v>
      </c>
      <c r="C58" s="226" t="s">
        <v>2058</v>
      </c>
      <c r="D58" s="227">
        <v>1</v>
      </c>
      <c r="E58" s="228">
        <v>2.6173999999999999</v>
      </c>
      <c r="F58" s="228"/>
      <c r="G58" s="228"/>
      <c r="I58" s="230" t="s">
        <v>2027</v>
      </c>
      <c r="J58" s="231"/>
      <c r="K58" s="231"/>
    </row>
    <row r="59" spans="1:11" s="229" customFormat="1" ht="20.25" customHeight="1" outlineLevel="1" x14ac:dyDescent="0.25">
      <c r="A59" s="225" t="s">
        <v>252</v>
      </c>
      <c r="B59" s="226" t="s">
        <v>864</v>
      </c>
      <c r="C59" s="226" t="s">
        <v>2059</v>
      </c>
      <c r="D59" s="227">
        <v>1</v>
      </c>
      <c r="E59" s="228">
        <v>1.7788999999999999</v>
      </c>
      <c r="F59" s="228"/>
      <c r="G59" s="228"/>
      <c r="I59" s="230" t="s">
        <v>2027</v>
      </c>
      <c r="J59" s="231"/>
      <c r="K59" s="231"/>
    </row>
    <row r="60" spans="1:11" s="229" customFormat="1" ht="20.25" customHeight="1" outlineLevel="1" x14ac:dyDescent="0.25">
      <c r="A60" s="225" t="s">
        <v>186</v>
      </c>
      <c r="B60" s="226" t="s">
        <v>865</v>
      </c>
      <c r="C60" s="226" t="s">
        <v>2060</v>
      </c>
      <c r="D60" s="227">
        <v>1</v>
      </c>
      <c r="E60" s="228">
        <v>2.5038</v>
      </c>
      <c r="F60" s="228"/>
      <c r="G60" s="228"/>
      <c r="I60" s="230" t="s">
        <v>2027</v>
      </c>
      <c r="J60" s="231"/>
      <c r="K60" s="231"/>
    </row>
    <row r="61" spans="1:11" s="229" customFormat="1" ht="20.25" customHeight="1" outlineLevel="1" x14ac:dyDescent="0.25">
      <c r="A61" s="225" t="s">
        <v>253</v>
      </c>
      <c r="B61" s="226" t="s">
        <v>894</v>
      </c>
      <c r="C61" s="226" t="s">
        <v>1391</v>
      </c>
      <c r="D61" s="227">
        <v>1</v>
      </c>
      <c r="E61" s="228">
        <v>2.0733999999999999</v>
      </c>
      <c r="F61" s="228"/>
      <c r="G61" s="228"/>
      <c r="I61" s="230" t="s">
        <v>2027</v>
      </c>
      <c r="J61" s="231"/>
      <c r="K61" s="231"/>
    </row>
    <row r="62" spans="1:11" s="229" customFormat="1" ht="20.25" customHeight="1" outlineLevel="1" x14ac:dyDescent="0.25">
      <c r="A62" s="225" t="s">
        <v>188</v>
      </c>
      <c r="B62" s="226" t="s">
        <v>895</v>
      </c>
      <c r="C62" s="226" t="s">
        <v>1392</v>
      </c>
      <c r="D62" s="227">
        <v>2</v>
      </c>
      <c r="E62" s="228">
        <v>3.2105000000000001</v>
      </c>
      <c r="F62" s="228"/>
      <c r="G62" s="228"/>
      <c r="I62" s="230" t="s">
        <v>2027</v>
      </c>
      <c r="J62" s="231"/>
      <c r="K62" s="231"/>
    </row>
    <row r="63" spans="1:11" s="229" customFormat="1" ht="20.25" customHeight="1" outlineLevel="1" x14ac:dyDescent="0.25">
      <c r="A63" s="225" t="s">
        <v>239</v>
      </c>
      <c r="B63" s="226" t="s">
        <v>896</v>
      </c>
      <c r="C63" s="226" t="s">
        <v>1393</v>
      </c>
      <c r="D63" s="227">
        <v>1</v>
      </c>
      <c r="E63" s="228">
        <v>2.9811000000000001</v>
      </c>
      <c r="F63" s="228"/>
      <c r="G63" s="228"/>
      <c r="I63" s="230" t="s">
        <v>2027</v>
      </c>
      <c r="J63" s="231"/>
      <c r="K63" s="231"/>
    </row>
    <row r="64" spans="1:11" s="229" customFormat="1" ht="20.25" customHeight="1" outlineLevel="1" x14ac:dyDescent="0.25">
      <c r="A64" s="225" t="s">
        <v>240</v>
      </c>
      <c r="B64" s="226" t="s">
        <v>898</v>
      </c>
      <c r="C64" s="226" t="s">
        <v>1394</v>
      </c>
      <c r="D64" s="227">
        <v>1</v>
      </c>
      <c r="E64" s="228">
        <v>2.5274999999999999</v>
      </c>
      <c r="F64" s="228"/>
      <c r="G64" s="228"/>
      <c r="I64" s="230" t="s">
        <v>2027</v>
      </c>
      <c r="J64" s="231"/>
      <c r="K64" s="231"/>
    </row>
    <row r="65" spans="1:11" s="229" customFormat="1" ht="20.25" customHeight="1" outlineLevel="1" x14ac:dyDescent="0.25">
      <c r="A65" s="225" t="s">
        <v>321</v>
      </c>
      <c r="B65" s="226" t="s">
        <v>899</v>
      </c>
      <c r="C65" s="226" t="s">
        <v>1395</v>
      </c>
      <c r="D65" s="227">
        <v>2</v>
      </c>
      <c r="E65" s="228">
        <v>8.5503999999999998</v>
      </c>
      <c r="F65" s="228"/>
      <c r="G65" s="228"/>
      <c r="I65" s="230" t="s">
        <v>2027</v>
      </c>
      <c r="J65" s="231"/>
      <c r="K65" s="231"/>
    </row>
    <row r="66" spans="1:11" s="229" customFormat="1" ht="20.25" customHeight="1" outlineLevel="1" x14ac:dyDescent="0.25">
      <c r="A66" s="225" t="s">
        <v>255</v>
      </c>
      <c r="B66" s="226" t="s">
        <v>900</v>
      </c>
      <c r="C66" s="226" t="s">
        <v>1396</v>
      </c>
      <c r="D66" s="227">
        <v>2</v>
      </c>
      <c r="E66" s="228">
        <v>9.8684999999999992</v>
      </c>
      <c r="F66" s="228"/>
      <c r="G66" s="228"/>
      <c r="I66" s="230" t="s">
        <v>2027</v>
      </c>
      <c r="J66" s="231"/>
      <c r="K66" s="231"/>
    </row>
    <row r="67" spans="1:11" s="229" customFormat="1" ht="20.25" customHeight="1" outlineLevel="1" x14ac:dyDescent="0.25">
      <c r="A67" s="225" t="s">
        <v>303</v>
      </c>
      <c r="B67" s="226" t="s">
        <v>901</v>
      </c>
      <c r="C67" s="226" t="s">
        <v>1397</v>
      </c>
      <c r="D67" s="227">
        <v>1</v>
      </c>
      <c r="E67" s="228">
        <v>2.2831999999999999</v>
      </c>
      <c r="F67" s="228"/>
      <c r="G67" s="228"/>
      <c r="I67" s="230" t="s">
        <v>2027</v>
      </c>
      <c r="J67" s="231"/>
      <c r="K67" s="231"/>
    </row>
    <row r="68" spans="1:11" s="229" customFormat="1" ht="20.25" customHeight="1" outlineLevel="1" x14ac:dyDescent="0.25">
      <c r="A68" s="225" t="s">
        <v>256</v>
      </c>
      <c r="B68" s="226" t="s">
        <v>902</v>
      </c>
      <c r="C68" s="226" t="s">
        <v>1398</v>
      </c>
      <c r="D68" s="227">
        <v>1</v>
      </c>
      <c r="E68" s="228">
        <v>1.7896000000000001</v>
      </c>
      <c r="F68" s="228"/>
      <c r="G68" s="228"/>
      <c r="I68" s="230" t="s">
        <v>2027</v>
      </c>
      <c r="J68" s="231"/>
      <c r="K68" s="231"/>
    </row>
    <row r="69" spans="1:11" s="229" customFormat="1" ht="20.25" customHeight="1" outlineLevel="1" x14ac:dyDescent="0.25">
      <c r="A69" s="225" t="s">
        <v>323</v>
      </c>
      <c r="B69" s="226" t="s">
        <v>904</v>
      </c>
      <c r="C69" s="226" t="s">
        <v>1399</v>
      </c>
      <c r="D69" s="227">
        <v>2</v>
      </c>
      <c r="E69" s="228">
        <v>9.9928000000000008</v>
      </c>
      <c r="F69" s="228"/>
      <c r="G69" s="228"/>
      <c r="I69" s="230" t="s">
        <v>2027</v>
      </c>
      <c r="J69" s="231"/>
      <c r="K69" s="231"/>
    </row>
    <row r="70" spans="1:11" s="229" customFormat="1" ht="20.25" customHeight="1" outlineLevel="1" x14ac:dyDescent="0.25">
      <c r="A70" s="225" t="s">
        <v>324</v>
      </c>
      <c r="B70" s="226" t="s">
        <v>905</v>
      </c>
      <c r="C70" s="226" t="s">
        <v>2061</v>
      </c>
      <c r="D70" s="227">
        <v>5</v>
      </c>
      <c r="E70" s="228">
        <v>6.9843000000000002</v>
      </c>
      <c r="F70" s="228"/>
      <c r="G70" s="228">
        <v>5.9835000000000003</v>
      </c>
      <c r="I70" s="230" t="s">
        <v>2027</v>
      </c>
      <c r="J70" s="231"/>
      <c r="K70" s="231"/>
    </row>
    <row r="71" spans="1:11" s="229" customFormat="1" ht="20.25" customHeight="1" outlineLevel="1" x14ac:dyDescent="0.25">
      <c r="A71" s="225" t="s">
        <v>378</v>
      </c>
      <c r="B71" s="226" t="s">
        <v>906</v>
      </c>
      <c r="C71" s="226" t="s">
        <v>2062</v>
      </c>
      <c r="D71" s="227">
        <v>1</v>
      </c>
      <c r="E71" s="228">
        <v>2.0935000000000001</v>
      </c>
      <c r="F71" s="228"/>
      <c r="G71" s="228"/>
      <c r="I71" s="230" t="s">
        <v>2027</v>
      </c>
      <c r="J71" s="231"/>
      <c r="K71" s="231"/>
    </row>
    <row r="72" spans="1:11" s="229" customFormat="1" ht="20.25" customHeight="1" outlineLevel="1" x14ac:dyDescent="0.25">
      <c r="A72" s="225" t="s">
        <v>379</v>
      </c>
      <c r="B72" s="226" t="s">
        <v>907</v>
      </c>
      <c r="C72" s="226" t="s">
        <v>2063</v>
      </c>
      <c r="D72" s="227">
        <v>1</v>
      </c>
      <c r="E72" s="228">
        <v>2.0983000000000001</v>
      </c>
      <c r="F72" s="228"/>
      <c r="G72" s="228"/>
      <c r="I72" s="230" t="s">
        <v>2027</v>
      </c>
      <c r="J72" s="231"/>
      <c r="K72" s="231"/>
    </row>
    <row r="73" spans="1:11" s="229" customFormat="1" ht="20.25" customHeight="1" outlineLevel="1" x14ac:dyDescent="0.25">
      <c r="A73" s="225" t="s">
        <v>380</v>
      </c>
      <c r="B73" s="226" t="s">
        <v>908</v>
      </c>
      <c r="C73" s="226" t="s">
        <v>2064</v>
      </c>
      <c r="D73" s="227">
        <v>5</v>
      </c>
      <c r="E73" s="228">
        <v>8.1954999999999991</v>
      </c>
      <c r="F73" s="228"/>
      <c r="G73" s="228"/>
      <c r="I73" s="230" t="s">
        <v>2027</v>
      </c>
      <c r="J73" s="231"/>
      <c r="K73" s="231"/>
    </row>
    <row r="74" spans="1:11" s="229" customFormat="1" ht="20.25" customHeight="1" outlineLevel="1" x14ac:dyDescent="0.25">
      <c r="A74" s="225" t="s">
        <v>381</v>
      </c>
      <c r="B74" s="226" t="s">
        <v>911</v>
      </c>
      <c r="C74" s="226" t="s">
        <v>2065</v>
      </c>
      <c r="D74" s="227">
        <v>1</v>
      </c>
      <c r="E74" s="228">
        <v>1.9138999999999999</v>
      </c>
      <c r="F74" s="228"/>
      <c r="G74" s="228"/>
      <c r="I74" s="230" t="s">
        <v>2027</v>
      </c>
      <c r="J74" s="231"/>
      <c r="K74" s="231"/>
    </row>
    <row r="75" spans="1:11" s="229" customFormat="1" ht="20.25" customHeight="1" outlineLevel="1" x14ac:dyDescent="0.25">
      <c r="A75" s="225" t="s">
        <v>304</v>
      </c>
      <c r="B75" s="226" t="s">
        <v>912</v>
      </c>
      <c r="C75" s="226" t="s">
        <v>2066</v>
      </c>
      <c r="D75" s="227">
        <v>1</v>
      </c>
      <c r="E75" s="228">
        <v>1.8169</v>
      </c>
      <c r="F75" s="228"/>
      <c r="G75" s="228"/>
      <c r="I75" s="230" t="s">
        <v>2027</v>
      </c>
      <c r="J75" s="231"/>
      <c r="K75" s="231"/>
    </row>
    <row r="76" spans="1:11" s="229" customFormat="1" ht="20.25" customHeight="1" outlineLevel="1" x14ac:dyDescent="0.25">
      <c r="A76" s="225" t="s">
        <v>382</v>
      </c>
      <c r="B76" s="226" t="s">
        <v>913</v>
      </c>
      <c r="C76" s="226" t="s">
        <v>2067</v>
      </c>
      <c r="D76" s="227">
        <v>1</v>
      </c>
      <c r="E76" s="228">
        <v>1.9348000000000001</v>
      </c>
      <c r="F76" s="228"/>
      <c r="G76" s="228"/>
      <c r="I76" s="230" t="s">
        <v>2027</v>
      </c>
      <c r="J76" s="231"/>
      <c r="K76" s="231"/>
    </row>
    <row r="77" spans="1:11" s="229" customFormat="1" ht="20.25" customHeight="1" outlineLevel="1" x14ac:dyDescent="0.25">
      <c r="A77" s="225" t="s">
        <v>383</v>
      </c>
      <c r="B77" s="226" t="s">
        <v>914</v>
      </c>
      <c r="C77" s="226" t="s">
        <v>2068</v>
      </c>
      <c r="D77" s="227">
        <v>1</v>
      </c>
      <c r="E77" s="228">
        <v>2.2383999999999999</v>
      </c>
      <c r="F77" s="228"/>
      <c r="G77" s="228"/>
      <c r="I77" s="230" t="s">
        <v>2027</v>
      </c>
      <c r="J77" s="231"/>
      <c r="K77" s="231"/>
    </row>
    <row r="78" spans="1:11" s="229" customFormat="1" ht="20.25" customHeight="1" outlineLevel="1" x14ac:dyDescent="0.25">
      <c r="A78" s="225" t="s">
        <v>384</v>
      </c>
      <c r="B78" s="226" t="s">
        <v>915</v>
      </c>
      <c r="C78" s="226" t="s">
        <v>2069</v>
      </c>
      <c r="D78" s="227">
        <v>1</v>
      </c>
      <c r="E78" s="228">
        <v>1.7558</v>
      </c>
      <c r="F78" s="228"/>
      <c r="G78" s="228"/>
      <c r="I78" s="230" t="s">
        <v>2027</v>
      </c>
      <c r="J78" s="231"/>
      <c r="K78" s="231"/>
    </row>
    <row r="79" spans="1:11" s="229" customFormat="1" ht="24" customHeight="1" outlineLevel="1" x14ac:dyDescent="0.25">
      <c r="A79" s="225" t="s">
        <v>305</v>
      </c>
      <c r="B79" s="226" t="s">
        <v>916</v>
      </c>
      <c r="C79" s="226" t="s">
        <v>2070</v>
      </c>
      <c r="D79" s="227">
        <v>1</v>
      </c>
      <c r="E79" s="228">
        <v>1.6235999999999999</v>
      </c>
      <c r="F79" s="228"/>
      <c r="G79" s="228"/>
      <c r="I79" s="230" t="s">
        <v>2027</v>
      </c>
      <c r="J79" s="231"/>
      <c r="K79" s="231"/>
    </row>
    <row r="80" spans="1:11" s="229" customFormat="1" ht="26.25" customHeight="1" outlineLevel="1" x14ac:dyDescent="0.25">
      <c r="A80" s="225" t="s">
        <v>258</v>
      </c>
      <c r="B80" s="226" t="s">
        <v>919</v>
      </c>
      <c r="C80" s="226" t="s">
        <v>2071</v>
      </c>
      <c r="D80" s="227">
        <v>14</v>
      </c>
      <c r="E80" s="228">
        <v>8.5169999999999995</v>
      </c>
      <c r="F80" s="228">
        <v>10.1807</v>
      </c>
      <c r="G80" s="228"/>
      <c r="I80" s="230" t="s">
        <v>2027</v>
      </c>
      <c r="J80" s="231"/>
      <c r="K80" s="231"/>
    </row>
    <row r="81" spans="1:11" s="229" customFormat="1" ht="20.25" customHeight="1" outlineLevel="1" x14ac:dyDescent="0.25">
      <c r="A81" s="225" t="s">
        <v>385</v>
      </c>
      <c r="B81" s="226" t="s">
        <v>917</v>
      </c>
      <c r="C81" s="226" t="s">
        <v>2072</v>
      </c>
      <c r="D81" s="227">
        <v>1</v>
      </c>
      <c r="E81" s="228">
        <v>2.2774999999999999</v>
      </c>
      <c r="F81" s="228"/>
      <c r="G81" s="228"/>
      <c r="I81" s="230" t="s">
        <v>2027</v>
      </c>
      <c r="J81" s="231"/>
      <c r="K81" s="231"/>
    </row>
    <row r="82" spans="1:11" s="229" customFormat="1" ht="20.25" customHeight="1" outlineLevel="1" x14ac:dyDescent="0.25">
      <c r="A82" s="225" t="s">
        <v>386</v>
      </c>
      <c r="B82" s="226" t="s">
        <v>918</v>
      </c>
      <c r="C82" s="226" t="s">
        <v>2073</v>
      </c>
      <c r="D82" s="227">
        <v>5</v>
      </c>
      <c r="E82" s="228">
        <v>8.7834000000000003</v>
      </c>
      <c r="F82" s="228"/>
      <c r="G82" s="228">
        <v>7.6314000000000002</v>
      </c>
      <c r="I82" s="230" t="s">
        <v>2027</v>
      </c>
      <c r="J82" s="231"/>
      <c r="K82" s="231"/>
    </row>
    <row r="83" spans="1:11" s="229" customFormat="1" ht="20.25" customHeight="1" outlineLevel="1" x14ac:dyDescent="0.25">
      <c r="A83" s="225" t="s">
        <v>306</v>
      </c>
      <c r="B83" s="226" t="s">
        <v>926</v>
      </c>
      <c r="C83" s="226" t="s">
        <v>2074</v>
      </c>
      <c r="D83" s="227">
        <v>1</v>
      </c>
      <c r="E83" s="228">
        <v>3.0196999999999998</v>
      </c>
      <c r="F83" s="228"/>
      <c r="G83" s="228"/>
      <c r="I83" s="230" t="s">
        <v>2027</v>
      </c>
      <c r="J83" s="231"/>
      <c r="K83" s="231"/>
    </row>
    <row r="84" spans="1:11" s="229" customFormat="1" ht="20.25" customHeight="1" outlineLevel="1" x14ac:dyDescent="0.25">
      <c r="A84" s="225" t="s">
        <v>192</v>
      </c>
      <c r="B84" s="226" t="s">
        <v>927</v>
      </c>
      <c r="C84" s="226" t="s">
        <v>1415</v>
      </c>
      <c r="D84" s="227">
        <v>9</v>
      </c>
      <c r="E84" s="228">
        <v>8.5030999999999999</v>
      </c>
      <c r="F84" s="228">
        <v>11.0589</v>
      </c>
      <c r="G84" s="228"/>
      <c r="I84" s="230" t="s">
        <v>2027</v>
      </c>
      <c r="J84" s="231"/>
      <c r="K84" s="231"/>
    </row>
    <row r="85" spans="1:11" s="229" customFormat="1" ht="20.25" customHeight="1" outlineLevel="1" x14ac:dyDescent="0.25">
      <c r="A85" s="225" t="s">
        <v>387</v>
      </c>
      <c r="B85" s="226" t="s">
        <v>928</v>
      </c>
      <c r="C85" s="226" t="s">
        <v>1416</v>
      </c>
      <c r="D85" s="227">
        <v>1</v>
      </c>
      <c r="E85" s="228">
        <v>3.0209000000000001</v>
      </c>
      <c r="F85" s="228"/>
      <c r="G85" s="228"/>
      <c r="I85" s="230" t="s">
        <v>2027</v>
      </c>
      <c r="J85" s="231"/>
      <c r="K85" s="231"/>
    </row>
    <row r="86" spans="1:11" s="229" customFormat="1" ht="20.25" customHeight="1" outlineLevel="1" x14ac:dyDescent="0.25">
      <c r="A86" s="225" t="s">
        <v>193</v>
      </c>
      <c r="B86" s="226" t="s">
        <v>929</v>
      </c>
      <c r="C86" s="226" t="s">
        <v>1417</v>
      </c>
      <c r="D86" s="227">
        <v>9</v>
      </c>
      <c r="E86" s="228">
        <v>8.1739999999999995</v>
      </c>
      <c r="F86" s="228">
        <v>11.476699999999999</v>
      </c>
      <c r="G86" s="228"/>
      <c r="I86" s="230" t="s">
        <v>2027</v>
      </c>
      <c r="J86" s="231"/>
      <c r="K86" s="231"/>
    </row>
    <row r="87" spans="1:11" s="229" customFormat="1" ht="20.25" customHeight="1" outlineLevel="1" x14ac:dyDescent="0.25">
      <c r="A87" s="225" t="s">
        <v>307</v>
      </c>
      <c r="B87" s="226" t="s">
        <v>930</v>
      </c>
      <c r="C87" s="226" t="s">
        <v>1418</v>
      </c>
      <c r="D87" s="227">
        <v>9</v>
      </c>
      <c r="E87" s="228">
        <v>8.0531000000000006</v>
      </c>
      <c r="F87" s="228">
        <v>9.7645</v>
      </c>
      <c r="G87" s="228"/>
      <c r="I87" s="230" t="s">
        <v>2027</v>
      </c>
      <c r="J87" s="231"/>
      <c r="K87" s="231"/>
    </row>
    <row r="88" spans="1:11" s="229" customFormat="1" ht="20.25" customHeight="1" outlineLevel="1" x14ac:dyDescent="0.25">
      <c r="A88" s="225" t="s">
        <v>388</v>
      </c>
      <c r="B88" s="226" t="s">
        <v>931</v>
      </c>
      <c r="C88" s="226" t="s">
        <v>1419</v>
      </c>
      <c r="D88" s="227">
        <v>9</v>
      </c>
      <c r="E88" s="228">
        <v>8.2630999999999997</v>
      </c>
      <c r="F88" s="228">
        <v>10.478199999999999</v>
      </c>
      <c r="G88" s="228"/>
      <c r="I88" s="230" t="s">
        <v>2027</v>
      </c>
      <c r="J88" s="231"/>
      <c r="K88" s="231"/>
    </row>
    <row r="89" spans="1:11" s="229" customFormat="1" ht="20.25" customHeight="1" outlineLevel="1" x14ac:dyDescent="0.25">
      <c r="A89" s="225" t="s">
        <v>334</v>
      </c>
      <c r="B89" s="226" t="s">
        <v>932</v>
      </c>
      <c r="C89" s="226" t="s">
        <v>1420</v>
      </c>
      <c r="D89" s="227">
        <v>4</v>
      </c>
      <c r="E89" s="228">
        <v>9.3864000000000001</v>
      </c>
      <c r="F89" s="228"/>
      <c r="G89" s="228"/>
      <c r="I89" s="230" t="s">
        <v>2027</v>
      </c>
      <c r="J89" s="231"/>
      <c r="K89" s="231"/>
    </row>
    <row r="90" spans="1:11" s="229" customFormat="1" ht="20.25" customHeight="1" outlineLevel="1" x14ac:dyDescent="0.25">
      <c r="A90" s="225" t="s">
        <v>389</v>
      </c>
      <c r="B90" s="226" t="s">
        <v>933</v>
      </c>
      <c r="C90" s="226" t="s">
        <v>1421</v>
      </c>
      <c r="D90" s="227">
        <v>2</v>
      </c>
      <c r="E90" s="228">
        <v>9.7058999999999997</v>
      </c>
      <c r="F90" s="228"/>
      <c r="G90" s="228"/>
      <c r="I90" s="230" t="s">
        <v>2027</v>
      </c>
      <c r="J90" s="231"/>
      <c r="K90" s="231"/>
    </row>
    <row r="91" spans="1:11" s="229" customFormat="1" ht="20.25" customHeight="1" outlineLevel="1" x14ac:dyDescent="0.25">
      <c r="A91" s="225" t="s">
        <v>390</v>
      </c>
      <c r="B91" s="226" t="s">
        <v>934</v>
      </c>
      <c r="C91" s="226" t="s">
        <v>2075</v>
      </c>
      <c r="D91" s="227">
        <v>5</v>
      </c>
      <c r="E91" s="228">
        <v>7.5114999999999998</v>
      </c>
      <c r="F91" s="228"/>
      <c r="G91" s="228"/>
      <c r="I91" s="230" t="s">
        <v>2027</v>
      </c>
      <c r="J91" s="231"/>
      <c r="K91" s="231"/>
    </row>
    <row r="92" spans="1:11" s="229" customFormat="1" ht="20.25" customHeight="1" outlineLevel="1" x14ac:dyDescent="0.25">
      <c r="A92" s="225" t="s">
        <v>297</v>
      </c>
      <c r="B92" s="226" t="s">
        <v>935</v>
      </c>
      <c r="C92" s="226" t="s">
        <v>2076</v>
      </c>
      <c r="D92" s="227">
        <v>9</v>
      </c>
      <c r="E92" s="228">
        <v>8.2949999999999999</v>
      </c>
      <c r="F92" s="228">
        <v>10.5418</v>
      </c>
      <c r="G92" s="228">
        <v>6.3540999999999999</v>
      </c>
      <c r="I92" s="230" t="s">
        <v>2027</v>
      </c>
      <c r="J92" s="231"/>
      <c r="K92" s="231"/>
    </row>
    <row r="93" spans="1:11" s="229" customFormat="1" ht="24.75" customHeight="1" outlineLevel="1" x14ac:dyDescent="0.25">
      <c r="A93" s="225" t="s">
        <v>308</v>
      </c>
      <c r="B93" s="226" t="s">
        <v>936</v>
      </c>
      <c r="C93" s="226" t="s">
        <v>2077</v>
      </c>
      <c r="D93" s="227">
        <v>5</v>
      </c>
      <c r="E93" s="228">
        <v>8.5757999999999992</v>
      </c>
      <c r="F93" s="228"/>
      <c r="G93" s="228"/>
      <c r="I93" s="230" t="s">
        <v>2027</v>
      </c>
      <c r="J93" s="231"/>
      <c r="K93" s="231"/>
    </row>
    <row r="94" spans="1:11" s="229" customFormat="1" ht="20.25" customHeight="1" outlineLevel="1" x14ac:dyDescent="0.25">
      <c r="A94" s="225" t="s">
        <v>309</v>
      </c>
      <c r="B94" s="226" t="s">
        <v>937</v>
      </c>
      <c r="C94" s="226" t="s">
        <v>2078</v>
      </c>
      <c r="D94" s="227">
        <v>4</v>
      </c>
      <c r="E94" s="228">
        <v>6.9828999999999999</v>
      </c>
      <c r="F94" s="228"/>
      <c r="G94" s="228">
        <v>5.7102000000000004</v>
      </c>
      <c r="I94" s="230" t="s">
        <v>2027</v>
      </c>
      <c r="J94" s="231"/>
      <c r="K94" s="231"/>
    </row>
    <row r="95" spans="1:11" s="229" customFormat="1" ht="20.25" customHeight="1" outlineLevel="1" x14ac:dyDescent="0.25">
      <c r="A95" s="225" t="s">
        <v>310</v>
      </c>
      <c r="B95" s="226" t="s">
        <v>938</v>
      </c>
      <c r="C95" s="226" t="s">
        <v>2079</v>
      </c>
      <c r="D95" s="227">
        <v>9</v>
      </c>
      <c r="E95" s="228">
        <v>8.1838999999999995</v>
      </c>
      <c r="F95" s="228">
        <v>10.0794</v>
      </c>
      <c r="G95" s="228">
        <v>6.7893999999999997</v>
      </c>
      <c r="I95" s="230" t="s">
        <v>2027</v>
      </c>
      <c r="J95" s="231"/>
      <c r="K95" s="231"/>
    </row>
    <row r="96" spans="1:11" s="229" customFormat="1" ht="20.25" customHeight="1" outlineLevel="1" x14ac:dyDescent="0.25">
      <c r="A96" s="225" t="s">
        <v>311</v>
      </c>
      <c r="B96" s="226" t="s">
        <v>939</v>
      </c>
      <c r="C96" s="226" t="s">
        <v>2080</v>
      </c>
      <c r="D96" s="227">
        <v>5</v>
      </c>
      <c r="E96" s="228">
        <v>8.9234000000000009</v>
      </c>
      <c r="F96" s="228"/>
      <c r="G96" s="228"/>
      <c r="I96" s="230" t="s">
        <v>2027</v>
      </c>
      <c r="J96" s="231"/>
      <c r="K96" s="231"/>
    </row>
    <row r="97" spans="1:11" s="229" customFormat="1" ht="20.25" customHeight="1" outlineLevel="1" x14ac:dyDescent="0.25">
      <c r="A97" s="225" t="s">
        <v>312</v>
      </c>
      <c r="B97" s="226" t="s">
        <v>940</v>
      </c>
      <c r="C97" s="226" t="s">
        <v>2081</v>
      </c>
      <c r="D97" s="227">
        <v>5</v>
      </c>
      <c r="E97" s="228">
        <v>7.6363000000000003</v>
      </c>
      <c r="F97" s="228"/>
      <c r="G97" s="228">
        <v>6.4103000000000003</v>
      </c>
      <c r="I97" s="230" t="s">
        <v>2027</v>
      </c>
      <c r="J97" s="231"/>
      <c r="K97" s="231"/>
    </row>
    <row r="98" spans="1:11" s="229" customFormat="1" ht="20.25" customHeight="1" outlineLevel="1" x14ac:dyDescent="0.25">
      <c r="A98" s="225" t="s">
        <v>391</v>
      </c>
      <c r="B98" s="226" t="s">
        <v>941</v>
      </c>
      <c r="C98" s="226" t="s">
        <v>2082</v>
      </c>
      <c r="D98" s="227">
        <v>5</v>
      </c>
      <c r="E98" s="228">
        <v>7.3338999999999999</v>
      </c>
      <c r="F98" s="228"/>
      <c r="G98" s="228">
        <v>6.4756999999999998</v>
      </c>
      <c r="I98" s="230" t="s">
        <v>2027</v>
      </c>
      <c r="J98" s="231"/>
      <c r="K98" s="231"/>
    </row>
    <row r="99" spans="1:11" s="229" customFormat="1" ht="20.25" customHeight="1" outlineLevel="1" x14ac:dyDescent="0.25">
      <c r="A99" s="225" t="s">
        <v>2083</v>
      </c>
      <c r="B99" s="226" t="s">
        <v>942</v>
      </c>
      <c r="C99" s="226" t="s">
        <v>2084</v>
      </c>
      <c r="D99" s="227">
        <v>5</v>
      </c>
      <c r="E99" s="228">
        <v>7.5251000000000001</v>
      </c>
      <c r="F99" s="228"/>
      <c r="G99" s="228">
        <v>6.5556999999999999</v>
      </c>
      <c r="I99" s="230" t="s">
        <v>2027</v>
      </c>
      <c r="J99" s="231"/>
      <c r="K99" s="231"/>
    </row>
    <row r="100" spans="1:11" s="229" customFormat="1" ht="20.25" customHeight="1" outlineLevel="1" x14ac:dyDescent="0.25">
      <c r="A100" s="225" t="s">
        <v>392</v>
      </c>
      <c r="B100" s="226" t="s">
        <v>943</v>
      </c>
      <c r="C100" s="226" t="s">
        <v>2085</v>
      </c>
      <c r="D100" s="227">
        <v>4</v>
      </c>
      <c r="E100" s="228">
        <v>9.5183</v>
      </c>
      <c r="F100" s="228"/>
      <c r="G100" s="228"/>
      <c r="I100" s="230" t="s">
        <v>2027</v>
      </c>
      <c r="J100" s="231"/>
      <c r="K100" s="231"/>
    </row>
    <row r="101" spans="1:11" s="229" customFormat="1" ht="20.25" customHeight="1" outlineLevel="1" x14ac:dyDescent="0.25">
      <c r="A101" s="225" t="s">
        <v>393</v>
      </c>
      <c r="B101" s="226" t="s">
        <v>944</v>
      </c>
      <c r="C101" s="226" t="s">
        <v>2086</v>
      </c>
      <c r="D101" s="227">
        <v>5</v>
      </c>
      <c r="E101" s="228">
        <v>8.0023</v>
      </c>
      <c r="F101" s="228"/>
      <c r="G101" s="228"/>
      <c r="I101" s="230" t="s">
        <v>2027</v>
      </c>
      <c r="J101" s="231"/>
      <c r="K101" s="231"/>
    </row>
    <row r="102" spans="1:11" s="229" customFormat="1" ht="20.25" customHeight="1" outlineLevel="1" x14ac:dyDescent="0.25">
      <c r="A102" s="225" t="s">
        <v>366</v>
      </c>
      <c r="B102" s="226" t="s">
        <v>945</v>
      </c>
      <c r="C102" s="226" t="s">
        <v>2087</v>
      </c>
      <c r="D102" s="227">
        <v>5</v>
      </c>
      <c r="E102" s="228">
        <v>8.4786000000000001</v>
      </c>
      <c r="F102" s="228"/>
      <c r="G102" s="228"/>
      <c r="I102" s="230" t="s">
        <v>2027</v>
      </c>
      <c r="J102" s="231"/>
      <c r="K102" s="231"/>
    </row>
    <row r="103" spans="1:11" s="229" customFormat="1" ht="20.25" customHeight="1" outlineLevel="1" x14ac:dyDescent="0.25">
      <c r="A103" s="225" t="s">
        <v>394</v>
      </c>
      <c r="B103" s="226" t="s">
        <v>946</v>
      </c>
      <c r="C103" s="226" t="s">
        <v>2088</v>
      </c>
      <c r="D103" s="227">
        <v>5</v>
      </c>
      <c r="E103" s="228">
        <v>8.4250000000000007</v>
      </c>
      <c r="F103" s="228"/>
      <c r="G103" s="228">
        <v>7.2324000000000002</v>
      </c>
      <c r="I103" s="230" t="s">
        <v>2027</v>
      </c>
      <c r="J103" s="231"/>
      <c r="K103" s="231"/>
    </row>
    <row r="104" spans="1:11" s="229" customFormat="1" ht="20.25" customHeight="1" outlineLevel="1" x14ac:dyDescent="0.25">
      <c r="A104" s="225" t="s">
        <v>395</v>
      </c>
      <c r="B104" s="226" t="s">
        <v>947</v>
      </c>
      <c r="C104" s="226" t="s">
        <v>2089</v>
      </c>
      <c r="D104" s="227">
        <v>5</v>
      </c>
      <c r="E104" s="228">
        <v>8.2460000000000004</v>
      </c>
      <c r="F104" s="228"/>
      <c r="G104" s="228">
        <v>7.2737999999999996</v>
      </c>
      <c r="I104" s="230" t="s">
        <v>2027</v>
      </c>
      <c r="J104" s="231"/>
      <c r="K104" s="231"/>
    </row>
    <row r="105" spans="1:11" s="229" customFormat="1" ht="20.25" customHeight="1" outlineLevel="1" x14ac:dyDescent="0.25">
      <c r="A105" s="225" t="s">
        <v>396</v>
      </c>
      <c r="B105" s="226" t="s">
        <v>948</v>
      </c>
      <c r="C105" s="226" t="s">
        <v>2090</v>
      </c>
      <c r="D105" s="227">
        <v>4</v>
      </c>
      <c r="E105" s="228">
        <v>9.4990000000000006</v>
      </c>
      <c r="F105" s="228"/>
      <c r="G105" s="228">
        <v>8.4451999999999998</v>
      </c>
      <c r="I105" s="230" t="s">
        <v>2027</v>
      </c>
      <c r="J105" s="231"/>
      <c r="K105" s="231"/>
    </row>
    <row r="106" spans="1:11" s="229" customFormat="1" ht="20.25" customHeight="1" outlineLevel="1" x14ac:dyDescent="0.25">
      <c r="A106" s="225" t="s">
        <v>367</v>
      </c>
      <c r="B106" s="226" t="s">
        <v>949</v>
      </c>
      <c r="C106" s="226" t="s">
        <v>2091</v>
      </c>
      <c r="D106" s="227">
        <v>2</v>
      </c>
      <c r="E106" s="228">
        <v>7.9177999999999997</v>
      </c>
      <c r="F106" s="228"/>
      <c r="G106" s="228">
        <v>6.7286000000000001</v>
      </c>
      <c r="I106" s="230" t="s">
        <v>2027</v>
      </c>
      <c r="J106" s="231"/>
      <c r="K106" s="231"/>
    </row>
    <row r="107" spans="1:11" s="229" customFormat="1" ht="20.25" customHeight="1" outlineLevel="1" x14ac:dyDescent="0.25">
      <c r="A107" s="225" t="s">
        <v>397</v>
      </c>
      <c r="B107" s="226" t="s">
        <v>950</v>
      </c>
      <c r="C107" s="226" t="s">
        <v>2092</v>
      </c>
      <c r="D107" s="227">
        <v>2</v>
      </c>
      <c r="E107" s="228">
        <v>10.501300000000001</v>
      </c>
      <c r="F107" s="228"/>
      <c r="G107" s="228">
        <v>7.1519000000000004</v>
      </c>
      <c r="I107" s="230" t="s">
        <v>2027</v>
      </c>
      <c r="J107" s="231"/>
      <c r="K107" s="231"/>
    </row>
    <row r="108" spans="1:11" s="229" customFormat="1" ht="20.25" customHeight="1" outlineLevel="1" x14ac:dyDescent="0.25">
      <c r="A108" s="225" t="s">
        <v>368</v>
      </c>
      <c r="B108" s="226" t="s">
        <v>951</v>
      </c>
      <c r="C108" s="226" t="s">
        <v>2093</v>
      </c>
      <c r="D108" s="227">
        <v>5</v>
      </c>
      <c r="E108" s="228">
        <v>7.7729999999999997</v>
      </c>
      <c r="F108" s="228"/>
      <c r="G108" s="228"/>
      <c r="I108" s="230" t="s">
        <v>2027</v>
      </c>
      <c r="J108" s="231"/>
      <c r="K108" s="231"/>
    </row>
    <row r="109" spans="1:11" s="229" customFormat="1" ht="20.25" customHeight="1" outlineLevel="1" x14ac:dyDescent="0.25">
      <c r="A109" s="225" t="s">
        <v>398</v>
      </c>
      <c r="B109" s="226" t="s">
        <v>952</v>
      </c>
      <c r="C109" s="226" t="s">
        <v>2094</v>
      </c>
      <c r="D109" s="227">
        <v>5</v>
      </c>
      <c r="E109" s="228">
        <v>8.0219000000000005</v>
      </c>
      <c r="F109" s="228"/>
      <c r="G109" s="228">
        <v>6.9276999999999997</v>
      </c>
      <c r="I109" s="230" t="s">
        <v>2027</v>
      </c>
      <c r="J109" s="231"/>
      <c r="K109" s="231"/>
    </row>
    <row r="110" spans="1:11" s="229" customFormat="1" ht="20.25" customHeight="1" outlineLevel="1" x14ac:dyDescent="0.25">
      <c r="A110" s="225" t="s">
        <v>399</v>
      </c>
      <c r="B110" s="226" t="s">
        <v>965</v>
      </c>
      <c r="C110" s="226" t="s">
        <v>2095</v>
      </c>
      <c r="D110" s="227">
        <v>9</v>
      </c>
      <c r="E110" s="228">
        <v>8.2759</v>
      </c>
      <c r="F110" s="228">
        <v>10.7125</v>
      </c>
      <c r="G110" s="228"/>
      <c r="I110" s="230" t="s">
        <v>2027</v>
      </c>
      <c r="J110" s="231"/>
      <c r="K110" s="231"/>
    </row>
    <row r="111" spans="1:11" s="229" customFormat="1" ht="20.25" customHeight="1" outlineLevel="1" x14ac:dyDescent="0.25">
      <c r="A111" s="225" t="s">
        <v>400</v>
      </c>
      <c r="B111" s="226" t="s">
        <v>953</v>
      </c>
      <c r="C111" s="226" t="s">
        <v>2096</v>
      </c>
      <c r="D111" s="227">
        <v>5</v>
      </c>
      <c r="E111" s="228">
        <v>7.8712</v>
      </c>
      <c r="F111" s="228"/>
      <c r="G111" s="228">
        <v>6.9524999999999997</v>
      </c>
      <c r="I111" s="230" t="s">
        <v>2027</v>
      </c>
      <c r="J111" s="231"/>
      <c r="K111" s="231"/>
    </row>
    <row r="112" spans="1:11" s="229" customFormat="1" ht="20.25" customHeight="1" outlineLevel="1" x14ac:dyDescent="0.25">
      <c r="A112" s="225" t="s">
        <v>346</v>
      </c>
      <c r="B112" s="226" t="s">
        <v>954</v>
      </c>
      <c r="C112" s="226" t="s">
        <v>2097</v>
      </c>
      <c r="D112" s="227">
        <v>2</v>
      </c>
      <c r="E112" s="228">
        <v>9.6734000000000009</v>
      </c>
      <c r="F112" s="228"/>
      <c r="G112" s="228">
        <v>8.4533000000000005</v>
      </c>
      <c r="I112" s="230" t="s">
        <v>2027</v>
      </c>
      <c r="J112" s="231"/>
      <c r="K112" s="231"/>
    </row>
    <row r="113" spans="1:11" s="229" customFormat="1" ht="20.25" customHeight="1" outlineLevel="1" x14ac:dyDescent="0.25">
      <c r="A113" s="225" t="s">
        <v>401</v>
      </c>
      <c r="B113" s="226" t="s">
        <v>955</v>
      </c>
      <c r="C113" s="226" t="s">
        <v>2098</v>
      </c>
      <c r="D113" s="227">
        <v>5</v>
      </c>
      <c r="E113" s="228">
        <v>8.8169000000000004</v>
      </c>
      <c r="F113" s="228"/>
      <c r="G113" s="228">
        <v>7.8475000000000001</v>
      </c>
      <c r="I113" s="230" t="s">
        <v>2027</v>
      </c>
      <c r="J113" s="231"/>
      <c r="K113" s="231"/>
    </row>
    <row r="114" spans="1:11" s="229" customFormat="1" ht="20.25" customHeight="1" outlineLevel="1" x14ac:dyDescent="0.25">
      <c r="A114" s="225" t="s">
        <v>347</v>
      </c>
      <c r="B114" s="226" t="s">
        <v>956</v>
      </c>
      <c r="C114" s="226" t="s">
        <v>2099</v>
      </c>
      <c r="D114" s="227">
        <v>2</v>
      </c>
      <c r="E114" s="228">
        <v>9.5569000000000006</v>
      </c>
      <c r="F114" s="228"/>
      <c r="G114" s="228">
        <v>8.3646999999999991</v>
      </c>
      <c r="I114" s="230" t="s">
        <v>2027</v>
      </c>
      <c r="J114" s="231"/>
      <c r="K114" s="231"/>
    </row>
    <row r="115" spans="1:11" s="229" customFormat="1" ht="20.25" customHeight="1" outlineLevel="1" x14ac:dyDescent="0.25">
      <c r="A115" s="225" t="s">
        <v>402</v>
      </c>
      <c r="B115" s="226" t="s">
        <v>957</v>
      </c>
      <c r="C115" s="226" t="s">
        <v>2100</v>
      </c>
      <c r="D115" s="227">
        <v>5</v>
      </c>
      <c r="E115" s="228">
        <v>8.0803999999999991</v>
      </c>
      <c r="F115" s="228"/>
      <c r="G115" s="228"/>
      <c r="I115" s="230" t="s">
        <v>2027</v>
      </c>
      <c r="J115" s="231"/>
      <c r="K115" s="231"/>
    </row>
    <row r="116" spans="1:11" s="229" customFormat="1" ht="20.25" customHeight="1" outlineLevel="1" x14ac:dyDescent="0.25">
      <c r="A116" s="225" t="s">
        <v>348</v>
      </c>
      <c r="B116" s="226" t="s">
        <v>958</v>
      </c>
      <c r="C116" s="226" t="s">
        <v>2101</v>
      </c>
      <c r="D116" s="227">
        <v>4</v>
      </c>
      <c r="E116" s="228">
        <v>8.4069000000000003</v>
      </c>
      <c r="F116" s="228"/>
      <c r="G116" s="228"/>
      <c r="I116" s="230" t="s">
        <v>2027</v>
      </c>
      <c r="J116" s="231"/>
      <c r="K116" s="231"/>
    </row>
    <row r="117" spans="1:11" s="229" customFormat="1" ht="20.25" customHeight="1" outlineLevel="1" x14ac:dyDescent="0.25">
      <c r="A117" s="225" t="s">
        <v>403</v>
      </c>
      <c r="B117" s="226" t="s">
        <v>966</v>
      </c>
      <c r="C117" s="232" t="s">
        <v>2102</v>
      </c>
      <c r="D117" s="227">
        <v>5</v>
      </c>
      <c r="E117" s="228">
        <v>6.7691999999999997</v>
      </c>
      <c r="F117" s="228"/>
      <c r="G117" s="228">
        <v>5.8354999999999997</v>
      </c>
      <c r="I117" s="230" t="s">
        <v>2027</v>
      </c>
      <c r="J117" s="231"/>
      <c r="K117" s="231"/>
    </row>
    <row r="118" spans="1:11" s="229" customFormat="1" ht="20.25" customHeight="1" outlineLevel="1" x14ac:dyDescent="0.25">
      <c r="A118" s="225" t="s">
        <v>349</v>
      </c>
      <c r="B118" s="226" t="s">
        <v>959</v>
      </c>
      <c r="C118" s="226" t="s">
        <v>2103</v>
      </c>
      <c r="D118" s="227">
        <v>9</v>
      </c>
      <c r="E118" s="228">
        <v>8.2508999999999997</v>
      </c>
      <c r="F118" s="228">
        <v>9.6024999999999991</v>
      </c>
      <c r="G118" s="228"/>
      <c r="I118" s="230" t="s">
        <v>2027</v>
      </c>
      <c r="J118" s="231"/>
      <c r="K118" s="231"/>
    </row>
    <row r="119" spans="1:11" s="229" customFormat="1" ht="20.25" customHeight="1" outlineLevel="1" x14ac:dyDescent="0.25">
      <c r="A119" s="225" t="s">
        <v>404</v>
      </c>
      <c r="B119" s="226" t="s">
        <v>960</v>
      </c>
      <c r="C119" s="226" t="s">
        <v>2104</v>
      </c>
      <c r="D119" s="227">
        <v>4</v>
      </c>
      <c r="E119" s="228">
        <v>8.4042999999999992</v>
      </c>
      <c r="F119" s="228"/>
      <c r="G119" s="228">
        <v>5.8003</v>
      </c>
      <c r="I119" s="230" t="s">
        <v>2027</v>
      </c>
      <c r="J119" s="231"/>
      <c r="K119" s="231"/>
    </row>
    <row r="120" spans="1:11" s="229" customFormat="1" ht="20.25" customHeight="1" outlineLevel="1" x14ac:dyDescent="0.25">
      <c r="A120" s="225" t="s">
        <v>405</v>
      </c>
      <c r="B120" s="226" t="s">
        <v>968</v>
      </c>
      <c r="C120" s="226" t="s">
        <v>2105</v>
      </c>
      <c r="D120" s="227">
        <v>2</v>
      </c>
      <c r="E120" s="228">
        <v>8.9970999999999997</v>
      </c>
      <c r="F120" s="228"/>
      <c r="G120" s="228"/>
      <c r="I120" s="230" t="s">
        <v>2027</v>
      </c>
      <c r="J120" s="231"/>
      <c r="K120" s="231"/>
    </row>
    <row r="121" spans="1:11" s="229" customFormat="1" ht="20.25" customHeight="1" outlineLevel="1" x14ac:dyDescent="0.25">
      <c r="A121" s="225" t="s">
        <v>406</v>
      </c>
      <c r="B121" s="226" t="s">
        <v>969</v>
      </c>
      <c r="C121" s="226" t="s">
        <v>2106</v>
      </c>
      <c r="D121" s="227">
        <v>2</v>
      </c>
      <c r="E121" s="228">
        <v>9.2111000000000001</v>
      </c>
      <c r="F121" s="228"/>
      <c r="G121" s="228"/>
      <c r="I121" s="230" t="s">
        <v>2027</v>
      </c>
      <c r="J121" s="231"/>
      <c r="K121" s="231"/>
    </row>
    <row r="122" spans="1:11" s="229" customFormat="1" ht="20.25" customHeight="1" outlineLevel="1" x14ac:dyDescent="0.25">
      <c r="A122" s="225" t="s">
        <v>407</v>
      </c>
      <c r="B122" s="226" t="s">
        <v>970</v>
      </c>
      <c r="C122" s="226" t="s">
        <v>2107</v>
      </c>
      <c r="D122" s="227">
        <v>2</v>
      </c>
      <c r="E122" s="228">
        <v>9.5382999999999996</v>
      </c>
      <c r="F122" s="228"/>
      <c r="G122" s="228"/>
      <c r="I122" s="230" t="s">
        <v>2027</v>
      </c>
      <c r="J122" s="231"/>
      <c r="K122" s="231"/>
    </row>
    <row r="123" spans="1:11" s="229" customFormat="1" ht="20.25" customHeight="1" outlineLevel="1" x14ac:dyDescent="0.25">
      <c r="A123" s="225" t="s">
        <v>408</v>
      </c>
      <c r="B123" s="226" t="s">
        <v>971</v>
      </c>
      <c r="C123" s="226" t="s">
        <v>2108</v>
      </c>
      <c r="D123" s="227">
        <v>2</v>
      </c>
      <c r="E123" s="228">
        <v>7.9160000000000004</v>
      </c>
      <c r="F123" s="228"/>
      <c r="G123" s="228"/>
      <c r="I123" s="230" t="s">
        <v>2027</v>
      </c>
      <c r="J123" s="231"/>
      <c r="K123" s="231"/>
    </row>
    <row r="124" spans="1:11" s="229" customFormat="1" ht="20.25" customHeight="1" outlineLevel="1" x14ac:dyDescent="0.25">
      <c r="A124" s="225" t="s">
        <v>409</v>
      </c>
      <c r="B124" s="226" t="s">
        <v>974</v>
      </c>
      <c r="C124" s="226" t="s">
        <v>2109</v>
      </c>
      <c r="D124" s="227">
        <v>2</v>
      </c>
      <c r="E124" s="228">
        <v>6.7961999999999998</v>
      </c>
      <c r="F124" s="228"/>
      <c r="G124" s="228"/>
      <c r="I124" s="230" t="s">
        <v>2027</v>
      </c>
      <c r="J124" s="231"/>
      <c r="K124" s="231"/>
    </row>
    <row r="125" spans="1:11" s="229" customFormat="1" ht="20.25" customHeight="1" outlineLevel="1" x14ac:dyDescent="0.25">
      <c r="A125" s="225" t="s">
        <v>410</v>
      </c>
      <c r="B125" s="226" t="s">
        <v>972</v>
      </c>
      <c r="C125" s="226" t="s">
        <v>2110</v>
      </c>
      <c r="D125" s="227">
        <v>2</v>
      </c>
      <c r="E125" s="228">
        <v>10.1774</v>
      </c>
      <c r="F125" s="228"/>
      <c r="G125" s="228"/>
      <c r="I125" s="230" t="s">
        <v>2027</v>
      </c>
      <c r="J125" s="231"/>
      <c r="K125" s="231"/>
    </row>
    <row r="126" spans="1:11" s="229" customFormat="1" ht="20.25" customHeight="1" outlineLevel="1" x14ac:dyDescent="0.25">
      <c r="A126" s="225" t="s">
        <v>350</v>
      </c>
      <c r="B126" s="226" t="s">
        <v>973</v>
      </c>
      <c r="C126" s="226" t="s">
        <v>2111</v>
      </c>
      <c r="D126" s="227">
        <v>2</v>
      </c>
      <c r="E126" s="228">
        <v>9.7809000000000008</v>
      </c>
      <c r="F126" s="228"/>
      <c r="G126" s="228"/>
      <c r="I126" s="230" t="s">
        <v>2027</v>
      </c>
      <c r="J126" s="231"/>
      <c r="K126" s="231"/>
    </row>
    <row r="127" spans="1:11" s="229" customFormat="1" ht="20.25" customHeight="1" outlineLevel="1" x14ac:dyDescent="0.25">
      <c r="A127" s="225" t="s">
        <v>411</v>
      </c>
      <c r="B127" s="226" t="s">
        <v>975</v>
      </c>
      <c r="C127" s="226" t="s">
        <v>2112</v>
      </c>
      <c r="D127" s="227">
        <v>1</v>
      </c>
      <c r="E127" s="228">
        <v>2.6581999999999999</v>
      </c>
      <c r="F127" s="228"/>
      <c r="G127" s="228"/>
      <c r="I127" s="230" t="s">
        <v>2027</v>
      </c>
      <c r="J127" s="231"/>
      <c r="K127" s="231"/>
    </row>
    <row r="128" spans="1:11" s="229" customFormat="1" ht="20.25" customHeight="1" outlineLevel="1" x14ac:dyDescent="0.25">
      <c r="A128" s="225" t="s">
        <v>412</v>
      </c>
      <c r="B128" s="226" t="s">
        <v>976</v>
      </c>
      <c r="C128" s="226" t="s">
        <v>2113</v>
      </c>
      <c r="D128" s="227">
        <v>1</v>
      </c>
      <c r="E128" s="228">
        <v>1.9531000000000001</v>
      </c>
      <c r="F128" s="228"/>
      <c r="G128" s="228"/>
      <c r="I128" s="230" t="s">
        <v>2027</v>
      </c>
      <c r="J128" s="231"/>
      <c r="K128" s="231"/>
    </row>
    <row r="129" spans="1:11" s="229" customFormat="1" ht="20.25" customHeight="1" outlineLevel="1" x14ac:dyDescent="0.25">
      <c r="A129" s="225" t="s">
        <v>413</v>
      </c>
      <c r="B129" s="226" t="s">
        <v>977</v>
      </c>
      <c r="C129" s="226" t="s">
        <v>2114</v>
      </c>
      <c r="D129" s="227">
        <v>3</v>
      </c>
      <c r="E129" s="228">
        <v>7.3718000000000004</v>
      </c>
      <c r="F129" s="228"/>
      <c r="G129" s="228"/>
      <c r="I129" s="230" t="s">
        <v>2027</v>
      </c>
      <c r="J129" s="231"/>
      <c r="K129" s="231"/>
    </row>
    <row r="130" spans="1:11" s="229" customFormat="1" ht="20.25" customHeight="1" outlineLevel="1" x14ac:dyDescent="0.25">
      <c r="A130" s="225" t="s">
        <v>351</v>
      </c>
      <c r="B130" s="226" t="s">
        <v>978</v>
      </c>
      <c r="C130" s="226" t="s">
        <v>2115</v>
      </c>
      <c r="D130" s="227">
        <v>2</v>
      </c>
      <c r="E130" s="228">
        <v>9.6057000000000006</v>
      </c>
      <c r="F130" s="228"/>
      <c r="G130" s="228"/>
      <c r="I130" s="230" t="s">
        <v>2027</v>
      </c>
      <c r="J130" s="231"/>
      <c r="K130" s="231"/>
    </row>
    <row r="131" spans="1:11" s="229" customFormat="1" ht="20.25" customHeight="1" outlineLevel="1" x14ac:dyDescent="0.25">
      <c r="A131" s="225" t="s">
        <v>414</v>
      </c>
      <c r="B131" s="226" t="s">
        <v>987</v>
      </c>
      <c r="C131" s="226" t="s">
        <v>2116</v>
      </c>
      <c r="D131" s="227">
        <v>2</v>
      </c>
      <c r="E131" s="228">
        <v>9.7204999999999995</v>
      </c>
      <c r="F131" s="228"/>
      <c r="G131" s="228">
        <v>6.8849</v>
      </c>
      <c r="I131" s="230" t="s">
        <v>2027</v>
      </c>
      <c r="J131" s="231"/>
      <c r="K131" s="231"/>
    </row>
    <row r="132" spans="1:11" s="229" customFormat="1" ht="20.25" customHeight="1" outlineLevel="1" x14ac:dyDescent="0.25">
      <c r="A132" s="225" t="s">
        <v>353</v>
      </c>
      <c r="B132" s="226" t="s">
        <v>979</v>
      </c>
      <c r="C132" s="226" t="s">
        <v>2117</v>
      </c>
      <c r="D132" s="227">
        <v>2</v>
      </c>
      <c r="E132" s="228">
        <v>7.9038000000000004</v>
      </c>
      <c r="F132" s="228"/>
      <c r="G132" s="228">
        <v>6.3437000000000001</v>
      </c>
      <c r="I132" s="230" t="s">
        <v>2027</v>
      </c>
      <c r="J132" s="231"/>
      <c r="K132" s="231"/>
    </row>
    <row r="133" spans="1:11" s="229" customFormat="1" ht="20.25" customHeight="1" outlineLevel="1" x14ac:dyDescent="0.25">
      <c r="A133" s="225" t="s">
        <v>415</v>
      </c>
      <c r="B133" s="226" t="s">
        <v>980</v>
      </c>
      <c r="C133" s="226" t="s">
        <v>2118</v>
      </c>
      <c r="D133" s="227">
        <v>6</v>
      </c>
      <c r="E133" s="228">
        <v>6.6440000000000001</v>
      </c>
      <c r="F133" s="228">
        <v>9.2408999999999999</v>
      </c>
      <c r="G133" s="228">
        <v>5.5277000000000003</v>
      </c>
      <c r="I133" s="230" t="s">
        <v>2027</v>
      </c>
      <c r="J133" s="231"/>
      <c r="K133" s="231"/>
    </row>
    <row r="134" spans="1:11" s="229" customFormat="1" ht="20.25" customHeight="1" outlineLevel="1" x14ac:dyDescent="0.25">
      <c r="A134" s="225" t="s">
        <v>354</v>
      </c>
      <c r="B134" s="226" t="s">
        <v>981</v>
      </c>
      <c r="C134" s="226" t="s">
        <v>2119</v>
      </c>
      <c r="D134" s="227">
        <v>1</v>
      </c>
      <c r="E134" s="228">
        <v>2.6648000000000001</v>
      </c>
      <c r="F134" s="228"/>
      <c r="G134" s="228"/>
      <c r="I134" s="230" t="s">
        <v>2027</v>
      </c>
      <c r="J134" s="231"/>
      <c r="K134" s="231"/>
    </row>
    <row r="135" spans="1:11" s="229" customFormat="1" ht="20.25" customHeight="1" outlineLevel="1" x14ac:dyDescent="0.25">
      <c r="A135" s="225" t="s">
        <v>416</v>
      </c>
      <c r="B135" s="226" t="s">
        <v>982</v>
      </c>
      <c r="C135" s="226" t="s">
        <v>2120</v>
      </c>
      <c r="D135" s="227">
        <v>2</v>
      </c>
      <c r="E135" s="228">
        <v>2.2056</v>
      </c>
      <c r="F135" s="228"/>
      <c r="G135" s="228"/>
      <c r="I135" s="230" t="s">
        <v>2027</v>
      </c>
      <c r="J135" s="231"/>
      <c r="K135" s="231"/>
    </row>
    <row r="136" spans="1:11" s="229" customFormat="1" ht="20.25" customHeight="1" outlineLevel="1" x14ac:dyDescent="0.25">
      <c r="A136" s="225" t="s">
        <v>417</v>
      </c>
      <c r="B136" s="226" t="s">
        <v>988</v>
      </c>
      <c r="C136" s="226" t="s">
        <v>2121</v>
      </c>
      <c r="D136" s="227">
        <v>5</v>
      </c>
      <c r="E136" s="228">
        <v>7.9309000000000003</v>
      </c>
      <c r="F136" s="228"/>
      <c r="G136" s="228">
        <v>6.6527000000000003</v>
      </c>
      <c r="I136" s="230" t="s">
        <v>2027</v>
      </c>
      <c r="J136" s="231"/>
      <c r="K136" s="231"/>
    </row>
    <row r="137" spans="1:11" s="229" customFormat="1" ht="20.25" customHeight="1" outlineLevel="1" x14ac:dyDescent="0.25">
      <c r="A137" s="225" t="s">
        <v>355</v>
      </c>
      <c r="B137" s="226" t="s">
        <v>984</v>
      </c>
      <c r="C137" s="226" t="s">
        <v>2122</v>
      </c>
      <c r="D137" s="227">
        <v>1</v>
      </c>
      <c r="E137" s="228">
        <v>2.6023000000000001</v>
      </c>
      <c r="F137" s="228"/>
      <c r="G137" s="228"/>
      <c r="I137" s="230" t="s">
        <v>2027</v>
      </c>
      <c r="J137" s="231"/>
      <c r="K137" s="231"/>
    </row>
    <row r="138" spans="1:11" s="229" customFormat="1" ht="20.25" customHeight="1" outlineLevel="1" x14ac:dyDescent="0.25">
      <c r="A138" s="225" t="s">
        <v>418</v>
      </c>
      <c r="B138" s="226" t="s">
        <v>985</v>
      </c>
      <c r="C138" s="226" t="s">
        <v>2123</v>
      </c>
      <c r="D138" s="227">
        <v>1</v>
      </c>
      <c r="E138" s="228">
        <v>2.2239</v>
      </c>
      <c r="F138" s="228"/>
      <c r="G138" s="228">
        <v>2.2239</v>
      </c>
      <c r="I138" s="230" t="s">
        <v>2027</v>
      </c>
      <c r="J138" s="231"/>
      <c r="K138" s="231"/>
    </row>
    <row r="139" spans="1:11" s="229" customFormat="1" ht="20.25" customHeight="1" outlineLevel="1" x14ac:dyDescent="0.25">
      <c r="A139" s="225" t="s">
        <v>424</v>
      </c>
      <c r="B139" s="226" t="s">
        <v>986</v>
      </c>
      <c r="C139" s="226" t="s">
        <v>2124</v>
      </c>
      <c r="D139" s="227">
        <v>3</v>
      </c>
      <c r="E139" s="228">
        <v>7.4707999999999997</v>
      </c>
      <c r="F139" s="228"/>
      <c r="G139" s="228"/>
      <c r="I139" s="230" t="s">
        <v>2027</v>
      </c>
      <c r="J139" s="231"/>
      <c r="K139" s="231"/>
    </row>
    <row r="140" spans="1:11" s="229" customFormat="1" ht="20.25" customHeight="1" outlineLevel="1" x14ac:dyDescent="0.25">
      <c r="A140" s="225" t="s">
        <v>425</v>
      </c>
      <c r="B140" s="226" t="s">
        <v>991</v>
      </c>
      <c r="C140" s="226" t="s">
        <v>2125</v>
      </c>
      <c r="D140" s="227">
        <v>5</v>
      </c>
      <c r="E140" s="228">
        <v>9.2434999999999992</v>
      </c>
      <c r="F140" s="228"/>
      <c r="G140" s="228"/>
      <c r="I140" s="230" t="s">
        <v>2027</v>
      </c>
      <c r="J140" s="231"/>
      <c r="K140" s="231"/>
    </row>
    <row r="141" spans="1:11" s="229" customFormat="1" ht="20.25" customHeight="1" outlineLevel="1" x14ac:dyDescent="0.25">
      <c r="A141" s="225" t="s">
        <v>426</v>
      </c>
      <c r="B141" s="226" t="s">
        <v>992</v>
      </c>
      <c r="C141" s="226" t="s">
        <v>2126</v>
      </c>
      <c r="D141" s="227">
        <v>5</v>
      </c>
      <c r="E141" s="228">
        <v>9.6743000000000006</v>
      </c>
      <c r="F141" s="228"/>
      <c r="G141" s="228"/>
      <c r="I141" s="230" t="s">
        <v>2027</v>
      </c>
      <c r="J141" s="231"/>
      <c r="K141" s="231"/>
    </row>
    <row r="142" spans="1:11" s="229" customFormat="1" ht="20.25" customHeight="1" outlineLevel="1" x14ac:dyDescent="0.25">
      <c r="A142" s="225" t="s">
        <v>356</v>
      </c>
      <c r="B142" s="226" t="s">
        <v>989</v>
      </c>
      <c r="C142" s="226" t="s">
        <v>2127</v>
      </c>
      <c r="D142" s="227">
        <v>3</v>
      </c>
      <c r="E142" s="228">
        <v>9.2447999999999997</v>
      </c>
      <c r="F142" s="228"/>
      <c r="G142" s="228">
        <v>7.6060999999999996</v>
      </c>
      <c r="I142" s="230" t="s">
        <v>2027</v>
      </c>
      <c r="J142" s="231"/>
      <c r="K142" s="231"/>
    </row>
    <row r="143" spans="1:11" s="229" customFormat="1" ht="20.25" customHeight="1" outlineLevel="1" x14ac:dyDescent="0.25">
      <c r="A143" s="225" t="s">
        <v>427</v>
      </c>
      <c r="B143" s="226" t="s">
        <v>990</v>
      </c>
      <c r="C143" s="226" t="s">
        <v>2128</v>
      </c>
      <c r="D143" s="227">
        <v>3</v>
      </c>
      <c r="E143" s="228">
        <v>9.2605000000000004</v>
      </c>
      <c r="F143" s="228"/>
      <c r="G143" s="228">
        <v>7.0125999999999999</v>
      </c>
      <c r="I143" s="230" t="s">
        <v>2027</v>
      </c>
      <c r="J143" s="231"/>
      <c r="K143" s="231"/>
    </row>
    <row r="144" spans="1:11" s="229" customFormat="1" ht="20.25" customHeight="1" outlineLevel="1" x14ac:dyDescent="0.25">
      <c r="A144" s="225" t="s">
        <v>357</v>
      </c>
      <c r="B144" s="226" t="s">
        <v>993</v>
      </c>
      <c r="C144" s="226" t="s">
        <v>2129</v>
      </c>
      <c r="D144" s="227">
        <v>5</v>
      </c>
      <c r="E144" s="228">
        <v>8.3719999999999999</v>
      </c>
      <c r="F144" s="228"/>
      <c r="G144" s="228"/>
      <c r="I144" s="230" t="s">
        <v>2027</v>
      </c>
      <c r="J144" s="231"/>
      <c r="K144" s="231"/>
    </row>
    <row r="145" spans="1:11" s="229" customFormat="1" ht="20.25" customHeight="1" outlineLevel="1" x14ac:dyDescent="0.25">
      <c r="A145" s="225" t="s">
        <v>428</v>
      </c>
      <c r="B145" s="226" t="s">
        <v>994</v>
      </c>
      <c r="C145" s="226" t="s">
        <v>2130</v>
      </c>
      <c r="D145" s="227">
        <v>5</v>
      </c>
      <c r="E145" s="228">
        <v>7.9996999999999998</v>
      </c>
      <c r="F145" s="228"/>
      <c r="G145" s="228">
        <v>7.1262999999999996</v>
      </c>
      <c r="I145" s="230" t="s">
        <v>2027</v>
      </c>
      <c r="J145" s="231"/>
      <c r="K145" s="231"/>
    </row>
    <row r="146" spans="1:11" s="229" customFormat="1" ht="20.25" customHeight="1" outlineLevel="1" x14ac:dyDescent="0.25">
      <c r="A146" s="225" t="s">
        <v>358</v>
      </c>
      <c r="B146" s="226" t="s">
        <v>995</v>
      </c>
      <c r="C146" s="226" t="s">
        <v>2131</v>
      </c>
      <c r="D146" s="227">
        <v>5</v>
      </c>
      <c r="E146" s="228">
        <v>6.9794</v>
      </c>
      <c r="F146" s="228"/>
      <c r="G146" s="228">
        <v>6.0921000000000003</v>
      </c>
      <c r="I146" s="230" t="s">
        <v>2027</v>
      </c>
      <c r="J146" s="231"/>
      <c r="K146" s="231"/>
    </row>
    <row r="147" spans="1:11" s="229" customFormat="1" ht="20.25" customHeight="1" outlineLevel="1" x14ac:dyDescent="0.25">
      <c r="A147" s="225" t="s">
        <v>429</v>
      </c>
      <c r="B147" s="226" t="s">
        <v>996</v>
      </c>
      <c r="C147" s="226" t="s">
        <v>2132</v>
      </c>
      <c r="D147" s="227">
        <v>5</v>
      </c>
      <c r="E147" s="228">
        <v>7.6226000000000003</v>
      </c>
      <c r="F147" s="228"/>
      <c r="G147" s="228"/>
      <c r="I147" s="230" t="s">
        <v>2027</v>
      </c>
      <c r="J147" s="231"/>
      <c r="K147" s="231"/>
    </row>
    <row r="148" spans="1:11" s="229" customFormat="1" ht="20.25" customHeight="1" outlineLevel="1" x14ac:dyDescent="0.25">
      <c r="A148" s="225" t="s">
        <v>359</v>
      </c>
      <c r="B148" s="226" t="s">
        <v>997</v>
      </c>
      <c r="C148" s="226" t="s">
        <v>2133</v>
      </c>
      <c r="D148" s="227">
        <v>5</v>
      </c>
      <c r="E148" s="228">
        <v>9.2629000000000001</v>
      </c>
      <c r="F148" s="228"/>
      <c r="G148" s="228"/>
      <c r="I148" s="230" t="s">
        <v>2027</v>
      </c>
      <c r="J148" s="231"/>
      <c r="K148" s="231"/>
    </row>
    <row r="149" spans="1:11" s="229" customFormat="1" ht="20.25" customHeight="1" outlineLevel="1" x14ac:dyDescent="0.25">
      <c r="A149" s="225" t="s">
        <v>430</v>
      </c>
      <c r="B149" s="226" t="s">
        <v>998</v>
      </c>
      <c r="C149" s="226" t="s">
        <v>2134</v>
      </c>
      <c r="D149" s="227">
        <v>5</v>
      </c>
      <c r="E149" s="228">
        <v>9.2931000000000008</v>
      </c>
      <c r="F149" s="228"/>
      <c r="G149" s="228"/>
      <c r="I149" s="230" t="s">
        <v>2027</v>
      </c>
      <c r="J149" s="231"/>
      <c r="K149" s="231"/>
    </row>
    <row r="150" spans="1:11" s="229" customFormat="1" ht="20.25" customHeight="1" outlineLevel="1" x14ac:dyDescent="0.25">
      <c r="A150" s="225" t="s">
        <v>431</v>
      </c>
      <c r="B150" s="226" t="s">
        <v>999</v>
      </c>
      <c r="C150" s="226" t="s">
        <v>2135</v>
      </c>
      <c r="D150" s="227">
        <v>5</v>
      </c>
      <c r="E150" s="228">
        <v>9.2057000000000002</v>
      </c>
      <c r="F150" s="228"/>
      <c r="G150" s="228"/>
      <c r="I150" s="230" t="s">
        <v>2027</v>
      </c>
      <c r="J150" s="231"/>
      <c r="K150" s="231"/>
    </row>
    <row r="151" spans="1:11" s="229" customFormat="1" ht="20.25" customHeight="1" outlineLevel="1" x14ac:dyDescent="0.25">
      <c r="A151" s="225" t="s">
        <v>360</v>
      </c>
      <c r="B151" s="226" t="s">
        <v>1006</v>
      </c>
      <c r="C151" s="226" t="s">
        <v>2136</v>
      </c>
      <c r="D151" s="227">
        <v>5</v>
      </c>
      <c r="E151" s="228">
        <v>8.1521000000000008</v>
      </c>
      <c r="F151" s="228"/>
      <c r="G151" s="228">
        <v>7.2954999999999997</v>
      </c>
      <c r="I151" s="230" t="s">
        <v>2027</v>
      </c>
      <c r="J151" s="231"/>
      <c r="K151" s="231"/>
    </row>
    <row r="152" spans="1:11" s="229" customFormat="1" ht="20.25" customHeight="1" outlineLevel="1" x14ac:dyDescent="0.25">
      <c r="A152" s="225" t="s">
        <v>361</v>
      </c>
      <c r="B152" s="226" t="s">
        <v>1000</v>
      </c>
      <c r="C152" s="226" t="s">
        <v>2137</v>
      </c>
      <c r="D152" s="227">
        <v>5</v>
      </c>
      <c r="E152" s="228">
        <v>8.7746999999999993</v>
      </c>
      <c r="F152" s="228"/>
      <c r="G152" s="228"/>
      <c r="I152" s="230" t="s">
        <v>2027</v>
      </c>
      <c r="J152" s="231"/>
      <c r="K152" s="231"/>
    </row>
    <row r="153" spans="1:11" s="229" customFormat="1" ht="20.25" customHeight="1" outlineLevel="1" x14ac:dyDescent="0.25">
      <c r="A153" s="225" t="s">
        <v>432</v>
      </c>
      <c r="B153" s="226" t="s">
        <v>1001</v>
      </c>
      <c r="C153" s="226" t="s">
        <v>2138</v>
      </c>
      <c r="D153" s="227">
        <v>5</v>
      </c>
      <c r="E153" s="228">
        <v>8.7528000000000006</v>
      </c>
      <c r="F153" s="228"/>
      <c r="G153" s="228"/>
      <c r="I153" s="230" t="s">
        <v>2027</v>
      </c>
      <c r="J153" s="231"/>
      <c r="K153" s="231"/>
    </row>
    <row r="154" spans="1:11" s="229" customFormat="1" ht="20.25" customHeight="1" outlineLevel="1" x14ac:dyDescent="0.25">
      <c r="A154" s="225" t="s">
        <v>362</v>
      </c>
      <c r="B154" s="226" t="s">
        <v>1002</v>
      </c>
      <c r="C154" s="226" t="s">
        <v>2139</v>
      </c>
      <c r="D154" s="227">
        <v>5</v>
      </c>
      <c r="E154" s="228">
        <v>8.4021000000000008</v>
      </c>
      <c r="F154" s="228"/>
      <c r="G154" s="228"/>
      <c r="I154" s="230" t="s">
        <v>2027</v>
      </c>
      <c r="J154" s="231"/>
      <c r="K154" s="231"/>
    </row>
    <row r="155" spans="1:11" s="229" customFormat="1" ht="20.25" customHeight="1" outlineLevel="1" x14ac:dyDescent="0.25">
      <c r="A155" s="225" t="s">
        <v>433</v>
      </c>
      <c r="B155" s="226" t="s">
        <v>1003</v>
      </c>
      <c r="C155" s="226" t="s">
        <v>2140</v>
      </c>
      <c r="D155" s="227">
        <v>5</v>
      </c>
      <c r="E155" s="228">
        <v>8.5845000000000002</v>
      </c>
      <c r="F155" s="228"/>
      <c r="G155" s="228">
        <v>7.8128000000000002</v>
      </c>
      <c r="I155" s="230" t="s">
        <v>2027</v>
      </c>
      <c r="J155" s="231"/>
      <c r="K155" s="231"/>
    </row>
    <row r="156" spans="1:11" s="229" customFormat="1" ht="20.25" customHeight="1" outlineLevel="1" x14ac:dyDescent="0.25">
      <c r="A156" s="225" t="s">
        <v>434</v>
      </c>
      <c r="B156" s="226" t="s">
        <v>1004</v>
      </c>
      <c r="C156" s="226" t="s">
        <v>2141</v>
      </c>
      <c r="D156" s="227">
        <v>5</v>
      </c>
      <c r="E156" s="228">
        <v>8.1358999999999995</v>
      </c>
      <c r="F156" s="228"/>
      <c r="G156" s="228"/>
      <c r="I156" s="230" t="s">
        <v>2027</v>
      </c>
      <c r="J156" s="231"/>
      <c r="K156" s="231"/>
    </row>
    <row r="157" spans="1:11" s="229" customFormat="1" ht="20.25" customHeight="1" outlineLevel="1" x14ac:dyDescent="0.25">
      <c r="A157" s="225" t="s">
        <v>363</v>
      </c>
      <c r="B157" s="226" t="s">
        <v>1005</v>
      </c>
      <c r="C157" s="226" t="s">
        <v>2142</v>
      </c>
      <c r="D157" s="227">
        <v>5</v>
      </c>
      <c r="E157" s="228">
        <v>7.7732000000000001</v>
      </c>
      <c r="F157" s="228"/>
      <c r="G157" s="228"/>
      <c r="I157" s="230" t="s">
        <v>2027</v>
      </c>
      <c r="J157" s="231"/>
      <c r="K157" s="231"/>
    </row>
    <row r="158" spans="1:11" s="229" customFormat="1" ht="20.25" customHeight="1" outlineLevel="1" x14ac:dyDescent="0.25">
      <c r="A158" s="225" t="s">
        <v>435</v>
      </c>
      <c r="B158" s="226" t="s">
        <v>1007</v>
      </c>
      <c r="C158" s="226" t="s">
        <v>2143</v>
      </c>
      <c r="D158" s="227">
        <v>1</v>
      </c>
      <c r="E158" s="228">
        <v>2.8576999999999999</v>
      </c>
      <c r="F158" s="228"/>
      <c r="G158" s="228"/>
      <c r="I158" s="230" t="s">
        <v>2027</v>
      </c>
      <c r="J158" s="231"/>
      <c r="K158" s="231"/>
    </row>
    <row r="159" spans="1:11" s="229" customFormat="1" ht="20.25" customHeight="1" outlineLevel="1" x14ac:dyDescent="0.25">
      <c r="A159" s="225" t="s">
        <v>436</v>
      </c>
      <c r="B159" s="226" t="s">
        <v>1011</v>
      </c>
      <c r="C159" s="226" t="s">
        <v>2144</v>
      </c>
      <c r="D159" s="227">
        <v>1</v>
      </c>
      <c r="E159" s="228">
        <v>3.2059000000000002</v>
      </c>
      <c r="F159" s="228"/>
      <c r="G159" s="228"/>
      <c r="I159" s="230" t="s">
        <v>2027</v>
      </c>
      <c r="J159" s="231"/>
      <c r="K159" s="231"/>
    </row>
    <row r="160" spans="1:11" s="229" customFormat="1" ht="20.25" customHeight="1" outlineLevel="1" x14ac:dyDescent="0.25">
      <c r="A160" s="225" t="s">
        <v>437</v>
      </c>
      <c r="B160" s="226" t="s">
        <v>1012</v>
      </c>
      <c r="C160" s="226" t="s">
        <v>2145</v>
      </c>
      <c r="D160" s="227">
        <v>1</v>
      </c>
      <c r="E160" s="228">
        <v>3.6886999999999999</v>
      </c>
      <c r="F160" s="228"/>
      <c r="G160" s="228"/>
      <c r="I160" s="230" t="s">
        <v>2027</v>
      </c>
      <c r="J160" s="231"/>
      <c r="K160" s="231"/>
    </row>
    <row r="161" spans="1:11" s="229" customFormat="1" ht="20.25" customHeight="1" outlineLevel="1" x14ac:dyDescent="0.25">
      <c r="A161" s="225" t="s">
        <v>438</v>
      </c>
      <c r="B161" s="226" t="s">
        <v>1013</v>
      </c>
      <c r="C161" s="226" t="s">
        <v>2146</v>
      </c>
      <c r="D161" s="227">
        <v>1</v>
      </c>
      <c r="E161" s="228">
        <v>2.899</v>
      </c>
      <c r="F161" s="228"/>
      <c r="G161" s="228"/>
      <c r="I161" s="230" t="s">
        <v>2027</v>
      </c>
      <c r="J161" s="231"/>
      <c r="K161" s="231"/>
    </row>
    <row r="162" spans="1:11" s="229" customFormat="1" ht="20.25" customHeight="1" outlineLevel="1" x14ac:dyDescent="0.25">
      <c r="A162" s="225" t="s">
        <v>439</v>
      </c>
      <c r="B162" s="226" t="s">
        <v>1014</v>
      </c>
      <c r="C162" s="226" t="s">
        <v>2147</v>
      </c>
      <c r="D162" s="227">
        <v>1</v>
      </c>
      <c r="E162" s="228">
        <v>2.7090999999999998</v>
      </c>
      <c r="F162" s="228"/>
      <c r="G162" s="228"/>
      <c r="I162" s="230" t="s">
        <v>2027</v>
      </c>
      <c r="J162" s="231"/>
      <c r="K162" s="231"/>
    </row>
    <row r="163" spans="1:11" s="229" customFormat="1" ht="20.25" customHeight="1" outlineLevel="1" x14ac:dyDescent="0.25">
      <c r="A163" s="225" t="s">
        <v>440</v>
      </c>
      <c r="B163" s="226" t="s">
        <v>1015</v>
      </c>
      <c r="C163" s="226" t="s">
        <v>2148</v>
      </c>
      <c r="D163" s="227">
        <v>1</v>
      </c>
      <c r="E163" s="228">
        <v>1.6897</v>
      </c>
      <c r="F163" s="228"/>
      <c r="G163" s="228"/>
      <c r="I163" s="230" t="s">
        <v>2027</v>
      </c>
      <c r="J163" s="231"/>
      <c r="K163" s="231"/>
    </row>
    <row r="164" spans="1:11" s="229" customFormat="1" ht="20.25" customHeight="1" outlineLevel="1" x14ac:dyDescent="0.25">
      <c r="A164" s="225" t="s">
        <v>364</v>
      </c>
      <c r="B164" s="226" t="s">
        <v>1017</v>
      </c>
      <c r="C164" s="226" t="s">
        <v>2149</v>
      </c>
      <c r="D164" s="227">
        <v>1</v>
      </c>
      <c r="E164" s="228">
        <v>2.4788999999999999</v>
      </c>
      <c r="F164" s="228"/>
      <c r="G164" s="228"/>
      <c r="I164" s="230" t="s">
        <v>2027</v>
      </c>
      <c r="J164" s="231"/>
      <c r="K164" s="231"/>
    </row>
    <row r="165" spans="1:11" s="229" customFormat="1" ht="20.25" customHeight="1" outlineLevel="1" x14ac:dyDescent="0.25">
      <c r="A165" s="225" t="s">
        <v>441</v>
      </c>
      <c r="B165" s="226" t="s">
        <v>1018</v>
      </c>
      <c r="C165" s="226" t="s">
        <v>2150</v>
      </c>
      <c r="D165" s="227">
        <v>1</v>
      </c>
      <c r="E165" s="228">
        <v>1.9455</v>
      </c>
      <c r="F165" s="228"/>
      <c r="G165" s="228"/>
      <c r="I165" s="230" t="s">
        <v>2027</v>
      </c>
      <c r="J165" s="231"/>
      <c r="K165" s="231"/>
    </row>
    <row r="166" spans="1:11" s="229" customFormat="1" ht="20.25" customHeight="1" outlineLevel="1" x14ac:dyDescent="0.25">
      <c r="A166" s="225" t="s">
        <v>442</v>
      </c>
      <c r="B166" s="226" t="s">
        <v>1019</v>
      </c>
      <c r="C166" s="226" t="s">
        <v>2151</v>
      </c>
      <c r="D166" s="227">
        <v>5</v>
      </c>
      <c r="E166" s="228">
        <v>7.0321999999999996</v>
      </c>
      <c r="F166" s="228"/>
      <c r="G166" s="228"/>
      <c r="I166" s="230" t="s">
        <v>2027</v>
      </c>
      <c r="J166" s="231"/>
      <c r="K166" s="231"/>
    </row>
    <row r="167" spans="1:11" s="229" customFormat="1" ht="20.25" customHeight="1" outlineLevel="1" x14ac:dyDescent="0.25">
      <c r="A167" s="225" t="s">
        <v>443</v>
      </c>
      <c r="B167" s="226" t="s">
        <v>1031</v>
      </c>
      <c r="C167" s="226" t="s">
        <v>2152</v>
      </c>
      <c r="D167" s="227">
        <v>5</v>
      </c>
      <c r="E167" s="228">
        <v>8.4792000000000005</v>
      </c>
      <c r="F167" s="228"/>
      <c r="G167" s="228">
        <v>7.4126000000000003</v>
      </c>
      <c r="I167" s="230" t="s">
        <v>2027</v>
      </c>
      <c r="J167" s="231"/>
      <c r="K167" s="231"/>
    </row>
    <row r="168" spans="1:11" s="229" customFormat="1" ht="20.25" customHeight="1" outlineLevel="1" x14ac:dyDescent="0.25">
      <c r="A168" s="225" t="s">
        <v>444</v>
      </c>
      <c r="B168" s="226" t="s">
        <v>1020</v>
      </c>
      <c r="C168" s="226" t="s">
        <v>2153</v>
      </c>
      <c r="D168" s="227">
        <v>3</v>
      </c>
      <c r="E168" s="228">
        <v>9.4779</v>
      </c>
      <c r="F168" s="228"/>
      <c r="G168" s="228"/>
      <c r="I168" s="230" t="s">
        <v>2027</v>
      </c>
      <c r="J168" s="231"/>
      <c r="K168" s="231"/>
    </row>
    <row r="169" spans="1:11" s="229" customFormat="1" ht="20.25" customHeight="1" outlineLevel="1" x14ac:dyDescent="0.25">
      <c r="A169" s="225" t="s">
        <v>283</v>
      </c>
      <c r="B169" s="226" t="s">
        <v>1021</v>
      </c>
      <c r="C169" s="226" t="s">
        <v>2154</v>
      </c>
      <c r="D169" s="227">
        <v>3</v>
      </c>
      <c r="E169" s="228">
        <v>9.4847000000000001</v>
      </c>
      <c r="F169" s="228"/>
      <c r="G169" s="228"/>
      <c r="I169" s="230" t="s">
        <v>2027</v>
      </c>
      <c r="J169" s="231"/>
      <c r="K169" s="231"/>
    </row>
    <row r="170" spans="1:11" s="229" customFormat="1" ht="20.25" customHeight="1" outlineLevel="1" x14ac:dyDescent="0.25">
      <c r="A170" s="225" t="s">
        <v>445</v>
      </c>
      <c r="B170" s="226" t="s">
        <v>1022</v>
      </c>
      <c r="C170" s="226" t="s">
        <v>2155</v>
      </c>
      <c r="D170" s="227">
        <v>1</v>
      </c>
      <c r="E170" s="228">
        <v>2.2911999999999999</v>
      </c>
      <c r="F170" s="228"/>
      <c r="G170" s="228"/>
      <c r="I170" s="230" t="s">
        <v>2027</v>
      </c>
      <c r="J170" s="231"/>
      <c r="K170" s="231"/>
    </row>
    <row r="171" spans="1:11" s="229" customFormat="1" ht="20.25" customHeight="1" outlineLevel="1" x14ac:dyDescent="0.25">
      <c r="A171" s="225" t="s">
        <v>446</v>
      </c>
      <c r="B171" s="226" t="s">
        <v>1023</v>
      </c>
      <c r="C171" s="226" t="s">
        <v>2156</v>
      </c>
      <c r="D171" s="227">
        <v>2</v>
      </c>
      <c r="E171" s="228">
        <v>10.3604</v>
      </c>
      <c r="F171" s="228"/>
      <c r="G171" s="228">
        <v>6.6439000000000004</v>
      </c>
      <c r="I171" s="230" t="s">
        <v>2027</v>
      </c>
      <c r="J171" s="231"/>
      <c r="K171" s="231"/>
    </row>
    <row r="172" spans="1:11" s="229" customFormat="1" ht="20.25" customHeight="1" outlineLevel="1" x14ac:dyDescent="0.25">
      <c r="A172" s="225" t="s">
        <v>447</v>
      </c>
      <c r="B172" s="226" t="s">
        <v>1025</v>
      </c>
      <c r="C172" s="226" t="s">
        <v>2157</v>
      </c>
      <c r="D172" s="227">
        <v>2</v>
      </c>
      <c r="E172" s="228">
        <v>9.4487000000000005</v>
      </c>
      <c r="F172" s="228"/>
      <c r="G172" s="228">
        <v>8.1176999999999992</v>
      </c>
      <c r="I172" s="230" t="s">
        <v>2027</v>
      </c>
      <c r="J172" s="231"/>
      <c r="K172" s="231"/>
    </row>
    <row r="173" spans="1:11" s="229" customFormat="1" ht="20.25" customHeight="1" outlineLevel="1" x14ac:dyDescent="0.25">
      <c r="A173" s="225" t="s">
        <v>448</v>
      </c>
      <c r="B173" s="226" t="s">
        <v>1026</v>
      </c>
      <c r="C173" s="226" t="s">
        <v>2158</v>
      </c>
      <c r="D173" s="227">
        <v>2</v>
      </c>
      <c r="E173" s="228">
        <v>8.9541000000000004</v>
      </c>
      <c r="F173" s="228"/>
      <c r="G173" s="228">
        <v>7.5838000000000001</v>
      </c>
      <c r="I173" s="230" t="s">
        <v>2027</v>
      </c>
      <c r="J173" s="231"/>
      <c r="K173" s="231"/>
    </row>
    <row r="174" spans="1:11" s="229" customFormat="1" ht="20.25" customHeight="1" outlineLevel="1" x14ac:dyDescent="0.25">
      <c r="A174" s="225" t="s">
        <v>449</v>
      </c>
      <c r="B174" s="226" t="s">
        <v>1027</v>
      </c>
      <c r="C174" s="226" t="s">
        <v>2159</v>
      </c>
      <c r="D174" s="227">
        <v>2</v>
      </c>
      <c r="E174" s="228">
        <v>9.0496999999999996</v>
      </c>
      <c r="F174" s="228"/>
      <c r="G174" s="228">
        <v>7.3371000000000004</v>
      </c>
      <c r="I174" s="230" t="s">
        <v>2027</v>
      </c>
      <c r="J174" s="231"/>
      <c r="K174" s="231"/>
    </row>
    <row r="175" spans="1:11" s="229" customFormat="1" ht="20.25" customHeight="1" outlineLevel="1" x14ac:dyDescent="0.25">
      <c r="A175" s="225" t="s">
        <v>450</v>
      </c>
      <c r="B175" s="226" t="s">
        <v>1028</v>
      </c>
      <c r="C175" s="226" t="s">
        <v>2160</v>
      </c>
      <c r="D175" s="227">
        <v>2</v>
      </c>
      <c r="E175" s="228">
        <v>9.7708999999999993</v>
      </c>
      <c r="F175" s="228"/>
      <c r="G175" s="228">
        <v>8.3809000000000005</v>
      </c>
      <c r="I175" s="230" t="s">
        <v>2027</v>
      </c>
      <c r="J175" s="231"/>
      <c r="K175" s="231"/>
    </row>
    <row r="176" spans="1:11" s="229" customFormat="1" ht="20.25" customHeight="1" outlineLevel="1" x14ac:dyDescent="0.25">
      <c r="A176" s="225" t="s">
        <v>451</v>
      </c>
      <c r="B176" s="226" t="s">
        <v>1029</v>
      </c>
      <c r="C176" s="226" t="s">
        <v>2161</v>
      </c>
      <c r="D176" s="227">
        <v>2</v>
      </c>
      <c r="E176" s="228">
        <v>9.6170000000000009</v>
      </c>
      <c r="F176" s="228"/>
      <c r="G176" s="228">
        <v>8.0300999999999991</v>
      </c>
      <c r="I176" s="230" t="s">
        <v>2027</v>
      </c>
      <c r="J176" s="231"/>
      <c r="K176" s="231"/>
    </row>
    <row r="177" spans="1:11" s="229" customFormat="1" ht="20.25" customHeight="1" outlineLevel="1" x14ac:dyDescent="0.25">
      <c r="A177" s="225" t="s">
        <v>452</v>
      </c>
      <c r="B177" s="226" t="s">
        <v>1030</v>
      </c>
      <c r="C177" s="226" t="s">
        <v>2162</v>
      </c>
      <c r="D177" s="227">
        <v>2</v>
      </c>
      <c r="E177" s="228">
        <v>8.8034999999999997</v>
      </c>
      <c r="F177" s="228"/>
      <c r="G177" s="228">
        <v>8.0159000000000002</v>
      </c>
      <c r="I177" s="230" t="s">
        <v>2027</v>
      </c>
      <c r="J177" s="231"/>
      <c r="K177" s="231"/>
    </row>
    <row r="178" spans="1:11" s="229" customFormat="1" ht="20.25" customHeight="1" outlineLevel="1" x14ac:dyDescent="0.25">
      <c r="A178" s="225" t="s">
        <v>453</v>
      </c>
      <c r="B178" s="226" t="s">
        <v>1032</v>
      </c>
      <c r="C178" s="226" t="s">
        <v>2163</v>
      </c>
      <c r="D178" s="227">
        <v>1</v>
      </c>
      <c r="E178" s="228">
        <v>3.6825999999999999</v>
      </c>
      <c r="F178" s="228"/>
      <c r="G178" s="228"/>
      <c r="I178" s="230" t="s">
        <v>2027</v>
      </c>
      <c r="J178" s="231"/>
      <c r="K178" s="231"/>
    </row>
    <row r="179" spans="1:11" s="229" customFormat="1" ht="20.25" customHeight="1" outlineLevel="1" x14ac:dyDescent="0.25">
      <c r="A179" s="225" t="s">
        <v>454</v>
      </c>
      <c r="B179" s="226" t="s">
        <v>1033</v>
      </c>
      <c r="C179" s="226" t="s">
        <v>2164</v>
      </c>
      <c r="D179" s="227">
        <v>1</v>
      </c>
      <c r="E179" s="228">
        <v>2.9586999999999999</v>
      </c>
      <c r="F179" s="228"/>
      <c r="G179" s="228"/>
      <c r="I179" s="230" t="s">
        <v>2027</v>
      </c>
      <c r="J179" s="231"/>
      <c r="K179" s="231"/>
    </row>
    <row r="180" spans="1:11" s="229" customFormat="1" ht="20.25" customHeight="1" outlineLevel="1" x14ac:dyDescent="0.25">
      <c r="A180" s="225" t="s">
        <v>455</v>
      </c>
      <c r="B180" s="226" t="s">
        <v>1034</v>
      </c>
      <c r="C180" s="226" t="s">
        <v>2165</v>
      </c>
      <c r="D180" s="227">
        <v>5</v>
      </c>
      <c r="E180" s="228">
        <v>8.4739000000000004</v>
      </c>
      <c r="F180" s="228"/>
      <c r="G180" s="228"/>
      <c r="I180" s="230" t="s">
        <v>2027</v>
      </c>
      <c r="J180" s="231"/>
      <c r="K180" s="231"/>
    </row>
    <row r="181" spans="1:11" s="229" customFormat="1" ht="20.25" customHeight="1" outlineLevel="1" x14ac:dyDescent="0.25">
      <c r="A181" s="225" t="s">
        <v>456</v>
      </c>
      <c r="B181" s="226" t="s">
        <v>1035</v>
      </c>
      <c r="C181" s="226" t="s">
        <v>2166</v>
      </c>
      <c r="D181" s="227">
        <v>5</v>
      </c>
      <c r="E181" s="228">
        <v>8.6800999999999995</v>
      </c>
      <c r="F181" s="228"/>
      <c r="G181" s="228"/>
      <c r="I181" s="230" t="s">
        <v>2027</v>
      </c>
      <c r="J181" s="231"/>
      <c r="K181" s="231"/>
    </row>
    <row r="182" spans="1:11" s="229" customFormat="1" ht="20.25" customHeight="1" outlineLevel="1" x14ac:dyDescent="0.25">
      <c r="A182" s="225" t="s">
        <v>457</v>
      </c>
      <c r="B182" s="226" t="s">
        <v>1036</v>
      </c>
      <c r="C182" s="226" t="s">
        <v>2167</v>
      </c>
      <c r="D182" s="227">
        <v>5</v>
      </c>
      <c r="E182" s="228">
        <v>9.0873000000000008</v>
      </c>
      <c r="F182" s="228"/>
      <c r="G182" s="228">
        <v>8.1806999999999999</v>
      </c>
      <c r="I182" s="230" t="s">
        <v>2027</v>
      </c>
      <c r="J182" s="231"/>
      <c r="K182" s="231"/>
    </row>
    <row r="183" spans="1:11" s="229" customFormat="1" ht="20.25" customHeight="1" outlineLevel="1" x14ac:dyDescent="0.25">
      <c r="A183" s="225" t="s">
        <v>458</v>
      </c>
      <c r="B183" s="226" t="s">
        <v>1039</v>
      </c>
      <c r="C183" s="226" t="s">
        <v>2168</v>
      </c>
      <c r="D183" s="227">
        <v>1</v>
      </c>
      <c r="E183" s="228">
        <v>1.8212999999999999</v>
      </c>
      <c r="F183" s="228"/>
      <c r="G183" s="228"/>
      <c r="I183" s="230" t="s">
        <v>2027</v>
      </c>
      <c r="J183" s="231"/>
      <c r="K183" s="231"/>
    </row>
    <row r="184" spans="1:11" s="229" customFormat="1" ht="20.25" customHeight="1" outlineLevel="1" x14ac:dyDescent="0.25">
      <c r="A184" s="225" t="s">
        <v>2169</v>
      </c>
      <c r="B184" s="226" t="s">
        <v>1054</v>
      </c>
      <c r="C184" s="226" t="s">
        <v>2170</v>
      </c>
      <c r="D184" s="227">
        <v>9</v>
      </c>
      <c r="E184" s="228">
        <v>8.1773000000000007</v>
      </c>
      <c r="F184" s="228">
        <v>10.552</v>
      </c>
      <c r="G184" s="228">
        <v>6.3108000000000004</v>
      </c>
      <c r="I184" s="230" t="s">
        <v>2027</v>
      </c>
      <c r="J184" s="231"/>
      <c r="K184" s="231"/>
    </row>
    <row r="185" spans="1:11" s="229" customFormat="1" ht="20.25" customHeight="1" outlineLevel="1" x14ac:dyDescent="0.25">
      <c r="A185" s="225" t="s">
        <v>459</v>
      </c>
      <c r="B185" s="226" t="s">
        <v>1040</v>
      </c>
      <c r="C185" s="226" t="s">
        <v>2171</v>
      </c>
      <c r="D185" s="227">
        <v>1</v>
      </c>
      <c r="E185" s="228">
        <v>2.6139000000000001</v>
      </c>
      <c r="F185" s="228"/>
      <c r="G185" s="228"/>
      <c r="I185" s="230" t="s">
        <v>2027</v>
      </c>
      <c r="J185" s="231"/>
      <c r="K185" s="231"/>
    </row>
    <row r="186" spans="1:11" s="229" customFormat="1" ht="20.25" customHeight="1" outlineLevel="1" x14ac:dyDescent="0.25">
      <c r="A186" s="225" t="s">
        <v>460</v>
      </c>
      <c r="B186" s="226" t="s">
        <v>1041</v>
      </c>
      <c r="C186" s="226" t="s">
        <v>2172</v>
      </c>
      <c r="D186" s="227">
        <v>1</v>
      </c>
      <c r="E186" s="228">
        <v>2.7747000000000002</v>
      </c>
      <c r="F186" s="228"/>
      <c r="G186" s="228"/>
      <c r="I186" s="230" t="s">
        <v>2027</v>
      </c>
      <c r="J186" s="231"/>
      <c r="K186" s="231"/>
    </row>
    <row r="187" spans="1:11" s="229" customFormat="1" ht="20.25" customHeight="1" outlineLevel="1" x14ac:dyDescent="0.25">
      <c r="A187" s="225" t="s">
        <v>461</v>
      </c>
      <c r="B187" s="226" t="s">
        <v>1042</v>
      </c>
      <c r="C187" s="226" t="s">
        <v>2173</v>
      </c>
      <c r="D187" s="227">
        <v>1</v>
      </c>
      <c r="E187" s="228">
        <v>3.0964999999999998</v>
      </c>
      <c r="F187" s="228"/>
      <c r="G187" s="228"/>
      <c r="I187" s="230" t="s">
        <v>2027</v>
      </c>
      <c r="J187" s="231"/>
      <c r="K187" s="231"/>
    </row>
    <row r="188" spans="1:11" s="229" customFormat="1" ht="20.25" customHeight="1" outlineLevel="1" x14ac:dyDescent="0.25">
      <c r="A188" s="225" t="s">
        <v>462</v>
      </c>
      <c r="B188" s="226" t="s">
        <v>1043</v>
      </c>
      <c r="C188" s="226" t="s">
        <v>2174</v>
      </c>
      <c r="D188" s="227">
        <v>5</v>
      </c>
      <c r="E188" s="228">
        <v>9.0014000000000003</v>
      </c>
      <c r="F188" s="228"/>
      <c r="G188" s="228"/>
      <c r="I188" s="230" t="s">
        <v>2027</v>
      </c>
      <c r="J188" s="231"/>
      <c r="K188" s="231"/>
    </row>
    <row r="189" spans="1:11" s="229" customFormat="1" ht="20.25" customHeight="1" outlineLevel="1" x14ac:dyDescent="0.25">
      <c r="A189" s="225" t="s">
        <v>463</v>
      </c>
      <c r="B189" s="226" t="s">
        <v>1044</v>
      </c>
      <c r="C189" s="226" t="s">
        <v>2175</v>
      </c>
      <c r="D189" s="227">
        <v>5</v>
      </c>
      <c r="E189" s="228">
        <v>6.9987000000000004</v>
      </c>
      <c r="F189" s="228"/>
      <c r="G189" s="228">
        <v>5.9748999999999999</v>
      </c>
      <c r="I189" s="230" t="s">
        <v>2027</v>
      </c>
      <c r="J189" s="231"/>
      <c r="K189" s="231"/>
    </row>
    <row r="190" spans="1:11" s="229" customFormat="1" ht="20.25" customHeight="1" outlineLevel="1" x14ac:dyDescent="0.25">
      <c r="A190" s="225" t="s">
        <v>464</v>
      </c>
      <c r="B190" s="226" t="s">
        <v>1045</v>
      </c>
      <c r="C190" s="226" t="s">
        <v>2176</v>
      </c>
      <c r="D190" s="227">
        <v>5</v>
      </c>
      <c r="E190" s="228">
        <v>9.3720999999999997</v>
      </c>
      <c r="F190" s="228"/>
      <c r="G190" s="228"/>
      <c r="I190" s="230" t="s">
        <v>2027</v>
      </c>
      <c r="J190" s="231"/>
      <c r="K190" s="231"/>
    </row>
    <row r="191" spans="1:11" s="229" customFormat="1" ht="20.25" customHeight="1" outlineLevel="1" x14ac:dyDescent="0.25">
      <c r="A191" s="225" t="s">
        <v>465</v>
      </c>
      <c r="B191" s="226" t="s">
        <v>1052</v>
      </c>
      <c r="C191" s="226" t="s">
        <v>2177</v>
      </c>
      <c r="D191" s="227">
        <v>2</v>
      </c>
      <c r="E191" s="228">
        <v>7.4598000000000004</v>
      </c>
      <c r="F191" s="228"/>
      <c r="G191" s="228"/>
      <c r="I191" s="230" t="s">
        <v>2027</v>
      </c>
      <c r="J191" s="231"/>
      <c r="K191" s="231"/>
    </row>
    <row r="192" spans="1:11" s="229" customFormat="1" ht="20.25" customHeight="1" outlineLevel="1" x14ac:dyDescent="0.25">
      <c r="A192" s="225" t="s">
        <v>466</v>
      </c>
      <c r="B192" s="226" t="s">
        <v>1053</v>
      </c>
      <c r="C192" s="226" t="s">
        <v>2178</v>
      </c>
      <c r="D192" s="227">
        <v>3</v>
      </c>
      <c r="E192" s="228">
        <v>8.3854000000000006</v>
      </c>
      <c r="F192" s="228"/>
      <c r="G192" s="228"/>
      <c r="I192" s="230" t="s">
        <v>2027</v>
      </c>
      <c r="J192" s="231"/>
      <c r="K192" s="231"/>
    </row>
    <row r="193" spans="1:11" s="229" customFormat="1" ht="20.25" customHeight="1" outlineLevel="1" x14ac:dyDescent="0.25">
      <c r="A193" s="225" t="s">
        <v>467</v>
      </c>
      <c r="B193" s="226" t="s">
        <v>1046</v>
      </c>
      <c r="C193" s="226" t="s">
        <v>2179</v>
      </c>
      <c r="D193" s="227">
        <v>1</v>
      </c>
      <c r="E193" s="228">
        <v>2.0388000000000002</v>
      </c>
      <c r="F193" s="228"/>
      <c r="G193" s="228"/>
      <c r="I193" s="230" t="s">
        <v>2027</v>
      </c>
      <c r="J193" s="231"/>
      <c r="K193" s="231"/>
    </row>
    <row r="194" spans="1:11" s="229" customFormat="1" ht="20.25" customHeight="1" outlineLevel="1" x14ac:dyDescent="0.25">
      <c r="A194" s="225" t="s">
        <v>468</v>
      </c>
      <c r="B194" s="226" t="s">
        <v>1050</v>
      </c>
      <c r="C194" s="226" t="s">
        <v>2180</v>
      </c>
      <c r="D194" s="227">
        <v>2</v>
      </c>
      <c r="E194" s="228">
        <v>9.9855</v>
      </c>
      <c r="F194" s="228"/>
      <c r="G194" s="228"/>
      <c r="I194" s="230" t="s">
        <v>2027</v>
      </c>
      <c r="J194" s="231"/>
      <c r="K194" s="231"/>
    </row>
    <row r="195" spans="1:11" s="229" customFormat="1" ht="20.25" customHeight="1" outlineLevel="1" x14ac:dyDescent="0.25">
      <c r="A195" s="225" t="s">
        <v>469</v>
      </c>
      <c r="B195" s="226" t="s">
        <v>1051</v>
      </c>
      <c r="C195" s="226" t="s">
        <v>2181</v>
      </c>
      <c r="D195" s="227">
        <v>5</v>
      </c>
      <c r="E195" s="228">
        <v>7.4417999999999997</v>
      </c>
      <c r="F195" s="228"/>
      <c r="G195" s="228"/>
      <c r="I195" s="230" t="s">
        <v>2027</v>
      </c>
      <c r="J195" s="231"/>
      <c r="K195" s="231"/>
    </row>
    <row r="196" spans="1:11" s="229" customFormat="1" ht="20.25" customHeight="1" outlineLevel="1" x14ac:dyDescent="0.25">
      <c r="A196" s="225" t="s">
        <v>470</v>
      </c>
      <c r="B196" s="226" t="s">
        <v>1047</v>
      </c>
      <c r="C196" s="226" t="s">
        <v>2182</v>
      </c>
      <c r="D196" s="227">
        <v>1</v>
      </c>
      <c r="E196" s="228">
        <v>2.4142999999999999</v>
      </c>
      <c r="F196" s="228"/>
      <c r="G196" s="228"/>
      <c r="I196" s="230" t="s">
        <v>2027</v>
      </c>
      <c r="J196" s="231"/>
      <c r="K196" s="231"/>
    </row>
    <row r="197" spans="1:11" s="229" customFormat="1" ht="20.25" customHeight="1" outlineLevel="1" x14ac:dyDescent="0.25">
      <c r="A197" s="225" t="s">
        <v>471</v>
      </c>
      <c r="B197" s="226" t="s">
        <v>1055</v>
      </c>
      <c r="C197" s="226" t="s">
        <v>2183</v>
      </c>
      <c r="D197" s="227">
        <v>3</v>
      </c>
      <c r="E197" s="228">
        <v>8.6652000000000005</v>
      </c>
      <c r="F197" s="228"/>
      <c r="G197" s="228">
        <v>6.4901999999999997</v>
      </c>
      <c r="I197" s="230" t="s">
        <v>2027</v>
      </c>
      <c r="J197" s="231"/>
      <c r="K197" s="231"/>
    </row>
    <row r="198" spans="1:11" s="229" customFormat="1" ht="20.25" customHeight="1" outlineLevel="1" x14ac:dyDescent="0.25">
      <c r="A198" s="225" t="s">
        <v>472</v>
      </c>
      <c r="B198" s="226" t="s">
        <v>1048</v>
      </c>
      <c r="C198" s="226" t="s">
        <v>2184</v>
      </c>
      <c r="D198" s="227">
        <v>9</v>
      </c>
      <c r="E198" s="228">
        <v>9.7316000000000003</v>
      </c>
      <c r="F198" s="228">
        <v>12.333600000000001</v>
      </c>
      <c r="G198" s="228"/>
      <c r="I198" s="230" t="s">
        <v>2027</v>
      </c>
      <c r="J198" s="231"/>
      <c r="K198" s="231"/>
    </row>
    <row r="199" spans="1:11" s="229" customFormat="1" ht="20.25" customHeight="1" outlineLevel="1" x14ac:dyDescent="0.25">
      <c r="A199" s="225" t="s">
        <v>473</v>
      </c>
      <c r="B199" s="226" t="s">
        <v>1049</v>
      </c>
      <c r="C199" s="226" t="s">
        <v>2185</v>
      </c>
      <c r="D199" s="227">
        <v>5</v>
      </c>
      <c r="E199" s="228">
        <v>8.0128000000000004</v>
      </c>
      <c r="F199" s="228"/>
      <c r="G199" s="228">
        <v>6.53</v>
      </c>
      <c r="I199" s="230" t="s">
        <v>2027</v>
      </c>
      <c r="J199" s="231"/>
      <c r="K199" s="231"/>
    </row>
    <row r="200" spans="1:11" s="229" customFormat="1" ht="20.25" customHeight="1" outlineLevel="1" x14ac:dyDescent="0.25">
      <c r="A200" s="225" t="s">
        <v>474</v>
      </c>
      <c r="B200" s="226" t="s">
        <v>1056</v>
      </c>
      <c r="C200" s="226" t="s">
        <v>2186</v>
      </c>
      <c r="D200" s="227">
        <v>1</v>
      </c>
      <c r="E200" s="228">
        <v>2.7292999999999998</v>
      </c>
      <c r="F200" s="228"/>
      <c r="G200" s="228"/>
      <c r="I200" s="230" t="s">
        <v>2027</v>
      </c>
      <c r="J200" s="231"/>
      <c r="K200" s="231"/>
    </row>
    <row r="201" spans="1:11" s="229" customFormat="1" ht="20.25" customHeight="1" outlineLevel="1" x14ac:dyDescent="0.25">
      <c r="A201" s="225" t="s">
        <v>475</v>
      </c>
      <c r="B201" s="226" t="s">
        <v>1057</v>
      </c>
      <c r="C201" s="226" t="s">
        <v>2187</v>
      </c>
      <c r="D201" s="227">
        <v>2</v>
      </c>
      <c r="E201" s="228">
        <v>9.7051999999999996</v>
      </c>
      <c r="F201" s="228"/>
      <c r="G201" s="228">
        <v>8.2147000000000006</v>
      </c>
      <c r="I201" s="230" t="s">
        <v>2027</v>
      </c>
      <c r="J201" s="231"/>
      <c r="K201" s="231"/>
    </row>
    <row r="202" spans="1:11" s="229" customFormat="1" ht="20.25" customHeight="1" outlineLevel="1" x14ac:dyDescent="0.25">
      <c r="A202" s="225" t="s">
        <v>476</v>
      </c>
      <c r="B202" s="226" t="s">
        <v>1058</v>
      </c>
      <c r="C202" s="226" t="s">
        <v>2188</v>
      </c>
      <c r="D202" s="227">
        <v>5</v>
      </c>
      <c r="E202" s="228">
        <v>6.7603999999999997</v>
      </c>
      <c r="F202" s="228"/>
      <c r="G202" s="228">
        <v>5.0072000000000001</v>
      </c>
      <c r="I202" s="230" t="s">
        <v>2027</v>
      </c>
      <c r="J202" s="231"/>
      <c r="K202" s="231"/>
    </row>
    <row r="203" spans="1:11" s="229" customFormat="1" ht="20.25" customHeight="1" outlineLevel="1" x14ac:dyDescent="0.25">
      <c r="A203" s="225" t="s">
        <v>477</v>
      </c>
      <c r="B203" s="226" t="s">
        <v>1059</v>
      </c>
      <c r="C203" s="226" t="s">
        <v>2189</v>
      </c>
      <c r="D203" s="227">
        <v>5</v>
      </c>
      <c r="E203" s="228">
        <v>9.8020999999999994</v>
      </c>
      <c r="F203" s="228"/>
      <c r="G203" s="228"/>
      <c r="I203" s="230" t="s">
        <v>2027</v>
      </c>
      <c r="J203" s="231"/>
      <c r="K203" s="231"/>
    </row>
    <row r="204" spans="1:11" s="229" customFormat="1" ht="20.25" customHeight="1" outlineLevel="1" x14ac:dyDescent="0.25">
      <c r="A204" s="225" t="s">
        <v>478</v>
      </c>
      <c r="B204" s="226" t="s">
        <v>1060</v>
      </c>
      <c r="C204" s="226" t="s">
        <v>2190</v>
      </c>
      <c r="D204" s="227">
        <v>3</v>
      </c>
      <c r="E204" s="228">
        <v>8.4425000000000008</v>
      </c>
      <c r="F204" s="228"/>
      <c r="G204" s="228">
        <v>6.9123999999999999</v>
      </c>
      <c r="I204" s="230" t="s">
        <v>2027</v>
      </c>
      <c r="J204" s="231"/>
      <c r="K204" s="231"/>
    </row>
    <row r="205" spans="1:11" s="229" customFormat="1" ht="20.25" customHeight="1" outlineLevel="1" x14ac:dyDescent="0.25">
      <c r="A205" s="225" t="s">
        <v>479</v>
      </c>
      <c r="B205" s="226" t="s">
        <v>1063</v>
      </c>
      <c r="C205" s="226" t="s">
        <v>2191</v>
      </c>
      <c r="D205" s="227">
        <v>4</v>
      </c>
      <c r="E205" s="228">
        <v>10.2232</v>
      </c>
      <c r="F205" s="228"/>
      <c r="G205" s="228"/>
      <c r="I205" s="230" t="s">
        <v>2027</v>
      </c>
      <c r="J205" s="231"/>
      <c r="K205" s="231"/>
    </row>
    <row r="206" spans="1:11" s="229" customFormat="1" ht="20.25" customHeight="1" outlineLevel="1" x14ac:dyDescent="0.25">
      <c r="A206" s="225" t="s">
        <v>480</v>
      </c>
      <c r="B206" s="226" t="s">
        <v>1062</v>
      </c>
      <c r="C206" s="226" t="s">
        <v>2192</v>
      </c>
      <c r="D206" s="227">
        <v>9</v>
      </c>
      <c r="E206" s="228">
        <v>9.0356000000000005</v>
      </c>
      <c r="F206" s="228">
        <v>10.1585</v>
      </c>
      <c r="G206" s="228"/>
      <c r="I206" s="230" t="s">
        <v>2027</v>
      </c>
      <c r="J206" s="231"/>
      <c r="K206" s="231"/>
    </row>
    <row r="207" spans="1:11" s="229" customFormat="1" ht="20.25" customHeight="1" outlineLevel="1" x14ac:dyDescent="0.25">
      <c r="A207" s="225" t="s">
        <v>481</v>
      </c>
      <c r="B207" s="226" t="s">
        <v>1064</v>
      </c>
      <c r="C207" s="226" t="s">
        <v>2193</v>
      </c>
      <c r="D207" s="227">
        <v>1</v>
      </c>
      <c r="E207" s="228">
        <v>2.2181000000000002</v>
      </c>
      <c r="F207" s="228"/>
      <c r="G207" s="228"/>
      <c r="I207" s="230" t="s">
        <v>2027</v>
      </c>
      <c r="J207" s="231"/>
      <c r="K207" s="231"/>
    </row>
    <row r="208" spans="1:11" s="229" customFormat="1" ht="20.25" customHeight="1" outlineLevel="1" x14ac:dyDescent="0.25">
      <c r="A208" s="225" t="s">
        <v>482</v>
      </c>
      <c r="B208" s="226" t="s">
        <v>1065</v>
      </c>
      <c r="C208" s="226" t="s">
        <v>2194</v>
      </c>
      <c r="D208" s="227">
        <v>2</v>
      </c>
      <c r="E208" s="228">
        <v>9.6849000000000007</v>
      </c>
      <c r="F208" s="228"/>
      <c r="G208" s="228"/>
      <c r="I208" s="230" t="s">
        <v>2027</v>
      </c>
      <c r="J208" s="231"/>
      <c r="K208" s="231"/>
    </row>
    <row r="209" spans="1:11" s="229" customFormat="1" ht="20.25" customHeight="1" outlineLevel="1" x14ac:dyDescent="0.25">
      <c r="A209" s="225" t="s">
        <v>483</v>
      </c>
      <c r="B209" s="226" t="s">
        <v>1066</v>
      </c>
      <c r="C209" s="226" t="s">
        <v>2195</v>
      </c>
      <c r="D209" s="227">
        <v>5</v>
      </c>
      <c r="E209" s="228">
        <v>7.8707000000000003</v>
      </c>
      <c r="F209" s="228"/>
      <c r="G209" s="228"/>
      <c r="I209" s="230" t="s">
        <v>2027</v>
      </c>
      <c r="J209" s="231"/>
      <c r="K209" s="231"/>
    </row>
    <row r="210" spans="1:11" s="229" customFormat="1" ht="20.25" customHeight="1" outlineLevel="1" x14ac:dyDescent="0.25">
      <c r="A210" s="225" t="s">
        <v>484</v>
      </c>
      <c r="B210" s="226" t="s">
        <v>1067</v>
      </c>
      <c r="C210" s="226" t="s">
        <v>2196</v>
      </c>
      <c r="D210" s="227">
        <v>2</v>
      </c>
      <c r="E210" s="228">
        <v>9.7481000000000009</v>
      </c>
      <c r="F210" s="228"/>
      <c r="G210" s="228"/>
      <c r="I210" s="230" t="s">
        <v>2027</v>
      </c>
      <c r="J210" s="231"/>
      <c r="K210" s="231"/>
    </row>
    <row r="211" spans="1:11" s="229" customFormat="1" ht="20.25" customHeight="1" outlineLevel="1" x14ac:dyDescent="0.25">
      <c r="A211" s="225" t="s">
        <v>485</v>
      </c>
      <c r="B211" s="226" t="s">
        <v>1068</v>
      </c>
      <c r="C211" s="226" t="s">
        <v>2197</v>
      </c>
      <c r="D211" s="227">
        <v>2</v>
      </c>
      <c r="E211" s="228">
        <v>9.7484000000000002</v>
      </c>
      <c r="F211" s="228"/>
      <c r="G211" s="228"/>
      <c r="I211" s="230" t="s">
        <v>2027</v>
      </c>
      <c r="J211" s="231"/>
      <c r="K211" s="231"/>
    </row>
    <row r="212" spans="1:11" s="229" customFormat="1" ht="20.25" customHeight="1" outlineLevel="1" x14ac:dyDescent="0.25">
      <c r="A212" s="225" t="s">
        <v>486</v>
      </c>
      <c r="B212" s="226" t="s">
        <v>1069</v>
      </c>
      <c r="C212" s="226" t="s">
        <v>2198</v>
      </c>
      <c r="D212" s="227">
        <v>1</v>
      </c>
      <c r="E212" s="228">
        <v>2.3689</v>
      </c>
      <c r="F212" s="228"/>
      <c r="G212" s="228"/>
      <c r="I212" s="230" t="s">
        <v>2027</v>
      </c>
      <c r="J212" s="231"/>
      <c r="K212" s="231"/>
    </row>
    <row r="213" spans="1:11" s="229" customFormat="1" ht="20.25" customHeight="1" outlineLevel="1" x14ac:dyDescent="0.25">
      <c r="A213" s="225" t="s">
        <v>487</v>
      </c>
      <c r="B213" s="226" t="s">
        <v>1070</v>
      </c>
      <c r="C213" s="226" t="s">
        <v>2199</v>
      </c>
      <c r="D213" s="227">
        <v>1</v>
      </c>
      <c r="E213" s="228">
        <v>2.6543999999999999</v>
      </c>
      <c r="F213" s="228"/>
      <c r="G213" s="228"/>
      <c r="I213" s="230" t="s">
        <v>2027</v>
      </c>
      <c r="J213" s="231"/>
      <c r="K213" s="231"/>
    </row>
    <row r="214" spans="1:11" s="229" customFormat="1" ht="20.25" customHeight="1" outlineLevel="1" x14ac:dyDescent="0.25">
      <c r="A214" s="225" t="s">
        <v>488</v>
      </c>
      <c r="B214" s="226" t="s">
        <v>1071</v>
      </c>
      <c r="C214" s="226" t="s">
        <v>2200</v>
      </c>
      <c r="D214" s="227">
        <v>5</v>
      </c>
      <c r="E214" s="228">
        <v>8.1639999999999997</v>
      </c>
      <c r="F214" s="228"/>
      <c r="G214" s="228"/>
      <c r="I214" s="230" t="s">
        <v>2027</v>
      </c>
      <c r="J214" s="231"/>
      <c r="K214" s="231"/>
    </row>
    <row r="215" spans="1:11" s="229" customFormat="1" ht="20.25" customHeight="1" outlineLevel="1" x14ac:dyDescent="0.25">
      <c r="A215" s="225" t="s">
        <v>489</v>
      </c>
      <c r="B215" s="226" t="s">
        <v>1072</v>
      </c>
      <c r="C215" s="226" t="s">
        <v>2201</v>
      </c>
      <c r="D215" s="227">
        <v>5</v>
      </c>
      <c r="E215" s="228">
        <v>8.7349999999999994</v>
      </c>
      <c r="F215" s="228"/>
      <c r="G215" s="228">
        <v>7.4044999999999996</v>
      </c>
      <c r="I215" s="230" t="s">
        <v>2027</v>
      </c>
      <c r="J215" s="231"/>
      <c r="K215" s="231"/>
    </row>
    <row r="216" spans="1:11" s="229" customFormat="1" ht="20.25" customHeight="1" outlineLevel="1" x14ac:dyDescent="0.25">
      <c r="A216" s="225" t="s">
        <v>490</v>
      </c>
      <c r="B216" s="226" t="s">
        <v>1073</v>
      </c>
      <c r="C216" s="226" t="s">
        <v>2202</v>
      </c>
      <c r="D216" s="227">
        <v>5</v>
      </c>
      <c r="E216" s="228">
        <v>9.1250999999999998</v>
      </c>
      <c r="F216" s="228"/>
      <c r="G216" s="228">
        <v>8.4444999999999997</v>
      </c>
      <c r="I216" s="230" t="s">
        <v>2027</v>
      </c>
      <c r="J216" s="231"/>
      <c r="K216" s="231"/>
    </row>
    <row r="217" spans="1:11" s="229" customFormat="1" ht="20.25" customHeight="1" outlineLevel="1" x14ac:dyDescent="0.25">
      <c r="A217" s="225" t="s">
        <v>491</v>
      </c>
      <c r="B217" s="226" t="s">
        <v>1074</v>
      </c>
      <c r="C217" s="226" t="s">
        <v>2203</v>
      </c>
      <c r="D217" s="227">
        <v>3</v>
      </c>
      <c r="E217" s="228">
        <v>6.8033999999999999</v>
      </c>
      <c r="F217" s="228"/>
      <c r="G217" s="228">
        <v>5.7754000000000003</v>
      </c>
      <c r="I217" s="230" t="s">
        <v>2027</v>
      </c>
      <c r="J217" s="231"/>
      <c r="K217" s="231"/>
    </row>
    <row r="218" spans="1:11" s="229" customFormat="1" ht="20.25" customHeight="1" outlineLevel="1" x14ac:dyDescent="0.25">
      <c r="A218" s="225" t="s">
        <v>492</v>
      </c>
      <c r="B218" s="226" t="s">
        <v>1075</v>
      </c>
      <c r="C218" s="226" t="s">
        <v>2204</v>
      </c>
      <c r="D218" s="227">
        <v>3</v>
      </c>
      <c r="E218" s="228">
        <v>7.8189000000000002</v>
      </c>
      <c r="F218" s="228"/>
      <c r="G218" s="228">
        <v>6.3624000000000001</v>
      </c>
      <c r="I218" s="230" t="s">
        <v>2027</v>
      </c>
      <c r="J218" s="231"/>
      <c r="K218" s="231"/>
    </row>
    <row r="219" spans="1:11" s="229" customFormat="1" ht="20.25" customHeight="1" outlineLevel="1" x14ac:dyDescent="0.25">
      <c r="A219" s="225" t="s">
        <v>493</v>
      </c>
      <c r="B219" s="226" t="s">
        <v>1076</v>
      </c>
      <c r="C219" s="226" t="s">
        <v>2205</v>
      </c>
      <c r="D219" s="227">
        <v>3</v>
      </c>
      <c r="E219" s="228">
        <v>9.7849000000000004</v>
      </c>
      <c r="F219" s="228"/>
      <c r="G219" s="228">
        <v>7.6898</v>
      </c>
      <c r="I219" s="230" t="s">
        <v>2027</v>
      </c>
      <c r="J219" s="231"/>
      <c r="K219" s="231"/>
    </row>
    <row r="220" spans="1:11" s="229" customFormat="1" ht="20.25" customHeight="1" outlineLevel="1" x14ac:dyDescent="0.25">
      <c r="A220" s="225" t="s">
        <v>494</v>
      </c>
      <c r="B220" s="226" t="s">
        <v>1077</v>
      </c>
      <c r="C220" s="226" t="s">
        <v>2206</v>
      </c>
      <c r="D220" s="227">
        <v>4</v>
      </c>
      <c r="E220" s="228">
        <v>6.1965000000000003</v>
      </c>
      <c r="F220" s="228"/>
      <c r="G220" s="228">
        <v>4.9798999999999998</v>
      </c>
      <c r="I220" s="230" t="s">
        <v>2027</v>
      </c>
      <c r="J220" s="231"/>
      <c r="K220" s="231"/>
    </row>
    <row r="221" spans="1:11" s="229" customFormat="1" ht="20.25" customHeight="1" outlineLevel="1" x14ac:dyDescent="0.25">
      <c r="A221" s="225" t="s">
        <v>495</v>
      </c>
      <c r="B221" s="226" t="s">
        <v>1079</v>
      </c>
      <c r="C221" s="226" t="s">
        <v>2207</v>
      </c>
      <c r="D221" s="227">
        <v>5</v>
      </c>
      <c r="E221" s="228">
        <v>7.3086000000000002</v>
      </c>
      <c r="F221" s="228"/>
      <c r="G221" s="228">
        <v>6.3529</v>
      </c>
      <c r="I221" s="230" t="s">
        <v>2027</v>
      </c>
      <c r="J221" s="231"/>
      <c r="K221" s="231"/>
    </row>
    <row r="222" spans="1:11" s="229" customFormat="1" ht="20.25" customHeight="1" outlineLevel="1" x14ac:dyDescent="0.25">
      <c r="A222" s="225" t="s">
        <v>496</v>
      </c>
      <c r="B222" s="226" t="s">
        <v>1080</v>
      </c>
      <c r="C222" s="226" t="s">
        <v>2208</v>
      </c>
      <c r="D222" s="227">
        <v>14</v>
      </c>
      <c r="E222" s="228">
        <v>7.8964999999999996</v>
      </c>
      <c r="F222" s="228">
        <v>10.2052</v>
      </c>
      <c r="G222" s="228">
        <v>6.3276000000000003</v>
      </c>
      <c r="I222" s="230" t="s">
        <v>2027</v>
      </c>
      <c r="J222" s="231"/>
      <c r="K222" s="231"/>
    </row>
    <row r="223" spans="1:11" s="229" customFormat="1" ht="20.25" customHeight="1" outlineLevel="1" x14ac:dyDescent="0.25">
      <c r="A223" s="225" t="s">
        <v>497</v>
      </c>
      <c r="B223" s="226" t="s">
        <v>1081</v>
      </c>
      <c r="C223" s="232" t="s">
        <v>2209</v>
      </c>
      <c r="D223" s="227">
        <v>14</v>
      </c>
      <c r="E223" s="228">
        <v>0</v>
      </c>
      <c r="F223" s="228">
        <v>10.9521</v>
      </c>
      <c r="G223" s="228">
        <v>6.2733999999999996</v>
      </c>
      <c r="I223" s="230" t="s">
        <v>2027</v>
      </c>
      <c r="J223" s="231"/>
      <c r="K223" s="231"/>
    </row>
    <row r="224" spans="1:11" s="229" customFormat="1" ht="20.25" customHeight="1" outlineLevel="1" x14ac:dyDescent="0.25">
      <c r="A224" s="225" t="s">
        <v>498</v>
      </c>
      <c r="B224" s="226" t="s">
        <v>1082</v>
      </c>
      <c r="C224" s="232" t="s">
        <v>2210</v>
      </c>
      <c r="D224" s="227">
        <v>14</v>
      </c>
      <c r="E224" s="228">
        <v>0</v>
      </c>
      <c r="F224" s="228">
        <v>11.2796</v>
      </c>
      <c r="G224" s="228"/>
      <c r="I224" s="230" t="s">
        <v>2027</v>
      </c>
      <c r="J224" s="231"/>
      <c r="K224" s="231"/>
    </row>
    <row r="225" spans="1:11" s="229" customFormat="1" ht="20.25" customHeight="1" outlineLevel="1" x14ac:dyDescent="0.25">
      <c r="A225" s="225" t="s">
        <v>499</v>
      </c>
      <c r="B225" s="226" t="s">
        <v>1083</v>
      </c>
      <c r="C225" s="226" t="s">
        <v>2211</v>
      </c>
      <c r="D225" s="227">
        <v>1</v>
      </c>
      <c r="E225" s="228">
        <v>2.7936000000000001</v>
      </c>
      <c r="F225" s="228"/>
      <c r="G225" s="228"/>
      <c r="I225" s="230" t="s">
        <v>2027</v>
      </c>
      <c r="J225" s="231"/>
      <c r="K225" s="231"/>
    </row>
    <row r="226" spans="1:11" s="229" customFormat="1" ht="20.25" customHeight="1" outlineLevel="1" x14ac:dyDescent="0.25">
      <c r="A226" s="225" t="s">
        <v>500</v>
      </c>
      <c r="B226" s="226" t="s">
        <v>1085</v>
      </c>
      <c r="C226" s="226" t="s">
        <v>2212</v>
      </c>
      <c r="D226" s="227">
        <v>10</v>
      </c>
      <c r="E226" s="228">
        <v>8.1750000000000007</v>
      </c>
      <c r="F226" s="228">
        <v>10.4612</v>
      </c>
      <c r="G226" s="228">
        <v>6.4189999999999996</v>
      </c>
      <c r="I226" s="230" t="s">
        <v>2027</v>
      </c>
      <c r="J226" s="231"/>
      <c r="K226" s="231"/>
    </row>
    <row r="227" spans="1:11" s="229" customFormat="1" ht="20.25" customHeight="1" outlineLevel="1" x14ac:dyDescent="0.25">
      <c r="A227" s="225" t="s">
        <v>501</v>
      </c>
      <c r="B227" s="226" t="s">
        <v>1098</v>
      </c>
      <c r="C227" s="226" t="s">
        <v>2213</v>
      </c>
      <c r="D227" s="227">
        <v>2</v>
      </c>
      <c r="E227" s="228">
        <v>9.1431000000000004</v>
      </c>
      <c r="F227" s="228"/>
      <c r="G227" s="228"/>
      <c r="I227" s="230" t="s">
        <v>2027</v>
      </c>
      <c r="J227" s="231"/>
      <c r="K227" s="231"/>
    </row>
    <row r="228" spans="1:11" s="229" customFormat="1" ht="20.25" customHeight="1" outlineLevel="1" x14ac:dyDescent="0.25">
      <c r="A228" s="225" t="s">
        <v>502</v>
      </c>
      <c r="B228" s="226" t="s">
        <v>1097</v>
      </c>
      <c r="C228" s="226" t="s">
        <v>2214</v>
      </c>
      <c r="D228" s="227">
        <v>2</v>
      </c>
      <c r="E228" s="228">
        <v>9.3551000000000002</v>
      </c>
      <c r="F228" s="228"/>
      <c r="G228" s="228"/>
      <c r="I228" s="230" t="s">
        <v>2027</v>
      </c>
      <c r="J228" s="231"/>
      <c r="K228" s="231"/>
    </row>
    <row r="229" spans="1:11" s="229" customFormat="1" ht="20.25" customHeight="1" outlineLevel="1" x14ac:dyDescent="0.25">
      <c r="A229" s="225" t="s">
        <v>503</v>
      </c>
      <c r="B229" s="226" t="s">
        <v>1096</v>
      </c>
      <c r="C229" s="226" t="s">
        <v>2215</v>
      </c>
      <c r="D229" s="227">
        <v>2</v>
      </c>
      <c r="E229" s="228">
        <v>9.6876999999999995</v>
      </c>
      <c r="F229" s="228"/>
      <c r="G229" s="228"/>
      <c r="I229" s="230" t="s">
        <v>2027</v>
      </c>
      <c r="J229" s="231"/>
      <c r="K229" s="231"/>
    </row>
    <row r="230" spans="1:11" s="229" customFormat="1" ht="20.25" customHeight="1" outlineLevel="1" x14ac:dyDescent="0.25">
      <c r="A230" s="225" t="s">
        <v>504</v>
      </c>
      <c r="B230" s="226" t="s">
        <v>1086</v>
      </c>
      <c r="C230" s="226" t="s">
        <v>2216</v>
      </c>
      <c r="D230" s="227">
        <v>2</v>
      </c>
      <c r="E230" s="228">
        <v>9.9982000000000006</v>
      </c>
      <c r="F230" s="228"/>
      <c r="G230" s="228"/>
      <c r="I230" s="230" t="s">
        <v>2027</v>
      </c>
      <c r="J230" s="231"/>
      <c r="K230" s="231"/>
    </row>
    <row r="231" spans="1:11" s="229" customFormat="1" ht="20.25" customHeight="1" outlineLevel="1" x14ac:dyDescent="0.25">
      <c r="A231" s="225" t="s">
        <v>505</v>
      </c>
      <c r="B231" s="226" t="s">
        <v>1087</v>
      </c>
      <c r="C231" s="226" t="s">
        <v>2217</v>
      </c>
      <c r="D231" s="227">
        <v>2</v>
      </c>
      <c r="E231" s="228">
        <v>9.9313000000000002</v>
      </c>
      <c r="F231" s="228"/>
      <c r="G231" s="228"/>
      <c r="I231" s="230" t="s">
        <v>2027</v>
      </c>
      <c r="J231" s="231"/>
      <c r="K231" s="231"/>
    </row>
    <row r="232" spans="1:11" s="229" customFormat="1" ht="20.25" customHeight="1" outlineLevel="1" x14ac:dyDescent="0.25">
      <c r="A232" s="225" t="s">
        <v>2218</v>
      </c>
      <c r="B232" s="226" t="s">
        <v>1088</v>
      </c>
      <c r="C232" s="226" t="s">
        <v>2219</v>
      </c>
      <c r="D232" s="227">
        <v>2</v>
      </c>
      <c r="E232" s="228">
        <v>9.5231999999999992</v>
      </c>
      <c r="F232" s="228"/>
      <c r="G232" s="228"/>
      <c r="I232" s="230" t="s">
        <v>2027</v>
      </c>
      <c r="J232" s="231"/>
      <c r="K232" s="231"/>
    </row>
    <row r="233" spans="1:11" s="229" customFormat="1" ht="20.25" customHeight="1" outlineLevel="1" x14ac:dyDescent="0.25">
      <c r="A233" s="225" t="s">
        <v>2220</v>
      </c>
      <c r="B233" s="226" t="s">
        <v>1095</v>
      </c>
      <c r="C233" s="226" t="s">
        <v>2221</v>
      </c>
      <c r="D233" s="227">
        <v>3</v>
      </c>
      <c r="E233" s="228">
        <v>9.9184999999999999</v>
      </c>
      <c r="F233" s="228"/>
      <c r="G233" s="228"/>
      <c r="I233" s="230" t="s">
        <v>2027</v>
      </c>
      <c r="J233" s="231"/>
      <c r="K233" s="231"/>
    </row>
    <row r="234" spans="1:11" s="229" customFormat="1" ht="20.25" customHeight="1" outlineLevel="1" x14ac:dyDescent="0.25">
      <c r="A234" s="225" t="s">
        <v>506</v>
      </c>
      <c r="B234" s="226" t="s">
        <v>1089</v>
      </c>
      <c r="C234" s="226" t="s">
        <v>2222</v>
      </c>
      <c r="D234" s="227">
        <v>3</v>
      </c>
      <c r="E234" s="228">
        <v>9.32</v>
      </c>
      <c r="F234" s="228"/>
      <c r="G234" s="228"/>
      <c r="I234" s="230" t="s">
        <v>2027</v>
      </c>
      <c r="J234" s="231"/>
      <c r="K234" s="231"/>
    </row>
    <row r="235" spans="1:11" s="229" customFormat="1" ht="20.25" customHeight="1" outlineLevel="1" x14ac:dyDescent="0.25">
      <c r="A235" s="225" t="s">
        <v>507</v>
      </c>
      <c r="B235" s="226" t="s">
        <v>1090</v>
      </c>
      <c r="C235" s="226" t="s">
        <v>2223</v>
      </c>
      <c r="D235" s="227">
        <v>2</v>
      </c>
      <c r="E235" s="228">
        <v>9.9281000000000006</v>
      </c>
      <c r="F235" s="228"/>
      <c r="G235" s="228"/>
      <c r="I235" s="230" t="s">
        <v>2027</v>
      </c>
      <c r="J235" s="231"/>
      <c r="K235" s="231"/>
    </row>
    <row r="236" spans="1:11" s="229" customFormat="1" ht="20.25" customHeight="1" outlineLevel="1" x14ac:dyDescent="0.25">
      <c r="A236" s="225" t="s">
        <v>508</v>
      </c>
      <c r="B236" s="226" t="s">
        <v>1091</v>
      </c>
      <c r="C236" s="226" t="s">
        <v>2224</v>
      </c>
      <c r="D236" s="227">
        <v>2</v>
      </c>
      <c r="E236" s="228">
        <v>9.3686000000000007</v>
      </c>
      <c r="F236" s="228"/>
      <c r="G236" s="228"/>
      <c r="I236" s="230" t="s">
        <v>2027</v>
      </c>
      <c r="J236" s="231"/>
      <c r="K236" s="231"/>
    </row>
    <row r="237" spans="1:11" s="229" customFormat="1" ht="20.25" customHeight="1" outlineLevel="1" x14ac:dyDescent="0.25">
      <c r="A237" s="225" t="s">
        <v>509</v>
      </c>
      <c r="B237" s="226" t="s">
        <v>1093</v>
      </c>
      <c r="C237" s="226" t="s">
        <v>2225</v>
      </c>
      <c r="D237" s="227">
        <v>3</v>
      </c>
      <c r="E237" s="228">
        <v>8.6580999999999992</v>
      </c>
      <c r="F237" s="228"/>
      <c r="G237" s="228"/>
      <c r="I237" s="230" t="s">
        <v>2027</v>
      </c>
      <c r="J237" s="231"/>
      <c r="K237" s="231"/>
    </row>
    <row r="238" spans="1:11" s="229" customFormat="1" ht="20.25" customHeight="1" outlineLevel="1" x14ac:dyDescent="0.25">
      <c r="A238" s="225" t="s">
        <v>510</v>
      </c>
      <c r="B238" s="226" t="s">
        <v>1094</v>
      </c>
      <c r="C238" s="226" t="s">
        <v>2226</v>
      </c>
      <c r="D238" s="227">
        <v>2</v>
      </c>
      <c r="E238" s="228">
        <v>10.0207</v>
      </c>
      <c r="F238" s="228"/>
      <c r="G238" s="228"/>
      <c r="I238" s="230" t="s">
        <v>2027</v>
      </c>
      <c r="J238" s="231"/>
      <c r="K238" s="231"/>
    </row>
    <row r="239" spans="1:11" s="229" customFormat="1" ht="20.25" customHeight="1" outlineLevel="1" x14ac:dyDescent="0.25">
      <c r="A239" s="225" t="s">
        <v>511</v>
      </c>
      <c r="B239" s="226" t="s">
        <v>1099</v>
      </c>
      <c r="C239" s="226" t="s">
        <v>2227</v>
      </c>
      <c r="D239" s="227">
        <v>1</v>
      </c>
      <c r="E239" s="228">
        <v>2.5385</v>
      </c>
      <c r="F239" s="228"/>
      <c r="G239" s="228"/>
      <c r="I239" s="230" t="s">
        <v>2027</v>
      </c>
      <c r="J239" s="231"/>
      <c r="K239" s="231"/>
    </row>
    <row r="240" spans="1:11" s="229" customFormat="1" ht="20.25" customHeight="1" outlineLevel="1" x14ac:dyDescent="0.25">
      <c r="A240" s="225" t="s">
        <v>512</v>
      </c>
      <c r="B240" s="226" t="s">
        <v>1103</v>
      </c>
      <c r="C240" s="226" t="s">
        <v>2228</v>
      </c>
      <c r="D240" s="227">
        <v>1</v>
      </c>
      <c r="E240" s="228">
        <v>2.8256000000000001</v>
      </c>
      <c r="F240" s="228"/>
      <c r="G240" s="228"/>
      <c r="I240" s="230" t="s">
        <v>2027</v>
      </c>
      <c r="J240" s="231"/>
      <c r="K240" s="231"/>
    </row>
    <row r="241" spans="1:11" s="229" customFormat="1" ht="20.25" customHeight="1" outlineLevel="1" x14ac:dyDescent="0.25">
      <c r="A241" s="225" t="s">
        <v>513</v>
      </c>
      <c r="B241" s="226" t="s">
        <v>1104</v>
      </c>
      <c r="C241" s="226" t="s">
        <v>2229</v>
      </c>
      <c r="D241" s="227">
        <v>5</v>
      </c>
      <c r="E241" s="228">
        <v>7.5622999999999996</v>
      </c>
      <c r="F241" s="228"/>
      <c r="G241" s="228">
        <v>6.5218999999999996</v>
      </c>
      <c r="I241" s="230" t="s">
        <v>2027</v>
      </c>
      <c r="J241" s="231"/>
      <c r="K241" s="231"/>
    </row>
    <row r="242" spans="1:11" s="229" customFormat="1" ht="20.25" customHeight="1" outlineLevel="1" x14ac:dyDescent="0.25">
      <c r="A242" s="225" t="s">
        <v>514</v>
      </c>
      <c r="B242" s="226" t="s">
        <v>1105</v>
      </c>
      <c r="C242" s="226" t="s">
        <v>2230</v>
      </c>
      <c r="D242" s="227">
        <v>5</v>
      </c>
      <c r="E242" s="228">
        <v>6.8879000000000001</v>
      </c>
      <c r="F242" s="228"/>
      <c r="G242" s="228">
        <v>5.7854000000000001</v>
      </c>
      <c r="I242" s="230" t="s">
        <v>2027</v>
      </c>
      <c r="J242" s="231"/>
      <c r="K242" s="231"/>
    </row>
    <row r="243" spans="1:11" s="229" customFormat="1" ht="20.25" customHeight="1" outlineLevel="1" x14ac:dyDescent="0.25">
      <c r="A243" s="225" t="s">
        <v>515</v>
      </c>
      <c r="B243" s="226" t="s">
        <v>1106</v>
      </c>
      <c r="C243" s="226" t="s">
        <v>2231</v>
      </c>
      <c r="D243" s="227">
        <v>2</v>
      </c>
      <c r="E243" s="228">
        <v>9.3001000000000005</v>
      </c>
      <c r="F243" s="228"/>
      <c r="G243" s="228"/>
      <c r="I243" s="230" t="s">
        <v>2027</v>
      </c>
      <c r="J243" s="231"/>
      <c r="K243" s="231"/>
    </row>
    <row r="244" spans="1:11" s="229" customFormat="1" ht="20.25" customHeight="1" outlineLevel="1" x14ac:dyDescent="0.25">
      <c r="A244" s="225" t="s">
        <v>516</v>
      </c>
      <c r="B244" s="226" t="s">
        <v>1107</v>
      </c>
      <c r="C244" s="226" t="s">
        <v>2232</v>
      </c>
      <c r="D244" s="227">
        <v>2</v>
      </c>
      <c r="E244" s="228">
        <v>8.8979999999999997</v>
      </c>
      <c r="F244" s="228"/>
      <c r="G244" s="228"/>
      <c r="I244" s="230" t="s">
        <v>2027</v>
      </c>
      <c r="J244" s="231"/>
      <c r="K244" s="231"/>
    </row>
    <row r="245" spans="1:11" s="229" customFormat="1" ht="20.25" customHeight="1" outlineLevel="1" x14ac:dyDescent="0.25">
      <c r="A245" s="225" t="s">
        <v>517</v>
      </c>
      <c r="B245" s="226" t="s">
        <v>1108</v>
      </c>
      <c r="C245" s="226" t="s">
        <v>2233</v>
      </c>
      <c r="D245" s="227">
        <v>5</v>
      </c>
      <c r="E245" s="228">
        <v>6.8857999999999997</v>
      </c>
      <c r="F245" s="228"/>
      <c r="G245" s="228"/>
      <c r="I245" s="230" t="s">
        <v>2027</v>
      </c>
      <c r="J245" s="231"/>
      <c r="K245" s="231"/>
    </row>
    <row r="246" spans="1:11" s="229" customFormat="1" ht="20.25" customHeight="1" outlineLevel="1" x14ac:dyDescent="0.25">
      <c r="A246" s="225" t="s">
        <v>518</v>
      </c>
      <c r="B246" s="226" t="s">
        <v>1109</v>
      </c>
      <c r="C246" s="226" t="s">
        <v>2234</v>
      </c>
      <c r="D246" s="227">
        <v>2</v>
      </c>
      <c r="E246" s="228">
        <v>9.3673999999999999</v>
      </c>
      <c r="F246" s="228"/>
      <c r="G246" s="228">
        <v>8.4412000000000003</v>
      </c>
      <c r="I246" s="230" t="s">
        <v>2027</v>
      </c>
      <c r="J246" s="231"/>
      <c r="K246" s="231"/>
    </row>
    <row r="247" spans="1:11" s="229" customFormat="1" ht="20.25" customHeight="1" outlineLevel="1" x14ac:dyDescent="0.25">
      <c r="A247" s="225" t="s">
        <v>519</v>
      </c>
      <c r="B247" s="226" t="s">
        <v>1110</v>
      </c>
      <c r="C247" s="226" t="s">
        <v>2235</v>
      </c>
      <c r="D247" s="227">
        <v>2</v>
      </c>
      <c r="E247" s="228">
        <v>8.7272999999999996</v>
      </c>
      <c r="F247" s="228"/>
      <c r="G247" s="228"/>
      <c r="I247" s="230" t="s">
        <v>2027</v>
      </c>
      <c r="J247" s="231"/>
      <c r="K247" s="231"/>
    </row>
    <row r="248" spans="1:11" s="229" customFormat="1" ht="20.25" customHeight="1" outlineLevel="1" x14ac:dyDescent="0.25">
      <c r="A248" s="225" t="s">
        <v>520</v>
      </c>
      <c r="B248" s="226" t="s">
        <v>1111</v>
      </c>
      <c r="C248" s="226" t="s">
        <v>2236</v>
      </c>
      <c r="D248" s="227">
        <v>2</v>
      </c>
      <c r="E248" s="228">
        <v>8.4642999999999997</v>
      </c>
      <c r="F248" s="228"/>
      <c r="G248" s="228">
        <v>7.9238999999999997</v>
      </c>
      <c r="I248" s="230" t="s">
        <v>2027</v>
      </c>
      <c r="J248" s="231"/>
      <c r="K248" s="231"/>
    </row>
    <row r="249" spans="1:11" s="229" customFormat="1" ht="20.25" customHeight="1" outlineLevel="1" x14ac:dyDescent="0.25">
      <c r="A249" s="225" t="s">
        <v>521</v>
      </c>
      <c r="B249" s="226" t="s">
        <v>1112</v>
      </c>
      <c r="C249" s="226" t="s">
        <v>2237</v>
      </c>
      <c r="D249" s="227">
        <v>2</v>
      </c>
      <c r="E249" s="228">
        <v>9.3336000000000006</v>
      </c>
      <c r="F249" s="228"/>
      <c r="G249" s="228"/>
      <c r="I249" s="230" t="s">
        <v>2027</v>
      </c>
      <c r="J249" s="231"/>
      <c r="K249" s="231"/>
    </row>
    <row r="250" spans="1:11" s="229" customFormat="1" ht="20.25" customHeight="1" outlineLevel="1" x14ac:dyDescent="0.25">
      <c r="A250" s="225" t="s">
        <v>522</v>
      </c>
      <c r="B250" s="226" t="s">
        <v>1113</v>
      </c>
      <c r="C250" s="226" t="s">
        <v>2238</v>
      </c>
      <c r="D250" s="227">
        <v>4</v>
      </c>
      <c r="E250" s="228">
        <v>7.9481000000000002</v>
      </c>
      <c r="F250" s="228"/>
      <c r="G250" s="228"/>
      <c r="I250" s="230" t="s">
        <v>2027</v>
      </c>
      <c r="J250" s="231"/>
      <c r="K250" s="231"/>
    </row>
    <row r="251" spans="1:11" s="229" customFormat="1" ht="20.25" customHeight="1" outlineLevel="1" x14ac:dyDescent="0.25">
      <c r="A251" s="225" t="s">
        <v>523</v>
      </c>
      <c r="B251" s="226" t="s">
        <v>1114</v>
      </c>
      <c r="C251" s="226" t="s">
        <v>2239</v>
      </c>
      <c r="D251" s="227">
        <v>2</v>
      </c>
      <c r="E251" s="228">
        <v>8.5983000000000001</v>
      </c>
      <c r="F251" s="228"/>
      <c r="G251" s="228">
        <v>7.6436999999999999</v>
      </c>
      <c r="I251" s="230" t="s">
        <v>2027</v>
      </c>
      <c r="J251" s="231"/>
      <c r="K251" s="231"/>
    </row>
    <row r="252" spans="1:11" s="229" customFormat="1" ht="20.25" customHeight="1" outlineLevel="1" x14ac:dyDescent="0.25">
      <c r="A252" s="225" t="s">
        <v>524</v>
      </c>
      <c r="B252" s="226" t="s">
        <v>1115</v>
      </c>
      <c r="C252" s="226" t="s">
        <v>2240</v>
      </c>
      <c r="D252" s="227">
        <v>2</v>
      </c>
      <c r="E252" s="228">
        <v>9.3091000000000008</v>
      </c>
      <c r="F252" s="228"/>
      <c r="G252" s="228"/>
      <c r="I252" s="230" t="s">
        <v>2027</v>
      </c>
      <c r="J252" s="231"/>
      <c r="K252" s="231"/>
    </row>
    <row r="253" spans="1:11" s="229" customFormat="1" ht="20.25" customHeight="1" outlineLevel="1" x14ac:dyDescent="0.25">
      <c r="A253" s="225" t="s">
        <v>2241</v>
      </c>
      <c r="B253" s="226" t="s">
        <v>1116</v>
      </c>
      <c r="C253" s="226" t="s">
        <v>2242</v>
      </c>
      <c r="D253" s="227">
        <v>2</v>
      </c>
      <c r="E253" s="228">
        <v>8.8138000000000005</v>
      </c>
      <c r="F253" s="228"/>
      <c r="G253" s="228"/>
      <c r="I253" s="230" t="s">
        <v>2027</v>
      </c>
      <c r="J253" s="231"/>
      <c r="K253" s="231"/>
    </row>
    <row r="254" spans="1:11" s="229" customFormat="1" ht="20.25" customHeight="1" outlineLevel="1" x14ac:dyDescent="0.25">
      <c r="A254" s="225" t="s">
        <v>525</v>
      </c>
      <c r="B254" s="226" t="s">
        <v>1117</v>
      </c>
      <c r="C254" s="226" t="s">
        <v>2243</v>
      </c>
      <c r="D254" s="227">
        <v>5</v>
      </c>
      <c r="E254" s="228">
        <v>7.6719999999999997</v>
      </c>
      <c r="F254" s="228"/>
      <c r="G254" s="228"/>
      <c r="I254" s="230" t="s">
        <v>2027</v>
      </c>
      <c r="J254" s="231"/>
      <c r="K254" s="231"/>
    </row>
    <row r="255" spans="1:11" s="229" customFormat="1" ht="20.25" customHeight="1" outlineLevel="1" x14ac:dyDescent="0.25">
      <c r="A255" s="225" t="s">
        <v>526</v>
      </c>
      <c r="B255" s="226" t="s">
        <v>1118</v>
      </c>
      <c r="C255" s="226" t="s">
        <v>2244</v>
      </c>
      <c r="D255" s="227">
        <v>2</v>
      </c>
      <c r="E255" s="228">
        <v>8.8481000000000005</v>
      </c>
      <c r="F255" s="228"/>
      <c r="G255" s="228">
        <v>7.2393000000000001</v>
      </c>
      <c r="I255" s="230" t="s">
        <v>2027</v>
      </c>
      <c r="J255" s="231"/>
      <c r="K255" s="231"/>
    </row>
    <row r="256" spans="1:11" s="229" customFormat="1" ht="20.25" customHeight="1" outlineLevel="1" x14ac:dyDescent="0.25">
      <c r="A256" s="225" t="s">
        <v>527</v>
      </c>
      <c r="B256" s="226" t="s">
        <v>1119</v>
      </c>
      <c r="C256" s="226" t="s">
        <v>2245</v>
      </c>
      <c r="D256" s="227">
        <v>2</v>
      </c>
      <c r="E256" s="228">
        <v>9.8634000000000004</v>
      </c>
      <c r="F256" s="228"/>
      <c r="G256" s="228">
        <v>8.0669000000000004</v>
      </c>
      <c r="I256" s="230" t="s">
        <v>2027</v>
      </c>
      <c r="J256" s="231"/>
      <c r="K256" s="231"/>
    </row>
    <row r="257" spans="1:11" s="229" customFormat="1" ht="20.25" customHeight="1" outlineLevel="1" x14ac:dyDescent="0.25">
      <c r="A257" s="225" t="s">
        <v>528</v>
      </c>
      <c r="B257" s="226" t="s">
        <v>1120</v>
      </c>
      <c r="C257" s="226" t="s">
        <v>2246</v>
      </c>
      <c r="D257" s="227">
        <v>5</v>
      </c>
      <c r="E257" s="228">
        <v>6.0934999999999997</v>
      </c>
      <c r="F257" s="228"/>
      <c r="G257" s="228">
        <v>4.9640000000000004</v>
      </c>
      <c r="I257" s="230" t="s">
        <v>2027</v>
      </c>
      <c r="J257" s="231"/>
      <c r="K257" s="231"/>
    </row>
    <row r="258" spans="1:11" s="229" customFormat="1" ht="20.25" customHeight="1" outlineLevel="1" x14ac:dyDescent="0.25">
      <c r="A258" s="225" t="s">
        <v>529</v>
      </c>
      <c r="B258" s="226" t="s">
        <v>1121</v>
      </c>
      <c r="C258" s="226" t="s">
        <v>2247</v>
      </c>
      <c r="D258" s="227">
        <v>3</v>
      </c>
      <c r="E258" s="228">
        <v>7.6924000000000001</v>
      </c>
      <c r="F258" s="228"/>
      <c r="G258" s="228">
        <v>5.0445000000000002</v>
      </c>
      <c r="I258" s="230" t="s">
        <v>2027</v>
      </c>
      <c r="J258" s="231"/>
      <c r="K258" s="231"/>
    </row>
    <row r="259" spans="1:11" s="229" customFormat="1" ht="20.25" customHeight="1" outlineLevel="1" x14ac:dyDescent="0.25">
      <c r="A259" s="225" t="s">
        <v>530</v>
      </c>
      <c r="B259" s="226" t="s">
        <v>1122</v>
      </c>
      <c r="C259" s="226" t="s">
        <v>2248</v>
      </c>
      <c r="D259" s="227">
        <v>5</v>
      </c>
      <c r="E259" s="228">
        <v>6.8925999999999998</v>
      </c>
      <c r="F259" s="228"/>
      <c r="G259" s="228">
        <v>5.7336</v>
      </c>
      <c r="I259" s="230" t="s">
        <v>2027</v>
      </c>
      <c r="J259" s="231"/>
      <c r="K259" s="231"/>
    </row>
    <row r="260" spans="1:11" s="229" customFormat="1" ht="20.25" customHeight="1" outlineLevel="1" x14ac:dyDescent="0.25">
      <c r="A260" s="225" t="s">
        <v>531</v>
      </c>
      <c r="B260" s="226" t="s">
        <v>1123</v>
      </c>
      <c r="C260" s="226" t="s">
        <v>2249</v>
      </c>
      <c r="D260" s="227">
        <v>2</v>
      </c>
      <c r="E260" s="228">
        <v>10.2201</v>
      </c>
      <c r="F260" s="228"/>
      <c r="G260" s="228"/>
      <c r="I260" s="230" t="s">
        <v>2027</v>
      </c>
      <c r="J260" s="231"/>
      <c r="K260" s="231"/>
    </row>
    <row r="261" spans="1:11" s="229" customFormat="1" ht="20.25" customHeight="1" outlineLevel="1" x14ac:dyDescent="0.25">
      <c r="A261" s="225" t="s">
        <v>532</v>
      </c>
      <c r="B261" s="226" t="s">
        <v>1124</v>
      </c>
      <c r="C261" s="226" t="s">
        <v>2250</v>
      </c>
      <c r="D261" s="227">
        <v>1</v>
      </c>
      <c r="E261" s="228">
        <v>2.5352999999999999</v>
      </c>
      <c r="F261" s="228"/>
      <c r="G261" s="228"/>
      <c r="I261" s="230" t="s">
        <v>2027</v>
      </c>
      <c r="J261" s="231"/>
      <c r="K261" s="231"/>
    </row>
    <row r="262" spans="1:11" s="229" customFormat="1" ht="20.25" customHeight="1" outlineLevel="1" x14ac:dyDescent="0.25">
      <c r="A262" s="225" t="s">
        <v>533</v>
      </c>
      <c r="B262" s="226" t="s">
        <v>1125</v>
      </c>
      <c r="C262" s="226" t="s">
        <v>2251</v>
      </c>
      <c r="D262" s="227">
        <v>5</v>
      </c>
      <c r="E262" s="228">
        <v>8.0968999999999998</v>
      </c>
      <c r="F262" s="228"/>
      <c r="G262" s="228"/>
      <c r="I262" s="230" t="s">
        <v>2027</v>
      </c>
      <c r="J262" s="231"/>
      <c r="K262" s="231"/>
    </row>
    <row r="263" spans="1:11" s="229" customFormat="1" ht="20.25" customHeight="1" outlineLevel="1" x14ac:dyDescent="0.25">
      <c r="A263" s="225" t="s">
        <v>534</v>
      </c>
      <c r="B263" s="226" t="s">
        <v>1126</v>
      </c>
      <c r="C263" s="226" t="s">
        <v>2252</v>
      </c>
      <c r="D263" s="227">
        <v>14</v>
      </c>
      <c r="E263" s="228">
        <v>8.0760000000000005</v>
      </c>
      <c r="F263" s="228">
        <v>10.884600000000001</v>
      </c>
      <c r="G263" s="228">
        <v>5.9458000000000002</v>
      </c>
      <c r="I263" s="230" t="s">
        <v>2027</v>
      </c>
      <c r="J263" s="231"/>
      <c r="K263" s="231"/>
    </row>
    <row r="264" spans="1:11" s="229" customFormat="1" ht="20.25" customHeight="1" outlineLevel="1" x14ac:dyDescent="0.25">
      <c r="A264" s="225" t="s">
        <v>535</v>
      </c>
      <c r="B264" s="226" t="s">
        <v>1127</v>
      </c>
      <c r="C264" s="226" t="s">
        <v>2253</v>
      </c>
      <c r="D264" s="227">
        <v>14</v>
      </c>
      <c r="E264" s="228">
        <v>0</v>
      </c>
      <c r="F264" s="228">
        <v>11.704000000000001</v>
      </c>
      <c r="G264" s="228">
        <v>6.7553999999999998</v>
      </c>
      <c r="I264" s="230" t="s">
        <v>2027</v>
      </c>
      <c r="J264" s="231"/>
      <c r="K264" s="231"/>
    </row>
    <row r="265" spans="1:11" s="229" customFormat="1" ht="20.25" customHeight="1" outlineLevel="1" x14ac:dyDescent="0.25">
      <c r="A265" s="225" t="s">
        <v>536</v>
      </c>
      <c r="B265" s="226" t="s">
        <v>1128</v>
      </c>
      <c r="C265" s="226" t="s">
        <v>2254</v>
      </c>
      <c r="D265" s="227">
        <v>14</v>
      </c>
      <c r="E265" s="228">
        <v>8.3620000000000001</v>
      </c>
      <c r="F265" s="228">
        <v>11.5023</v>
      </c>
      <c r="G265" s="228">
        <v>6.0083000000000002</v>
      </c>
      <c r="I265" s="230" t="s">
        <v>2027</v>
      </c>
      <c r="J265" s="231"/>
      <c r="K265" s="231"/>
    </row>
    <row r="266" spans="1:11" s="229" customFormat="1" ht="20.25" customHeight="1" outlineLevel="1" x14ac:dyDescent="0.25">
      <c r="A266" s="225" t="s">
        <v>537</v>
      </c>
      <c r="B266" s="226" t="s">
        <v>1130</v>
      </c>
      <c r="C266" s="226" t="s">
        <v>2255</v>
      </c>
      <c r="D266" s="227">
        <v>3</v>
      </c>
      <c r="E266" s="228">
        <v>9.1468000000000007</v>
      </c>
      <c r="F266" s="228"/>
      <c r="G266" s="228">
        <v>8.3309999999999995</v>
      </c>
      <c r="I266" s="230" t="s">
        <v>2027</v>
      </c>
      <c r="J266" s="231"/>
      <c r="K266" s="231"/>
    </row>
    <row r="267" spans="1:11" s="229" customFormat="1" ht="20.25" customHeight="1" outlineLevel="1" x14ac:dyDescent="0.25">
      <c r="A267" s="225" t="s">
        <v>538</v>
      </c>
      <c r="B267" s="226" t="s">
        <v>1131</v>
      </c>
      <c r="C267" s="226" t="s">
        <v>2256</v>
      </c>
      <c r="D267" s="227">
        <v>4</v>
      </c>
      <c r="E267" s="228">
        <v>7.1191000000000004</v>
      </c>
      <c r="F267" s="228"/>
      <c r="G267" s="228">
        <v>6.0514000000000001</v>
      </c>
      <c r="I267" s="230" t="s">
        <v>2027</v>
      </c>
      <c r="J267" s="231"/>
      <c r="K267" s="231"/>
    </row>
    <row r="268" spans="1:11" s="229" customFormat="1" ht="20.25" customHeight="1" outlineLevel="1" x14ac:dyDescent="0.25">
      <c r="A268" s="225" t="s">
        <v>539</v>
      </c>
      <c r="B268" s="226" t="s">
        <v>1132</v>
      </c>
      <c r="C268" s="226" t="s">
        <v>2257</v>
      </c>
      <c r="D268" s="227">
        <v>3</v>
      </c>
      <c r="E268" s="228">
        <v>9.5474999999999994</v>
      </c>
      <c r="F268" s="228"/>
      <c r="G268" s="228">
        <v>7.1056999999999997</v>
      </c>
      <c r="I268" s="230" t="s">
        <v>2027</v>
      </c>
      <c r="J268" s="231"/>
      <c r="K268" s="231"/>
    </row>
    <row r="269" spans="1:11" s="229" customFormat="1" ht="20.25" customHeight="1" outlineLevel="1" x14ac:dyDescent="0.25">
      <c r="A269" s="225" t="s">
        <v>540</v>
      </c>
      <c r="B269" s="226" t="s">
        <v>1133</v>
      </c>
      <c r="C269" s="226" t="s">
        <v>2258</v>
      </c>
      <c r="D269" s="227">
        <v>4</v>
      </c>
      <c r="E269" s="228">
        <v>7.5492999999999997</v>
      </c>
      <c r="F269" s="228"/>
      <c r="G269" s="228">
        <v>6.4046000000000003</v>
      </c>
      <c r="I269" s="230" t="s">
        <v>2027</v>
      </c>
      <c r="J269" s="231"/>
      <c r="K269" s="231"/>
    </row>
    <row r="270" spans="1:11" s="229" customFormat="1" ht="20.25" customHeight="1" outlineLevel="1" x14ac:dyDescent="0.25">
      <c r="A270" s="225" t="s">
        <v>541</v>
      </c>
      <c r="B270" s="226" t="s">
        <v>1134</v>
      </c>
      <c r="C270" s="226" t="s">
        <v>2259</v>
      </c>
      <c r="D270" s="227">
        <v>3</v>
      </c>
      <c r="E270" s="228">
        <v>8.0630000000000006</v>
      </c>
      <c r="F270" s="228"/>
      <c r="G270" s="228">
        <v>6.8856999999999999</v>
      </c>
      <c r="I270" s="230" t="s">
        <v>2027</v>
      </c>
      <c r="J270" s="231"/>
      <c r="K270" s="231"/>
    </row>
    <row r="271" spans="1:11" s="229" customFormat="1" ht="20.25" customHeight="1" outlineLevel="1" x14ac:dyDescent="0.25">
      <c r="A271" s="225" t="s">
        <v>542</v>
      </c>
      <c r="B271" s="226" t="s">
        <v>1135</v>
      </c>
      <c r="C271" s="226" t="s">
        <v>2260</v>
      </c>
      <c r="D271" s="227">
        <v>5</v>
      </c>
      <c r="E271" s="228">
        <v>6.3414999999999999</v>
      </c>
      <c r="F271" s="228"/>
      <c r="G271" s="228">
        <v>5.2808999999999999</v>
      </c>
      <c r="I271" s="230" t="s">
        <v>2027</v>
      </c>
      <c r="J271" s="231"/>
      <c r="K271" s="231"/>
    </row>
    <row r="272" spans="1:11" s="229" customFormat="1" ht="20.25" customHeight="1" outlineLevel="1" x14ac:dyDescent="0.25">
      <c r="A272" s="225" t="s">
        <v>543</v>
      </c>
      <c r="B272" s="226" t="s">
        <v>1136</v>
      </c>
      <c r="C272" s="226" t="s">
        <v>2261</v>
      </c>
      <c r="D272" s="227">
        <v>1</v>
      </c>
      <c r="E272" s="228">
        <v>2.1440999999999999</v>
      </c>
      <c r="F272" s="228"/>
      <c r="G272" s="228"/>
      <c r="I272" s="230" t="s">
        <v>2027</v>
      </c>
      <c r="J272" s="231"/>
      <c r="K272" s="231"/>
    </row>
    <row r="273" spans="1:11" s="229" customFormat="1" ht="20.25" customHeight="1" outlineLevel="1" x14ac:dyDescent="0.25">
      <c r="A273" s="225" t="s">
        <v>544</v>
      </c>
      <c r="B273" s="226" t="s">
        <v>1137</v>
      </c>
      <c r="C273" s="226" t="s">
        <v>2262</v>
      </c>
      <c r="D273" s="227">
        <v>5</v>
      </c>
      <c r="E273" s="228">
        <v>7.4447999999999999</v>
      </c>
      <c r="F273" s="228"/>
      <c r="G273" s="228"/>
      <c r="I273" s="230" t="s">
        <v>2027</v>
      </c>
      <c r="J273" s="231"/>
      <c r="K273" s="231"/>
    </row>
    <row r="274" spans="1:11" s="229" customFormat="1" ht="20.25" customHeight="1" outlineLevel="1" x14ac:dyDescent="0.25">
      <c r="A274" s="225" t="s">
        <v>545</v>
      </c>
      <c r="B274" s="226" t="s">
        <v>1138</v>
      </c>
      <c r="C274" s="226" t="s">
        <v>2263</v>
      </c>
      <c r="D274" s="227">
        <v>5</v>
      </c>
      <c r="E274" s="228">
        <v>7.1228999999999996</v>
      </c>
      <c r="F274" s="228"/>
      <c r="G274" s="228"/>
      <c r="I274" s="230" t="s">
        <v>2027</v>
      </c>
      <c r="J274" s="231"/>
      <c r="K274" s="231"/>
    </row>
    <row r="275" spans="1:11" s="229" customFormat="1" ht="20.25" customHeight="1" outlineLevel="1" x14ac:dyDescent="0.25">
      <c r="A275" s="225" t="s">
        <v>2264</v>
      </c>
      <c r="B275" s="226" t="s">
        <v>1139</v>
      </c>
      <c r="C275" s="226" t="s">
        <v>2265</v>
      </c>
      <c r="D275" s="227">
        <v>5</v>
      </c>
      <c r="E275" s="228">
        <v>6.98</v>
      </c>
      <c r="F275" s="228"/>
      <c r="G275" s="228">
        <v>6.1075999999999997</v>
      </c>
      <c r="I275" s="230" t="s">
        <v>2027</v>
      </c>
      <c r="J275" s="231"/>
      <c r="K275" s="231"/>
    </row>
    <row r="276" spans="1:11" s="229" customFormat="1" ht="20.25" customHeight="1" outlineLevel="1" x14ac:dyDescent="0.25">
      <c r="A276" s="225" t="s">
        <v>546</v>
      </c>
      <c r="B276" s="226" t="s">
        <v>1140</v>
      </c>
      <c r="C276" s="226" t="s">
        <v>2266</v>
      </c>
      <c r="D276" s="227">
        <v>1</v>
      </c>
      <c r="E276" s="228">
        <v>2.1987000000000001</v>
      </c>
      <c r="F276" s="228"/>
      <c r="G276" s="228"/>
      <c r="I276" s="230" t="s">
        <v>2027</v>
      </c>
      <c r="J276" s="231"/>
      <c r="K276" s="231"/>
    </row>
    <row r="277" spans="1:11" s="229" customFormat="1" ht="20.25" customHeight="1" outlineLevel="1" x14ac:dyDescent="0.25">
      <c r="A277" s="225" t="s">
        <v>547</v>
      </c>
      <c r="B277" s="226" t="s">
        <v>1141</v>
      </c>
      <c r="C277" s="226" t="s">
        <v>2267</v>
      </c>
      <c r="D277" s="227">
        <v>1</v>
      </c>
      <c r="E277" s="228">
        <v>2.8134000000000001</v>
      </c>
      <c r="F277" s="228"/>
      <c r="G277" s="228"/>
      <c r="I277" s="230" t="s">
        <v>2027</v>
      </c>
      <c r="J277" s="231"/>
      <c r="K277" s="231"/>
    </row>
    <row r="278" spans="1:11" s="229" customFormat="1" ht="20.25" customHeight="1" outlineLevel="1" x14ac:dyDescent="0.25">
      <c r="A278" s="225" t="s">
        <v>548</v>
      </c>
      <c r="B278" s="226" t="s">
        <v>1153</v>
      </c>
      <c r="C278" s="226" t="s">
        <v>2268</v>
      </c>
      <c r="D278" s="227">
        <v>2</v>
      </c>
      <c r="E278" s="228">
        <v>9.6495999999999995</v>
      </c>
      <c r="F278" s="228"/>
      <c r="G278" s="228"/>
      <c r="I278" s="230" t="s">
        <v>2027</v>
      </c>
      <c r="J278" s="231"/>
      <c r="K278" s="231"/>
    </row>
    <row r="279" spans="1:11" s="229" customFormat="1" ht="20.25" customHeight="1" outlineLevel="1" x14ac:dyDescent="0.25">
      <c r="A279" s="225" t="s">
        <v>549</v>
      </c>
      <c r="B279" s="226" t="s">
        <v>1154</v>
      </c>
      <c r="C279" s="226" t="s">
        <v>2269</v>
      </c>
      <c r="D279" s="227">
        <v>5</v>
      </c>
      <c r="E279" s="228">
        <v>6.7465999999999999</v>
      </c>
      <c r="F279" s="228"/>
      <c r="G279" s="228"/>
      <c r="I279" s="230" t="s">
        <v>2027</v>
      </c>
      <c r="J279" s="231"/>
      <c r="K279" s="231"/>
    </row>
    <row r="280" spans="1:11" s="229" customFormat="1" ht="20.25" customHeight="1" outlineLevel="1" x14ac:dyDescent="0.25">
      <c r="A280" s="225" t="s">
        <v>550</v>
      </c>
      <c r="B280" s="226" t="s">
        <v>1155</v>
      </c>
      <c r="C280" s="226" t="s">
        <v>2270</v>
      </c>
      <c r="D280" s="227">
        <v>5</v>
      </c>
      <c r="E280" s="228">
        <v>8.0846999999999998</v>
      </c>
      <c r="F280" s="228"/>
      <c r="G280" s="228"/>
      <c r="I280" s="230" t="s">
        <v>2027</v>
      </c>
      <c r="J280" s="231"/>
      <c r="K280" s="231"/>
    </row>
    <row r="281" spans="1:11" s="229" customFormat="1" ht="20.25" customHeight="1" outlineLevel="1" x14ac:dyDescent="0.25">
      <c r="A281" s="225" t="s">
        <v>551</v>
      </c>
      <c r="B281" s="226" t="s">
        <v>1156</v>
      </c>
      <c r="C281" s="226" t="s">
        <v>2271</v>
      </c>
      <c r="D281" s="227">
        <v>5</v>
      </c>
      <c r="E281" s="228">
        <v>6.9398999999999997</v>
      </c>
      <c r="F281" s="228"/>
      <c r="G281" s="228"/>
      <c r="I281" s="230" t="s">
        <v>2027</v>
      </c>
      <c r="J281" s="231"/>
      <c r="K281" s="231"/>
    </row>
    <row r="282" spans="1:11" s="229" customFormat="1" ht="20.25" customHeight="1" outlineLevel="1" x14ac:dyDescent="0.25">
      <c r="A282" s="225" t="s">
        <v>552</v>
      </c>
      <c r="B282" s="226" t="s">
        <v>1157</v>
      </c>
      <c r="C282" s="226" t="s">
        <v>2272</v>
      </c>
      <c r="D282" s="227">
        <v>2</v>
      </c>
      <c r="E282" s="228">
        <v>7.7163000000000004</v>
      </c>
      <c r="F282" s="228"/>
      <c r="G282" s="228">
        <v>6.3403999999999998</v>
      </c>
      <c r="I282" s="230" t="s">
        <v>2027</v>
      </c>
      <c r="J282" s="231"/>
      <c r="K282" s="231"/>
    </row>
    <row r="283" spans="1:11" s="229" customFormat="1" ht="20.25" customHeight="1" outlineLevel="1" x14ac:dyDescent="0.25">
      <c r="A283" s="225" t="s">
        <v>553</v>
      </c>
      <c r="B283" s="226" t="s">
        <v>1158</v>
      </c>
      <c r="C283" s="226" t="s">
        <v>2273</v>
      </c>
      <c r="D283" s="227">
        <v>3</v>
      </c>
      <c r="E283" s="228">
        <v>7.2728000000000002</v>
      </c>
      <c r="F283" s="228"/>
      <c r="G283" s="228"/>
      <c r="I283" s="230" t="s">
        <v>2027</v>
      </c>
      <c r="J283" s="231"/>
      <c r="K283" s="231"/>
    </row>
    <row r="284" spans="1:11" s="229" customFormat="1" ht="20.25" customHeight="1" outlineLevel="1" x14ac:dyDescent="0.25">
      <c r="A284" s="225" t="s">
        <v>554</v>
      </c>
      <c r="B284" s="226" t="s">
        <v>1159</v>
      </c>
      <c r="C284" s="226" t="s">
        <v>2274</v>
      </c>
      <c r="D284" s="227">
        <v>1</v>
      </c>
      <c r="E284" s="228">
        <v>2.1545000000000001</v>
      </c>
      <c r="F284" s="228"/>
      <c r="G284" s="228"/>
      <c r="I284" s="230" t="s">
        <v>2027</v>
      </c>
      <c r="J284" s="231"/>
      <c r="K284" s="231"/>
    </row>
    <row r="285" spans="1:11" s="229" customFormat="1" ht="20.25" customHeight="1" outlineLevel="1" x14ac:dyDescent="0.25">
      <c r="A285" s="225" t="s">
        <v>555</v>
      </c>
      <c r="B285" s="226" t="s">
        <v>1161</v>
      </c>
      <c r="C285" s="226" t="s">
        <v>2275</v>
      </c>
      <c r="D285" s="227">
        <v>1</v>
      </c>
      <c r="E285" s="228">
        <v>2.1478999999999999</v>
      </c>
      <c r="F285" s="228"/>
      <c r="G285" s="228"/>
      <c r="I285" s="230" t="s">
        <v>2027</v>
      </c>
      <c r="J285" s="231"/>
      <c r="K285" s="231"/>
    </row>
    <row r="286" spans="1:11" s="229" customFormat="1" ht="20.25" customHeight="1" outlineLevel="1" x14ac:dyDescent="0.25">
      <c r="A286" s="225" t="s">
        <v>556</v>
      </c>
      <c r="B286" s="226" t="s">
        <v>1162</v>
      </c>
      <c r="C286" s="226" t="s">
        <v>2276</v>
      </c>
      <c r="D286" s="227">
        <v>5</v>
      </c>
      <c r="E286" s="228">
        <v>8.1166999999999998</v>
      </c>
      <c r="F286" s="228"/>
      <c r="G286" s="228"/>
      <c r="I286" s="230" t="s">
        <v>2027</v>
      </c>
      <c r="J286" s="231"/>
      <c r="K286" s="231"/>
    </row>
    <row r="287" spans="1:11" s="229" customFormat="1" ht="20.25" customHeight="1" outlineLevel="1" x14ac:dyDescent="0.25">
      <c r="A287" s="225" t="s">
        <v>557</v>
      </c>
      <c r="B287" s="226" t="s">
        <v>1163</v>
      </c>
      <c r="C287" s="226" t="s">
        <v>2277</v>
      </c>
      <c r="D287" s="227">
        <v>2</v>
      </c>
      <c r="E287" s="228">
        <v>9.7001000000000008</v>
      </c>
      <c r="F287" s="228"/>
      <c r="G287" s="228"/>
      <c r="I287" s="230" t="s">
        <v>2027</v>
      </c>
      <c r="J287" s="231"/>
      <c r="K287" s="231"/>
    </row>
    <row r="288" spans="1:11" s="229" customFormat="1" ht="20.25" customHeight="1" outlineLevel="1" x14ac:dyDescent="0.25">
      <c r="A288" s="225" t="s">
        <v>558</v>
      </c>
      <c r="B288" s="226" t="s">
        <v>1164</v>
      </c>
      <c r="C288" s="226" t="s">
        <v>2278</v>
      </c>
      <c r="D288" s="227">
        <v>1</v>
      </c>
      <c r="E288" s="228">
        <v>3.1661999999999999</v>
      </c>
      <c r="F288" s="228"/>
      <c r="G288" s="228"/>
      <c r="I288" s="230" t="s">
        <v>2027</v>
      </c>
      <c r="J288" s="231"/>
      <c r="K288" s="231"/>
    </row>
    <row r="289" spans="1:11" s="229" customFormat="1" ht="20.25" customHeight="1" outlineLevel="1" x14ac:dyDescent="0.25">
      <c r="A289" s="225" t="s">
        <v>559</v>
      </c>
      <c r="B289" s="226" t="s">
        <v>1165</v>
      </c>
      <c r="C289" s="226" t="s">
        <v>2279</v>
      </c>
      <c r="D289" s="227">
        <v>2</v>
      </c>
      <c r="E289" s="228">
        <v>8.7523999999999997</v>
      </c>
      <c r="F289" s="228"/>
      <c r="G289" s="228"/>
      <c r="I289" s="230" t="s">
        <v>2027</v>
      </c>
      <c r="J289" s="231"/>
      <c r="K289" s="231"/>
    </row>
    <row r="290" spans="1:11" s="229" customFormat="1" ht="20.25" customHeight="1" outlineLevel="1" x14ac:dyDescent="0.25">
      <c r="A290" s="225" t="s">
        <v>560</v>
      </c>
      <c r="B290" s="226" t="s">
        <v>1166</v>
      </c>
      <c r="C290" s="226" t="s">
        <v>2280</v>
      </c>
      <c r="D290" s="227">
        <v>2</v>
      </c>
      <c r="E290" s="228">
        <v>9.5992999999999995</v>
      </c>
      <c r="F290" s="228"/>
      <c r="G290" s="228"/>
      <c r="I290" s="230" t="s">
        <v>2027</v>
      </c>
      <c r="J290" s="231"/>
      <c r="K290" s="231"/>
    </row>
    <row r="291" spans="1:11" s="229" customFormat="1" ht="20.25" customHeight="1" outlineLevel="1" x14ac:dyDescent="0.25">
      <c r="A291" s="225" t="s">
        <v>561</v>
      </c>
      <c r="B291" s="226" t="s">
        <v>1167</v>
      </c>
      <c r="C291" s="226" t="s">
        <v>2281</v>
      </c>
      <c r="D291" s="227">
        <v>2</v>
      </c>
      <c r="E291" s="228">
        <v>9.2623999999999995</v>
      </c>
      <c r="F291" s="228"/>
      <c r="G291" s="228"/>
      <c r="I291" s="230" t="s">
        <v>2027</v>
      </c>
      <c r="J291" s="231"/>
      <c r="K291" s="231"/>
    </row>
    <row r="292" spans="1:11" s="229" customFormat="1" ht="20.25" customHeight="1" outlineLevel="1" x14ac:dyDescent="0.25">
      <c r="A292" s="225" t="s">
        <v>562</v>
      </c>
      <c r="B292" s="226" t="s">
        <v>1168</v>
      </c>
      <c r="C292" s="226" t="s">
        <v>2282</v>
      </c>
      <c r="D292" s="227">
        <v>2</v>
      </c>
      <c r="E292" s="228">
        <v>9.7799999999999994</v>
      </c>
      <c r="F292" s="228"/>
      <c r="G292" s="228"/>
      <c r="I292" s="230" t="s">
        <v>2027</v>
      </c>
      <c r="J292" s="231"/>
      <c r="K292" s="231"/>
    </row>
    <row r="293" spans="1:11" s="229" customFormat="1" ht="20.25" customHeight="1" outlineLevel="1" x14ac:dyDescent="0.25">
      <c r="A293" s="225" t="s">
        <v>563</v>
      </c>
      <c r="B293" s="226" t="s">
        <v>1169</v>
      </c>
      <c r="C293" s="226" t="s">
        <v>2283</v>
      </c>
      <c r="D293" s="227">
        <v>2</v>
      </c>
      <c r="E293" s="228">
        <v>9.0671999999999997</v>
      </c>
      <c r="F293" s="228"/>
      <c r="G293" s="228"/>
      <c r="I293" s="230" t="s">
        <v>2027</v>
      </c>
      <c r="J293" s="231"/>
      <c r="K293" s="231"/>
    </row>
    <row r="294" spans="1:11" s="229" customFormat="1" ht="20.25" customHeight="1" outlineLevel="1" x14ac:dyDescent="0.25">
      <c r="A294" s="225" t="s">
        <v>564</v>
      </c>
      <c r="B294" s="226" t="s">
        <v>1170</v>
      </c>
      <c r="C294" s="226" t="s">
        <v>2284</v>
      </c>
      <c r="D294" s="227">
        <v>2</v>
      </c>
      <c r="E294" s="228">
        <v>3.9742999999999999</v>
      </c>
      <c r="F294" s="228"/>
      <c r="G294" s="228"/>
      <c r="I294" s="230" t="s">
        <v>2027</v>
      </c>
      <c r="J294" s="231"/>
      <c r="K294" s="231"/>
    </row>
    <row r="295" spans="1:11" s="229" customFormat="1" ht="20.25" customHeight="1" outlineLevel="1" x14ac:dyDescent="0.25">
      <c r="A295" s="225" t="s">
        <v>565</v>
      </c>
      <c r="B295" s="226" t="s">
        <v>1171</v>
      </c>
      <c r="C295" s="226" t="s">
        <v>2285</v>
      </c>
      <c r="D295" s="227">
        <v>1</v>
      </c>
      <c r="E295" s="228">
        <v>1.8063</v>
      </c>
      <c r="F295" s="228"/>
      <c r="G295" s="228"/>
      <c r="I295" s="230" t="s">
        <v>2027</v>
      </c>
      <c r="J295" s="231"/>
      <c r="K295" s="231"/>
    </row>
    <row r="296" spans="1:11" s="229" customFormat="1" ht="20.25" customHeight="1" outlineLevel="1" x14ac:dyDescent="0.25">
      <c r="A296" s="225" t="s">
        <v>566</v>
      </c>
      <c r="B296" s="226" t="s">
        <v>1172</v>
      </c>
      <c r="C296" s="226" t="s">
        <v>2286</v>
      </c>
      <c r="D296" s="227">
        <v>1</v>
      </c>
      <c r="E296" s="228">
        <v>1.919</v>
      </c>
      <c r="F296" s="228"/>
      <c r="G296" s="228"/>
      <c r="I296" s="230" t="s">
        <v>2027</v>
      </c>
      <c r="J296" s="231"/>
      <c r="K296" s="231"/>
    </row>
    <row r="297" spans="1:11" s="229" customFormat="1" ht="20.25" customHeight="1" outlineLevel="1" x14ac:dyDescent="0.25">
      <c r="A297" s="225" t="s">
        <v>567</v>
      </c>
      <c r="B297" s="226" t="s">
        <v>1173</v>
      </c>
      <c r="C297" s="226" t="s">
        <v>2287</v>
      </c>
      <c r="D297" s="227">
        <v>1</v>
      </c>
      <c r="E297" s="228">
        <v>2.0249000000000001</v>
      </c>
      <c r="F297" s="228"/>
      <c r="G297" s="228"/>
      <c r="I297" s="230" t="s">
        <v>2027</v>
      </c>
      <c r="J297" s="231"/>
      <c r="K297" s="231"/>
    </row>
    <row r="298" spans="1:11" s="229" customFormat="1" ht="20.25" customHeight="1" outlineLevel="1" x14ac:dyDescent="0.25">
      <c r="A298" s="225" t="s">
        <v>568</v>
      </c>
      <c r="B298" s="226" t="s">
        <v>1174</v>
      </c>
      <c r="C298" s="226" t="s">
        <v>2288</v>
      </c>
      <c r="D298" s="227">
        <v>1</v>
      </c>
      <c r="E298" s="228">
        <v>1.9298999999999999</v>
      </c>
      <c r="F298" s="228"/>
      <c r="G298" s="228"/>
      <c r="I298" s="230" t="s">
        <v>2027</v>
      </c>
      <c r="J298" s="231"/>
      <c r="K298" s="231"/>
    </row>
    <row r="299" spans="1:11" s="229" customFormat="1" ht="20.25" customHeight="1" outlineLevel="1" x14ac:dyDescent="0.25">
      <c r="A299" s="225" t="s">
        <v>569</v>
      </c>
      <c r="B299" s="226" t="s">
        <v>1175</v>
      </c>
      <c r="C299" s="226" t="s">
        <v>2289</v>
      </c>
      <c r="D299" s="227">
        <v>1</v>
      </c>
      <c r="E299" s="228">
        <v>1.8340000000000001</v>
      </c>
      <c r="F299" s="228"/>
      <c r="G299" s="228"/>
      <c r="I299" s="230" t="s">
        <v>2027</v>
      </c>
      <c r="J299" s="231"/>
      <c r="K299" s="231"/>
    </row>
    <row r="300" spans="1:11" s="229" customFormat="1" ht="20.25" customHeight="1" outlineLevel="1" x14ac:dyDescent="0.25">
      <c r="A300" s="225" t="s">
        <v>570</v>
      </c>
      <c r="B300" s="226" t="s">
        <v>1177</v>
      </c>
      <c r="C300" s="226" t="s">
        <v>2290</v>
      </c>
      <c r="D300" s="227">
        <v>1</v>
      </c>
      <c r="E300" s="228">
        <v>2.2557999999999998</v>
      </c>
      <c r="F300" s="228"/>
      <c r="G300" s="228"/>
      <c r="I300" s="230" t="s">
        <v>2027</v>
      </c>
      <c r="J300" s="231"/>
      <c r="K300" s="231"/>
    </row>
    <row r="301" spans="1:11" s="229" customFormat="1" ht="20.25" customHeight="1" outlineLevel="1" x14ac:dyDescent="0.25">
      <c r="A301" s="225" t="s">
        <v>571</v>
      </c>
      <c r="B301" s="226" t="s">
        <v>1178</v>
      </c>
      <c r="C301" s="226" t="s">
        <v>2291</v>
      </c>
      <c r="D301" s="227">
        <v>3</v>
      </c>
      <c r="E301" s="228">
        <v>6.6170999999999998</v>
      </c>
      <c r="F301" s="228"/>
      <c r="G301" s="228"/>
      <c r="I301" s="230" t="s">
        <v>2027</v>
      </c>
      <c r="J301" s="231"/>
      <c r="K301" s="231"/>
    </row>
    <row r="302" spans="1:11" s="229" customFormat="1" ht="20.25" customHeight="1" outlineLevel="1" x14ac:dyDescent="0.25">
      <c r="A302" s="225" t="s">
        <v>572</v>
      </c>
      <c r="B302" s="226" t="s">
        <v>1179</v>
      </c>
      <c r="C302" s="226" t="s">
        <v>2292</v>
      </c>
      <c r="D302" s="227">
        <v>3</v>
      </c>
      <c r="E302" s="228">
        <v>8.5573999999999995</v>
      </c>
      <c r="F302" s="228"/>
      <c r="G302" s="228"/>
      <c r="I302" s="230" t="s">
        <v>2027</v>
      </c>
      <c r="J302" s="231"/>
      <c r="K302" s="231"/>
    </row>
    <row r="303" spans="1:11" s="229" customFormat="1" ht="20.25" customHeight="1" outlineLevel="1" x14ac:dyDescent="0.25">
      <c r="A303" s="225" t="s">
        <v>573</v>
      </c>
      <c r="B303" s="226" t="s">
        <v>1180</v>
      </c>
      <c r="C303" s="226" t="s">
        <v>2293</v>
      </c>
      <c r="D303" s="227">
        <v>2</v>
      </c>
      <c r="E303" s="228">
        <v>9.7248000000000001</v>
      </c>
      <c r="F303" s="228"/>
      <c r="G303" s="228"/>
      <c r="I303" s="230" t="s">
        <v>2027</v>
      </c>
      <c r="J303" s="231"/>
      <c r="K303" s="231"/>
    </row>
    <row r="304" spans="1:11" s="229" customFormat="1" ht="20.25" customHeight="1" outlineLevel="1" x14ac:dyDescent="0.25">
      <c r="A304" s="225" t="s">
        <v>574</v>
      </c>
      <c r="B304" s="226" t="s">
        <v>1183</v>
      </c>
      <c r="C304" s="226" t="s">
        <v>2294</v>
      </c>
      <c r="D304" s="227">
        <v>4</v>
      </c>
      <c r="E304" s="228">
        <v>8.4280000000000008</v>
      </c>
      <c r="F304" s="228"/>
      <c r="G304" s="228">
        <v>7.4973999999999998</v>
      </c>
      <c r="I304" s="230" t="s">
        <v>2027</v>
      </c>
      <c r="J304" s="231"/>
      <c r="K304" s="231"/>
    </row>
    <row r="305" spans="1:11" s="229" customFormat="1" ht="20.25" customHeight="1" outlineLevel="1" x14ac:dyDescent="0.25">
      <c r="A305" s="225" t="s">
        <v>575</v>
      </c>
      <c r="B305" s="226" t="s">
        <v>1184</v>
      </c>
      <c r="C305" s="226" t="s">
        <v>2295</v>
      </c>
      <c r="D305" s="227">
        <v>5</v>
      </c>
      <c r="E305" s="228">
        <v>7.2054</v>
      </c>
      <c r="F305" s="228"/>
      <c r="G305" s="228"/>
      <c r="I305" s="230" t="s">
        <v>2027</v>
      </c>
      <c r="J305" s="231"/>
      <c r="K305" s="231"/>
    </row>
    <row r="306" spans="1:11" s="229" customFormat="1" ht="20.25" customHeight="1" outlineLevel="1" x14ac:dyDescent="0.25">
      <c r="A306" s="225" t="s">
        <v>576</v>
      </c>
      <c r="B306" s="226" t="s">
        <v>1185</v>
      </c>
      <c r="C306" s="226" t="s">
        <v>2296</v>
      </c>
      <c r="D306" s="227">
        <v>3</v>
      </c>
      <c r="E306" s="228">
        <v>7.0647000000000002</v>
      </c>
      <c r="F306" s="228"/>
      <c r="G306" s="228"/>
      <c r="I306" s="230" t="s">
        <v>2027</v>
      </c>
      <c r="J306" s="231"/>
      <c r="K306" s="231"/>
    </row>
    <row r="307" spans="1:11" s="229" customFormat="1" ht="20.25" customHeight="1" outlineLevel="1" x14ac:dyDescent="0.25">
      <c r="A307" s="225" t="s">
        <v>577</v>
      </c>
      <c r="B307" s="226" t="s">
        <v>1202</v>
      </c>
      <c r="C307" s="226" t="s">
        <v>2297</v>
      </c>
      <c r="D307" s="227">
        <v>3</v>
      </c>
      <c r="E307" s="228">
        <v>9.5663999999999998</v>
      </c>
      <c r="F307" s="228"/>
      <c r="G307" s="228"/>
      <c r="I307" s="230" t="s">
        <v>2027</v>
      </c>
      <c r="J307" s="231"/>
      <c r="K307" s="231"/>
    </row>
    <row r="308" spans="1:11" s="229" customFormat="1" ht="20.25" customHeight="1" outlineLevel="1" x14ac:dyDescent="0.25">
      <c r="A308" s="225" t="s">
        <v>578</v>
      </c>
      <c r="B308" s="226" t="s">
        <v>1186</v>
      </c>
      <c r="C308" s="226" t="s">
        <v>2298</v>
      </c>
      <c r="D308" s="227">
        <v>1</v>
      </c>
      <c r="E308" s="228">
        <v>3.3835000000000002</v>
      </c>
      <c r="F308" s="228"/>
      <c r="G308" s="228"/>
      <c r="I308" s="230" t="s">
        <v>2027</v>
      </c>
      <c r="J308" s="231"/>
      <c r="K308" s="231"/>
    </row>
    <row r="309" spans="1:11" s="229" customFormat="1" ht="20.25" customHeight="1" outlineLevel="1" x14ac:dyDescent="0.25">
      <c r="A309" s="225" t="s">
        <v>579</v>
      </c>
      <c r="B309" s="226" t="s">
        <v>1187</v>
      </c>
      <c r="C309" s="226" t="s">
        <v>2299</v>
      </c>
      <c r="D309" s="227">
        <v>1</v>
      </c>
      <c r="E309" s="228">
        <v>2.7582</v>
      </c>
      <c r="F309" s="228"/>
      <c r="G309" s="228"/>
      <c r="I309" s="230" t="s">
        <v>2027</v>
      </c>
      <c r="J309" s="231"/>
      <c r="K309" s="231"/>
    </row>
    <row r="310" spans="1:11" s="229" customFormat="1" ht="20.25" customHeight="1" outlineLevel="1" x14ac:dyDescent="0.25">
      <c r="A310" s="225" t="s">
        <v>580</v>
      </c>
      <c r="B310" s="226" t="s">
        <v>1189</v>
      </c>
      <c r="C310" s="226" t="s">
        <v>2300</v>
      </c>
      <c r="D310" s="227">
        <v>1</v>
      </c>
      <c r="E310" s="228">
        <v>3.2963</v>
      </c>
      <c r="F310" s="228"/>
      <c r="G310" s="228"/>
      <c r="I310" s="230" t="s">
        <v>2027</v>
      </c>
      <c r="J310" s="231"/>
      <c r="K310" s="231"/>
    </row>
    <row r="311" spans="1:11" s="229" customFormat="1" ht="20.25" customHeight="1" outlineLevel="1" x14ac:dyDescent="0.25">
      <c r="A311" s="225" t="s">
        <v>581</v>
      </c>
      <c r="B311" s="226" t="s">
        <v>1190</v>
      </c>
      <c r="C311" s="226" t="s">
        <v>2301</v>
      </c>
      <c r="D311" s="227">
        <v>4</v>
      </c>
      <c r="E311" s="228">
        <v>8.2011000000000003</v>
      </c>
      <c r="F311" s="228"/>
      <c r="G311" s="228">
        <v>6.5911999999999997</v>
      </c>
      <c r="I311" s="230" t="s">
        <v>2027</v>
      </c>
      <c r="J311" s="231"/>
      <c r="K311" s="231"/>
    </row>
    <row r="312" spans="1:11" s="229" customFormat="1" ht="20.25" customHeight="1" outlineLevel="1" x14ac:dyDescent="0.25">
      <c r="A312" s="225" t="s">
        <v>582</v>
      </c>
      <c r="B312" s="226" t="s">
        <v>1191</v>
      </c>
      <c r="C312" s="226" t="s">
        <v>2302</v>
      </c>
      <c r="D312" s="227">
        <v>4</v>
      </c>
      <c r="E312" s="228">
        <v>8.5930999999999997</v>
      </c>
      <c r="F312" s="228"/>
      <c r="G312" s="228">
        <v>6.49</v>
      </c>
      <c r="I312" s="230" t="s">
        <v>2027</v>
      </c>
      <c r="J312" s="231"/>
      <c r="K312" s="231"/>
    </row>
    <row r="313" spans="1:11" s="229" customFormat="1" ht="20.25" customHeight="1" outlineLevel="1" x14ac:dyDescent="0.25">
      <c r="A313" s="225" t="s">
        <v>583</v>
      </c>
      <c r="B313" s="226" t="s">
        <v>1192</v>
      </c>
      <c r="C313" s="226" t="s">
        <v>2303</v>
      </c>
      <c r="D313" s="227">
        <v>4</v>
      </c>
      <c r="E313" s="228">
        <v>8.9839000000000002</v>
      </c>
      <c r="F313" s="228"/>
      <c r="G313" s="228">
        <v>8.0493000000000006</v>
      </c>
      <c r="I313" s="230" t="s">
        <v>2027</v>
      </c>
      <c r="J313" s="231"/>
      <c r="K313" s="231"/>
    </row>
    <row r="314" spans="1:11" s="229" customFormat="1" ht="20.25" customHeight="1" outlineLevel="1" x14ac:dyDescent="0.25">
      <c r="A314" s="225" t="s">
        <v>584</v>
      </c>
      <c r="B314" s="226" t="s">
        <v>1193</v>
      </c>
      <c r="C314" s="226" t="s">
        <v>2304</v>
      </c>
      <c r="D314" s="227">
        <v>4</v>
      </c>
      <c r="E314" s="228">
        <v>8.4318000000000008</v>
      </c>
      <c r="F314" s="228"/>
      <c r="G314" s="228">
        <v>6.8540000000000001</v>
      </c>
      <c r="I314" s="230" t="s">
        <v>2027</v>
      </c>
      <c r="J314" s="231"/>
      <c r="K314" s="231"/>
    </row>
    <row r="315" spans="1:11" s="229" customFormat="1" ht="20.25" customHeight="1" outlineLevel="1" x14ac:dyDescent="0.25">
      <c r="A315" s="225" t="s">
        <v>585</v>
      </c>
      <c r="B315" s="226" t="s">
        <v>1194</v>
      </c>
      <c r="C315" s="226" t="s">
        <v>2305</v>
      </c>
      <c r="D315" s="227">
        <v>5</v>
      </c>
      <c r="E315" s="228">
        <v>8.1496999999999993</v>
      </c>
      <c r="F315" s="228"/>
      <c r="G315" s="228">
        <v>6.3185000000000002</v>
      </c>
      <c r="I315" s="230" t="s">
        <v>2027</v>
      </c>
      <c r="J315" s="231"/>
      <c r="K315" s="231"/>
    </row>
    <row r="316" spans="1:11" s="229" customFormat="1" ht="20.25" customHeight="1" outlineLevel="1" x14ac:dyDescent="0.25">
      <c r="A316" s="225" t="s">
        <v>586</v>
      </c>
      <c r="B316" s="226" t="s">
        <v>1195</v>
      </c>
      <c r="C316" s="226" t="s">
        <v>2306</v>
      </c>
      <c r="D316" s="227">
        <v>1</v>
      </c>
      <c r="E316" s="228">
        <v>2.3995000000000002</v>
      </c>
      <c r="F316" s="228"/>
      <c r="G316" s="228"/>
      <c r="I316" s="230" t="s">
        <v>2027</v>
      </c>
      <c r="J316" s="231"/>
      <c r="K316" s="231"/>
    </row>
    <row r="317" spans="1:11" s="229" customFormat="1" ht="20.25" customHeight="1" outlineLevel="1" x14ac:dyDescent="0.25">
      <c r="A317" s="225" t="s">
        <v>587</v>
      </c>
      <c r="B317" s="226" t="s">
        <v>1196</v>
      </c>
      <c r="C317" s="226" t="s">
        <v>2307</v>
      </c>
      <c r="D317" s="227">
        <v>1</v>
      </c>
      <c r="E317" s="228">
        <v>3.1901000000000002</v>
      </c>
      <c r="F317" s="228"/>
      <c r="G317" s="228"/>
      <c r="I317" s="230" t="s">
        <v>2027</v>
      </c>
      <c r="J317" s="231"/>
      <c r="K317" s="231"/>
    </row>
    <row r="318" spans="1:11" s="229" customFormat="1" ht="20.25" customHeight="1" outlineLevel="1" x14ac:dyDescent="0.25">
      <c r="A318" s="225" t="s">
        <v>588</v>
      </c>
      <c r="B318" s="226" t="s">
        <v>1197</v>
      </c>
      <c r="C318" s="226" t="s">
        <v>2308</v>
      </c>
      <c r="D318" s="227">
        <v>1</v>
      </c>
      <c r="E318" s="228">
        <v>2.6537000000000002</v>
      </c>
      <c r="F318" s="228"/>
      <c r="G318" s="228"/>
      <c r="I318" s="230" t="s">
        <v>2027</v>
      </c>
      <c r="J318" s="231"/>
      <c r="K318" s="231"/>
    </row>
    <row r="319" spans="1:11" s="229" customFormat="1" ht="20.25" customHeight="1" outlineLevel="1" x14ac:dyDescent="0.25">
      <c r="A319" s="225" t="s">
        <v>589</v>
      </c>
      <c r="B319" s="226" t="s">
        <v>1198</v>
      </c>
      <c r="C319" s="226" t="s">
        <v>2309</v>
      </c>
      <c r="D319" s="227">
        <v>1</v>
      </c>
      <c r="E319" s="228">
        <v>2.1387</v>
      </c>
      <c r="F319" s="228"/>
      <c r="G319" s="228"/>
      <c r="I319" s="230" t="s">
        <v>2027</v>
      </c>
      <c r="J319" s="231"/>
      <c r="K319" s="231"/>
    </row>
    <row r="320" spans="1:11" s="229" customFormat="1" ht="20.25" customHeight="1" outlineLevel="1" x14ac:dyDescent="0.25">
      <c r="A320" s="225" t="s">
        <v>590</v>
      </c>
      <c r="B320" s="226" t="s">
        <v>1200</v>
      </c>
      <c r="C320" s="226" t="s">
        <v>2310</v>
      </c>
      <c r="D320" s="227">
        <v>1</v>
      </c>
      <c r="E320" s="228">
        <v>2.9815999999999998</v>
      </c>
      <c r="F320" s="228"/>
      <c r="G320" s="228"/>
      <c r="I320" s="230" t="s">
        <v>2027</v>
      </c>
      <c r="J320" s="231"/>
      <c r="K320" s="231"/>
    </row>
    <row r="321" spans="1:11" s="229" customFormat="1" ht="20.25" customHeight="1" outlineLevel="1" x14ac:dyDescent="0.25">
      <c r="A321" s="225" t="s">
        <v>591</v>
      </c>
      <c r="B321" s="226" t="s">
        <v>1201</v>
      </c>
      <c r="C321" s="226" t="s">
        <v>2311</v>
      </c>
      <c r="D321" s="227">
        <v>1</v>
      </c>
      <c r="E321" s="228">
        <v>2.7105000000000001</v>
      </c>
      <c r="F321" s="228"/>
      <c r="G321" s="228"/>
      <c r="I321" s="230" t="s">
        <v>2027</v>
      </c>
      <c r="J321" s="231"/>
      <c r="K321" s="231"/>
    </row>
    <row r="322" spans="1:11" s="229" customFormat="1" ht="20.25" customHeight="1" outlineLevel="1" x14ac:dyDescent="0.25">
      <c r="A322" s="225" t="s">
        <v>592</v>
      </c>
      <c r="B322" s="226" t="s">
        <v>1203</v>
      </c>
      <c r="C322" s="226" t="s">
        <v>2312</v>
      </c>
      <c r="D322" s="227">
        <v>1</v>
      </c>
      <c r="E322" s="228">
        <v>2.0804</v>
      </c>
      <c r="F322" s="228"/>
      <c r="G322" s="228"/>
      <c r="I322" s="230" t="s">
        <v>2027</v>
      </c>
      <c r="J322" s="231"/>
      <c r="K322" s="231"/>
    </row>
    <row r="323" spans="1:11" s="229" customFormat="1" ht="20.25" customHeight="1" outlineLevel="1" x14ac:dyDescent="0.25">
      <c r="A323" s="225" t="s">
        <v>593</v>
      </c>
      <c r="B323" s="226" t="s">
        <v>1205</v>
      </c>
      <c r="C323" s="226" t="s">
        <v>2313</v>
      </c>
      <c r="D323" s="227">
        <v>1</v>
      </c>
      <c r="E323" s="228">
        <v>2.6396999999999999</v>
      </c>
      <c r="F323" s="228"/>
      <c r="G323" s="228"/>
      <c r="I323" s="230" t="s">
        <v>2027</v>
      </c>
      <c r="J323" s="231"/>
      <c r="K323" s="231"/>
    </row>
    <row r="324" spans="1:11" s="229" customFormat="1" ht="20.25" customHeight="1" outlineLevel="1" x14ac:dyDescent="0.25">
      <c r="A324" s="225" t="s">
        <v>594</v>
      </c>
      <c r="B324" s="226" t="s">
        <v>1207</v>
      </c>
      <c r="C324" s="226" t="s">
        <v>2314</v>
      </c>
      <c r="D324" s="227">
        <v>9</v>
      </c>
      <c r="E324" s="228">
        <v>8.8728999999999996</v>
      </c>
      <c r="F324" s="228">
        <v>11.432399999999999</v>
      </c>
      <c r="G324" s="228">
        <v>7.0822000000000003</v>
      </c>
      <c r="I324" s="230" t="s">
        <v>2027</v>
      </c>
      <c r="J324" s="231"/>
      <c r="K324" s="231"/>
    </row>
    <row r="325" spans="1:11" s="229" customFormat="1" ht="20.25" customHeight="1" outlineLevel="1" x14ac:dyDescent="0.25">
      <c r="A325" s="225" t="s">
        <v>595</v>
      </c>
      <c r="B325" s="226" t="s">
        <v>1208</v>
      </c>
      <c r="C325" s="226" t="s">
        <v>2315</v>
      </c>
      <c r="D325" s="227">
        <v>9</v>
      </c>
      <c r="E325" s="228">
        <v>9.1821000000000002</v>
      </c>
      <c r="F325" s="228">
        <v>11.4604</v>
      </c>
      <c r="G325" s="228"/>
      <c r="I325" s="230" t="s">
        <v>2027</v>
      </c>
      <c r="J325" s="231"/>
      <c r="K325" s="231"/>
    </row>
    <row r="326" spans="1:11" s="229" customFormat="1" ht="20.25" customHeight="1" outlineLevel="1" x14ac:dyDescent="0.25">
      <c r="A326" s="225" t="s">
        <v>596</v>
      </c>
      <c r="B326" s="226" t="s">
        <v>1209</v>
      </c>
      <c r="C326" s="226" t="s">
        <v>2316</v>
      </c>
      <c r="D326" s="227">
        <v>1</v>
      </c>
      <c r="E326" s="228">
        <v>3.4380999999999999</v>
      </c>
      <c r="F326" s="228"/>
      <c r="G326" s="228"/>
      <c r="I326" s="230" t="s">
        <v>2027</v>
      </c>
      <c r="J326" s="231"/>
      <c r="K326" s="231"/>
    </row>
    <row r="327" spans="1:11" s="229" customFormat="1" ht="20.25" customHeight="1" outlineLevel="1" x14ac:dyDescent="0.25">
      <c r="A327" s="225" t="s">
        <v>597</v>
      </c>
      <c r="B327" s="226" t="s">
        <v>1211</v>
      </c>
      <c r="C327" s="226" t="s">
        <v>2317</v>
      </c>
      <c r="D327" s="227">
        <v>1</v>
      </c>
      <c r="E327" s="228">
        <v>2.4197000000000002</v>
      </c>
      <c r="F327" s="228"/>
      <c r="G327" s="228"/>
      <c r="I327" s="230" t="s">
        <v>2027</v>
      </c>
      <c r="J327" s="231"/>
      <c r="K327" s="231"/>
    </row>
    <row r="328" spans="1:11" s="229" customFormat="1" ht="20.25" customHeight="1" outlineLevel="1" x14ac:dyDescent="0.25">
      <c r="A328" s="225" t="s">
        <v>598</v>
      </c>
      <c r="B328" s="226" t="s">
        <v>1212</v>
      </c>
      <c r="C328" s="226" t="s">
        <v>2318</v>
      </c>
      <c r="D328" s="227">
        <v>1</v>
      </c>
      <c r="E328" s="228">
        <v>2.7111000000000001</v>
      </c>
      <c r="F328" s="228"/>
      <c r="G328" s="228"/>
      <c r="I328" s="230" t="s">
        <v>2027</v>
      </c>
      <c r="J328" s="231"/>
      <c r="K328" s="231"/>
    </row>
    <row r="329" spans="1:11" s="229" customFormat="1" ht="20.25" customHeight="1" outlineLevel="1" x14ac:dyDescent="0.25">
      <c r="A329" s="225" t="s">
        <v>599</v>
      </c>
      <c r="B329" s="226" t="s">
        <v>1213</v>
      </c>
      <c r="C329" s="226" t="s">
        <v>2319</v>
      </c>
      <c r="D329" s="227">
        <v>1</v>
      </c>
      <c r="E329" s="228">
        <v>2.1375999999999999</v>
      </c>
      <c r="F329" s="228"/>
      <c r="G329" s="228"/>
      <c r="I329" s="230" t="s">
        <v>2027</v>
      </c>
      <c r="J329" s="231"/>
      <c r="K329" s="231"/>
    </row>
    <row r="330" spans="1:11" s="229" customFormat="1" ht="20.25" customHeight="1" outlineLevel="1" x14ac:dyDescent="0.25">
      <c r="A330" s="225" t="s">
        <v>600</v>
      </c>
      <c r="B330" s="226" t="s">
        <v>1214</v>
      </c>
      <c r="C330" s="226" t="s">
        <v>2320</v>
      </c>
      <c r="D330" s="227">
        <v>2</v>
      </c>
      <c r="E330" s="228">
        <v>9.6725999999999992</v>
      </c>
      <c r="F330" s="228"/>
      <c r="G330" s="228"/>
      <c r="I330" s="230" t="s">
        <v>2027</v>
      </c>
      <c r="J330" s="231"/>
      <c r="K330" s="231"/>
    </row>
    <row r="331" spans="1:11" s="229" customFormat="1" ht="20.25" customHeight="1" outlineLevel="1" x14ac:dyDescent="0.25">
      <c r="A331" s="225" t="s">
        <v>601</v>
      </c>
      <c r="B331" s="226" t="s">
        <v>1215</v>
      </c>
      <c r="C331" s="226" t="s">
        <v>2321</v>
      </c>
      <c r="D331" s="227">
        <v>2</v>
      </c>
      <c r="E331" s="228">
        <v>9.6407000000000007</v>
      </c>
      <c r="F331" s="228"/>
      <c r="G331" s="228"/>
      <c r="I331" s="230" t="s">
        <v>2027</v>
      </c>
      <c r="J331" s="231"/>
      <c r="K331" s="231"/>
    </row>
    <row r="332" spans="1:11" s="229" customFormat="1" ht="20.25" customHeight="1" outlineLevel="1" x14ac:dyDescent="0.25">
      <c r="A332" s="225" t="s">
        <v>602</v>
      </c>
      <c r="B332" s="226" t="s">
        <v>1216</v>
      </c>
      <c r="C332" s="226" t="s">
        <v>2322</v>
      </c>
      <c r="D332" s="227">
        <v>4</v>
      </c>
      <c r="E332" s="228">
        <v>8.3377999999999997</v>
      </c>
      <c r="F332" s="228"/>
      <c r="G332" s="228"/>
      <c r="I332" s="230" t="s">
        <v>2027</v>
      </c>
      <c r="J332" s="231"/>
      <c r="K332" s="231"/>
    </row>
    <row r="333" spans="1:11" s="229" customFormat="1" ht="20.25" customHeight="1" outlineLevel="1" x14ac:dyDescent="0.25">
      <c r="A333" s="225" t="s">
        <v>603</v>
      </c>
      <c r="B333" s="226" t="s">
        <v>1217</v>
      </c>
      <c r="C333" s="226" t="s">
        <v>2323</v>
      </c>
      <c r="D333" s="227">
        <v>2</v>
      </c>
      <c r="E333" s="228">
        <v>9.5802999999999994</v>
      </c>
      <c r="F333" s="228"/>
      <c r="G333" s="228"/>
      <c r="I333" s="230" t="s">
        <v>2027</v>
      </c>
      <c r="J333" s="231"/>
      <c r="K333" s="231"/>
    </row>
    <row r="334" spans="1:11" s="229" customFormat="1" ht="20.25" customHeight="1" outlineLevel="1" x14ac:dyDescent="0.25">
      <c r="A334" s="225" t="s">
        <v>604</v>
      </c>
      <c r="B334" s="226" t="s">
        <v>1218</v>
      </c>
      <c r="C334" s="226" t="s">
        <v>2324</v>
      </c>
      <c r="D334" s="227">
        <v>5</v>
      </c>
      <c r="E334" s="228">
        <v>8.1743000000000006</v>
      </c>
      <c r="F334" s="228"/>
      <c r="G334" s="228">
        <v>7.1593999999999998</v>
      </c>
      <c r="I334" s="230" t="s">
        <v>2027</v>
      </c>
      <c r="J334" s="231"/>
      <c r="K334" s="231"/>
    </row>
    <row r="335" spans="1:11" s="229" customFormat="1" ht="20.25" customHeight="1" outlineLevel="1" x14ac:dyDescent="0.25">
      <c r="A335" s="225" t="s">
        <v>605</v>
      </c>
      <c r="B335" s="226" t="s">
        <v>1219</v>
      </c>
      <c r="C335" s="226" t="s">
        <v>2325</v>
      </c>
      <c r="D335" s="227">
        <v>2</v>
      </c>
      <c r="E335" s="228">
        <v>4.9607999999999999</v>
      </c>
      <c r="F335" s="228"/>
      <c r="G335" s="228"/>
      <c r="I335" s="230" t="s">
        <v>2027</v>
      </c>
      <c r="J335" s="231"/>
      <c r="K335" s="231"/>
    </row>
    <row r="336" spans="1:11" s="229" customFormat="1" ht="20.25" customHeight="1" outlineLevel="1" x14ac:dyDescent="0.25">
      <c r="A336" s="225" t="s">
        <v>606</v>
      </c>
      <c r="B336" s="226" t="s">
        <v>1227</v>
      </c>
      <c r="C336" s="226" t="s">
        <v>2326</v>
      </c>
      <c r="D336" s="227">
        <v>2</v>
      </c>
      <c r="E336" s="228">
        <v>7.3207000000000004</v>
      </c>
      <c r="F336" s="228"/>
      <c r="G336" s="228"/>
      <c r="I336" s="230" t="s">
        <v>2027</v>
      </c>
      <c r="J336" s="231"/>
      <c r="K336" s="231"/>
    </row>
    <row r="337" spans="1:11" s="229" customFormat="1" ht="20.25" customHeight="1" outlineLevel="1" x14ac:dyDescent="0.25">
      <c r="A337" s="225" t="s">
        <v>607</v>
      </c>
      <c r="B337" s="226" t="s">
        <v>1220</v>
      </c>
      <c r="C337" s="226" t="s">
        <v>2327</v>
      </c>
      <c r="D337" s="227">
        <v>2</v>
      </c>
      <c r="E337" s="228">
        <v>9.8620000000000001</v>
      </c>
      <c r="F337" s="228"/>
      <c r="G337" s="228"/>
      <c r="I337" s="230" t="s">
        <v>2027</v>
      </c>
      <c r="J337" s="231"/>
      <c r="K337" s="231"/>
    </row>
    <row r="338" spans="1:11" s="229" customFormat="1" ht="20.25" customHeight="1" outlineLevel="1" x14ac:dyDescent="0.25">
      <c r="A338" s="225" t="s">
        <v>608</v>
      </c>
      <c r="B338" s="226" t="s">
        <v>1221</v>
      </c>
      <c r="C338" s="226" t="s">
        <v>2328</v>
      </c>
      <c r="D338" s="227">
        <v>10</v>
      </c>
      <c r="E338" s="228">
        <v>8.4565000000000001</v>
      </c>
      <c r="F338" s="228">
        <v>10.1889</v>
      </c>
      <c r="G338" s="228"/>
      <c r="I338" s="230" t="s">
        <v>2027</v>
      </c>
      <c r="J338" s="231"/>
      <c r="K338" s="231"/>
    </row>
    <row r="339" spans="1:11" s="229" customFormat="1" ht="20.25" customHeight="1" outlineLevel="1" x14ac:dyDescent="0.25">
      <c r="A339" s="225" t="s">
        <v>609</v>
      </c>
      <c r="B339" s="226" t="s">
        <v>1222</v>
      </c>
      <c r="C339" s="226" t="s">
        <v>2329</v>
      </c>
      <c r="D339" s="227">
        <v>3</v>
      </c>
      <c r="E339" s="228">
        <v>9.2258999999999993</v>
      </c>
      <c r="F339" s="228"/>
      <c r="G339" s="228"/>
      <c r="I339" s="230" t="s">
        <v>2027</v>
      </c>
      <c r="J339" s="231"/>
      <c r="K339" s="231"/>
    </row>
    <row r="340" spans="1:11" s="229" customFormat="1" ht="20.25" customHeight="1" outlineLevel="1" x14ac:dyDescent="0.25">
      <c r="A340" s="225" t="s">
        <v>610</v>
      </c>
      <c r="B340" s="226" t="s">
        <v>1223</v>
      </c>
      <c r="C340" s="226" t="s">
        <v>2330</v>
      </c>
      <c r="D340" s="227">
        <v>5</v>
      </c>
      <c r="E340" s="228">
        <v>4.5038999999999998</v>
      </c>
      <c r="F340" s="228"/>
      <c r="G340" s="228">
        <v>3.2319</v>
      </c>
      <c r="I340" s="230" t="s">
        <v>2027</v>
      </c>
      <c r="J340" s="231"/>
      <c r="K340" s="231"/>
    </row>
    <row r="341" spans="1:11" s="229" customFormat="1" ht="20.25" customHeight="1" outlineLevel="1" x14ac:dyDescent="0.25">
      <c r="A341" s="225" t="s">
        <v>611</v>
      </c>
      <c r="B341" s="226" t="s">
        <v>1224</v>
      </c>
      <c r="C341" s="226" t="s">
        <v>2331</v>
      </c>
      <c r="D341" s="227">
        <v>5</v>
      </c>
      <c r="E341" s="228">
        <v>8.4510000000000005</v>
      </c>
      <c r="F341" s="228"/>
      <c r="G341" s="228">
        <v>7.3384999999999998</v>
      </c>
      <c r="I341" s="230" t="s">
        <v>2027</v>
      </c>
      <c r="J341" s="231"/>
      <c r="K341" s="231"/>
    </row>
    <row r="342" spans="1:11" s="229" customFormat="1" ht="20.25" customHeight="1" outlineLevel="1" x14ac:dyDescent="0.25">
      <c r="A342" s="225" t="s">
        <v>612</v>
      </c>
      <c r="B342" s="226" t="s">
        <v>1225</v>
      </c>
      <c r="C342" s="226" t="s">
        <v>2332</v>
      </c>
      <c r="D342" s="227">
        <v>5</v>
      </c>
      <c r="E342" s="228">
        <v>6.6368999999999998</v>
      </c>
      <c r="F342" s="228"/>
      <c r="G342" s="228"/>
      <c r="I342" s="230" t="s">
        <v>2027</v>
      </c>
      <c r="J342" s="231"/>
      <c r="K342" s="231"/>
    </row>
    <row r="343" spans="1:11" s="229" customFormat="1" ht="20.25" customHeight="1" outlineLevel="1" x14ac:dyDescent="0.25">
      <c r="A343" s="225" t="s">
        <v>613</v>
      </c>
      <c r="B343" s="226" t="s">
        <v>1226</v>
      </c>
      <c r="C343" s="226" t="s">
        <v>2333</v>
      </c>
      <c r="D343" s="227">
        <v>1</v>
      </c>
      <c r="E343" s="228">
        <v>1.6903999999999999</v>
      </c>
      <c r="F343" s="228"/>
      <c r="G343" s="228"/>
      <c r="I343" s="230" t="s">
        <v>2027</v>
      </c>
      <c r="J343" s="231"/>
      <c r="K343" s="231"/>
    </row>
    <row r="344" spans="1:11" s="229" customFormat="1" ht="20.25" customHeight="1" outlineLevel="1" x14ac:dyDescent="0.25">
      <c r="A344" s="225" t="s">
        <v>614</v>
      </c>
      <c r="B344" s="226" t="s">
        <v>1228</v>
      </c>
      <c r="C344" s="226" t="s">
        <v>2334</v>
      </c>
      <c r="D344" s="227">
        <v>1</v>
      </c>
      <c r="E344" s="228">
        <v>2.0032999999999999</v>
      </c>
      <c r="F344" s="228"/>
      <c r="G344" s="228"/>
      <c r="I344" s="230" t="s">
        <v>2027</v>
      </c>
      <c r="J344" s="231"/>
      <c r="K344" s="231"/>
    </row>
    <row r="345" spans="1:11" s="229" customFormat="1" ht="20.25" customHeight="1" outlineLevel="1" x14ac:dyDescent="0.25">
      <c r="A345" s="225" t="s">
        <v>615</v>
      </c>
      <c r="B345" s="226" t="s">
        <v>1229</v>
      </c>
      <c r="C345" s="226" t="s">
        <v>2335</v>
      </c>
      <c r="D345" s="227">
        <v>1</v>
      </c>
      <c r="E345" s="228">
        <v>2.1718000000000002</v>
      </c>
      <c r="F345" s="228"/>
      <c r="G345" s="228"/>
      <c r="I345" s="230" t="s">
        <v>2027</v>
      </c>
      <c r="J345" s="231"/>
      <c r="K345" s="231"/>
    </row>
    <row r="346" spans="1:11" s="229" customFormat="1" ht="20.25" customHeight="1" outlineLevel="1" x14ac:dyDescent="0.25">
      <c r="A346" s="225" t="s">
        <v>616</v>
      </c>
      <c r="B346" s="226" t="s">
        <v>1230</v>
      </c>
      <c r="C346" s="226" t="s">
        <v>2336</v>
      </c>
      <c r="D346" s="227">
        <v>1</v>
      </c>
      <c r="E346" s="228">
        <v>2.3302</v>
      </c>
      <c r="F346" s="228"/>
      <c r="G346" s="228"/>
      <c r="I346" s="230" t="s">
        <v>2027</v>
      </c>
      <c r="J346" s="231"/>
      <c r="K346" s="231"/>
    </row>
    <row r="347" spans="1:11" s="229" customFormat="1" ht="20.25" customHeight="1" outlineLevel="1" x14ac:dyDescent="0.25">
      <c r="A347" s="225" t="s">
        <v>617</v>
      </c>
      <c r="B347" s="226" t="s">
        <v>1231</v>
      </c>
      <c r="C347" s="226" t="s">
        <v>2337</v>
      </c>
      <c r="D347" s="227">
        <v>1</v>
      </c>
      <c r="E347" s="228">
        <v>2.6029</v>
      </c>
      <c r="F347" s="228"/>
      <c r="G347" s="228"/>
      <c r="I347" s="230" t="s">
        <v>2027</v>
      </c>
      <c r="J347" s="231"/>
      <c r="K347" s="231"/>
    </row>
    <row r="348" spans="1:11" s="229" customFormat="1" ht="20.25" customHeight="1" outlineLevel="1" x14ac:dyDescent="0.25">
      <c r="A348" s="225" t="s">
        <v>618</v>
      </c>
      <c r="B348" s="226" t="s">
        <v>1232</v>
      </c>
      <c r="C348" s="226" t="s">
        <v>2338</v>
      </c>
      <c r="D348" s="227">
        <v>1</v>
      </c>
      <c r="E348" s="228">
        <v>2.5853999999999999</v>
      </c>
      <c r="F348" s="228"/>
      <c r="G348" s="228"/>
      <c r="I348" s="230" t="s">
        <v>2027</v>
      </c>
      <c r="J348" s="231"/>
      <c r="K348" s="231"/>
    </row>
    <row r="349" spans="1:11" s="229" customFormat="1" ht="20.25" customHeight="1" outlineLevel="1" x14ac:dyDescent="0.25">
      <c r="A349" s="225" t="s">
        <v>619</v>
      </c>
      <c r="B349" s="226" t="s">
        <v>1233</v>
      </c>
      <c r="C349" s="226" t="s">
        <v>2339</v>
      </c>
      <c r="D349" s="227">
        <v>1</v>
      </c>
      <c r="E349" s="228">
        <v>1.3943000000000001</v>
      </c>
      <c r="F349" s="228"/>
      <c r="G349" s="228">
        <v>1.3943000000000001</v>
      </c>
      <c r="I349" s="230" t="s">
        <v>2027</v>
      </c>
      <c r="J349" s="231"/>
      <c r="K349" s="231"/>
    </row>
    <row r="350" spans="1:11" s="229" customFormat="1" ht="20.25" customHeight="1" outlineLevel="1" x14ac:dyDescent="0.25">
      <c r="A350" s="225" t="s">
        <v>620</v>
      </c>
      <c r="B350" s="226" t="s">
        <v>1234</v>
      </c>
      <c r="C350" s="226" t="s">
        <v>2340</v>
      </c>
      <c r="D350" s="227">
        <v>1</v>
      </c>
      <c r="E350" s="228">
        <v>1.7968999999999999</v>
      </c>
      <c r="F350" s="228"/>
      <c r="G350" s="228"/>
      <c r="I350" s="230" t="s">
        <v>2027</v>
      </c>
      <c r="J350" s="231"/>
      <c r="K350" s="231"/>
    </row>
    <row r="351" spans="1:11" s="229" customFormat="1" ht="20.25" customHeight="1" outlineLevel="1" x14ac:dyDescent="0.25">
      <c r="A351" s="225" t="s">
        <v>621</v>
      </c>
      <c r="B351" s="226" t="s">
        <v>1264</v>
      </c>
      <c r="C351" s="226" t="s">
        <v>2341</v>
      </c>
      <c r="D351" s="227">
        <v>4</v>
      </c>
      <c r="E351" s="228">
        <v>8.5239999999999991</v>
      </c>
      <c r="F351" s="228"/>
      <c r="G351" s="228"/>
      <c r="I351" s="230" t="s">
        <v>2027</v>
      </c>
      <c r="J351" s="231"/>
      <c r="K351" s="231"/>
    </row>
    <row r="352" spans="1:11" s="229" customFormat="1" ht="20.25" customHeight="1" outlineLevel="1" x14ac:dyDescent="0.25">
      <c r="A352" s="225" t="s">
        <v>622</v>
      </c>
      <c r="B352" s="226" t="s">
        <v>1265</v>
      </c>
      <c r="C352" s="226" t="s">
        <v>2342</v>
      </c>
      <c r="D352" s="227">
        <v>1</v>
      </c>
      <c r="E352" s="228">
        <v>1.7383999999999999</v>
      </c>
      <c r="F352" s="228"/>
      <c r="G352" s="228"/>
      <c r="I352" s="230" t="s">
        <v>2027</v>
      </c>
      <c r="J352" s="231"/>
      <c r="K352" s="231"/>
    </row>
    <row r="353" spans="1:11" s="229" customFormat="1" ht="20.25" customHeight="1" outlineLevel="1" x14ac:dyDescent="0.25">
      <c r="A353" s="225" t="s">
        <v>623</v>
      </c>
      <c r="B353" s="226" t="s">
        <v>1266</v>
      </c>
      <c r="C353" s="226" t="s">
        <v>2343</v>
      </c>
      <c r="D353" s="227">
        <v>5</v>
      </c>
      <c r="E353" s="228">
        <v>7.2645999999999997</v>
      </c>
      <c r="F353" s="228"/>
      <c r="G353" s="228"/>
      <c r="I353" s="230" t="s">
        <v>2027</v>
      </c>
      <c r="J353" s="231"/>
      <c r="K353" s="231"/>
    </row>
    <row r="354" spans="1:11" s="229" customFormat="1" ht="20.25" customHeight="1" outlineLevel="1" x14ac:dyDescent="0.25">
      <c r="A354" s="225" t="s">
        <v>624</v>
      </c>
      <c r="B354" s="226" t="s">
        <v>1267</v>
      </c>
      <c r="C354" s="226" t="s">
        <v>2344</v>
      </c>
      <c r="D354" s="227">
        <v>5</v>
      </c>
      <c r="E354" s="228">
        <v>6.9476000000000004</v>
      </c>
      <c r="F354" s="228"/>
      <c r="G354" s="228">
        <v>6.0560999999999998</v>
      </c>
      <c r="I354" s="230" t="s">
        <v>2027</v>
      </c>
      <c r="J354" s="231"/>
      <c r="K354" s="231"/>
    </row>
    <row r="355" spans="1:11" s="229" customFormat="1" ht="20.25" customHeight="1" outlineLevel="1" x14ac:dyDescent="0.25">
      <c r="A355" s="225" t="s">
        <v>625</v>
      </c>
      <c r="B355" s="226" t="s">
        <v>1268</v>
      </c>
      <c r="C355" s="226" t="s">
        <v>2345</v>
      </c>
      <c r="D355" s="227">
        <v>5</v>
      </c>
      <c r="E355" s="228">
        <v>7.4798999999999998</v>
      </c>
      <c r="F355" s="228"/>
      <c r="G355" s="228"/>
      <c r="I355" s="230" t="s">
        <v>2027</v>
      </c>
      <c r="J355" s="231"/>
      <c r="K355" s="231"/>
    </row>
    <row r="356" spans="1:11" s="229" customFormat="1" ht="20.25" customHeight="1" outlineLevel="1" x14ac:dyDescent="0.25">
      <c r="A356" s="225" t="s">
        <v>626</v>
      </c>
      <c r="B356" s="226" t="s">
        <v>1269</v>
      </c>
      <c r="C356" s="226" t="s">
        <v>2346</v>
      </c>
      <c r="D356" s="227">
        <v>5</v>
      </c>
      <c r="E356" s="228">
        <v>6.9074</v>
      </c>
      <c r="F356" s="228"/>
      <c r="G356" s="228"/>
      <c r="I356" s="230" t="s">
        <v>2027</v>
      </c>
      <c r="J356" s="231"/>
      <c r="K356" s="231"/>
    </row>
    <row r="357" spans="1:11" s="229" customFormat="1" ht="20.25" customHeight="1" outlineLevel="1" x14ac:dyDescent="0.25">
      <c r="A357" s="225" t="s">
        <v>627</v>
      </c>
      <c r="B357" s="226" t="s">
        <v>1270</v>
      </c>
      <c r="C357" s="226" t="s">
        <v>2347</v>
      </c>
      <c r="D357" s="227">
        <v>3</v>
      </c>
      <c r="E357" s="228">
        <v>8.4715000000000007</v>
      </c>
      <c r="F357" s="228"/>
      <c r="G357" s="228"/>
      <c r="I357" s="230" t="s">
        <v>2027</v>
      </c>
      <c r="J357" s="231"/>
      <c r="K357" s="231"/>
    </row>
    <row r="358" spans="1:11" s="229" customFormat="1" ht="20.25" customHeight="1" outlineLevel="1" x14ac:dyDescent="0.25">
      <c r="A358" s="225" t="s">
        <v>628</v>
      </c>
      <c r="B358" s="226" t="s">
        <v>1271</v>
      </c>
      <c r="C358" s="226" t="s">
        <v>2348</v>
      </c>
      <c r="D358" s="227">
        <v>4</v>
      </c>
      <c r="E358" s="228">
        <v>8.8097999999999992</v>
      </c>
      <c r="F358" s="228"/>
      <c r="G358" s="228"/>
      <c r="I358" s="230" t="s">
        <v>2027</v>
      </c>
      <c r="J358" s="231"/>
      <c r="K358" s="231"/>
    </row>
    <row r="359" spans="1:11" s="229" customFormat="1" ht="20.25" customHeight="1" outlineLevel="1" x14ac:dyDescent="0.25">
      <c r="A359" s="225" t="s">
        <v>629</v>
      </c>
      <c r="B359" s="226" t="s">
        <v>1272</v>
      </c>
      <c r="C359" s="226" t="s">
        <v>2349</v>
      </c>
      <c r="D359" s="227">
        <v>5</v>
      </c>
      <c r="E359" s="228">
        <v>9.7196999999999996</v>
      </c>
      <c r="F359" s="228"/>
      <c r="G359" s="228"/>
      <c r="I359" s="230" t="s">
        <v>2027</v>
      </c>
      <c r="J359" s="231"/>
      <c r="K359" s="231"/>
    </row>
    <row r="360" spans="1:11" s="229" customFormat="1" ht="20.25" customHeight="1" outlineLevel="1" x14ac:dyDescent="0.25">
      <c r="A360" s="225" t="s">
        <v>630</v>
      </c>
      <c r="B360" s="226" t="s">
        <v>1273</v>
      </c>
      <c r="C360" s="226" t="s">
        <v>2350</v>
      </c>
      <c r="D360" s="227">
        <v>1</v>
      </c>
      <c r="E360" s="228">
        <v>1.4712000000000001</v>
      </c>
      <c r="F360" s="228"/>
      <c r="G360" s="228"/>
      <c r="I360" s="230" t="s">
        <v>2027</v>
      </c>
      <c r="J360" s="231"/>
      <c r="K360" s="231"/>
    </row>
    <row r="361" spans="1:11" s="229" customFormat="1" ht="20.25" customHeight="1" outlineLevel="1" x14ac:dyDescent="0.25">
      <c r="A361" s="225" t="s">
        <v>631</v>
      </c>
      <c r="B361" s="226" t="s">
        <v>1274</v>
      </c>
      <c r="C361" s="226" t="s">
        <v>2351</v>
      </c>
      <c r="D361" s="227">
        <v>4</v>
      </c>
      <c r="E361" s="228">
        <v>7.8414999999999999</v>
      </c>
      <c r="F361" s="228"/>
      <c r="G361" s="228">
        <v>7.0164999999999997</v>
      </c>
      <c r="I361" s="230" t="s">
        <v>2027</v>
      </c>
      <c r="J361" s="231"/>
      <c r="K361" s="231"/>
    </row>
    <row r="362" spans="1:11" s="229" customFormat="1" ht="20.25" customHeight="1" outlineLevel="1" x14ac:dyDescent="0.25">
      <c r="A362" s="225" t="s">
        <v>632</v>
      </c>
      <c r="B362" s="226" t="s">
        <v>1275</v>
      </c>
      <c r="C362" s="226" t="s">
        <v>2352</v>
      </c>
      <c r="D362" s="227">
        <v>1</v>
      </c>
      <c r="E362" s="228">
        <v>2.5066999999999999</v>
      </c>
      <c r="F362" s="228"/>
      <c r="G362" s="228"/>
      <c r="I362" s="230" t="s">
        <v>2027</v>
      </c>
      <c r="J362" s="231"/>
      <c r="K362" s="231"/>
    </row>
    <row r="363" spans="1:11" s="229" customFormat="1" ht="20.25" customHeight="1" outlineLevel="1" x14ac:dyDescent="0.25">
      <c r="A363" s="225" t="s">
        <v>633</v>
      </c>
      <c r="B363" s="226" t="s">
        <v>1276</v>
      </c>
      <c r="C363" s="226" t="s">
        <v>2353</v>
      </c>
      <c r="D363" s="227">
        <v>4</v>
      </c>
      <c r="E363" s="228">
        <v>9.1143999999999998</v>
      </c>
      <c r="F363" s="228"/>
      <c r="G363" s="228"/>
      <c r="I363" s="230" t="s">
        <v>2027</v>
      </c>
      <c r="J363" s="231"/>
      <c r="K363" s="231"/>
    </row>
    <row r="364" spans="1:11" s="229" customFormat="1" ht="20.25" customHeight="1" outlineLevel="1" x14ac:dyDescent="0.25">
      <c r="A364" s="225" t="s">
        <v>634</v>
      </c>
      <c r="B364" s="226" t="s">
        <v>1277</v>
      </c>
      <c r="C364" s="226" t="s">
        <v>2354</v>
      </c>
      <c r="D364" s="227">
        <v>4</v>
      </c>
      <c r="E364" s="228">
        <v>7.2881</v>
      </c>
      <c r="F364" s="228"/>
      <c r="G364" s="228"/>
      <c r="I364" s="230" t="s">
        <v>2027</v>
      </c>
      <c r="J364" s="231"/>
      <c r="K364" s="231"/>
    </row>
    <row r="365" spans="1:11" s="229" customFormat="1" ht="20.25" customHeight="1" outlineLevel="1" x14ac:dyDescent="0.25">
      <c r="A365" s="225" t="s">
        <v>635</v>
      </c>
      <c r="B365" s="226" t="s">
        <v>1278</v>
      </c>
      <c r="C365" s="226" t="s">
        <v>2355</v>
      </c>
      <c r="D365" s="227">
        <v>4</v>
      </c>
      <c r="E365" s="228">
        <v>8.7165999999999997</v>
      </c>
      <c r="F365" s="228"/>
      <c r="G365" s="228"/>
      <c r="I365" s="230" t="s">
        <v>2027</v>
      </c>
      <c r="J365" s="231"/>
      <c r="K365" s="231"/>
    </row>
    <row r="366" spans="1:11" s="229" customFormat="1" ht="20.25" customHeight="1" outlineLevel="1" x14ac:dyDescent="0.25">
      <c r="A366" s="225" t="s">
        <v>636</v>
      </c>
      <c r="B366" s="226" t="s">
        <v>1279</v>
      </c>
      <c r="C366" s="226" t="s">
        <v>2356</v>
      </c>
      <c r="D366" s="227">
        <v>1</v>
      </c>
      <c r="E366" s="228">
        <v>3.1783999999999999</v>
      </c>
      <c r="F366" s="228"/>
      <c r="G366" s="228"/>
      <c r="I366" s="230" t="s">
        <v>2027</v>
      </c>
      <c r="J366" s="231"/>
      <c r="K366" s="231"/>
    </row>
    <row r="367" spans="1:11" s="229" customFormat="1" ht="20.25" customHeight="1" outlineLevel="1" x14ac:dyDescent="0.25">
      <c r="A367" s="225" t="s">
        <v>637</v>
      </c>
      <c r="B367" s="226" t="s">
        <v>1280</v>
      </c>
      <c r="C367" s="226" t="s">
        <v>2357</v>
      </c>
      <c r="D367" s="227">
        <v>5</v>
      </c>
      <c r="E367" s="228">
        <v>8.2127999999999997</v>
      </c>
      <c r="F367" s="228"/>
      <c r="G367" s="228"/>
      <c r="I367" s="230" t="s">
        <v>2027</v>
      </c>
      <c r="J367" s="231"/>
      <c r="K367" s="231"/>
    </row>
    <row r="368" spans="1:11" s="229" customFormat="1" ht="20.25" customHeight="1" outlineLevel="1" x14ac:dyDescent="0.25">
      <c r="A368" s="225" t="s">
        <v>638</v>
      </c>
      <c r="B368" s="226" t="s">
        <v>1281</v>
      </c>
      <c r="C368" s="226" t="s">
        <v>2358</v>
      </c>
      <c r="D368" s="227">
        <v>5</v>
      </c>
      <c r="E368" s="228">
        <v>9.3411000000000008</v>
      </c>
      <c r="F368" s="228"/>
      <c r="G368" s="228"/>
      <c r="I368" s="230" t="s">
        <v>2027</v>
      </c>
      <c r="J368" s="231"/>
      <c r="K368" s="231"/>
    </row>
    <row r="369" spans="1:11" s="229" customFormat="1" ht="20.25" customHeight="1" outlineLevel="1" x14ac:dyDescent="0.25">
      <c r="A369" s="225" t="s">
        <v>639</v>
      </c>
      <c r="B369" s="226" t="s">
        <v>1283</v>
      </c>
      <c r="C369" s="226" t="s">
        <v>2359</v>
      </c>
      <c r="D369" s="227">
        <v>1</v>
      </c>
      <c r="E369" s="228">
        <v>1.9259999999999999</v>
      </c>
      <c r="F369" s="228"/>
      <c r="G369" s="228"/>
      <c r="I369" s="230" t="s">
        <v>2027</v>
      </c>
      <c r="J369" s="231"/>
      <c r="K369" s="231"/>
    </row>
    <row r="370" spans="1:11" s="229" customFormat="1" ht="20.25" customHeight="1" outlineLevel="1" x14ac:dyDescent="0.25">
      <c r="A370" s="225" t="s">
        <v>640</v>
      </c>
      <c r="B370" s="226" t="s">
        <v>1284</v>
      </c>
      <c r="C370" s="226" t="s">
        <v>2360</v>
      </c>
      <c r="D370" s="227">
        <v>1</v>
      </c>
      <c r="E370" s="228">
        <v>2.4131</v>
      </c>
      <c r="F370" s="228"/>
      <c r="G370" s="228"/>
      <c r="I370" s="230" t="s">
        <v>2027</v>
      </c>
      <c r="J370" s="231"/>
      <c r="K370" s="231"/>
    </row>
    <row r="371" spans="1:11" s="229" customFormat="1" ht="23.25" customHeight="1" outlineLevel="1" x14ac:dyDescent="0.25">
      <c r="A371" s="225" t="s">
        <v>641</v>
      </c>
      <c r="B371" s="226" t="s">
        <v>1285</v>
      </c>
      <c r="C371" s="226" t="s">
        <v>2361</v>
      </c>
      <c r="D371" s="227">
        <v>1</v>
      </c>
      <c r="E371" s="228">
        <v>2.7330000000000001</v>
      </c>
      <c r="F371" s="228"/>
      <c r="G371" s="228"/>
      <c r="I371" s="230" t="s">
        <v>2027</v>
      </c>
      <c r="J371" s="231"/>
      <c r="K371" s="231"/>
    </row>
    <row r="372" spans="1:11" s="229" customFormat="1" ht="23.25" customHeight="1" outlineLevel="1" x14ac:dyDescent="0.25">
      <c r="A372" s="225" t="s">
        <v>642</v>
      </c>
      <c r="B372" s="226" t="s">
        <v>1286</v>
      </c>
      <c r="C372" s="226" t="s">
        <v>2362</v>
      </c>
      <c r="D372" s="227">
        <v>1</v>
      </c>
      <c r="E372" s="228">
        <v>2.3645</v>
      </c>
      <c r="F372" s="228"/>
      <c r="G372" s="228"/>
      <c r="I372" s="230" t="s">
        <v>2027</v>
      </c>
      <c r="J372" s="231"/>
      <c r="K372" s="231"/>
    </row>
    <row r="373" spans="1:11" s="229" customFormat="1" ht="20.25" customHeight="1" outlineLevel="1" x14ac:dyDescent="0.25">
      <c r="A373" s="225" t="s">
        <v>643</v>
      </c>
      <c r="B373" s="226" t="s">
        <v>1287</v>
      </c>
      <c r="C373" s="226" t="s">
        <v>2363</v>
      </c>
      <c r="D373" s="227">
        <v>1</v>
      </c>
      <c r="E373" s="228">
        <v>2.6564999999999999</v>
      </c>
      <c r="F373" s="228"/>
      <c r="G373" s="228"/>
      <c r="I373" s="230" t="s">
        <v>2027</v>
      </c>
      <c r="J373" s="231"/>
      <c r="K373" s="231"/>
    </row>
    <row r="374" spans="1:11" s="229" customFormat="1" ht="20.25" customHeight="1" outlineLevel="1" x14ac:dyDescent="0.25">
      <c r="A374" s="225" t="s">
        <v>644</v>
      </c>
      <c r="B374" s="226" t="s">
        <v>1288</v>
      </c>
      <c r="C374" s="226" t="s">
        <v>2364</v>
      </c>
      <c r="D374" s="227">
        <v>1</v>
      </c>
      <c r="E374" s="228">
        <v>3.3102</v>
      </c>
      <c r="F374" s="228"/>
      <c r="G374" s="228"/>
      <c r="I374" s="230" t="s">
        <v>2027</v>
      </c>
      <c r="J374" s="231"/>
      <c r="K374" s="231"/>
    </row>
    <row r="375" spans="1:11" s="229" customFormat="1" ht="20.25" customHeight="1" outlineLevel="1" x14ac:dyDescent="0.25">
      <c r="A375" s="225" t="s">
        <v>645</v>
      </c>
      <c r="B375" s="226" t="s">
        <v>1289</v>
      </c>
      <c r="C375" s="226" t="s">
        <v>2365</v>
      </c>
      <c r="D375" s="227">
        <v>1</v>
      </c>
      <c r="E375" s="228">
        <v>2.3555000000000001</v>
      </c>
      <c r="F375" s="228"/>
      <c r="G375" s="228"/>
      <c r="I375" s="230" t="s">
        <v>2027</v>
      </c>
      <c r="J375" s="231"/>
      <c r="K375" s="231"/>
    </row>
    <row r="376" spans="1:11" s="229" customFormat="1" ht="20.25" customHeight="1" outlineLevel="1" x14ac:dyDescent="0.25">
      <c r="A376" s="225" t="s">
        <v>646</v>
      </c>
      <c r="B376" s="226" t="s">
        <v>1290</v>
      </c>
      <c r="C376" s="226" t="s">
        <v>2366</v>
      </c>
      <c r="D376" s="227">
        <v>1</v>
      </c>
      <c r="E376" s="228">
        <v>2.8332000000000002</v>
      </c>
      <c r="F376" s="228"/>
      <c r="G376" s="228"/>
      <c r="I376" s="230" t="s">
        <v>2027</v>
      </c>
      <c r="J376" s="231"/>
      <c r="K376" s="231"/>
    </row>
    <row r="377" spans="1:11" s="229" customFormat="1" ht="20.25" customHeight="1" outlineLevel="1" x14ac:dyDescent="0.25">
      <c r="A377" s="225" t="s">
        <v>647</v>
      </c>
      <c r="B377" s="226" t="s">
        <v>1291</v>
      </c>
      <c r="C377" s="226" t="s">
        <v>2367</v>
      </c>
      <c r="D377" s="227">
        <v>1</v>
      </c>
      <c r="E377" s="228">
        <v>2.6732</v>
      </c>
      <c r="F377" s="228"/>
      <c r="G377" s="228"/>
      <c r="I377" s="230" t="s">
        <v>2027</v>
      </c>
      <c r="J377" s="231"/>
      <c r="K377" s="231"/>
    </row>
    <row r="378" spans="1:11" s="229" customFormat="1" ht="20.25" customHeight="1" outlineLevel="1" x14ac:dyDescent="0.25">
      <c r="A378" s="225" t="s">
        <v>648</v>
      </c>
      <c r="B378" s="226" t="s">
        <v>1292</v>
      </c>
      <c r="C378" s="226" t="s">
        <v>2368</v>
      </c>
      <c r="D378" s="227">
        <v>1</v>
      </c>
      <c r="E378" s="228">
        <v>1.6735</v>
      </c>
      <c r="F378" s="228"/>
      <c r="G378" s="228"/>
      <c r="I378" s="230" t="s">
        <v>2027</v>
      </c>
      <c r="J378" s="231"/>
      <c r="K378" s="231"/>
    </row>
    <row r="379" spans="1:11" s="229" customFormat="1" ht="20.25" customHeight="1" outlineLevel="1" x14ac:dyDescent="0.25">
      <c r="A379" s="225" t="s">
        <v>649</v>
      </c>
      <c r="B379" s="226" t="s">
        <v>1293</v>
      </c>
      <c r="C379" s="226" t="s">
        <v>2369</v>
      </c>
      <c r="D379" s="227">
        <v>1</v>
      </c>
      <c r="E379" s="228">
        <v>2.4691000000000001</v>
      </c>
      <c r="F379" s="228"/>
      <c r="G379" s="228"/>
      <c r="I379" s="230" t="s">
        <v>2027</v>
      </c>
      <c r="J379" s="231"/>
      <c r="K379" s="231"/>
    </row>
    <row r="380" spans="1:11" s="229" customFormat="1" ht="20.25" customHeight="1" outlineLevel="1" x14ac:dyDescent="0.25">
      <c r="A380" s="225" t="s">
        <v>650</v>
      </c>
      <c r="B380" s="226" t="s">
        <v>1295</v>
      </c>
      <c r="C380" s="226" t="s">
        <v>2370</v>
      </c>
      <c r="D380" s="227">
        <v>1</v>
      </c>
      <c r="E380" s="228">
        <v>2.8391999999999999</v>
      </c>
      <c r="F380" s="228"/>
      <c r="G380" s="228"/>
      <c r="I380" s="230" t="s">
        <v>2027</v>
      </c>
      <c r="J380" s="231"/>
      <c r="K380" s="231"/>
    </row>
    <row r="381" spans="1:11" s="229" customFormat="1" ht="20.25" customHeight="1" outlineLevel="1" x14ac:dyDescent="0.25">
      <c r="A381" s="225" t="s">
        <v>651</v>
      </c>
      <c r="B381" s="226" t="s">
        <v>1296</v>
      </c>
      <c r="C381" s="226" t="s">
        <v>2371</v>
      </c>
      <c r="D381" s="227">
        <v>1</v>
      </c>
      <c r="E381" s="228">
        <v>1.9145000000000001</v>
      </c>
      <c r="F381" s="228"/>
      <c r="G381" s="228"/>
      <c r="I381" s="230" t="s">
        <v>2027</v>
      </c>
      <c r="J381" s="231"/>
      <c r="K381" s="231"/>
    </row>
    <row r="382" spans="1:11" s="229" customFormat="1" ht="20.25" customHeight="1" outlineLevel="1" x14ac:dyDescent="0.25">
      <c r="A382" s="225" t="s">
        <v>652</v>
      </c>
      <c r="B382" s="226" t="s">
        <v>1297</v>
      </c>
      <c r="C382" s="226" t="s">
        <v>2372</v>
      </c>
      <c r="D382" s="227">
        <v>5</v>
      </c>
      <c r="E382" s="228">
        <v>7.6036000000000001</v>
      </c>
      <c r="F382" s="228"/>
      <c r="G382" s="228"/>
      <c r="I382" s="230" t="s">
        <v>2027</v>
      </c>
      <c r="J382" s="231"/>
      <c r="K382" s="231"/>
    </row>
    <row r="383" spans="1:11" s="229" customFormat="1" ht="20.25" customHeight="1" outlineLevel="1" x14ac:dyDescent="0.25">
      <c r="A383" s="225" t="s">
        <v>653</v>
      </c>
      <c r="B383" s="226" t="s">
        <v>1298</v>
      </c>
      <c r="C383" s="226" t="s">
        <v>2373</v>
      </c>
      <c r="D383" s="227">
        <v>5</v>
      </c>
      <c r="E383" s="228">
        <v>7.3017000000000003</v>
      </c>
      <c r="F383" s="228"/>
      <c r="G383" s="228">
        <v>6.6195000000000004</v>
      </c>
      <c r="I383" s="230" t="s">
        <v>2027</v>
      </c>
      <c r="J383" s="231"/>
      <c r="K383" s="231"/>
    </row>
    <row r="384" spans="1:11" s="229" customFormat="1" ht="20.25" customHeight="1" outlineLevel="1" x14ac:dyDescent="0.25">
      <c r="A384" s="225" t="s">
        <v>654</v>
      </c>
      <c r="B384" s="226" t="s">
        <v>1300</v>
      </c>
      <c r="C384" s="226" t="s">
        <v>2374</v>
      </c>
      <c r="D384" s="227">
        <v>1</v>
      </c>
      <c r="E384" s="228">
        <v>2.7141000000000002</v>
      </c>
      <c r="F384" s="228"/>
      <c r="G384" s="228"/>
      <c r="I384" s="230" t="s">
        <v>2027</v>
      </c>
      <c r="J384" s="231"/>
      <c r="K384" s="231"/>
    </row>
    <row r="385" spans="1:11" s="229" customFormat="1" ht="20.25" customHeight="1" outlineLevel="1" x14ac:dyDescent="0.25">
      <c r="A385" s="225" t="s">
        <v>655</v>
      </c>
      <c r="B385" s="226" t="s">
        <v>1302</v>
      </c>
      <c r="C385" s="226" t="s">
        <v>2375</v>
      </c>
      <c r="D385" s="227">
        <v>1</v>
      </c>
      <c r="E385" s="228">
        <v>2.0489000000000002</v>
      </c>
      <c r="F385" s="228"/>
      <c r="G385" s="228"/>
      <c r="I385" s="230" t="s">
        <v>2027</v>
      </c>
      <c r="J385" s="231"/>
      <c r="K385" s="231"/>
    </row>
    <row r="386" spans="1:11" s="229" customFormat="1" ht="20.25" customHeight="1" x14ac:dyDescent="0.25">
      <c r="A386" s="225" t="s">
        <v>656</v>
      </c>
      <c r="B386" s="226" t="s">
        <v>1303</v>
      </c>
      <c r="C386" s="226" t="s">
        <v>2376</v>
      </c>
      <c r="D386" s="227">
        <v>1</v>
      </c>
      <c r="E386" s="228">
        <v>2.5533999999999999</v>
      </c>
      <c r="F386" s="228"/>
      <c r="G386" s="228"/>
      <c r="I386" s="230" t="s">
        <v>2027</v>
      </c>
      <c r="J386" s="231"/>
      <c r="K386" s="231"/>
    </row>
    <row r="387" spans="1:11" s="229" customFormat="1" ht="20.25" customHeight="1" x14ac:dyDescent="0.25">
      <c r="A387" s="225" t="s">
        <v>657</v>
      </c>
      <c r="B387" s="226" t="s">
        <v>1305</v>
      </c>
      <c r="C387" s="226" t="s">
        <v>2377</v>
      </c>
      <c r="D387" s="227">
        <v>1</v>
      </c>
      <c r="E387" s="228">
        <v>1.6500999999999999</v>
      </c>
      <c r="F387" s="228"/>
      <c r="G387" s="228"/>
      <c r="I387" s="230" t="s">
        <v>2027</v>
      </c>
      <c r="J387" s="231"/>
      <c r="K387" s="231"/>
    </row>
    <row r="388" spans="1:11" s="229" customFormat="1" ht="20.25" customHeight="1" x14ac:dyDescent="0.25">
      <c r="A388" s="225" t="s">
        <v>658</v>
      </c>
      <c r="B388" s="226" t="s">
        <v>1307</v>
      </c>
      <c r="C388" s="226" t="s">
        <v>2378</v>
      </c>
      <c r="D388" s="227">
        <v>1</v>
      </c>
      <c r="E388" s="228">
        <v>2.4725000000000001</v>
      </c>
      <c r="F388" s="228"/>
      <c r="G388" s="228"/>
      <c r="I388" s="230" t="s">
        <v>2027</v>
      </c>
      <c r="J388" s="231"/>
      <c r="K388" s="231"/>
    </row>
    <row r="389" spans="1:11" s="229" customFormat="1" ht="20.25" customHeight="1" x14ac:dyDescent="0.25">
      <c r="A389" s="225" t="s">
        <v>659</v>
      </c>
      <c r="B389" s="226" t="s">
        <v>1308</v>
      </c>
      <c r="C389" s="226" t="s">
        <v>2379</v>
      </c>
      <c r="D389" s="227">
        <v>9</v>
      </c>
      <c r="E389" s="228">
        <v>9.0249000000000006</v>
      </c>
      <c r="F389" s="228">
        <v>10.5519</v>
      </c>
      <c r="G389" s="228"/>
      <c r="I389" s="230" t="s">
        <v>2027</v>
      </c>
      <c r="J389" s="231"/>
      <c r="K389" s="231"/>
    </row>
    <row r="390" spans="1:11" s="229" customFormat="1" ht="20.25" customHeight="1" x14ac:dyDescent="0.25">
      <c r="A390" s="225" t="s">
        <v>660</v>
      </c>
      <c r="B390" s="226" t="s">
        <v>1315</v>
      </c>
      <c r="C390" s="226" t="s">
        <v>2380</v>
      </c>
      <c r="D390" s="227">
        <v>9</v>
      </c>
      <c r="E390" s="228">
        <v>7.9656000000000002</v>
      </c>
      <c r="F390" s="228">
        <v>9.9633000000000003</v>
      </c>
      <c r="G390" s="228"/>
      <c r="I390" s="230" t="s">
        <v>2027</v>
      </c>
      <c r="J390" s="231"/>
      <c r="K390" s="231"/>
    </row>
    <row r="391" spans="1:11" s="229" customFormat="1" ht="20.25" customHeight="1" x14ac:dyDescent="0.25">
      <c r="A391" s="225" t="s">
        <v>661</v>
      </c>
      <c r="B391" s="226" t="s">
        <v>1316</v>
      </c>
      <c r="C391" s="226" t="s">
        <v>2381</v>
      </c>
      <c r="D391" s="227">
        <v>1</v>
      </c>
      <c r="E391" s="228">
        <v>1.7262</v>
      </c>
      <c r="F391" s="228"/>
      <c r="G391" s="228"/>
      <c r="I391" s="230" t="s">
        <v>2027</v>
      </c>
      <c r="J391" s="231"/>
      <c r="K391" s="231"/>
    </row>
    <row r="392" spans="1:11" s="229" customFormat="1" ht="20.25" customHeight="1" x14ac:dyDescent="0.25">
      <c r="A392" s="225" t="s">
        <v>662</v>
      </c>
      <c r="B392" s="226" t="s">
        <v>1317</v>
      </c>
      <c r="C392" s="226" t="s">
        <v>2382</v>
      </c>
      <c r="D392" s="227">
        <v>5</v>
      </c>
      <c r="E392" s="228">
        <v>8.1846999999999994</v>
      </c>
      <c r="F392" s="228"/>
      <c r="G392" s="228">
        <v>6.6917999999999997</v>
      </c>
      <c r="I392" s="230" t="s">
        <v>2027</v>
      </c>
      <c r="J392" s="231"/>
      <c r="K392" s="231"/>
    </row>
    <row r="393" spans="1:11" s="229" customFormat="1" ht="20.25" customHeight="1" x14ac:dyDescent="0.25">
      <c r="A393" s="225" t="s">
        <v>663</v>
      </c>
      <c r="B393" s="226" t="s">
        <v>1318</v>
      </c>
      <c r="C393" s="226" t="s">
        <v>2383</v>
      </c>
      <c r="D393" s="227">
        <v>7</v>
      </c>
      <c r="E393" s="228">
        <v>9.4512</v>
      </c>
      <c r="F393" s="228">
        <v>12.2547</v>
      </c>
      <c r="G393" s="228"/>
      <c r="I393" s="230" t="s">
        <v>2027</v>
      </c>
      <c r="J393" s="231"/>
      <c r="K393" s="231"/>
    </row>
    <row r="394" spans="1:11" s="229" customFormat="1" ht="20.25" customHeight="1" x14ac:dyDescent="0.25">
      <c r="A394" s="225" t="s">
        <v>664</v>
      </c>
      <c r="B394" s="226" t="s">
        <v>1319</v>
      </c>
      <c r="C394" s="226" t="s">
        <v>2384</v>
      </c>
      <c r="D394" s="227">
        <v>1</v>
      </c>
      <c r="E394" s="228">
        <v>3.0049000000000001</v>
      </c>
      <c r="F394" s="228"/>
      <c r="G394" s="228"/>
      <c r="I394" s="230" t="s">
        <v>2027</v>
      </c>
      <c r="J394" s="231"/>
      <c r="K394" s="231"/>
    </row>
    <row r="395" spans="1:11" s="229" customFormat="1" ht="20.25" customHeight="1" x14ac:dyDescent="0.25">
      <c r="A395" s="225" t="s">
        <v>665</v>
      </c>
      <c r="B395" s="226" t="s">
        <v>1320</v>
      </c>
      <c r="C395" s="226" t="s">
        <v>2385</v>
      </c>
      <c r="D395" s="227">
        <v>1</v>
      </c>
      <c r="E395" s="228">
        <v>3.5367000000000002</v>
      </c>
      <c r="F395" s="228"/>
      <c r="G395" s="228"/>
      <c r="I395" s="230" t="s">
        <v>2027</v>
      </c>
      <c r="J395" s="231"/>
      <c r="K395" s="231"/>
    </row>
    <row r="396" spans="1:11" s="229" customFormat="1" ht="20.25" customHeight="1" x14ac:dyDescent="0.25">
      <c r="A396" s="225" t="s">
        <v>666</v>
      </c>
      <c r="B396" s="226" t="s">
        <v>1322</v>
      </c>
      <c r="C396" s="226" t="s">
        <v>2386</v>
      </c>
      <c r="D396" s="227">
        <v>1</v>
      </c>
      <c r="E396" s="228">
        <v>2.4177</v>
      </c>
      <c r="F396" s="228"/>
      <c r="G396" s="228"/>
      <c r="I396" s="230" t="s">
        <v>2027</v>
      </c>
      <c r="J396" s="231"/>
      <c r="K396" s="231"/>
    </row>
    <row r="397" spans="1:11" s="229" customFormat="1" ht="20.25" customHeight="1" x14ac:dyDescent="0.25">
      <c r="A397" s="225" t="s">
        <v>667</v>
      </c>
      <c r="B397" s="226" t="s">
        <v>1323</v>
      </c>
      <c r="C397" s="226" t="s">
        <v>2387</v>
      </c>
      <c r="D397" s="227">
        <v>1</v>
      </c>
      <c r="E397" s="228">
        <v>1.5001</v>
      </c>
      <c r="F397" s="228"/>
      <c r="G397" s="228">
        <v>1.5001</v>
      </c>
      <c r="I397" s="230" t="s">
        <v>2027</v>
      </c>
      <c r="J397" s="231"/>
      <c r="K397" s="231"/>
    </row>
    <row r="398" spans="1:11" s="229" customFormat="1" ht="20.25" customHeight="1" x14ac:dyDescent="0.25">
      <c r="A398" s="225" t="s">
        <v>668</v>
      </c>
      <c r="B398" s="226" t="s">
        <v>1324</v>
      </c>
      <c r="C398" s="226" t="s">
        <v>2388</v>
      </c>
      <c r="D398" s="227">
        <v>1</v>
      </c>
      <c r="E398" s="228">
        <v>1.6183000000000001</v>
      </c>
      <c r="F398" s="228"/>
      <c r="G398" s="228">
        <v>1.6183000000000001</v>
      </c>
      <c r="I398" s="230" t="s">
        <v>2027</v>
      </c>
      <c r="J398" s="231"/>
      <c r="K398" s="231"/>
    </row>
    <row r="399" spans="1:11" s="229" customFormat="1" ht="20.25" customHeight="1" x14ac:dyDescent="0.25">
      <c r="A399" s="225" t="s">
        <v>669</v>
      </c>
      <c r="B399" s="226" t="s">
        <v>1325</v>
      </c>
      <c r="C399" s="226" t="s">
        <v>2389</v>
      </c>
      <c r="D399" s="227">
        <v>2</v>
      </c>
      <c r="E399" s="228">
        <v>7.6425999999999998</v>
      </c>
      <c r="F399" s="228"/>
      <c r="G399" s="228"/>
      <c r="I399" s="230" t="s">
        <v>2027</v>
      </c>
      <c r="J399" s="231"/>
      <c r="K399" s="231"/>
    </row>
    <row r="400" spans="1:11" s="229" customFormat="1" ht="20.25" customHeight="1" x14ac:dyDescent="0.25">
      <c r="A400" s="225" t="s">
        <v>670</v>
      </c>
      <c r="B400" s="226" t="s">
        <v>964</v>
      </c>
      <c r="C400" s="226" t="s">
        <v>2390</v>
      </c>
      <c r="D400" s="227">
        <v>5</v>
      </c>
      <c r="E400" s="228">
        <v>7.6039000000000003</v>
      </c>
      <c r="F400" s="228"/>
      <c r="G400" s="228"/>
      <c r="I400" s="230" t="s">
        <v>2027</v>
      </c>
      <c r="J400" s="231"/>
      <c r="K400" s="231"/>
    </row>
    <row r="401" spans="1:11" s="229" customFormat="1" ht="20.25" customHeight="1" x14ac:dyDescent="0.25">
      <c r="A401" s="225" t="s">
        <v>671</v>
      </c>
      <c r="B401" s="226" t="s">
        <v>963</v>
      </c>
      <c r="C401" s="226" t="s">
        <v>2391</v>
      </c>
      <c r="D401" s="227">
        <v>5</v>
      </c>
      <c r="E401" s="228">
        <v>7.5079000000000002</v>
      </c>
      <c r="F401" s="228"/>
      <c r="G401" s="228"/>
      <c r="I401" s="230" t="s">
        <v>2027</v>
      </c>
      <c r="J401" s="231"/>
      <c r="K401" s="231"/>
    </row>
    <row r="402" spans="1:11" s="229" customFormat="1" ht="20.25" customHeight="1" x14ac:dyDescent="0.25">
      <c r="A402" s="225" t="s">
        <v>672</v>
      </c>
      <c r="B402" s="226" t="s">
        <v>961</v>
      </c>
      <c r="C402" s="226" t="s">
        <v>2392</v>
      </c>
      <c r="D402" s="227">
        <v>9</v>
      </c>
      <c r="E402" s="228">
        <v>9.4048999999999996</v>
      </c>
      <c r="F402" s="228">
        <v>12.183</v>
      </c>
      <c r="G402" s="228"/>
      <c r="I402" s="230" t="s">
        <v>2027</v>
      </c>
      <c r="J402" s="231"/>
      <c r="K402" s="231"/>
    </row>
    <row r="403" spans="1:11" s="229" customFormat="1" ht="20.25" customHeight="1" x14ac:dyDescent="0.25">
      <c r="A403" s="225" t="s">
        <v>673</v>
      </c>
      <c r="B403" s="226" t="s">
        <v>880</v>
      </c>
      <c r="C403" s="226" t="s">
        <v>2393</v>
      </c>
      <c r="D403" s="227">
        <v>5</v>
      </c>
      <c r="E403" s="228">
        <v>8.1057000000000006</v>
      </c>
      <c r="F403" s="228"/>
      <c r="G403" s="228"/>
      <c r="I403" s="230" t="s">
        <v>2027</v>
      </c>
      <c r="J403" s="231"/>
      <c r="K403" s="231"/>
    </row>
    <row r="404" spans="1:11" s="229" customFormat="1" ht="20.25" customHeight="1" x14ac:dyDescent="0.25">
      <c r="A404" s="225" t="s">
        <v>674</v>
      </c>
      <c r="B404" s="226" t="s">
        <v>881</v>
      </c>
      <c r="C404" s="226" t="s">
        <v>2394</v>
      </c>
      <c r="D404" s="227">
        <v>5</v>
      </c>
      <c r="E404" s="228">
        <v>8.0395000000000003</v>
      </c>
      <c r="F404" s="228"/>
      <c r="G404" s="228">
        <v>7.5076999999999998</v>
      </c>
      <c r="I404" s="230" t="s">
        <v>2027</v>
      </c>
      <c r="J404" s="231"/>
      <c r="K404" s="231"/>
    </row>
    <row r="405" spans="1:11" s="229" customFormat="1" ht="20.25" customHeight="1" x14ac:dyDescent="0.25">
      <c r="A405" s="225" t="s">
        <v>675</v>
      </c>
      <c r="B405" s="226" t="s">
        <v>876</v>
      </c>
      <c r="C405" s="226" t="s">
        <v>2395</v>
      </c>
      <c r="D405" s="227">
        <v>5</v>
      </c>
      <c r="E405" s="228">
        <v>8.3562999999999992</v>
      </c>
      <c r="F405" s="228"/>
      <c r="G405" s="228"/>
      <c r="I405" s="230" t="s">
        <v>2027</v>
      </c>
      <c r="J405" s="231"/>
      <c r="K405" s="231"/>
    </row>
    <row r="406" spans="1:11" s="229" customFormat="1" ht="20.25" customHeight="1" x14ac:dyDescent="0.25">
      <c r="A406" s="225" t="s">
        <v>676</v>
      </c>
      <c r="B406" s="226" t="s">
        <v>884</v>
      </c>
      <c r="C406" s="226" t="s">
        <v>2396</v>
      </c>
      <c r="D406" s="227">
        <v>3</v>
      </c>
      <c r="E406" s="228">
        <v>8.2630999999999997</v>
      </c>
      <c r="F406" s="228"/>
      <c r="G406" s="228"/>
      <c r="I406" s="230" t="s">
        <v>2027</v>
      </c>
      <c r="J406" s="231"/>
      <c r="K406" s="231"/>
    </row>
    <row r="407" spans="1:11" s="229" customFormat="1" ht="20.25" customHeight="1" x14ac:dyDescent="0.25">
      <c r="A407" s="225" t="s">
        <v>677</v>
      </c>
      <c r="B407" s="226" t="s">
        <v>877</v>
      </c>
      <c r="C407" s="226" t="s">
        <v>2397</v>
      </c>
      <c r="D407" s="227">
        <v>9</v>
      </c>
      <c r="E407" s="228">
        <v>7.9519000000000002</v>
      </c>
      <c r="F407" s="228">
        <v>10.275499999999999</v>
      </c>
      <c r="G407" s="228"/>
      <c r="I407" s="230" t="s">
        <v>2027</v>
      </c>
      <c r="J407" s="231"/>
      <c r="K407" s="231"/>
    </row>
    <row r="408" spans="1:11" s="229" customFormat="1" ht="20.25" customHeight="1" x14ac:dyDescent="0.25">
      <c r="A408" s="225" t="s">
        <v>678</v>
      </c>
      <c r="B408" s="226" t="s">
        <v>883</v>
      </c>
      <c r="C408" s="226" t="s">
        <v>2398</v>
      </c>
      <c r="D408" s="227">
        <v>5</v>
      </c>
      <c r="E408" s="228">
        <v>8.1207999999999991</v>
      </c>
      <c r="F408" s="228"/>
      <c r="G408" s="228">
        <v>6.6147999999999998</v>
      </c>
      <c r="I408" s="230" t="s">
        <v>2027</v>
      </c>
      <c r="J408" s="231"/>
      <c r="K408" s="231"/>
    </row>
    <row r="409" spans="1:11" s="229" customFormat="1" ht="20.25" customHeight="1" x14ac:dyDescent="0.25">
      <c r="A409" s="225" t="s">
        <v>679</v>
      </c>
      <c r="B409" s="226" t="s">
        <v>878</v>
      </c>
      <c r="C409" s="226" t="s">
        <v>2399</v>
      </c>
      <c r="D409" s="227">
        <v>9</v>
      </c>
      <c r="E409" s="228">
        <v>8.6565999999999992</v>
      </c>
      <c r="F409" s="228">
        <v>9.9224999999999994</v>
      </c>
      <c r="G409" s="228"/>
      <c r="I409" s="230" t="s">
        <v>2027</v>
      </c>
      <c r="J409" s="231"/>
      <c r="K409" s="231"/>
    </row>
    <row r="410" spans="1:11" s="229" customFormat="1" ht="20.25" customHeight="1" x14ac:dyDescent="0.25">
      <c r="A410" s="225" t="s">
        <v>680</v>
      </c>
      <c r="B410" s="226" t="s">
        <v>879</v>
      </c>
      <c r="C410" s="226" t="s">
        <v>2400</v>
      </c>
      <c r="D410" s="227">
        <v>5</v>
      </c>
      <c r="E410" s="228">
        <v>7.8502999999999998</v>
      </c>
      <c r="F410" s="228"/>
      <c r="G410" s="228"/>
      <c r="I410" s="230" t="s">
        <v>2027</v>
      </c>
      <c r="J410" s="231"/>
      <c r="K410" s="231"/>
    </row>
    <row r="411" spans="1:11" s="229" customFormat="1" ht="20.25" customHeight="1" x14ac:dyDescent="0.25">
      <c r="A411" s="225" t="s">
        <v>681</v>
      </c>
      <c r="B411" s="226" t="s">
        <v>867</v>
      </c>
      <c r="C411" s="226" t="s">
        <v>2401</v>
      </c>
      <c r="D411" s="227">
        <v>9</v>
      </c>
      <c r="E411" s="228">
        <v>7.2187999999999999</v>
      </c>
      <c r="F411" s="228">
        <v>10.429500000000001</v>
      </c>
      <c r="G411" s="228"/>
      <c r="I411" s="230" t="s">
        <v>2027</v>
      </c>
      <c r="J411" s="231"/>
      <c r="K411" s="231"/>
    </row>
    <row r="412" spans="1:11" s="229" customFormat="1" ht="20.25" customHeight="1" x14ac:dyDescent="0.25">
      <c r="A412" s="225" t="s">
        <v>682</v>
      </c>
      <c r="B412" s="226" t="s">
        <v>868</v>
      </c>
      <c r="C412" s="226" t="s">
        <v>2402</v>
      </c>
      <c r="D412" s="227">
        <v>5</v>
      </c>
      <c r="E412" s="228">
        <v>7.4172000000000002</v>
      </c>
      <c r="F412" s="228"/>
      <c r="G412" s="228"/>
      <c r="I412" s="230" t="s">
        <v>2027</v>
      </c>
      <c r="J412" s="231"/>
      <c r="K412" s="231"/>
    </row>
    <row r="413" spans="1:11" s="229" customFormat="1" ht="20.25" customHeight="1" x14ac:dyDescent="0.25">
      <c r="A413" s="225" t="s">
        <v>683</v>
      </c>
      <c r="B413" s="226" t="s">
        <v>869</v>
      </c>
      <c r="C413" s="226" t="s">
        <v>2403</v>
      </c>
      <c r="D413" s="227">
        <v>5</v>
      </c>
      <c r="E413" s="228">
        <v>8.5626999999999995</v>
      </c>
      <c r="F413" s="228"/>
      <c r="G413" s="228"/>
      <c r="I413" s="230" t="s">
        <v>2027</v>
      </c>
      <c r="J413" s="231"/>
      <c r="K413" s="231"/>
    </row>
    <row r="414" spans="1:11" s="229" customFormat="1" ht="20.25" customHeight="1" x14ac:dyDescent="0.25">
      <c r="A414" s="225" t="s">
        <v>684</v>
      </c>
      <c r="B414" s="226" t="s">
        <v>870</v>
      </c>
      <c r="C414" s="226" t="s">
        <v>2404</v>
      </c>
      <c r="D414" s="227">
        <v>5</v>
      </c>
      <c r="E414" s="228">
        <v>7.0214999999999996</v>
      </c>
      <c r="F414" s="228"/>
      <c r="G414" s="228"/>
      <c r="I414" s="230" t="s">
        <v>2027</v>
      </c>
      <c r="J414" s="231"/>
      <c r="K414" s="231"/>
    </row>
    <row r="415" spans="1:11" s="229" customFormat="1" ht="20.25" customHeight="1" x14ac:dyDescent="0.25">
      <c r="A415" s="225" t="s">
        <v>685</v>
      </c>
      <c r="B415" s="226" t="s">
        <v>871</v>
      </c>
      <c r="C415" s="226" t="s">
        <v>2405</v>
      </c>
      <c r="D415" s="227">
        <v>5</v>
      </c>
      <c r="E415" s="228">
        <v>8.2934999999999999</v>
      </c>
      <c r="F415" s="228"/>
      <c r="G415" s="228"/>
      <c r="I415" s="230" t="s">
        <v>2027</v>
      </c>
      <c r="J415" s="231"/>
      <c r="K415" s="231"/>
    </row>
    <row r="416" spans="1:11" s="229" customFormat="1" ht="20.25" customHeight="1" x14ac:dyDescent="0.25">
      <c r="A416" s="225" t="s">
        <v>686</v>
      </c>
      <c r="B416" s="226" t="s">
        <v>882</v>
      </c>
      <c r="C416" s="226" t="s">
        <v>2406</v>
      </c>
      <c r="D416" s="227">
        <v>5</v>
      </c>
      <c r="E416" s="228">
        <v>6.5877999999999997</v>
      </c>
      <c r="F416" s="228"/>
      <c r="G416" s="228"/>
      <c r="I416" s="230" t="s">
        <v>2027</v>
      </c>
      <c r="J416" s="231"/>
      <c r="K416" s="231"/>
    </row>
    <row r="417" spans="1:11" s="229" customFormat="1" ht="20.25" customHeight="1" x14ac:dyDescent="0.25">
      <c r="A417" s="225" t="s">
        <v>687</v>
      </c>
      <c r="B417" s="226" t="s">
        <v>872</v>
      </c>
      <c r="C417" s="226" t="s">
        <v>2407</v>
      </c>
      <c r="D417" s="227">
        <v>5</v>
      </c>
      <c r="E417" s="228">
        <v>8.7231000000000005</v>
      </c>
      <c r="F417" s="228"/>
      <c r="G417" s="228"/>
      <c r="I417" s="230" t="s">
        <v>2027</v>
      </c>
      <c r="J417" s="231"/>
      <c r="K417" s="231"/>
    </row>
    <row r="418" spans="1:11" s="229" customFormat="1" ht="20.25" customHeight="1" x14ac:dyDescent="0.25">
      <c r="A418" s="225" t="s">
        <v>688</v>
      </c>
      <c r="B418" s="226" t="s">
        <v>873</v>
      </c>
      <c r="C418" s="226" t="s">
        <v>2408</v>
      </c>
      <c r="D418" s="227">
        <v>5</v>
      </c>
      <c r="E418" s="228">
        <v>8.1920999999999999</v>
      </c>
      <c r="F418" s="228"/>
      <c r="G418" s="228"/>
      <c r="I418" s="230" t="s">
        <v>2027</v>
      </c>
      <c r="J418" s="231"/>
      <c r="K418" s="231"/>
    </row>
    <row r="419" spans="1:11" s="229" customFormat="1" ht="20.25" customHeight="1" x14ac:dyDescent="0.25">
      <c r="A419" s="225" t="s">
        <v>689</v>
      </c>
      <c r="B419" s="226" t="s">
        <v>874</v>
      </c>
      <c r="C419" s="226" t="s">
        <v>2409</v>
      </c>
      <c r="D419" s="227">
        <v>5</v>
      </c>
      <c r="E419" s="228">
        <v>7.4741</v>
      </c>
      <c r="F419" s="228"/>
      <c r="G419" s="228"/>
      <c r="I419" s="230" t="s">
        <v>2027</v>
      </c>
      <c r="J419" s="231"/>
      <c r="K419" s="231"/>
    </row>
    <row r="420" spans="1:11" s="229" customFormat="1" ht="20.25" customHeight="1" x14ac:dyDescent="0.25">
      <c r="A420" s="225" t="s">
        <v>690</v>
      </c>
      <c r="B420" s="226" t="s">
        <v>875</v>
      </c>
      <c r="C420" s="226" t="s">
        <v>2410</v>
      </c>
      <c r="D420" s="227">
        <v>5</v>
      </c>
      <c r="E420" s="228">
        <v>8.0187000000000008</v>
      </c>
      <c r="F420" s="228"/>
      <c r="G420" s="228"/>
      <c r="I420" s="230" t="s">
        <v>2027</v>
      </c>
      <c r="J420" s="231"/>
      <c r="K420" s="231"/>
    </row>
    <row r="421" spans="1:11" s="229" customFormat="1" ht="20.25" customHeight="1" x14ac:dyDescent="0.25">
      <c r="A421" s="225" t="s">
        <v>691</v>
      </c>
      <c r="B421" s="226" t="s">
        <v>891</v>
      </c>
      <c r="C421" s="226" t="s">
        <v>2411</v>
      </c>
      <c r="D421" s="227">
        <v>9</v>
      </c>
      <c r="E421" s="228">
        <v>7.9847000000000001</v>
      </c>
      <c r="F421" s="228">
        <v>10.1675</v>
      </c>
      <c r="G421" s="228"/>
      <c r="I421" s="230" t="s">
        <v>2027</v>
      </c>
      <c r="J421" s="231"/>
      <c r="K421" s="231"/>
    </row>
    <row r="422" spans="1:11" s="229" customFormat="1" ht="20.25" customHeight="1" x14ac:dyDescent="0.25">
      <c r="A422" s="225" t="s">
        <v>692</v>
      </c>
      <c r="B422" s="226" t="s">
        <v>893</v>
      </c>
      <c r="C422" s="226" t="s">
        <v>2412</v>
      </c>
      <c r="D422" s="227">
        <v>9</v>
      </c>
      <c r="E422" s="228">
        <v>7.4522000000000004</v>
      </c>
      <c r="F422" s="228">
        <v>9.8903999999999996</v>
      </c>
      <c r="G422" s="228">
        <v>5.3254999999999999</v>
      </c>
      <c r="I422" s="230" t="s">
        <v>2027</v>
      </c>
      <c r="J422" s="231"/>
      <c r="K422" s="231"/>
    </row>
    <row r="423" spans="1:11" s="229" customFormat="1" ht="20.25" customHeight="1" x14ac:dyDescent="0.25">
      <c r="A423" s="225" t="s">
        <v>693</v>
      </c>
      <c r="B423" s="226" t="s">
        <v>892</v>
      </c>
      <c r="C423" s="226" t="s">
        <v>2413</v>
      </c>
      <c r="D423" s="227">
        <v>9</v>
      </c>
      <c r="E423" s="228">
        <v>6.8978000000000002</v>
      </c>
      <c r="F423" s="228">
        <v>9.5264000000000006</v>
      </c>
      <c r="G423" s="228">
        <v>5.6302000000000003</v>
      </c>
      <c r="I423" s="230" t="s">
        <v>2027</v>
      </c>
      <c r="J423" s="231"/>
      <c r="K423" s="231"/>
    </row>
    <row r="424" spans="1:11" s="229" customFormat="1" ht="20.25" customHeight="1" x14ac:dyDescent="0.25">
      <c r="A424" s="225" t="s">
        <v>694</v>
      </c>
      <c r="B424" s="226" t="s">
        <v>922</v>
      </c>
      <c r="C424" s="226" t="s">
        <v>2414</v>
      </c>
      <c r="D424" s="227">
        <v>10</v>
      </c>
      <c r="E424" s="228">
        <v>7.7488000000000001</v>
      </c>
      <c r="F424" s="228">
        <v>10.1493</v>
      </c>
      <c r="G424" s="228"/>
      <c r="I424" s="230" t="s">
        <v>2027</v>
      </c>
      <c r="J424" s="231"/>
      <c r="K424" s="231"/>
    </row>
    <row r="425" spans="1:11" s="229" customFormat="1" ht="20.25" customHeight="1" x14ac:dyDescent="0.25">
      <c r="A425" s="225" t="s">
        <v>695</v>
      </c>
      <c r="B425" s="226" t="s">
        <v>920</v>
      </c>
      <c r="C425" s="226" t="s">
        <v>2415</v>
      </c>
      <c r="D425" s="227">
        <v>10</v>
      </c>
      <c r="E425" s="228">
        <v>7.0213999999999999</v>
      </c>
      <c r="F425" s="228">
        <v>10.2127</v>
      </c>
      <c r="G425" s="228"/>
      <c r="I425" s="230" t="s">
        <v>2027</v>
      </c>
      <c r="J425" s="231"/>
      <c r="K425" s="231"/>
    </row>
    <row r="426" spans="1:11" s="229" customFormat="1" ht="20.25" customHeight="1" x14ac:dyDescent="0.25">
      <c r="A426" s="225" t="s">
        <v>696</v>
      </c>
      <c r="B426" s="226" t="s">
        <v>924</v>
      </c>
      <c r="C426" s="226" t="s">
        <v>2416</v>
      </c>
      <c r="D426" s="227">
        <v>2</v>
      </c>
      <c r="E426" s="228">
        <v>3.5771000000000002</v>
      </c>
      <c r="F426" s="228"/>
      <c r="G426" s="228"/>
      <c r="I426" s="230" t="s">
        <v>2027</v>
      </c>
      <c r="J426" s="231"/>
      <c r="K426" s="231"/>
    </row>
    <row r="427" spans="1:11" s="229" customFormat="1" ht="20.25" customHeight="1" x14ac:dyDescent="0.25">
      <c r="A427" s="225" t="s">
        <v>697</v>
      </c>
      <c r="B427" s="226" t="s">
        <v>925</v>
      </c>
      <c r="C427" s="226" t="s">
        <v>2417</v>
      </c>
      <c r="D427" s="227">
        <v>1</v>
      </c>
      <c r="E427" s="228">
        <v>2.7229999999999999</v>
      </c>
      <c r="F427" s="228"/>
      <c r="G427" s="228"/>
      <c r="I427" s="230" t="s">
        <v>2027</v>
      </c>
      <c r="J427" s="231"/>
      <c r="K427" s="231"/>
    </row>
    <row r="428" spans="1:11" s="229" customFormat="1" ht="20.25" customHeight="1" x14ac:dyDescent="0.25">
      <c r="A428" s="225" t="s">
        <v>698</v>
      </c>
      <c r="B428" s="226" t="s">
        <v>921</v>
      </c>
      <c r="C428" s="226" t="s">
        <v>2418</v>
      </c>
      <c r="D428" s="227">
        <v>1</v>
      </c>
      <c r="E428" s="228">
        <v>2.6781000000000001</v>
      </c>
      <c r="F428" s="228"/>
      <c r="G428" s="228"/>
      <c r="I428" s="230" t="s">
        <v>2027</v>
      </c>
      <c r="J428" s="231"/>
      <c r="K428" s="231"/>
    </row>
    <row r="429" spans="1:11" s="229" customFormat="1" ht="20.25" customHeight="1" x14ac:dyDescent="0.25">
      <c r="A429" s="225" t="s">
        <v>699</v>
      </c>
      <c r="B429" s="226" t="s">
        <v>923</v>
      </c>
      <c r="C429" s="226" t="s">
        <v>2419</v>
      </c>
      <c r="D429" s="227">
        <v>1</v>
      </c>
      <c r="E429" s="228">
        <v>3.14</v>
      </c>
      <c r="F429" s="228"/>
      <c r="G429" s="228"/>
      <c r="I429" s="230" t="s">
        <v>2027</v>
      </c>
      <c r="J429" s="231"/>
      <c r="K429" s="231"/>
    </row>
    <row r="430" spans="1:11" s="229" customFormat="1" ht="20.25" customHeight="1" x14ac:dyDescent="0.25">
      <c r="A430" s="225" t="s">
        <v>700</v>
      </c>
      <c r="B430" s="226" t="s">
        <v>1149</v>
      </c>
      <c r="C430" s="226" t="s">
        <v>2420</v>
      </c>
      <c r="D430" s="227">
        <v>1</v>
      </c>
      <c r="E430" s="228">
        <v>2.9485000000000001</v>
      </c>
      <c r="F430" s="228"/>
      <c r="G430" s="228"/>
      <c r="I430" s="230" t="s">
        <v>2027</v>
      </c>
      <c r="J430" s="231"/>
      <c r="K430" s="231"/>
    </row>
    <row r="431" spans="1:11" s="229" customFormat="1" ht="20.25" customHeight="1" x14ac:dyDescent="0.25">
      <c r="A431" s="225" t="s">
        <v>701</v>
      </c>
      <c r="B431" s="226" t="s">
        <v>1147</v>
      </c>
      <c r="C431" s="226" t="s">
        <v>2421</v>
      </c>
      <c r="D431" s="227">
        <v>2</v>
      </c>
      <c r="E431" s="228">
        <v>7.2476000000000003</v>
      </c>
      <c r="F431" s="228"/>
      <c r="G431" s="228"/>
      <c r="I431" s="230" t="s">
        <v>2027</v>
      </c>
      <c r="J431" s="231"/>
      <c r="K431" s="231"/>
    </row>
    <row r="432" spans="1:11" s="229" customFormat="1" ht="20.25" customHeight="1" x14ac:dyDescent="0.25">
      <c r="A432" s="225" t="s">
        <v>702</v>
      </c>
      <c r="B432" s="226" t="s">
        <v>1146</v>
      </c>
      <c r="C432" s="226" t="s">
        <v>2422</v>
      </c>
      <c r="D432" s="227">
        <v>5</v>
      </c>
      <c r="E432" s="228">
        <v>8.1693999999999996</v>
      </c>
      <c r="F432" s="228"/>
      <c r="G432" s="228"/>
      <c r="I432" s="230" t="s">
        <v>2027</v>
      </c>
      <c r="J432" s="231"/>
      <c r="K432" s="231"/>
    </row>
    <row r="433" spans="1:11" s="229" customFormat="1" ht="20.25" customHeight="1" x14ac:dyDescent="0.25">
      <c r="A433" s="225" t="s">
        <v>703</v>
      </c>
      <c r="B433" s="226" t="s">
        <v>1143</v>
      </c>
      <c r="C433" s="226" t="s">
        <v>2423</v>
      </c>
      <c r="D433" s="227">
        <v>1</v>
      </c>
      <c r="E433" s="228">
        <v>2.2383999999999999</v>
      </c>
      <c r="F433" s="228"/>
      <c r="G433" s="228"/>
      <c r="I433" s="230" t="s">
        <v>2027</v>
      </c>
      <c r="J433" s="231"/>
      <c r="K433" s="231"/>
    </row>
    <row r="434" spans="1:11" s="229" customFormat="1" ht="20.25" customHeight="1" x14ac:dyDescent="0.25">
      <c r="A434" s="225" t="s">
        <v>704</v>
      </c>
      <c r="B434" s="226" t="s">
        <v>1150</v>
      </c>
      <c r="C434" s="226" t="s">
        <v>2424</v>
      </c>
      <c r="D434" s="227">
        <v>1</v>
      </c>
      <c r="E434" s="228">
        <v>3.1459999999999999</v>
      </c>
      <c r="F434" s="228"/>
      <c r="G434" s="228"/>
      <c r="I434" s="230" t="s">
        <v>2027</v>
      </c>
      <c r="J434" s="231"/>
      <c r="K434" s="231"/>
    </row>
    <row r="435" spans="1:11" s="229" customFormat="1" ht="20.25" customHeight="1" x14ac:dyDescent="0.25">
      <c r="A435" s="225" t="s">
        <v>705</v>
      </c>
      <c r="B435" s="226" t="s">
        <v>1151</v>
      </c>
      <c r="C435" s="226" t="s">
        <v>2425</v>
      </c>
      <c r="D435" s="227">
        <v>2</v>
      </c>
      <c r="E435" s="228">
        <v>7.9752999999999998</v>
      </c>
      <c r="F435" s="228"/>
      <c r="G435" s="228"/>
      <c r="I435" s="230" t="s">
        <v>2027</v>
      </c>
      <c r="J435" s="231"/>
      <c r="K435" s="231"/>
    </row>
    <row r="436" spans="1:11" s="229" customFormat="1" ht="20.25" customHeight="1" x14ac:dyDescent="0.25">
      <c r="A436" s="225" t="s">
        <v>706</v>
      </c>
      <c r="B436" s="226" t="s">
        <v>1148</v>
      </c>
      <c r="C436" s="226" t="s">
        <v>2426</v>
      </c>
      <c r="D436" s="227">
        <v>3</v>
      </c>
      <c r="E436" s="228">
        <v>6.7666000000000004</v>
      </c>
      <c r="F436" s="228"/>
      <c r="G436" s="228"/>
      <c r="I436" s="230" t="s">
        <v>2027</v>
      </c>
      <c r="J436" s="231"/>
      <c r="K436" s="231"/>
    </row>
    <row r="437" spans="1:11" s="229" customFormat="1" ht="20.25" customHeight="1" x14ac:dyDescent="0.25">
      <c r="A437" s="225" t="s">
        <v>707</v>
      </c>
      <c r="B437" s="226" t="s">
        <v>1145</v>
      </c>
      <c r="C437" s="226" t="s">
        <v>2427</v>
      </c>
      <c r="D437" s="227">
        <v>10</v>
      </c>
      <c r="E437" s="228">
        <v>5.1718000000000002</v>
      </c>
      <c r="F437" s="228">
        <v>7.5406000000000004</v>
      </c>
      <c r="G437" s="228"/>
      <c r="I437" s="230" t="s">
        <v>2027</v>
      </c>
      <c r="J437" s="231"/>
      <c r="K437" s="231"/>
    </row>
    <row r="438" spans="1:11" s="229" customFormat="1" ht="20.25" customHeight="1" x14ac:dyDescent="0.25">
      <c r="A438" s="225" t="s">
        <v>708</v>
      </c>
      <c r="B438" s="226" t="s">
        <v>1144</v>
      </c>
      <c r="C438" s="226" t="s">
        <v>2428</v>
      </c>
      <c r="D438" s="227">
        <v>10</v>
      </c>
      <c r="E438" s="228">
        <v>5.3963999999999999</v>
      </c>
      <c r="F438" s="228">
        <v>7.5278999999999998</v>
      </c>
      <c r="G438" s="228">
        <v>4.2575000000000003</v>
      </c>
      <c r="I438" s="230" t="s">
        <v>2027</v>
      </c>
      <c r="J438" s="231"/>
      <c r="K438" s="231"/>
    </row>
    <row r="439" spans="1:11" s="229" customFormat="1" ht="20.25" customHeight="1" x14ac:dyDescent="0.25">
      <c r="A439" s="225" t="s">
        <v>709</v>
      </c>
      <c r="B439" s="226" t="s">
        <v>1142</v>
      </c>
      <c r="C439" s="226" t="s">
        <v>2429</v>
      </c>
      <c r="D439" s="227">
        <v>10</v>
      </c>
      <c r="E439" s="228">
        <v>5.5822000000000003</v>
      </c>
      <c r="F439" s="228">
        <v>7.6489000000000003</v>
      </c>
      <c r="G439" s="228"/>
      <c r="I439" s="230" t="s">
        <v>2027</v>
      </c>
      <c r="J439" s="231"/>
      <c r="K439" s="231"/>
    </row>
    <row r="440" spans="1:11" s="229" customFormat="1" ht="20.25" customHeight="1" x14ac:dyDescent="0.25">
      <c r="A440" s="225" t="s">
        <v>710</v>
      </c>
      <c r="B440" s="226" t="s">
        <v>1260</v>
      </c>
      <c r="C440" s="226" t="s">
        <v>2430</v>
      </c>
      <c r="D440" s="227">
        <v>2</v>
      </c>
      <c r="E440" s="228">
        <v>6.7327000000000004</v>
      </c>
      <c r="F440" s="228"/>
      <c r="G440" s="228"/>
      <c r="I440" s="230" t="s">
        <v>2027</v>
      </c>
      <c r="J440" s="231"/>
      <c r="K440" s="231"/>
    </row>
    <row r="441" spans="1:11" s="229" customFormat="1" ht="20.25" customHeight="1" x14ac:dyDescent="0.25">
      <c r="A441" s="225" t="s">
        <v>711</v>
      </c>
      <c r="B441" s="226" t="s">
        <v>1252</v>
      </c>
      <c r="C441" s="226" t="s">
        <v>2431</v>
      </c>
      <c r="D441" s="227">
        <v>5</v>
      </c>
      <c r="E441" s="228">
        <v>8.1706000000000003</v>
      </c>
      <c r="F441" s="228"/>
      <c r="G441" s="228"/>
      <c r="I441" s="230" t="s">
        <v>2027</v>
      </c>
      <c r="J441" s="231"/>
      <c r="K441" s="231"/>
    </row>
    <row r="442" spans="1:11" s="229" customFormat="1" ht="20.25" customHeight="1" x14ac:dyDescent="0.25">
      <c r="A442" s="225" t="s">
        <v>712</v>
      </c>
      <c r="B442" s="226" t="s">
        <v>1253</v>
      </c>
      <c r="C442" s="226" t="s">
        <v>2432</v>
      </c>
      <c r="D442" s="227">
        <v>5</v>
      </c>
      <c r="E442" s="228">
        <v>7.6318999999999999</v>
      </c>
      <c r="F442" s="228"/>
      <c r="G442" s="228"/>
      <c r="I442" s="230" t="s">
        <v>2027</v>
      </c>
      <c r="J442" s="231"/>
      <c r="K442" s="231"/>
    </row>
    <row r="443" spans="1:11" s="229" customFormat="1" ht="20.25" customHeight="1" x14ac:dyDescent="0.25">
      <c r="A443" s="225" t="s">
        <v>713</v>
      </c>
      <c r="B443" s="226" t="s">
        <v>1254</v>
      </c>
      <c r="C443" s="226" t="s">
        <v>2433</v>
      </c>
      <c r="D443" s="227">
        <v>5</v>
      </c>
      <c r="E443" s="228">
        <v>6.7629000000000001</v>
      </c>
      <c r="F443" s="228"/>
      <c r="G443" s="228"/>
      <c r="I443" s="230" t="s">
        <v>2027</v>
      </c>
      <c r="J443" s="231"/>
      <c r="K443" s="231"/>
    </row>
    <row r="444" spans="1:11" s="229" customFormat="1" ht="20.25" customHeight="1" x14ac:dyDescent="0.25">
      <c r="A444" s="225" t="s">
        <v>714</v>
      </c>
      <c r="B444" s="226" t="s">
        <v>1255</v>
      </c>
      <c r="C444" s="226" t="s">
        <v>2434</v>
      </c>
      <c r="D444" s="227">
        <v>9</v>
      </c>
      <c r="E444" s="228">
        <v>7.7887000000000004</v>
      </c>
      <c r="F444" s="228">
        <v>10.189</v>
      </c>
      <c r="G444" s="228">
        <v>5.6215000000000002</v>
      </c>
      <c r="I444" s="230" t="s">
        <v>2027</v>
      </c>
      <c r="J444" s="231"/>
      <c r="K444" s="231"/>
    </row>
    <row r="445" spans="1:11" s="229" customFormat="1" ht="20.25" customHeight="1" x14ac:dyDescent="0.25">
      <c r="A445" s="225" t="s">
        <v>715</v>
      </c>
      <c r="B445" s="226" t="s">
        <v>1256</v>
      </c>
      <c r="C445" s="226" t="s">
        <v>2435</v>
      </c>
      <c r="D445" s="227">
        <v>9</v>
      </c>
      <c r="E445" s="228">
        <v>7.9192</v>
      </c>
      <c r="F445" s="228">
        <v>10.1877</v>
      </c>
      <c r="G445" s="228"/>
      <c r="I445" s="230" t="s">
        <v>2027</v>
      </c>
      <c r="J445" s="231"/>
      <c r="K445" s="231"/>
    </row>
    <row r="446" spans="1:11" s="229" customFormat="1" ht="20.25" customHeight="1" x14ac:dyDescent="0.25">
      <c r="A446" s="225" t="s">
        <v>716</v>
      </c>
      <c r="B446" s="226" t="s">
        <v>1235</v>
      </c>
      <c r="C446" s="226" t="s">
        <v>2436</v>
      </c>
      <c r="D446" s="227">
        <v>9</v>
      </c>
      <c r="E446" s="228">
        <v>8.0367999999999995</v>
      </c>
      <c r="F446" s="228">
        <v>11.159800000000001</v>
      </c>
      <c r="G446" s="228">
        <v>6.9105999999999996</v>
      </c>
      <c r="I446" s="230" t="s">
        <v>2027</v>
      </c>
      <c r="J446" s="231"/>
      <c r="K446" s="231"/>
    </row>
    <row r="447" spans="1:11" s="229" customFormat="1" ht="20.25" customHeight="1" x14ac:dyDescent="0.25">
      <c r="A447" s="225" t="s">
        <v>717</v>
      </c>
      <c r="B447" s="226" t="s">
        <v>1236</v>
      </c>
      <c r="C447" s="226" t="s">
        <v>2437</v>
      </c>
      <c r="D447" s="227">
        <v>9</v>
      </c>
      <c r="E447" s="228">
        <v>7.8856000000000002</v>
      </c>
      <c r="F447" s="228">
        <v>10.644299999999999</v>
      </c>
      <c r="G447" s="228"/>
      <c r="I447" s="230" t="s">
        <v>2027</v>
      </c>
      <c r="J447" s="231"/>
      <c r="K447" s="231"/>
    </row>
    <row r="448" spans="1:11" s="229" customFormat="1" ht="20.25" customHeight="1" x14ac:dyDescent="0.25">
      <c r="A448" s="225" t="s">
        <v>718</v>
      </c>
      <c r="B448" s="226" t="s">
        <v>1237</v>
      </c>
      <c r="C448" s="226" t="s">
        <v>2438</v>
      </c>
      <c r="D448" s="227">
        <v>5</v>
      </c>
      <c r="E448" s="228">
        <v>6.7980999999999998</v>
      </c>
      <c r="F448" s="228"/>
      <c r="G448" s="228"/>
      <c r="I448" s="230" t="s">
        <v>2027</v>
      </c>
      <c r="J448" s="231"/>
      <c r="K448" s="231"/>
    </row>
    <row r="449" spans="1:11" s="229" customFormat="1" ht="20.25" customHeight="1" x14ac:dyDescent="0.25">
      <c r="A449" s="225" t="s">
        <v>719</v>
      </c>
      <c r="B449" s="226" t="s">
        <v>1238</v>
      </c>
      <c r="C449" s="226" t="s">
        <v>2439</v>
      </c>
      <c r="D449" s="227">
        <v>5</v>
      </c>
      <c r="E449" s="228">
        <v>7.7553999999999998</v>
      </c>
      <c r="F449" s="228"/>
      <c r="G449" s="228"/>
      <c r="I449" s="230" t="s">
        <v>2027</v>
      </c>
      <c r="J449" s="231"/>
      <c r="K449" s="231"/>
    </row>
    <row r="450" spans="1:11" s="229" customFormat="1" ht="20.25" customHeight="1" x14ac:dyDescent="0.25">
      <c r="A450" s="225" t="s">
        <v>720</v>
      </c>
      <c r="B450" s="226" t="s">
        <v>1261</v>
      </c>
      <c r="C450" s="226" t="s">
        <v>2440</v>
      </c>
      <c r="D450" s="227">
        <v>3</v>
      </c>
      <c r="E450" s="228">
        <v>9.0336999999999996</v>
      </c>
      <c r="F450" s="228"/>
      <c r="G450" s="228"/>
      <c r="I450" s="230" t="s">
        <v>2027</v>
      </c>
      <c r="J450" s="231"/>
      <c r="K450" s="231"/>
    </row>
    <row r="451" spans="1:11" s="229" customFormat="1" ht="20.25" customHeight="1" x14ac:dyDescent="0.25">
      <c r="A451" s="225" t="s">
        <v>721</v>
      </c>
      <c r="B451" s="226" t="s">
        <v>1239</v>
      </c>
      <c r="C451" s="226" t="s">
        <v>2441</v>
      </c>
      <c r="D451" s="227">
        <v>8</v>
      </c>
      <c r="E451" s="228">
        <v>7.3451000000000004</v>
      </c>
      <c r="F451" s="228">
        <v>9.6445000000000007</v>
      </c>
      <c r="G451" s="228">
        <v>5.6017000000000001</v>
      </c>
      <c r="I451" s="230" t="s">
        <v>2027</v>
      </c>
      <c r="J451" s="231"/>
      <c r="K451" s="231"/>
    </row>
    <row r="452" spans="1:11" s="229" customFormat="1" ht="20.25" customHeight="1" x14ac:dyDescent="0.25">
      <c r="A452" s="225" t="s">
        <v>722</v>
      </c>
      <c r="B452" s="226" t="s">
        <v>1240</v>
      </c>
      <c r="C452" s="226" t="s">
        <v>2442</v>
      </c>
      <c r="D452" s="227">
        <v>13</v>
      </c>
      <c r="E452" s="228">
        <v>8.0111000000000008</v>
      </c>
      <c r="F452" s="228">
        <v>11.039099999999999</v>
      </c>
      <c r="G452" s="228"/>
      <c r="I452" s="230" t="s">
        <v>2027</v>
      </c>
      <c r="J452" s="231"/>
      <c r="K452" s="231"/>
    </row>
    <row r="453" spans="1:11" s="229" customFormat="1" ht="20.25" customHeight="1" x14ac:dyDescent="0.25">
      <c r="A453" s="225" t="s">
        <v>723</v>
      </c>
      <c r="B453" s="226" t="s">
        <v>1241</v>
      </c>
      <c r="C453" s="226" t="s">
        <v>2443</v>
      </c>
      <c r="D453" s="227">
        <v>5</v>
      </c>
      <c r="E453" s="228">
        <v>7.3613999999999997</v>
      </c>
      <c r="F453" s="228"/>
      <c r="G453" s="228">
        <v>5.5239000000000003</v>
      </c>
      <c r="I453" s="230" t="s">
        <v>2027</v>
      </c>
      <c r="J453" s="231"/>
      <c r="K453" s="231"/>
    </row>
    <row r="454" spans="1:11" s="229" customFormat="1" ht="20.25" customHeight="1" x14ac:dyDescent="0.25">
      <c r="A454" s="225" t="s">
        <v>724</v>
      </c>
      <c r="B454" s="226" t="s">
        <v>1242</v>
      </c>
      <c r="C454" s="226" t="s">
        <v>2444</v>
      </c>
      <c r="D454" s="227">
        <v>5</v>
      </c>
      <c r="E454" s="228">
        <v>8.7349999999999994</v>
      </c>
      <c r="F454" s="228"/>
      <c r="G454" s="228">
        <v>7.7333999999999996</v>
      </c>
      <c r="I454" s="230" t="s">
        <v>2027</v>
      </c>
      <c r="J454" s="231"/>
      <c r="K454" s="231"/>
    </row>
    <row r="455" spans="1:11" s="229" customFormat="1" ht="20.25" customHeight="1" x14ac:dyDescent="0.25">
      <c r="A455" s="225" t="s">
        <v>725</v>
      </c>
      <c r="B455" s="226" t="s">
        <v>1262</v>
      </c>
      <c r="C455" s="226" t="s">
        <v>2445</v>
      </c>
      <c r="D455" s="227">
        <v>4</v>
      </c>
      <c r="E455" s="228">
        <v>7.4702999999999999</v>
      </c>
      <c r="F455" s="228"/>
      <c r="G455" s="228">
        <v>5.6456</v>
      </c>
      <c r="I455" s="230" t="s">
        <v>2027</v>
      </c>
      <c r="J455" s="231"/>
      <c r="K455" s="231"/>
    </row>
    <row r="456" spans="1:11" s="229" customFormat="1" ht="20.25" customHeight="1" x14ac:dyDescent="0.25">
      <c r="A456" s="225" t="s">
        <v>726</v>
      </c>
      <c r="B456" s="226" t="s">
        <v>1243</v>
      </c>
      <c r="C456" s="226" t="s">
        <v>2446</v>
      </c>
      <c r="D456" s="227">
        <v>2</v>
      </c>
      <c r="E456" s="228">
        <v>7.8872</v>
      </c>
      <c r="F456" s="228"/>
      <c r="G456" s="228"/>
      <c r="I456" s="230" t="s">
        <v>2027</v>
      </c>
      <c r="J456" s="231"/>
      <c r="K456" s="231"/>
    </row>
    <row r="457" spans="1:11" s="229" customFormat="1" ht="20.25" customHeight="1" x14ac:dyDescent="0.25">
      <c r="A457" s="225" t="s">
        <v>2447</v>
      </c>
      <c r="B457" s="226" t="s">
        <v>1244</v>
      </c>
      <c r="C457" s="226" t="s">
        <v>2448</v>
      </c>
      <c r="D457" s="227">
        <v>5</v>
      </c>
      <c r="E457" s="228">
        <v>7.8531000000000004</v>
      </c>
      <c r="F457" s="228"/>
      <c r="G457" s="228">
        <v>6.4053000000000004</v>
      </c>
      <c r="I457" s="230" t="s">
        <v>2027</v>
      </c>
      <c r="J457" s="231"/>
      <c r="K457" s="231"/>
    </row>
    <row r="458" spans="1:11" s="229" customFormat="1" ht="20.25" customHeight="1" x14ac:dyDescent="0.25">
      <c r="A458" s="225" t="s">
        <v>419</v>
      </c>
      <c r="B458" s="226" t="s">
        <v>1245</v>
      </c>
      <c r="C458" s="226" t="s">
        <v>2449</v>
      </c>
      <c r="D458" s="227">
        <v>2</v>
      </c>
      <c r="E458" s="228">
        <v>7.6105999999999998</v>
      </c>
      <c r="F458" s="228"/>
      <c r="G458" s="228"/>
      <c r="I458" s="230" t="s">
        <v>2027</v>
      </c>
      <c r="J458" s="231"/>
      <c r="K458" s="231"/>
    </row>
    <row r="459" spans="1:11" s="229" customFormat="1" ht="20.25" customHeight="1" x14ac:dyDescent="0.25">
      <c r="A459" s="225" t="s">
        <v>420</v>
      </c>
      <c r="B459" s="226" t="s">
        <v>1263</v>
      </c>
      <c r="C459" s="226" t="s">
        <v>2450</v>
      </c>
      <c r="D459" s="227">
        <v>4</v>
      </c>
      <c r="E459" s="228">
        <v>7.6885000000000003</v>
      </c>
      <c r="F459" s="228"/>
      <c r="G459" s="228">
        <v>6.2100999999999997</v>
      </c>
      <c r="I459" s="230" t="s">
        <v>2027</v>
      </c>
      <c r="J459" s="231"/>
      <c r="K459" s="231"/>
    </row>
    <row r="460" spans="1:11" s="229" customFormat="1" ht="20.25" customHeight="1" x14ac:dyDescent="0.25">
      <c r="A460" s="225" t="s">
        <v>421</v>
      </c>
      <c r="B460" s="226" t="s">
        <v>1246</v>
      </c>
      <c r="C460" s="226" t="s">
        <v>2451</v>
      </c>
      <c r="D460" s="227">
        <v>2</v>
      </c>
      <c r="E460" s="228">
        <v>8.1225000000000005</v>
      </c>
      <c r="F460" s="228"/>
      <c r="G460" s="228"/>
      <c r="I460" s="230" t="s">
        <v>2027</v>
      </c>
      <c r="J460" s="231"/>
      <c r="K460" s="231"/>
    </row>
    <row r="461" spans="1:11" s="229" customFormat="1" ht="20.25" customHeight="1" x14ac:dyDescent="0.25">
      <c r="A461" s="225" t="s">
        <v>422</v>
      </c>
      <c r="B461" s="226" t="s">
        <v>1258</v>
      </c>
      <c r="C461" s="226" t="s">
        <v>2452</v>
      </c>
      <c r="D461" s="227">
        <v>5</v>
      </c>
      <c r="E461" s="228">
        <v>8.6207999999999991</v>
      </c>
      <c r="F461" s="228"/>
      <c r="G461" s="228">
        <v>8.0300999999999991</v>
      </c>
      <c r="I461" s="230" t="s">
        <v>2027</v>
      </c>
      <c r="J461" s="231"/>
      <c r="K461" s="231"/>
    </row>
    <row r="462" spans="1:11" s="229" customFormat="1" ht="20.25" customHeight="1" x14ac:dyDescent="0.25">
      <c r="A462" s="225" t="s">
        <v>423</v>
      </c>
      <c r="B462" s="226" t="s">
        <v>1247</v>
      </c>
      <c r="C462" s="226" t="s">
        <v>2453</v>
      </c>
      <c r="D462" s="227">
        <v>9</v>
      </c>
      <c r="E462" s="228">
        <v>9.0688999999999993</v>
      </c>
      <c r="F462" s="228">
        <v>10.543100000000001</v>
      </c>
      <c r="G462" s="228"/>
      <c r="I462" s="230" t="s">
        <v>2027</v>
      </c>
      <c r="J462" s="231"/>
      <c r="K462" s="231"/>
    </row>
    <row r="463" spans="1:11" s="229" customFormat="1" ht="20.25" customHeight="1" x14ac:dyDescent="0.25">
      <c r="A463" s="225" t="s">
        <v>2454</v>
      </c>
      <c r="B463" s="226" t="s">
        <v>1259</v>
      </c>
      <c r="C463" s="226" t="s">
        <v>2455</v>
      </c>
      <c r="D463" s="227">
        <v>5</v>
      </c>
      <c r="E463" s="228">
        <v>8.4933999999999994</v>
      </c>
      <c r="F463" s="228"/>
      <c r="G463" s="228"/>
      <c r="I463" s="230" t="s">
        <v>2027</v>
      </c>
      <c r="J463" s="231"/>
      <c r="K463" s="231"/>
    </row>
    <row r="464" spans="1:11" s="229" customFormat="1" ht="20.25" customHeight="1" x14ac:dyDescent="0.25">
      <c r="A464" s="225" t="s">
        <v>2456</v>
      </c>
      <c r="B464" s="226" t="s">
        <v>1248</v>
      </c>
      <c r="C464" s="226" t="s">
        <v>2457</v>
      </c>
      <c r="D464" s="227">
        <v>2</v>
      </c>
      <c r="E464" s="228">
        <v>8.3003999999999998</v>
      </c>
      <c r="F464" s="228"/>
      <c r="G464" s="228"/>
      <c r="I464" s="230" t="s">
        <v>2027</v>
      </c>
      <c r="J464" s="231"/>
      <c r="K464" s="231"/>
    </row>
    <row r="465" spans="1:11" s="229" customFormat="1" ht="20.25" customHeight="1" x14ac:dyDescent="0.25">
      <c r="A465" s="225" t="s">
        <v>2458</v>
      </c>
      <c r="B465" s="226" t="s">
        <v>1249</v>
      </c>
      <c r="C465" s="226" t="s">
        <v>2459</v>
      </c>
      <c r="D465" s="227">
        <v>2</v>
      </c>
      <c r="E465" s="228">
        <v>8.0892999999999997</v>
      </c>
      <c r="F465" s="228"/>
      <c r="G465" s="228"/>
      <c r="I465" s="230" t="s">
        <v>2027</v>
      </c>
      <c r="J465" s="231"/>
      <c r="K465" s="231"/>
    </row>
    <row r="466" spans="1:11" s="229" customFormat="1" ht="20.25" customHeight="1" x14ac:dyDescent="0.25">
      <c r="A466" s="225" t="s">
        <v>2460</v>
      </c>
      <c r="B466" s="226" t="s">
        <v>1250</v>
      </c>
      <c r="C466" s="226" t="s">
        <v>2461</v>
      </c>
      <c r="D466" s="227">
        <v>5</v>
      </c>
      <c r="E466" s="228">
        <v>6.8487</v>
      </c>
      <c r="F466" s="228"/>
      <c r="G466" s="228"/>
      <c r="I466" s="230" t="s">
        <v>2027</v>
      </c>
      <c r="J466" s="231"/>
      <c r="K466" s="231"/>
    </row>
    <row r="467" spans="1:11" s="229" customFormat="1" ht="20.25" customHeight="1" x14ac:dyDescent="0.25">
      <c r="A467" s="225" t="s">
        <v>2462</v>
      </c>
      <c r="B467" s="226" t="s">
        <v>1251</v>
      </c>
      <c r="C467" s="226" t="s">
        <v>2463</v>
      </c>
      <c r="D467" s="227">
        <v>5</v>
      </c>
      <c r="E467" s="228">
        <v>7.0597000000000003</v>
      </c>
      <c r="F467" s="228"/>
      <c r="G467" s="228">
        <v>6.1417000000000002</v>
      </c>
      <c r="I467" s="230" t="s">
        <v>2027</v>
      </c>
      <c r="J467" s="231"/>
      <c r="K467" s="231"/>
    </row>
    <row r="468" spans="1:11" s="229" customFormat="1" ht="20.25" customHeight="1" x14ac:dyDescent="0.25">
      <c r="A468" s="225" t="s">
        <v>2464</v>
      </c>
      <c r="B468" s="226" t="s">
        <v>1257</v>
      </c>
      <c r="C468" s="226" t="s">
        <v>2465</v>
      </c>
      <c r="D468" s="227">
        <v>5</v>
      </c>
      <c r="E468" s="228">
        <v>6.2469999999999999</v>
      </c>
      <c r="F468" s="228"/>
      <c r="G468" s="228">
        <v>5.4881000000000002</v>
      </c>
      <c r="I468" s="230" t="s">
        <v>2027</v>
      </c>
      <c r="J468" s="231"/>
      <c r="K468" s="231"/>
    </row>
    <row r="469" spans="1:11" s="229" customFormat="1" ht="20.25" customHeight="1" x14ac:dyDescent="0.25">
      <c r="A469" s="225" t="s">
        <v>2466</v>
      </c>
      <c r="B469" s="226" t="s">
        <v>1310</v>
      </c>
      <c r="C469" s="226" t="s">
        <v>2467</v>
      </c>
      <c r="D469" s="227">
        <v>10</v>
      </c>
      <c r="E469" s="228">
        <v>8.3756000000000004</v>
      </c>
      <c r="F469" s="228">
        <v>10.344799999999999</v>
      </c>
      <c r="G469" s="228"/>
      <c r="I469" s="230" t="s">
        <v>2027</v>
      </c>
      <c r="J469" s="231"/>
      <c r="K469" s="231"/>
    </row>
    <row r="470" spans="1:11" s="229" customFormat="1" ht="20.25" customHeight="1" x14ac:dyDescent="0.25">
      <c r="A470" s="225" t="s">
        <v>2468</v>
      </c>
      <c r="B470" s="226" t="s">
        <v>1312</v>
      </c>
      <c r="C470" s="226" t="s">
        <v>2469</v>
      </c>
      <c r="D470" s="227">
        <v>9</v>
      </c>
      <c r="E470" s="228">
        <v>6.2595999999999998</v>
      </c>
      <c r="F470" s="228">
        <v>9.9479000000000006</v>
      </c>
      <c r="G470" s="228"/>
      <c r="I470" s="230" t="s">
        <v>2027</v>
      </c>
      <c r="J470" s="231"/>
      <c r="K470" s="231"/>
    </row>
    <row r="471" spans="1:11" s="229" customFormat="1" ht="20.25" customHeight="1" x14ac:dyDescent="0.25">
      <c r="A471" s="225" t="s">
        <v>2470</v>
      </c>
      <c r="B471" s="226" t="s">
        <v>1311</v>
      </c>
      <c r="C471" s="226" t="s">
        <v>2471</v>
      </c>
      <c r="D471" s="227">
        <v>9</v>
      </c>
      <c r="E471" s="228">
        <v>5.6539999999999999</v>
      </c>
      <c r="F471" s="228">
        <v>9.8332999999999995</v>
      </c>
      <c r="G471" s="228">
        <v>4.4203000000000001</v>
      </c>
      <c r="I471" s="230" t="s">
        <v>2027</v>
      </c>
      <c r="J471" s="231"/>
      <c r="K471" s="231"/>
    </row>
    <row r="472" spans="1:11" s="229" customFormat="1" ht="20.25" customHeight="1" x14ac:dyDescent="0.25">
      <c r="A472" s="225" t="s">
        <v>2472</v>
      </c>
      <c r="B472" s="226" t="s">
        <v>1313</v>
      </c>
      <c r="C472" s="226" t="s">
        <v>2473</v>
      </c>
      <c r="D472" s="227">
        <v>9</v>
      </c>
      <c r="E472" s="228">
        <v>7.9103000000000003</v>
      </c>
      <c r="F472" s="228">
        <v>11.323399999999999</v>
      </c>
      <c r="G472" s="228"/>
      <c r="I472" s="230" t="s">
        <v>2027</v>
      </c>
      <c r="J472" s="231"/>
      <c r="K472" s="231"/>
    </row>
    <row r="473" spans="1:11" s="229" customFormat="1" ht="20.25" customHeight="1" x14ac:dyDescent="0.25">
      <c r="A473" s="225" t="s">
        <v>2474</v>
      </c>
      <c r="B473" s="226" t="s">
        <v>1314</v>
      </c>
      <c r="C473" s="226" t="s">
        <v>2475</v>
      </c>
      <c r="D473" s="227">
        <v>9</v>
      </c>
      <c r="E473" s="228">
        <v>7.9088000000000003</v>
      </c>
      <c r="F473" s="228">
        <v>10.750500000000001</v>
      </c>
      <c r="G473" s="228"/>
      <c r="I473" s="230" t="s">
        <v>2027</v>
      </c>
      <c r="J473" s="231"/>
      <c r="K473" s="231"/>
    </row>
    <row r="474" spans="1:11" s="229" customFormat="1" ht="20.25" customHeight="1" x14ac:dyDescent="0.25">
      <c r="A474" s="225" t="s">
        <v>2476</v>
      </c>
      <c r="B474" s="226" t="s">
        <v>1328</v>
      </c>
      <c r="C474" s="226" t="s">
        <v>2477</v>
      </c>
      <c r="D474" s="227">
        <v>9</v>
      </c>
      <c r="E474" s="228">
        <v>7.8057999999999996</v>
      </c>
      <c r="F474" s="228">
        <v>10.019</v>
      </c>
      <c r="G474" s="228"/>
      <c r="I474" s="230" t="s">
        <v>2027</v>
      </c>
      <c r="J474" s="231"/>
      <c r="K474" s="231"/>
    </row>
    <row r="475" spans="1:11" s="229" customFormat="1" ht="20.25" customHeight="1" x14ac:dyDescent="0.25">
      <c r="A475" s="225" t="s">
        <v>2478</v>
      </c>
      <c r="B475" s="226" t="s">
        <v>1329</v>
      </c>
      <c r="C475" s="226" t="s">
        <v>2479</v>
      </c>
      <c r="D475" s="227">
        <v>9</v>
      </c>
      <c r="E475" s="228">
        <v>7.3818000000000001</v>
      </c>
      <c r="F475" s="228">
        <v>10.744</v>
      </c>
      <c r="G475" s="228">
        <v>5.1148999999999996</v>
      </c>
      <c r="I475" s="230" t="s">
        <v>2027</v>
      </c>
      <c r="J475" s="231"/>
      <c r="K475" s="231"/>
    </row>
    <row r="476" spans="1:11" s="229" customFormat="1" ht="20.25" customHeight="1" x14ac:dyDescent="0.25">
      <c r="A476" s="225" t="s">
        <v>2480</v>
      </c>
      <c r="B476" s="226" t="s">
        <v>1326</v>
      </c>
      <c r="C476" s="226" t="s">
        <v>2481</v>
      </c>
      <c r="D476" s="227">
        <v>1</v>
      </c>
      <c r="E476" s="228">
        <v>3.7504</v>
      </c>
      <c r="F476" s="228"/>
      <c r="G476" s="228"/>
      <c r="I476" s="230" t="s">
        <v>2027</v>
      </c>
      <c r="J476" s="231"/>
      <c r="K476" s="231"/>
    </row>
    <row r="477" spans="1:11" s="229" customFormat="1" ht="20.25" customHeight="1" x14ac:dyDescent="0.25">
      <c r="A477" s="225" t="s">
        <v>2482</v>
      </c>
      <c r="B477" s="226" t="s">
        <v>1327</v>
      </c>
      <c r="C477" s="226" t="s">
        <v>2483</v>
      </c>
      <c r="D477" s="227">
        <v>5</v>
      </c>
      <c r="E477" s="228">
        <v>8.8496000000000006</v>
      </c>
      <c r="F477" s="228"/>
      <c r="G477" s="228"/>
      <c r="I477" s="230" t="s">
        <v>2027</v>
      </c>
      <c r="J477" s="231"/>
      <c r="K477" s="231"/>
    </row>
    <row r="478" spans="1:11" s="229" customFormat="1" ht="20.25" customHeight="1" x14ac:dyDescent="0.25">
      <c r="A478" s="225" t="s">
        <v>2484</v>
      </c>
      <c r="B478" s="226" t="s">
        <v>1330</v>
      </c>
      <c r="C478" s="226" t="s">
        <v>2485</v>
      </c>
      <c r="D478" s="227">
        <v>2</v>
      </c>
      <c r="E478" s="228">
        <v>8.3582999999999998</v>
      </c>
      <c r="F478" s="228"/>
      <c r="G478" s="228"/>
      <c r="I478" s="230" t="s">
        <v>2027</v>
      </c>
      <c r="J478" s="231"/>
      <c r="K478" s="231"/>
    </row>
    <row r="479" spans="1:11" s="229" customFormat="1" ht="20.25" customHeight="1" x14ac:dyDescent="0.25">
      <c r="A479" s="225" t="s">
        <v>2486</v>
      </c>
      <c r="B479" s="226" t="s">
        <v>1331</v>
      </c>
      <c r="C479" s="226" t="s">
        <v>2487</v>
      </c>
      <c r="D479" s="227">
        <v>2</v>
      </c>
      <c r="E479" s="228">
        <v>8.5273000000000003</v>
      </c>
      <c r="F479" s="228"/>
      <c r="G479" s="228"/>
      <c r="I479" s="230" t="s">
        <v>2027</v>
      </c>
      <c r="J479" s="231"/>
      <c r="K479" s="231"/>
    </row>
    <row r="480" spans="1:11" s="229" customFormat="1" ht="20.25" customHeight="1" x14ac:dyDescent="0.25">
      <c r="A480" s="225" t="s">
        <v>2488</v>
      </c>
      <c r="B480" s="226" t="s">
        <v>1332</v>
      </c>
      <c r="C480" s="226" t="s">
        <v>2489</v>
      </c>
      <c r="D480" s="227">
        <v>2</v>
      </c>
      <c r="E480" s="228">
        <v>8.2013999999999996</v>
      </c>
      <c r="F480" s="228"/>
      <c r="G480" s="228"/>
      <c r="I480" s="230" t="s">
        <v>2027</v>
      </c>
      <c r="J480" s="231"/>
      <c r="K480" s="231"/>
    </row>
    <row r="481" spans="1:11" s="229" customFormat="1" ht="20.25" customHeight="1" x14ac:dyDescent="0.25">
      <c r="A481" s="225" t="s">
        <v>2490</v>
      </c>
      <c r="B481" s="226" t="s">
        <v>1333</v>
      </c>
      <c r="C481" s="226" t="s">
        <v>2491</v>
      </c>
      <c r="D481" s="227">
        <v>2</v>
      </c>
      <c r="E481" s="228">
        <v>7.7755000000000001</v>
      </c>
      <c r="F481" s="228"/>
      <c r="G481" s="228"/>
      <c r="I481" s="230" t="s">
        <v>2027</v>
      </c>
      <c r="J481" s="231"/>
      <c r="K481" s="231"/>
    </row>
    <row r="482" spans="1:11" s="229" customFormat="1" ht="20.25" customHeight="1" x14ac:dyDescent="0.25">
      <c r="A482" s="225" t="s">
        <v>2492</v>
      </c>
      <c r="B482" s="226" t="s">
        <v>1334</v>
      </c>
      <c r="C482" s="226" t="s">
        <v>2493</v>
      </c>
      <c r="D482" s="227">
        <v>3</v>
      </c>
      <c r="E482" s="228">
        <v>8.1554000000000002</v>
      </c>
      <c r="F482" s="228"/>
      <c r="G482" s="228"/>
      <c r="I482" s="230" t="s">
        <v>2027</v>
      </c>
      <c r="J482" s="231"/>
      <c r="K482" s="231"/>
    </row>
    <row r="483" spans="1:11" s="229" customFormat="1" ht="20.25" customHeight="1" x14ac:dyDescent="0.25">
      <c r="A483" s="225" t="s">
        <v>2494</v>
      </c>
      <c r="B483" s="226" t="s">
        <v>1152</v>
      </c>
      <c r="C483" s="226" t="s">
        <v>1749</v>
      </c>
      <c r="D483" s="227">
        <v>1</v>
      </c>
      <c r="E483" s="228">
        <v>2.3973</v>
      </c>
      <c r="F483" s="228"/>
      <c r="G483" s="228"/>
      <c r="I483" s="230" t="s">
        <v>2027</v>
      </c>
      <c r="J483" s="231"/>
      <c r="K483" s="231"/>
    </row>
    <row r="484" spans="1:11" s="229" customFormat="1" ht="20.25" customHeight="1" x14ac:dyDescent="0.25">
      <c r="A484" s="225" t="s">
        <v>2495</v>
      </c>
      <c r="B484" s="226" t="s">
        <v>885</v>
      </c>
      <c r="C484" s="226" t="s">
        <v>2504</v>
      </c>
      <c r="D484" s="227">
        <v>1</v>
      </c>
      <c r="E484" s="228">
        <v>6.0827999999999998</v>
      </c>
      <c r="F484" s="228"/>
      <c r="G484" s="228"/>
      <c r="I484" s="230" t="s">
        <v>2027</v>
      </c>
      <c r="J484" s="231"/>
      <c r="K484" s="231"/>
    </row>
    <row r="485" spans="1:11" s="229" customFormat="1" ht="20.25" customHeight="1" x14ac:dyDescent="0.25">
      <c r="A485" s="225" t="s">
        <v>2496</v>
      </c>
      <c r="B485" s="226" t="s">
        <v>886</v>
      </c>
      <c r="C485" s="226" t="s">
        <v>2505</v>
      </c>
      <c r="D485" s="227">
        <v>1</v>
      </c>
      <c r="E485" s="228">
        <v>6.8082000000000003</v>
      </c>
      <c r="F485" s="228"/>
      <c r="G485" s="228"/>
      <c r="I485" s="230" t="s">
        <v>2027</v>
      </c>
      <c r="J485" s="231"/>
      <c r="K485" s="231"/>
    </row>
    <row r="486" spans="1:11" s="229" customFormat="1" ht="20.25" customHeight="1" x14ac:dyDescent="0.25">
      <c r="A486" s="225" t="s">
        <v>2497</v>
      </c>
      <c r="B486" s="226" t="s">
        <v>887</v>
      </c>
      <c r="C486" s="226" t="s">
        <v>2506</v>
      </c>
      <c r="D486" s="227">
        <v>1</v>
      </c>
      <c r="E486" s="228">
        <v>6.8863000000000003</v>
      </c>
      <c r="F486" s="228"/>
      <c r="G486" s="228"/>
      <c r="I486" s="230" t="s">
        <v>2027</v>
      </c>
      <c r="J486" s="231"/>
      <c r="K486" s="231"/>
    </row>
    <row r="487" spans="1:11" s="229" customFormat="1" ht="20.25" customHeight="1" x14ac:dyDescent="0.25">
      <c r="A487" s="225" t="s">
        <v>2498</v>
      </c>
      <c r="B487" s="226" t="s">
        <v>888</v>
      </c>
      <c r="C487" s="226" t="s">
        <v>2507</v>
      </c>
      <c r="D487" s="227">
        <v>1</v>
      </c>
      <c r="E487" s="228">
        <v>7.3966000000000003</v>
      </c>
      <c r="F487" s="228"/>
      <c r="G487" s="228"/>
      <c r="I487" s="230" t="s">
        <v>2027</v>
      </c>
      <c r="J487" s="231"/>
      <c r="K487" s="231"/>
    </row>
    <row r="488" spans="1:11" s="229" customFormat="1" ht="20.25" customHeight="1" x14ac:dyDescent="0.25">
      <c r="A488" s="225" t="s">
        <v>2499</v>
      </c>
      <c r="B488" s="226" t="s">
        <v>889</v>
      </c>
      <c r="C488" s="226" t="s">
        <v>2508</v>
      </c>
      <c r="D488" s="227">
        <v>1</v>
      </c>
      <c r="E488" s="228">
        <v>6.4847000000000001</v>
      </c>
      <c r="F488" s="228"/>
      <c r="G488" s="228"/>
      <c r="I488" s="230" t="s">
        <v>2027</v>
      </c>
      <c r="J488" s="231"/>
      <c r="K488" s="231"/>
    </row>
    <row r="489" spans="1:11" s="229" customFormat="1" ht="20.25" customHeight="1" x14ac:dyDescent="0.25">
      <c r="A489" s="225" t="s">
        <v>2500</v>
      </c>
      <c r="B489" s="226" t="s">
        <v>890</v>
      </c>
      <c r="C489" s="226" t="s">
        <v>2509</v>
      </c>
      <c r="D489" s="227">
        <v>1</v>
      </c>
      <c r="E489" s="228">
        <v>4.8364000000000003</v>
      </c>
      <c r="F489" s="228"/>
      <c r="G489" s="228"/>
      <c r="I489" s="230" t="s">
        <v>2027</v>
      </c>
      <c r="J489" s="231"/>
      <c r="K489" s="231"/>
    </row>
    <row r="492" spans="1:11" ht="18.75" x14ac:dyDescent="0.25">
      <c r="B492" s="587" t="s">
        <v>2501</v>
      </c>
      <c r="C492" s="587"/>
      <c r="D492" s="588"/>
      <c r="E492" s="233"/>
      <c r="F492" s="234"/>
      <c r="G492" s="235"/>
    </row>
    <row r="493" spans="1:11" ht="18.75" x14ac:dyDescent="0.25">
      <c r="B493" s="236" t="s">
        <v>2502</v>
      </c>
      <c r="C493" s="237"/>
      <c r="D493" s="238"/>
      <c r="E493" s="233"/>
      <c r="F493" s="234" t="s">
        <v>2503</v>
      </c>
      <c r="G493" s="233"/>
    </row>
    <row r="505" spans="1:11" s="239" customFormat="1" x14ac:dyDescent="0.25">
      <c r="A505" s="212"/>
      <c r="B505" s="212"/>
      <c r="C505" s="212"/>
      <c r="D505" s="213"/>
      <c r="E505" s="213"/>
      <c r="F505" s="213"/>
      <c r="G505" s="213"/>
      <c r="H505" s="212"/>
      <c r="I505" s="212"/>
      <c r="J505" s="212"/>
      <c r="K505" s="212"/>
    </row>
  </sheetData>
  <mergeCells count="7">
    <mergeCell ref="B492:D492"/>
    <mergeCell ref="A6:G6"/>
    <mergeCell ref="A8:A12"/>
    <mergeCell ref="B8:B12"/>
    <mergeCell ref="C8:C12"/>
    <mergeCell ref="D8:D12"/>
    <mergeCell ref="E8:G11"/>
  </mergeCells>
  <pageMargins left="0.19685039370078741" right="0.11811023622047245" top="0.15748031496062992" bottom="0.15748031496062992" header="0.31496062992125984" footer="0.31496062992125984"/>
  <pageSetup paperSize="9" scale="72" orientation="portrait" r:id="rId1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0"/>
  <sheetViews>
    <sheetView workbookViewId="0">
      <pane xSplit="4" ySplit="2" topLeftCell="E77" activePane="bottomRight" state="frozen"/>
      <selection activeCell="C1" sqref="C1"/>
      <selection pane="topRight" activeCell="E1" sqref="E1"/>
      <selection pane="bottomLeft" activeCell="C3" sqref="C3"/>
      <selection pane="bottomRight" activeCell="C1" sqref="C1:C1048576"/>
    </sheetView>
  </sheetViews>
  <sheetFormatPr defaultRowHeight="10.5" outlineLevelCol="1" x14ac:dyDescent="0.25"/>
  <cols>
    <col min="1" max="1" width="26.140625" style="154" customWidth="1" outlineLevel="1"/>
    <col min="2" max="2" width="6.7109375" style="154" customWidth="1" outlineLevel="1"/>
    <col min="3" max="3" width="42.28515625" style="154" customWidth="1"/>
    <col min="4" max="4" width="9" style="154" customWidth="1"/>
    <col min="5" max="5" width="10.28515625" style="154" customWidth="1"/>
    <col min="6" max="6" width="9.140625" style="160"/>
    <col min="7" max="7" width="13.28515625" style="160" customWidth="1"/>
    <col min="8" max="8" width="10" style="161" customWidth="1"/>
    <col min="9" max="9" width="11.28515625" style="160" customWidth="1"/>
    <col min="10" max="10" width="18.42578125" style="154" customWidth="1"/>
    <col min="11" max="12" width="9.140625" style="154"/>
    <col min="13" max="13" width="9.140625" style="155"/>
    <col min="14" max="15" width="9.140625" style="154"/>
    <col min="16" max="16" width="24.140625" style="154" customWidth="1"/>
    <col min="17" max="17" width="18.28515625" style="154" customWidth="1"/>
    <col min="18" max="256" width="9.140625" style="154"/>
    <col min="257" max="258" width="0" style="154" hidden="1" customWidth="1"/>
    <col min="259" max="259" width="42.28515625" style="154" customWidth="1"/>
    <col min="260" max="260" width="9" style="154" customWidth="1"/>
    <col min="261" max="261" width="10.28515625" style="154" customWidth="1"/>
    <col min="262" max="262" width="9.140625" style="154"/>
    <col min="263" max="263" width="13.28515625" style="154" customWidth="1"/>
    <col min="264" max="264" width="10" style="154" customWidth="1"/>
    <col min="265" max="265" width="11.28515625" style="154" customWidth="1"/>
    <col min="266" max="266" width="18.42578125" style="154" customWidth="1"/>
    <col min="267" max="271" width="9.140625" style="154"/>
    <col min="272" max="272" width="24.140625" style="154" customWidth="1"/>
    <col min="273" max="273" width="18.28515625" style="154" customWidth="1"/>
    <col min="274" max="512" width="9.140625" style="154"/>
    <col min="513" max="514" width="0" style="154" hidden="1" customWidth="1"/>
    <col min="515" max="515" width="42.28515625" style="154" customWidth="1"/>
    <col min="516" max="516" width="9" style="154" customWidth="1"/>
    <col min="517" max="517" width="10.28515625" style="154" customWidth="1"/>
    <col min="518" max="518" width="9.140625" style="154"/>
    <col min="519" max="519" width="13.28515625" style="154" customWidth="1"/>
    <col min="520" max="520" width="10" style="154" customWidth="1"/>
    <col min="521" max="521" width="11.28515625" style="154" customWidth="1"/>
    <col min="522" max="522" width="18.42578125" style="154" customWidth="1"/>
    <col min="523" max="527" width="9.140625" style="154"/>
    <col min="528" max="528" width="24.140625" style="154" customWidth="1"/>
    <col min="529" max="529" width="18.28515625" style="154" customWidth="1"/>
    <col min="530" max="768" width="9.140625" style="154"/>
    <col min="769" max="770" width="0" style="154" hidden="1" customWidth="1"/>
    <col min="771" max="771" width="42.28515625" style="154" customWidth="1"/>
    <col min="772" max="772" width="9" style="154" customWidth="1"/>
    <col min="773" max="773" width="10.28515625" style="154" customWidth="1"/>
    <col min="774" max="774" width="9.140625" style="154"/>
    <col min="775" max="775" width="13.28515625" style="154" customWidth="1"/>
    <col min="776" max="776" width="10" style="154" customWidth="1"/>
    <col min="777" max="777" width="11.28515625" style="154" customWidth="1"/>
    <col min="778" max="778" width="18.42578125" style="154" customWidth="1"/>
    <col min="779" max="783" width="9.140625" style="154"/>
    <col min="784" max="784" width="24.140625" style="154" customWidth="1"/>
    <col min="785" max="785" width="18.28515625" style="154" customWidth="1"/>
    <col min="786" max="1024" width="9.140625" style="154"/>
    <col min="1025" max="1026" width="0" style="154" hidden="1" customWidth="1"/>
    <col min="1027" max="1027" width="42.28515625" style="154" customWidth="1"/>
    <col min="1028" max="1028" width="9" style="154" customWidth="1"/>
    <col min="1029" max="1029" width="10.28515625" style="154" customWidth="1"/>
    <col min="1030" max="1030" width="9.140625" style="154"/>
    <col min="1031" max="1031" width="13.28515625" style="154" customWidth="1"/>
    <col min="1032" max="1032" width="10" style="154" customWidth="1"/>
    <col min="1033" max="1033" width="11.28515625" style="154" customWidth="1"/>
    <col min="1034" max="1034" width="18.42578125" style="154" customWidth="1"/>
    <col min="1035" max="1039" width="9.140625" style="154"/>
    <col min="1040" max="1040" width="24.140625" style="154" customWidth="1"/>
    <col min="1041" max="1041" width="18.28515625" style="154" customWidth="1"/>
    <col min="1042" max="1280" width="9.140625" style="154"/>
    <col min="1281" max="1282" width="0" style="154" hidden="1" customWidth="1"/>
    <col min="1283" max="1283" width="42.28515625" style="154" customWidth="1"/>
    <col min="1284" max="1284" width="9" style="154" customWidth="1"/>
    <col min="1285" max="1285" width="10.28515625" style="154" customWidth="1"/>
    <col min="1286" max="1286" width="9.140625" style="154"/>
    <col min="1287" max="1287" width="13.28515625" style="154" customWidth="1"/>
    <col min="1288" max="1288" width="10" style="154" customWidth="1"/>
    <col min="1289" max="1289" width="11.28515625" style="154" customWidth="1"/>
    <col min="1290" max="1290" width="18.42578125" style="154" customWidth="1"/>
    <col min="1291" max="1295" width="9.140625" style="154"/>
    <col min="1296" max="1296" width="24.140625" style="154" customWidth="1"/>
    <col min="1297" max="1297" width="18.28515625" style="154" customWidth="1"/>
    <col min="1298" max="1536" width="9.140625" style="154"/>
    <col min="1537" max="1538" width="0" style="154" hidden="1" customWidth="1"/>
    <col min="1539" max="1539" width="42.28515625" style="154" customWidth="1"/>
    <col min="1540" max="1540" width="9" style="154" customWidth="1"/>
    <col min="1541" max="1541" width="10.28515625" style="154" customWidth="1"/>
    <col min="1542" max="1542" width="9.140625" style="154"/>
    <col min="1543" max="1543" width="13.28515625" style="154" customWidth="1"/>
    <col min="1544" max="1544" width="10" style="154" customWidth="1"/>
    <col min="1545" max="1545" width="11.28515625" style="154" customWidth="1"/>
    <col min="1546" max="1546" width="18.42578125" style="154" customWidth="1"/>
    <col min="1547" max="1551" width="9.140625" style="154"/>
    <col min="1552" max="1552" width="24.140625" style="154" customWidth="1"/>
    <col min="1553" max="1553" width="18.28515625" style="154" customWidth="1"/>
    <col min="1554" max="1792" width="9.140625" style="154"/>
    <col min="1793" max="1794" width="0" style="154" hidden="1" customWidth="1"/>
    <col min="1795" max="1795" width="42.28515625" style="154" customWidth="1"/>
    <col min="1796" max="1796" width="9" style="154" customWidth="1"/>
    <col min="1797" max="1797" width="10.28515625" style="154" customWidth="1"/>
    <col min="1798" max="1798" width="9.140625" style="154"/>
    <col min="1799" max="1799" width="13.28515625" style="154" customWidth="1"/>
    <col min="1800" max="1800" width="10" style="154" customWidth="1"/>
    <col min="1801" max="1801" width="11.28515625" style="154" customWidth="1"/>
    <col min="1802" max="1802" width="18.42578125" style="154" customWidth="1"/>
    <col min="1803" max="1807" width="9.140625" style="154"/>
    <col min="1808" max="1808" width="24.140625" style="154" customWidth="1"/>
    <col min="1809" max="1809" width="18.28515625" style="154" customWidth="1"/>
    <col min="1810" max="2048" width="9.140625" style="154"/>
    <col min="2049" max="2050" width="0" style="154" hidden="1" customWidth="1"/>
    <col min="2051" max="2051" width="42.28515625" style="154" customWidth="1"/>
    <col min="2052" max="2052" width="9" style="154" customWidth="1"/>
    <col min="2053" max="2053" width="10.28515625" style="154" customWidth="1"/>
    <col min="2054" max="2054" width="9.140625" style="154"/>
    <col min="2055" max="2055" width="13.28515625" style="154" customWidth="1"/>
    <col min="2056" max="2056" width="10" style="154" customWidth="1"/>
    <col min="2057" max="2057" width="11.28515625" style="154" customWidth="1"/>
    <col min="2058" max="2058" width="18.42578125" style="154" customWidth="1"/>
    <col min="2059" max="2063" width="9.140625" style="154"/>
    <col min="2064" max="2064" width="24.140625" style="154" customWidth="1"/>
    <col min="2065" max="2065" width="18.28515625" style="154" customWidth="1"/>
    <col min="2066" max="2304" width="9.140625" style="154"/>
    <col min="2305" max="2306" width="0" style="154" hidden="1" customWidth="1"/>
    <col min="2307" max="2307" width="42.28515625" style="154" customWidth="1"/>
    <col min="2308" max="2308" width="9" style="154" customWidth="1"/>
    <col min="2309" max="2309" width="10.28515625" style="154" customWidth="1"/>
    <col min="2310" max="2310" width="9.140625" style="154"/>
    <col min="2311" max="2311" width="13.28515625" style="154" customWidth="1"/>
    <col min="2312" max="2312" width="10" style="154" customWidth="1"/>
    <col min="2313" max="2313" width="11.28515625" style="154" customWidth="1"/>
    <col min="2314" max="2314" width="18.42578125" style="154" customWidth="1"/>
    <col min="2315" max="2319" width="9.140625" style="154"/>
    <col min="2320" max="2320" width="24.140625" style="154" customWidth="1"/>
    <col min="2321" max="2321" width="18.28515625" style="154" customWidth="1"/>
    <col min="2322" max="2560" width="9.140625" style="154"/>
    <col min="2561" max="2562" width="0" style="154" hidden="1" customWidth="1"/>
    <col min="2563" max="2563" width="42.28515625" style="154" customWidth="1"/>
    <col min="2564" max="2564" width="9" style="154" customWidth="1"/>
    <col min="2565" max="2565" width="10.28515625" style="154" customWidth="1"/>
    <col min="2566" max="2566" width="9.140625" style="154"/>
    <col min="2567" max="2567" width="13.28515625" style="154" customWidth="1"/>
    <col min="2568" max="2568" width="10" style="154" customWidth="1"/>
    <col min="2569" max="2569" width="11.28515625" style="154" customWidth="1"/>
    <col min="2570" max="2570" width="18.42578125" style="154" customWidth="1"/>
    <col min="2571" max="2575" width="9.140625" style="154"/>
    <col min="2576" max="2576" width="24.140625" style="154" customWidth="1"/>
    <col min="2577" max="2577" width="18.28515625" style="154" customWidth="1"/>
    <col min="2578" max="2816" width="9.140625" style="154"/>
    <col min="2817" max="2818" width="0" style="154" hidden="1" customWidth="1"/>
    <col min="2819" max="2819" width="42.28515625" style="154" customWidth="1"/>
    <col min="2820" max="2820" width="9" style="154" customWidth="1"/>
    <col min="2821" max="2821" width="10.28515625" style="154" customWidth="1"/>
    <col min="2822" max="2822" width="9.140625" style="154"/>
    <col min="2823" max="2823" width="13.28515625" style="154" customWidth="1"/>
    <col min="2824" max="2824" width="10" style="154" customWidth="1"/>
    <col min="2825" max="2825" width="11.28515625" style="154" customWidth="1"/>
    <col min="2826" max="2826" width="18.42578125" style="154" customWidth="1"/>
    <col min="2827" max="2831" width="9.140625" style="154"/>
    <col min="2832" max="2832" width="24.140625" style="154" customWidth="1"/>
    <col min="2833" max="2833" width="18.28515625" style="154" customWidth="1"/>
    <col min="2834" max="3072" width="9.140625" style="154"/>
    <col min="3073" max="3074" width="0" style="154" hidden="1" customWidth="1"/>
    <col min="3075" max="3075" width="42.28515625" style="154" customWidth="1"/>
    <col min="3076" max="3076" width="9" style="154" customWidth="1"/>
    <col min="3077" max="3077" width="10.28515625" style="154" customWidth="1"/>
    <col min="3078" max="3078" width="9.140625" style="154"/>
    <col min="3079" max="3079" width="13.28515625" style="154" customWidth="1"/>
    <col min="3080" max="3080" width="10" style="154" customWidth="1"/>
    <col min="3081" max="3081" width="11.28515625" style="154" customWidth="1"/>
    <col min="3082" max="3082" width="18.42578125" style="154" customWidth="1"/>
    <col min="3083" max="3087" width="9.140625" style="154"/>
    <col min="3088" max="3088" width="24.140625" style="154" customWidth="1"/>
    <col min="3089" max="3089" width="18.28515625" style="154" customWidth="1"/>
    <col min="3090" max="3328" width="9.140625" style="154"/>
    <col min="3329" max="3330" width="0" style="154" hidden="1" customWidth="1"/>
    <col min="3331" max="3331" width="42.28515625" style="154" customWidth="1"/>
    <col min="3332" max="3332" width="9" style="154" customWidth="1"/>
    <col min="3333" max="3333" width="10.28515625" style="154" customWidth="1"/>
    <col min="3334" max="3334" width="9.140625" style="154"/>
    <col min="3335" max="3335" width="13.28515625" style="154" customWidth="1"/>
    <col min="3336" max="3336" width="10" style="154" customWidth="1"/>
    <col min="3337" max="3337" width="11.28515625" style="154" customWidth="1"/>
    <col min="3338" max="3338" width="18.42578125" style="154" customWidth="1"/>
    <col min="3339" max="3343" width="9.140625" style="154"/>
    <col min="3344" max="3344" width="24.140625" style="154" customWidth="1"/>
    <col min="3345" max="3345" width="18.28515625" style="154" customWidth="1"/>
    <col min="3346" max="3584" width="9.140625" style="154"/>
    <col min="3585" max="3586" width="0" style="154" hidden="1" customWidth="1"/>
    <col min="3587" max="3587" width="42.28515625" style="154" customWidth="1"/>
    <col min="3588" max="3588" width="9" style="154" customWidth="1"/>
    <col min="3589" max="3589" width="10.28515625" style="154" customWidth="1"/>
    <col min="3590" max="3590" width="9.140625" style="154"/>
    <col min="3591" max="3591" width="13.28515625" style="154" customWidth="1"/>
    <col min="3592" max="3592" width="10" style="154" customWidth="1"/>
    <col min="3593" max="3593" width="11.28515625" style="154" customWidth="1"/>
    <col min="3594" max="3594" width="18.42578125" style="154" customWidth="1"/>
    <col min="3595" max="3599" width="9.140625" style="154"/>
    <col min="3600" max="3600" width="24.140625" style="154" customWidth="1"/>
    <col min="3601" max="3601" width="18.28515625" style="154" customWidth="1"/>
    <col min="3602" max="3840" width="9.140625" style="154"/>
    <col min="3841" max="3842" width="0" style="154" hidden="1" customWidth="1"/>
    <col min="3843" max="3843" width="42.28515625" style="154" customWidth="1"/>
    <col min="3844" max="3844" width="9" style="154" customWidth="1"/>
    <col min="3845" max="3845" width="10.28515625" style="154" customWidth="1"/>
    <col min="3846" max="3846" width="9.140625" style="154"/>
    <col min="3847" max="3847" width="13.28515625" style="154" customWidth="1"/>
    <col min="3848" max="3848" width="10" style="154" customWidth="1"/>
    <col min="3849" max="3849" width="11.28515625" style="154" customWidth="1"/>
    <col min="3850" max="3850" width="18.42578125" style="154" customWidth="1"/>
    <col min="3851" max="3855" width="9.140625" style="154"/>
    <col min="3856" max="3856" width="24.140625" style="154" customWidth="1"/>
    <col min="3857" max="3857" width="18.28515625" style="154" customWidth="1"/>
    <col min="3858" max="4096" width="9.140625" style="154"/>
    <col min="4097" max="4098" width="0" style="154" hidden="1" customWidth="1"/>
    <col min="4099" max="4099" width="42.28515625" style="154" customWidth="1"/>
    <col min="4100" max="4100" width="9" style="154" customWidth="1"/>
    <col min="4101" max="4101" width="10.28515625" style="154" customWidth="1"/>
    <col min="4102" max="4102" width="9.140625" style="154"/>
    <col min="4103" max="4103" width="13.28515625" style="154" customWidth="1"/>
    <col min="4104" max="4104" width="10" style="154" customWidth="1"/>
    <col min="4105" max="4105" width="11.28515625" style="154" customWidth="1"/>
    <col min="4106" max="4106" width="18.42578125" style="154" customWidth="1"/>
    <col min="4107" max="4111" width="9.140625" style="154"/>
    <col min="4112" max="4112" width="24.140625" style="154" customWidth="1"/>
    <col min="4113" max="4113" width="18.28515625" style="154" customWidth="1"/>
    <col min="4114" max="4352" width="9.140625" style="154"/>
    <col min="4353" max="4354" width="0" style="154" hidden="1" customWidth="1"/>
    <col min="4355" max="4355" width="42.28515625" style="154" customWidth="1"/>
    <col min="4356" max="4356" width="9" style="154" customWidth="1"/>
    <col min="4357" max="4357" width="10.28515625" style="154" customWidth="1"/>
    <col min="4358" max="4358" width="9.140625" style="154"/>
    <col min="4359" max="4359" width="13.28515625" style="154" customWidth="1"/>
    <col min="4360" max="4360" width="10" style="154" customWidth="1"/>
    <col min="4361" max="4361" width="11.28515625" style="154" customWidth="1"/>
    <col min="4362" max="4362" width="18.42578125" style="154" customWidth="1"/>
    <col min="4363" max="4367" width="9.140625" style="154"/>
    <col min="4368" max="4368" width="24.140625" style="154" customWidth="1"/>
    <col min="4369" max="4369" width="18.28515625" style="154" customWidth="1"/>
    <col min="4370" max="4608" width="9.140625" style="154"/>
    <col min="4609" max="4610" width="0" style="154" hidden="1" customWidth="1"/>
    <col min="4611" max="4611" width="42.28515625" style="154" customWidth="1"/>
    <col min="4612" max="4612" width="9" style="154" customWidth="1"/>
    <col min="4613" max="4613" width="10.28515625" style="154" customWidth="1"/>
    <col min="4614" max="4614" width="9.140625" style="154"/>
    <col min="4615" max="4615" width="13.28515625" style="154" customWidth="1"/>
    <col min="4616" max="4616" width="10" style="154" customWidth="1"/>
    <col min="4617" max="4617" width="11.28515625" style="154" customWidth="1"/>
    <col min="4618" max="4618" width="18.42578125" style="154" customWidth="1"/>
    <col min="4619" max="4623" width="9.140625" style="154"/>
    <col min="4624" max="4624" width="24.140625" style="154" customWidth="1"/>
    <col min="4625" max="4625" width="18.28515625" style="154" customWidth="1"/>
    <col min="4626" max="4864" width="9.140625" style="154"/>
    <col min="4865" max="4866" width="0" style="154" hidden="1" customWidth="1"/>
    <col min="4867" max="4867" width="42.28515625" style="154" customWidth="1"/>
    <col min="4868" max="4868" width="9" style="154" customWidth="1"/>
    <col min="4869" max="4869" width="10.28515625" style="154" customWidth="1"/>
    <col min="4870" max="4870" width="9.140625" style="154"/>
    <col min="4871" max="4871" width="13.28515625" style="154" customWidth="1"/>
    <col min="4872" max="4872" width="10" style="154" customWidth="1"/>
    <col min="4873" max="4873" width="11.28515625" style="154" customWidth="1"/>
    <col min="4874" max="4874" width="18.42578125" style="154" customWidth="1"/>
    <col min="4875" max="4879" width="9.140625" style="154"/>
    <col min="4880" max="4880" width="24.140625" style="154" customWidth="1"/>
    <col min="4881" max="4881" width="18.28515625" style="154" customWidth="1"/>
    <col min="4882" max="5120" width="9.140625" style="154"/>
    <col min="5121" max="5122" width="0" style="154" hidden="1" customWidth="1"/>
    <col min="5123" max="5123" width="42.28515625" style="154" customWidth="1"/>
    <col min="5124" max="5124" width="9" style="154" customWidth="1"/>
    <col min="5125" max="5125" width="10.28515625" style="154" customWidth="1"/>
    <col min="5126" max="5126" width="9.140625" style="154"/>
    <col min="5127" max="5127" width="13.28515625" style="154" customWidth="1"/>
    <col min="5128" max="5128" width="10" style="154" customWidth="1"/>
    <col min="5129" max="5129" width="11.28515625" style="154" customWidth="1"/>
    <col min="5130" max="5130" width="18.42578125" style="154" customWidth="1"/>
    <col min="5131" max="5135" width="9.140625" style="154"/>
    <col min="5136" max="5136" width="24.140625" style="154" customWidth="1"/>
    <col min="5137" max="5137" width="18.28515625" style="154" customWidth="1"/>
    <col min="5138" max="5376" width="9.140625" style="154"/>
    <col min="5377" max="5378" width="0" style="154" hidden="1" customWidth="1"/>
    <col min="5379" max="5379" width="42.28515625" style="154" customWidth="1"/>
    <col min="5380" max="5380" width="9" style="154" customWidth="1"/>
    <col min="5381" max="5381" width="10.28515625" style="154" customWidth="1"/>
    <col min="5382" max="5382" width="9.140625" style="154"/>
    <col min="5383" max="5383" width="13.28515625" style="154" customWidth="1"/>
    <col min="5384" max="5384" width="10" style="154" customWidth="1"/>
    <col min="5385" max="5385" width="11.28515625" style="154" customWidth="1"/>
    <col min="5386" max="5386" width="18.42578125" style="154" customWidth="1"/>
    <col min="5387" max="5391" width="9.140625" style="154"/>
    <col min="5392" max="5392" width="24.140625" style="154" customWidth="1"/>
    <col min="5393" max="5393" width="18.28515625" style="154" customWidth="1"/>
    <col min="5394" max="5632" width="9.140625" style="154"/>
    <col min="5633" max="5634" width="0" style="154" hidden="1" customWidth="1"/>
    <col min="5635" max="5635" width="42.28515625" style="154" customWidth="1"/>
    <col min="5636" max="5636" width="9" style="154" customWidth="1"/>
    <col min="5637" max="5637" width="10.28515625" style="154" customWidth="1"/>
    <col min="5638" max="5638" width="9.140625" style="154"/>
    <col min="5639" max="5639" width="13.28515625" style="154" customWidth="1"/>
    <col min="5640" max="5640" width="10" style="154" customWidth="1"/>
    <col min="5641" max="5641" width="11.28515625" style="154" customWidth="1"/>
    <col min="5642" max="5642" width="18.42578125" style="154" customWidth="1"/>
    <col min="5643" max="5647" width="9.140625" style="154"/>
    <col min="5648" max="5648" width="24.140625" style="154" customWidth="1"/>
    <col min="5649" max="5649" width="18.28515625" style="154" customWidth="1"/>
    <col min="5650" max="5888" width="9.140625" style="154"/>
    <col min="5889" max="5890" width="0" style="154" hidden="1" customWidth="1"/>
    <col min="5891" max="5891" width="42.28515625" style="154" customWidth="1"/>
    <col min="5892" max="5892" width="9" style="154" customWidth="1"/>
    <col min="5893" max="5893" width="10.28515625" style="154" customWidth="1"/>
    <col min="5894" max="5894" width="9.140625" style="154"/>
    <col min="5895" max="5895" width="13.28515625" style="154" customWidth="1"/>
    <col min="5896" max="5896" width="10" style="154" customWidth="1"/>
    <col min="5897" max="5897" width="11.28515625" style="154" customWidth="1"/>
    <col min="5898" max="5898" width="18.42578125" style="154" customWidth="1"/>
    <col min="5899" max="5903" width="9.140625" style="154"/>
    <col min="5904" max="5904" width="24.140625" style="154" customWidth="1"/>
    <col min="5905" max="5905" width="18.28515625" style="154" customWidth="1"/>
    <col min="5906" max="6144" width="9.140625" style="154"/>
    <col min="6145" max="6146" width="0" style="154" hidden="1" customWidth="1"/>
    <col min="6147" max="6147" width="42.28515625" style="154" customWidth="1"/>
    <col min="6148" max="6148" width="9" style="154" customWidth="1"/>
    <col min="6149" max="6149" width="10.28515625" style="154" customWidth="1"/>
    <col min="6150" max="6150" width="9.140625" style="154"/>
    <col min="6151" max="6151" width="13.28515625" style="154" customWidth="1"/>
    <col min="6152" max="6152" width="10" style="154" customWidth="1"/>
    <col min="6153" max="6153" width="11.28515625" style="154" customWidth="1"/>
    <col min="6154" max="6154" width="18.42578125" style="154" customWidth="1"/>
    <col min="6155" max="6159" width="9.140625" style="154"/>
    <col min="6160" max="6160" width="24.140625" style="154" customWidth="1"/>
    <col min="6161" max="6161" width="18.28515625" style="154" customWidth="1"/>
    <col min="6162" max="6400" width="9.140625" style="154"/>
    <col min="6401" max="6402" width="0" style="154" hidden="1" customWidth="1"/>
    <col min="6403" max="6403" width="42.28515625" style="154" customWidth="1"/>
    <col min="6404" max="6404" width="9" style="154" customWidth="1"/>
    <col min="6405" max="6405" width="10.28515625" style="154" customWidth="1"/>
    <col min="6406" max="6406" width="9.140625" style="154"/>
    <col min="6407" max="6407" width="13.28515625" style="154" customWidth="1"/>
    <col min="6408" max="6408" width="10" style="154" customWidth="1"/>
    <col min="6409" max="6409" width="11.28515625" style="154" customWidth="1"/>
    <col min="6410" max="6410" width="18.42578125" style="154" customWidth="1"/>
    <col min="6411" max="6415" width="9.140625" style="154"/>
    <col min="6416" max="6416" width="24.140625" style="154" customWidth="1"/>
    <col min="6417" max="6417" width="18.28515625" style="154" customWidth="1"/>
    <col min="6418" max="6656" width="9.140625" style="154"/>
    <col min="6657" max="6658" width="0" style="154" hidden="1" customWidth="1"/>
    <col min="6659" max="6659" width="42.28515625" style="154" customWidth="1"/>
    <col min="6660" max="6660" width="9" style="154" customWidth="1"/>
    <col min="6661" max="6661" width="10.28515625" style="154" customWidth="1"/>
    <col min="6662" max="6662" width="9.140625" style="154"/>
    <col min="6663" max="6663" width="13.28515625" style="154" customWidth="1"/>
    <col min="6664" max="6664" width="10" style="154" customWidth="1"/>
    <col min="6665" max="6665" width="11.28515625" style="154" customWidth="1"/>
    <col min="6666" max="6666" width="18.42578125" style="154" customWidth="1"/>
    <col min="6667" max="6671" width="9.140625" style="154"/>
    <col min="6672" max="6672" width="24.140625" style="154" customWidth="1"/>
    <col min="6673" max="6673" width="18.28515625" style="154" customWidth="1"/>
    <col min="6674" max="6912" width="9.140625" style="154"/>
    <col min="6913" max="6914" width="0" style="154" hidden="1" customWidth="1"/>
    <col min="6915" max="6915" width="42.28515625" style="154" customWidth="1"/>
    <col min="6916" max="6916" width="9" style="154" customWidth="1"/>
    <col min="6917" max="6917" width="10.28515625" style="154" customWidth="1"/>
    <col min="6918" max="6918" width="9.140625" style="154"/>
    <col min="6919" max="6919" width="13.28515625" style="154" customWidth="1"/>
    <col min="6920" max="6920" width="10" style="154" customWidth="1"/>
    <col min="6921" max="6921" width="11.28515625" style="154" customWidth="1"/>
    <col min="6922" max="6922" width="18.42578125" style="154" customWidth="1"/>
    <col min="6923" max="6927" width="9.140625" style="154"/>
    <col min="6928" max="6928" width="24.140625" style="154" customWidth="1"/>
    <col min="6929" max="6929" width="18.28515625" style="154" customWidth="1"/>
    <col min="6930" max="7168" width="9.140625" style="154"/>
    <col min="7169" max="7170" width="0" style="154" hidden="1" customWidth="1"/>
    <col min="7171" max="7171" width="42.28515625" style="154" customWidth="1"/>
    <col min="7172" max="7172" width="9" style="154" customWidth="1"/>
    <col min="7173" max="7173" width="10.28515625" style="154" customWidth="1"/>
    <col min="7174" max="7174" width="9.140625" style="154"/>
    <col min="7175" max="7175" width="13.28515625" style="154" customWidth="1"/>
    <col min="7176" max="7176" width="10" style="154" customWidth="1"/>
    <col min="7177" max="7177" width="11.28515625" style="154" customWidth="1"/>
    <col min="7178" max="7178" width="18.42578125" style="154" customWidth="1"/>
    <col min="7179" max="7183" width="9.140625" style="154"/>
    <col min="7184" max="7184" width="24.140625" style="154" customWidth="1"/>
    <col min="7185" max="7185" width="18.28515625" style="154" customWidth="1"/>
    <col min="7186" max="7424" width="9.140625" style="154"/>
    <col min="7425" max="7426" width="0" style="154" hidden="1" customWidth="1"/>
    <col min="7427" max="7427" width="42.28515625" style="154" customWidth="1"/>
    <col min="7428" max="7428" width="9" style="154" customWidth="1"/>
    <col min="7429" max="7429" width="10.28515625" style="154" customWidth="1"/>
    <col min="7430" max="7430" width="9.140625" style="154"/>
    <col min="7431" max="7431" width="13.28515625" style="154" customWidth="1"/>
    <col min="7432" max="7432" width="10" style="154" customWidth="1"/>
    <col min="7433" max="7433" width="11.28515625" style="154" customWidth="1"/>
    <col min="7434" max="7434" width="18.42578125" style="154" customWidth="1"/>
    <col min="7435" max="7439" width="9.140625" style="154"/>
    <col min="7440" max="7440" width="24.140625" style="154" customWidth="1"/>
    <col min="7441" max="7441" width="18.28515625" style="154" customWidth="1"/>
    <col min="7442" max="7680" width="9.140625" style="154"/>
    <col min="7681" max="7682" width="0" style="154" hidden="1" customWidth="1"/>
    <col min="7683" max="7683" width="42.28515625" style="154" customWidth="1"/>
    <col min="7684" max="7684" width="9" style="154" customWidth="1"/>
    <col min="7685" max="7685" width="10.28515625" style="154" customWidth="1"/>
    <col min="7686" max="7686" width="9.140625" style="154"/>
    <col min="7687" max="7687" width="13.28515625" style="154" customWidth="1"/>
    <col min="7688" max="7688" width="10" style="154" customWidth="1"/>
    <col min="7689" max="7689" width="11.28515625" style="154" customWidth="1"/>
    <col min="7690" max="7690" width="18.42578125" style="154" customWidth="1"/>
    <col min="7691" max="7695" width="9.140625" style="154"/>
    <col min="7696" max="7696" width="24.140625" style="154" customWidth="1"/>
    <col min="7697" max="7697" width="18.28515625" style="154" customWidth="1"/>
    <col min="7698" max="7936" width="9.140625" style="154"/>
    <col min="7937" max="7938" width="0" style="154" hidden="1" customWidth="1"/>
    <col min="7939" max="7939" width="42.28515625" style="154" customWidth="1"/>
    <col min="7940" max="7940" width="9" style="154" customWidth="1"/>
    <col min="7941" max="7941" width="10.28515625" style="154" customWidth="1"/>
    <col min="7942" max="7942" width="9.140625" style="154"/>
    <col min="7943" max="7943" width="13.28515625" style="154" customWidth="1"/>
    <col min="7944" max="7944" width="10" style="154" customWidth="1"/>
    <col min="7945" max="7945" width="11.28515625" style="154" customWidth="1"/>
    <col min="7946" max="7946" width="18.42578125" style="154" customWidth="1"/>
    <col min="7947" max="7951" width="9.140625" style="154"/>
    <col min="7952" max="7952" width="24.140625" style="154" customWidth="1"/>
    <col min="7953" max="7953" width="18.28515625" style="154" customWidth="1"/>
    <col min="7954" max="8192" width="9.140625" style="154"/>
    <col min="8193" max="8194" width="0" style="154" hidden="1" customWidth="1"/>
    <col min="8195" max="8195" width="42.28515625" style="154" customWidth="1"/>
    <col min="8196" max="8196" width="9" style="154" customWidth="1"/>
    <col min="8197" max="8197" width="10.28515625" style="154" customWidth="1"/>
    <col min="8198" max="8198" width="9.140625" style="154"/>
    <col min="8199" max="8199" width="13.28515625" style="154" customWidth="1"/>
    <col min="8200" max="8200" width="10" style="154" customWidth="1"/>
    <col min="8201" max="8201" width="11.28515625" style="154" customWidth="1"/>
    <col min="8202" max="8202" width="18.42578125" style="154" customWidth="1"/>
    <col min="8203" max="8207" width="9.140625" style="154"/>
    <col min="8208" max="8208" width="24.140625" style="154" customWidth="1"/>
    <col min="8209" max="8209" width="18.28515625" style="154" customWidth="1"/>
    <col min="8210" max="8448" width="9.140625" style="154"/>
    <col min="8449" max="8450" width="0" style="154" hidden="1" customWidth="1"/>
    <col min="8451" max="8451" width="42.28515625" style="154" customWidth="1"/>
    <col min="8452" max="8452" width="9" style="154" customWidth="1"/>
    <col min="8453" max="8453" width="10.28515625" style="154" customWidth="1"/>
    <col min="8454" max="8454" width="9.140625" style="154"/>
    <col min="8455" max="8455" width="13.28515625" style="154" customWidth="1"/>
    <col min="8456" max="8456" width="10" style="154" customWidth="1"/>
    <col min="8457" max="8457" width="11.28515625" style="154" customWidth="1"/>
    <col min="8458" max="8458" width="18.42578125" style="154" customWidth="1"/>
    <col min="8459" max="8463" width="9.140625" style="154"/>
    <col min="8464" max="8464" width="24.140625" style="154" customWidth="1"/>
    <col min="8465" max="8465" width="18.28515625" style="154" customWidth="1"/>
    <col min="8466" max="8704" width="9.140625" style="154"/>
    <col min="8705" max="8706" width="0" style="154" hidden="1" customWidth="1"/>
    <col min="8707" max="8707" width="42.28515625" style="154" customWidth="1"/>
    <col min="8708" max="8708" width="9" style="154" customWidth="1"/>
    <col min="8709" max="8709" width="10.28515625" style="154" customWidth="1"/>
    <col min="8710" max="8710" width="9.140625" style="154"/>
    <col min="8711" max="8711" width="13.28515625" style="154" customWidth="1"/>
    <col min="8712" max="8712" width="10" style="154" customWidth="1"/>
    <col min="8713" max="8713" width="11.28515625" style="154" customWidth="1"/>
    <col min="8714" max="8714" width="18.42578125" style="154" customWidth="1"/>
    <col min="8715" max="8719" width="9.140625" style="154"/>
    <col min="8720" max="8720" width="24.140625" style="154" customWidth="1"/>
    <col min="8721" max="8721" width="18.28515625" style="154" customWidth="1"/>
    <col min="8722" max="8960" width="9.140625" style="154"/>
    <col min="8961" max="8962" width="0" style="154" hidden="1" customWidth="1"/>
    <col min="8963" max="8963" width="42.28515625" style="154" customWidth="1"/>
    <col min="8964" max="8964" width="9" style="154" customWidth="1"/>
    <col min="8965" max="8965" width="10.28515625" style="154" customWidth="1"/>
    <col min="8966" max="8966" width="9.140625" style="154"/>
    <col min="8967" max="8967" width="13.28515625" style="154" customWidth="1"/>
    <col min="8968" max="8968" width="10" style="154" customWidth="1"/>
    <col min="8969" max="8969" width="11.28515625" style="154" customWidth="1"/>
    <col min="8970" max="8970" width="18.42578125" style="154" customWidth="1"/>
    <col min="8971" max="8975" width="9.140625" style="154"/>
    <col min="8976" max="8976" width="24.140625" style="154" customWidth="1"/>
    <col min="8977" max="8977" width="18.28515625" style="154" customWidth="1"/>
    <col min="8978" max="9216" width="9.140625" style="154"/>
    <col min="9217" max="9218" width="0" style="154" hidden="1" customWidth="1"/>
    <col min="9219" max="9219" width="42.28515625" style="154" customWidth="1"/>
    <col min="9220" max="9220" width="9" style="154" customWidth="1"/>
    <col min="9221" max="9221" width="10.28515625" style="154" customWidth="1"/>
    <col min="9222" max="9222" width="9.140625" style="154"/>
    <col min="9223" max="9223" width="13.28515625" style="154" customWidth="1"/>
    <col min="9224" max="9224" width="10" style="154" customWidth="1"/>
    <col min="9225" max="9225" width="11.28515625" style="154" customWidth="1"/>
    <col min="9226" max="9226" width="18.42578125" style="154" customWidth="1"/>
    <col min="9227" max="9231" width="9.140625" style="154"/>
    <col min="9232" max="9232" width="24.140625" style="154" customWidth="1"/>
    <col min="9233" max="9233" width="18.28515625" style="154" customWidth="1"/>
    <col min="9234" max="9472" width="9.140625" style="154"/>
    <col min="9473" max="9474" width="0" style="154" hidden="1" customWidth="1"/>
    <col min="9475" max="9475" width="42.28515625" style="154" customWidth="1"/>
    <col min="9476" max="9476" width="9" style="154" customWidth="1"/>
    <col min="9477" max="9477" width="10.28515625" style="154" customWidth="1"/>
    <col min="9478" max="9478" width="9.140625" style="154"/>
    <col min="9479" max="9479" width="13.28515625" style="154" customWidth="1"/>
    <col min="9480" max="9480" width="10" style="154" customWidth="1"/>
    <col min="9481" max="9481" width="11.28515625" style="154" customWidth="1"/>
    <col min="9482" max="9482" width="18.42578125" style="154" customWidth="1"/>
    <col min="9483" max="9487" width="9.140625" style="154"/>
    <col min="9488" max="9488" width="24.140625" style="154" customWidth="1"/>
    <col min="9489" max="9489" width="18.28515625" style="154" customWidth="1"/>
    <col min="9490" max="9728" width="9.140625" style="154"/>
    <col min="9729" max="9730" width="0" style="154" hidden="1" customWidth="1"/>
    <col min="9731" max="9731" width="42.28515625" style="154" customWidth="1"/>
    <col min="9732" max="9732" width="9" style="154" customWidth="1"/>
    <col min="9733" max="9733" width="10.28515625" style="154" customWidth="1"/>
    <col min="9734" max="9734" width="9.140625" style="154"/>
    <col min="9735" max="9735" width="13.28515625" style="154" customWidth="1"/>
    <col min="9736" max="9736" width="10" style="154" customWidth="1"/>
    <col min="9737" max="9737" width="11.28515625" style="154" customWidth="1"/>
    <col min="9738" max="9738" width="18.42578125" style="154" customWidth="1"/>
    <col min="9739" max="9743" width="9.140625" style="154"/>
    <col min="9744" max="9744" width="24.140625" style="154" customWidth="1"/>
    <col min="9745" max="9745" width="18.28515625" style="154" customWidth="1"/>
    <col min="9746" max="9984" width="9.140625" style="154"/>
    <col min="9985" max="9986" width="0" style="154" hidden="1" customWidth="1"/>
    <col min="9987" max="9987" width="42.28515625" style="154" customWidth="1"/>
    <col min="9988" max="9988" width="9" style="154" customWidth="1"/>
    <col min="9989" max="9989" width="10.28515625" style="154" customWidth="1"/>
    <col min="9990" max="9990" width="9.140625" style="154"/>
    <col min="9991" max="9991" width="13.28515625" style="154" customWidth="1"/>
    <col min="9992" max="9992" width="10" style="154" customWidth="1"/>
    <col min="9993" max="9993" width="11.28515625" style="154" customWidth="1"/>
    <col min="9994" max="9994" width="18.42578125" style="154" customWidth="1"/>
    <col min="9995" max="9999" width="9.140625" style="154"/>
    <col min="10000" max="10000" width="24.140625" style="154" customWidth="1"/>
    <col min="10001" max="10001" width="18.28515625" style="154" customWidth="1"/>
    <col min="10002" max="10240" width="9.140625" style="154"/>
    <col min="10241" max="10242" width="0" style="154" hidden="1" customWidth="1"/>
    <col min="10243" max="10243" width="42.28515625" style="154" customWidth="1"/>
    <col min="10244" max="10244" width="9" style="154" customWidth="1"/>
    <col min="10245" max="10245" width="10.28515625" style="154" customWidth="1"/>
    <col min="10246" max="10246" width="9.140625" style="154"/>
    <col min="10247" max="10247" width="13.28515625" style="154" customWidth="1"/>
    <col min="10248" max="10248" width="10" style="154" customWidth="1"/>
    <col min="10249" max="10249" width="11.28515625" style="154" customWidth="1"/>
    <col min="10250" max="10250" width="18.42578125" style="154" customWidth="1"/>
    <col min="10251" max="10255" width="9.140625" style="154"/>
    <col min="10256" max="10256" width="24.140625" style="154" customWidth="1"/>
    <col min="10257" max="10257" width="18.28515625" style="154" customWidth="1"/>
    <col min="10258" max="10496" width="9.140625" style="154"/>
    <col min="10497" max="10498" width="0" style="154" hidden="1" customWidth="1"/>
    <col min="10499" max="10499" width="42.28515625" style="154" customWidth="1"/>
    <col min="10500" max="10500" width="9" style="154" customWidth="1"/>
    <col min="10501" max="10501" width="10.28515625" style="154" customWidth="1"/>
    <col min="10502" max="10502" width="9.140625" style="154"/>
    <col min="10503" max="10503" width="13.28515625" style="154" customWidth="1"/>
    <col min="10504" max="10504" width="10" style="154" customWidth="1"/>
    <col min="10505" max="10505" width="11.28515625" style="154" customWidth="1"/>
    <col min="10506" max="10506" width="18.42578125" style="154" customWidth="1"/>
    <col min="10507" max="10511" width="9.140625" style="154"/>
    <col min="10512" max="10512" width="24.140625" style="154" customWidth="1"/>
    <col min="10513" max="10513" width="18.28515625" style="154" customWidth="1"/>
    <col min="10514" max="10752" width="9.140625" style="154"/>
    <col min="10753" max="10754" width="0" style="154" hidden="1" customWidth="1"/>
    <col min="10755" max="10755" width="42.28515625" style="154" customWidth="1"/>
    <col min="10756" max="10756" width="9" style="154" customWidth="1"/>
    <col min="10757" max="10757" width="10.28515625" style="154" customWidth="1"/>
    <col min="10758" max="10758" width="9.140625" style="154"/>
    <col min="10759" max="10759" width="13.28515625" style="154" customWidth="1"/>
    <col min="10760" max="10760" width="10" style="154" customWidth="1"/>
    <col min="10761" max="10761" width="11.28515625" style="154" customWidth="1"/>
    <col min="10762" max="10762" width="18.42578125" style="154" customWidth="1"/>
    <col min="10763" max="10767" width="9.140625" style="154"/>
    <col min="10768" max="10768" width="24.140625" style="154" customWidth="1"/>
    <col min="10769" max="10769" width="18.28515625" style="154" customWidth="1"/>
    <col min="10770" max="11008" width="9.140625" style="154"/>
    <col min="11009" max="11010" width="0" style="154" hidden="1" customWidth="1"/>
    <col min="11011" max="11011" width="42.28515625" style="154" customWidth="1"/>
    <col min="11012" max="11012" width="9" style="154" customWidth="1"/>
    <col min="11013" max="11013" width="10.28515625" style="154" customWidth="1"/>
    <col min="11014" max="11014" width="9.140625" style="154"/>
    <col min="11015" max="11015" width="13.28515625" style="154" customWidth="1"/>
    <col min="11016" max="11016" width="10" style="154" customWidth="1"/>
    <col min="11017" max="11017" width="11.28515625" style="154" customWidth="1"/>
    <col min="11018" max="11018" width="18.42578125" style="154" customWidth="1"/>
    <col min="11019" max="11023" width="9.140625" style="154"/>
    <col min="11024" max="11024" width="24.140625" style="154" customWidth="1"/>
    <col min="11025" max="11025" width="18.28515625" style="154" customWidth="1"/>
    <col min="11026" max="11264" width="9.140625" style="154"/>
    <col min="11265" max="11266" width="0" style="154" hidden="1" customWidth="1"/>
    <col min="11267" max="11267" width="42.28515625" style="154" customWidth="1"/>
    <col min="11268" max="11268" width="9" style="154" customWidth="1"/>
    <col min="11269" max="11269" width="10.28515625" style="154" customWidth="1"/>
    <col min="11270" max="11270" width="9.140625" style="154"/>
    <col min="11271" max="11271" width="13.28515625" style="154" customWidth="1"/>
    <col min="11272" max="11272" width="10" style="154" customWidth="1"/>
    <col min="11273" max="11273" width="11.28515625" style="154" customWidth="1"/>
    <col min="11274" max="11274" width="18.42578125" style="154" customWidth="1"/>
    <col min="11275" max="11279" width="9.140625" style="154"/>
    <col min="11280" max="11280" width="24.140625" style="154" customWidth="1"/>
    <col min="11281" max="11281" width="18.28515625" style="154" customWidth="1"/>
    <col min="11282" max="11520" width="9.140625" style="154"/>
    <col min="11521" max="11522" width="0" style="154" hidden="1" customWidth="1"/>
    <col min="11523" max="11523" width="42.28515625" style="154" customWidth="1"/>
    <col min="11524" max="11524" width="9" style="154" customWidth="1"/>
    <col min="11525" max="11525" width="10.28515625" style="154" customWidth="1"/>
    <col min="11526" max="11526" width="9.140625" style="154"/>
    <col min="11527" max="11527" width="13.28515625" style="154" customWidth="1"/>
    <col min="11528" max="11528" width="10" style="154" customWidth="1"/>
    <col min="11529" max="11529" width="11.28515625" style="154" customWidth="1"/>
    <col min="11530" max="11530" width="18.42578125" style="154" customWidth="1"/>
    <col min="11531" max="11535" width="9.140625" style="154"/>
    <col min="11536" max="11536" width="24.140625" style="154" customWidth="1"/>
    <col min="11537" max="11537" width="18.28515625" style="154" customWidth="1"/>
    <col min="11538" max="11776" width="9.140625" style="154"/>
    <col min="11777" max="11778" width="0" style="154" hidden="1" customWidth="1"/>
    <col min="11779" max="11779" width="42.28515625" style="154" customWidth="1"/>
    <col min="11780" max="11780" width="9" style="154" customWidth="1"/>
    <col min="11781" max="11781" width="10.28515625" style="154" customWidth="1"/>
    <col min="11782" max="11782" width="9.140625" style="154"/>
    <col min="11783" max="11783" width="13.28515625" style="154" customWidth="1"/>
    <col min="11784" max="11784" width="10" style="154" customWidth="1"/>
    <col min="11785" max="11785" width="11.28515625" style="154" customWidth="1"/>
    <col min="11786" max="11786" width="18.42578125" style="154" customWidth="1"/>
    <col min="11787" max="11791" width="9.140625" style="154"/>
    <col min="11792" max="11792" width="24.140625" style="154" customWidth="1"/>
    <col min="11793" max="11793" width="18.28515625" style="154" customWidth="1"/>
    <col min="11794" max="12032" width="9.140625" style="154"/>
    <col min="12033" max="12034" width="0" style="154" hidden="1" customWidth="1"/>
    <col min="12035" max="12035" width="42.28515625" style="154" customWidth="1"/>
    <col min="12036" max="12036" width="9" style="154" customWidth="1"/>
    <col min="12037" max="12037" width="10.28515625" style="154" customWidth="1"/>
    <col min="12038" max="12038" width="9.140625" style="154"/>
    <col min="12039" max="12039" width="13.28515625" style="154" customWidth="1"/>
    <col min="12040" max="12040" width="10" style="154" customWidth="1"/>
    <col min="12041" max="12041" width="11.28515625" style="154" customWidth="1"/>
    <col min="12042" max="12042" width="18.42578125" style="154" customWidth="1"/>
    <col min="12043" max="12047" width="9.140625" style="154"/>
    <col min="12048" max="12048" width="24.140625" style="154" customWidth="1"/>
    <col min="12049" max="12049" width="18.28515625" style="154" customWidth="1"/>
    <col min="12050" max="12288" width="9.140625" style="154"/>
    <col min="12289" max="12290" width="0" style="154" hidden="1" customWidth="1"/>
    <col min="12291" max="12291" width="42.28515625" style="154" customWidth="1"/>
    <col min="12292" max="12292" width="9" style="154" customWidth="1"/>
    <col min="12293" max="12293" width="10.28515625" style="154" customWidth="1"/>
    <col min="12294" max="12294" width="9.140625" style="154"/>
    <col min="12295" max="12295" width="13.28515625" style="154" customWidth="1"/>
    <col min="12296" max="12296" width="10" style="154" customWidth="1"/>
    <col min="12297" max="12297" width="11.28515625" style="154" customWidth="1"/>
    <col min="12298" max="12298" width="18.42578125" style="154" customWidth="1"/>
    <col min="12299" max="12303" width="9.140625" style="154"/>
    <col min="12304" max="12304" width="24.140625" style="154" customWidth="1"/>
    <col min="12305" max="12305" width="18.28515625" style="154" customWidth="1"/>
    <col min="12306" max="12544" width="9.140625" style="154"/>
    <col min="12545" max="12546" width="0" style="154" hidden="1" customWidth="1"/>
    <col min="12547" max="12547" width="42.28515625" style="154" customWidth="1"/>
    <col min="12548" max="12548" width="9" style="154" customWidth="1"/>
    <col min="12549" max="12549" width="10.28515625" style="154" customWidth="1"/>
    <col min="12550" max="12550" width="9.140625" style="154"/>
    <col min="12551" max="12551" width="13.28515625" style="154" customWidth="1"/>
    <col min="12552" max="12552" width="10" style="154" customWidth="1"/>
    <col min="12553" max="12553" width="11.28515625" style="154" customWidth="1"/>
    <col min="12554" max="12554" width="18.42578125" style="154" customWidth="1"/>
    <col min="12555" max="12559" width="9.140625" style="154"/>
    <col min="12560" max="12560" width="24.140625" style="154" customWidth="1"/>
    <col min="12561" max="12561" width="18.28515625" style="154" customWidth="1"/>
    <col min="12562" max="12800" width="9.140625" style="154"/>
    <col min="12801" max="12802" width="0" style="154" hidden="1" customWidth="1"/>
    <col min="12803" max="12803" width="42.28515625" style="154" customWidth="1"/>
    <col min="12804" max="12804" width="9" style="154" customWidth="1"/>
    <col min="12805" max="12805" width="10.28515625" style="154" customWidth="1"/>
    <col min="12806" max="12806" width="9.140625" style="154"/>
    <col min="12807" max="12807" width="13.28515625" style="154" customWidth="1"/>
    <col min="12808" max="12808" width="10" style="154" customWidth="1"/>
    <col min="12809" max="12809" width="11.28515625" style="154" customWidth="1"/>
    <col min="12810" max="12810" width="18.42578125" style="154" customWidth="1"/>
    <col min="12811" max="12815" width="9.140625" style="154"/>
    <col min="12816" max="12816" width="24.140625" style="154" customWidth="1"/>
    <col min="12817" max="12817" width="18.28515625" style="154" customWidth="1"/>
    <col min="12818" max="13056" width="9.140625" style="154"/>
    <col min="13057" max="13058" width="0" style="154" hidden="1" customWidth="1"/>
    <col min="13059" max="13059" width="42.28515625" style="154" customWidth="1"/>
    <col min="13060" max="13060" width="9" style="154" customWidth="1"/>
    <col min="13061" max="13061" width="10.28515625" style="154" customWidth="1"/>
    <col min="13062" max="13062" width="9.140625" style="154"/>
    <col min="13063" max="13063" width="13.28515625" style="154" customWidth="1"/>
    <col min="13064" max="13064" width="10" style="154" customWidth="1"/>
    <col min="13065" max="13065" width="11.28515625" style="154" customWidth="1"/>
    <col min="13066" max="13066" width="18.42578125" style="154" customWidth="1"/>
    <col min="13067" max="13071" width="9.140625" style="154"/>
    <col min="13072" max="13072" width="24.140625" style="154" customWidth="1"/>
    <col min="13073" max="13073" width="18.28515625" style="154" customWidth="1"/>
    <col min="13074" max="13312" width="9.140625" style="154"/>
    <col min="13313" max="13314" width="0" style="154" hidden="1" customWidth="1"/>
    <col min="13315" max="13315" width="42.28515625" style="154" customWidth="1"/>
    <col min="13316" max="13316" width="9" style="154" customWidth="1"/>
    <col min="13317" max="13317" width="10.28515625" style="154" customWidth="1"/>
    <col min="13318" max="13318" width="9.140625" style="154"/>
    <col min="13319" max="13319" width="13.28515625" style="154" customWidth="1"/>
    <col min="13320" max="13320" width="10" style="154" customWidth="1"/>
    <col min="13321" max="13321" width="11.28515625" style="154" customWidth="1"/>
    <col min="13322" max="13322" width="18.42578125" style="154" customWidth="1"/>
    <col min="13323" max="13327" width="9.140625" style="154"/>
    <col min="13328" max="13328" width="24.140625" style="154" customWidth="1"/>
    <col min="13329" max="13329" width="18.28515625" style="154" customWidth="1"/>
    <col min="13330" max="13568" width="9.140625" style="154"/>
    <col min="13569" max="13570" width="0" style="154" hidden="1" customWidth="1"/>
    <col min="13571" max="13571" width="42.28515625" style="154" customWidth="1"/>
    <col min="13572" max="13572" width="9" style="154" customWidth="1"/>
    <col min="13573" max="13573" width="10.28515625" style="154" customWidth="1"/>
    <col min="13574" max="13574" width="9.140625" style="154"/>
    <col min="13575" max="13575" width="13.28515625" style="154" customWidth="1"/>
    <col min="13576" max="13576" width="10" style="154" customWidth="1"/>
    <col min="13577" max="13577" width="11.28515625" style="154" customWidth="1"/>
    <col min="13578" max="13578" width="18.42578125" style="154" customWidth="1"/>
    <col min="13579" max="13583" width="9.140625" style="154"/>
    <col min="13584" max="13584" width="24.140625" style="154" customWidth="1"/>
    <col min="13585" max="13585" width="18.28515625" style="154" customWidth="1"/>
    <col min="13586" max="13824" width="9.140625" style="154"/>
    <col min="13825" max="13826" width="0" style="154" hidden="1" customWidth="1"/>
    <col min="13827" max="13827" width="42.28515625" style="154" customWidth="1"/>
    <col min="13828" max="13828" width="9" style="154" customWidth="1"/>
    <col min="13829" max="13829" width="10.28515625" style="154" customWidth="1"/>
    <col min="13830" max="13830" width="9.140625" style="154"/>
    <col min="13831" max="13831" width="13.28515625" style="154" customWidth="1"/>
    <col min="13832" max="13832" width="10" style="154" customWidth="1"/>
    <col min="13833" max="13833" width="11.28515625" style="154" customWidth="1"/>
    <col min="13834" max="13834" width="18.42578125" style="154" customWidth="1"/>
    <col min="13835" max="13839" width="9.140625" style="154"/>
    <col min="13840" max="13840" width="24.140625" style="154" customWidth="1"/>
    <col min="13841" max="13841" width="18.28515625" style="154" customWidth="1"/>
    <col min="13842" max="14080" width="9.140625" style="154"/>
    <col min="14081" max="14082" width="0" style="154" hidden="1" customWidth="1"/>
    <col min="14083" max="14083" width="42.28515625" style="154" customWidth="1"/>
    <col min="14084" max="14084" width="9" style="154" customWidth="1"/>
    <col min="14085" max="14085" width="10.28515625" style="154" customWidth="1"/>
    <col min="14086" max="14086" width="9.140625" style="154"/>
    <col min="14087" max="14087" width="13.28515625" style="154" customWidth="1"/>
    <col min="14088" max="14088" width="10" style="154" customWidth="1"/>
    <col min="14089" max="14089" width="11.28515625" style="154" customWidth="1"/>
    <col min="14090" max="14090" width="18.42578125" style="154" customWidth="1"/>
    <col min="14091" max="14095" width="9.140625" style="154"/>
    <col min="14096" max="14096" width="24.140625" style="154" customWidth="1"/>
    <col min="14097" max="14097" width="18.28515625" style="154" customWidth="1"/>
    <col min="14098" max="14336" width="9.140625" style="154"/>
    <col min="14337" max="14338" width="0" style="154" hidden="1" customWidth="1"/>
    <col min="14339" max="14339" width="42.28515625" style="154" customWidth="1"/>
    <col min="14340" max="14340" width="9" style="154" customWidth="1"/>
    <col min="14341" max="14341" width="10.28515625" style="154" customWidth="1"/>
    <col min="14342" max="14342" width="9.140625" style="154"/>
    <col min="14343" max="14343" width="13.28515625" style="154" customWidth="1"/>
    <col min="14344" max="14344" width="10" style="154" customWidth="1"/>
    <col min="14345" max="14345" width="11.28515625" style="154" customWidth="1"/>
    <col min="14346" max="14346" width="18.42578125" style="154" customWidth="1"/>
    <col min="14347" max="14351" width="9.140625" style="154"/>
    <col min="14352" max="14352" width="24.140625" style="154" customWidth="1"/>
    <col min="14353" max="14353" width="18.28515625" style="154" customWidth="1"/>
    <col min="14354" max="14592" width="9.140625" style="154"/>
    <col min="14593" max="14594" width="0" style="154" hidden="1" customWidth="1"/>
    <col min="14595" max="14595" width="42.28515625" style="154" customWidth="1"/>
    <col min="14596" max="14596" width="9" style="154" customWidth="1"/>
    <col min="14597" max="14597" width="10.28515625" style="154" customWidth="1"/>
    <col min="14598" max="14598" width="9.140625" style="154"/>
    <col min="14599" max="14599" width="13.28515625" style="154" customWidth="1"/>
    <col min="14600" max="14600" width="10" style="154" customWidth="1"/>
    <col min="14601" max="14601" width="11.28515625" style="154" customWidth="1"/>
    <col min="14602" max="14602" width="18.42578125" style="154" customWidth="1"/>
    <col min="14603" max="14607" width="9.140625" style="154"/>
    <col min="14608" max="14608" width="24.140625" style="154" customWidth="1"/>
    <col min="14609" max="14609" width="18.28515625" style="154" customWidth="1"/>
    <col min="14610" max="14848" width="9.140625" style="154"/>
    <col min="14849" max="14850" width="0" style="154" hidden="1" customWidth="1"/>
    <col min="14851" max="14851" width="42.28515625" style="154" customWidth="1"/>
    <col min="14852" max="14852" width="9" style="154" customWidth="1"/>
    <col min="14853" max="14853" width="10.28515625" style="154" customWidth="1"/>
    <col min="14854" max="14854" width="9.140625" style="154"/>
    <col min="14855" max="14855" width="13.28515625" style="154" customWidth="1"/>
    <col min="14856" max="14856" width="10" style="154" customWidth="1"/>
    <col min="14857" max="14857" width="11.28515625" style="154" customWidth="1"/>
    <col min="14858" max="14858" width="18.42578125" style="154" customWidth="1"/>
    <col min="14859" max="14863" width="9.140625" style="154"/>
    <col min="14864" max="14864" width="24.140625" style="154" customWidth="1"/>
    <col min="14865" max="14865" width="18.28515625" style="154" customWidth="1"/>
    <col min="14866" max="15104" width="9.140625" style="154"/>
    <col min="15105" max="15106" width="0" style="154" hidden="1" customWidth="1"/>
    <col min="15107" max="15107" width="42.28515625" style="154" customWidth="1"/>
    <col min="15108" max="15108" width="9" style="154" customWidth="1"/>
    <col min="15109" max="15109" width="10.28515625" style="154" customWidth="1"/>
    <col min="15110" max="15110" width="9.140625" style="154"/>
    <col min="15111" max="15111" width="13.28515625" style="154" customWidth="1"/>
    <col min="15112" max="15112" width="10" style="154" customWidth="1"/>
    <col min="15113" max="15113" width="11.28515625" style="154" customWidth="1"/>
    <col min="15114" max="15114" width="18.42578125" style="154" customWidth="1"/>
    <col min="15115" max="15119" width="9.140625" style="154"/>
    <col min="15120" max="15120" width="24.140625" style="154" customWidth="1"/>
    <col min="15121" max="15121" width="18.28515625" style="154" customWidth="1"/>
    <col min="15122" max="15360" width="9.140625" style="154"/>
    <col min="15361" max="15362" width="0" style="154" hidden="1" customWidth="1"/>
    <col min="15363" max="15363" width="42.28515625" style="154" customWidth="1"/>
    <col min="15364" max="15364" width="9" style="154" customWidth="1"/>
    <col min="15365" max="15365" width="10.28515625" style="154" customWidth="1"/>
    <col min="15366" max="15366" width="9.140625" style="154"/>
    <col min="15367" max="15367" width="13.28515625" style="154" customWidth="1"/>
    <col min="15368" max="15368" width="10" style="154" customWidth="1"/>
    <col min="15369" max="15369" width="11.28515625" style="154" customWidth="1"/>
    <col min="15370" max="15370" width="18.42578125" style="154" customWidth="1"/>
    <col min="15371" max="15375" width="9.140625" style="154"/>
    <col min="15376" max="15376" width="24.140625" style="154" customWidth="1"/>
    <col min="15377" max="15377" width="18.28515625" style="154" customWidth="1"/>
    <col min="15378" max="15616" width="9.140625" style="154"/>
    <col min="15617" max="15618" width="0" style="154" hidden="1" customWidth="1"/>
    <col min="15619" max="15619" width="42.28515625" style="154" customWidth="1"/>
    <col min="15620" max="15620" width="9" style="154" customWidth="1"/>
    <col min="15621" max="15621" width="10.28515625" style="154" customWidth="1"/>
    <col min="15622" max="15622" width="9.140625" style="154"/>
    <col min="15623" max="15623" width="13.28515625" style="154" customWidth="1"/>
    <col min="15624" max="15624" width="10" style="154" customWidth="1"/>
    <col min="15625" max="15625" width="11.28515625" style="154" customWidth="1"/>
    <col min="15626" max="15626" width="18.42578125" style="154" customWidth="1"/>
    <col min="15627" max="15631" width="9.140625" style="154"/>
    <col min="15632" max="15632" width="24.140625" style="154" customWidth="1"/>
    <col min="15633" max="15633" width="18.28515625" style="154" customWidth="1"/>
    <col min="15634" max="15872" width="9.140625" style="154"/>
    <col min="15873" max="15874" width="0" style="154" hidden="1" customWidth="1"/>
    <col min="15875" max="15875" width="42.28515625" style="154" customWidth="1"/>
    <col min="15876" max="15876" width="9" style="154" customWidth="1"/>
    <col min="15877" max="15877" width="10.28515625" style="154" customWidth="1"/>
    <col min="15878" max="15878" width="9.140625" style="154"/>
    <col min="15879" max="15879" width="13.28515625" style="154" customWidth="1"/>
    <col min="15880" max="15880" width="10" style="154" customWidth="1"/>
    <col min="15881" max="15881" width="11.28515625" style="154" customWidth="1"/>
    <col min="15882" max="15882" width="18.42578125" style="154" customWidth="1"/>
    <col min="15883" max="15887" width="9.140625" style="154"/>
    <col min="15888" max="15888" width="24.140625" style="154" customWidth="1"/>
    <col min="15889" max="15889" width="18.28515625" style="154" customWidth="1"/>
    <col min="15890" max="16128" width="9.140625" style="154"/>
    <col min="16129" max="16130" width="0" style="154" hidden="1" customWidth="1"/>
    <col min="16131" max="16131" width="42.28515625" style="154" customWidth="1"/>
    <col min="16132" max="16132" width="9" style="154" customWidth="1"/>
    <col min="16133" max="16133" width="10.28515625" style="154" customWidth="1"/>
    <col min="16134" max="16134" width="9.140625" style="154"/>
    <col min="16135" max="16135" width="13.28515625" style="154" customWidth="1"/>
    <col min="16136" max="16136" width="10" style="154" customWidth="1"/>
    <col min="16137" max="16137" width="11.28515625" style="154" customWidth="1"/>
    <col min="16138" max="16138" width="18.42578125" style="154" customWidth="1"/>
    <col min="16139" max="16143" width="9.140625" style="154"/>
    <col min="16144" max="16144" width="24.140625" style="154" customWidth="1"/>
    <col min="16145" max="16145" width="18.28515625" style="154" customWidth="1"/>
    <col min="16146" max="16384" width="9.140625" style="154"/>
  </cols>
  <sheetData>
    <row r="1" spans="1:17" ht="19.5" x14ac:dyDescent="0.25">
      <c r="A1" s="600" t="s">
        <v>2</v>
      </c>
      <c r="B1" s="601"/>
      <c r="C1" s="152">
        <v>1</v>
      </c>
      <c r="D1" s="153">
        <v>2</v>
      </c>
      <c r="E1" s="153">
        <v>3</v>
      </c>
      <c r="F1" s="152">
        <v>4</v>
      </c>
      <c r="G1" s="153">
        <v>5</v>
      </c>
      <c r="H1" s="153">
        <v>6</v>
      </c>
      <c r="I1" s="152">
        <v>7</v>
      </c>
      <c r="J1" s="153">
        <v>8</v>
      </c>
      <c r="K1" s="153">
        <v>9</v>
      </c>
    </row>
    <row r="2" spans="1:17" ht="42" x14ac:dyDescent="0.25">
      <c r="A2" s="156" t="s">
        <v>376</v>
      </c>
      <c r="B2" s="157" t="s">
        <v>800</v>
      </c>
      <c r="C2" s="158"/>
      <c r="D2" s="159" t="s">
        <v>801</v>
      </c>
      <c r="E2" s="159" t="s">
        <v>802</v>
      </c>
      <c r="F2" s="174" t="s">
        <v>1336</v>
      </c>
      <c r="G2" s="160" t="s">
        <v>803</v>
      </c>
      <c r="H2" s="161" t="s">
        <v>1335</v>
      </c>
      <c r="Q2" s="154" t="s">
        <v>804</v>
      </c>
    </row>
    <row r="3" spans="1:17" ht="12" customHeight="1" x14ac:dyDescent="0.25">
      <c r="A3" s="162" t="s">
        <v>170</v>
      </c>
      <c r="B3" s="162" t="s">
        <v>171</v>
      </c>
      <c r="C3" s="163" t="s">
        <v>1818</v>
      </c>
      <c r="D3" s="164">
        <v>2</v>
      </c>
      <c r="E3" s="164">
        <v>0</v>
      </c>
      <c r="F3" s="165" t="s">
        <v>163</v>
      </c>
      <c r="G3" s="160" t="s">
        <v>805</v>
      </c>
      <c r="J3" s="166" t="s">
        <v>806</v>
      </c>
      <c r="K3" s="167" t="s">
        <v>805</v>
      </c>
      <c r="M3" s="155" t="s">
        <v>807</v>
      </c>
      <c r="N3" s="168" t="s">
        <v>163</v>
      </c>
      <c r="O3" s="154" t="str">
        <f>CONCATENATE(M3,N3)</f>
        <v>№1/1</v>
      </c>
      <c r="P3" s="154" t="s">
        <v>805</v>
      </c>
      <c r="Q3" s="154" t="s">
        <v>806</v>
      </c>
    </row>
    <row r="4" spans="1:17" ht="12" customHeight="1" x14ac:dyDescent="0.25">
      <c r="A4" s="162" t="s">
        <v>170</v>
      </c>
      <c r="B4" s="162" t="s">
        <v>109</v>
      </c>
      <c r="C4" s="163" t="s">
        <v>1819</v>
      </c>
      <c r="D4" s="164">
        <v>2</v>
      </c>
      <c r="E4" s="164">
        <v>10</v>
      </c>
      <c r="F4" s="165" t="s">
        <v>112</v>
      </c>
      <c r="G4" s="160" t="s">
        <v>805</v>
      </c>
      <c r="J4" s="166" t="s">
        <v>808</v>
      </c>
      <c r="K4" s="167" t="s">
        <v>805</v>
      </c>
      <c r="M4" s="155" t="s">
        <v>807</v>
      </c>
      <c r="N4" s="168" t="s">
        <v>112</v>
      </c>
      <c r="O4" s="154" t="str">
        <f t="shared" ref="O4:O67" si="0">CONCATENATE(M4,N4)</f>
        <v>№1/2</v>
      </c>
      <c r="P4" s="154" t="s">
        <v>805</v>
      </c>
      <c r="Q4" s="154" t="s">
        <v>808</v>
      </c>
    </row>
    <row r="5" spans="1:17" ht="12" customHeight="1" x14ac:dyDescent="0.25">
      <c r="A5" s="162" t="s">
        <v>170</v>
      </c>
      <c r="B5" s="162" t="s">
        <v>106</v>
      </c>
      <c r="C5" s="163" t="s">
        <v>1820</v>
      </c>
      <c r="D5" s="164">
        <v>2</v>
      </c>
      <c r="E5" s="164">
        <v>2</v>
      </c>
      <c r="F5" s="165"/>
      <c r="J5" s="166" t="s">
        <v>809</v>
      </c>
      <c r="K5" s="167"/>
      <c r="M5" s="155" t="s">
        <v>807</v>
      </c>
      <c r="N5" s="168"/>
      <c r="O5" s="154" t="str">
        <f t="shared" si="0"/>
        <v>№1/</v>
      </c>
      <c r="Q5" s="154" t="s">
        <v>809</v>
      </c>
    </row>
    <row r="6" spans="1:17" ht="12" customHeight="1" x14ac:dyDescent="0.25">
      <c r="A6" s="162" t="s">
        <v>170</v>
      </c>
      <c r="B6" s="162" t="s">
        <v>172</v>
      </c>
      <c r="C6" s="163" t="s">
        <v>1821</v>
      </c>
      <c r="D6" s="164">
        <v>2</v>
      </c>
      <c r="E6" s="164">
        <v>2</v>
      </c>
      <c r="F6" s="165" t="s">
        <v>110</v>
      </c>
      <c r="G6" s="160" t="s">
        <v>805</v>
      </c>
      <c r="J6" s="166" t="s">
        <v>810</v>
      </c>
      <c r="K6" s="167" t="s">
        <v>805</v>
      </c>
      <c r="M6" s="155" t="s">
        <v>807</v>
      </c>
      <c r="N6" s="168" t="s">
        <v>110</v>
      </c>
      <c r="O6" s="154" t="str">
        <f t="shared" si="0"/>
        <v>№1/3</v>
      </c>
      <c r="P6" s="154" t="s">
        <v>805</v>
      </c>
      <c r="Q6" s="154" t="s">
        <v>810</v>
      </c>
    </row>
    <row r="7" spans="1:17" ht="12" customHeight="1" x14ac:dyDescent="0.25">
      <c r="A7" s="162" t="s">
        <v>173</v>
      </c>
      <c r="B7" s="162" t="s">
        <v>174</v>
      </c>
      <c r="C7" s="163" t="s">
        <v>1340</v>
      </c>
      <c r="D7" s="164">
        <v>2</v>
      </c>
      <c r="E7" s="164">
        <v>0</v>
      </c>
      <c r="F7" s="165" t="s">
        <v>109</v>
      </c>
      <c r="G7" s="160" t="s">
        <v>805</v>
      </c>
      <c r="J7" s="166" t="s">
        <v>811</v>
      </c>
      <c r="K7" s="167" t="s">
        <v>805</v>
      </c>
      <c r="M7" s="155" t="s">
        <v>807</v>
      </c>
      <c r="N7" s="168" t="s">
        <v>109</v>
      </c>
      <c r="O7" s="154" t="str">
        <f t="shared" si="0"/>
        <v>№1/4</v>
      </c>
      <c r="P7" s="154" t="s">
        <v>805</v>
      </c>
      <c r="Q7" s="154" t="s">
        <v>811</v>
      </c>
    </row>
    <row r="8" spans="1:17" ht="12" customHeight="1" x14ac:dyDescent="0.25">
      <c r="A8" s="162" t="s">
        <v>175</v>
      </c>
      <c r="B8" s="162" t="s">
        <v>179</v>
      </c>
      <c r="C8" s="163" t="s">
        <v>1822</v>
      </c>
      <c r="D8" s="164">
        <v>2</v>
      </c>
      <c r="E8" s="164">
        <v>2</v>
      </c>
      <c r="F8" s="165"/>
      <c r="J8" s="166" t="s">
        <v>809</v>
      </c>
      <c r="K8" s="167"/>
      <c r="M8" s="155" t="s">
        <v>807</v>
      </c>
      <c r="N8" s="168"/>
      <c r="O8" s="154" t="str">
        <f t="shared" si="0"/>
        <v>№1/</v>
      </c>
      <c r="Q8" s="154" t="s">
        <v>809</v>
      </c>
    </row>
    <row r="9" spans="1:17" ht="12" customHeight="1" x14ac:dyDescent="0.25">
      <c r="A9" s="162" t="s">
        <v>175</v>
      </c>
      <c r="B9" s="162" t="s">
        <v>176</v>
      </c>
      <c r="C9" s="163" t="s">
        <v>1341</v>
      </c>
      <c r="D9" s="164">
        <v>2</v>
      </c>
      <c r="E9" s="164">
        <v>1</v>
      </c>
      <c r="F9" s="165" t="s">
        <v>108</v>
      </c>
      <c r="G9" s="160" t="s">
        <v>805</v>
      </c>
      <c r="J9" s="166" t="s">
        <v>812</v>
      </c>
      <c r="K9" s="167" t="s">
        <v>805</v>
      </c>
      <c r="M9" s="155" t="s">
        <v>807</v>
      </c>
      <c r="N9" s="168" t="s">
        <v>108</v>
      </c>
      <c r="O9" s="154" t="str">
        <f t="shared" si="0"/>
        <v>№1/5</v>
      </c>
      <c r="P9" s="154" t="s">
        <v>805</v>
      </c>
      <c r="Q9" s="154" t="s">
        <v>812</v>
      </c>
    </row>
    <row r="10" spans="1:17" ht="12" customHeight="1" x14ac:dyDescent="0.25">
      <c r="A10" s="162" t="s">
        <v>175</v>
      </c>
      <c r="B10" s="162" t="s">
        <v>177</v>
      </c>
      <c r="C10" s="163" t="s">
        <v>1342</v>
      </c>
      <c r="D10" s="164">
        <v>2</v>
      </c>
      <c r="E10" s="164">
        <v>4</v>
      </c>
      <c r="F10" s="165" t="s">
        <v>106</v>
      </c>
      <c r="G10" s="160" t="s">
        <v>805</v>
      </c>
      <c r="J10" s="166" t="s">
        <v>813</v>
      </c>
      <c r="K10" s="167" t="s">
        <v>805</v>
      </c>
      <c r="M10" s="155" t="s">
        <v>807</v>
      </c>
      <c r="N10" s="168" t="s">
        <v>106</v>
      </c>
      <c r="O10" s="154" t="str">
        <f t="shared" si="0"/>
        <v>№1/6</v>
      </c>
      <c r="P10" s="154" t="s">
        <v>805</v>
      </c>
      <c r="Q10" s="154" t="s">
        <v>813</v>
      </c>
    </row>
    <row r="11" spans="1:17" ht="12" customHeight="1" x14ac:dyDescent="0.25">
      <c r="A11" s="162" t="s">
        <v>175</v>
      </c>
      <c r="B11" s="162" t="s">
        <v>178</v>
      </c>
      <c r="C11" s="163" t="s">
        <v>1343</v>
      </c>
      <c r="D11" s="164">
        <v>2</v>
      </c>
      <c r="E11" s="164">
        <v>5</v>
      </c>
      <c r="F11" s="165" t="s">
        <v>105</v>
      </c>
      <c r="G11" s="160" t="s">
        <v>805</v>
      </c>
      <c r="J11" s="166" t="s">
        <v>814</v>
      </c>
      <c r="K11" s="167" t="s">
        <v>805</v>
      </c>
      <c r="M11" s="155" t="s">
        <v>807</v>
      </c>
      <c r="N11" s="168" t="s">
        <v>105</v>
      </c>
      <c r="O11" s="154" t="str">
        <f t="shared" si="0"/>
        <v>№1/7</v>
      </c>
      <c r="P11" s="154" t="s">
        <v>805</v>
      </c>
      <c r="Q11" s="154" t="s">
        <v>814</v>
      </c>
    </row>
    <row r="12" spans="1:17" ht="12" customHeight="1" x14ac:dyDescent="0.25">
      <c r="A12" s="162" t="s">
        <v>175</v>
      </c>
      <c r="B12" s="162" t="s">
        <v>174</v>
      </c>
      <c r="C12" s="163" t="s">
        <v>1345</v>
      </c>
      <c r="D12" s="164">
        <v>2</v>
      </c>
      <c r="E12" s="164">
        <v>7</v>
      </c>
      <c r="F12" s="165" t="s">
        <v>172</v>
      </c>
      <c r="G12" s="160" t="s">
        <v>805</v>
      </c>
      <c r="J12" s="166" t="s">
        <v>815</v>
      </c>
      <c r="K12" s="167" t="s">
        <v>805</v>
      </c>
      <c r="M12" s="155" t="s">
        <v>807</v>
      </c>
      <c r="N12" s="168" t="s">
        <v>172</v>
      </c>
      <c r="O12" s="154" t="str">
        <f t="shared" si="0"/>
        <v>№1/8</v>
      </c>
      <c r="P12" s="154" t="s">
        <v>805</v>
      </c>
      <c r="Q12" s="154" t="s">
        <v>815</v>
      </c>
    </row>
    <row r="13" spans="1:17" ht="12" customHeight="1" x14ac:dyDescent="0.25">
      <c r="A13" s="162" t="s">
        <v>175</v>
      </c>
      <c r="B13" s="162" t="s">
        <v>180</v>
      </c>
      <c r="C13" s="163" t="s">
        <v>1346</v>
      </c>
      <c r="D13" s="164">
        <v>2</v>
      </c>
      <c r="E13" s="164">
        <v>2</v>
      </c>
      <c r="F13" s="165" t="s">
        <v>212</v>
      </c>
      <c r="G13" s="160" t="s">
        <v>805</v>
      </c>
      <c r="J13" s="166" t="s">
        <v>816</v>
      </c>
      <c r="K13" s="167" t="s">
        <v>805</v>
      </c>
      <c r="M13" s="155" t="s">
        <v>807</v>
      </c>
      <c r="N13" s="168" t="s">
        <v>212</v>
      </c>
      <c r="O13" s="154" t="str">
        <f t="shared" si="0"/>
        <v>№1/9</v>
      </c>
      <c r="P13" s="154" t="s">
        <v>805</v>
      </c>
      <c r="Q13" s="154" t="s">
        <v>816</v>
      </c>
    </row>
    <row r="14" spans="1:17" ht="12" customHeight="1" x14ac:dyDescent="0.25">
      <c r="A14" s="162" t="s">
        <v>175</v>
      </c>
      <c r="B14" s="162" t="s">
        <v>181</v>
      </c>
      <c r="C14" s="163" t="s">
        <v>1347</v>
      </c>
      <c r="D14" s="164">
        <v>2</v>
      </c>
      <c r="E14" s="164">
        <v>1</v>
      </c>
      <c r="F14" s="165" t="s">
        <v>204</v>
      </c>
      <c r="G14" s="160" t="s">
        <v>805</v>
      </c>
      <c r="J14" s="166" t="s">
        <v>817</v>
      </c>
      <c r="K14" s="167" t="s">
        <v>805</v>
      </c>
      <c r="M14" s="155" t="s">
        <v>807</v>
      </c>
      <c r="N14" s="168" t="s">
        <v>204</v>
      </c>
      <c r="O14" s="154" t="str">
        <f t="shared" si="0"/>
        <v>№1/10</v>
      </c>
      <c r="P14" s="154" t="s">
        <v>805</v>
      </c>
      <c r="Q14" s="154" t="s">
        <v>817</v>
      </c>
    </row>
    <row r="15" spans="1:17" ht="12" customHeight="1" x14ac:dyDescent="0.25">
      <c r="A15" s="162" t="s">
        <v>175</v>
      </c>
      <c r="B15" s="162" t="s">
        <v>182</v>
      </c>
      <c r="C15" s="163" t="s">
        <v>1348</v>
      </c>
      <c r="D15" s="164">
        <v>2</v>
      </c>
      <c r="E15" s="164">
        <v>6</v>
      </c>
      <c r="F15" s="165" t="s">
        <v>176</v>
      </c>
      <c r="G15" s="160" t="s">
        <v>805</v>
      </c>
      <c r="J15" s="166" t="s">
        <v>818</v>
      </c>
      <c r="K15" s="167" t="s">
        <v>805</v>
      </c>
      <c r="M15" s="155" t="s">
        <v>807</v>
      </c>
      <c r="N15" s="168" t="s">
        <v>176</v>
      </c>
      <c r="O15" s="154" t="str">
        <f t="shared" si="0"/>
        <v>№1/11</v>
      </c>
      <c r="P15" s="154" t="s">
        <v>805</v>
      </c>
      <c r="Q15" s="154" t="s">
        <v>818</v>
      </c>
    </row>
    <row r="16" spans="1:17" ht="12" customHeight="1" x14ac:dyDescent="0.25">
      <c r="A16" s="162" t="s">
        <v>175</v>
      </c>
      <c r="B16" s="162" t="s">
        <v>183</v>
      </c>
      <c r="C16" s="163" t="s">
        <v>1349</v>
      </c>
      <c r="D16" s="164">
        <v>2</v>
      </c>
      <c r="E16" s="164">
        <v>2</v>
      </c>
      <c r="F16" s="165" t="s">
        <v>215</v>
      </c>
      <c r="G16" s="160" t="s">
        <v>805</v>
      </c>
      <c r="J16" s="166" t="s">
        <v>819</v>
      </c>
      <c r="K16" s="167" t="s">
        <v>805</v>
      </c>
      <c r="M16" s="155" t="s">
        <v>807</v>
      </c>
      <c r="N16" s="168" t="s">
        <v>215</v>
      </c>
      <c r="O16" s="154" t="str">
        <f t="shared" si="0"/>
        <v>№1/12</v>
      </c>
      <c r="P16" s="154" t="s">
        <v>805</v>
      </c>
      <c r="Q16" s="154" t="s">
        <v>819</v>
      </c>
    </row>
    <row r="17" spans="1:17" ht="12" customHeight="1" x14ac:dyDescent="0.25">
      <c r="A17" s="162" t="s">
        <v>175</v>
      </c>
      <c r="B17" s="162" t="s">
        <v>109</v>
      </c>
      <c r="C17" s="163" t="s">
        <v>1350</v>
      </c>
      <c r="D17" s="164">
        <v>2</v>
      </c>
      <c r="E17" s="164">
        <v>4</v>
      </c>
      <c r="F17" s="165" t="s">
        <v>177</v>
      </c>
      <c r="G17" s="160" t="s">
        <v>805</v>
      </c>
      <c r="J17" s="166" t="s">
        <v>820</v>
      </c>
      <c r="K17" s="167" t="s">
        <v>805</v>
      </c>
      <c r="M17" s="155" t="s">
        <v>807</v>
      </c>
      <c r="N17" s="168" t="s">
        <v>177</v>
      </c>
      <c r="O17" s="154" t="str">
        <f t="shared" si="0"/>
        <v>№1/13</v>
      </c>
      <c r="P17" s="154" t="s">
        <v>805</v>
      </c>
      <c r="Q17" s="154" t="s">
        <v>820</v>
      </c>
    </row>
    <row r="18" spans="1:17" ht="12" customHeight="1" x14ac:dyDescent="0.25">
      <c r="A18" s="162" t="s">
        <v>175</v>
      </c>
      <c r="B18" s="162" t="s">
        <v>184</v>
      </c>
      <c r="C18" s="163" t="s">
        <v>1351</v>
      </c>
      <c r="D18" s="164">
        <v>2</v>
      </c>
      <c r="E18" s="164">
        <v>1</v>
      </c>
      <c r="F18" s="165" t="s">
        <v>196</v>
      </c>
      <c r="G18" s="160" t="s">
        <v>805</v>
      </c>
      <c r="J18" s="166" t="s">
        <v>821</v>
      </c>
      <c r="K18" s="167" t="s">
        <v>805</v>
      </c>
      <c r="M18" s="155" t="s">
        <v>807</v>
      </c>
      <c r="N18" s="168" t="s">
        <v>196</v>
      </c>
      <c r="O18" s="154" t="str">
        <f t="shared" si="0"/>
        <v>№1/14</v>
      </c>
      <c r="P18" s="154" t="s">
        <v>805</v>
      </c>
      <c r="Q18" s="154" t="s">
        <v>821</v>
      </c>
    </row>
    <row r="19" spans="1:17" ht="12" customHeight="1" x14ac:dyDescent="0.25">
      <c r="A19" s="162" t="s">
        <v>175</v>
      </c>
      <c r="B19" s="162" t="s">
        <v>185</v>
      </c>
      <c r="C19" s="163" t="s">
        <v>1823</v>
      </c>
      <c r="D19" s="164">
        <v>2</v>
      </c>
      <c r="E19" s="164">
        <v>3</v>
      </c>
      <c r="F19" s="165" t="s">
        <v>178</v>
      </c>
      <c r="G19" s="160" t="s">
        <v>805</v>
      </c>
      <c r="J19" s="166" t="s">
        <v>822</v>
      </c>
      <c r="K19" s="167" t="s">
        <v>805</v>
      </c>
      <c r="M19" s="155" t="s">
        <v>807</v>
      </c>
      <c r="N19" s="168" t="s">
        <v>178</v>
      </c>
      <c r="O19" s="154" t="str">
        <f t="shared" si="0"/>
        <v>№1/15</v>
      </c>
      <c r="P19" s="154" t="s">
        <v>805</v>
      </c>
      <c r="Q19" s="154" t="s">
        <v>822</v>
      </c>
    </row>
    <row r="20" spans="1:17" ht="12" customHeight="1" x14ac:dyDescent="0.25">
      <c r="A20" s="162" t="s">
        <v>175</v>
      </c>
      <c r="B20" s="162" t="s">
        <v>186</v>
      </c>
      <c r="C20" s="163" t="s">
        <v>1353</v>
      </c>
      <c r="D20" s="164">
        <v>2</v>
      </c>
      <c r="E20" s="164">
        <v>0</v>
      </c>
      <c r="F20" s="165" t="s">
        <v>198</v>
      </c>
      <c r="G20" s="160" t="s">
        <v>805</v>
      </c>
      <c r="J20" s="166" t="s">
        <v>823</v>
      </c>
      <c r="K20" s="167" t="s">
        <v>805</v>
      </c>
      <c r="M20" s="155" t="s">
        <v>807</v>
      </c>
      <c r="N20" s="168" t="s">
        <v>198</v>
      </c>
      <c r="O20" s="154" t="str">
        <f t="shared" si="0"/>
        <v>№1/16</v>
      </c>
      <c r="P20" s="154" t="s">
        <v>805</v>
      </c>
      <c r="Q20" s="154" t="s">
        <v>823</v>
      </c>
    </row>
    <row r="21" spans="1:17" ht="12" customHeight="1" x14ac:dyDescent="0.25">
      <c r="A21" s="162" t="s">
        <v>175</v>
      </c>
      <c r="B21" s="162" t="s">
        <v>187</v>
      </c>
      <c r="C21" s="163" t="s">
        <v>1354</v>
      </c>
      <c r="D21" s="164">
        <v>2</v>
      </c>
      <c r="E21" s="164">
        <v>6</v>
      </c>
      <c r="F21" s="165"/>
      <c r="J21" s="166" t="s">
        <v>809</v>
      </c>
      <c r="K21" s="167"/>
      <c r="M21" s="155" t="s">
        <v>807</v>
      </c>
      <c r="N21" s="168"/>
      <c r="O21" s="154" t="str">
        <f t="shared" si="0"/>
        <v>№1/</v>
      </c>
      <c r="Q21" s="154" t="s">
        <v>809</v>
      </c>
    </row>
    <row r="22" spans="1:17" ht="12" customHeight="1" x14ac:dyDescent="0.25">
      <c r="A22" s="162" t="s">
        <v>175</v>
      </c>
      <c r="B22" s="162" t="s">
        <v>188</v>
      </c>
      <c r="C22" s="163" t="s">
        <v>1355</v>
      </c>
      <c r="D22" s="164">
        <v>2</v>
      </c>
      <c r="E22" s="164">
        <v>0</v>
      </c>
      <c r="F22" s="165" t="s">
        <v>174</v>
      </c>
      <c r="G22" s="160" t="s">
        <v>805</v>
      </c>
      <c r="J22" s="166" t="s">
        <v>824</v>
      </c>
      <c r="K22" s="167" t="s">
        <v>805</v>
      </c>
      <c r="M22" s="155" t="s">
        <v>807</v>
      </c>
      <c r="N22" s="168" t="s">
        <v>174</v>
      </c>
      <c r="O22" s="154" t="str">
        <f t="shared" si="0"/>
        <v>№1/17</v>
      </c>
      <c r="P22" s="154" t="s">
        <v>805</v>
      </c>
      <c r="Q22" s="154" t="s">
        <v>824</v>
      </c>
    </row>
    <row r="23" spans="1:17" ht="12" customHeight="1" x14ac:dyDescent="0.25">
      <c r="A23" s="162" t="s">
        <v>175</v>
      </c>
      <c r="B23" s="162" t="s">
        <v>189</v>
      </c>
      <c r="C23" s="163" t="s">
        <v>1824</v>
      </c>
      <c r="D23" s="164">
        <v>2</v>
      </c>
      <c r="E23" s="164">
        <v>0</v>
      </c>
      <c r="F23" s="165" t="s">
        <v>199</v>
      </c>
      <c r="G23" s="160" t="s">
        <v>805</v>
      </c>
      <c r="J23" s="166" t="s">
        <v>825</v>
      </c>
      <c r="K23" s="167" t="s">
        <v>805</v>
      </c>
      <c r="M23" s="155" t="s">
        <v>807</v>
      </c>
      <c r="N23" s="168" t="s">
        <v>199</v>
      </c>
      <c r="O23" s="154" t="str">
        <f t="shared" si="0"/>
        <v>№1/18</v>
      </c>
      <c r="P23" s="154" t="s">
        <v>805</v>
      </c>
      <c r="Q23" s="154" t="s">
        <v>825</v>
      </c>
    </row>
    <row r="24" spans="1:17" ht="12" customHeight="1" x14ac:dyDescent="0.25">
      <c r="A24" s="162" t="s">
        <v>175</v>
      </c>
      <c r="B24" s="162" t="s">
        <v>106</v>
      </c>
      <c r="C24" s="163" t="s">
        <v>1357</v>
      </c>
      <c r="D24" s="164">
        <v>2</v>
      </c>
      <c r="E24" s="164">
        <v>1</v>
      </c>
      <c r="F24" s="165"/>
      <c r="J24" s="166" t="s">
        <v>809</v>
      </c>
      <c r="K24" s="167"/>
      <c r="M24" s="155" t="s">
        <v>807</v>
      </c>
      <c r="N24" s="168"/>
      <c r="O24" s="154" t="str">
        <f t="shared" si="0"/>
        <v>№1/</v>
      </c>
      <c r="Q24" s="154" t="s">
        <v>809</v>
      </c>
    </row>
    <row r="25" spans="1:17" ht="12" customHeight="1" x14ac:dyDescent="0.25">
      <c r="A25" s="162" t="s">
        <v>175</v>
      </c>
      <c r="B25" s="162" t="s">
        <v>172</v>
      </c>
      <c r="C25" s="163" t="s">
        <v>1358</v>
      </c>
      <c r="D25" s="164">
        <v>2</v>
      </c>
      <c r="E25" s="164">
        <v>2</v>
      </c>
      <c r="F25" s="165"/>
      <c r="J25" s="166" t="s">
        <v>809</v>
      </c>
      <c r="K25" s="167"/>
      <c r="M25" s="155" t="s">
        <v>807</v>
      </c>
      <c r="N25" s="168"/>
      <c r="O25" s="154" t="str">
        <f t="shared" si="0"/>
        <v>№1/</v>
      </c>
      <c r="Q25" s="154" t="s">
        <v>809</v>
      </c>
    </row>
    <row r="26" spans="1:17" ht="12" customHeight="1" x14ac:dyDescent="0.25">
      <c r="A26" s="162" t="s">
        <v>190</v>
      </c>
      <c r="B26" s="162" t="s">
        <v>191</v>
      </c>
      <c r="C26" s="163" t="s">
        <v>1359</v>
      </c>
      <c r="D26" s="164">
        <v>1</v>
      </c>
      <c r="E26" s="164">
        <v>0</v>
      </c>
      <c r="F26" s="165" t="s">
        <v>227</v>
      </c>
      <c r="G26" s="160" t="s">
        <v>805</v>
      </c>
      <c r="J26" s="166" t="s">
        <v>826</v>
      </c>
      <c r="K26" s="167" t="s">
        <v>805</v>
      </c>
      <c r="M26" s="155" t="s">
        <v>807</v>
      </c>
      <c r="N26" s="168" t="s">
        <v>227</v>
      </c>
      <c r="O26" s="154" t="str">
        <f t="shared" si="0"/>
        <v>№1/19</v>
      </c>
      <c r="P26" s="154" t="s">
        <v>805</v>
      </c>
      <c r="Q26" s="154" t="s">
        <v>826</v>
      </c>
    </row>
    <row r="27" spans="1:17" ht="12" customHeight="1" x14ac:dyDescent="0.25">
      <c r="A27" s="162" t="s">
        <v>190</v>
      </c>
      <c r="B27" s="162" t="s">
        <v>192</v>
      </c>
      <c r="C27" s="163" t="s">
        <v>1360</v>
      </c>
      <c r="D27" s="164">
        <v>1</v>
      </c>
      <c r="E27" s="164">
        <v>0</v>
      </c>
      <c r="F27" s="165" t="s">
        <v>200</v>
      </c>
      <c r="G27" s="160" t="s">
        <v>805</v>
      </c>
      <c r="J27" s="166" t="s">
        <v>827</v>
      </c>
      <c r="K27" s="167" t="s">
        <v>805</v>
      </c>
      <c r="M27" s="155" t="s">
        <v>807</v>
      </c>
      <c r="N27" s="168" t="s">
        <v>200</v>
      </c>
      <c r="O27" s="154" t="str">
        <f t="shared" si="0"/>
        <v>№1/20</v>
      </c>
      <c r="P27" s="154" t="s">
        <v>805</v>
      </c>
      <c r="Q27" s="154" t="s">
        <v>827</v>
      </c>
    </row>
    <row r="28" spans="1:17" ht="12" customHeight="1" x14ac:dyDescent="0.25">
      <c r="A28" s="162" t="s">
        <v>190</v>
      </c>
      <c r="B28" s="162" t="s">
        <v>193</v>
      </c>
      <c r="C28" s="163" t="s">
        <v>1361</v>
      </c>
      <c r="D28" s="164">
        <v>1</v>
      </c>
      <c r="E28" s="164">
        <v>0</v>
      </c>
      <c r="F28" s="165" t="s">
        <v>208</v>
      </c>
      <c r="G28" s="160" t="s">
        <v>805</v>
      </c>
      <c r="J28" s="166" t="s">
        <v>828</v>
      </c>
      <c r="K28" s="167" t="s">
        <v>805</v>
      </c>
      <c r="M28" s="155" t="s">
        <v>807</v>
      </c>
      <c r="N28" s="168" t="s">
        <v>208</v>
      </c>
      <c r="O28" s="154" t="str">
        <f t="shared" si="0"/>
        <v>№1/21</v>
      </c>
      <c r="P28" s="154" t="s">
        <v>805</v>
      </c>
      <c r="Q28" s="154" t="s">
        <v>828</v>
      </c>
    </row>
    <row r="29" spans="1:17" ht="12" customHeight="1" x14ac:dyDescent="0.25">
      <c r="A29" s="162" t="s">
        <v>194</v>
      </c>
      <c r="B29" s="162" t="s">
        <v>108</v>
      </c>
      <c r="C29" s="163" t="s">
        <v>1825</v>
      </c>
      <c r="D29" s="164">
        <v>1</v>
      </c>
      <c r="E29" s="164">
        <v>0</v>
      </c>
      <c r="F29" s="165" t="s">
        <v>201</v>
      </c>
      <c r="G29" s="160" t="s">
        <v>805</v>
      </c>
      <c r="J29" s="166" t="s">
        <v>829</v>
      </c>
      <c r="K29" s="167" t="s">
        <v>805</v>
      </c>
      <c r="M29" s="155" t="s">
        <v>807</v>
      </c>
      <c r="N29" s="168" t="s">
        <v>201</v>
      </c>
      <c r="O29" s="154" t="str">
        <f t="shared" si="0"/>
        <v>№1/22</v>
      </c>
      <c r="P29" s="154" t="s">
        <v>805</v>
      </c>
      <c r="Q29" s="154" t="s">
        <v>829</v>
      </c>
    </row>
    <row r="30" spans="1:17" ht="12" customHeight="1" x14ac:dyDescent="0.25">
      <c r="A30" s="162" t="s">
        <v>194</v>
      </c>
      <c r="B30" s="162" t="s">
        <v>172</v>
      </c>
      <c r="C30" s="163" t="s">
        <v>1826</v>
      </c>
      <c r="D30" s="164">
        <v>1</v>
      </c>
      <c r="E30" s="164">
        <v>0</v>
      </c>
      <c r="F30" s="165" t="s">
        <v>209</v>
      </c>
      <c r="G30" s="160" t="s">
        <v>805</v>
      </c>
      <c r="J30" s="166" t="s">
        <v>830</v>
      </c>
      <c r="K30" s="167" t="s">
        <v>805</v>
      </c>
      <c r="M30" s="155" t="s">
        <v>807</v>
      </c>
      <c r="N30" s="168" t="s">
        <v>209</v>
      </c>
      <c r="O30" s="154" t="str">
        <f t="shared" si="0"/>
        <v>№1/23</v>
      </c>
      <c r="P30" s="154" t="s">
        <v>805</v>
      </c>
      <c r="Q30" s="154" t="s">
        <v>830</v>
      </c>
    </row>
    <row r="31" spans="1:17" ht="12" customHeight="1" x14ac:dyDescent="0.25">
      <c r="A31" s="162" t="s">
        <v>195</v>
      </c>
      <c r="B31" s="162" t="s">
        <v>196</v>
      </c>
      <c r="C31" s="163" t="s">
        <v>1362</v>
      </c>
      <c r="D31" s="164">
        <v>2</v>
      </c>
      <c r="E31" s="164">
        <v>0</v>
      </c>
      <c r="F31" s="165" t="s">
        <v>243</v>
      </c>
      <c r="G31" s="160" t="s">
        <v>805</v>
      </c>
      <c r="J31" s="166" t="s">
        <v>831</v>
      </c>
      <c r="K31" s="167" t="s">
        <v>805</v>
      </c>
      <c r="M31" s="155" t="s">
        <v>807</v>
      </c>
      <c r="N31" s="168" t="s">
        <v>243</v>
      </c>
      <c r="O31" s="154" t="str">
        <f t="shared" si="0"/>
        <v>№1/25</v>
      </c>
      <c r="P31" s="154" t="s">
        <v>805</v>
      </c>
      <c r="Q31" s="154" t="s">
        <v>831</v>
      </c>
    </row>
    <row r="32" spans="1:17" ht="12" customHeight="1" x14ac:dyDescent="0.25">
      <c r="A32" s="162" t="s">
        <v>195</v>
      </c>
      <c r="B32" s="162" t="s">
        <v>197</v>
      </c>
      <c r="C32" s="163" t="s">
        <v>1827</v>
      </c>
      <c r="D32" s="164">
        <v>2</v>
      </c>
      <c r="E32" s="164">
        <v>0</v>
      </c>
      <c r="F32" s="165" t="s">
        <v>180</v>
      </c>
      <c r="G32" s="160" t="s">
        <v>805</v>
      </c>
      <c r="J32" s="166" t="s">
        <v>832</v>
      </c>
      <c r="K32" s="167" t="s">
        <v>805</v>
      </c>
      <c r="M32" s="155" t="s">
        <v>807</v>
      </c>
      <c r="N32" s="168" t="s">
        <v>180</v>
      </c>
      <c r="O32" s="154" t="str">
        <f t="shared" si="0"/>
        <v>№1/26</v>
      </c>
      <c r="P32" s="154" t="s">
        <v>805</v>
      </c>
      <c r="Q32" s="154" t="s">
        <v>832</v>
      </c>
    </row>
    <row r="33" spans="1:17" ht="12" customHeight="1" x14ac:dyDescent="0.25">
      <c r="A33" s="162" t="s">
        <v>195</v>
      </c>
      <c r="B33" s="162" t="s">
        <v>178</v>
      </c>
      <c r="C33" s="163" t="s">
        <v>1364</v>
      </c>
      <c r="D33" s="164">
        <v>2</v>
      </c>
      <c r="E33" s="164">
        <v>0</v>
      </c>
      <c r="F33" s="165" t="s">
        <v>244</v>
      </c>
      <c r="G33" s="160" t="s">
        <v>805</v>
      </c>
      <c r="J33" s="166" t="s">
        <v>833</v>
      </c>
      <c r="K33" s="167" t="s">
        <v>805</v>
      </c>
      <c r="M33" s="155" t="s">
        <v>807</v>
      </c>
      <c r="N33" s="168" t="s">
        <v>244</v>
      </c>
      <c r="O33" s="154" t="str">
        <f t="shared" si="0"/>
        <v>№1/27</v>
      </c>
      <c r="P33" s="154" t="s">
        <v>805</v>
      </c>
      <c r="Q33" s="154" t="s">
        <v>833</v>
      </c>
    </row>
    <row r="34" spans="1:17" ht="12" customHeight="1" x14ac:dyDescent="0.25">
      <c r="A34" s="162" t="s">
        <v>195</v>
      </c>
      <c r="B34" s="162" t="s">
        <v>198</v>
      </c>
      <c r="C34" s="163" t="s">
        <v>1365</v>
      </c>
      <c r="D34" s="164">
        <v>2</v>
      </c>
      <c r="E34" s="164">
        <v>0</v>
      </c>
      <c r="F34" s="165" t="s">
        <v>229</v>
      </c>
      <c r="G34" s="160" t="s">
        <v>805</v>
      </c>
      <c r="J34" s="166" t="s">
        <v>834</v>
      </c>
      <c r="K34" s="167" t="s">
        <v>805</v>
      </c>
      <c r="M34" s="155" t="s">
        <v>807</v>
      </c>
      <c r="N34" s="168" t="s">
        <v>229</v>
      </c>
      <c r="O34" s="154" t="str">
        <f t="shared" si="0"/>
        <v>№1/28</v>
      </c>
      <c r="P34" s="154" t="s">
        <v>805</v>
      </c>
      <c r="Q34" s="154" t="s">
        <v>834</v>
      </c>
    </row>
    <row r="35" spans="1:17" ht="12" customHeight="1" x14ac:dyDescent="0.25">
      <c r="A35" s="162" t="s">
        <v>195</v>
      </c>
      <c r="B35" s="162" t="s">
        <v>199</v>
      </c>
      <c r="C35" s="163" t="s">
        <v>1828</v>
      </c>
      <c r="D35" s="164">
        <v>2</v>
      </c>
      <c r="E35" s="164">
        <v>0</v>
      </c>
      <c r="F35" s="165" t="s">
        <v>171</v>
      </c>
      <c r="G35" s="160" t="s">
        <v>805</v>
      </c>
      <c r="J35" s="166" t="s">
        <v>835</v>
      </c>
      <c r="K35" s="167" t="s">
        <v>805</v>
      </c>
      <c r="M35" s="155" t="s">
        <v>807</v>
      </c>
      <c r="N35" s="168" t="s">
        <v>171</v>
      </c>
      <c r="O35" s="154" t="str">
        <f t="shared" si="0"/>
        <v>№1/29</v>
      </c>
      <c r="P35" s="154" t="s">
        <v>805</v>
      </c>
      <c r="Q35" s="154" t="s">
        <v>835</v>
      </c>
    </row>
    <row r="36" spans="1:17" ht="12" customHeight="1" x14ac:dyDescent="0.25">
      <c r="A36" s="162" t="s">
        <v>195</v>
      </c>
      <c r="B36" s="162" t="s">
        <v>200</v>
      </c>
      <c r="C36" s="163" t="s">
        <v>1366</v>
      </c>
      <c r="D36" s="164">
        <v>2</v>
      </c>
      <c r="E36" s="164">
        <v>0</v>
      </c>
      <c r="F36" s="165" t="s">
        <v>181</v>
      </c>
      <c r="G36" s="160" t="s">
        <v>805</v>
      </c>
      <c r="J36" s="166" t="s">
        <v>836</v>
      </c>
      <c r="K36" s="167" t="s">
        <v>805</v>
      </c>
      <c r="M36" s="155" t="s">
        <v>807</v>
      </c>
      <c r="N36" s="168" t="s">
        <v>181</v>
      </c>
      <c r="O36" s="154" t="str">
        <f t="shared" si="0"/>
        <v>№1/30</v>
      </c>
      <c r="P36" s="154" t="s">
        <v>805</v>
      </c>
      <c r="Q36" s="154" t="s">
        <v>836</v>
      </c>
    </row>
    <row r="37" spans="1:17" ht="12" customHeight="1" x14ac:dyDescent="0.25">
      <c r="A37" s="162" t="s">
        <v>195</v>
      </c>
      <c r="B37" s="162" t="s">
        <v>201</v>
      </c>
      <c r="C37" s="163" t="s">
        <v>1829</v>
      </c>
      <c r="D37" s="164">
        <v>2</v>
      </c>
      <c r="E37" s="164">
        <v>0</v>
      </c>
      <c r="F37" s="165" t="s">
        <v>191</v>
      </c>
      <c r="G37" s="160" t="s">
        <v>805</v>
      </c>
      <c r="J37" s="166" t="s">
        <v>837</v>
      </c>
      <c r="K37" s="167" t="s">
        <v>805</v>
      </c>
      <c r="M37" s="155" t="s">
        <v>807</v>
      </c>
      <c r="N37" s="168" t="s">
        <v>191</v>
      </c>
      <c r="O37" s="154" t="str">
        <f t="shared" si="0"/>
        <v>№1/31</v>
      </c>
      <c r="P37" s="154" t="s">
        <v>805</v>
      </c>
      <c r="Q37" s="154" t="s">
        <v>837</v>
      </c>
    </row>
    <row r="38" spans="1:17" ht="12" customHeight="1" x14ac:dyDescent="0.25">
      <c r="A38" s="162" t="s">
        <v>195</v>
      </c>
      <c r="B38" s="162" t="s">
        <v>202</v>
      </c>
      <c r="C38" s="163" t="s">
        <v>1367</v>
      </c>
      <c r="D38" s="164">
        <v>2</v>
      </c>
      <c r="E38" s="164">
        <v>0</v>
      </c>
      <c r="F38" s="165" t="s">
        <v>182</v>
      </c>
      <c r="G38" s="160" t="s">
        <v>805</v>
      </c>
      <c r="J38" s="166" t="s">
        <v>838</v>
      </c>
      <c r="K38" s="167" t="s">
        <v>805</v>
      </c>
      <c r="M38" s="155" t="s">
        <v>807</v>
      </c>
      <c r="N38" s="168" t="s">
        <v>182</v>
      </c>
      <c r="O38" s="154" t="str">
        <f t="shared" si="0"/>
        <v>№1/32</v>
      </c>
      <c r="P38" s="154" t="s">
        <v>805</v>
      </c>
      <c r="Q38" s="154" t="s">
        <v>838</v>
      </c>
    </row>
    <row r="39" spans="1:17" ht="12" customHeight="1" x14ac:dyDescent="0.25">
      <c r="A39" s="162" t="s">
        <v>195</v>
      </c>
      <c r="B39" s="162" t="s">
        <v>105</v>
      </c>
      <c r="C39" s="163" t="s">
        <v>1368</v>
      </c>
      <c r="D39" s="164">
        <v>2</v>
      </c>
      <c r="E39" s="164">
        <v>0</v>
      </c>
      <c r="F39" s="165" t="s">
        <v>245</v>
      </c>
      <c r="G39" s="160" t="s">
        <v>805</v>
      </c>
      <c r="J39" s="166" t="s">
        <v>839</v>
      </c>
      <c r="K39" s="167" t="s">
        <v>805</v>
      </c>
      <c r="M39" s="155" t="s">
        <v>807</v>
      </c>
      <c r="N39" s="168" t="s">
        <v>245</v>
      </c>
      <c r="O39" s="154" t="str">
        <f t="shared" si="0"/>
        <v>№1/33</v>
      </c>
      <c r="P39" s="154" t="s">
        <v>805</v>
      </c>
      <c r="Q39" s="154" t="s">
        <v>839</v>
      </c>
    </row>
    <row r="40" spans="1:17" ht="12" customHeight="1" x14ac:dyDescent="0.25">
      <c r="A40" s="162" t="s">
        <v>203</v>
      </c>
      <c r="B40" s="162" t="s">
        <v>163</v>
      </c>
      <c r="C40" s="163" t="s">
        <v>1369</v>
      </c>
      <c r="D40" s="164">
        <v>2</v>
      </c>
      <c r="E40" s="164">
        <v>0</v>
      </c>
      <c r="F40" s="165" t="s">
        <v>246</v>
      </c>
      <c r="G40" s="160" t="s">
        <v>805</v>
      </c>
      <c r="J40" s="166" t="s">
        <v>840</v>
      </c>
      <c r="K40" s="167" t="s">
        <v>805</v>
      </c>
      <c r="M40" s="155" t="s">
        <v>807</v>
      </c>
      <c r="N40" s="168" t="s">
        <v>246</v>
      </c>
      <c r="O40" s="154" t="str">
        <f t="shared" si="0"/>
        <v>№1/34</v>
      </c>
      <c r="P40" s="154" t="s">
        <v>805</v>
      </c>
      <c r="Q40" s="154" t="s">
        <v>840</v>
      </c>
    </row>
    <row r="41" spans="1:17" ht="12" customHeight="1" x14ac:dyDescent="0.25">
      <c r="A41" s="162" t="s">
        <v>203</v>
      </c>
      <c r="B41" s="162" t="s">
        <v>204</v>
      </c>
      <c r="C41" s="163" t="s">
        <v>1370</v>
      </c>
      <c r="D41" s="164">
        <v>2</v>
      </c>
      <c r="E41" s="164">
        <v>0</v>
      </c>
      <c r="F41" s="165" t="s">
        <v>221</v>
      </c>
      <c r="G41" s="160" t="s">
        <v>805</v>
      </c>
      <c r="J41" s="166" t="s">
        <v>841</v>
      </c>
      <c r="K41" s="167" t="s">
        <v>805</v>
      </c>
      <c r="M41" s="155" t="s">
        <v>807</v>
      </c>
      <c r="N41" s="168" t="s">
        <v>221</v>
      </c>
      <c r="O41" s="154" t="str">
        <f t="shared" si="0"/>
        <v>№1/35</v>
      </c>
      <c r="P41" s="154" t="s">
        <v>805</v>
      </c>
      <c r="Q41" s="154" t="s">
        <v>841</v>
      </c>
    </row>
    <row r="42" spans="1:17" ht="12" customHeight="1" x14ac:dyDescent="0.25">
      <c r="A42" s="162" t="s">
        <v>203</v>
      </c>
      <c r="B42" s="162" t="s">
        <v>176</v>
      </c>
      <c r="C42" s="163" t="s">
        <v>1371</v>
      </c>
      <c r="D42" s="164">
        <v>2</v>
      </c>
      <c r="E42" s="164">
        <v>0</v>
      </c>
      <c r="F42" s="165" t="s">
        <v>247</v>
      </c>
      <c r="G42" s="160" t="s">
        <v>805</v>
      </c>
      <c r="J42" s="166" t="s">
        <v>842</v>
      </c>
      <c r="K42" s="167" t="s">
        <v>805</v>
      </c>
      <c r="M42" s="155" t="s">
        <v>807</v>
      </c>
      <c r="N42" s="168" t="s">
        <v>247</v>
      </c>
      <c r="O42" s="154" t="str">
        <f t="shared" si="0"/>
        <v>№1/36</v>
      </c>
      <c r="P42" s="154" t="s">
        <v>805</v>
      </c>
      <c r="Q42" s="154" t="s">
        <v>842</v>
      </c>
    </row>
    <row r="43" spans="1:17" ht="12" customHeight="1" x14ac:dyDescent="0.25">
      <c r="A43" s="162" t="s">
        <v>203</v>
      </c>
      <c r="B43" s="162" t="s">
        <v>177</v>
      </c>
      <c r="C43" s="163" t="s">
        <v>1830</v>
      </c>
      <c r="D43" s="164">
        <v>2</v>
      </c>
      <c r="E43" s="164">
        <v>0</v>
      </c>
      <c r="F43" s="165" t="s">
        <v>211</v>
      </c>
      <c r="G43" s="160" t="s">
        <v>805</v>
      </c>
      <c r="J43" s="166" t="s">
        <v>843</v>
      </c>
      <c r="K43" s="167" t="s">
        <v>805</v>
      </c>
      <c r="M43" s="155" t="s">
        <v>807</v>
      </c>
      <c r="N43" s="168" t="s">
        <v>211</v>
      </c>
      <c r="O43" s="154" t="str">
        <f t="shared" si="0"/>
        <v>№1/37</v>
      </c>
      <c r="P43" s="154" t="s">
        <v>805</v>
      </c>
      <c r="Q43" s="154" t="s">
        <v>843</v>
      </c>
    </row>
    <row r="44" spans="1:17" ht="12" customHeight="1" x14ac:dyDescent="0.25">
      <c r="A44" s="162" t="s">
        <v>203</v>
      </c>
      <c r="B44" s="162" t="s">
        <v>205</v>
      </c>
      <c r="C44" s="163" t="s">
        <v>1831</v>
      </c>
      <c r="D44" s="164">
        <v>2</v>
      </c>
      <c r="E44" s="164">
        <v>0</v>
      </c>
      <c r="F44" s="165" t="s">
        <v>183</v>
      </c>
      <c r="G44" s="160" t="s">
        <v>805</v>
      </c>
      <c r="J44" s="166" t="s">
        <v>844</v>
      </c>
      <c r="K44" s="167" t="s">
        <v>805</v>
      </c>
      <c r="M44" s="155" t="s">
        <v>807</v>
      </c>
      <c r="N44" s="168" t="s">
        <v>183</v>
      </c>
      <c r="O44" s="154" t="str">
        <f t="shared" si="0"/>
        <v>№1/38</v>
      </c>
      <c r="P44" s="154" t="s">
        <v>805</v>
      </c>
      <c r="Q44" s="154" t="s">
        <v>844</v>
      </c>
    </row>
    <row r="45" spans="1:17" ht="12" customHeight="1" x14ac:dyDescent="0.25">
      <c r="A45" s="162" t="s">
        <v>203</v>
      </c>
      <c r="B45" s="162" t="s">
        <v>206</v>
      </c>
      <c r="C45" s="163" t="s">
        <v>1832</v>
      </c>
      <c r="D45" s="164">
        <v>2</v>
      </c>
      <c r="E45" s="164">
        <v>0</v>
      </c>
      <c r="F45" s="165" t="s">
        <v>292</v>
      </c>
      <c r="G45" s="160" t="s">
        <v>805</v>
      </c>
      <c r="J45" s="166" t="s">
        <v>845</v>
      </c>
      <c r="K45" s="167" t="s">
        <v>805</v>
      </c>
      <c r="M45" s="155" t="s">
        <v>807</v>
      </c>
      <c r="N45" s="168" t="s">
        <v>292</v>
      </c>
      <c r="O45" s="154" t="str">
        <f t="shared" si="0"/>
        <v>№1/39</v>
      </c>
      <c r="P45" s="154" t="s">
        <v>805</v>
      </c>
      <c r="Q45" s="154" t="s">
        <v>845</v>
      </c>
    </row>
    <row r="46" spans="1:17" ht="12" customHeight="1" x14ac:dyDescent="0.25">
      <c r="A46" s="162" t="s">
        <v>203</v>
      </c>
      <c r="B46" s="162" t="s">
        <v>207</v>
      </c>
      <c r="C46" s="163" t="s">
        <v>1833</v>
      </c>
      <c r="D46" s="164">
        <v>2</v>
      </c>
      <c r="E46" s="164">
        <v>0</v>
      </c>
      <c r="F46" s="165" t="s">
        <v>184</v>
      </c>
      <c r="G46" s="160" t="s">
        <v>805</v>
      </c>
      <c r="J46" s="166" t="s">
        <v>846</v>
      </c>
      <c r="K46" s="167" t="s">
        <v>805</v>
      </c>
      <c r="M46" s="155" t="s">
        <v>807</v>
      </c>
      <c r="N46" s="168" t="s">
        <v>184</v>
      </c>
      <c r="O46" s="154" t="str">
        <f t="shared" si="0"/>
        <v>№1/40</v>
      </c>
      <c r="P46" s="154" t="s">
        <v>805</v>
      </c>
      <c r="Q46" s="154" t="s">
        <v>846</v>
      </c>
    </row>
    <row r="47" spans="1:17" ht="12" customHeight="1" x14ac:dyDescent="0.25">
      <c r="A47" s="162" t="s">
        <v>203</v>
      </c>
      <c r="B47" s="162" t="s">
        <v>178</v>
      </c>
      <c r="C47" s="163" t="s">
        <v>1834</v>
      </c>
      <c r="D47" s="164">
        <v>2</v>
      </c>
      <c r="E47" s="164">
        <v>0</v>
      </c>
      <c r="F47" s="165" t="s">
        <v>234</v>
      </c>
      <c r="G47" s="160" t="s">
        <v>805</v>
      </c>
      <c r="J47" s="166" t="s">
        <v>847</v>
      </c>
      <c r="K47" s="167" t="s">
        <v>805</v>
      </c>
      <c r="M47" s="155" t="s">
        <v>807</v>
      </c>
      <c r="N47" s="168" t="s">
        <v>234</v>
      </c>
      <c r="O47" s="154" t="str">
        <f t="shared" si="0"/>
        <v>№1/41</v>
      </c>
      <c r="P47" s="154" t="s">
        <v>805</v>
      </c>
      <c r="Q47" s="154" t="s">
        <v>847</v>
      </c>
    </row>
    <row r="48" spans="1:17" ht="12" customHeight="1" x14ac:dyDescent="0.25">
      <c r="A48" s="162" t="s">
        <v>203</v>
      </c>
      <c r="B48" s="162" t="s">
        <v>209</v>
      </c>
      <c r="C48" s="163" t="s">
        <v>1374</v>
      </c>
      <c r="D48" s="164">
        <v>2</v>
      </c>
      <c r="E48" s="164">
        <v>0</v>
      </c>
      <c r="F48" s="165" t="s">
        <v>236</v>
      </c>
      <c r="G48" s="160" t="s">
        <v>805</v>
      </c>
      <c r="J48" s="166" t="s">
        <v>848</v>
      </c>
      <c r="K48" s="167" t="s">
        <v>805</v>
      </c>
      <c r="M48" s="155" t="s">
        <v>807</v>
      </c>
      <c r="N48" s="168" t="s">
        <v>236</v>
      </c>
      <c r="O48" s="154" t="str">
        <f t="shared" si="0"/>
        <v>№1/43</v>
      </c>
      <c r="P48" s="154" t="s">
        <v>805</v>
      </c>
      <c r="Q48" s="154" t="s">
        <v>848</v>
      </c>
    </row>
    <row r="49" spans="1:17" ht="12" customHeight="1" x14ac:dyDescent="0.25">
      <c r="A49" s="162" t="s">
        <v>203</v>
      </c>
      <c r="B49" s="162" t="s">
        <v>211</v>
      </c>
      <c r="C49" s="163" t="s">
        <v>1376</v>
      </c>
      <c r="D49" s="164">
        <v>1</v>
      </c>
      <c r="E49" s="164">
        <v>1</v>
      </c>
      <c r="F49" s="165" t="s">
        <v>238</v>
      </c>
      <c r="G49" s="160" t="s">
        <v>805</v>
      </c>
      <c r="J49" s="166" t="s">
        <v>849</v>
      </c>
      <c r="K49" s="167" t="s">
        <v>805</v>
      </c>
      <c r="M49" s="155" t="s">
        <v>807</v>
      </c>
      <c r="N49" s="168" t="s">
        <v>238</v>
      </c>
      <c r="O49" s="154" t="str">
        <f t="shared" si="0"/>
        <v>№1/45</v>
      </c>
      <c r="P49" s="154" t="s">
        <v>805</v>
      </c>
      <c r="Q49" s="154" t="s">
        <v>849</v>
      </c>
    </row>
    <row r="50" spans="1:17" ht="12" customHeight="1" x14ac:dyDescent="0.25">
      <c r="A50" s="162" t="s">
        <v>203</v>
      </c>
      <c r="B50" s="162" t="s">
        <v>106</v>
      </c>
      <c r="C50" s="163" t="s">
        <v>1377</v>
      </c>
      <c r="D50" s="164">
        <v>2</v>
      </c>
      <c r="E50" s="164">
        <v>0</v>
      </c>
      <c r="F50" s="165" t="s">
        <v>251</v>
      </c>
      <c r="G50" s="160" t="s">
        <v>805</v>
      </c>
      <c r="J50" s="166" t="s">
        <v>850</v>
      </c>
      <c r="K50" s="167" t="s">
        <v>805</v>
      </c>
      <c r="M50" s="155" t="s">
        <v>807</v>
      </c>
      <c r="N50" s="168" t="s">
        <v>251</v>
      </c>
      <c r="O50" s="154" t="str">
        <f t="shared" si="0"/>
        <v>№1/46</v>
      </c>
      <c r="P50" s="154" t="s">
        <v>805</v>
      </c>
      <c r="Q50" s="154" t="s">
        <v>850</v>
      </c>
    </row>
    <row r="51" spans="1:17" ht="12" customHeight="1" x14ac:dyDescent="0.25">
      <c r="A51" s="162" t="s">
        <v>203</v>
      </c>
      <c r="B51" s="162" t="s">
        <v>105</v>
      </c>
      <c r="C51" s="163" t="s">
        <v>1835</v>
      </c>
      <c r="D51" s="164">
        <v>2</v>
      </c>
      <c r="E51" s="164">
        <v>0</v>
      </c>
      <c r="F51" s="165" t="s">
        <v>252</v>
      </c>
      <c r="G51" s="160" t="s">
        <v>805</v>
      </c>
      <c r="J51" s="166" t="s">
        <v>851</v>
      </c>
      <c r="K51" s="167" t="s">
        <v>805</v>
      </c>
      <c r="M51" s="155" t="s">
        <v>807</v>
      </c>
      <c r="N51" s="168" t="s">
        <v>252</v>
      </c>
      <c r="O51" s="154" t="str">
        <f t="shared" si="0"/>
        <v>№1/47</v>
      </c>
      <c r="P51" s="154" t="s">
        <v>805</v>
      </c>
      <c r="Q51" s="154" t="s">
        <v>851</v>
      </c>
    </row>
    <row r="52" spans="1:17" ht="12" customHeight="1" x14ac:dyDescent="0.25">
      <c r="A52" s="162" t="s">
        <v>203</v>
      </c>
      <c r="B52" s="162" t="s">
        <v>212</v>
      </c>
      <c r="C52" s="163" t="s">
        <v>1378</v>
      </c>
      <c r="D52" s="164">
        <v>2</v>
      </c>
      <c r="E52" s="164">
        <v>0</v>
      </c>
      <c r="F52" s="165" t="s">
        <v>186</v>
      </c>
      <c r="G52" s="160" t="s">
        <v>805</v>
      </c>
      <c r="J52" s="166" t="s">
        <v>852</v>
      </c>
      <c r="K52" s="167" t="s">
        <v>805</v>
      </c>
      <c r="M52" s="155" t="s">
        <v>807</v>
      </c>
      <c r="N52" s="168" t="s">
        <v>186</v>
      </c>
      <c r="O52" s="154" t="str">
        <f t="shared" si="0"/>
        <v>№1/48</v>
      </c>
      <c r="P52" s="154" t="s">
        <v>805</v>
      </c>
      <c r="Q52" s="154" t="s">
        <v>852</v>
      </c>
    </row>
    <row r="53" spans="1:17" ht="12" customHeight="1" x14ac:dyDescent="0.25">
      <c r="A53" s="162" t="s">
        <v>203</v>
      </c>
      <c r="B53" s="162" t="s">
        <v>210</v>
      </c>
      <c r="C53" s="163" t="s">
        <v>1836</v>
      </c>
      <c r="D53" s="164">
        <v>1</v>
      </c>
      <c r="E53" s="164">
        <v>2</v>
      </c>
      <c r="F53" s="165" t="s">
        <v>237</v>
      </c>
      <c r="G53" s="160" t="s">
        <v>805</v>
      </c>
      <c r="J53" s="166" t="s">
        <v>853</v>
      </c>
      <c r="K53" s="167" t="s">
        <v>805</v>
      </c>
      <c r="M53" s="155" t="s">
        <v>807</v>
      </c>
      <c r="N53" s="168" t="s">
        <v>237</v>
      </c>
      <c r="O53" s="154" t="str">
        <f t="shared" si="0"/>
        <v>№1/44</v>
      </c>
      <c r="P53" s="154" t="s">
        <v>805</v>
      </c>
      <c r="Q53" s="154" t="s">
        <v>853</v>
      </c>
    </row>
    <row r="54" spans="1:17" ht="12" customHeight="1" x14ac:dyDescent="0.25">
      <c r="A54" s="162" t="s">
        <v>213</v>
      </c>
      <c r="B54" s="162" t="s">
        <v>110</v>
      </c>
      <c r="C54" s="163" t="s">
        <v>1379</v>
      </c>
      <c r="D54" s="164">
        <v>2</v>
      </c>
      <c r="E54" s="164">
        <v>0</v>
      </c>
      <c r="F54" s="165" t="s">
        <v>253</v>
      </c>
      <c r="G54" s="160" t="s">
        <v>805</v>
      </c>
      <c r="J54" s="166" t="s">
        <v>854</v>
      </c>
      <c r="K54" s="167" t="s">
        <v>805</v>
      </c>
      <c r="M54" s="155" t="s">
        <v>807</v>
      </c>
      <c r="N54" s="168" t="s">
        <v>253</v>
      </c>
      <c r="O54" s="154" t="str">
        <f t="shared" si="0"/>
        <v>№1/49</v>
      </c>
      <c r="P54" s="154" t="s">
        <v>805</v>
      </c>
      <c r="Q54" s="154" t="s">
        <v>854</v>
      </c>
    </row>
    <row r="55" spans="1:17" ht="12" customHeight="1" x14ac:dyDescent="0.25">
      <c r="A55" s="162" t="s">
        <v>214</v>
      </c>
      <c r="B55" s="162" t="s">
        <v>215</v>
      </c>
      <c r="C55" s="163" t="s">
        <v>1380</v>
      </c>
      <c r="D55" s="164">
        <v>2</v>
      </c>
      <c r="E55" s="164">
        <v>4</v>
      </c>
      <c r="F55" s="165"/>
      <c r="J55" s="166" t="s">
        <v>809</v>
      </c>
      <c r="K55" s="167"/>
      <c r="M55" s="155" t="s">
        <v>807</v>
      </c>
      <c r="N55" s="168"/>
      <c r="O55" s="154" t="str">
        <f t="shared" si="0"/>
        <v>№1/</v>
      </c>
      <c r="Q55" s="154" t="s">
        <v>809</v>
      </c>
    </row>
    <row r="56" spans="1:17" ht="12" customHeight="1" x14ac:dyDescent="0.25">
      <c r="A56" s="162" t="s">
        <v>214</v>
      </c>
      <c r="B56" s="162" t="s">
        <v>199</v>
      </c>
      <c r="C56" s="163" t="s">
        <v>1381</v>
      </c>
      <c r="D56" s="164">
        <v>2</v>
      </c>
      <c r="E56" s="164">
        <v>4</v>
      </c>
      <c r="F56" s="165"/>
      <c r="J56" s="166" t="s">
        <v>809</v>
      </c>
      <c r="K56" s="167"/>
      <c r="M56" s="155" t="s">
        <v>807</v>
      </c>
      <c r="N56" s="168"/>
      <c r="O56" s="154" t="str">
        <f t="shared" si="0"/>
        <v>№1/</v>
      </c>
      <c r="Q56" s="154" t="s">
        <v>809</v>
      </c>
    </row>
    <row r="57" spans="1:17" ht="12" customHeight="1" x14ac:dyDescent="0.25">
      <c r="A57" s="162" t="s">
        <v>214</v>
      </c>
      <c r="B57" s="162" t="s">
        <v>200</v>
      </c>
      <c r="C57" s="163" t="s">
        <v>1382</v>
      </c>
      <c r="D57" s="164">
        <v>2</v>
      </c>
      <c r="E57" s="164">
        <v>3</v>
      </c>
      <c r="F57" s="165"/>
      <c r="J57" s="166" t="s">
        <v>809</v>
      </c>
      <c r="K57" s="167"/>
      <c r="M57" s="155" t="s">
        <v>807</v>
      </c>
      <c r="N57" s="168"/>
      <c r="O57" s="154" t="str">
        <f t="shared" si="0"/>
        <v>№1/</v>
      </c>
      <c r="Q57" s="154" t="s">
        <v>809</v>
      </c>
    </row>
    <row r="58" spans="1:17" ht="12" customHeight="1" x14ac:dyDescent="0.25">
      <c r="A58" s="162" t="s">
        <v>214</v>
      </c>
      <c r="B58" s="162" t="s">
        <v>216</v>
      </c>
      <c r="C58" s="163" t="s">
        <v>1837</v>
      </c>
      <c r="D58" s="164">
        <v>2</v>
      </c>
      <c r="E58" s="164">
        <v>1</v>
      </c>
      <c r="F58" s="165" t="s">
        <v>188</v>
      </c>
      <c r="G58" s="160" t="s">
        <v>805</v>
      </c>
      <c r="J58" s="166" t="s">
        <v>855</v>
      </c>
      <c r="K58" s="167" t="s">
        <v>805</v>
      </c>
      <c r="M58" s="155" t="s">
        <v>807</v>
      </c>
      <c r="N58" s="168" t="s">
        <v>188</v>
      </c>
      <c r="O58" s="154" t="str">
        <f t="shared" si="0"/>
        <v>№1/50</v>
      </c>
      <c r="P58" s="154" t="s">
        <v>805</v>
      </c>
      <c r="Q58" s="154" t="s">
        <v>855</v>
      </c>
    </row>
    <row r="59" spans="1:17" ht="12" customHeight="1" x14ac:dyDescent="0.25">
      <c r="A59" s="162" t="s">
        <v>214</v>
      </c>
      <c r="B59" s="162" t="s">
        <v>217</v>
      </c>
      <c r="C59" s="163" t="s">
        <v>1838</v>
      </c>
      <c r="D59" s="164">
        <v>2</v>
      </c>
      <c r="E59" s="164">
        <v>0</v>
      </c>
      <c r="F59" s="165" t="s">
        <v>239</v>
      </c>
      <c r="G59" s="160" t="s">
        <v>805</v>
      </c>
      <c r="J59" s="166" t="s">
        <v>856</v>
      </c>
      <c r="K59" s="167" t="s">
        <v>805</v>
      </c>
      <c r="M59" s="155" t="s">
        <v>807</v>
      </c>
      <c r="N59" s="168" t="s">
        <v>239</v>
      </c>
      <c r="O59" s="154" t="str">
        <f t="shared" si="0"/>
        <v>№1/51</v>
      </c>
      <c r="P59" s="154" t="s">
        <v>805</v>
      </c>
      <c r="Q59" s="154" t="s">
        <v>856</v>
      </c>
    </row>
    <row r="60" spans="1:17" ht="12" customHeight="1" x14ac:dyDescent="0.25">
      <c r="A60" s="162" t="s">
        <v>214</v>
      </c>
      <c r="B60" s="162" t="s">
        <v>218</v>
      </c>
      <c r="C60" s="163" t="s">
        <v>1839</v>
      </c>
      <c r="D60" s="164">
        <v>2</v>
      </c>
      <c r="E60" s="164">
        <v>1</v>
      </c>
      <c r="F60" s="165" t="s">
        <v>240</v>
      </c>
      <c r="G60" s="160" t="s">
        <v>805</v>
      </c>
      <c r="J60" s="166" t="s">
        <v>857</v>
      </c>
      <c r="K60" s="167" t="s">
        <v>805</v>
      </c>
      <c r="M60" s="155" t="s">
        <v>807</v>
      </c>
      <c r="N60" s="168" t="s">
        <v>240</v>
      </c>
      <c r="O60" s="154" t="str">
        <f t="shared" si="0"/>
        <v>№1/52</v>
      </c>
      <c r="P60" s="154" t="s">
        <v>805</v>
      </c>
      <c r="Q60" s="154" t="s">
        <v>857</v>
      </c>
    </row>
    <row r="61" spans="1:17" ht="12" customHeight="1" x14ac:dyDescent="0.25">
      <c r="A61" s="162" t="s">
        <v>214</v>
      </c>
      <c r="B61" s="162" t="s">
        <v>109</v>
      </c>
      <c r="C61" s="163" t="s">
        <v>1386</v>
      </c>
      <c r="D61" s="164">
        <v>2</v>
      </c>
      <c r="E61" s="164">
        <v>4</v>
      </c>
      <c r="F61" s="165" t="s">
        <v>321</v>
      </c>
      <c r="G61" s="160" t="s">
        <v>805</v>
      </c>
      <c r="J61" s="166" t="s">
        <v>858</v>
      </c>
      <c r="K61" s="167" t="s">
        <v>805</v>
      </c>
      <c r="M61" s="155" t="s">
        <v>807</v>
      </c>
      <c r="N61" s="168" t="s">
        <v>321</v>
      </c>
      <c r="O61" s="154" t="str">
        <f t="shared" si="0"/>
        <v>№1/53</v>
      </c>
      <c r="P61" s="154" t="s">
        <v>805</v>
      </c>
      <c r="Q61" s="154" t="s">
        <v>858</v>
      </c>
    </row>
    <row r="62" spans="1:17" ht="12" customHeight="1" x14ac:dyDescent="0.25">
      <c r="A62" s="162" t="s">
        <v>214</v>
      </c>
      <c r="B62" s="162" t="s">
        <v>106</v>
      </c>
      <c r="C62" s="163" t="s">
        <v>1387</v>
      </c>
      <c r="D62" s="164">
        <v>2</v>
      </c>
      <c r="E62" s="164">
        <v>2</v>
      </c>
      <c r="F62" s="165" t="s">
        <v>255</v>
      </c>
      <c r="G62" s="160" t="s">
        <v>805</v>
      </c>
      <c r="J62" s="166" t="s">
        <v>859</v>
      </c>
      <c r="K62" s="167" t="s">
        <v>805</v>
      </c>
      <c r="M62" s="155" t="s">
        <v>807</v>
      </c>
      <c r="N62" s="168" t="s">
        <v>255</v>
      </c>
      <c r="O62" s="154" t="str">
        <f t="shared" si="0"/>
        <v>№1/54</v>
      </c>
      <c r="P62" s="154" t="s">
        <v>805</v>
      </c>
      <c r="Q62" s="154" t="s">
        <v>859</v>
      </c>
    </row>
    <row r="63" spans="1:17" ht="12" customHeight="1" x14ac:dyDescent="0.25">
      <c r="A63" s="162" t="s">
        <v>214</v>
      </c>
      <c r="B63" s="162" t="s">
        <v>172</v>
      </c>
      <c r="C63" s="163" t="s">
        <v>1388</v>
      </c>
      <c r="D63" s="164">
        <v>2</v>
      </c>
      <c r="E63" s="164">
        <v>2</v>
      </c>
      <c r="F63" s="165" t="s">
        <v>303</v>
      </c>
      <c r="G63" s="160" t="s">
        <v>805</v>
      </c>
      <c r="J63" s="166" t="s">
        <v>860</v>
      </c>
      <c r="K63" s="167" t="s">
        <v>805</v>
      </c>
      <c r="M63" s="155" t="s">
        <v>807</v>
      </c>
      <c r="N63" s="168" t="s">
        <v>303</v>
      </c>
      <c r="O63" s="154" t="str">
        <f t="shared" si="0"/>
        <v>№1/55</v>
      </c>
      <c r="P63" s="154" t="s">
        <v>805</v>
      </c>
      <c r="Q63" s="154" t="s">
        <v>860</v>
      </c>
    </row>
    <row r="64" spans="1:17" ht="12" customHeight="1" x14ac:dyDescent="0.25">
      <c r="A64" s="162" t="s">
        <v>219</v>
      </c>
      <c r="B64" s="162" t="s">
        <v>220</v>
      </c>
      <c r="C64" s="163" t="s">
        <v>1840</v>
      </c>
      <c r="D64" s="164">
        <v>2</v>
      </c>
      <c r="E64" s="164">
        <v>7</v>
      </c>
      <c r="F64" s="165" t="s">
        <v>256</v>
      </c>
      <c r="G64" s="160" t="s">
        <v>805</v>
      </c>
      <c r="J64" s="166" t="s">
        <v>861</v>
      </c>
      <c r="K64" s="167" t="s">
        <v>805</v>
      </c>
      <c r="M64" s="155" t="s">
        <v>807</v>
      </c>
      <c r="N64" s="168" t="s">
        <v>256</v>
      </c>
      <c r="O64" s="154" t="str">
        <f t="shared" si="0"/>
        <v>№1/56</v>
      </c>
      <c r="P64" s="154" t="s">
        <v>805</v>
      </c>
      <c r="Q64" s="154" t="s">
        <v>861</v>
      </c>
    </row>
    <row r="65" spans="1:17" ht="12" customHeight="1" x14ac:dyDescent="0.25">
      <c r="A65" s="162" t="s">
        <v>219</v>
      </c>
      <c r="B65" s="162" t="s">
        <v>221</v>
      </c>
      <c r="C65" s="163" t="s">
        <v>1390</v>
      </c>
      <c r="D65" s="164">
        <v>2</v>
      </c>
      <c r="E65" s="164">
        <v>4</v>
      </c>
      <c r="F65" s="165" t="s">
        <v>323</v>
      </c>
      <c r="G65" s="160" t="s">
        <v>805</v>
      </c>
      <c r="J65" s="166" t="s">
        <v>862</v>
      </c>
      <c r="K65" s="167" t="s">
        <v>805</v>
      </c>
      <c r="M65" s="155" t="s">
        <v>807</v>
      </c>
      <c r="N65" s="168" t="s">
        <v>323</v>
      </c>
      <c r="O65" s="154" t="str">
        <f t="shared" si="0"/>
        <v>№1/57</v>
      </c>
      <c r="P65" s="154" t="s">
        <v>805</v>
      </c>
      <c r="Q65" s="154" t="s">
        <v>862</v>
      </c>
    </row>
    <row r="66" spans="1:17" ht="12" customHeight="1" x14ac:dyDescent="0.25">
      <c r="A66" s="162" t="s">
        <v>222</v>
      </c>
      <c r="B66" s="162" t="s">
        <v>174</v>
      </c>
      <c r="C66" s="163" t="s">
        <v>1841</v>
      </c>
      <c r="D66" s="164">
        <v>1</v>
      </c>
      <c r="E66" s="164">
        <v>0</v>
      </c>
      <c r="F66" s="165" t="s">
        <v>324</v>
      </c>
      <c r="G66" s="160" t="s">
        <v>805</v>
      </c>
      <c r="J66" s="166" t="s">
        <v>863</v>
      </c>
      <c r="K66" s="167" t="s">
        <v>805</v>
      </c>
      <c r="M66" s="155" t="s">
        <v>807</v>
      </c>
      <c r="N66" s="168" t="s">
        <v>324</v>
      </c>
      <c r="O66" s="154" t="str">
        <f t="shared" si="0"/>
        <v>№1/58</v>
      </c>
      <c r="P66" s="154" t="s">
        <v>805</v>
      </c>
      <c r="Q66" s="154" t="s">
        <v>863</v>
      </c>
    </row>
    <row r="67" spans="1:17" ht="12" customHeight="1" x14ac:dyDescent="0.25">
      <c r="A67" s="162" t="s">
        <v>222</v>
      </c>
      <c r="B67" s="162" t="s">
        <v>110</v>
      </c>
      <c r="C67" s="163" t="s">
        <v>1842</v>
      </c>
      <c r="D67" s="164">
        <v>1</v>
      </c>
      <c r="E67" s="164">
        <v>0</v>
      </c>
      <c r="F67" s="165" t="s">
        <v>378</v>
      </c>
      <c r="G67" s="160" t="s">
        <v>805</v>
      </c>
      <c r="J67" s="166" t="s">
        <v>864</v>
      </c>
      <c r="K67" s="167" t="s">
        <v>805</v>
      </c>
      <c r="M67" s="155" t="s">
        <v>807</v>
      </c>
      <c r="N67" s="168" t="s">
        <v>378</v>
      </c>
      <c r="O67" s="154" t="str">
        <f t="shared" si="0"/>
        <v>№1/59</v>
      </c>
      <c r="P67" s="154" t="s">
        <v>805</v>
      </c>
      <c r="Q67" s="154" t="s">
        <v>864</v>
      </c>
    </row>
    <row r="68" spans="1:17" ht="12" customHeight="1" x14ac:dyDescent="0.25">
      <c r="A68" s="162" t="s">
        <v>222</v>
      </c>
      <c r="B68" s="162" t="s">
        <v>223</v>
      </c>
      <c r="C68" s="163" t="s">
        <v>1843</v>
      </c>
      <c r="D68" s="164">
        <v>1</v>
      </c>
      <c r="E68" s="164">
        <v>0</v>
      </c>
      <c r="F68" s="165" t="s">
        <v>379</v>
      </c>
      <c r="G68" s="160" t="s">
        <v>805</v>
      </c>
      <c r="J68" s="166" t="s">
        <v>865</v>
      </c>
      <c r="K68" s="167" t="s">
        <v>805</v>
      </c>
      <c r="M68" s="155" t="s">
        <v>807</v>
      </c>
      <c r="N68" s="168" t="s">
        <v>379</v>
      </c>
      <c r="O68" s="154" t="str">
        <f t="shared" ref="O68:O131" si="1">CONCATENATE(M68,N68)</f>
        <v>№1/60</v>
      </c>
      <c r="P68" s="154" t="s">
        <v>805</v>
      </c>
      <c r="Q68" s="154" t="s">
        <v>865</v>
      </c>
    </row>
    <row r="69" spans="1:17" ht="12" customHeight="1" x14ac:dyDescent="0.25">
      <c r="A69" s="162" t="s">
        <v>783</v>
      </c>
      <c r="B69" s="162" t="s">
        <v>204</v>
      </c>
      <c r="C69" s="163" t="s">
        <v>2527</v>
      </c>
      <c r="D69" s="164">
        <v>3</v>
      </c>
      <c r="E69" s="164">
        <v>4</v>
      </c>
      <c r="F69" s="165"/>
      <c r="H69" s="161">
        <v>459</v>
      </c>
      <c r="I69" s="160" t="s">
        <v>866</v>
      </c>
      <c r="J69" s="169" t="s">
        <v>867</v>
      </c>
      <c r="K69" s="167" t="s">
        <v>866</v>
      </c>
      <c r="M69" s="155" t="s">
        <v>807</v>
      </c>
      <c r="N69" s="168">
        <v>459</v>
      </c>
      <c r="O69" s="154" t="str">
        <f t="shared" si="1"/>
        <v>№1/459</v>
      </c>
      <c r="P69" s="154" t="s">
        <v>866</v>
      </c>
      <c r="Q69" s="154" t="s">
        <v>867</v>
      </c>
    </row>
    <row r="70" spans="1:17" ht="12" customHeight="1" x14ac:dyDescent="0.25">
      <c r="A70" s="162" t="s">
        <v>783</v>
      </c>
      <c r="B70" s="162" t="s">
        <v>176</v>
      </c>
      <c r="C70" s="163" t="s">
        <v>2528</v>
      </c>
      <c r="D70" s="164">
        <v>3</v>
      </c>
      <c r="E70" s="164">
        <v>4</v>
      </c>
      <c r="F70" s="165"/>
      <c r="H70" s="161">
        <v>460</v>
      </c>
      <c r="I70" s="160" t="s">
        <v>866</v>
      </c>
      <c r="J70" s="169" t="s">
        <v>868</v>
      </c>
      <c r="K70" s="167" t="s">
        <v>866</v>
      </c>
      <c r="M70" s="155" t="s">
        <v>807</v>
      </c>
      <c r="N70" s="168">
        <v>460</v>
      </c>
      <c r="O70" s="154" t="str">
        <f t="shared" si="1"/>
        <v>№1/460</v>
      </c>
      <c r="P70" s="154" t="s">
        <v>866</v>
      </c>
      <c r="Q70" s="154" t="s">
        <v>868</v>
      </c>
    </row>
    <row r="71" spans="1:17" ht="12" customHeight="1" x14ac:dyDescent="0.25">
      <c r="A71" s="162" t="s">
        <v>783</v>
      </c>
      <c r="B71" s="162" t="s">
        <v>177</v>
      </c>
      <c r="C71" s="163" t="s">
        <v>2529</v>
      </c>
      <c r="D71" s="164">
        <v>3</v>
      </c>
      <c r="E71" s="164">
        <v>4</v>
      </c>
      <c r="F71" s="165"/>
      <c r="H71" s="161">
        <v>461</v>
      </c>
      <c r="I71" s="160" t="s">
        <v>866</v>
      </c>
      <c r="J71" s="169" t="s">
        <v>869</v>
      </c>
      <c r="K71" s="167" t="s">
        <v>866</v>
      </c>
      <c r="M71" s="155" t="s">
        <v>807</v>
      </c>
      <c r="N71" s="168">
        <v>461</v>
      </c>
      <c r="O71" s="154" t="str">
        <f t="shared" si="1"/>
        <v>№1/461</v>
      </c>
      <c r="P71" s="154" t="s">
        <v>866</v>
      </c>
      <c r="Q71" s="154" t="s">
        <v>869</v>
      </c>
    </row>
    <row r="72" spans="1:17" ht="12" customHeight="1" x14ac:dyDescent="0.25">
      <c r="A72" s="162" t="s">
        <v>783</v>
      </c>
      <c r="B72" s="162" t="s">
        <v>178</v>
      </c>
      <c r="C72" s="163" t="s">
        <v>2530</v>
      </c>
      <c r="D72" s="164">
        <v>3</v>
      </c>
      <c r="E72" s="164">
        <v>2</v>
      </c>
      <c r="F72" s="165"/>
      <c r="H72" s="161">
        <v>462</v>
      </c>
      <c r="I72" s="160" t="s">
        <v>866</v>
      </c>
      <c r="J72" s="169" t="s">
        <v>870</v>
      </c>
      <c r="K72" s="167" t="s">
        <v>866</v>
      </c>
      <c r="M72" s="155" t="s">
        <v>807</v>
      </c>
      <c r="N72" s="168">
        <v>462</v>
      </c>
      <c r="O72" s="154" t="str">
        <f t="shared" si="1"/>
        <v>№1/462</v>
      </c>
      <c r="P72" s="154" t="s">
        <v>866</v>
      </c>
      <c r="Q72" s="154" t="s">
        <v>870</v>
      </c>
    </row>
    <row r="73" spans="1:17" ht="12" customHeight="1" x14ac:dyDescent="0.25">
      <c r="A73" s="162" t="s">
        <v>783</v>
      </c>
      <c r="B73" s="162" t="s">
        <v>198</v>
      </c>
      <c r="C73" s="163" t="s">
        <v>2531</v>
      </c>
      <c r="D73" s="164">
        <v>3</v>
      </c>
      <c r="E73" s="164">
        <v>8</v>
      </c>
      <c r="F73" s="165"/>
      <c r="H73" s="161">
        <v>463</v>
      </c>
      <c r="I73" s="160" t="s">
        <v>866</v>
      </c>
      <c r="J73" s="169" t="s">
        <v>871</v>
      </c>
      <c r="K73" s="167" t="s">
        <v>866</v>
      </c>
      <c r="M73" s="155" t="s">
        <v>807</v>
      </c>
      <c r="N73" s="168">
        <v>463</v>
      </c>
      <c r="O73" s="154" t="str">
        <f t="shared" si="1"/>
        <v>№1/463</v>
      </c>
      <c r="P73" s="154" t="s">
        <v>866</v>
      </c>
      <c r="Q73" s="154" t="s">
        <v>871</v>
      </c>
    </row>
    <row r="74" spans="1:17" ht="12" customHeight="1" x14ac:dyDescent="0.25">
      <c r="A74" s="162" t="s">
        <v>783</v>
      </c>
      <c r="B74" s="162" t="s">
        <v>199</v>
      </c>
      <c r="C74" s="163" t="s">
        <v>2533</v>
      </c>
      <c r="D74" s="164">
        <v>3</v>
      </c>
      <c r="E74" s="164">
        <v>6</v>
      </c>
      <c r="F74" s="165"/>
      <c r="H74" s="161">
        <v>465</v>
      </c>
      <c r="I74" s="160" t="s">
        <v>866</v>
      </c>
      <c r="J74" s="169" t="s">
        <v>872</v>
      </c>
      <c r="K74" s="167" t="s">
        <v>866</v>
      </c>
      <c r="M74" s="155" t="s">
        <v>807</v>
      </c>
      <c r="N74" s="168">
        <v>465</v>
      </c>
      <c r="O74" s="154" t="str">
        <f t="shared" si="1"/>
        <v>№1/465</v>
      </c>
      <c r="P74" s="154" t="s">
        <v>866</v>
      </c>
      <c r="Q74" s="154" t="s">
        <v>872</v>
      </c>
    </row>
    <row r="75" spans="1:17" ht="12" customHeight="1" x14ac:dyDescent="0.25">
      <c r="A75" s="162" t="s">
        <v>783</v>
      </c>
      <c r="B75" s="162" t="s">
        <v>227</v>
      </c>
      <c r="C75" s="163" t="s">
        <v>2534</v>
      </c>
      <c r="D75" s="164">
        <v>3</v>
      </c>
      <c r="E75" s="164">
        <v>6</v>
      </c>
      <c r="F75" s="165"/>
      <c r="H75" s="161">
        <v>466</v>
      </c>
      <c r="I75" s="160" t="s">
        <v>866</v>
      </c>
      <c r="J75" s="169" t="s">
        <v>873</v>
      </c>
      <c r="K75" s="167" t="s">
        <v>866</v>
      </c>
      <c r="M75" s="155" t="s">
        <v>807</v>
      </c>
      <c r="N75" s="168">
        <v>466</v>
      </c>
      <c r="O75" s="154" t="str">
        <f t="shared" si="1"/>
        <v>№1/466</v>
      </c>
      <c r="P75" s="154" t="s">
        <v>866</v>
      </c>
      <c r="Q75" s="154" t="s">
        <v>873</v>
      </c>
    </row>
    <row r="76" spans="1:17" ht="12" customHeight="1" x14ac:dyDescent="0.25">
      <c r="A76" s="162" t="s">
        <v>783</v>
      </c>
      <c r="B76" s="162" t="s">
        <v>208</v>
      </c>
      <c r="C76" s="163" t="s">
        <v>2535</v>
      </c>
      <c r="D76" s="164">
        <v>3</v>
      </c>
      <c r="E76" s="164">
        <v>4</v>
      </c>
      <c r="F76" s="165"/>
      <c r="H76" s="161">
        <v>467</v>
      </c>
      <c r="I76" s="160" t="s">
        <v>866</v>
      </c>
      <c r="J76" s="169" t="s">
        <v>874</v>
      </c>
      <c r="K76" s="167" t="s">
        <v>866</v>
      </c>
      <c r="M76" s="155" t="s">
        <v>807</v>
      </c>
      <c r="N76" s="168">
        <v>467</v>
      </c>
      <c r="O76" s="154" t="str">
        <f t="shared" si="1"/>
        <v>№1/467</v>
      </c>
      <c r="P76" s="154" t="s">
        <v>866</v>
      </c>
      <c r="Q76" s="154" t="s">
        <v>874</v>
      </c>
    </row>
    <row r="77" spans="1:17" ht="12" customHeight="1" x14ac:dyDescent="0.25">
      <c r="A77" s="162" t="s">
        <v>783</v>
      </c>
      <c r="B77" s="162" t="s">
        <v>209</v>
      </c>
      <c r="C77" s="163" t="s">
        <v>2536</v>
      </c>
      <c r="D77" s="164">
        <v>3</v>
      </c>
      <c r="E77" s="164">
        <v>4</v>
      </c>
      <c r="F77" s="165"/>
      <c r="H77" s="161">
        <v>468</v>
      </c>
      <c r="I77" s="160" t="s">
        <v>866</v>
      </c>
      <c r="J77" s="169" t="s">
        <v>875</v>
      </c>
      <c r="K77" s="167" t="s">
        <v>866</v>
      </c>
      <c r="M77" s="155" t="s">
        <v>807</v>
      </c>
      <c r="N77" s="168">
        <v>468</v>
      </c>
      <c r="O77" s="154" t="str">
        <f t="shared" si="1"/>
        <v>№1/468</v>
      </c>
      <c r="P77" s="154" t="s">
        <v>866</v>
      </c>
      <c r="Q77" s="154" t="s">
        <v>875</v>
      </c>
    </row>
    <row r="78" spans="1:17" ht="12" customHeight="1" x14ac:dyDescent="0.25">
      <c r="A78" s="162" t="s">
        <v>783</v>
      </c>
      <c r="B78" s="162" t="s">
        <v>108</v>
      </c>
      <c r="C78" s="163" t="s">
        <v>2521</v>
      </c>
      <c r="D78" s="164">
        <v>3</v>
      </c>
      <c r="E78" s="164">
        <v>4</v>
      </c>
      <c r="F78" s="165"/>
      <c r="H78" s="161">
        <v>453</v>
      </c>
      <c r="I78" s="160" t="s">
        <v>866</v>
      </c>
      <c r="J78" s="169" t="s">
        <v>876</v>
      </c>
      <c r="K78" s="167" t="s">
        <v>866</v>
      </c>
      <c r="M78" s="155" t="s">
        <v>807</v>
      </c>
      <c r="N78" s="168">
        <v>453</v>
      </c>
      <c r="O78" s="154" t="str">
        <f t="shared" si="1"/>
        <v>№1/453</v>
      </c>
      <c r="P78" s="154" t="s">
        <v>866</v>
      </c>
      <c r="Q78" s="154" t="s">
        <v>876</v>
      </c>
    </row>
    <row r="79" spans="1:17" ht="12" customHeight="1" x14ac:dyDescent="0.25">
      <c r="A79" s="162" t="s">
        <v>783</v>
      </c>
      <c r="B79" s="162" t="s">
        <v>267</v>
      </c>
      <c r="C79" s="163" t="s">
        <v>2544</v>
      </c>
      <c r="D79" s="164">
        <v>3</v>
      </c>
      <c r="E79" s="164">
        <v>2</v>
      </c>
      <c r="F79" s="165"/>
      <c r="H79" s="161">
        <v>455</v>
      </c>
      <c r="I79" s="170" t="s">
        <v>866</v>
      </c>
      <c r="J79" s="169" t="s">
        <v>877</v>
      </c>
      <c r="K79" s="171" t="s">
        <v>866</v>
      </c>
      <c r="M79" s="155" t="s">
        <v>807</v>
      </c>
      <c r="N79" s="168">
        <v>455</v>
      </c>
      <c r="O79" s="154" t="str">
        <f t="shared" si="1"/>
        <v>№1/455</v>
      </c>
      <c r="P79" s="154" t="s">
        <v>866</v>
      </c>
      <c r="Q79" s="154" t="s">
        <v>877</v>
      </c>
    </row>
    <row r="80" spans="1:17" ht="12" customHeight="1" x14ac:dyDescent="0.25">
      <c r="A80" s="162" t="s">
        <v>783</v>
      </c>
      <c r="B80" s="162" t="s">
        <v>784</v>
      </c>
      <c r="C80" s="163" t="s">
        <v>2545</v>
      </c>
      <c r="D80" s="164">
        <v>3</v>
      </c>
      <c r="E80" s="164">
        <v>1</v>
      </c>
      <c r="F80" s="165"/>
      <c r="H80" s="161">
        <v>457</v>
      </c>
      <c r="I80" s="170" t="s">
        <v>866</v>
      </c>
      <c r="J80" s="169" t="s">
        <v>878</v>
      </c>
      <c r="K80" s="171" t="s">
        <v>866</v>
      </c>
      <c r="M80" s="155" t="s">
        <v>807</v>
      </c>
      <c r="N80" s="168">
        <v>457</v>
      </c>
      <c r="O80" s="154" t="str">
        <f t="shared" si="1"/>
        <v>№1/457</v>
      </c>
      <c r="P80" s="154" t="s">
        <v>866</v>
      </c>
      <c r="Q80" s="154" t="s">
        <v>878</v>
      </c>
    </row>
    <row r="81" spans="1:17" ht="12" customHeight="1" x14ac:dyDescent="0.25">
      <c r="A81" s="162" t="s">
        <v>783</v>
      </c>
      <c r="B81" s="162" t="s">
        <v>212</v>
      </c>
      <c r="C81" s="163" t="s">
        <v>2526</v>
      </c>
      <c r="D81" s="164">
        <v>3</v>
      </c>
      <c r="E81" s="164">
        <v>2</v>
      </c>
      <c r="F81" s="165"/>
      <c r="H81" s="161">
        <v>458</v>
      </c>
      <c r="I81" s="170" t="s">
        <v>866</v>
      </c>
      <c r="J81" s="169" t="s">
        <v>879</v>
      </c>
      <c r="K81" s="171" t="s">
        <v>866</v>
      </c>
      <c r="M81" s="155" t="s">
        <v>807</v>
      </c>
      <c r="N81" s="168">
        <v>458</v>
      </c>
      <c r="O81" s="154" t="str">
        <f t="shared" si="1"/>
        <v>№1/458</v>
      </c>
      <c r="P81" s="154" t="s">
        <v>866</v>
      </c>
      <c r="Q81" s="154" t="s">
        <v>879</v>
      </c>
    </row>
    <row r="82" spans="1:17" ht="12" customHeight="1" x14ac:dyDescent="0.25">
      <c r="A82" s="162" t="s">
        <v>783</v>
      </c>
      <c r="B82" s="162" t="s">
        <v>163</v>
      </c>
      <c r="C82" s="163" t="s">
        <v>2519</v>
      </c>
      <c r="D82" s="164">
        <v>3</v>
      </c>
      <c r="E82" s="164">
        <v>1</v>
      </c>
      <c r="F82" s="165"/>
      <c r="H82" s="161">
        <v>451</v>
      </c>
      <c r="I82" s="170" t="s">
        <v>866</v>
      </c>
      <c r="J82" s="169" t="s">
        <v>880</v>
      </c>
      <c r="K82" s="171" t="s">
        <v>866</v>
      </c>
      <c r="M82" s="155" t="s">
        <v>807</v>
      </c>
      <c r="N82" s="168">
        <v>451</v>
      </c>
      <c r="O82" s="154" t="str">
        <f t="shared" si="1"/>
        <v>№1/451</v>
      </c>
      <c r="P82" s="154" t="s">
        <v>866</v>
      </c>
      <c r="Q82" s="154" t="s">
        <v>880</v>
      </c>
    </row>
    <row r="83" spans="1:17" ht="12" customHeight="1" x14ac:dyDescent="0.25">
      <c r="A83" s="162" t="s">
        <v>783</v>
      </c>
      <c r="B83" s="162" t="s">
        <v>110</v>
      </c>
      <c r="C83" s="163" t="s">
        <v>2520</v>
      </c>
      <c r="D83" s="164">
        <v>3</v>
      </c>
      <c r="E83" s="164">
        <v>1</v>
      </c>
      <c r="F83" s="165"/>
      <c r="H83" s="161">
        <v>452</v>
      </c>
      <c r="I83" s="170" t="s">
        <v>866</v>
      </c>
      <c r="J83" s="169" t="s">
        <v>881</v>
      </c>
      <c r="K83" s="171" t="s">
        <v>866</v>
      </c>
      <c r="M83" s="155" t="s">
        <v>807</v>
      </c>
      <c r="N83" s="168">
        <v>452</v>
      </c>
      <c r="O83" s="154" t="str">
        <f t="shared" si="1"/>
        <v>№1/452</v>
      </c>
      <c r="P83" s="154" t="s">
        <v>866</v>
      </c>
      <c r="Q83" s="154" t="s">
        <v>881</v>
      </c>
    </row>
    <row r="84" spans="1:17" ht="12" customHeight="1" x14ac:dyDescent="0.25">
      <c r="A84" s="162" t="s">
        <v>783</v>
      </c>
      <c r="B84" s="162" t="s">
        <v>174</v>
      </c>
      <c r="C84" s="163" t="s">
        <v>2532</v>
      </c>
      <c r="D84" s="164">
        <v>3</v>
      </c>
      <c r="E84" s="164">
        <v>3</v>
      </c>
      <c r="F84" s="165"/>
      <c r="H84" s="161">
        <v>464</v>
      </c>
      <c r="I84" s="170" t="s">
        <v>866</v>
      </c>
      <c r="J84" s="169" t="s">
        <v>882</v>
      </c>
      <c r="K84" s="171" t="s">
        <v>866</v>
      </c>
      <c r="M84" s="155" t="s">
        <v>807</v>
      </c>
      <c r="N84" s="168">
        <v>464</v>
      </c>
      <c r="O84" s="154" t="str">
        <f t="shared" si="1"/>
        <v>№1/464</v>
      </c>
      <c r="P84" s="154" t="s">
        <v>866</v>
      </c>
      <c r="Q84" s="154" t="s">
        <v>882</v>
      </c>
    </row>
    <row r="85" spans="1:17" ht="12" customHeight="1" x14ac:dyDescent="0.25">
      <c r="A85" s="162" t="s">
        <v>783</v>
      </c>
      <c r="B85" s="162" t="s">
        <v>105</v>
      </c>
      <c r="C85" s="163" t="s">
        <v>2524</v>
      </c>
      <c r="D85" s="164">
        <v>3</v>
      </c>
      <c r="E85" s="164">
        <v>1</v>
      </c>
      <c r="F85" s="165"/>
      <c r="H85" s="161">
        <v>456</v>
      </c>
      <c r="I85" s="170" t="s">
        <v>866</v>
      </c>
      <c r="J85" s="169" t="s">
        <v>883</v>
      </c>
      <c r="K85" s="171" t="s">
        <v>866</v>
      </c>
      <c r="M85" s="155" t="s">
        <v>807</v>
      </c>
      <c r="N85" s="168">
        <v>456</v>
      </c>
      <c r="O85" s="154" t="str">
        <f t="shared" si="1"/>
        <v>№1/456</v>
      </c>
      <c r="P85" s="154" t="s">
        <v>866</v>
      </c>
      <c r="Q85" s="154" t="s">
        <v>883</v>
      </c>
    </row>
    <row r="86" spans="1:17" ht="12" customHeight="1" x14ac:dyDescent="0.25">
      <c r="A86" s="162" t="s">
        <v>783</v>
      </c>
      <c r="B86" s="162" t="s">
        <v>106</v>
      </c>
      <c r="C86" s="163" t="s">
        <v>2522</v>
      </c>
      <c r="D86" s="164">
        <v>3</v>
      </c>
      <c r="E86" s="164">
        <v>1</v>
      </c>
      <c r="F86" s="165"/>
      <c r="H86" s="161">
        <v>454</v>
      </c>
      <c r="I86" s="170" t="s">
        <v>866</v>
      </c>
      <c r="J86" s="169" t="s">
        <v>884</v>
      </c>
      <c r="K86" s="171" t="s">
        <v>866</v>
      </c>
      <c r="M86" s="155" t="s">
        <v>807</v>
      </c>
      <c r="N86" s="168">
        <v>454</v>
      </c>
      <c r="O86" s="154" t="str">
        <f t="shared" si="1"/>
        <v>№1/454</v>
      </c>
      <c r="P86" s="154" t="s">
        <v>866</v>
      </c>
      <c r="Q86" s="154" t="s">
        <v>884</v>
      </c>
    </row>
    <row r="87" spans="1:17" ht="12" customHeight="1" x14ac:dyDescent="0.25">
      <c r="A87" s="162" t="s">
        <v>785</v>
      </c>
      <c r="B87" s="162" t="s">
        <v>163</v>
      </c>
      <c r="C87" s="163" t="s">
        <v>2537</v>
      </c>
      <c r="D87" s="164">
        <v>3</v>
      </c>
      <c r="E87" s="164">
        <v>0</v>
      </c>
      <c r="F87" s="165"/>
      <c r="H87" s="161">
        <v>532</v>
      </c>
      <c r="I87" s="170" t="s">
        <v>866</v>
      </c>
      <c r="J87" s="169" t="s">
        <v>885</v>
      </c>
      <c r="K87" s="171" t="s">
        <v>866</v>
      </c>
      <c r="M87" s="155" t="s">
        <v>807</v>
      </c>
      <c r="N87" s="168">
        <v>532</v>
      </c>
      <c r="O87" s="154" t="str">
        <f t="shared" si="1"/>
        <v>№1/532</v>
      </c>
      <c r="P87" s="154" t="s">
        <v>866</v>
      </c>
      <c r="Q87" s="154" t="s">
        <v>885</v>
      </c>
    </row>
    <row r="88" spans="1:17" ht="12" customHeight="1" x14ac:dyDescent="0.25">
      <c r="A88" s="162" t="s">
        <v>785</v>
      </c>
      <c r="B88" s="162" t="s">
        <v>112</v>
      </c>
      <c r="C88" s="163" t="s">
        <v>2538</v>
      </c>
      <c r="D88" s="164">
        <v>3</v>
      </c>
      <c r="E88" s="164">
        <v>0</v>
      </c>
      <c r="F88" s="165"/>
      <c r="H88" s="161">
        <v>533</v>
      </c>
      <c r="I88" s="170" t="s">
        <v>866</v>
      </c>
      <c r="J88" s="169" t="s">
        <v>886</v>
      </c>
      <c r="K88" s="171" t="s">
        <v>866</v>
      </c>
      <c r="M88" s="155" t="s">
        <v>807</v>
      </c>
      <c r="N88" s="168">
        <v>533</v>
      </c>
      <c r="O88" s="154" t="str">
        <f t="shared" si="1"/>
        <v>№1/533</v>
      </c>
      <c r="P88" s="154" t="s">
        <v>866</v>
      </c>
      <c r="Q88" s="154" t="s">
        <v>886</v>
      </c>
    </row>
    <row r="89" spans="1:17" ht="12" customHeight="1" x14ac:dyDescent="0.25">
      <c r="A89" s="162" t="s">
        <v>785</v>
      </c>
      <c r="B89" s="162" t="s">
        <v>110</v>
      </c>
      <c r="C89" s="163" t="s">
        <v>2539</v>
      </c>
      <c r="D89" s="164">
        <v>3</v>
      </c>
      <c r="E89" s="164">
        <v>0</v>
      </c>
      <c r="F89" s="165"/>
      <c r="H89" s="161">
        <v>534</v>
      </c>
      <c r="I89" s="170" t="s">
        <v>866</v>
      </c>
      <c r="J89" s="169" t="s">
        <v>887</v>
      </c>
      <c r="K89" s="171" t="s">
        <v>866</v>
      </c>
      <c r="M89" s="155" t="s">
        <v>807</v>
      </c>
      <c r="N89" s="168">
        <v>534</v>
      </c>
      <c r="O89" s="154" t="str">
        <f t="shared" si="1"/>
        <v>№1/534</v>
      </c>
      <c r="P89" s="154" t="s">
        <v>866</v>
      </c>
      <c r="Q89" s="154" t="s">
        <v>887</v>
      </c>
    </row>
    <row r="90" spans="1:17" ht="12" customHeight="1" x14ac:dyDescent="0.25">
      <c r="A90" s="162" t="s">
        <v>785</v>
      </c>
      <c r="B90" s="162" t="s">
        <v>109</v>
      </c>
      <c r="C90" s="163" t="s">
        <v>2540</v>
      </c>
      <c r="D90" s="164">
        <v>3</v>
      </c>
      <c r="E90" s="164">
        <v>0</v>
      </c>
      <c r="F90" s="165"/>
      <c r="H90" s="161">
        <v>535</v>
      </c>
      <c r="I90" s="170" t="s">
        <v>866</v>
      </c>
      <c r="J90" s="169" t="s">
        <v>888</v>
      </c>
      <c r="K90" s="171" t="s">
        <v>866</v>
      </c>
      <c r="M90" s="155" t="s">
        <v>807</v>
      </c>
      <c r="N90" s="168">
        <v>535</v>
      </c>
      <c r="O90" s="154" t="str">
        <f t="shared" si="1"/>
        <v>№1/535</v>
      </c>
      <c r="P90" s="154" t="s">
        <v>866</v>
      </c>
      <c r="Q90" s="154" t="s">
        <v>888</v>
      </c>
    </row>
    <row r="91" spans="1:17" ht="12" customHeight="1" x14ac:dyDescent="0.25">
      <c r="A91" s="162" t="s">
        <v>785</v>
      </c>
      <c r="B91" s="162" t="s">
        <v>108</v>
      </c>
      <c r="C91" s="163" t="s">
        <v>2541</v>
      </c>
      <c r="D91" s="164">
        <v>3</v>
      </c>
      <c r="E91" s="164">
        <v>0</v>
      </c>
      <c r="F91" s="165"/>
      <c r="H91" s="161">
        <v>536</v>
      </c>
      <c r="I91" s="170" t="s">
        <v>866</v>
      </c>
      <c r="J91" s="169" t="s">
        <v>889</v>
      </c>
      <c r="K91" s="171" t="s">
        <v>866</v>
      </c>
      <c r="M91" s="155" t="s">
        <v>807</v>
      </c>
      <c r="N91" s="168">
        <v>536</v>
      </c>
      <c r="O91" s="154" t="str">
        <f t="shared" si="1"/>
        <v>№1/536</v>
      </c>
      <c r="P91" s="154" t="s">
        <v>866</v>
      </c>
      <c r="Q91" s="154" t="s">
        <v>889</v>
      </c>
    </row>
    <row r="92" spans="1:17" ht="12" customHeight="1" x14ac:dyDescent="0.25">
      <c r="A92" s="162" t="s">
        <v>785</v>
      </c>
      <c r="B92" s="162" t="s">
        <v>106</v>
      </c>
      <c r="C92" s="163" t="s">
        <v>2542</v>
      </c>
      <c r="D92" s="164">
        <v>3</v>
      </c>
      <c r="E92" s="164">
        <v>0</v>
      </c>
      <c r="F92" s="165"/>
      <c r="H92" s="161">
        <v>537</v>
      </c>
      <c r="I92" s="170" t="s">
        <v>866</v>
      </c>
      <c r="J92" s="169" t="s">
        <v>890</v>
      </c>
      <c r="K92" s="171" t="s">
        <v>866</v>
      </c>
      <c r="M92" s="155" t="s">
        <v>807</v>
      </c>
      <c r="N92" s="168">
        <v>537</v>
      </c>
      <c r="O92" s="154" t="str">
        <f t="shared" si="1"/>
        <v>№1/537</v>
      </c>
      <c r="P92" s="154" t="s">
        <v>866</v>
      </c>
      <c r="Q92" s="154" t="s">
        <v>890</v>
      </c>
    </row>
    <row r="93" spans="1:17" ht="12" customHeight="1" x14ac:dyDescent="0.25">
      <c r="A93" s="162" t="s">
        <v>786</v>
      </c>
      <c r="B93" s="162" t="s">
        <v>112</v>
      </c>
      <c r="C93" s="163" t="s">
        <v>743</v>
      </c>
      <c r="D93" s="164">
        <v>3</v>
      </c>
      <c r="E93" s="164">
        <v>2</v>
      </c>
      <c r="F93" s="165"/>
      <c r="H93" s="161">
        <v>469</v>
      </c>
      <c r="I93" s="170" t="s">
        <v>866</v>
      </c>
      <c r="J93" s="169" t="s">
        <v>891</v>
      </c>
      <c r="K93" s="171" t="s">
        <v>866</v>
      </c>
      <c r="M93" s="155" t="s">
        <v>807</v>
      </c>
      <c r="N93" s="168">
        <v>469</v>
      </c>
      <c r="O93" s="154" t="str">
        <f t="shared" si="1"/>
        <v>№1/469</v>
      </c>
      <c r="P93" s="154" t="s">
        <v>866</v>
      </c>
      <c r="Q93" s="154" t="s">
        <v>891</v>
      </c>
    </row>
    <row r="94" spans="1:17" ht="12" customHeight="1" x14ac:dyDescent="0.25">
      <c r="A94" s="162" t="s">
        <v>786</v>
      </c>
      <c r="B94" s="162" t="s">
        <v>221</v>
      </c>
      <c r="C94" s="163" t="s">
        <v>745</v>
      </c>
      <c r="D94" s="164">
        <v>3</v>
      </c>
      <c r="E94" s="164">
        <v>3</v>
      </c>
      <c r="F94" s="165"/>
      <c r="H94" s="161">
        <v>471</v>
      </c>
      <c r="I94" s="170" t="s">
        <v>866</v>
      </c>
      <c r="J94" s="169" t="s">
        <v>892</v>
      </c>
      <c r="K94" s="171" t="s">
        <v>866</v>
      </c>
      <c r="M94" s="155" t="s">
        <v>807</v>
      </c>
      <c r="N94" s="168">
        <v>471</v>
      </c>
      <c r="O94" s="154" t="str">
        <f t="shared" si="1"/>
        <v>№1/471</v>
      </c>
      <c r="P94" s="154" t="s">
        <v>866</v>
      </c>
      <c r="Q94" s="154" t="s">
        <v>892</v>
      </c>
    </row>
    <row r="95" spans="1:17" ht="12" customHeight="1" x14ac:dyDescent="0.25">
      <c r="A95" s="162" t="s">
        <v>786</v>
      </c>
      <c r="B95" s="162" t="s">
        <v>191</v>
      </c>
      <c r="C95" s="163" t="s">
        <v>744</v>
      </c>
      <c r="D95" s="164">
        <v>3</v>
      </c>
      <c r="E95" s="164">
        <v>4</v>
      </c>
      <c r="F95" s="165"/>
      <c r="H95" s="161">
        <v>470</v>
      </c>
      <c r="I95" s="170" t="s">
        <v>866</v>
      </c>
      <c r="J95" s="169" t="s">
        <v>893</v>
      </c>
      <c r="K95" s="171" t="s">
        <v>866</v>
      </c>
      <c r="M95" s="155" t="s">
        <v>807</v>
      </c>
      <c r="N95" s="168">
        <v>470</v>
      </c>
      <c r="O95" s="154" t="str">
        <f t="shared" si="1"/>
        <v>№1/470</v>
      </c>
      <c r="P95" s="154" t="s">
        <v>866</v>
      </c>
      <c r="Q95" s="154" t="s">
        <v>893</v>
      </c>
    </row>
    <row r="96" spans="1:17" ht="12" customHeight="1" x14ac:dyDescent="0.25">
      <c r="A96" s="162" t="s">
        <v>224</v>
      </c>
      <c r="B96" s="162" t="s">
        <v>215</v>
      </c>
      <c r="C96" s="163" t="s">
        <v>1391</v>
      </c>
      <c r="D96" s="164">
        <v>1</v>
      </c>
      <c r="E96" s="164">
        <v>0</v>
      </c>
      <c r="F96" s="165" t="s">
        <v>380</v>
      </c>
      <c r="G96" s="160" t="s">
        <v>805</v>
      </c>
      <c r="J96" s="166" t="s">
        <v>894</v>
      </c>
      <c r="K96" s="167" t="s">
        <v>805</v>
      </c>
      <c r="M96" s="155" t="s">
        <v>807</v>
      </c>
      <c r="N96" s="168" t="s">
        <v>380</v>
      </c>
      <c r="O96" s="154" t="str">
        <f t="shared" si="1"/>
        <v>№1/61</v>
      </c>
      <c r="P96" s="154" t="s">
        <v>805</v>
      </c>
      <c r="Q96" s="154" t="s">
        <v>894</v>
      </c>
    </row>
    <row r="97" spans="1:17" ht="12" customHeight="1" x14ac:dyDescent="0.25">
      <c r="A97" s="162" t="s">
        <v>224</v>
      </c>
      <c r="B97" s="162" t="s">
        <v>225</v>
      </c>
      <c r="C97" s="163" t="s">
        <v>1844</v>
      </c>
      <c r="D97" s="164">
        <v>1</v>
      </c>
      <c r="E97" s="164">
        <v>1</v>
      </c>
      <c r="F97" s="165" t="s">
        <v>381</v>
      </c>
      <c r="G97" s="160" t="s">
        <v>805</v>
      </c>
      <c r="J97" s="166" t="s">
        <v>895</v>
      </c>
      <c r="K97" s="167" t="s">
        <v>805</v>
      </c>
      <c r="M97" s="155" t="s">
        <v>807</v>
      </c>
      <c r="N97" s="168" t="s">
        <v>381</v>
      </c>
      <c r="O97" s="154" t="str">
        <f t="shared" si="1"/>
        <v>№1/62</v>
      </c>
      <c r="P97" s="154" t="s">
        <v>805</v>
      </c>
      <c r="Q97" s="154" t="s">
        <v>895</v>
      </c>
    </row>
    <row r="98" spans="1:17" ht="12" customHeight="1" x14ac:dyDescent="0.25">
      <c r="A98" s="162" t="s">
        <v>224</v>
      </c>
      <c r="B98" s="162" t="s">
        <v>178</v>
      </c>
      <c r="C98" s="163" t="s">
        <v>1393</v>
      </c>
      <c r="D98" s="164">
        <v>1</v>
      </c>
      <c r="E98" s="164">
        <v>0</v>
      </c>
      <c r="F98" s="165" t="s">
        <v>304</v>
      </c>
      <c r="G98" s="160" t="s">
        <v>805</v>
      </c>
      <c r="J98" s="166" t="s">
        <v>896</v>
      </c>
      <c r="K98" s="167" t="s">
        <v>805</v>
      </c>
      <c r="M98" s="155" t="s">
        <v>807</v>
      </c>
      <c r="N98" s="168" t="s">
        <v>304</v>
      </c>
      <c r="O98" s="154" t="str">
        <f t="shared" si="1"/>
        <v>№1/63</v>
      </c>
      <c r="P98" s="154" t="s">
        <v>805</v>
      </c>
      <c r="Q98" s="154" t="s">
        <v>896</v>
      </c>
    </row>
    <row r="99" spans="1:17" ht="12" customHeight="1" x14ac:dyDescent="0.25">
      <c r="A99" s="162" t="s">
        <v>224</v>
      </c>
      <c r="B99" s="162" t="s">
        <v>198</v>
      </c>
      <c r="C99" s="163" t="s">
        <v>1845</v>
      </c>
      <c r="D99" s="164">
        <v>1</v>
      </c>
      <c r="E99" s="164">
        <v>0</v>
      </c>
      <c r="F99" s="165" t="s">
        <v>382</v>
      </c>
      <c r="G99" s="160" t="s">
        <v>805</v>
      </c>
      <c r="J99" s="166" t="s">
        <v>897</v>
      </c>
      <c r="K99" s="167" t="s">
        <v>805</v>
      </c>
      <c r="M99" s="155" t="s">
        <v>807</v>
      </c>
      <c r="N99" s="168" t="s">
        <v>382</v>
      </c>
      <c r="O99" s="154" t="str">
        <f t="shared" si="1"/>
        <v>№1/64</v>
      </c>
      <c r="P99" s="154" t="s">
        <v>805</v>
      </c>
      <c r="Q99" s="154" t="s">
        <v>897</v>
      </c>
    </row>
    <row r="100" spans="1:17" ht="12" customHeight="1" x14ac:dyDescent="0.25">
      <c r="A100" s="162" t="s">
        <v>224</v>
      </c>
      <c r="B100" s="162" t="s">
        <v>226</v>
      </c>
      <c r="C100" s="163" t="s">
        <v>1846</v>
      </c>
      <c r="D100" s="164">
        <v>1</v>
      </c>
      <c r="E100" s="164">
        <v>0</v>
      </c>
      <c r="F100" s="165" t="s">
        <v>383</v>
      </c>
      <c r="G100" s="160" t="s">
        <v>805</v>
      </c>
      <c r="J100" s="166" t="s">
        <v>898</v>
      </c>
      <c r="K100" s="167" t="s">
        <v>805</v>
      </c>
      <c r="M100" s="155" t="s">
        <v>807</v>
      </c>
      <c r="N100" s="168" t="s">
        <v>383</v>
      </c>
      <c r="O100" s="154" t="str">
        <f t="shared" si="1"/>
        <v>№1/65</v>
      </c>
      <c r="P100" s="154" t="s">
        <v>805</v>
      </c>
      <c r="Q100" s="154" t="s">
        <v>898</v>
      </c>
    </row>
    <row r="101" spans="1:17" ht="12" customHeight="1" x14ac:dyDescent="0.25">
      <c r="A101" s="162" t="s">
        <v>224</v>
      </c>
      <c r="B101" s="162" t="s">
        <v>174</v>
      </c>
      <c r="C101" s="163" t="s">
        <v>1395</v>
      </c>
      <c r="D101" s="164">
        <v>1</v>
      </c>
      <c r="E101" s="164">
        <v>2</v>
      </c>
      <c r="F101" s="165" t="s">
        <v>384</v>
      </c>
      <c r="G101" s="160" t="s">
        <v>805</v>
      </c>
      <c r="J101" s="166" t="s">
        <v>899</v>
      </c>
      <c r="K101" s="167" t="s">
        <v>805</v>
      </c>
      <c r="M101" s="155" t="s">
        <v>807</v>
      </c>
      <c r="N101" s="168" t="s">
        <v>384</v>
      </c>
      <c r="O101" s="154" t="str">
        <f t="shared" si="1"/>
        <v>№1/66</v>
      </c>
      <c r="P101" s="154" t="s">
        <v>805</v>
      </c>
      <c r="Q101" s="154" t="s">
        <v>899</v>
      </c>
    </row>
    <row r="102" spans="1:17" ht="12" customHeight="1" x14ac:dyDescent="0.25">
      <c r="A102" s="162" t="s">
        <v>224</v>
      </c>
      <c r="B102" s="162" t="s">
        <v>227</v>
      </c>
      <c r="C102" s="163" t="s">
        <v>1396</v>
      </c>
      <c r="D102" s="164">
        <v>1</v>
      </c>
      <c r="E102" s="164">
        <v>2</v>
      </c>
      <c r="F102" s="165" t="s">
        <v>305</v>
      </c>
      <c r="G102" s="160" t="s">
        <v>805</v>
      </c>
      <c r="J102" s="166" t="s">
        <v>900</v>
      </c>
      <c r="K102" s="167" t="s">
        <v>805</v>
      </c>
      <c r="M102" s="155" t="s">
        <v>807</v>
      </c>
      <c r="N102" s="168" t="s">
        <v>305</v>
      </c>
      <c r="O102" s="154" t="str">
        <f t="shared" si="1"/>
        <v>№1/67</v>
      </c>
      <c r="P102" s="154" t="s">
        <v>805</v>
      </c>
      <c r="Q102" s="154" t="s">
        <v>900</v>
      </c>
    </row>
    <row r="103" spans="1:17" ht="12" customHeight="1" x14ac:dyDescent="0.25">
      <c r="A103" s="162" t="s">
        <v>224</v>
      </c>
      <c r="B103" s="162" t="s">
        <v>110</v>
      </c>
      <c r="C103" s="163" t="s">
        <v>1397</v>
      </c>
      <c r="D103" s="164">
        <v>1</v>
      </c>
      <c r="E103" s="164">
        <v>0</v>
      </c>
      <c r="F103" s="165" t="s">
        <v>258</v>
      </c>
      <c r="G103" s="160" t="s">
        <v>805</v>
      </c>
      <c r="J103" s="166" t="s">
        <v>901</v>
      </c>
      <c r="K103" s="167" t="s">
        <v>805</v>
      </c>
      <c r="M103" s="155" t="s">
        <v>807</v>
      </c>
      <c r="N103" s="168" t="s">
        <v>258</v>
      </c>
      <c r="O103" s="154" t="str">
        <f t="shared" si="1"/>
        <v>№1/68</v>
      </c>
      <c r="P103" s="154" t="s">
        <v>805</v>
      </c>
      <c r="Q103" s="154" t="s">
        <v>901</v>
      </c>
    </row>
    <row r="104" spans="1:17" ht="12" customHeight="1" x14ac:dyDescent="0.25">
      <c r="A104" s="162" t="s">
        <v>224</v>
      </c>
      <c r="B104" s="162" t="s">
        <v>109</v>
      </c>
      <c r="C104" s="163" t="s">
        <v>1398</v>
      </c>
      <c r="D104" s="164">
        <v>1</v>
      </c>
      <c r="E104" s="164">
        <v>0</v>
      </c>
      <c r="F104" s="165" t="s">
        <v>385</v>
      </c>
      <c r="G104" s="160" t="s">
        <v>805</v>
      </c>
      <c r="J104" s="166" t="s">
        <v>902</v>
      </c>
      <c r="K104" s="167" t="s">
        <v>805</v>
      </c>
      <c r="M104" s="155" t="s">
        <v>807</v>
      </c>
      <c r="N104" s="168" t="s">
        <v>385</v>
      </c>
      <c r="O104" s="154" t="str">
        <f t="shared" si="1"/>
        <v>№1/69</v>
      </c>
      <c r="P104" s="154" t="s">
        <v>805</v>
      </c>
      <c r="Q104" s="154" t="s">
        <v>902</v>
      </c>
    </row>
    <row r="105" spans="1:17" ht="12" customHeight="1" x14ac:dyDescent="0.25">
      <c r="A105" s="162" t="s">
        <v>224</v>
      </c>
      <c r="B105" s="162" t="s">
        <v>108</v>
      </c>
      <c r="C105" s="163" t="s">
        <v>1847</v>
      </c>
      <c r="D105" s="164">
        <v>1</v>
      </c>
      <c r="E105" s="164">
        <v>0</v>
      </c>
      <c r="F105" s="165" t="s">
        <v>386</v>
      </c>
      <c r="G105" s="160" t="s">
        <v>805</v>
      </c>
      <c r="J105" s="166" t="s">
        <v>903</v>
      </c>
      <c r="K105" s="167" t="s">
        <v>805</v>
      </c>
      <c r="M105" s="155" t="s">
        <v>807</v>
      </c>
      <c r="N105" s="168" t="s">
        <v>386</v>
      </c>
      <c r="O105" s="154" t="str">
        <f t="shared" si="1"/>
        <v>№1/70</v>
      </c>
      <c r="P105" s="154" t="s">
        <v>805</v>
      </c>
      <c r="Q105" s="154" t="s">
        <v>903</v>
      </c>
    </row>
    <row r="106" spans="1:17" ht="12" customHeight="1" x14ac:dyDescent="0.25">
      <c r="A106" s="162" t="s">
        <v>224</v>
      </c>
      <c r="B106" s="162" t="s">
        <v>106</v>
      </c>
      <c r="C106" s="163" t="s">
        <v>1399</v>
      </c>
      <c r="D106" s="164">
        <v>1</v>
      </c>
      <c r="E106" s="164">
        <v>1</v>
      </c>
      <c r="F106" s="165" t="s">
        <v>306</v>
      </c>
      <c r="G106" s="160" t="s">
        <v>805</v>
      </c>
      <c r="J106" s="166" t="s">
        <v>904</v>
      </c>
      <c r="K106" s="167" t="s">
        <v>805</v>
      </c>
      <c r="M106" s="155" t="s">
        <v>807</v>
      </c>
      <c r="N106" s="168" t="s">
        <v>306</v>
      </c>
      <c r="O106" s="154" t="str">
        <f t="shared" si="1"/>
        <v>№1/71</v>
      </c>
      <c r="P106" s="154" t="s">
        <v>805</v>
      </c>
      <c r="Q106" s="154" t="s">
        <v>904</v>
      </c>
    </row>
    <row r="107" spans="1:17" ht="12" customHeight="1" x14ac:dyDescent="0.25">
      <c r="A107" s="162" t="s">
        <v>228</v>
      </c>
      <c r="B107" s="162" t="s">
        <v>163</v>
      </c>
      <c r="C107" s="163" t="s">
        <v>1400</v>
      </c>
      <c r="D107" s="164">
        <v>1</v>
      </c>
      <c r="E107" s="164">
        <v>3</v>
      </c>
      <c r="F107" s="165" t="s">
        <v>192</v>
      </c>
      <c r="G107" s="160" t="s">
        <v>805</v>
      </c>
      <c r="J107" s="166" t="s">
        <v>905</v>
      </c>
      <c r="K107" s="167" t="s">
        <v>805</v>
      </c>
      <c r="M107" s="155" t="s">
        <v>807</v>
      </c>
      <c r="N107" s="168" t="s">
        <v>192</v>
      </c>
      <c r="O107" s="154" t="str">
        <f t="shared" si="1"/>
        <v>№1/72</v>
      </c>
      <c r="P107" s="154" t="s">
        <v>805</v>
      </c>
      <c r="Q107" s="154" t="s">
        <v>905</v>
      </c>
    </row>
    <row r="108" spans="1:17" ht="12" customHeight="1" x14ac:dyDescent="0.25">
      <c r="A108" s="162" t="s">
        <v>228</v>
      </c>
      <c r="B108" s="162" t="s">
        <v>204</v>
      </c>
      <c r="C108" s="163" t="s">
        <v>1401</v>
      </c>
      <c r="D108" s="164">
        <v>2</v>
      </c>
      <c r="E108" s="164">
        <v>0</v>
      </c>
      <c r="F108" s="165" t="s">
        <v>387</v>
      </c>
      <c r="G108" s="160" t="s">
        <v>805</v>
      </c>
      <c r="J108" s="166" t="s">
        <v>906</v>
      </c>
      <c r="K108" s="167" t="s">
        <v>805</v>
      </c>
      <c r="M108" s="155" t="s">
        <v>807</v>
      </c>
      <c r="N108" s="168" t="s">
        <v>387</v>
      </c>
      <c r="O108" s="154" t="str">
        <f t="shared" si="1"/>
        <v>№1/73</v>
      </c>
      <c r="P108" s="154" t="s">
        <v>805</v>
      </c>
      <c r="Q108" s="154" t="s">
        <v>906</v>
      </c>
    </row>
    <row r="109" spans="1:17" ht="12" customHeight="1" x14ac:dyDescent="0.25">
      <c r="A109" s="162" t="s">
        <v>228</v>
      </c>
      <c r="B109" s="162" t="s">
        <v>215</v>
      </c>
      <c r="C109" s="163" t="s">
        <v>1402</v>
      </c>
      <c r="D109" s="164">
        <v>2</v>
      </c>
      <c r="E109" s="164">
        <v>0</v>
      </c>
      <c r="F109" s="165" t="s">
        <v>193</v>
      </c>
      <c r="G109" s="160" t="s">
        <v>805</v>
      </c>
      <c r="J109" s="166" t="s">
        <v>907</v>
      </c>
      <c r="K109" s="167" t="s">
        <v>805</v>
      </c>
      <c r="M109" s="155" t="s">
        <v>807</v>
      </c>
      <c r="N109" s="168" t="s">
        <v>193</v>
      </c>
      <c r="O109" s="154" t="str">
        <f t="shared" si="1"/>
        <v>№1/74</v>
      </c>
      <c r="P109" s="154" t="s">
        <v>805</v>
      </c>
      <c r="Q109" s="154" t="s">
        <v>907</v>
      </c>
    </row>
    <row r="110" spans="1:17" ht="12" customHeight="1" x14ac:dyDescent="0.25">
      <c r="A110" s="162" t="s">
        <v>228</v>
      </c>
      <c r="B110" s="162" t="s">
        <v>177</v>
      </c>
      <c r="C110" s="163" t="s">
        <v>1403</v>
      </c>
      <c r="D110" s="164">
        <v>2</v>
      </c>
      <c r="E110" s="164">
        <v>6</v>
      </c>
      <c r="F110" s="165" t="s">
        <v>307</v>
      </c>
      <c r="G110" s="160" t="s">
        <v>805</v>
      </c>
      <c r="J110" s="166" t="s">
        <v>908</v>
      </c>
      <c r="K110" s="167" t="s">
        <v>805</v>
      </c>
      <c r="M110" s="155" t="s">
        <v>807</v>
      </c>
      <c r="N110" s="168" t="s">
        <v>307</v>
      </c>
      <c r="O110" s="154" t="str">
        <f t="shared" si="1"/>
        <v>№1/75</v>
      </c>
      <c r="P110" s="154" t="s">
        <v>805</v>
      </c>
      <c r="Q110" s="154" t="s">
        <v>908</v>
      </c>
    </row>
    <row r="111" spans="1:17" ht="12" customHeight="1" x14ac:dyDescent="0.25">
      <c r="A111" s="162" t="s">
        <v>228</v>
      </c>
      <c r="B111" s="162" t="s">
        <v>196</v>
      </c>
      <c r="C111" s="163" t="s">
        <v>1848</v>
      </c>
      <c r="D111" s="164">
        <v>2</v>
      </c>
      <c r="E111" s="164">
        <v>0</v>
      </c>
      <c r="F111" s="165" t="s">
        <v>388</v>
      </c>
      <c r="G111" s="160" t="s">
        <v>805</v>
      </c>
      <c r="J111" s="166" t="s">
        <v>909</v>
      </c>
      <c r="K111" s="167" t="s">
        <v>805</v>
      </c>
      <c r="M111" s="155" t="s">
        <v>807</v>
      </c>
      <c r="N111" s="168" t="s">
        <v>388</v>
      </c>
      <c r="O111" s="154" t="str">
        <f t="shared" si="1"/>
        <v>№1/76</v>
      </c>
      <c r="P111" s="154" t="s">
        <v>805</v>
      </c>
      <c r="Q111" s="154" t="s">
        <v>909</v>
      </c>
    </row>
    <row r="112" spans="1:17" ht="12" customHeight="1" x14ac:dyDescent="0.25">
      <c r="A112" s="162" t="s">
        <v>228</v>
      </c>
      <c r="B112" s="162" t="s">
        <v>199</v>
      </c>
      <c r="C112" s="163" t="s">
        <v>1849</v>
      </c>
      <c r="D112" s="164">
        <v>2</v>
      </c>
      <c r="E112" s="164">
        <v>0</v>
      </c>
      <c r="F112" s="165" t="s">
        <v>334</v>
      </c>
      <c r="G112" s="160" t="s">
        <v>805</v>
      </c>
      <c r="J112" s="166" t="s">
        <v>910</v>
      </c>
      <c r="K112" s="167" t="s">
        <v>805</v>
      </c>
      <c r="M112" s="155" t="s">
        <v>807</v>
      </c>
      <c r="N112" s="168" t="s">
        <v>334</v>
      </c>
      <c r="O112" s="154" t="str">
        <f t="shared" si="1"/>
        <v>№1/77</v>
      </c>
      <c r="P112" s="154" t="s">
        <v>805</v>
      </c>
      <c r="Q112" s="154" t="s">
        <v>910</v>
      </c>
    </row>
    <row r="113" spans="1:17" ht="12" customHeight="1" x14ac:dyDescent="0.25">
      <c r="A113" s="162" t="s">
        <v>228</v>
      </c>
      <c r="B113" s="162" t="s">
        <v>112</v>
      </c>
      <c r="C113" s="163" t="s">
        <v>1404</v>
      </c>
      <c r="D113" s="164">
        <v>1</v>
      </c>
      <c r="E113" s="164">
        <v>8</v>
      </c>
      <c r="F113" s="165"/>
      <c r="J113" s="166" t="s">
        <v>809</v>
      </c>
      <c r="K113" s="167"/>
      <c r="M113" s="155" t="s">
        <v>807</v>
      </c>
      <c r="N113" s="168"/>
      <c r="O113" s="154" t="str">
        <f t="shared" si="1"/>
        <v>№1/</v>
      </c>
      <c r="Q113" s="154" t="s">
        <v>809</v>
      </c>
    </row>
    <row r="114" spans="1:17" ht="12" customHeight="1" x14ac:dyDescent="0.25">
      <c r="A114" s="162" t="s">
        <v>228</v>
      </c>
      <c r="B114" s="162" t="s">
        <v>200</v>
      </c>
      <c r="C114" s="163" t="s">
        <v>1405</v>
      </c>
      <c r="D114" s="164">
        <v>2</v>
      </c>
      <c r="E114" s="164">
        <v>0</v>
      </c>
      <c r="F114" s="165" t="s">
        <v>389</v>
      </c>
      <c r="G114" s="160" t="s">
        <v>805</v>
      </c>
      <c r="J114" s="166" t="s">
        <v>911</v>
      </c>
      <c r="K114" s="167" t="s">
        <v>805</v>
      </c>
      <c r="M114" s="155" t="s">
        <v>807</v>
      </c>
      <c r="N114" s="168" t="s">
        <v>389</v>
      </c>
      <c r="O114" s="154" t="str">
        <f t="shared" si="1"/>
        <v>№1/78</v>
      </c>
      <c r="P114" s="154" t="s">
        <v>805</v>
      </c>
      <c r="Q114" s="154" t="s">
        <v>911</v>
      </c>
    </row>
    <row r="115" spans="1:17" ht="12" customHeight="1" x14ac:dyDescent="0.25">
      <c r="A115" s="162" t="s">
        <v>228</v>
      </c>
      <c r="B115" s="162" t="s">
        <v>201</v>
      </c>
      <c r="C115" s="163" t="s">
        <v>1406</v>
      </c>
      <c r="D115" s="164">
        <v>2</v>
      </c>
      <c r="E115" s="164">
        <v>0</v>
      </c>
      <c r="F115" s="165" t="s">
        <v>390</v>
      </c>
      <c r="G115" s="160" t="s">
        <v>805</v>
      </c>
      <c r="J115" s="166" t="s">
        <v>912</v>
      </c>
      <c r="K115" s="167" t="s">
        <v>805</v>
      </c>
      <c r="M115" s="155" t="s">
        <v>807</v>
      </c>
      <c r="N115" s="168" t="s">
        <v>390</v>
      </c>
      <c r="O115" s="154" t="str">
        <f t="shared" si="1"/>
        <v>№1/79</v>
      </c>
      <c r="P115" s="154" t="s">
        <v>805</v>
      </c>
      <c r="Q115" s="154" t="s">
        <v>912</v>
      </c>
    </row>
    <row r="116" spans="1:17" ht="12" customHeight="1" x14ac:dyDescent="0.25">
      <c r="A116" s="162" t="s">
        <v>228</v>
      </c>
      <c r="B116" s="162" t="s">
        <v>202</v>
      </c>
      <c r="C116" s="163" t="s">
        <v>1407</v>
      </c>
      <c r="D116" s="164">
        <v>2</v>
      </c>
      <c r="E116" s="164">
        <v>0</v>
      </c>
      <c r="F116" s="165" t="s">
        <v>297</v>
      </c>
      <c r="G116" s="160" t="s">
        <v>805</v>
      </c>
      <c r="J116" s="166" t="s">
        <v>913</v>
      </c>
      <c r="K116" s="167" t="s">
        <v>805</v>
      </c>
      <c r="M116" s="155" t="s">
        <v>807</v>
      </c>
      <c r="N116" s="168" t="s">
        <v>297</v>
      </c>
      <c r="O116" s="154" t="str">
        <f t="shared" si="1"/>
        <v>№1/80</v>
      </c>
      <c r="P116" s="154" t="s">
        <v>805</v>
      </c>
      <c r="Q116" s="154" t="s">
        <v>913</v>
      </c>
    </row>
    <row r="117" spans="1:17" ht="12" customHeight="1" x14ac:dyDescent="0.25">
      <c r="A117" s="162" t="s">
        <v>228</v>
      </c>
      <c r="B117" s="162" t="s">
        <v>180</v>
      </c>
      <c r="C117" s="163" t="s">
        <v>1408</v>
      </c>
      <c r="D117" s="164">
        <v>2</v>
      </c>
      <c r="E117" s="164">
        <v>0</v>
      </c>
      <c r="F117" s="165" t="s">
        <v>308</v>
      </c>
      <c r="G117" s="160" t="s">
        <v>805</v>
      </c>
      <c r="J117" s="166" t="s">
        <v>914</v>
      </c>
      <c r="K117" s="167" t="s">
        <v>805</v>
      </c>
      <c r="M117" s="155" t="s">
        <v>807</v>
      </c>
      <c r="N117" s="168" t="s">
        <v>308</v>
      </c>
      <c r="O117" s="154" t="str">
        <f t="shared" si="1"/>
        <v>№1/81</v>
      </c>
      <c r="P117" s="154" t="s">
        <v>805</v>
      </c>
      <c r="Q117" s="154" t="s">
        <v>914</v>
      </c>
    </row>
    <row r="118" spans="1:17" ht="12" customHeight="1" x14ac:dyDescent="0.25">
      <c r="A118" s="162" t="s">
        <v>228</v>
      </c>
      <c r="B118" s="162" t="s">
        <v>229</v>
      </c>
      <c r="C118" s="163" t="s">
        <v>1409</v>
      </c>
      <c r="D118" s="164">
        <v>2</v>
      </c>
      <c r="E118" s="164">
        <v>0</v>
      </c>
      <c r="F118" s="165" t="s">
        <v>309</v>
      </c>
      <c r="G118" s="160" t="s">
        <v>805</v>
      </c>
      <c r="J118" s="166" t="s">
        <v>915</v>
      </c>
      <c r="K118" s="167" t="s">
        <v>805</v>
      </c>
      <c r="M118" s="155" t="s">
        <v>807</v>
      </c>
      <c r="N118" s="168" t="s">
        <v>309</v>
      </c>
      <c r="O118" s="154" t="str">
        <f t="shared" si="1"/>
        <v>№1/82</v>
      </c>
      <c r="P118" s="154" t="s">
        <v>805</v>
      </c>
      <c r="Q118" s="154" t="s">
        <v>915</v>
      </c>
    </row>
    <row r="119" spans="1:17" ht="12" customHeight="1" x14ac:dyDescent="0.25">
      <c r="A119" s="162" t="s">
        <v>228</v>
      </c>
      <c r="B119" s="162" t="s">
        <v>230</v>
      </c>
      <c r="C119" s="163" t="s">
        <v>1850</v>
      </c>
      <c r="D119" s="164">
        <v>2</v>
      </c>
      <c r="E119" s="164">
        <v>0</v>
      </c>
      <c r="F119" s="165" t="s">
        <v>310</v>
      </c>
      <c r="G119" s="160" t="s">
        <v>805</v>
      </c>
      <c r="J119" s="166" t="s">
        <v>916</v>
      </c>
      <c r="K119" s="167" t="s">
        <v>805</v>
      </c>
      <c r="M119" s="155" t="s">
        <v>807</v>
      </c>
      <c r="N119" s="168" t="s">
        <v>310</v>
      </c>
      <c r="O119" s="154" t="str">
        <f t="shared" si="1"/>
        <v>№1/83</v>
      </c>
      <c r="P119" s="154" t="s">
        <v>805</v>
      </c>
      <c r="Q119" s="154" t="s">
        <v>916</v>
      </c>
    </row>
    <row r="120" spans="1:17" ht="12" customHeight="1" x14ac:dyDescent="0.25">
      <c r="A120" s="162" t="s">
        <v>228</v>
      </c>
      <c r="B120" s="162" t="s">
        <v>110</v>
      </c>
      <c r="C120" s="163" t="s">
        <v>1412</v>
      </c>
      <c r="D120" s="164">
        <v>1</v>
      </c>
      <c r="E120" s="164">
        <v>4</v>
      </c>
      <c r="F120" s="165"/>
      <c r="J120" s="166" t="s">
        <v>809</v>
      </c>
      <c r="K120" s="167"/>
      <c r="M120" s="155" t="s">
        <v>807</v>
      </c>
      <c r="N120" s="168"/>
      <c r="O120" s="154" t="str">
        <f t="shared" si="1"/>
        <v>№1/</v>
      </c>
      <c r="Q120" s="154" t="s">
        <v>809</v>
      </c>
    </row>
    <row r="121" spans="1:17" ht="12" customHeight="1" x14ac:dyDescent="0.25">
      <c r="A121" s="162" t="s">
        <v>228</v>
      </c>
      <c r="B121" s="162" t="s">
        <v>106</v>
      </c>
      <c r="C121" s="163" t="s">
        <v>1413</v>
      </c>
      <c r="D121" s="164">
        <v>2</v>
      </c>
      <c r="E121" s="164">
        <v>0</v>
      </c>
      <c r="F121" s="165" t="s">
        <v>312</v>
      </c>
      <c r="G121" s="160" t="s">
        <v>805</v>
      </c>
      <c r="J121" s="166" t="s">
        <v>917</v>
      </c>
      <c r="K121" s="167" t="s">
        <v>805</v>
      </c>
      <c r="M121" s="155" t="s">
        <v>807</v>
      </c>
      <c r="N121" s="168" t="s">
        <v>312</v>
      </c>
      <c r="O121" s="154" t="str">
        <f t="shared" si="1"/>
        <v>№1/85</v>
      </c>
      <c r="P121" s="154" t="s">
        <v>805</v>
      </c>
      <c r="Q121" s="154" t="s">
        <v>917</v>
      </c>
    </row>
    <row r="122" spans="1:17" ht="12" customHeight="1" x14ac:dyDescent="0.25">
      <c r="A122" s="162" t="s">
        <v>228</v>
      </c>
      <c r="B122" s="162" t="s">
        <v>212</v>
      </c>
      <c r="C122" s="163" t="s">
        <v>1414</v>
      </c>
      <c r="D122" s="164">
        <v>1</v>
      </c>
      <c r="E122" s="164">
        <v>6</v>
      </c>
      <c r="F122" s="165" t="s">
        <v>391</v>
      </c>
      <c r="G122" s="160" t="s">
        <v>805</v>
      </c>
      <c r="J122" s="166" t="s">
        <v>918</v>
      </c>
      <c r="K122" s="167" t="s">
        <v>805</v>
      </c>
      <c r="M122" s="155" t="s">
        <v>807</v>
      </c>
      <c r="N122" s="168" t="s">
        <v>391</v>
      </c>
      <c r="O122" s="154" t="str">
        <f t="shared" si="1"/>
        <v>№1/86</v>
      </c>
      <c r="P122" s="154" t="s">
        <v>805</v>
      </c>
      <c r="Q122" s="154" t="s">
        <v>918</v>
      </c>
    </row>
    <row r="123" spans="1:17" ht="12" customHeight="1" x14ac:dyDescent="0.25">
      <c r="A123" s="162" t="s">
        <v>228</v>
      </c>
      <c r="B123" s="162" t="s">
        <v>231</v>
      </c>
      <c r="C123" s="163" t="s">
        <v>1851</v>
      </c>
      <c r="D123" s="164">
        <v>1</v>
      </c>
      <c r="E123" s="164">
        <v>3</v>
      </c>
      <c r="F123" s="165" t="s">
        <v>311</v>
      </c>
      <c r="G123" s="160" t="s">
        <v>805</v>
      </c>
      <c r="J123" s="166" t="s">
        <v>919</v>
      </c>
      <c r="K123" s="167" t="s">
        <v>805</v>
      </c>
      <c r="M123" s="155" t="s">
        <v>807</v>
      </c>
      <c r="N123" s="168" t="s">
        <v>311</v>
      </c>
      <c r="O123" s="154" t="str">
        <f t="shared" si="1"/>
        <v>№1/84</v>
      </c>
      <c r="P123" s="154" t="s">
        <v>805</v>
      </c>
      <c r="Q123" s="154" t="s">
        <v>919</v>
      </c>
    </row>
    <row r="124" spans="1:17" ht="12" customHeight="1" x14ac:dyDescent="0.25">
      <c r="A124" s="162" t="s">
        <v>1817</v>
      </c>
      <c r="B124" s="162" t="s">
        <v>181</v>
      </c>
      <c r="C124" s="163" t="s">
        <v>1725</v>
      </c>
      <c r="D124" s="164">
        <v>3</v>
      </c>
      <c r="E124" s="164">
        <v>2</v>
      </c>
      <c r="F124" s="165"/>
      <c r="H124" s="161">
        <v>473</v>
      </c>
      <c r="I124" s="160" t="s">
        <v>866</v>
      </c>
      <c r="J124" s="169" t="s">
        <v>920</v>
      </c>
      <c r="K124" s="167" t="s">
        <v>866</v>
      </c>
      <c r="M124" s="155" t="s">
        <v>807</v>
      </c>
      <c r="N124" s="168">
        <v>473</v>
      </c>
      <c r="O124" s="154" t="str">
        <f t="shared" si="1"/>
        <v>№1/473</v>
      </c>
      <c r="P124" s="154" t="s">
        <v>866</v>
      </c>
      <c r="Q124" s="154" t="s">
        <v>920</v>
      </c>
    </row>
    <row r="125" spans="1:17" ht="12" customHeight="1" x14ac:dyDescent="0.25">
      <c r="A125" s="162" t="s">
        <v>1817</v>
      </c>
      <c r="B125" s="162" t="s">
        <v>381</v>
      </c>
      <c r="C125" s="163" t="s">
        <v>1728</v>
      </c>
      <c r="D125" s="164">
        <v>3</v>
      </c>
      <c r="E125" s="164"/>
      <c r="F125" s="165"/>
      <c r="H125" s="161">
        <v>476</v>
      </c>
      <c r="I125" s="160" t="s">
        <v>866</v>
      </c>
      <c r="J125" s="169" t="s">
        <v>921</v>
      </c>
      <c r="K125" s="167" t="s">
        <v>866</v>
      </c>
      <c r="M125" s="155" t="s">
        <v>807</v>
      </c>
      <c r="N125" s="168">
        <v>476</v>
      </c>
      <c r="O125" s="154" t="str">
        <f t="shared" si="1"/>
        <v>№1/476</v>
      </c>
      <c r="P125" s="154" t="s">
        <v>866</v>
      </c>
      <c r="Q125" s="154" t="s">
        <v>921</v>
      </c>
    </row>
    <row r="126" spans="1:17" ht="12" customHeight="1" x14ac:dyDescent="0.25">
      <c r="A126" s="162" t="s">
        <v>1817</v>
      </c>
      <c r="B126" s="162" t="s">
        <v>229</v>
      </c>
      <c r="C126" s="163" t="s">
        <v>1724</v>
      </c>
      <c r="D126" s="164">
        <v>3</v>
      </c>
      <c r="E126" s="164">
        <v>2</v>
      </c>
      <c r="F126" s="165"/>
      <c r="H126" s="161">
        <v>472</v>
      </c>
      <c r="I126" s="160" t="s">
        <v>866</v>
      </c>
      <c r="J126" s="169" t="s">
        <v>922</v>
      </c>
      <c r="K126" s="167" t="s">
        <v>866</v>
      </c>
      <c r="M126" s="155" t="s">
        <v>807</v>
      </c>
      <c r="N126" s="168">
        <v>472</v>
      </c>
      <c r="O126" s="154" t="str">
        <f t="shared" si="1"/>
        <v>№1/472</v>
      </c>
      <c r="P126" s="154" t="s">
        <v>866</v>
      </c>
      <c r="Q126" s="154" t="s">
        <v>922</v>
      </c>
    </row>
    <row r="127" spans="1:17" ht="12" customHeight="1" x14ac:dyDescent="0.25">
      <c r="A127" s="162" t="s">
        <v>1817</v>
      </c>
      <c r="B127" s="162" t="s">
        <v>382</v>
      </c>
      <c r="C127" s="163" t="s">
        <v>1729</v>
      </c>
      <c r="D127" s="164">
        <v>3</v>
      </c>
      <c r="E127" s="164"/>
      <c r="F127" s="165"/>
      <c r="H127" s="161">
        <v>477</v>
      </c>
      <c r="I127" s="160" t="s">
        <v>866</v>
      </c>
      <c r="J127" s="169" t="s">
        <v>923</v>
      </c>
      <c r="K127" s="167" t="s">
        <v>866</v>
      </c>
      <c r="M127" s="155" t="s">
        <v>807</v>
      </c>
      <c r="N127" s="168">
        <v>477</v>
      </c>
      <c r="O127" s="154" t="str">
        <f t="shared" si="1"/>
        <v>№1/477</v>
      </c>
      <c r="P127" s="154" t="s">
        <v>866</v>
      </c>
      <c r="Q127" s="154" t="s">
        <v>923</v>
      </c>
    </row>
    <row r="128" spans="1:17" ht="12" customHeight="1" x14ac:dyDescent="0.25">
      <c r="A128" s="162" t="s">
        <v>1817</v>
      </c>
      <c r="B128" s="162" t="s">
        <v>236</v>
      </c>
      <c r="C128" s="163" t="s">
        <v>1726</v>
      </c>
      <c r="D128" s="164">
        <v>3</v>
      </c>
      <c r="E128" s="164"/>
      <c r="F128" s="165"/>
      <c r="H128" s="161">
        <v>474</v>
      </c>
      <c r="I128" s="160" t="s">
        <v>866</v>
      </c>
      <c r="J128" s="169" t="s">
        <v>924</v>
      </c>
      <c r="K128" s="167" t="s">
        <v>866</v>
      </c>
      <c r="M128" s="155" t="s">
        <v>807</v>
      </c>
      <c r="N128" s="168">
        <v>474</v>
      </c>
      <c r="O128" s="154" t="str">
        <f t="shared" si="1"/>
        <v>№1/474</v>
      </c>
      <c r="P128" s="154" t="s">
        <v>866</v>
      </c>
      <c r="Q128" s="154" t="s">
        <v>924</v>
      </c>
    </row>
    <row r="129" spans="1:17" ht="12" customHeight="1" x14ac:dyDescent="0.25">
      <c r="A129" s="162" t="s">
        <v>1817</v>
      </c>
      <c r="B129" s="162" t="s">
        <v>379</v>
      </c>
      <c r="C129" s="163" t="s">
        <v>1727</v>
      </c>
      <c r="D129" s="164">
        <v>3</v>
      </c>
      <c r="E129" s="164"/>
      <c r="F129" s="165"/>
      <c r="H129" s="161">
        <v>475</v>
      </c>
      <c r="I129" s="160" t="s">
        <v>866</v>
      </c>
      <c r="J129" s="169" t="s">
        <v>925</v>
      </c>
      <c r="K129" s="167" t="s">
        <v>866</v>
      </c>
      <c r="M129" s="155" t="s">
        <v>807</v>
      </c>
      <c r="N129" s="168">
        <v>475</v>
      </c>
      <c r="O129" s="154" t="str">
        <f t="shared" si="1"/>
        <v>№1/475</v>
      </c>
      <c r="P129" s="154" t="s">
        <v>866</v>
      </c>
      <c r="Q129" s="154" t="s">
        <v>925</v>
      </c>
    </row>
    <row r="130" spans="1:17" ht="12" customHeight="1" x14ac:dyDescent="0.25">
      <c r="A130" s="162" t="s">
        <v>232</v>
      </c>
      <c r="B130" s="162" t="s">
        <v>172</v>
      </c>
      <c r="C130" s="163" t="s">
        <v>1852</v>
      </c>
      <c r="D130" s="164">
        <v>2</v>
      </c>
      <c r="E130" s="164">
        <v>0</v>
      </c>
      <c r="F130" s="165" t="s">
        <v>392</v>
      </c>
      <c r="G130" s="160" t="s">
        <v>805</v>
      </c>
      <c r="J130" s="166" t="s">
        <v>926</v>
      </c>
      <c r="K130" s="167" t="s">
        <v>805</v>
      </c>
      <c r="M130" s="155" t="s">
        <v>807</v>
      </c>
      <c r="N130" s="168" t="s">
        <v>392</v>
      </c>
      <c r="O130" s="154" t="str">
        <f t="shared" si="1"/>
        <v>№1/88</v>
      </c>
      <c r="P130" s="154" t="s">
        <v>805</v>
      </c>
      <c r="Q130" s="154" t="s">
        <v>926</v>
      </c>
    </row>
    <row r="131" spans="1:17" ht="12" customHeight="1" x14ac:dyDescent="0.25">
      <c r="A131" s="162" t="s">
        <v>233</v>
      </c>
      <c r="B131" s="162" t="s">
        <v>184</v>
      </c>
      <c r="C131" s="163" t="s">
        <v>1415</v>
      </c>
      <c r="D131" s="164">
        <v>2</v>
      </c>
      <c r="E131" s="164">
        <v>3</v>
      </c>
      <c r="F131" s="165" t="s">
        <v>393</v>
      </c>
      <c r="G131" s="160" t="s">
        <v>805</v>
      </c>
      <c r="J131" s="166" t="s">
        <v>927</v>
      </c>
      <c r="K131" s="167" t="s">
        <v>805</v>
      </c>
      <c r="M131" s="155" t="s">
        <v>807</v>
      </c>
      <c r="N131" s="168" t="s">
        <v>393</v>
      </c>
      <c r="O131" s="154" t="str">
        <f t="shared" si="1"/>
        <v>№1/89</v>
      </c>
      <c r="P131" s="154" t="s">
        <v>805</v>
      </c>
      <c r="Q131" s="154" t="s">
        <v>927</v>
      </c>
    </row>
    <row r="132" spans="1:17" ht="12" customHeight="1" x14ac:dyDescent="0.25">
      <c r="A132" s="162" t="s">
        <v>233</v>
      </c>
      <c r="B132" s="162" t="s">
        <v>234</v>
      </c>
      <c r="C132" s="163" t="s">
        <v>1416</v>
      </c>
      <c r="D132" s="164">
        <v>2</v>
      </c>
      <c r="E132" s="164">
        <v>0</v>
      </c>
      <c r="F132" s="165" t="s">
        <v>366</v>
      </c>
      <c r="G132" s="160" t="s">
        <v>805</v>
      </c>
      <c r="J132" s="166" t="s">
        <v>928</v>
      </c>
      <c r="K132" s="167" t="s">
        <v>805</v>
      </c>
      <c r="M132" s="155" t="s">
        <v>807</v>
      </c>
      <c r="N132" s="168" t="s">
        <v>366</v>
      </c>
      <c r="O132" s="154" t="str">
        <f t="shared" ref="O132:O195" si="2">CONCATENATE(M132,N132)</f>
        <v>№1/90</v>
      </c>
      <c r="P132" s="154" t="s">
        <v>805</v>
      </c>
      <c r="Q132" s="154" t="s">
        <v>928</v>
      </c>
    </row>
    <row r="133" spans="1:17" ht="12" customHeight="1" x14ac:dyDescent="0.25">
      <c r="A133" s="162" t="s">
        <v>233</v>
      </c>
      <c r="B133" s="162" t="s">
        <v>235</v>
      </c>
      <c r="C133" s="163" t="s">
        <v>1417</v>
      </c>
      <c r="D133" s="164">
        <v>2</v>
      </c>
      <c r="E133" s="164">
        <v>2</v>
      </c>
      <c r="F133" s="165" t="s">
        <v>394</v>
      </c>
      <c r="G133" s="160" t="s">
        <v>805</v>
      </c>
      <c r="J133" s="166" t="s">
        <v>929</v>
      </c>
      <c r="K133" s="167" t="s">
        <v>805</v>
      </c>
      <c r="M133" s="155" t="s">
        <v>807</v>
      </c>
      <c r="N133" s="168" t="s">
        <v>394</v>
      </c>
      <c r="O133" s="154" t="str">
        <f t="shared" si="2"/>
        <v>№1/91</v>
      </c>
      <c r="P133" s="154" t="s">
        <v>805</v>
      </c>
      <c r="Q133" s="154" t="s">
        <v>929</v>
      </c>
    </row>
    <row r="134" spans="1:17" ht="12" customHeight="1" x14ac:dyDescent="0.25">
      <c r="A134" s="162" t="s">
        <v>233</v>
      </c>
      <c r="B134" s="162" t="s">
        <v>236</v>
      </c>
      <c r="C134" s="163" t="s">
        <v>1418</v>
      </c>
      <c r="D134" s="164">
        <v>2</v>
      </c>
      <c r="E134" s="164">
        <v>2</v>
      </c>
      <c r="F134" s="165" t="s">
        <v>395</v>
      </c>
      <c r="G134" s="160" t="s">
        <v>805</v>
      </c>
      <c r="J134" s="166" t="s">
        <v>930</v>
      </c>
      <c r="K134" s="167" t="s">
        <v>805</v>
      </c>
      <c r="M134" s="155" t="s">
        <v>807</v>
      </c>
      <c r="N134" s="168" t="s">
        <v>395</v>
      </c>
      <c r="O134" s="154" t="str">
        <f t="shared" si="2"/>
        <v>№1/92</v>
      </c>
      <c r="P134" s="154" t="s">
        <v>805</v>
      </c>
      <c r="Q134" s="154" t="s">
        <v>930</v>
      </c>
    </row>
    <row r="135" spans="1:17" ht="12" customHeight="1" x14ac:dyDescent="0.25">
      <c r="A135" s="162" t="s">
        <v>233</v>
      </c>
      <c r="B135" s="162" t="s">
        <v>237</v>
      </c>
      <c r="C135" s="163" t="s">
        <v>1419</v>
      </c>
      <c r="D135" s="164">
        <v>2</v>
      </c>
      <c r="E135" s="164">
        <v>5</v>
      </c>
      <c r="F135" s="165" t="s">
        <v>396</v>
      </c>
      <c r="G135" s="160" t="s">
        <v>805</v>
      </c>
      <c r="J135" s="166" t="s">
        <v>931</v>
      </c>
      <c r="K135" s="167" t="s">
        <v>805</v>
      </c>
      <c r="M135" s="155" t="s">
        <v>807</v>
      </c>
      <c r="N135" s="168" t="s">
        <v>396</v>
      </c>
      <c r="O135" s="154" t="str">
        <f t="shared" si="2"/>
        <v>№1/93</v>
      </c>
      <c r="P135" s="154" t="s">
        <v>805</v>
      </c>
      <c r="Q135" s="154" t="s">
        <v>931</v>
      </c>
    </row>
    <row r="136" spans="1:17" ht="12" customHeight="1" x14ac:dyDescent="0.25">
      <c r="A136" s="162" t="s">
        <v>233</v>
      </c>
      <c r="B136" s="162" t="s">
        <v>188</v>
      </c>
      <c r="C136" s="163" t="s">
        <v>1420</v>
      </c>
      <c r="D136" s="164">
        <v>2</v>
      </c>
      <c r="E136" s="164">
        <v>3</v>
      </c>
      <c r="F136" s="165" t="s">
        <v>397</v>
      </c>
      <c r="G136" s="160" t="s">
        <v>805</v>
      </c>
      <c r="J136" s="166" t="s">
        <v>932</v>
      </c>
      <c r="K136" s="167" t="s">
        <v>805</v>
      </c>
      <c r="M136" s="155" t="s">
        <v>807</v>
      </c>
      <c r="N136" s="168" t="s">
        <v>397</v>
      </c>
      <c r="O136" s="154" t="str">
        <f t="shared" si="2"/>
        <v>№1/95</v>
      </c>
      <c r="P136" s="154" t="s">
        <v>805</v>
      </c>
      <c r="Q136" s="154" t="s">
        <v>932</v>
      </c>
    </row>
    <row r="137" spans="1:17" ht="12" customHeight="1" x14ac:dyDescent="0.25">
      <c r="A137" s="162" t="s">
        <v>233</v>
      </c>
      <c r="B137" s="162" t="s">
        <v>240</v>
      </c>
      <c r="C137" s="163" t="s">
        <v>1421</v>
      </c>
      <c r="D137" s="164">
        <v>2</v>
      </c>
      <c r="E137" s="164">
        <v>1</v>
      </c>
      <c r="F137" s="165" t="s">
        <v>398</v>
      </c>
      <c r="G137" s="160" t="s">
        <v>805</v>
      </c>
      <c r="J137" s="166" t="s">
        <v>933</v>
      </c>
      <c r="K137" s="167" t="s">
        <v>805</v>
      </c>
      <c r="M137" s="155" t="s">
        <v>807</v>
      </c>
      <c r="N137" s="168" t="s">
        <v>398</v>
      </c>
      <c r="O137" s="154" t="str">
        <f t="shared" si="2"/>
        <v>№1/97</v>
      </c>
      <c r="P137" s="154" t="s">
        <v>805</v>
      </c>
      <c r="Q137" s="154" t="s">
        <v>933</v>
      </c>
    </row>
    <row r="138" spans="1:17" ht="12" customHeight="1" x14ac:dyDescent="0.25">
      <c r="A138" s="162" t="s">
        <v>241</v>
      </c>
      <c r="B138" s="162" t="s">
        <v>204</v>
      </c>
      <c r="C138" s="163" t="s">
        <v>1422</v>
      </c>
      <c r="D138" s="164">
        <v>2</v>
      </c>
      <c r="E138" s="164">
        <v>4</v>
      </c>
      <c r="F138" s="165" t="s">
        <v>399</v>
      </c>
      <c r="G138" s="160" t="s">
        <v>805</v>
      </c>
      <c r="J138" s="166" t="s">
        <v>934</v>
      </c>
      <c r="K138" s="167" t="s">
        <v>805</v>
      </c>
      <c r="M138" s="155" t="s">
        <v>807</v>
      </c>
      <c r="N138" s="168" t="s">
        <v>399</v>
      </c>
      <c r="O138" s="154" t="str">
        <f t="shared" si="2"/>
        <v>№1/98</v>
      </c>
      <c r="P138" s="154" t="s">
        <v>805</v>
      </c>
      <c r="Q138" s="154" t="s">
        <v>934</v>
      </c>
    </row>
    <row r="139" spans="1:17" ht="12" customHeight="1" x14ac:dyDescent="0.25">
      <c r="A139" s="162" t="s">
        <v>241</v>
      </c>
      <c r="B139" s="162" t="s">
        <v>176</v>
      </c>
      <c r="C139" s="163" t="s">
        <v>1423</v>
      </c>
      <c r="D139" s="164">
        <v>2</v>
      </c>
      <c r="E139" s="164">
        <v>3</v>
      </c>
      <c r="F139" s="165"/>
      <c r="J139" s="166" t="s">
        <v>809</v>
      </c>
      <c r="K139" s="167"/>
      <c r="M139" s="155" t="s">
        <v>807</v>
      </c>
      <c r="N139" s="168"/>
      <c r="O139" s="154" t="str">
        <f t="shared" si="2"/>
        <v>№1/</v>
      </c>
      <c r="Q139" s="154" t="s">
        <v>809</v>
      </c>
    </row>
    <row r="140" spans="1:17" ht="12" customHeight="1" x14ac:dyDescent="0.25">
      <c r="A140" s="162" t="s">
        <v>241</v>
      </c>
      <c r="B140" s="162" t="s">
        <v>225</v>
      </c>
      <c r="C140" s="163" t="s">
        <v>1853</v>
      </c>
      <c r="D140" s="164">
        <v>2</v>
      </c>
      <c r="E140" s="164">
        <v>2</v>
      </c>
      <c r="F140" s="165" t="s">
        <v>400</v>
      </c>
      <c r="G140" s="160" t="s">
        <v>805</v>
      </c>
      <c r="J140" s="166" t="s">
        <v>935</v>
      </c>
      <c r="K140" s="167" t="s">
        <v>805</v>
      </c>
      <c r="M140" s="155" t="s">
        <v>807</v>
      </c>
      <c r="N140" s="168" t="s">
        <v>400</v>
      </c>
      <c r="O140" s="154" t="str">
        <f t="shared" si="2"/>
        <v>№1/99</v>
      </c>
      <c r="P140" s="154" t="s">
        <v>805</v>
      </c>
      <c r="Q140" s="154" t="s">
        <v>935</v>
      </c>
    </row>
    <row r="141" spans="1:17" ht="12" customHeight="1" x14ac:dyDescent="0.25">
      <c r="A141" s="162" t="s">
        <v>241</v>
      </c>
      <c r="B141" s="162" t="s">
        <v>177</v>
      </c>
      <c r="C141" s="163" t="s">
        <v>1425</v>
      </c>
      <c r="D141" s="164">
        <v>2</v>
      </c>
      <c r="E141" s="164">
        <v>4</v>
      </c>
      <c r="F141" s="165" t="s">
        <v>346</v>
      </c>
      <c r="G141" s="160" t="s">
        <v>805</v>
      </c>
      <c r="J141" s="166" t="s">
        <v>936</v>
      </c>
      <c r="K141" s="167" t="s">
        <v>805</v>
      </c>
      <c r="M141" s="155" t="s">
        <v>807</v>
      </c>
      <c r="N141" s="168" t="s">
        <v>346</v>
      </c>
      <c r="O141" s="154" t="str">
        <f t="shared" si="2"/>
        <v>№1/100</v>
      </c>
      <c r="P141" s="154" t="s">
        <v>805</v>
      </c>
      <c r="Q141" s="154" t="s">
        <v>936</v>
      </c>
    </row>
    <row r="142" spans="1:17" ht="12" customHeight="1" x14ac:dyDescent="0.25">
      <c r="A142" s="162" t="s">
        <v>241</v>
      </c>
      <c r="B142" s="162" t="s">
        <v>112</v>
      </c>
      <c r="C142" s="163" t="s">
        <v>1426</v>
      </c>
      <c r="D142" s="164">
        <v>2</v>
      </c>
      <c r="E142" s="164">
        <v>2</v>
      </c>
      <c r="F142" s="165" t="s">
        <v>401</v>
      </c>
      <c r="G142" s="160" t="s">
        <v>805</v>
      </c>
      <c r="J142" s="166" t="s">
        <v>937</v>
      </c>
      <c r="K142" s="167" t="s">
        <v>805</v>
      </c>
      <c r="M142" s="155" t="s">
        <v>807</v>
      </c>
      <c r="N142" s="168" t="s">
        <v>401</v>
      </c>
      <c r="O142" s="154" t="str">
        <f t="shared" si="2"/>
        <v>№1/101</v>
      </c>
      <c r="P142" s="154" t="s">
        <v>805</v>
      </c>
      <c r="Q142" s="154" t="s">
        <v>937</v>
      </c>
    </row>
    <row r="143" spans="1:17" ht="12" customHeight="1" x14ac:dyDescent="0.25">
      <c r="A143" s="162" t="s">
        <v>241</v>
      </c>
      <c r="B143" s="162" t="s">
        <v>200</v>
      </c>
      <c r="C143" s="163" t="s">
        <v>1427</v>
      </c>
      <c r="D143" s="164">
        <v>1</v>
      </c>
      <c r="E143" s="164">
        <v>2</v>
      </c>
      <c r="F143" s="165" t="s">
        <v>347</v>
      </c>
      <c r="G143" s="160" t="s">
        <v>805</v>
      </c>
      <c r="J143" s="166" t="s">
        <v>938</v>
      </c>
      <c r="K143" s="167" t="s">
        <v>805</v>
      </c>
      <c r="M143" s="155" t="s">
        <v>807</v>
      </c>
      <c r="N143" s="168" t="s">
        <v>347</v>
      </c>
      <c r="O143" s="154" t="str">
        <f t="shared" si="2"/>
        <v>№1/102</v>
      </c>
      <c r="P143" s="154" t="s">
        <v>805</v>
      </c>
      <c r="Q143" s="154" t="s">
        <v>938</v>
      </c>
    </row>
    <row r="144" spans="1:17" ht="12" customHeight="1" x14ac:dyDescent="0.25">
      <c r="A144" s="162" t="s">
        <v>241</v>
      </c>
      <c r="B144" s="162" t="s">
        <v>242</v>
      </c>
      <c r="C144" s="163" t="s">
        <v>1854</v>
      </c>
      <c r="D144" s="164">
        <v>2</v>
      </c>
      <c r="E144" s="164">
        <v>4</v>
      </c>
      <c r="F144" s="165" t="s">
        <v>402</v>
      </c>
      <c r="G144" s="160" t="s">
        <v>805</v>
      </c>
      <c r="J144" s="166" t="s">
        <v>939</v>
      </c>
      <c r="K144" s="167" t="s">
        <v>805</v>
      </c>
      <c r="M144" s="155" t="s">
        <v>807</v>
      </c>
      <c r="N144" s="168" t="s">
        <v>402</v>
      </c>
      <c r="O144" s="154" t="str">
        <f t="shared" si="2"/>
        <v>№1/103</v>
      </c>
      <c r="P144" s="154" t="s">
        <v>805</v>
      </c>
      <c r="Q144" s="154" t="s">
        <v>939</v>
      </c>
    </row>
    <row r="145" spans="1:17" ht="12" customHeight="1" x14ac:dyDescent="0.25">
      <c r="A145" s="162" t="s">
        <v>241</v>
      </c>
      <c r="B145" s="162" t="s">
        <v>243</v>
      </c>
      <c r="C145" s="163" t="s">
        <v>1429</v>
      </c>
      <c r="D145" s="164">
        <v>2</v>
      </c>
      <c r="E145" s="164">
        <v>4</v>
      </c>
      <c r="F145" s="165" t="s">
        <v>348</v>
      </c>
      <c r="G145" s="160" t="s">
        <v>805</v>
      </c>
      <c r="J145" s="166" t="s">
        <v>940</v>
      </c>
      <c r="K145" s="167" t="s">
        <v>805</v>
      </c>
      <c r="M145" s="155" t="s">
        <v>807</v>
      </c>
      <c r="N145" s="168" t="s">
        <v>348</v>
      </c>
      <c r="O145" s="154" t="str">
        <f t="shared" si="2"/>
        <v>№1/104</v>
      </c>
      <c r="P145" s="154" t="s">
        <v>805</v>
      </c>
      <c r="Q145" s="154" t="s">
        <v>940</v>
      </c>
    </row>
    <row r="146" spans="1:17" ht="12" customHeight="1" x14ac:dyDescent="0.25">
      <c r="A146" s="162" t="s">
        <v>241</v>
      </c>
      <c r="B146" s="162" t="s">
        <v>244</v>
      </c>
      <c r="C146" s="163" t="s">
        <v>1430</v>
      </c>
      <c r="D146" s="164">
        <v>2</v>
      </c>
      <c r="E146" s="164">
        <v>4</v>
      </c>
      <c r="F146" s="165" t="s">
        <v>403</v>
      </c>
      <c r="G146" s="160" t="s">
        <v>805</v>
      </c>
      <c r="J146" s="166" t="s">
        <v>941</v>
      </c>
      <c r="K146" s="167" t="s">
        <v>805</v>
      </c>
      <c r="M146" s="155" t="s">
        <v>807</v>
      </c>
      <c r="N146" s="168" t="s">
        <v>403</v>
      </c>
      <c r="O146" s="154" t="str">
        <f t="shared" si="2"/>
        <v>№1/105</v>
      </c>
      <c r="P146" s="154" t="s">
        <v>805</v>
      </c>
      <c r="Q146" s="154" t="s">
        <v>941</v>
      </c>
    </row>
    <row r="147" spans="1:17" ht="12" customHeight="1" x14ac:dyDescent="0.25">
      <c r="A147" s="162" t="s">
        <v>241</v>
      </c>
      <c r="B147" s="162" t="s">
        <v>171</v>
      </c>
      <c r="C147" s="163" t="s">
        <v>1431</v>
      </c>
      <c r="D147" s="164">
        <v>2</v>
      </c>
      <c r="E147" s="164">
        <v>4</v>
      </c>
      <c r="F147" s="165" t="s">
        <v>349</v>
      </c>
      <c r="G147" s="160" t="s">
        <v>805</v>
      </c>
      <c r="J147" s="166" t="s">
        <v>942</v>
      </c>
      <c r="K147" s="167" t="s">
        <v>805</v>
      </c>
      <c r="M147" s="155" t="s">
        <v>807</v>
      </c>
      <c r="N147" s="168" t="s">
        <v>349</v>
      </c>
      <c r="O147" s="154" t="str">
        <f t="shared" si="2"/>
        <v>№1/106</v>
      </c>
      <c r="P147" s="154" t="s">
        <v>805</v>
      </c>
      <c r="Q147" s="154" t="s">
        <v>942</v>
      </c>
    </row>
    <row r="148" spans="1:17" ht="12" customHeight="1" x14ac:dyDescent="0.25">
      <c r="A148" s="162" t="s">
        <v>241</v>
      </c>
      <c r="B148" s="162" t="s">
        <v>230</v>
      </c>
      <c r="C148" s="163" t="s">
        <v>1855</v>
      </c>
      <c r="D148" s="164">
        <v>2</v>
      </c>
      <c r="E148" s="164">
        <v>4</v>
      </c>
      <c r="F148" s="165" t="s">
        <v>404</v>
      </c>
      <c r="G148" s="160" t="s">
        <v>805</v>
      </c>
      <c r="J148" s="166" t="s">
        <v>943</v>
      </c>
      <c r="K148" s="167" t="s">
        <v>805</v>
      </c>
      <c r="M148" s="155" t="s">
        <v>807</v>
      </c>
      <c r="N148" s="168" t="s">
        <v>404</v>
      </c>
      <c r="O148" s="154" t="str">
        <f t="shared" si="2"/>
        <v>№1/107</v>
      </c>
      <c r="P148" s="154" t="s">
        <v>805</v>
      </c>
      <c r="Q148" s="154" t="s">
        <v>943</v>
      </c>
    </row>
    <row r="149" spans="1:17" ht="12" customHeight="1" x14ac:dyDescent="0.25">
      <c r="A149" s="162" t="s">
        <v>241</v>
      </c>
      <c r="B149" s="162" t="s">
        <v>191</v>
      </c>
      <c r="C149" s="163" t="s">
        <v>1433</v>
      </c>
      <c r="D149" s="164">
        <v>2</v>
      </c>
      <c r="E149" s="164">
        <v>2</v>
      </c>
      <c r="F149" s="165" t="s">
        <v>405</v>
      </c>
      <c r="G149" s="160" t="s">
        <v>805</v>
      </c>
      <c r="J149" s="166" t="s">
        <v>944</v>
      </c>
      <c r="K149" s="167" t="s">
        <v>805</v>
      </c>
      <c r="M149" s="155" t="s">
        <v>807</v>
      </c>
      <c r="N149" s="168" t="s">
        <v>405</v>
      </c>
      <c r="O149" s="154" t="str">
        <f t="shared" si="2"/>
        <v>№1/108</v>
      </c>
      <c r="P149" s="154" t="s">
        <v>805</v>
      </c>
      <c r="Q149" s="154" t="s">
        <v>944</v>
      </c>
    </row>
    <row r="150" spans="1:17" ht="12" customHeight="1" x14ac:dyDescent="0.25">
      <c r="A150" s="162" t="s">
        <v>241</v>
      </c>
      <c r="B150" s="162" t="s">
        <v>182</v>
      </c>
      <c r="C150" s="163" t="s">
        <v>1434</v>
      </c>
      <c r="D150" s="164">
        <v>1</v>
      </c>
      <c r="E150" s="164">
        <v>2</v>
      </c>
      <c r="F150" s="165"/>
      <c r="J150" s="166" t="s">
        <v>809</v>
      </c>
      <c r="K150" s="167"/>
      <c r="M150" s="155" t="s">
        <v>807</v>
      </c>
      <c r="N150" s="168"/>
      <c r="O150" s="154" t="str">
        <f t="shared" si="2"/>
        <v>№1/</v>
      </c>
      <c r="Q150" s="154" t="s">
        <v>809</v>
      </c>
    </row>
    <row r="151" spans="1:17" ht="12" customHeight="1" x14ac:dyDescent="0.25">
      <c r="A151" s="162" t="s">
        <v>241</v>
      </c>
      <c r="B151" s="162" t="s">
        <v>245</v>
      </c>
      <c r="C151" s="163" t="s">
        <v>1435</v>
      </c>
      <c r="D151" s="164">
        <v>2</v>
      </c>
      <c r="E151" s="164">
        <v>4</v>
      </c>
      <c r="F151" s="165" t="s">
        <v>406</v>
      </c>
      <c r="G151" s="160" t="s">
        <v>805</v>
      </c>
      <c r="J151" s="166" t="s">
        <v>945</v>
      </c>
      <c r="K151" s="167" t="s">
        <v>805</v>
      </c>
      <c r="M151" s="155" t="s">
        <v>807</v>
      </c>
      <c r="N151" s="168" t="s">
        <v>406</v>
      </c>
      <c r="O151" s="154" t="str">
        <f t="shared" si="2"/>
        <v>№1/109</v>
      </c>
      <c r="P151" s="154" t="s">
        <v>805</v>
      </c>
      <c r="Q151" s="154" t="s">
        <v>945</v>
      </c>
    </row>
    <row r="152" spans="1:17" ht="12" customHeight="1" x14ac:dyDescent="0.25">
      <c r="A152" s="162" t="s">
        <v>241</v>
      </c>
      <c r="B152" s="162" t="s">
        <v>246</v>
      </c>
      <c r="C152" s="163" t="s">
        <v>1436</v>
      </c>
      <c r="D152" s="164">
        <v>1</v>
      </c>
      <c r="E152" s="164">
        <v>2</v>
      </c>
      <c r="F152" s="165"/>
      <c r="J152" s="166" t="s">
        <v>809</v>
      </c>
      <c r="K152" s="167"/>
      <c r="M152" s="155" t="s">
        <v>807</v>
      </c>
      <c r="N152" s="168"/>
      <c r="O152" s="154" t="str">
        <f t="shared" si="2"/>
        <v>№1/</v>
      </c>
      <c r="Q152" s="154" t="s">
        <v>809</v>
      </c>
    </row>
    <row r="153" spans="1:17" ht="12" customHeight="1" x14ac:dyDescent="0.25">
      <c r="A153" s="162" t="s">
        <v>241</v>
      </c>
      <c r="B153" s="162" t="s">
        <v>247</v>
      </c>
      <c r="C153" s="163" t="s">
        <v>1437</v>
      </c>
      <c r="D153" s="164">
        <v>1</v>
      </c>
      <c r="E153" s="164">
        <v>2</v>
      </c>
      <c r="F153" s="165"/>
      <c r="J153" s="166" t="s">
        <v>809</v>
      </c>
      <c r="K153" s="167"/>
      <c r="M153" s="155" t="s">
        <v>807</v>
      </c>
      <c r="N153" s="168"/>
      <c r="O153" s="154" t="str">
        <f t="shared" si="2"/>
        <v>№1/</v>
      </c>
      <c r="Q153" s="154" t="s">
        <v>809</v>
      </c>
    </row>
    <row r="154" spans="1:17" ht="12" customHeight="1" x14ac:dyDescent="0.25">
      <c r="A154" s="162" t="s">
        <v>241</v>
      </c>
      <c r="B154" s="162" t="s">
        <v>211</v>
      </c>
      <c r="C154" s="163" t="s">
        <v>1438</v>
      </c>
      <c r="D154" s="164">
        <v>2</v>
      </c>
      <c r="E154" s="164">
        <v>6</v>
      </c>
      <c r="F154" s="165" t="s">
        <v>407</v>
      </c>
      <c r="G154" s="160" t="s">
        <v>805</v>
      </c>
      <c r="J154" s="166" t="s">
        <v>946</v>
      </c>
      <c r="K154" s="167" t="s">
        <v>805</v>
      </c>
      <c r="M154" s="155" t="s">
        <v>807</v>
      </c>
      <c r="N154" s="168" t="s">
        <v>407</v>
      </c>
      <c r="O154" s="154" t="str">
        <f t="shared" si="2"/>
        <v>№1/110</v>
      </c>
      <c r="P154" s="154" t="s">
        <v>805</v>
      </c>
      <c r="Q154" s="154" t="s">
        <v>946</v>
      </c>
    </row>
    <row r="155" spans="1:17" ht="12" customHeight="1" x14ac:dyDescent="0.25">
      <c r="A155" s="162" t="s">
        <v>241</v>
      </c>
      <c r="B155" s="162" t="s">
        <v>248</v>
      </c>
      <c r="C155" s="163" t="s">
        <v>1856</v>
      </c>
      <c r="D155" s="164">
        <v>2</v>
      </c>
      <c r="E155" s="164">
        <v>2</v>
      </c>
      <c r="F155" s="165" t="s">
        <v>408</v>
      </c>
      <c r="G155" s="160" t="s">
        <v>805</v>
      </c>
      <c r="J155" s="166" t="s">
        <v>947</v>
      </c>
      <c r="K155" s="167" t="s">
        <v>805</v>
      </c>
      <c r="M155" s="155" t="s">
        <v>807</v>
      </c>
      <c r="N155" s="168" t="s">
        <v>408</v>
      </c>
      <c r="O155" s="154" t="str">
        <f t="shared" si="2"/>
        <v>№1/111</v>
      </c>
      <c r="P155" s="154" t="s">
        <v>805</v>
      </c>
      <c r="Q155" s="154" t="s">
        <v>947</v>
      </c>
    </row>
    <row r="156" spans="1:17" ht="12" customHeight="1" x14ac:dyDescent="0.25">
      <c r="A156" s="162" t="s">
        <v>241</v>
      </c>
      <c r="B156" s="162" t="s">
        <v>183</v>
      </c>
      <c r="C156" s="163" t="s">
        <v>1440</v>
      </c>
      <c r="D156" s="164">
        <v>1</v>
      </c>
      <c r="E156" s="164">
        <v>2</v>
      </c>
      <c r="F156" s="165" t="s">
        <v>409</v>
      </c>
      <c r="G156" s="160" t="s">
        <v>805</v>
      </c>
      <c r="J156" s="166" t="s">
        <v>948</v>
      </c>
      <c r="K156" s="167" t="s">
        <v>805</v>
      </c>
      <c r="M156" s="155" t="s">
        <v>807</v>
      </c>
      <c r="N156" s="168" t="s">
        <v>409</v>
      </c>
      <c r="O156" s="154" t="str">
        <f t="shared" si="2"/>
        <v>№1/112</v>
      </c>
      <c r="P156" s="154" t="s">
        <v>805</v>
      </c>
      <c r="Q156" s="154" t="s">
        <v>948</v>
      </c>
    </row>
    <row r="157" spans="1:17" ht="12" customHeight="1" x14ac:dyDescent="0.25">
      <c r="A157" s="162" t="s">
        <v>241</v>
      </c>
      <c r="B157" s="162" t="s">
        <v>249</v>
      </c>
      <c r="C157" s="163" t="s">
        <v>1857</v>
      </c>
      <c r="D157" s="164">
        <v>1</v>
      </c>
      <c r="E157" s="164">
        <v>2</v>
      </c>
      <c r="F157" s="165" t="s">
        <v>410</v>
      </c>
      <c r="G157" s="160" t="s">
        <v>805</v>
      </c>
      <c r="J157" s="166" t="s">
        <v>949</v>
      </c>
      <c r="K157" s="167" t="s">
        <v>805</v>
      </c>
      <c r="M157" s="155" t="s">
        <v>807</v>
      </c>
      <c r="N157" s="168" t="s">
        <v>410</v>
      </c>
      <c r="O157" s="154" t="str">
        <f t="shared" si="2"/>
        <v>№1/113</v>
      </c>
      <c r="P157" s="154" t="s">
        <v>805</v>
      </c>
      <c r="Q157" s="154" t="s">
        <v>949</v>
      </c>
    </row>
    <row r="158" spans="1:17" ht="12" customHeight="1" x14ac:dyDescent="0.25">
      <c r="A158" s="162" t="s">
        <v>241</v>
      </c>
      <c r="B158" s="162" t="s">
        <v>109</v>
      </c>
      <c r="C158" s="163" t="s">
        <v>1442</v>
      </c>
      <c r="D158" s="164">
        <v>2</v>
      </c>
      <c r="E158" s="164">
        <v>4</v>
      </c>
      <c r="F158" s="165"/>
      <c r="J158" s="166" t="s">
        <v>809</v>
      </c>
      <c r="K158" s="167"/>
      <c r="M158" s="155" t="s">
        <v>807</v>
      </c>
      <c r="N158" s="168"/>
      <c r="O158" s="154" t="str">
        <f t="shared" si="2"/>
        <v>№1/</v>
      </c>
      <c r="Q158" s="154" t="s">
        <v>809</v>
      </c>
    </row>
    <row r="159" spans="1:17" ht="12" customHeight="1" x14ac:dyDescent="0.25">
      <c r="A159" s="162" t="s">
        <v>241</v>
      </c>
      <c r="B159" s="162" t="s">
        <v>184</v>
      </c>
      <c r="C159" s="163" t="s">
        <v>1443</v>
      </c>
      <c r="D159" s="164">
        <v>1</v>
      </c>
      <c r="E159" s="164">
        <v>2</v>
      </c>
      <c r="F159" s="165" t="s">
        <v>350</v>
      </c>
      <c r="G159" s="160" t="s">
        <v>805</v>
      </c>
      <c r="J159" s="166" t="s">
        <v>950</v>
      </c>
      <c r="K159" s="167" t="s">
        <v>805</v>
      </c>
      <c r="M159" s="155" t="s">
        <v>807</v>
      </c>
      <c r="N159" s="168" t="s">
        <v>350</v>
      </c>
      <c r="O159" s="154" t="str">
        <f t="shared" si="2"/>
        <v>№1/114</v>
      </c>
      <c r="P159" s="154" t="s">
        <v>805</v>
      </c>
      <c r="Q159" s="154" t="s">
        <v>950</v>
      </c>
    </row>
    <row r="160" spans="1:17" ht="12" customHeight="1" x14ac:dyDescent="0.25">
      <c r="A160" s="162" t="s">
        <v>241</v>
      </c>
      <c r="B160" s="162" t="s">
        <v>234</v>
      </c>
      <c r="C160" s="163" t="s">
        <v>1444</v>
      </c>
      <c r="D160" s="164">
        <v>1</v>
      </c>
      <c r="E160" s="164">
        <v>4</v>
      </c>
      <c r="F160" s="165" t="s">
        <v>411</v>
      </c>
      <c r="G160" s="160" t="s">
        <v>805</v>
      </c>
      <c r="J160" s="166" t="s">
        <v>951</v>
      </c>
      <c r="K160" s="167" t="s">
        <v>805</v>
      </c>
      <c r="M160" s="155" t="s">
        <v>807</v>
      </c>
      <c r="N160" s="168" t="s">
        <v>411</v>
      </c>
      <c r="O160" s="154" t="str">
        <f t="shared" si="2"/>
        <v>№1/115</v>
      </c>
      <c r="P160" s="154" t="s">
        <v>805</v>
      </c>
      <c r="Q160" s="154" t="s">
        <v>951</v>
      </c>
    </row>
    <row r="161" spans="1:17" ht="12" customHeight="1" x14ac:dyDescent="0.25">
      <c r="A161" s="162" t="s">
        <v>241</v>
      </c>
      <c r="B161" s="162" t="s">
        <v>236</v>
      </c>
      <c r="C161" s="163" t="s">
        <v>1445</v>
      </c>
      <c r="D161" s="164">
        <v>1</v>
      </c>
      <c r="E161" s="164">
        <v>4</v>
      </c>
      <c r="F161" s="165" t="s">
        <v>412</v>
      </c>
      <c r="G161" s="160" t="s">
        <v>805</v>
      </c>
      <c r="J161" s="166" t="s">
        <v>952</v>
      </c>
      <c r="K161" s="167" t="s">
        <v>805</v>
      </c>
      <c r="M161" s="155" t="s">
        <v>807</v>
      </c>
      <c r="N161" s="168" t="s">
        <v>412</v>
      </c>
      <c r="O161" s="154" t="str">
        <f t="shared" si="2"/>
        <v>№1/116</v>
      </c>
      <c r="P161" s="154" t="s">
        <v>805</v>
      </c>
      <c r="Q161" s="154" t="s">
        <v>952</v>
      </c>
    </row>
    <row r="162" spans="1:17" ht="12" customHeight="1" x14ac:dyDescent="0.25">
      <c r="A162" s="162" t="s">
        <v>241</v>
      </c>
      <c r="B162" s="162" t="s">
        <v>238</v>
      </c>
      <c r="C162" s="163" t="s">
        <v>1447</v>
      </c>
      <c r="D162" s="164">
        <v>1</v>
      </c>
      <c r="E162" s="164">
        <v>3</v>
      </c>
      <c r="F162" s="165" t="s">
        <v>351</v>
      </c>
      <c r="G162" s="160" t="s">
        <v>805</v>
      </c>
      <c r="J162" s="166" t="s">
        <v>953</v>
      </c>
      <c r="K162" s="167" t="s">
        <v>805</v>
      </c>
      <c r="M162" s="155" t="s">
        <v>807</v>
      </c>
      <c r="N162" s="168" t="s">
        <v>351</v>
      </c>
      <c r="O162" s="154" t="str">
        <f t="shared" si="2"/>
        <v>№1/118</v>
      </c>
      <c r="P162" s="154" t="s">
        <v>805</v>
      </c>
      <c r="Q162" s="154" t="s">
        <v>953</v>
      </c>
    </row>
    <row r="163" spans="1:17" ht="12" customHeight="1" x14ac:dyDescent="0.25">
      <c r="A163" s="162" t="s">
        <v>241</v>
      </c>
      <c r="B163" s="162" t="s">
        <v>251</v>
      </c>
      <c r="C163" s="163" t="s">
        <v>1448</v>
      </c>
      <c r="D163" s="164">
        <v>1</v>
      </c>
      <c r="E163" s="164">
        <v>2</v>
      </c>
      <c r="F163" s="165" t="s">
        <v>414</v>
      </c>
      <c r="G163" s="160" t="s">
        <v>805</v>
      </c>
      <c r="J163" s="166" t="s">
        <v>954</v>
      </c>
      <c r="K163" s="167" t="s">
        <v>805</v>
      </c>
      <c r="M163" s="155" t="s">
        <v>807</v>
      </c>
      <c r="N163" s="168" t="s">
        <v>414</v>
      </c>
      <c r="O163" s="154" t="str">
        <f t="shared" si="2"/>
        <v>№1/119</v>
      </c>
      <c r="P163" s="154" t="s">
        <v>805</v>
      </c>
      <c r="Q163" s="154" t="s">
        <v>954</v>
      </c>
    </row>
    <row r="164" spans="1:17" ht="12" customHeight="1" x14ac:dyDescent="0.25">
      <c r="A164" s="162" t="s">
        <v>241</v>
      </c>
      <c r="B164" s="162" t="s">
        <v>252</v>
      </c>
      <c r="C164" s="163" t="s">
        <v>1449</v>
      </c>
      <c r="D164" s="164">
        <v>1</v>
      </c>
      <c r="E164" s="164">
        <v>4</v>
      </c>
      <c r="F164" s="165" t="s">
        <v>353</v>
      </c>
      <c r="G164" s="160" t="s">
        <v>805</v>
      </c>
      <c r="J164" s="166" t="s">
        <v>955</v>
      </c>
      <c r="K164" s="167" t="s">
        <v>805</v>
      </c>
      <c r="M164" s="155" t="s">
        <v>807</v>
      </c>
      <c r="N164" s="168" t="s">
        <v>353</v>
      </c>
      <c r="O164" s="154" t="str">
        <f t="shared" si="2"/>
        <v>№1/120</v>
      </c>
      <c r="P164" s="154" t="s">
        <v>805</v>
      </c>
      <c r="Q164" s="154" t="s">
        <v>955</v>
      </c>
    </row>
    <row r="165" spans="1:17" ht="12" customHeight="1" x14ac:dyDescent="0.25">
      <c r="A165" s="162" t="s">
        <v>241</v>
      </c>
      <c r="B165" s="162" t="s">
        <v>186</v>
      </c>
      <c r="C165" s="163" t="s">
        <v>1450</v>
      </c>
      <c r="D165" s="164">
        <v>1</v>
      </c>
      <c r="E165" s="164">
        <v>2</v>
      </c>
      <c r="F165" s="165" t="s">
        <v>415</v>
      </c>
      <c r="G165" s="160" t="s">
        <v>805</v>
      </c>
      <c r="J165" s="166" t="s">
        <v>956</v>
      </c>
      <c r="K165" s="167" t="s">
        <v>805</v>
      </c>
      <c r="M165" s="155" t="s">
        <v>807</v>
      </c>
      <c r="N165" s="168" t="s">
        <v>415</v>
      </c>
      <c r="O165" s="154" t="str">
        <f t="shared" si="2"/>
        <v>№1/121</v>
      </c>
      <c r="P165" s="154" t="s">
        <v>805</v>
      </c>
      <c r="Q165" s="154" t="s">
        <v>956</v>
      </c>
    </row>
    <row r="166" spans="1:17" ht="12" customHeight="1" x14ac:dyDescent="0.25">
      <c r="A166" s="162" t="s">
        <v>241</v>
      </c>
      <c r="B166" s="162" t="s">
        <v>253</v>
      </c>
      <c r="C166" s="163" t="s">
        <v>1451</v>
      </c>
      <c r="D166" s="164">
        <v>1</v>
      </c>
      <c r="E166" s="164">
        <v>4</v>
      </c>
      <c r="F166" s="165" t="s">
        <v>354</v>
      </c>
      <c r="G166" s="160" t="s">
        <v>805</v>
      </c>
      <c r="J166" s="166" t="s">
        <v>957</v>
      </c>
      <c r="K166" s="167" t="s">
        <v>805</v>
      </c>
      <c r="M166" s="155" t="s">
        <v>807</v>
      </c>
      <c r="N166" s="168" t="s">
        <v>354</v>
      </c>
      <c r="O166" s="154" t="str">
        <f t="shared" si="2"/>
        <v>№1/122</v>
      </c>
      <c r="P166" s="154" t="s">
        <v>805</v>
      </c>
      <c r="Q166" s="154" t="s">
        <v>957</v>
      </c>
    </row>
    <row r="167" spans="1:17" ht="12" customHeight="1" x14ac:dyDescent="0.25">
      <c r="A167" s="162" t="s">
        <v>241</v>
      </c>
      <c r="B167" s="162" t="s">
        <v>254</v>
      </c>
      <c r="C167" s="163" t="s">
        <v>1858</v>
      </c>
      <c r="D167" s="164">
        <v>2</v>
      </c>
      <c r="E167" s="164">
        <v>4</v>
      </c>
      <c r="F167" s="165" t="s">
        <v>416</v>
      </c>
      <c r="G167" s="160" t="s">
        <v>805</v>
      </c>
      <c r="J167" s="166" t="s">
        <v>958</v>
      </c>
      <c r="K167" s="167" t="s">
        <v>805</v>
      </c>
      <c r="M167" s="155" t="s">
        <v>807</v>
      </c>
      <c r="N167" s="168" t="s">
        <v>416</v>
      </c>
      <c r="O167" s="154" t="str">
        <f t="shared" si="2"/>
        <v>№1/123</v>
      </c>
      <c r="P167" s="154" t="s">
        <v>805</v>
      </c>
      <c r="Q167" s="154" t="s">
        <v>958</v>
      </c>
    </row>
    <row r="168" spans="1:17" ht="12" customHeight="1" x14ac:dyDescent="0.25">
      <c r="A168" s="162" t="s">
        <v>241</v>
      </c>
      <c r="B168" s="162" t="s">
        <v>255</v>
      </c>
      <c r="C168" s="163" t="s">
        <v>1454</v>
      </c>
      <c r="D168" s="164">
        <v>1</v>
      </c>
      <c r="E168" s="164">
        <v>1</v>
      </c>
      <c r="F168" s="165"/>
      <c r="J168" s="166" t="s">
        <v>809</v>
      </c>
      <c r="K168" s="167"/>
      <c r="M168" s="155" t="s">
        <v>807</v>
      </c>
      <c r="N168" s="168"/>
      <c r="O168" s="154" t="str">
        <f t="shared" si="2"/>
        <v>№1/</v>
      </c>
      <c r="Q168" s="154" t="s">
        <v>809</v>
      </c>
    </row>
    <row r="169" spans="1:17" ht="12" customHeight="1" x14ac:dyDescent="0.25">
      <c r="A169" s="162" t="s">
        <v>241</v>
      </c>
      <c r="B169" s="162" t="s">
        <v>256</v>
      </c>
      <c r="C169" s="163" t="s">
        <v>1754</v>
      </c>
      <c r="D169" s="164">
        <v>1</v>
      </c>
      <c r="E169" s="164">
        <v>1</v>
      </c>
      <c r="F169" s="165" t="s">
        <v>355</v>
      </c>
      <c r="G169" s="160" t="s">
        <v>805</v>
      </c>
      <c r="J169" s="166" t="s">
        <v>959</v>
      </c>
      <c r="K169" s="167" t="s">
        <v>805</v>
      </c>
      <c r="M169" s="155" t="s">
        <v>807</v>
      </c>
      <c r="N169" s="168" t="s">
        <v>355</v>
      </c>
      <c r="O169" s="154" t="str">
        <f t="shared" si="2"/>
        <v>№1/125</v>
      </c>
      <c r="P169" s="154" t="s">
        <v>805</v>
      </c>
      <c r="Q169" s="154" t="s">
        <v>959</v>
      </c>
    </row>
    <row r="170" spans="1:17" ht="12" customHeight="1" x14ac:dyDescent="0.25">
      <c r="A170" s="162" t="s">
        <v>241</v>
      </c>
      <c r="B170" s="162" t="s">
        <v>106</v>
      </c>
      <c r="C170" s="163" t="s">
        <v>1455</v>
      </c>
      <c r="D170" s="164">
        <v>2</v>
      </c>
      <c r="E170" s="164">
        <v>4</v>
      </c>
      <c r="F170" s="165" t="s">
        <v>418</v>
      </c>
      <c r="G170" s="160" t="s">
        <v>805</v>
      </c>
      <c r="J170" s="166" t="s">
        <v>960</v>
      </c>
      <c r="K170" s="167" t="s">
        <v>805</v>
      </c>
      <c r="M170" s="155" t="s">
        <v>807</v>
      </c>
      <c r="N170" s="168" t="s">
        <v>418</v>
      </c>
      <c r="O170" s="154" t="str">
        <f t="shared" si="2"/>
        <v>№1/126</v>
      </c>
      <c r="P170" s="154" t="s">
        <v>805</v>
      </c>
      <c r="Q170" s="154" t="s">
        <v>960</v>
      </c>
    </row>
    <row r="171" spans="1:17" ht="12" customHeight="1" x14ac:dyDescent="0.25">
      <c r="A171" s="162" t="s">
        <v>241</v>
      </c>
      <c r="B171" s="162" t="s">
        <v>257</v>
      </c>
      <c r="C171" s="163" t="s">
        <v>1859</v>
      </c>
      <c r="D171" s="164">
        <v>1</v>
      </c>
      <c r="E171" s="164">
        <v>1</v>
      </c>
      <c r="F171" s="165"/>
      <c r="J171" s="166" t="s">
        <v>809</v>
      </c>
      <c r="K171" s="167"/>
      <c r="M171" s="155" t="s">
        <v>807</v>
      </c>
      <c r="N171" s="168"/>
      <c r="O171" s="154" t="str">
        <f t="shared" si="2"/>
        <v>№1/</v>
      </c>
      <c r="Q171" s="154" t="s">
        <v>809</v>
      </c>
    </row>
    <row r="172" spans="1:17" ht="12" customHeight="1" x14ac:dyDescent="0.25">
      <c r="A172" s="162" t="s">
        <v>241</v>
      </c>
      <c r="B172" s="162" t="s">
        <v>261</v>
      </c>
      <c r="C172" s="163" t="s">
        <v>1860</v>
      </c>
      <c r="D172" s="164">
        <v>1</v>
      </c>
      <c r="E172" s="164">
        <v>1</v>
      </c>
      <c r="F172" s="165" t="s">
        <v>422</v>
      </c>
      <c r="G172" s="160" t="s">
        <v>805</v>
      </c>
      <c r="J172" s="166" t="s">
        <v>961</v>
      </c>
      <c r="K172" s="167" t="s">
        <v>805</v>
      </c>
      <c r="M172" s="155" t="s">
        <v>807</v>
      </c>
      <c r="N172" s="168" t="s">
        <v>422</v>
      </c>
      <c r="O172" s="154" t="str">
        <f t="shared" si="2"/>
        <v>№1/449</v>
      </c>
      <c r="P172" s="154" t="s">
        <v>805</v>
      </c>
      <c r="Q172" s="154" t="s">
        <v>961</v>
      </c>
    </row>
    <row r="173" spans="1:17" ht="12" customHeight="1" x14ac:dyDescent="0.25">
      <c r="A173" s="162" t="s">
        <v>241</v>
      </c>
      <c r="B173" s="162" t="s">
        <v>262</v>
      </c>
      <c r="C173" s="163" t="s">
        <v>1861</v>
      </c>
      <c r="D173" s="164">
        <v>1</v>
      </c>
      <c r="E173" s="164">
        <v>1</v>
      </c>
      <c r="F173" s="165" t="s">
        <v>423</v>
      </c>
      <c r="G173" s="160" t="s">
        <v>805</v>
      </c>
      <c r="J173" s="166" t="s">
        <v>962</v>
      </c>
      <c r="K173" s="167" t="s">
        <v>805</v>
      </c>
      <c r="M173" s="155" t="s">
        <v>807</v>
      </c>
      <c r="N173" s="168" t="s">
        <v>423</v>
      </c>
      <c r="O173" s="154" t="str">
        <f t="shared" si="2"/>
        <v>№1/450</v>
      </c>
      <c r="P173" s="154" t="s">
        <v>805</v>
      </c>
      <c r="Q173" s="154" t="s">
        <v>962</v>
      </c>
    </row>
    <row r="174" spans="1:17" ht="12" customHeight="1" x14ac:dyDescent="0.25">
      <c r="A174" s="162" t="s">
        <v>241</v>
      </c>
      <c r="B174" s="162" t="s">
        <v>260</v>
      </c>
      <c r="C174" s="163" t="s">
        <v>1862</v>
      </c>
      <c r="D174" s="164">
        <v>2</v>
      </c>
      <c r="E174" s="164">
        <v>1</v>
      </c>
      <c r="F174" s="165" t="s">
        <v>421</v>
      </c>
      <c r="G174" s="160" t="s">
        <v>805</v>
      </c>
      <c r="J174" s="166" t="s">
        <v>963</v>
      </c>
      <c r="K174" s="167" t="s">
        <v>805</v>
      </c>
      <c r="M174" s="155" t="s">
        <v>807</v>
      </c>
      <c r="N174" s="168" t="s">
        <v>421</v>
      </c>
      <c r="O174" s="154" t="str">
        <f t="shared" si="2"/>
        <v>№1/448</v>
      </c>
      <c r="P174" s="154" t="s">
        <v>805</v>
      </c>
      <c r="Q174" s="154" t="s">
        <v>963</v>
      </c>
    </row>
    <row r="175" spans="1:17" ht="12" customHeight="1" x14ac:dyDescent="0.25">
      <c r="A175" s="162" t="s">
        <v>241</v>
      </c>
      <c r="B175" s="162" t="s">
        <v>259</v>
      </c>
      <c r="C175" s="163" t="s">
        <v>1863</v>
      </c>
      <c r="D175" s="164">
        <v>2</v>
      </c>
      <c r="E175" s="164">
        <v>1</v>
      </c>
      <c r="F175" s="165" t="s">
        <v>420</v>
      </c>
      <c r="G175" s="160" t="s">
        <v>805</v>
      </c>
      <c r="J175" s="166" t="s">
        <v>964</v>
      </c>
      <c r="K175" s="167" t="s">
        <v>805</v>
      </c>
      <c r="M175" s="155" t="s">
        <v>807</v>
      </c>
      <c r="N175" s="168" t="s">
        <v>420</v>
      </c>
      <c r="O175" s="154" t="str">
        <f t="shared" si="2"/>
        <v>№1/447</v>
      </c>
      <c r="P175" s="154" t="s">
        <v>805</v>
      </c>
      <c r="Q175" s="154" t="s">
        <v>964</v>
      </c>
    </row>
    <row r="176" spans="1:17" ht="12" customHeight="1" x14ac:dyDescent="0.25">
      <c r="A176" s="162" t="s">
        <v>241</v>
      </c>
      <c r="B176" s="162" t="s">
        <v>250</v>
      </c>
      <c r="C176" s="163" t="s">
        <v>1864</v>
      </c>
      <c r="D176" s="164">
        <v>1</v>
      </c>
      <c r="E176" s="164">
        <v>1</v>
      </c>
      <c r="F176" s="165" t="s">
        <v>413</v>
      </c>
      <c r="G176" s="160" t="s">
        <v>805</v>
      </c>
      <c r="J176" s="166" t="s">
        <v>965</v>
      </c>
      <c r="K176" s="167" t="s">
        <v>805</v>
      </c>
      <c r="M176" s="155" t="s">
        <v>807</v>
      </c>
      <c r="N176" s="168" t="s">
        <v>413</v>
      </c>
      <c r="O176" s="154" t="str">
        <f t="shared" si="2"/>
        <v>№1/117</v>
      </c>
      <c r="P176" s="154" t="s">
        <v>805</v>
      </c>
      <c r="Q176" s="154" t="s">
        <v>965</v>
      </c>
    </row>
    <row r="177" spans="1:17" ht="12" customHeight="1" x14ac:dyDescent="0.25">
      <c r="A177" s="162" t="s">
        <v>241</v>
      </c>
      <c r="B177" s="162" t="s">
        <v>239</v>
      </c>
      <c r="C177" s="163" t="s">
        <v>1453</v>
      </c>
      <c r="D177" s="164">
        <v>1</v>
      </c>
      <c r="E177" s="164">
        <v>3</v>
      </c>
      <c r="F177" s="165" t="s">
        <v>417</v>
      </c>
      <c r="G177" s="160" t="s">
        <v>805</v>
      </c>
      <c r="J177" s="166" t="s">
        <v>966</v>
      </c>
      <c r="K177" s="167" t="s">
        <v>805</v>
      </c>
      <c r="M177" s="155" t="s">
        <v>807</v>
      </c>
      <c r="N177" s="168" t="s">
        <v>417</v>
      </c>
      <c r="O177" s="154" t="str">
        <f t="shared" si="2"/>
        <v>№1/124</v>
      </c>
      <c r="P177" s="154" t="s">
        <v>805</v>
      </c>
      <c r="Q177" s="154" t="s">
        <v>966</v>
      </c>
    </row>
    <row r="178" spans="1:17" ht="12" customHeight="1" x14ac:dyDescent="0.25">
      <c r="A178" s="162" t="s">
        <v>241</v>
      </c>
      <c r="B178" s="162" t="s">
        <v>258</v>
      </c>
      <c r="C178" s="163" t="s">
        <v>1457</v>
      </c>
      <c r="D178" s="164">
        <v>2</v>
      </c>
      <c r="E178" s="164">
        <v>1</v>
      </c>
      <c r="F178" s="165" t="s">
        <v>419</v>
      </c>
      <c r="G178" s="160" t="s">
        <v>805</v>
      </c>
      <c r="J178" s="166" t="s">
        <v>967</v>
      </c>
      <c r="K178" s="167" t="s">
        <v>805</v>
      </c>
      <c r="M178" s="155" t="s">
        <v>807</v>
      </c>
      <c r="N178" s="168" t="s">
        <v>419</v>
      </c>
      <c r="O178" s="154" t="str">
        <f t="shared" si="2"/>
        <v>№1/446</v>
      </c>
      <c r="P178" s="154" t="s">
        <v>805</v>
      </c>
      <c r="Q178" s="154" t="s">
        <v>967</v>
      </c>
    </row>
    <row r="179" spans="1:17" ht="12" customHeight="1" x14ac:dyDescent="0.25">
      <c r="A179" s="162" t="s">
        <v>263</v>
      </c>
      <c r="B179" s="162" t="s">
        <v>204</v>
      </c>
      <c r="C179" s="163" t="s">
        <v>1462</v>
      </c>
      <c r="D179" s="164">
        <v>2</v>
      </c>
      <c r="E179" s="164">
        <v>1</v>
      </c>
      <c r="F179" s="165" t="s">
        <v>424</v>
      </c>
      <c r="G179" s="160" t="s">
        <v>805</v>
      </c>
      <c r="J179" s="166" t="s">
        <v>968</v>
      </c>
      <c r="K179" s="167" t="s">
        <v>805</v>
      </c>
      <c r="M179" s="155" t="s">
        <v>807</v>
      </c>
      <c r="N179" s="168" t="s">
        <v>424</v>
      </c>
      <c r="O179" s="154" t="str">
        <f t="shared" si="2"/>
        <v>№1/127</v>
      </c>
      <c r="P179" s="154" t="s">
        <v>805</v>
      </c>
      <c r="Q179" s="154" t="s">
        <v>968</v>
      </c>
    </row>
    <row r="180" spans="1:17" ht="12" customHeight="1" x14ac:dyDescent="0.25">
      <c r="A180" s="162" t="s">
        <v>263</v>
      </c>
      <c r="B180" s="162" t="s">
        <v>176</v>
      </c>
      <c r="C180" s="163" t="s">
        <v>1463</v>
      </c>
      <c r="D180" s="164">
        <v>2</v>
      </c>
      <c r="E180" s="164">
        <v>1</v>
      </c>
      <c r="F180" s="165" t="s">
        <v>425</v>
      </c>
      <c r="G180" s="160" t="s">
        <v>805</v>
      </c>
      <c r="J180" s="166" t="s">
        <v>969</v>
      </c>
      <c r="K180" s="167" t="s">
        <v>805</v>
      </c>
      <c r="M180" s="155" t="s">
        <v>807</v>
      </c>
      <c r="N180" s="168" t="s">
        <v>425</v>
      </c>
      <c r="O180" s="154" t="str">
        <f t="shared" si="2"/>
        <v>№1/128</v>
      </c>
      <c r="P180" s="154" t="s">
        <v>805</v>
      </c>
      <c r="Q180" s="154" t="s">
        <v>969</v>
      </c>
    </row>
    <row r="181" spans="1:17" ht="12" customHeight="1" x14ac:dyDescent="0.25">
      <c r="A181" s="162" t="s">
        <v>263</v>
      </c>
      <c r="B181" s="162" t="s">
        <v>177</v>
      </c>
      <c r="C181" s="163" t="s">
        <v>1464</v>
      </c>
      <c r="D181" s="164">
        <v>2</v>
      </c>
      <c r="E181" s="164">
        <v>1</v>
      </c>
      <c r="F181" s="165" t="s">
        <v>426</v>
      </c>
      <c r="G181" s="160" t="s">
        <v>805</v>
      </c>
      <c r="J181" s="166" t="s">
        <v>970</v>
      </c>
      <c r="K181" s="167" t="s">
        <v>805</v>
      </c>
      <c r="M181" s="155" t="s">
        <v>807</v>
      </c>
      <c r="N181" s="168" t="s">
        <v>426</v>
      </c>
      <c r="O181" s="154" t="str">
        <f t="shared" si="2"/>
        <v>№1/129</v>
      </c>
      <c r="P181" s="154" t="s">
        <v>805</v>
      </c>
      <c r="Q181" s="154" t="s">
        <v>970</v>
      </c>
    </row>
    <row r="182" spans="1:17" ht="12" customHeight="1" x14ac:dyDescent="0.25">
      <c r="A182" s="162" t="s">
        <v>263</v>
      </c>
      <c r="B182" s="162" t="s">
        <v>112</v>
      </c>
      <c r="C182" s="163" t="s">
        <v>1465</v>
      </c>
      <c r="D182" s="164">
        <v>2</v>
      </c>
      <c r="E182" s="164">
        <v>2</v>
      </c>
      <c r="F182" s="165" t="s">
        <v>356</v>
      </c>
      <c r="G182" s="160" t="s">
        <v>805</v>
      </c>
      <c r="J182" s="166" t="s">
        <v>971</v>
      </c>
      <c r="K182" s="167" t="s">
        <v>805</v>
      </c>
      <c r="M182" s="155" t="s">
        <v>807</v>
      </c>
      <c r="N182" s="168" t="s">
        <v>356</v>
      </c>
      <c r="O182" s="154" t="str">
        <f t="shared" si="2"/>
        <v>№1/130</v>
      </c>
      <c r="P182" s="154" t="s">
        <v>805</v>
      </c>
      <c r="Q182" s="154" t="s">
        <v>971</v>
      </c>
    </row>
    <row r="183" spans="1:17" ht="12" customHeight="1" x14ac:dyDescent="0.25">
      <c r="A183" s="162" t="s">
        <v>263</v>
      </c>
      <c r="B183" s="162" t="s">
        <v>172</v>
      </c>
      <c r="C183" s="163" t="s">
        <v>1467</v>
      </c>
      <c r="D183" s="164">
        <v>2</v>
      </c>
      <c r="E183" s="164">
        <v>1</v>
      </c>
      <c r="F183" s="165" t="s">
        <v>357</v>
      </c>
      <c r="G183" s="160" t="s">
        <v>805</v>
      </c>
      <c r="J183" s="166" t="s">
        <v>972</v>
      </c>
      <c r="K183" s="167" t="s">
        <v>805</v>
      </c>
      <c r="M183" s="155" t="s">
        <v>807</v>
      </c>
      <c r="N183" s="168" t="s">
        <v>357</v>
      </c>
      <c r="O183" s="154" t="str">
        <f t="shared" si="2"/>
        <v>№1/132</v>
      </c>
      <c r="P183" s="154" t="s">
        <v>805</v>
      </c>
      <c r="Q183" s="154" t="s">
        <v>972</v>
      </c>
    </row>
    <row r="184" spans="1:17" ht="12" customHeight="1" x14ac:dyDescent="0.25">
      <c r="A184" s="162" t="s">
        <v>263</v>
      </c>
      <c r="B184" s="162" t="s">
        <v>212</v>
      </c>
      <c r="C184" s="163" t="s">
        <v>1468</v>
      </c>
      <c r="D184" s="164">
        <v>2</v>
      </c>
      <c r="E184" s="164">
        <v>1</v>
      </c>
      <c r="F184" s="165" t="s">
        <v>428</v>
      </c>
      <c r="G184" s="160" t="s">
        <v>805</v>
      </c>
      <c r="J184" s="166" t="s">
        <v>973</v>
      </c>
      <c r="K184" s="167" t="s">
        <v>805</v>
      </c>
      <c r="M184" s="155" t="s">
        <v>807</v>
      </c>
      <c r="N184" s="168" t="s">
        <v>428</v>
      </c>
      <c r="O184" s="154" t="str">
        <f t="shared" si="2"/>
        <v>№1/133</v>
      </c>
      <c r="P184" s="154" t="s">
        <v>805</v>
      </c>
      <c r="Q184" s="154" t="s">
        <v>973</v>
      </c>
    </row>
    <row r="185" spans="1:17" ht="12" customHeight="1" x14ac:dyDescent="0.25">
      <c r="A185" s="162" t="s">
        <v>263</v>
      </c>
      <c r="B185" s="162" t="s">
        <v>106</v>
      </c>
      <c r="C185" s="163" t="s">
        <v>1466</v>
      </c>
      <c r="D185" s="164">
        <v>2</v>
      </c>
      <c r="E185" s="164">
        <v>1</v>
      </c>
      <c r="F185" s="165" t="s">
        <v>427</v>
      </c>
      <c r="G185" s="160" t="s">
        <v>805</v>
      </c>
      <c r="J185" s="166" t="s">
        <v>974</v>
      </c>
      <c r="K185" s="167" t="s">
        <v>805</v>
      </c>
      <c r="M185" s="155" t="s">
        <v>807</v>
      </c>
      <c r="N185" s="168" t="s">
        <v>427</v>
      </c>
      <c r="O185" s="154" t="str">
        <f t="shared" si="2"/>
        <v>№1/131</v>
      </c>
      <c r="P185" s="154" t="s">
        <v>805</v>
      </c>
      <c r="Q185" s="154" t="s">
        <v>974</v>
      </c>
    </row>
    <row r="186" spans="1:17" ht="12" customHeight="1" x14ac:dyDescent="0.25">
      <c r="A186" s="162" t="s">
        <v>264</v>
      </c>
      <c r="B186" s="162" t="s">
        <v>191</v>
      </c>
      <c r="C186" s="163" t="s">
        <v>1469</v>
      </c>
      <c r="D186" s="164">
        <v>1</v>
      </c>
      <c r="E186" s="164">
        <v>0</v>
      </c>
      <c r="F186" s="165" t="s">
        <v>358</v>
      </c>
      <c r="G186" s="160" t="s">
        <v>805</v>
      </c>
      <c r="J186" s="166" t="s">
        <v>975</v>
      </c>
      <c r="K186" s="167" t="s">
        <v>805</v>
      </c>
      <c r="M186" s="155" t="s">
        <v>807</v>
      </c>
      <c r="N186" s="168" t="s">
        <v>358</v>
      </c>
      <c r="O186" s="154" t="str">
        <f t="shared" si="2"/>
        <v>№1/134</v>
      </c>
      <c r="P186" s="154" t="s">
        <v>805</v>
      </c>
      <c r="Q186" s="154" t="s">
        <v>975</v>
      </c>
    </row>
    <row r="187" spans="1:17" ht="12" customHeight="1" x14ac:dyDescent="0.25">
      <c r="A187" s="162" t="s">
        <v>265</v>
      </c>
      <c r="B187" s="162" t="s">
        <v>215</v>
      </c>
      <c r="C187" s="163" t="s">
        <v>1470</v>
      </c>
      <c r="D187" s="164">
        <v>2</v>
      </c>
      <c r="E187" s="164">
        <v>0</v>
      </c>
      <c r="F187" s="165" t="s">
        <v>429</v>
      </c>
      <c r="G187" s="160" t="s">
        <v>805</v>
      </c>
      <c r="J187" s="166" t="s">
        <v>976</v>
      </c>
      <c r="K187" s="167" t="s">
        <v>805</v>
      </c>
      <c r="M187" s="155" t="s">
        <v>807</v>
      </c>
      <c r="N187" s="168" t="s">
        <v>429</v>
      </c>
      <c r="O187" s="154" t="str">
        <f t="shared" si="2"/>
        <v>№1/135</v>
      </c>
      <c r="P187" s="154" t="s">
        <v>805</v>
      </c>
      <c r="Q187" s="154" t="s">
        <v>976</v>
      </c>
    </row>
    <row r="188" spans="1:17" ht="12" customHeight="1" x14ac:dyDescent="0.25">
      <c r="A188" s="162" t="s">
        <v>266</v>
      </c>
      <c r="B188" s="162" t="s">
        <v>196</v>
      </c>
      <c r="C188" s="163" t="s">
        <v>1865</v>
      </c>
      <c r="D188" s="164">
        <v>1</v>
      </c>
      <c r="E188" s="164">
        <v>3</v>
      </c>
      <c r="F188" s="165" t="s">
        <v>359</v>
      </c>
      <c r="G188" s="160" t="s">
        <v>805</v>
      </c>
      <c r="J188" s="166" t="s">
        <v>977</v>
      </c>
      <c r="K188" s="167" t="s">
        <v>805</v>
      </c>
      <c r="M188" s="155" t="s">
        <v>807</v>
      </c>
      <c r="N188" s="168" t="s">
        <v>359</v>
      </c>
      <c r="O188" s="154" t="str">
        <f t="shared" si="2"/>
        <v>№1/136</v>
      </c>
      <c r="P188" s="154" t="s">
        <v>805</v>
      </c>
      <c r="Q188" s="154" t="s">
        <v>977</v>
      </c>
    </row>
    <row r="189" spans="1:17" ht="12" customHeight="1" x14ac:dyDescent="0.25">
      <c r="A189" s="162" t="s">
        <v>266</v>
      </c>
      <c r="B189" s="162" t="s">
        <v>174</v>
      </c>
      <c r="C189" s="163" t="s">
        <v>1866</v>
      </c>
      <c r="D189" s="164">
        <v>1</v>
      </c>
      <c r="E189" s="164">
        <v>3</v>
      </c>
      <c r="F189" s="165" t="s">
        <v>430</v>
      </c>
      <c r="G189" s="160" t="s">
        <v>805</v>
      </c>
      <c r="J189" s="166" t="s">
        <v>978</v>
      </c>
      <c r="K189" s="167" t="s">
        <v>805</v>
      </c>
      <c r="M189" s="155" t="s">
        <v>807</v>
      </c>
      <c r="N189" s="168" t="s">
        <v>430</v>
      </c>
      <c r="O189" s="154" t="str">
        <f t="shared" si="2"/>
        <v>№1/137</v>
      </c>
      <c r="P189" s="154" t="s">
        <v>805</v>
      </c>
      <c r="Q189" s="154" t="s">
        <v>978</v>
      </c>
    </row>
    <row r="190" spans="1:17" ht="12" customHeight="1" x14ac:dyDescent="0.25">
      <c r="A190" s="162" t="s">
        <v>266</v>
      </c>
      <c r="B190" s="162" t="s">
        <v>208</v>
      </c>
      <c r="C190" s="163" t="s">
        <v>1867</v>
      </c>
      <c r="D190" s="164">
        <v>1</v>
      </c>
      <c r="E190" s="164">
        <v>3</v>
      </c>
      <c r="F190" s="165" t="s">
        <v>360</v>
      </c>
      <c r="G190" s="160" t="s">
        <v>805</v>
      </c>
      <c r="J190" s="166" t="s">
        <v>979</v>
      </c>
      <c r="K190" s="167" t="s">
        <v>805</v>
      </c>
      <c r="M190" s="155" t="s">
        <v>807</v>
      </c>
      <c r="N190" s="168" t="s">
        <v>360</v>
      </c>
      <c r="O190" s="154" t="str">
        <f t="shared" si="2"/>
        <v>№1/139</v>
      </c>
      <c r="P190" s="154" t="s">
        <v>805</v>
      </c>
      <c r="Q190" s="154" t="s">
        <v>979</v>
      </c>
    </row>
    <row r="191" spans="1:17" ht="12" customHeight="1" x14ac:dyDescent="0.25">
      <c r="A191" s="162" t="s">
        <v>266</v>
      </c>
      <c r="B191" s="162" t="s">
        <v>180</v>
      </c>
      <c r="C191" s="163" t="s">
        <v>1868</v>
      </c>
      <c r="D191" s="164">
        <v>1</v>
      </c>
      <c r="E191" s="164">
        <v>3</v>
      </c>
      <c r="F191" s="165" t="s">
        <v>361</v>
      </c>
      <c r="G191" s="160" t="s">
        <v>805</v>
      </c>
      <c r="J191" s="166" t="s">
        <v>980</v>
      </c>
      <c r="K191" s="167" t="s">
        <v>805</v>
      </c>
      <c r="M191" s="155" t="s">
        <v>807</v>
      </c>
      <c r="N191" s="168" t="s">
        <v>361</v>
      </c>
      <c r="O191" s="154" t="str">
        <f t="shared" si="2"/>
        <v>№1/140</v>
      </c>
      <c r="P191" s="154" t="s">
        <v>805</v>
      </c>
      <c r="Q191" s="154" t="s">
        <v>980</v>
      </c>
    </row>
    <row r="192" spans="1:17" ht="12" customHeight="1" x14ac:dyDescent="0.25">
      <c r="A192" s="162" t="s">
        <v>266</v>
      </c>
      <c r="B192" s="162" t="s">
        <v>244</v>
      </c>
      <c r="C192" s="163" t="s">
        <v>1869</v>
      </c>
      <c r="D192" s="164">
        <v>1</v>
      </c>
      <c r="E192" s="164">
        <v>0</v>
      </c>
      <c r="F192" s="165" t="s">
        <v>432</v>
      </c>
      <c r="G192" s="160" t="s">
        <v>805</v>
      </c>
      <c r="J192" s="166" t="s">
        <v>981</v>
      </c>
      <c r="K192" s="167" t="s">
        <v>805</v>
      </c>
      <c r="M192" s="155" t="s">
        <v>807</v>
      </c>
      <c r="N192" s="168" t="s">
        <v>432</v>
      </c>
      <c r="O192" s="154" t="str">
        <f t="shared" si="2"/>
        <v>№1/141</v>
      </c>
      <c r="P192" s="154" t="s">
        <v>805</v>
      </c>
      <c r="Q192" s="154" t="s">
        <v>981</v>
      </c>
    </row>
    <row r="193" spans="1:17" ht="12" customHeight="1" x14ac:dyDescent="0.25">
      <c r="A193" s="162" t="s">
        <v>266</v>
      </c>
      <c r="B193" s="162" t="s">
        <v>191</v>
      </c>
      <c r="C193" s="163" t="s">
        <v>1870</v>
      </c>
      <c r="D193" s="164">
        <v>1</v>
      </c>
      <c r="E193" s="164">
        <v>0</v>
      </c>
      <c r="F193" s="165" t="s">
        <v>362</v>
      </c>
      <c r="G193" s="160" t="s">
        <v>805</v>
      </c>
      <c r="J193" s="166" t="s">
        <v>982</v>
      </c>
      <c r="K193" s="167" t="s">
        <v>805</v>
      </c>
      <c r="M193" s="155" t="s">
        <v>807</v>
      </c>
      <c r="N193" s="168" t="s">
        <v>362</v>
      </c>
      <c r="O193" s="154" t="str">
        <f t="shared" si="2"/>
        <v>№1/142</v>
      </c>
      <c r="P193" s="154" t="s">
        <v>805</v>
      </c>
      <c r="Q193" s="154" t="s">
        <v>982</v>
      </c>
    </row>
    <row r="194" spans="1:17" ht="12" customHeight="1" x14ac:dyDescent="0.25">
      <c r="A194" s="162" t="s">
        <v>266</v>
      </c>
      <c r="B194" s="162" t="s">
        <v>109</v>
      </c>
      <c r="C194" s="163" t="s">
        <v>1871</v>
      </c>
      <c r="D194" s="164">
        <v>1</v>
      </c>
      <c r="E194" s="164">
        <v>0</v>
      </c>
      <c r="F194" s="165" t="s">
        <v>434</v>
      </c>
      <c r="G194" s="160" t="s">
        <v>805</v>
      </c>
      <c r="J194" s="166" t="s">
        <v>983</v>
      </c>
      <c r="K194" s="167" t="s">
        <v>805</v>
      </c>
      <c r="M194" s="155" t="s">
        <v>807</v>
      </c>
      <c r="N194" s="168" t="s">
        <v>434</v>
      </c>
      <c r="O194" s="154" t="str">
        <f t="shared" si="2"/>
        <v>№1/144</v>
      </c>
      <c r="P194" s="154" t="s">
        <v>805</v>
      </c>
      <c r="Q194" s="154" t="s">
        <v>983</v>
      </c>
    </row>
    <row r="195" spans="1:17" ht="12" customHeight="1" x14ac:dyDescent="0.25">
      <c r="A195" s="162" t="s">
        <v>266</v>
      </c>
      <c r="B195" s="162" t="s">
        <v>106</v>
      </c>
      <c r="C195" s="163" t="s">
        <v>1872</v>
      </c>
      <c r="D195" s="164">
        <v>1</v>
      </c>
      <c r="E195" s="164">
        <v>0</v>
      </c>
      <c r="F195" s="165" t="s">
        <v>363</v>
      </c>
      <c r="G195" s="160" t="s">
        <v>805</v>
      </c>
      <c r="J195" s="166" t="s">
        <v>984</v>
      </c>
      <c r="K195" s="167" t="s">
        <v>805</v>
      </c>
      <c r="M195" s="155" t="s">
        <v>807</v>
      </c>
      <c r="N195" s="168" t="s">
        <v>363</v>
      </c>
      <c r="O195" s="154" t="str">
        <f t="shared" si="2"/>
        <v>№1/145</v>
      </c>
      <c r="P195" s="154" t="s">
        <v>805</v>
      </c>
      <c r="Q195" s="154" t="s">
        <v>984</v>
      </c>
    </row>
    <row r="196" spans="1:17" ht="12" customHeight="1" x14ac:dyDescent="0.25">
      <c r="A196" s="162" t="s">
        <v>266</v>
      </c>
      <c r="B196" s="162" t="s">
        <v>267</v>
      </c>
      <c r="C196" s="163" t="s">
        <v>1873</v>
      </c>
      <c r="D196" s="164">
        <v>1</v>
      </c>
      <c r="E196" s="164">
        <v>0</v>
      </c>
      <c r="F196" s="165" t="s">
        <v>435</v>
      </c>
      <c r="G196" s="160" t="s">
        <v>805</v>
      </c>
      <c r="J196" s="166" t="s">
        <v>985</v>
      </c>
      <c r="K196" s="167" t="s">
        <v>805</v>
      </c>
      <c r="M196" s="155" t="s">
        <v>807</v>
      </c>
      <c r="N196" s="168" t="s">
        <v>435</v>
      </c>
      <c r="O196" s="154" t="str">
        <f t="shared" ref="O196:O259" si="3">CONCATENATE(M196,N196)</f>
        <v>№1/146</v>
      </c>
      <c r="P196" s="154" t="s">
        <v>805</v>
      </c>
      <c r="Q196" s="154" t="s">
        <v>985</v>
      </c>
    </row>
    <row r="197" spans="1:17" ht="12" customHeight="1" x14ac:dyDescent="0.25">
      <c r="A197" s="162" t="s">
        <v>266</v>
      </c>
      <c r="B197" s="162" t="s">
        <v>268</v>
      </c>
      <c r="C197" s="163" t="s">
        <v>1874</v>
      </c>
      <c r="D197" s="164">
        <v>1</v>
      </c>
      <c r="E197" s="164">
        <v>2</v>
      </c>
      <c r="F197" s="165" t="s">
        <v>436</v>
      </c>
      <c r="G197" s="160" t="s">
        <v>805</v>
      </c>
      <c r="J197" s="166" t="s">
        <v>986</v>
      </c>
      <c r="K197" s="167" t="s">
        <v>805</v>
      </c>
      <c r="M197" s="155" t="s">
        <v>807</v>
      </c>
      <c r="N197" s="168" t="s">
        <v>436</v>
      </c>
      <c r="O197" s="154" t="str">
        <f t="shared" si="3"/>
        <v>№1/147</v>
      </c>
      <c r="P197" s="154" t="s">
        <v>805</v>
      </c>
      <c r="Q197" s="154" t="s">
        <v>986</v>
      </c>
    </row>
    <row r="198" spans="1:17" ht="12" customHeight="1" x14ac:dyDescent="0.25">
      <c r="A198" s="162" t="s">
        <v>266</v>
      </c>
      <c r="B198" s="162" t="s">
        <v>227</v>
      </c>
      <c r="C198" s="163" t="s">
        <v>1875</v>
      </c>
      <c r="D198" s="164">
        <v>1</v>
      </c>
      <c r="E198" s="164">
        <v>2</v>
      </c>
      <c r="F198" s="165" t="s">
        <v>431</v>
      </c>
      <c r="G198" s="160" t="s">
        <v>805</v>
      </c>
      <c r="J198" s="166" t="s">
        <v>987</v>
      </c>
      <c r="K198" s="167" t="s">
        <v>805</v>
      </c>
      <c r="M198" s="155" t="s">
        <v>807</v>
      </c>
      <c r="N198" s="168" t="s">
        <v>431</v>
      </c>
      <c r="O198" s="154" t="str">
        <f t="shared" si="3"/>
        <v>№1/138</v>
      </c>
      <c r="P198" s="154" t="s">
        <v>805</v>
      </c>
      <c r="Q198" s="154" t="s">
        <v>987</v>
      </c>
    </row>
    <row r="199" spans="1:17" ht="12" customHeight="1" x14ac:dyDescent="0.25">
      <c r="A199" s="162" t="s">
        <v>266</v>
      </c>
      <c r="B199" s="162" t="s">
        <v>221</v>
      </c>
      <c r="C199" s="163" t="s">
        <v>1876</v>
      </c>
      <c r="D199" s="164">
        <v>1</v>
      </c>
      <c r="E199" s="164">
        <v>2</v>
      </c>
      <c r="F199" s="165" t="s">
        <v>433</v>
      </c>
      <c r="G199" s="160" t="s">
        <v>805</v>
      </c>
      <c r="J199" s="166" t="s">
        <v>988</v>
      </c>
      <c r="K199" s="167" t="s">
        <v>805</v>
      </c>
      <c r="M199" s="155" t="s">
        <v>807</v>
      </c>
      <c r="N199" s="168" t="s">
        <v>433</v>
      </c>
      <c r="O199" s="154" t="str">
        <f t="shared" si="3"/>
        <v>№1/143</v>
      </c>
      <c r="P199" s="154" t="s">
        <v>805</v>
      </c>
      <c r="Q199" s="154" t="s">
        <v>988</v>
      </c>
    </row>
    <row r="200" spans="1:17" ht="12" customHeight="1" x14ac:dyDescent="0.25">
      <c r="A200" s="162" t="s">
        <v>269</v>
      </c>
      <c r="B200" s="162" t="s">
        <v>196</v>
      </c>
      <c r="C200" s="163" t="s">
        <v>1484</v>
      </c>
      <c r="D200" s="164">
        <v>1</v>
      </c>
      <c r="E200" s="164">
        <v>4</v>
      </c>
      <c r="F200" s="165" t="s">
        <v>439</v>
      </c>
      <c r="G200" s="160" t="s">
        <v>805</v>
      </c>
      <c r="J200" s="166" t="s">
        <v>989</v>
      </c>
      <c r="K200" s="167" t="s">
        <v>805</v>
      </c>
      <c r="M200" s="155" t="s">
        <v>807</v>
      </c>
      <c r="N200" s="168" t="s">
        <v>439</v>
      </c>
      <c r="O200" s="154" t="str">
        <f t="shared" si="3"/>
        <v>№1/150</v>
      </c>
      <c r="P200" s="154" t="s">
        <v>805</v>
      </c>
      <c r="Q200" s="154" t="s">
        <v>989</v>
      </c>
    </row>
    <row r="201" spans="1:17" ht="12" customHeight="1" x14ac:dyDescent="0.25">
      <c r="A201" s="162" t="s">
        <v>269</v>
      </c>
      <c r="B201" s="162" t="s">
        <v>198</v>
      </c>
      <c r="C201" s="163" t="s">
        <v>1485</v>
      </c>
      <c r="D201" s="164">
        <v>1</v>
      </c>
      <c r="E201" s="164">
        <v>3</v>
      </c>
      <c r="F201" s="165" t="s">
        <v>440</v>
      </c>
      <c r="G201" s="160" t="s">
        <v>805</v>
      </c>
      <c r="J201" s="166" t="s">
        <v>990</v>
      </c>
      <c r="K201" s="167" t="s">
        <v>805</v>
      </c>
      <c r="M201" s="155" t="s">
        <v>807</v>
      </c>
      <c r="N201" s="168" t="s">
        <v>440</v>
      </c>
      <c r="O201" s="154" t="str">
        <f t="shared" si="3"/>
        <v>№1/151</v>
      </c>
      <c r="P201" s="154" t="s">
        <v>805</v>
      </c>
      <c r="Q201" s="154" t="s">
        <v>990</v>
      </c>
    </row>
    <row r="202" spans="1:17" ht="12" customHeight="1" x14ac:dyDescent="0.25">
      <c r="A202" s="162" t="s">
        <v>269</v>
      </c>
      <c r="B202" s="162" t="s">
        <v>176</v>
      </c>
      <c r="C202" s="163" t="s">
        <v>1482</v>
      </c>
      <c r="D202" s="164">
        <v>1</v>
      </c>
      <c r="E202" s="164">
        <v>3</v>
      </c>
      <c r="F202" s="165" t="s">
        <v>437</v>
      </c>
      <c r="G202" s="160" t="s">
        <v>805</v>
      </c>
      <c r="J202" s="166" t="s">
        <v>991</v>
      </c>
      <c r="K202" s="167" t="s">
        <v>805</v>
      </c>
      <c r="M202" s="155" t="s">
        <v>807</v>
      </c>
      <c r="N202" s="168" t="s">
        <v>437</v>
      </c>
      <c r="O202" s="154" t="str">
        <f t="shared" si="3"/>
        <v>№1/148</v>
      </c>
      <c r="P202" s="154" t="s">
        <v>805</v>
      </c>
      <c r="Q202" s="154" t="s">
        <v>991</v>
      </c>
    </row>
    <row r="203" spans="1:17" ht="12" customHeight="1" x14ac:dyDescent="0.25">
      <c r="A203" s="162" t="s">
        <v>269</v>
      </c>
      <c r="B203" s="162" t="s">
        <v>177</v>
      </c>
      <c r="C203" s="163" t="s">
        <v>1483</v>
      </c>
      <c r="D203" s="164">
        <v>1</v>
      </c>
      <c r="E203" s="164">
        <v>3</v>
      </c>
      <c r="F203" s="165" t="s">
        <v>438</v>
      </c>
      <c r="G203" s="160" t="s">
        <v>805</v>
      </c>
      <c r="J203" s="166" t="s">
        <v>992</v>
      </c>
      <c r="K203" s="167" t="s">
        <v>805</v>
      </c>
      <c r="M203" s="155" t="s">
        <v>807</v>
      </c>
      <c r="N203" s="168" t="s">
        <v>438</v>
      </c>
      <c r="O203" s="154" t="str">
        <f t="shared" si="3"/>
        <v>№1/149</v>
      </c>
      <c r="P203" s="154" t="s">
        <v>805</v>
      </c>
      <c r="Q203" s="154" t="s">
        <v>992</v>
      </c>
    </row>
    <row r="204" spans="1:17" ht="12" customHeight="1" x14ac:dyDescent="0.25">
      <c r="A204" s="162" t="s">
        <v>270</v>
      </c>
      <c r="B204" s="162" t="s">
        <v>177</v>
      </c>
      <c r="C204" s="163" t="s">
        <v>1486</v>
      </c>
      <c r="D204" s="164">
        <v>2</v>
      </c>
      <c r="E204" s="164">
        <v>6</v>
      </c>
      <c r="F204" s="165" t="s">
        <v>364</v>
      </c>
      <c r="G204" s="160" t="s">
        <v>805</v>
      </c>
      <c r="J204" s="166" t="s">
        <v>993</v>
      </c>
      <c r="K204" s="167" t="s">
        <v>805</v>
      </c>
      <c r="M204" s="155" t="s">
        <v>807</v>
      </c>
      <c r="N204" s="168" t="s">
        <v>364</v>
      </c>
      <c r="O204" s="154" t="str">
        <f t="shared" si="3"/>
        <v>№1/152</v>
      </c>
      <c r="P204" s="154" t="s">
        <v>805</v>
      </c>
      <c r="Q204" s="154" t="s">
        <v>993</v>
      </c>
    </row>
    <row r="205" spans="1:17" ht="12" customHeight="1" x14ac:dyDescent="0.25">
      <c r="A205" s="162" t="s">
        <v>270</v>
      </c>
      <c r="B205" s="162" t="s">
        <v>229</v>
      </c>
      <c r="C205" s="163" t="s">
        <v>1487</v>
      </c>
      <c r="D205" s="164">
        <v>2</v>
      </c>
      <c r="E205" s="164">
        <v>4</v>
      </c>
      <c r="F205" s="165" t="s">
        <v>441</v>
      </c>
      <c r="G205" s="160" t="s">
        <v>805</v>
      </c>
      <c r="J205" s="166" t="s">
        <v>994</v>
      </c>
      <c r="K205" s="167" t="s">
        <v>805</v>
      </c>
      <c r="M205" s="155" t="s">
        <v>807</v>
      </c>
      <c r="N205" s="168" t="s">
        <v>441</v>
      </c>
      <c r="O205" s="154" t="str">
        <f t="shared" si="3"/>
        <v>№1/153</v>
      </c>
      <c r="P205" s="154" t="s">
        <v>805</v>
      </c>
      <c r="Q205" s="154" t="s">
        <v>994</v>
      </c>
    </row>
    <row r="206" spans="1:17" ht="12" customHeight="1" x14ac:dyDescent="0.25">
      <c r="A206" s="162" t="s">
        <v>270</v>
      </c>
      <c r="B206" s="162" t="s">
        <v>181</v>
      </c>
      <c r="C206" s="163" t="s">
        <v>1488</v>
      </c>
      <c r="D206" s="164">
        <v>2</v>
      </c>
      <c r="E206" s="164">
        <v>6</v>
      </c>
      <c r="F206" s="165" t="s">
        <v>442</v>
      </c>
      <c r="G206" s="160" t="s">
        <v>805</v>
      </c>
      <c r="J206" s="166" t="s">
        <v>995</v>
      </c>
      <c r="K206" s="167" t="s">
        <v>805</v>
      </c>
      <c r="M206" s="155" t="s">
        <v>807</v>
      </c>
      <c r="N206" s="168" t="s">
        <v>442</v>
      </c>
      <c r="O206" s="154" t="str">
        <f t="shared" si="3"/>
        <v>№1/154</v>
      </c>
      <c r="P206" s="154" t="s">
        <v>805</v>
      </c>
      <c r="Q206" s="154" t="s">
        <v>995</v>
      </c>
    </row>
    <row r="207" spans="1:17" ht="12" customHeight="1" x14ac:dyDescent="0.25">
      <c r="A207" s="162" t="s">
        <v>270</v>
      </c>
      <c r="B207" s="162" t="s">
        <v>182</v>
      </c>
      <c r="C207" s="163" t="s">
        <v>1489</v>
      </c>
      <c r="D207" s="164">
        <v>2</v>
      </c>
      <c r="E207" s="164">
        <v>4</v>
      </c>
      <c r="F207" s="165" t="s">
        <v>443</v>
      </c>
      <c r="G207" s="160" t="s">
        <v>805</v>
      </c>
      <c r="J207" s="166" t="s">
        <v>996</v>
      </c>
      <c r="K207" s="167" t="s">
        <v>805</v>
      </c>
      <c r="M207" s="155" t="s">
        <v>807</v>
      </c>
      <c r="N207" s="168" t="s">
        <v>443</v>
      </c>
      <c r="O207" s="154" t="str">
        <f t="shared" si="3"/>
        <v>№1/155</v>
      </c>
      <c r="P207" s="154" t="s">
        <v>805</v>
      </c>
      <c r="Q207" s="154" t="s">
        <v>996</v>
      </c>
    </row>
    <row r="208" spans="1:17" ht="12" customHeight="1" x14ac:dyDescent="0.25">
      <c r="A208" s="162" t="s">
        <v>270</v>
      </c>
      <c r="B208" s="162" t="s">
        <v>246</v>
      </c>
      <c r="C208" s="163" t="s">
        <v>1490</v>
      </c>
      <c r="D208" s="164">
        <v>2</v>
      </c>
      <c r="E208" s="164">
        <v>4</v>
      </c>
      <c r="F208" s="165" t="s">
        <v>444</v>
      </c>
      <c r="G208" s="160" t="s">
        <v>805</v>
      </c>
      <c r="J208" s="166" t="s">
        <v>997</v>
      </c>
      <c r="K208" s="167" t="s">
        <v>805</v>
      </c>
      <c r="M208" s="155" t="s">
        <v>807</v>
      </c>
      <c r="N208" s="168" t="s">
        <v>444</v>
      </c>
      <c r="O208" s="154" t="str">
        <f t="shared" si="3"/>
        <v>№1/156</v>
      </c>
      <c r="P208" s="154" t="s">
        <v>805</v>
      </c>
      <c r="Q208" s="154" t="s">
        <v>997</v>
      </c>
    </row>
    <row r="209" spans="1:17" ht="12" customHeight="1" x14ac:dyDescent="0.25">
      <c r="A209" s="162" t="s">
        <v>270</v>
      </c>
      <c r="B209" s="162" t="s">
        <v>247</v>
      </c>
      <c r="C209" s="163" t="s">
        <v>1491</v>
      </c>
      <c r="D209" s="164">
        <v>2</v>
      </c>
      <c r="E209" s="164">
        <v>4</v>
      </c>
      <c r="F209" s="165" t="s">
        <v>283</v>
      </c>
      <c r="G209" s="160" t="s">
        <v>805</v>
      </c>
      <c r="J209" s="166" t="s">
        <v>998</v>
      </c>
      <c r="K209" s="167" t="s">
        <v>805</v>
      </c>
      <c r="M209" s="155" t="s">
        <v>807</v>
      </c>
      <c r="N209" s="168" t="s">
        <v>283</v>
      </c>
      <c r="O209" s="154" t="str">
        <f t="shared" si="3"/>
        <v>№1/157</v>
      </c>
      <c r="P209" s="154" t="s">
        <v>805</v>
      </c>
      <c r="Q209" s="154" t="s">
        <v>998</v>
      </c>
    </row>
    <row r="210" spans="1:17" ht="12" customHeight="1" x14ac:dyDescent="0.25">
      <c r="A210" s="162" t="s">
        <v>270</v>
      </c>
      <c r="B210" s="162" t="s">
        <v>183</v>
      </c>
      <c r="C210" s="163" t="s">
        <v>1492</v>
      </c>
      <c r="D210" s="164">
        <v>2</v>
      </c>
      <c r="E210" s="164">
        <v>6</v>
      </c>
      <c r="F210" s="165" t="s">
        <v>445</v>
      </c>
      <c r="G210" s="160" t="s">
        <v>805</v>
      </c>
      <c r="J210" s="166" t="s">
        <v>999</v>
      </c>
      <c r="K210" s="167" t="s">
        <v>805</v>
      </c>
      <c r="M210" s="155" t="s">
        <v>807</v>
      </c>
      <c r="N210" s="168" t="s">
        <v>445</v>
      </c>
      <c r="O210" s="154" t="str">
        <f t="shared" si="3"/>
        <v>№1/158</v>
      </c>
      <c r="P210" s="154" t="s">
        <v>805</v>
      </c>
      <c r="Q210" s="154" t="s">
        <v>999</v>
      </c>
    </row>
    <row r="211" spans="1:17" ht="12" customHeight="1" x14ac:dyDescent="0.25">
      <c r="A211" s="162" t="s">
        <v>270</v>
      </c>
      <c r="B211" s="162" t="s">
        <v>184</v>
      </c>
      <c r="C211" s="163" t="s">
        <v>1494</v>
      </c>
      <c r="D211" s="164">
        <v>2</v>
      </c>
      <c r="E211" s="164">
        <v>6</v>
      </c>
      <c r="F211" s="165" t="s">
        <v>447</v>
      </c>
      <c r="G211" s="160" t="s">
        <v>805</v>
      </c>
      <c r="J211" s="166" t="s">
        <v>1000</v>
      </c>
      <c r="K211" s="167" t="s">
        <v>805</v>
      </c>
      <c r="M211" s="155" t="s">
        <v>807</v>
      </c>
      <c r="N211" s="168" t="s">
        <v>447</v>
      </c>
      <c r="O211" s="154" t="str">
        <f t="shared" si="3"/>
        <v>№1/160</v>
      </c>
      <c r="P211" s="154" t="s">
        <v>805</v>
      </c>
      <c r="Q211" s="154" t="s">
        <v>1000</v>
      </c>
    </row>
    <row r="212" spans="1:17" ht="12" customHeight="1" x14ac:dyDescent="0.25">
      <c r="A212" s="162" t="s">
        <v>270</v>
      </c>
      <c r="B212" s="162" t="s">
        <v>235</v>
      </c>
      <c r="C212" s="163" t="s">
        <v>1495</v>
      </c>
      <c r="D212" s="164">
        <v>2</v>
      </c>
      <c r="E212" s="164">
        <v>6</v>
      </c>
      <c r="F212" s="165" t="s">
        <v>448</v>
      </c>
      <c r="G212" s="160" t="s">
        <v>805</v>
      </c>
      <c r="J212" s="166" t="s">
        <v>1001</v>
      </c>
      <c r="K212" s="167" t="s">
        <v>805</v>
      </c>
      <c r="M212" s="155" t="s">
        <v>807</v>
      </c>
      <c r="N212" s="168" t="s">
        <v>448</v>
      </c>
      <c r="O212" s="154" t="str">
        <f t="shared" si="3"/>
        <v>№1/161</v>
      </c>
      <c r="P212" s="154" t="s">
        <v>805</v>
      </c>
      <c r="Q212" s="154" t="s">
        <v>1001</v>
      </c>
    </row>
    <row r="213" spans="1:17" ht="12" customHeight="1" x14ac:dyDescent="0.25">
      <c r="A213" s="162" t="s">
        <v>270</v>
      </c>
      <c r="B213" s="162" t="s">
        <v>237</v>
      </c>
      <c r="C213" s="163" t="s">
        <v>1496</v>
      </c>
      <c r="D213" s="164">
        <v>2</v>
      </c>
      <c r="E213" s="164">
        <v>6</v>
      </c>
      <c r="F213" s="165" t="s">
        <v>449</v>
      </c>
      <c r="G213" s="160" t="s">
        <v>805</v>
      </c>
      <c r="J213" s="166" t="s">
        <v>1002</v>
      </c>
      <c r="K213" s="167" t="s">
        <v>805</v>
      </c>
      <c r="M213" s="155" t="s">
        <v>807</v>
      </c>
      <c r="N213" s="168" t="s">
        <v>449</v>
      </c>
      <c r="O213" s="154" t="str">
        <f t="shared" si="3"/>
        <v>№1/162</v>
      </c>
      <c r="P213" s="154" t="s">
        <v>805</v>
      </c>
      <c r="Q213" s="154" t="s">
        <v>1002</v>
      </c>
    </row>
    <row r="214" spans="1:17" ht="12" customHeight="1" x14ac:dyDescent="0.25">
      <c r="A214" s="162" t="s">
        <v>270</v>
      </c>
      <c r="B214" s="162" t="s">
        <v>186</v>
      </c>
      <c r="C214" s="163" t="s">
        <v>1497</v>
      </c>
      <c r="D214" s="164">
        <v>2</v>
      </c>
      <c r="E214" s="164">
        <v>6</v>
      </c>
      <c r="F214" s="165" t="s">
        <v>450</v>
      </c>
      <c r="G214" s="160" t="s">
        <v>805</v>
      </c>
      <c r="J214" s="166" t="s">
        <v>1003</v>
      </c>
      <c r="K214" s="167" t="s">
        <v>805</v>
      </c>
      <c r="M214" s="155" t="s">
        <v>807</v>
      </c>
      <c r="N214" s="168" t="s">
        <v>450</v>
      </c>
      <c r="O214" s="154" t="str">
        <f t="shared" si="3"/>
        <v>№1/163</v>
      </c>
      <c r="P214" s="154" t="s">
        <v>805</v>
      </c>
      <c r="Q214" s="154" t="s">
        <v>1003</v>
      </c>
    </row>
    <row r="215" spans="1:17" ht="12" customHeight="1" x14ac:dyDescent="0.25">
      <c r="A215" s="162" t="s">
        <v>270</v>
      </c>
      <c r="B215" s="162" t="s">
        <v>272</v>
      </c>
      <c r="C215" s="163" t="s">
        <v>1877</v>
      </c>
      <c r="D215" s="164">
        <v>2</v>
      </c>
      <c r="E215" s="164">
        <v>4</v>
      </c>
      <c r="F215" s="165" t="s">
        <v>451</v>
      </c>
      <c r="G215" s="160" t="s">
        <v>805</v>
      </c>
      <c r="J215" s="166" t="s">
        <v>1004</v>
      </c>
      <c r="K215" s="167" t="s">
        <v>805</v>
      </c>
      <c r="M215" s="155" t="s">
        <v>807</v>
      </c>
      <c r="N215" s="168" t="s">
        <v>451</v>
      </c>
      <c r="O215" s="154" t="str">
        <f t="shared" si="3"/>
        <v>№1/164</v>
      </c>
      <c r="P215" s="154" t="s">
        <v>805</v>
      </c>
      <c r="Q215" s="154" t="s">
        <v>1004</v>
      </c>
    </row>
    <row r="216" spans="1:17" ht="12" customHeight="1" x14ac:dyDescent="0.25">
      <c r="A216" s="162" t="s">
        <v>270</v>
      </c>
      <c r="B216" s="162" t="s">
        <v>188</v>
      </c>
      <c r="C216" s="163" t="s">
        <v>1499</v>
      </c>
      <c r="D216" s="164">
        <v>2</v>
      </c>
      <c r="E216" s="164">
        <v>4</v>
      </c>
      <c r="F216" s="165" t="s">
        <v>452</v>
      </c>
      <c r="G216" s="160" t="s">
        <v>805</v>
      </c>
      <c r="J216" s="166" t="s">
        <v>1005</v>
      </c>
      <c r="K216" s="167" t="s">
        <v>805</v>
      </c>
      <c r="M216" s="155" t="s">
        <v>807</v>
      </c>
      <c r="N216" s="168" t="s">
        <v>452</v>
      </c>
      <c r="O216" s="154" t="str">
        <f t="shared" si="3"/>
        <v>№1/165</v>
      </c>
      <c r="P216" s="154" t="s">
        <v>805</v>
      </c>
      <c r="Q216" s="154" t="s">
        <v>1005</v>
      </c>
    </row>
    <row r="217" spans="1:17" ht="12" customHeight="1" x14ac:dyDescent="0.25">
      <c r="A217" s="162" t="s">
        <v>270</v>
      </c>
      <c r="B217" s="162" t="s">
        <v>271</v>
      </c>
      <c r="C217" s="163" t="s">
        <v>1878</v>
      </c>
      <c r="D217" s="164">
        <v>2</v>
      </c>
      <c r="E217" s="164">
        <v>1</v>
      </c>
      <c r="F217" s="165" t="s">
        <v>446</v>
      </c>
      <c r="G217" s="160" t="s">
        <v>805</v>
      </c>
      <c r="J217" s="166" t="s">
        <v>1006</v>
      </c>
      <c r="K217" s="167" t="s">
        <v>805</v>
      </c>
      <c r="M217" s="155" t="s">
        <v>807</v>
      </c>
      <c r="N217" s="168" t="s">
        <v>446</v>
      </c>
      <c r="O217" s="154" t="str">
        <f t="shared" si="3"/>
        <v>№1/159</v>
      </c>
      <c r="P217" s="154" t="s">
        <v>805</v>
      </c>
      <c r="Q217" s="154" t="s">
        <v>1006</v>
      </c>
    </row>
    <row r="218" spans="1:17" ht="12" customHeight="1" x14ac:dyDescent="0.25">
      <c r="A218" s="162" t="s">
        <v>273</v>
      </c>
      <c r="B218" s="162" t="s">
        <v>204</v>
      </c>
      <c r="C218" s="163" t="s">
        <v>1500</v>
      </c>
      <c r="D218" s="164">
        <v>1</v>
      </c>
      <c r="E218" s="164">
        <v>0</v>
      </c>
      <c r="F218" s="165" t="s">
        <v>453</v>
      </c>
      <c r="G218" s="160" t="s">
        <v>805</v>
      </c>
      <c r="J218" s="166" t="s">
        <v>1007</v>
      </c>
      <c r="K218" s="167" t="s">
        <v>805</v>
      </c>
      <c r="M218" s="155" t="s">
        <v>807</v>
      </c>
      <c r="N218" s="168" t="s">
        <v>453</v>
      </c>
      <c r="O218" s="154" t="str">
        <f t="shared" si="3"/>
        <v>№1/166</v>
      </c>
      <c r="P218" s="154" t="s">
        <v>805</v>
      </c>
      <c r="Q218" s="154" t="s">
        <v>1007</v>
      </c>
    </row>
    <row r="219" spans="1:17" ht="12" customHeight="1" x14ac:dyDescent="0.25">
      <c r="A219" s="162" t="s">
        <v>273</v>
      </c>
      <c r="B219" s="162" t="s">
        <v>176</v>
      </c>
      <c r="C219" s="163" t="s">
        <v>1879</v>
      </c>
      <c r="D219" s="164">
        <v>1</v>
      </c>
      <c r="E219" s="164">
        <v>0</v>
      </c>
      <c r="F219" s="165" t="s">
        <v>454</v>
      </c>
      <c r="G219" s="160" t="s">
        <v>805</v>
      </c>
      <c r="J219" s="166" t="s">
        <v>1008</v>
      </c>
      <c r="K219" s="167" t="s">
        <v>805</v>
      </c>
      <c r="M219" s="155" t="s">
        <v>807</v>
      </c>
      <c r="N219" s="168" t="s">
        <v>454</v>
      </c>
      <c r="O219" s="154" t="str">
        <f t="shared" si="3"/>
        <v>№1/167</v>
      </c>
      <c r="P219" s="154" t="s">
        <v>805</v>
      </c>
      <c r="Q219" s="154" t="s">
        <v>1008</v>
      </c>
    </row>
    <row r="220" spans="1:17" ht="12" customHeight="1" x14ac:dyDescent="0.25">
      <c r="A220" s="162" t="s">
        <v>273</v>
      </c>
      <c r="B220" s="162" t="s">
        <v>196</v>
      </c>
      <c r="C220" s="163" t="s">
        <v>1880</v>
      </c>
      <c r="D220" s="164">
        <v>1</v>
      </c>
      <c r="E220" s="164">
        <v>0</v>
      </c>
      <c r="F220" s="165" t="s">
        <v>455</v>
      </c>
      <c r="G220" s="160" t="s">
        <v>805</v>
      </c>
      <c r="J220" s="166" t="s">
        <v>1009</v>
      </c>
      <c r="K220" s="167" t="s">
        <v>805</v>
      </c>
      <c r="M220" s="155" t="s">
        <v>807</v>
      </c>
      <c r="N220" s="168" t="s">
        <v>455</v>
      </c>
      <c r="O220" s="154" t="str">
        <f t="shared" si="3"/>
        <v>№1/168</v>
      </c>
      <c r="P220" s="154" t="s">
        <v>805</v>
      </c>
      <c r="Q220" s="154" t="s">
        <v>1009</v>
      </c>
    </row>
    <row r="221" spans="1:17" ht="12" customHeight="1" x14ac:dyDescent="0.25">
      <c r="A221" s="162" t="s">
        <v>273</v>
      </c>
      <c r="B221" s="162" t="s">
        <v>216</v>
      </c>
      <c r="C221" s="163" t="s">
        <v>1881</v>
      </c>
      <c r="D221" s="164">
        <v>1</v>
      </c>
      <c r="E221" s="164">
        <v>0</v>
      </c>
      <c r="F221" s="165" t="s">
        <v>456</v>
      </c>
      <c r="G221" s="160" t="s">
        <v>805</v>
      </c>
      <c r="J221" s="166" t="s">
        <v>1010</v>
      </c>
      <c r="K221" s="167" t="s">
        <v>805</v>
      </c>
      <c r="M221" s="155" t="s">
        <v>807</v>
      </c>
      <c r="N221" s="168" t="s">
        <v>456</v>
      </c>
      <c r="O221" s="154" t="str">
        <f t="shared" si="3"/>
        <v>№1/169</v>
      </c>
      <c r="P221" s="154" t="s">
        <v>805</v>
      </c>
      <c r="Q221" s="154" t="s">
        <v>1010</v>
      </c>
    </row>
    <row r="222" spans="1:17" ht="12" customHeight="1" x14ac:dyDescent="0.25">
      <c r="A222" s="162" t="s">
        <v>273</v>
      </c>
      <c r="B222" s="162" t="s">
        <v>217</v>
      </c>
      <c r="C222" s="163" t="s">
        <v>1882</v>
      </c>
      <c r="D222" s="164">
        <v>1</v>
      </c>
      <c r="E222" s="164">
        <v>0</v>
      </c>
      <c r="F222" s="165" t="s">
        <v>457</v>
      </c>
      <c r="G222" s="160" t="s">
        <v>805</v>
      </c>
      <c r="J222" s="166" t="s">
        <v>1011</v>
      </c>
      <c r="K222" s="167" t="s">
        <v>805</v>
      </c>
      <c r="M222" s="155" t="s">
        <v>807</v>
      </c>
      <c r="N222" s="168" t="s">
        <v>457</v>
      </c>
      <c r="O222" s="154" t="str">
        <f t="shared" si="3"/>
        <v>№1/170</v>
      </c>
      <c r="P222" s="154" t="s">
        <v>805</v>
      </c>
      <c r="Q222" s="154" t="s">
        <v>1011</v>
      </c>
    </row>
    <row r="223" spans="1:17" ht="12" customHeight="1" x14ac:dyDescent="0.25">
      <c r="A223" s="162" t="s">
        <v>273</v>
      </c>
      <c r="B223" s="162" t="s">
        <v>218</v>
      </c>
      <c r="C223" s="163" t="s">
        <v>1883</v>
      </c>
      <c r="D223" s="164">
        <v>1</v>
      </c>
      <c r="E223" s="164">
        <v>0</v>
      </c>
      <c r="F223" s="165" t="s">
        <v>458</v>
      </c>
      <c r="G223" s="160" t="s">
        <v>805</v>
      </c>
      <c r="J223" s="166" t="s">
        <v>1012</v>
      </c>
      <c r="K223" s="167" t="s">
        <v>805</v>
      </c>
      <c r="M223" s="155" t="s">
        <v>807</v>
      </c>
      <c r="N223" s="168" t="s">
        <v>458</v>
      </c>
      <c r="O223" s="154" t="str">
        <f t="shared" si="3"/>
        <v>№1/171</v>
      </c>
      <c r="P223" s="154" t="s">
        <v>805</v>
      </c>
      <c r="Q223" s="154" t="s">
        <v>1012</v>
      </c>
    </row>
    <row r="224" spans="1:17" ht="12" customHeight="1" x14ac:dyDescent="0.25">
      <c r="A224" s="162" t="s">
        <v>273</v>
      </c>
      <c r="B224" s="162" t="s">
        <v>202</v>
      </c>
      <c r="C224" s="163" t="s">
        <v>1503</v>
      </c>
      <c r="D224" s="164">
        <v>1</v>
      </c>
      <c r="E224" s="164">
        <v>0</v>
      </c>
      <c r="F224" s="165" t="s">
        <v>459</v>
      </c>
      <c r="G224" s="160" t="s">
        <v>805</v>
      </c>
      <c r="J224" s="166" t="s">
        <v>1013</v>
      </c>
      <c r="K224" s="167" t="s">
        <v>805</v>
      </c>
      <c r="M224" s="155" t="s">
        <v>807</v>
      </c>
      <c r="N224" s="168" t="s">
        <v>459</v>
      </c>
      <c r="O224" s="154" t="str">
        <f t="shared" si="3"/>
        <v>№1/173</v>
      </c>
      <c r="P224" s="154" t="s">
        <v>805</v>
      </c>
      <c r="Q224" s="154" t="s">
        <v>1013</v>
      </c>
    </row>
    <row r="225" spans="1:17" ht="12" customHeight="1" x14ac:dyDescent="0.25">
      <c r="A225" s="162" t="s">
        <v>273</v>
      </c>
      <c r="B225" s="162" t="s">
        <v>243</v>
      </c>
      <c r="C225" s="163" t="s">
        <v>1504</v>
      </c>
      <c r="D225" s="164">
        <v>1</v>
      </c>
      <c r="E225" s="164">
        <v>0</v>
      </c>
      <c r="F225" s="165" t="s">
        <v>460</v>
      </c>
      <c r="G225" s="160" t="s">
        <v>805</v>
      </c>
      <c r="J225" s="166" t="s">
        <v>1014</v>
      </c>
      <c r="K225" s="167" t="s">
        <v>805</v>
      </c>
      <c r="M225" s="155" t="s">
        <v>807</v>
      </c>
      <c r="N225" s="168" t="s">
        <v>460</v>
      </c>
      <c r="O225" s="154" t="str">
        <f t="shared" si="3"/>
        <v>№1/174</v>
      </c>
      <c r="P225" s="154" t="s">
        <v>805</v>
      </c>
      <c r="Q225" s="154" t="s">
        <v>1014</v>
      </c>
    </row>
    <row r="226" spans="1:17" ht="12" customHeight="1" x14ac:dyDescent="0.25">
      <c r="A226" s="162" t="s">
        <v>273</v>
      </c>
      <c r="B226" s="162" t="s">
        <v>229</v>
      </c>
      <c r="C226" s="163" t="s">
        <v>1505</v>
      </c>
      <c r="D226" s="164">
        <v>1</v>
      </c>
      <c r="E226" s="164">
        <v>0</v>
      </c>
      <c r="F226" s="165" t="s">
        <v>461</v>
      </c>
      <c r="G226" s="160" t="s">
        <v>805</v>
      </c>
      <c r="J226" s="166" t="s">
        <v>1015</v>
      </c>
      <c r="K226" s="167" t="s">
        <v>805</v>
      </c>
      <c r="M226" s="155" t="s">
        <v>807</v>
      </c>
      <c r="N226" s="168" t="s">
        <v>461</v>
      </c>
      <c r="O226" s="154" t="str">
        <f t="shared" si="3"/>
        <v>№1/175</v>
      </c>
      <c r="P226" s="154" t="s">
        <v>805</v>
      </c>
      <c r="Q226" s="154" t="s">
        <v>1015</v>
      </c>
    </row>
    <row r="227" spans="1:17" ht="12" customHeight="1" x14ac:dyDescent="0.25">
      <c r="A227" s="162" t="s">
        <v>273</v>
      </c>
      <c r="B227" s="162" t="s">
        <v>274</v>
      </c>
      <c r="C227" s="163" t="s">
        <v>1884</v>
      </c>
      <c r="D227" s="164">
        <v>1</v>
      </c>
      <c r="E227" s="164">
        <v>0</v>
      </c>
      <c r="F227" s="165" t="s">
        <v>462</v>
      </c>
      <c r="G227" s="160" t="s">
        <v>805</v>
      </c>
      <c r="J227" s="166" t="s">
        <v>1016</v>
      </c>
      <c r="K227" s="167" t="s">
        <v>805</v>
      </c>
      <c r="M227" s="155" t="s">
        <v>807</v>
      </c>
      <c r="N227" s="168" t="s">
        <v>462</v>
      </c>
      <c r="O227" s="154" t="str">
        <f t="shared" si="3"/>
        <v>№1/176</v>
      </c>
      <c r="P227" s="154" t="s">
        <v>805</v>
      </c>
      <c r="Q227" s="154" t="s">
        <v>1016</v>
      </c>
    </row>
    <row r="228" spans="1:17" ht="12" customHeight="1" x14ac:dyDescent="0.25">
      <c r="A228" s="162" t="s">
        <v>273</v>
      </c>
      <c r="B228" s="162" t="s">
        <v>171</v>
      </c>
      <c r="C228" s="163" t="s">
        <v>1506</v>
      </c>
      <c r="D228" s="164">
        <v>1</v>
      </c>
      <c r="E228" s="164">
        <v>0</v>
      </c>
      <c r="F228" s="165" t="s">
        <v>463</v>
      </c>
      <c r="G228" s="160" t="s">
        <v>805</v>
      </c>
      <c r="J228" s="166" t="s">
        <v>1017</v>
      </c>
      <c r="K228" s="167" t="s">
        <v>805</v>
      </c>
      <c r="M228" s="155" t="s">
        <v>807</v>
      </c>
      <c r="N228" s="168" t="s">
        <v>463</v>
      </c>
      <c r="O228" s="154" t="str">
        <f t="shared" si="3"/>
        <v>№1/177</v>
      </c>
      <c r="P228" s="154" t="s">
        <v>805</v>
      </c>
      <c r="Q228" s="154" t="s">
        <v>1017</v>
      </c>
    </row>
    <row r="229" spans="1:17" ht="12" customHeight="1" x14ac:dyDescent="0.25">
      <c r="A229" s="162" t="s">
        <v>273</v>
      </c>
      <c r="B229" s="162" t="s">
        <v>181</v>
      </c>
      <c r="C229" s="163" t="s">
        <v>1507</v>
      </c>
      <c r="D229" s="164">
        <v>1</v>
      </c>
      <c r="E229" s="164">
        <v>0</v>
      </c>
      <c r="F229" s="165" t="s">
        <v>464</v>
      </c>
      <c r="G229" s="160" t="s">
        <v>805</v>
      </c>
      <c r="J229" s="166" t="s">
        <v>1018</v>
      </c>
      <c r="K229" s="167" t="s">
        <v>805</v>
      </c>
      <c r="M229" s="155" t="s">
        <v>807</v>
      </c>
      <c r="N229" s="168" t="s">
        <v>464</v>
      </c>
      <c r="O229" s="154" t="str">
        <f t="shared" si="3"/>
        <v>№1/178</v>
      </c>
      <c r="P229" s="154" t="s">
        <v>805</v>
      </c>
      <c r="Q229" s="154" t="s">
        <v>1018</v>
      </c>
    </row>
    <row r="230" spans="1:17" ht="12" customHeight="1" x14ac:dyDescent="0.25">
      <c r="A230" s="162" t="s">
        <v>273</v>
      </c>
      <c r="B230" s="162" t="s">
        <v>182</v>
      </c>
      <c r="C230" s="163" t="s">
        <v>1508</v>
      </c>
      <c r="D230" s="164">
        <v>1</v>
      </c>
      <c r="E230" s="164">
        <v>4</v>
      </c>
      <c r="F230" s="165" t="s">
        <v>465</v>
      </c>
      <c r="G230" s="160" t="s">
        <v>805</v>
      </c>
      <c r="J230" s="166" t="s">
        <v>1019</v>
      </c>
      <c r="K230" s="167" t="s">
        <v>805</v>
      </c>
      <c r="M230" s="155" t="s">
        <v>807</v>
      </c>
      <c r="N230" s="168" t="s">
        <v>465</v>
      </c>
      <c r="O230" s="154" t="str">
        <f t="shared" si="3"/>
        <v>№1/179</v>
      </c>
      <c r="P230" s="154" t="s">
        <v>805</v>
      </c>
      <c r="Q230" s="154" t="s">
        <v>1019</v>
      </c>
    </row>
    <row r="231" spans="1:17" ht="12" customHeight="1" x14ac:dyDescent="0.25">
      <c r="A231" s="162" t="s">
        <v>273</v>
      </c>
      <c r="B231" s="162" t="s">
        <v>248</v>
      </c>
      <c r="C231" s="163" t="s">
        <v>1885</v>
      </c>
      <c r="D231" s="164">
        <v>1</v>
      </c>
      <c r="E231" s="164">
        <v>2</v>
      </c>
      <c r="F231" s="165" t="s">
        <v>467</v>
      </c>
      <c r="G231" s="160" t="s">
        <v>805</v>
      </c>
      <c r="J231" s="166" t="s">
        <v>1020</v>
      </c>
      <c r="K231" s="167" t="s">
        <v>805</v>
      </c>
      <c r="M231" s="155" t="s">
        <v>807</v>
      </c>
      <c r="N231" s="168" t="s">
        <v>467</v>
      </c>
      <c r="O231" s="154" t="str">
        <f t="shared" si="3"/>
        <v>№1/181</v>
      </c>
      <c r="P231" s="154" t="s">
        <v>805</v>
      </c>
      <c r="Q231" s="154" t="s">
        <v>1020</v>
      </c>
    </row>
    <row r="232" spans="1:17" ht="12" customHeight="1" x14ac:dyDescent="0.25">
      <c r="A232" s="162" t="s">
        <v>273</v>
      </c>
      <c r="B232" s="162" t="s">
        <v>275</v>
      </c>
      <c r="C232" s="163" t="s">
        <v>1886</v>
      </c>
      <c r="D232" s="164">
        <v>1</v>
      </c>
      <c r="E232" s="164">
        <v>2</v>
      </c>
      <c r="F232" s="165" t="s">
        <v>468</v>
      </c>
      <c r="G232" s="160" t="s">
        <v>805</v>
      </c>
      <c r="J232" s="166" t="s">
        <v>1021</v>
      </c>
      <c r="K232" s="167" t="s">
        <v>805</v>
      </c>
      <c r="M232" s="155" t="s">
        <v>807</v>
      </c>
      <c r="N232" s="168" t="s">
        <v>468</v>
      </c>
      <c r="O232" s="154" t="str">
        <f t="shared" si="3"/>
        <v>№1/182</v>
      </c>
      <c r="P232" s="154" t="s">
        <v>805</v>
      </c>
      <c r="Q232" s="154" t="s">
        <v>1021</v>
      </c>
    </row>
    <row r="233" spans="1:17" ht="12" customHeight="1" x14ac:dyDescent="0.25">
      <c r="A233" s="162" t="s">
        <v>273</v>
      </c>
      <c r="B233" s="162" t="s">
        <v>109</v>
      </c>
      <c r="C233" s="163" t="s">
        <v>1512</v>
      </c>
      <c r="D233" s="164">
        <v>1</v>
      </c>
      <c r="E233" s="164">
        <v>0</v>
      </c>
      <c r="F233" s="165" t="s">
        <v>469</v>
      </c>
      <c r="G233" s="160" t="s">
        <v>805</v>
      </c>
      <c r="J233" s="166" t="s">
        <v>1022</v>
      </c>
      <c r="K233" s="167" t="s">
        <v>805</v>
      </c>
      <c r="M233" s="155" t="s">
        <v>807</v>
      </c>
      <c r="N233" s="168" t="s">
        <v>469</v>
      </c>
      <c r="O233" s="154" t="str">
        <f t="shared" si="3"/>
        <v>№1/183</v>
      </c>
      <c r="P233" s="154" t="s">
        <v>805</v>
      </c>
      <c r="Q233" s="154" t="s">
        <v>1022</v>
      </c>
    </row>
    <row r="234" spans="1:17" ht="12" customHeight="1" x14ac:dyDescent="0.25">
      <c r="A234" s="162" t="s">
        <v>273</v>
      </c>
      <c r="B234" s="162" t="s">
        <v>251</v>
      </c>
      <c r="C234" s="163" t="s">
        <v>1513</v>
      </c>
      <c r="D234" s="164">
        <v>1</v>
      </c>
      <c r="E234" s="164">
        <v>3</v>
      </c>
      <c r="F234" s="165" t="s">
        <v>470</v>
      </c>
      <c r="G234" s="160" t="s">
        <v>805</v>
      </c>
      <c r="J234" s="166" t="s">
        <v>1023</v>
      </c>
      <c r="K234" s="167" t="s">
        <v>805</v>
      </c>
      <c r="M234" s="155" t="s">
        <v>807</v>
      </c>
      <c r="N234" s="168" t="s">
        <v>470</v>
      </c>
      <c r="O234" s="154" t="str">
        <f t="shared" si="3"/>
        <v>№1/184</v>
      </c>
      <c r="P234" s="154" t="s">
        <v>805</v>
      </c>
      <c r="Q234" s="154" t="s">
        <v>1023</v>
      </c>
    </row>
    <row r="235" spans="1:17" ht="12" customHeight="1" x14ac:dyDescent="0.25">
      <c r="A235" s="162" t="s">
        <v>273</v>
      </c>
      <c r="B235" s="162" t="s">
        <v>212</v>
      </c>
      <c r="C235" s="163" t="s">
        <v>1887</v>
      </c>
      <c r="D235" s="164">
        <v>1</v>
      </c>
      <c r="E235" s="164">
        <v>0</v>
      </c>
      <c r="F235" s="165" t="s">
        <v>477</v>
      </c>
      <c r="G235" s="160" t="s">
        <v>805</v>
      </c>
      <c r="J235" s="166" t="s">
        <v>1024</v>
      </c>
      <c r="K235" s="167" t="s">
        <v>805</v>
      </c>
      <c r="M235" s="155" t="s">
        <v>807</v>
      </c>
      <c r="N235" s="168" t="s">
        <v>477</v>
      </c>
      <c r="O235" s="154" t="str">
        <f t="shared" si="3"/>
        <v>№1/191</v>
      </c>
      <c r="P235" s="154" t="s">
        <v>805</v>
      </c>
      <c r="Q235" s="154" t="s">
        <v>1024</v>
      </c>
    </row>
    <row r="236" spans="1:17" ht="12" customHeight="1" x14ac:dyDescent="0.25">
      <c r="A236" s="162" t="s">
        <v>273</v>
      </c>
      <c r="B236" s="162" t="s">
        <v>252</v>
      </c>
      <c r="C236" s="163" t="s">
        <v>1514</v>
      </c>
      <c r="D236" s="164">
        <v>1</v>
      </c>
      <c r="E236" s="164">
        <v>1</v>
      </c>
      <c r="F236" s="165" t="s">
        <v>471</v>
      </c>
      <c r="G236" s="160" t="s">
        <v>805</v>
      </c>
      <c r="J236" s="166" t="s">
        <v>1025</v>
      </c>
      <c r="K236" s="167" t="s">
        <v>805</v>
      </c>
      <c r="M236" s="155" t="s">
        <v>807</v>
      </c>
      <c r="N236" s="168" t="s">
        <v>471</v>
      </c>
      <c r="O236" s="154" t="str">
        <f t="shared" si="3"/>
        <v>№1/185</v>
      </c>
      <c r="P236" s="154" t="s">
        <v>805</v>
      </c>
      <c r="Q236" s="154" t="s">
        <v>1025</v>
      </c>
    </row>
    <row r="237" spans="1:17" ht="12" customHeight="1" x14ac:dyDescent="0.25">
      <c r="A237" s="162" t="s">
        <v>273</v>
      </c>
      <c r="B237" s="162" t="s">
        <v>186</v>
      </c>
      <c r="C237" s="163" t="s">
        <v>1515</v>
      </c>
      <c r="D237" s="164">
        <v>1</v>
      </c>
      <c r="E237" s="164">
        <v>1</v>
      </c>
      <c r="F237" s="165" t="s">
        <v>472</v>
      </c>
      <c r="G237" s="160" t="s">
        <v>805</v>
      </c>
      <c r="J237" s="166" t="s">
        <v>1026</v>
      </c>
      <c r="K237" s="167" t="s">
        <v>805</v>
      </c>
      <c r="M237" s="155" t="s">
        <v>807</v>
      </c>
      <c r="N237" s="168" t="s">
        <v>472</v>
      </c>
      <c r="O237" s="154" t="str">
        <f t="shared" si="3"/>
        <v>№1/186</v>
      </c>
      <c r="P237" s="154" t="s">
        <v>805</v>
      </c>
      <c r="Q237" s="154" t="s">
        <v>1026</v>
      </c>
    </row>
    <row r="238" spans="1:17" ht="12" customHeight="1" x14ac:dyDescent="0.25">
      <c r="A238" s="162" t="s">
        <v>273</v>
      </c>
      <c r="B238" s="162" t="s">
        <v>253</v>
      </c>
      <c r="C238" s="163" t="s">
        <v>1516</v>
      </c>
      <c r="D238" s="164">
        <v>1</v>
      </c>
      <c r="E238" s="164">
        <v>2</v>
      </c>
      <c r="F238" s="165" t="s">
        <v>473</v>
      </c>
      <c r="G238" s="160" t="s">
        <v>805</v>
      </c>
      <c r="J238" s="166" t="s">
        <v>1027</v>
      </c>
      <c r="K238" s="167" t="s">
        <v>805</v>
      </c>
      <c r="M238" s="155" t="s">
        <v>807</v>
      </c>
      <c r="N238" s="168" t="s">
        <v>473</v>
      </c>
      <c r="O238" s="154" t="str">
        <f t="shared" si="3"/>
        <v>№1/187</v>
      </c>
      <c r="P238" s="154" t="s">
        <v>805</v>
      </c>
      <c r="Q238" s="154" t="s">
        <v>1027</v>
      </c>
    </row>
    <row r="239" spans="1:17" ht="12" customHeight="1" x14ac:dyDescent="0.25">
      <c r="A239" s="162" t="s">
        <v>273</v>
      </c>
      <c r="B239" s="162" t="s">
        <v>188</v>
      </c>
      <c r="C239" s="163" t="s">
        <v>1517</v>
      </c>
      <c r="D239" s="164">
        <v>1</v>
      </c>
      <c r="E239" s="164">
        <v>1</v>
      </c>
      <c r="F239" s="165" t="s">
        <v>474</v>
      </c>
      <c r="G239" s="160" t="s">
        <v>805</v>
      </c>
      <c r="J239" s="166" t="s">
        <v>1028</v>
      </c>
      <c r="K239" s="167" t="s">
        <v>805</v>
      </c>
      <c r="M239" s="155" t="s">
        <v>807</v>
      </c>
      <c r="N239" s="168" t="s">
        <v>474</v>
      </c>
      <c r="O239" s="154" t="str">
        <f t="shared" si="3"/>
        <v>№1/188</v>
      </c>
      <c r="P239" s="154" t="s">
        <v>805</v>
      </c>
      <c r="Q239" s="154" t="s">
        <v>1028</v>
      </c>
    </row>
    <row r="240" spans="1:17" ht="12" customHeight="1" x14ac:dyDescent="0.25">
      <c r="A240" s="162" t="s">
        <v>273</v>
      </c>
      <c r="B240" s="162" t="s">
        <v>239</v>
      </c>
      <c r="C240" s="163" t="s">
        <v>1518</v>
      </c>
      <c r="D240" s="164">
        <v>1</v>
      </c>
      <c r="E240" s="164">
        <v>1</v>
      </c>
      <c r="F240" s="165" t="s">
        <v>475</v>
      </c>
      <c r="G240" s="160" t="s">
        <v>805</v>
      </c>
      <c r="J240" s="166" t="s">
        <v>1029</v>
      </c>
      <c r="K240" s="167" t="s">
        <v>805</v>
      </c>
      <c r="M240" s="155" t="s">
        <v>807</v>
      </c>
      <c r="N240" s="168" t="s">
        <v>475</v>
      </c>
      <c r="O240" s="154" t="str">
        <f t="shared" si="3"/>
        <v>№1/189</v>
      </c>
      <c r="P240" s="154" t="s">
        <v>805</v>
      </c>
      <c r="Q240" s="154" t="s">
        <v>1029</v>
      </c>
    </row>
    <row r="241" spans="1:17" ht="12" customHeight="1" x14ac:dyDescent="0.25">
      <c r="A241" s="162" t="s">
        <v>273</v>
      </c>
      <c r="B241" s="162" t="s">
        <v>240</v>
      </c>
      <c r="C241" s="163" t="s">
        <v>1519</v>
      </c>
      <c r="D241" s="164">
        <v>1</v>
      </c>
      <c r="E241" s="164">
        <v>1</v>
      </c>
      <c r="F241" s="165" t="s">
        <v>476</v>
      </c>
      <c r="G241" s="160" t="s">
        <v>805</v>
      </c>
      <c r="J241" s="166" t="s">
        <v>1030</v>
      </c>
      <c r="K241" s="167" t="s">
        <v>805</v>
      </c>
      <c r="M241" s="155" t="s">
        <v>807</v>
      </c>
      <c r="N241" s="168" t="s">
        <v>476</v>
      </c>
      <c r="O241" s="154" t="str">
        <f t="shared" si="3"/>
        <v>№1/190</v>
      </c>
      <c r="P241" s="154" t="s">
        <v>805</v>
      </c>
      <c r="Q241" s="154" t="s">
        <v>1030</v>
      </c>
    </row>
    <row r="242" spans="1:17" ht="12" customHeight="1" x14ac:dyDescent="0.25">
      <c r="A242" s="162" t="s">
        <v>273</v>
      </c>
      <c r="B242" s="162" t="s">
        <v>245</v>
      </c>
      <c r="C242" s="163" t="s">
        <v>1509</v>
      </c>
      <c r="D242" s="164">
        <v>1</v>
      </c>
      <c r="E242" s="164">
        <v>2</v>
      </c>
      <c r="F242" s="165" t="s">
        <v>466</v>
      </c>
      <c r="G242" s="160" t="s">
        <v>805</v>
      </c>
      <c r="J242" s="166" t="s">
        <v>1031</v>
      </c>
      <c r="K242" s="167" t="s">
        <v>805</v>
      </c>
      <c r="M242" s="155" t="s">
        <v>807</v>
      </c>
      <c r="N242" s="168" t="s">
        <v>466</v>
      </c>
      <c r="O242" s="154" t="str">
        <f t="shared" si="3"/>
        <v>№1/180</v>
      </c>
      <c r="P242" s="154" t="s">
        <v>805</v>
      </c>
      <c r="Q242" s="154" t="s">
        <v>1031</v>
      </c>
    </row>
    <row r="243" spans="1:17" ht="12" customHeight="1" x14ac:dyDescent="0.25">
      <c r="A243" s="162" t="s">
        <v>276</v>
      </c>
      <c r="B243" s="162" t="s">
        <v>277</v>
      </c>
      <c r="C243" s="163" t="s">
        <v>1520</v>
      </c>
      <c r="D243" s="164">
        <v>1</v>
      </c>
      <c r="E243" s="164">
        <v>0</v>
      </c>
      <c r="F243" s="165" t="s">
        <v>478</v>
      </c>
      <c r="G243" s="160" t="s">
        <v>805</v>
      </c>
      <c r="J243" s="166" t="s">
        <v>1032</v>
      </c>
      <c r="K243" s="167" t="s">
        <v>805</v>
      </c>
      <c r="M243" s="155" t="s">
        <v>807</v>
      </c>
      <c r="N243" s="168" t="s">
        <v>478</v>
      </c>
      <c r="O243" s="154" t="str">
        <f t="shared" si="3"/>
        <v>№1/192</v>
      </c>
      <c r="P243" s="154" t="s">
        <v>805</v>
      </c>
      <c r="Q243" s="154" t="s">
        <v>1032</v>
      </c>
    </row>
    <row r="244" spans="1:17" ht="12" customHeight="1" x14ac:dyDescent="0.25">
      <c r="A244" s="162" t="s">
        <v>276</v>
      </c>
      <c r="B244" s="162" t="s">
        <v>278</v>
      </c>
      <c r="C244" s="163" t="s">
        <v>1521</v>
      </c>
      <c r="D244" s="164">
        <v>1</v>
      </c>
      <c r="E244" s="164">
        <v>0</v>
      </c>
      <c r="F244" s="165" t="s">
        <v>479</v>
      </c>
      <c r="G244" s="160" t="s">
        <v>805</v>
      </c>
      <c r="J244" s="166" t="s">
        <v>1033</v>
      </c>
      <c r="K244" s="167" t="s">
        <v>805</v>
      </c>
      <c r="M244" s="155" t="s">
        <v>807</v>
      </c>
      <c r="N244" s="168" t="s">
        <v>479</v>
      </c>
      <c r="O244" s="154" t="str">
        <f t="shared" si="3"/>
        <v>№1/193</v>
      </c>
      <c r="P244" s="154" t="s">
        <v>805</v>
      </c>
      <c r="Q244" s="154" t="s">
        <v>1033</v>
      </c>
    </row>
    <row r="245" spans="1:17" ht="12" customHeight="1" x14ac:dyDescent="0.25">
      <c r="A245" s="162" t="s">
        <v>276</v>
      </c>
      <c r="B245" s="162" t="s">
        <v>272</v>
      </c>
      <c r="C245" s="163" t="s">
        <v>1888</v>
      </c>
      <c r="D245" s="164">
        <v>1</v>
      </c>
      <c r="E245" s="164">
        <v>4</v>
      </c>
      <c r="F245" s="165" t="s">
        <v>480</v>
      </c>
      <c r="G245" s="160" t="s">
        <v>805</v>
      </c>
      <c r="J245" s="166" t="s">
        <v>1034</v>
      </c>
      <c r="K245" s="167" t="s">
        <v>805</v>
      </c>
      <c r="M245" s="155" t="s">
        <v>807</v>
      </c>
      <c r="N245" s="168" t="s">
        <v>480</v>
      </c>
      <c r="O245" s="154" t="str">
        <f t="shared" si="3"/>
        <v>№1/194</v>
      </c>
      <c r="P245" s="154" t="s">
        <v>805</v>
      </c>
      <c r="Q245" s="154" t="s">
        <v>1034</v>
      </c>
    </row>
    <row r="246" spans="1:17" ht="12" customHeight="1" x14ac:dyDescent="0.25">
      <c r="A246" s="162" t="s">
        <v>276</v>
      </c>
      <c r="B246" s="162" t="s">
        <v>254</v>
      </c>
      <c r="C246" s="163" t="s">
        <v>1889</v>
      </c>
      <c r="D246" s="164">
        <v>1</v>
      </c>
      <c r="E246" s="164">
        <v>4</v>
      </c>
      <c r="F246" s="165" t="s">
        <v>481</v>
      </c>
      <c r="G246" s="160" t="s">
        <v>805</v>
      </c>
      <c r="J246" s="166" t="s">
        <v>1035</v>
      </c>
      <c r="K246" s="167" t="s">
        <v>805</v>
      </c>
      <c r="M246" s="155" t="s">
        <v>807</v>
      </c>
      <c r="N246" s="168" t="s">
        <v>481</v>
      </c>
      <c r="O246" s="154" t="str">
        <f t="shared" si="3"/>
        <v>№1/195</v>
      </c>
      <c r="P246" s="154" t="s">
        <v>805</v>
      </c>
      <c r="Q246" s="154" t="s">
        <v>1035</v>
      </c>
    </row>
    <row r="247" spans="1:17" ht="12" customHeight="1" x14ac:dyDescent="0.25">
      <c r="A247" s="162" t="s">
        <v>276</v>
      </c>
      <c r="B247" s="162" t="s">
        <v>108</v>
      </c>
      <c r="C247" s="163" t="s">
        <v>1524</v>
      </c>
      <c r="D247" s="164">
        <v>1</v>
      </c>
      <c r="E247" s="164">
        <v>4</v>
      </c>
      <c r="F247" s="165" t="s">
        <v>482</v>
      </c>
      <c r="G247" s="160" t="s">
        <v>805</v>
      </c>
      <c r="J247" s="166" t="s">
        <v>1036</v>
      </c>
      <c r="K247" s="167" t="s">
        <v>805</v>
      </c>
      <c r="M247" s="155" t="s">
        <v>807</v>
      </c>
      <c r="N247" s="168" t="s">
        <v>482</v>
      </c>
      <c r="O247" s="154" t="str">
        <f t="shared" si="3"/>
        <v>№1/196</v>
      </c>
      <c r="P247" s="154" t="s">
        <v>805</v>
      </c>
      <c r="Q247" s="154" t="s">
        <v>1036</v>
      </c>
    </row>
    <row r="248" spans="1:17" ht="12" customHeight="1" x14ac:dyDescent="0.25">
      <c r="A248" s="162" t="s">
        <v>279</v>
      </c>
      <c r="B248" s="162" t="s">
        <v>227</v>
      </c>
      <c r="C248" s="163" t="s">
        <v>1890</v>
      </c>
      <c r="D248" s="164">
        <v>1</v>
      </c>
      <c r="E248" s="164">
        <v>0</v>
      </c>
      <c r="F248" s="165" t="s">
        <v>483</v>
      </c>
      <c r="G248" s="160" t="s">
        <v>805</v>
      </c>
      <c r="J248" s="166" t="s">
        <v>1037</v>
      </c>
      <c r="K248" s="167" t="s">
        <v>805</v>
      </c>
      <c r="M248" s="155" t="s">
        <v>807</v>
      </c>
      <c r="N248" s="168" t="s">
        <v>483</v>
      </c>
      <c r="O248" s="154" t="str">
        <f t="shared" si="3"/>
        <v>№1/197</v>
      </c>
      <c r="P248" s="154" t="s">
        <v>805</v>
      </c>
      <c r="Q248" s="154" t="s">
        <v>1037</v>
      </c>
    </row>
    <row r="249" spans="1:17" ht="12" customHeight="1" x14ac:dyDescent="0.25">
      <c r="A249" s="162" t="s">
        <v>279</v>
      </c>
      <c r="B249" s="162" t="s">
        <v>202</v>
      </c>
      <c r="C249" s="163" t="s">
        <v>1891</v>
      </c>
      <c r="D249" s="164">
        <v>1</v>
      </c>
      <c r="E249" s="164">
        <v>0</v>
      </c>
      <c r="F249" s="165" t="s">
        <v>484</v>
      </c>
      <c r="G249" s="160" t="s">
        <v>805</v>
      </c>
      <c r="J249" s="166" t="s">
        <v>1038</v>
      </c>
      <c r="K249" s="167" t="s">
        <v>805</v>
      </c>
      <c r="M249" s="155" t="s">
        <v>807</v>
      </c>
      <c r="N249" s="168" t="s">
        <v>484</v>
      </c>
      <c r="O249" s="154" t="str">
        <f t="shared" si="3"/>
        <v>№1/198</v>
      </c>
      <c r="P249" s="154" t="s">
        <v>805</v>
      </c>
      <c r="Q249" s="154" t="s">
        <v>1038</v>
      </c>
    </row>
    <row r="250" spans="1:17" ht="12" customHeight="1" x14ac:dyDescent="0.25">
      <c r="A250" s="162" t="s">
        <v>280</v>
      </c>
      <c r="B250" s="162" t="s">
        <v>196</v>
      </c>
      <c r="C250" s="163" t="s">
        <v>1525</v>
      </c>
      <c r="D250" s="164">
        <v>1</v>
      </c>
      <c r="E250" s="164">
        <v>0</v>
      </c>
      <c r="F250" s="165" t="s">
        <v>485</v>
      </c>
      <c r="G250" s="160" t="s">
        <v>805</v>
      </c>
      <c r="J250" s="166" t="s">
        <v>1039</v>
      </c>
      <c r="K250" s="167" t="s">
        <v>805</v>
      </c>
      <c r="M250" s="155" t="s">
        <v>807</v>
      </c>
      <c r="N250" s="168" t="s">
        <v>485</v>
      </c>
      <c r="O250" s="154" t="str">
        <f t="shared" si="3"/>
        <v>№1/199</v>
      </c>
      <c r="P250" s="154" t="s">
        <v>805</v>
      </c>
      <c r="Q250" s="154" t="s">
        <v>1039</v>
      </c>
    </row>
    <row r="251" spans="1:17" ht="12" customHeight="1" x14ac:dyDescent="0.25">
      <c r="A251" s="162" t="s">
        <v>281</v>
      </c>
      <c r="B251" s="162" t="s">
        <v>282</v>
      </c>
      <c r="C251" s="163" t="s">
        <v>1892</v>
      </c>
      <c r="D251" s="164">
        <v>2</v>
      </c>
      <c r="E251" s="164">
        <v>0</v>
      </c>
      <c r="F251" s="165" t="s">
        <v>487</v>
      </c>
      <c r="G251" s="160" t="s">
        <v>805</v>
      </c>
      <c r="J251" s="166" t="s">
        <v>1040</v>
      </c>
      <c r="K251" s="167" t="s">
        <v>805</v>
      </c>
      <c r="M251" s="155" t="s">
        <v>807</v>
      </c>
      <c r="N251" s="168" t="s">
        <v>487</v>
      </c>
      <c r="O251" s="154" t="str">
        <f t="shared" si="3"/>
        <v>№1/201</v>
      </c>
      <c r="P251" s="154" t="s">
        <v>805</v>
      </c>
      <c r="Q251" s="154" t="s">
        <v>1040</v>
      </c>
    </row>
    <row r="252" spans="1:17" ht="12" customHeight="1" x14ac:dyDescent="0.25">
      <c r="A252" s="162" t="s">
        <v>281</v>
      </c>
      <c r="B252" s="162" t="s">
        <v>283</v>
      </c>
      <c r="C252" s="163" t="s">
        <v>1528</v>
      </c>
      <c r="D252" s="164">
        <v>2</v>
      </c>
      <c r="E252" s="164">
        <v>0</v>
      </c>
      <c r="F252" s="165" t="s">
        <v>488</v>
      </c>
      <c r="G252" s="160" t="s">
        <v>805</v>
      </c>
      <c r="J252" s="166" t="s">
        <v>1041</v>
      </c>
      <c r="K252" s="167" t="s">
        <v>805</v>
      </c>
      <c r="M252" s="155" t="s">
        <v>807</v>
      </c>
      <c r="N252" s="168" t="s">
        <v>488</v>
      </c>
      <c r="O252" s="154" t="str">
        <f t="shared" si="3"/>
        <v>№1/202</v>
      </c>
      <c r="P252" s="154" t="s">
        <v>805</v>
      </c>
      <c r="Q252" s="154" t="s">
        <v>1041</v>
      </c>
    </row>
    <row r="253" spans="1:17" ht="12" customHeight="1" x14ac:dyDescent="0.25">
      <c r="A253" s="162" t="s">
        <v>281</v>
      </c>
      <c r="B253" s="162" t="s">
        <v>284</v>
      </c>
      <c r="C253" s="163" t="s">
        <v>1893</v>
      </c>
      <c r="D253" s="164">
        <v>2</v>
      </c>
      <c r="E253" s="164">
        <v>0</v>
      </c>
      <c r="F253" s="165" t="s">
        <v>489</v>
      </c>
      <c r="G253" s="160" t="s">
        <v>805</v>
      </c>
      <c r="J253" s="166" t="s">
        <v>1042</v>
      </c>
      <c r="K253" s="167" t="s">
        <v>805</v>
      </c>
      <c r="M253" s="155" t="s">
        <v>807</v>
      </c>
      <c r="N253" s="168" t="s">
        <v>489</v>
      </c>
      <c r="O253" s="154" t="str">
        <f t="shared" si="3"/>
        <v>№1/203</v>
      </c>
      <c r="P253" s="154" t="s">
        <v>805</v>
      </c>
      <c r="Q253" s="154" t="s">
        <v>1042</v>
      </c>
    </row>
    <row r="254" spans="1:17" ht="12" customHeight="1" x14ac:dyDescent="0.25">
      <c r="A254" s="162" t="s">
        <v>281</v>
      </c>
      <c r="B254" s="162" t="s">
        <v>174</v>
      </c>
      <c r="C254" s="163" t="s">
        <v>1530</v>
      </c>
      <c r="D254" s="164">
        <v>2</v>
      </c>
      <c r="E254" s="164">
        <v>6</v>
      </c>
      <c r="F254" s="165" t="s">
        <v>490</v>
      </c>
      <c r="G254" s="160" t="s">
        <v>805</v>
      </c>
      <c r="J254" s="166" t="s">
        <v>1043</v>
      </c>
      <c r="K254" s="167" t="s">
        <v>805</v>
      </c>
      <c r="M254" s="155" t="s">
        <v>807</v>
      </c>
      <c r="N254" s="168" t="s">
        <v>490</v>
      </c>
      <c r="O254" s="154" t="str">
        <f t="shared" si="3"/>
        <v>№1/204</v>
      </c>
      <c r="P254" s="154" t="s">
        <v>805</v>
      </c>
      <c r="Q254" s="154" t="s">
        <v>1043</v>
      </c>
    </row>
    <row r="255" spans="1:17" ht="12" customHeight="1" x14ac:dyDescent="0.25">
      <c r="A255" s="162" t="s">
        <v>281</v>
      </c>
      <c r="B255" s="162" t="s">
        <v>112</v>
      </c>
      <c r="C255" s="163" t="s">
        <v>1531</v>
      </c>
      <c r="D255" s="164">
        <v>2</v>
      </c>
      <c r="E255" s="164">
        <v>3</v>
      </c>
      <c r="F255" s="165" t="s">
        <v>491</v>
      </c>
      <c r="G255" s="160" t="s">
        <v>805</v>
      </c>
      <c r="J255" s="166" t="s">
        <v>1044</v>
      </c>
      <c r="K255" s="167" t="s">
        <v>805</v>
      </c>
      <c r="M255" s="155" t="s">
        <v>807</v>
      </c>
      <c r="N255" s="168" t="s">
        <v>491</v>
      </c>
      <c r="O255" s="154" t="str">
        <f t="shared" si="3"/>
        <v>№1/205</v>
      </c>
      <c r="P255" s="154" t="s">
        <v>805</v>
      </c>
      <c r="Q255" s="154" t="s">
        <v>1044</v>
      </c>
    </row>
    <row r="256" spans="1:17" ht="12" customHeight="1" x14ac:dyDescent="0.25">
      <c r="A256" s="162" t="s">
        <v>281</v>
      </c>
      <c r="B256" s="162" t="s">
        <v>191</v>
      </c>
      <c r="C256" s="163" t="s">
        <v>1532</v>
      </c>
      <c r="D256" s="164">
        <v>2</v>
      </c>
      <c r="E256" s="164">
        <v>6</v>
      </c>
      <c r="F256" s="165" t="s">
        <v>492</v>
      </c>
      <c r="G256" s="160" t="s">
        <v>805</v>
      </c>
      <c r="J256" s="166" t="s">
        <v>1045</v>
      </c>
      <c r="K256" s="167" t="s">
        <v>805</v>
      </c>
      <c r="M256" s="155" t="s">
        <v>807</v>
      </c>
      <c r="N256" s="168" t="s">
        <v>492</v>
      </c>
      <c r="O256" s="154" t="str">
        <f t="shared" si="3"/>
        <v>№1/206</v>
      </c>
      <c r="P256" s="154" t="s">
        <v>805</v>
      </c>
      <c r="Q256" s="154" t="s">
        <v>1045</v>
      </c>
    </row>
    <row r="257" spans="1:17" ht="12" customHeight="1" x14ac:dyDescent="0.25">
      <c r="A257" s="162" t="s">
        <v>281</v>
      </c>
      <c r="B257" s="162" t="s">
        <v>235</v>
      </c>
      <c r="C257" s="163" t="s">
        <v>1534</v>
      </c>
      <c r="D257" s="164">
        <v>2</v>
      </c>
      <c r="E257" s="164">
        <v>0</v>
      </c>
      <c r="F257" s="165" t="s">
        <v>495</v>
      </c>
      <c r="G257" s="160" t="s">
        <v>805</v>
      </c>
      <c r="J257" s="166" t="s">
        <v>1046</v>
      </c>
      <c r="K257" s="167" t="s">
        <v>805</v>
      </c>
      <c r="M257" s="155" t="s">
        <v>807</v>
      </c>
      <c r="N257" s="168" t="s">
        <v>495</v>
      </c>
      <c r="O257" s="154" t="str">
        <f t="shared" si="3"/>
        <v>№1/209</v>
      </c>
      <c r="P257" s="154" t="s">
        <v>805</v>
      </c>
      <c r="Q257" s="154" t="s">
        <v>1046</v>
      </c>
    </row>
    <row r="258" spans="1:17" ht="12" customHeight="1" x14ac:dyDescent="0.25">
      <c r="A258" s="162" t="s">
        <v>281</v>
      </c>
      <c r="B258" s="162" t="s">
        <v>252</v>
      </c>
      <c r="C258" s="163" t="s">
        <v>1537</v>
      </c>
      <c r="D258" s="164">
        <v>2</v>
      </c>
      <c r="E258" s="164">
        <v>0</v>
      </c>
      <c r="F258" s="165" t="s">
        <v>498</v>
      </c>
      <c r="G258" s="160" t="s">
        <v>805</v>
      </c>
      <c r="J258" s="166" t="s">
        <v>1047</v>
      </c>
      <c r="K258" s="167" t="s">
        <v>805</v>
      </c>
      <c r="M258" s="155" t="s">
        <v>807</v>
      </c>
      <c r="N258" s="168" t="s">
        <v>498</v>
      </c>
      <c r="O258" s="154" t="str">
        <f t="shared" si="3"/>
        <v>№1/212</v>
      </c>
      <c r="P258" s="154" t="s">
        <v>805</v>
      </c>
      <c r="Q258" s="154" t="s">
        <v>1047</v>
      </c>
    </row>
    <row r="259" spans="1:17" ht="12" customHeight="1" x14ac:dyDescent="0.25">
      <c r="A259" s="162" t="s">
        <v>281</v>
      </c>
      <c r="B259" s="162" t="s">
        <v>108</v>
      </c>
      <c r="C259" s="163" t="s">
        <v>1538</v>
      </c>
      <c r="D259" s="164">
        <v>2</v>
      </c>
      <c r="E259" s="164">
        <v>1</v>
      </c>
      <c r="F259" s="165"/>
      <c r="J259" s="166" t="s">
        <v>809</v>
      </c>
      <c r="K259" s="167"/>
      <c r="M259" s="155" t="s">
        <v>807</v>
      </c>
      <c r="N259" s="168"/>
      <c r="O259" s="154" t="str">
        <f t="shared" si="3"/>
        <v>№1/</v>
      </c>
      <c r="Q259" s="154" t="s">
        <v>809</v>
      </c>
    </row>
    <row r="260" spans="1:17" ht="12" customHeight="1" x14ac:dyDescent="0.25">
      <c r="A260" s="162" t="s">
        <v>281</v>
      </c>
      <c r="B260" s="162" t="s">
        <v>105</v>
      </c>
      <c r="C260" s="163" t="s">
        <v>1540</v>
      </c>
      <c r="D260" s="164">
        <v>2</v>
      </c>
      <c r="E260" s="164">
        <v>4</v>
      </c>
      <c r="F260" s="165" t="s">
        <v>500</v>
      </c>
      <c r="G260" s="160" t="s">
        <v>805</v>
      </c>
      <c r="J260" s="166" t="s">
        <v>1048</v>
      </c>
      <c r="K260" s="167" t="s">
        <v>805</v>
      </c>
      <c r="M260" s="155" t="s">
        <v>807</v>
      </c>
      <c r="N260" s="168" t="s">
        <v>500</v>
      </c>
      <c r="O260" s="154" t="str">
        <f t="shared" ref="O260:O323" si="4">CONCATENATE(M260,N260)</f>
        <v>№1/214</v>
      </c>
      <c r="P260" s="154" t="s">
        <v>805</v>
      </c>
      <c r="Q260" s="154" t="s">
        <v>1048</v>
      </c>
    </row>
    <row r="261" spans="1:17" ht="12" customHeight="1" x14ac:dyDescent="0.25">
      <c r="A261" s="162" t="s">
        <v>281</v>
      </c>
      <c r="B261" s="162" t="s">
        <v>288</v>
      </c>
      <c r="C261" s="163" t="s">
        <v>1894</v>
      </c>
      <c r="D261" s="164">
        <v>2</v>
      </c>
      <c r="E261" s="164">
        <v>4</v>
      </c>
      <c r="F261" s="165" t="s">
        <v>501</v>
      </c>
      <c r="G261" s="160" t="s">
        <v>805</v>
      </c>
      <c r="J261" s="166" t="s">
        <v>1049</v>
      </c>
      <c r="K261" s="167" t="s">
        <v>805</v>
      </c>
      <c r="M261" s="155" t="s">
        <v>807</v>
      </c>
      <c r="N261" s="168" t="s">
        <v>501</v>
      </c>
      <c r="O261" s="154" t="str">
        <f t="shared" si="4"/>
        <v>№1/215</v>
      </c>
      <c r="P261" s="154" t="s">
        <v>805</v>
      </c>
      <c r="Q261" s="154" t="s">
        <v>1049</v>
      </c>
    </row>
    <row r="262" spans="1:17" ht="12" customHeight="1" x14ac:dyDescent="0.25">
      <c r="A262" s="162" t="s">
        <v>281</v>
      </c>
      <c r="B262" s="162" t="s">
        <v>237</v>
      </c>
      <c r="C262" s="163" t="s">
        <v>1535</v>
      </c>
      <c r="D262" s="164">
        <v>2</v>
      </c>
      <c r="E262" s="164">
        <v>1</v>
      </c>
      <c r="F262" s="165" t="s">
        <v>496</v>
      </c>
      <c r="G262" s="160" t="s">
        <v>805</v>
      </c>
      <c r="J262" s="166" t="s">
        <v>1050</v>
      </c>
      <c r="K262" s="167" t="s">
        <v>805</v>
      </c>
      <c r="M262" s="155" t="s">
        <v>807</v>
      </c>
      <c r="N262" s="168" t="s">
        <v>496</v>
      </c>
      <c r="O262" s="154" t="str">
        <f t="shared" si="4"/>
        <v>№1/210</v>
      </c>
      <c r="P262" s="154" t="s">
        <v>805</v>
      </c>
      <c r="Q262" s="154" t="s">
        <v>1050</v>
      </c>
    </row>
    <row r="263" spans="1:17" ht="12" customHeight="1" x14ac:dyDescent="0.25">
      <c r="A263" s="162" t="s">
        <v>281</v>
      </c>
      <c r="B263" s="162" t="s">
        <v>286</v>
      </c>
      <c r="C263" s="163" t="s">
        <v>1895</v>
      </c>
      <c r="D263" s="164">
        <v>2</v>
      </c>
      <c r="E263" s="164">
        <v>2</v>
      </c>
      <c r="F263" s="165" t="s">
        <v>497</v>
      </c>
      <c r="G263" s="160" t="s">
        <v>805</v>
      </c>
      <c r="J263" s="166" t="s">
        <v>1051</v>
      </c>
      <c r="K263" s="167" t="s">
        <v>805</v>
      </c>
      <c r="M263" s="155" t="s">
        <v>807</v>
      </c>
      <c r="N263" s="168" t="s">
        <v>497</v>
      </c>
      <c r="O263" s="154" t="str">
        <f t="shared" si="4"/>
        <v>№1/211</v>
      </c>
      <c r="P263" s="154" t="s">
        <v>805</v>
      </c>
      <c r="Q263" s="154" t="s">
        <v>1051</v>
      </c>
    </row>
    <row r="264" spans="1:17" ht="12" customHeight="1" x14ac:dyDescent="0.25">
      <c r="A264" s="162" t="s">
        <v>281</v>
      </c>
      <c r="B264" s="162" t="s">
        <v>246</v>
      </c>
      <c r="C264" s="163" t="s">
        <v>1755</v>
      </c>
      <c r="D264" s="164">
        <v>2</v>
      </c>
      <c r="E264" s="164">
        <v>1</v>
      </c>
      <c r="F264" s="165" t="s">
        <v>493</v>
      </c>
      <c r="G264" s="160" t="s">
        <v>805</v>
      </c>
      <c r="J264" s="166" t="s">
        <v>1052</v>
      </c>
      <c r="K264" s="167" t="s">
        <v>805</v>
      </c>
      <c r="M264" s="155" t="s">
        <v>807</v>
      </c>
      <c r="N264" s="168" t="s">
        <v>493</v>
      </c>
      <c r="O264" s="154" t="str">
        <f t="shared" si="4"/>
        <v>№1/207</v>
      </c>
      <c r="P264" s="154" t="s">
        <v>805</v>
      </c>
      <c r="Q264" s="154" t="s">
        <v>1052</v>
      </c>
    </row>
    <row r="265" spans="1:17" ht="12" customHeight="1" x14ac:dyDescent="0.25">
      <c r="A265" s="162" t="s">
        <v>281</v>
      </c>
      <c r="B265" s="162" t="s">
        <v>285</v>
      </c>
      <c r="C265" s="163" t="s">
        <v>1896</v>
      </c>
      <c r="D265" s="164">
        <v>2</v>
      </c>
      <c r="E265" s="164">
        <v>2</v>
      </c>
      <c r="F265" s="165" t="s">
        <v>494</v>
      </c>
      <c r="G265" s="160" t="s">
        <v>805</v>
      </c>
      <c r="J265" s="166" t="s">
        <v>1053</v>
      </c>
      <c r="K265" s="167" t="s">
        <v>805</v>
      </c>
      <c r="M265" s="155" t="s">
        <v>807</v>
      </c>
      <c r="N265" s="168" t="s">
        <v>494</v>
      </c>
      <c r="O265" s="154" t="str">
        <f t="shared" si="4"/>
        <v>№1/208</v>
      </c>
      <c r="P265" s="154" t="s">
        <v>805</v>
      </c>
      <c r="Q265" s="154" t="s">
        <v>1053</v>
      </c>
    </row>
    <row r="266" spans="1:17" ht="12" customHeight="1" x14ac:dyDescent="0.25">
      <c r="A266" s="162" t="s">
        <v>281</v>
      </c>
      <c r="B266" s="162" t="s">
        <v>176</v>
      </c>
      <c r="C266" s="163" t="s">
        <v>1526</v>
      </c>
      <c r="D266" s="164">
        <v>2</v>
      </c>
      <c r="E266" s="164">
        <v>4</v>
      </c>
      <c r="F266" s="165" t="s">
        <v>486</v>
      </c>
      <c r="G266" s="160" t="s">
        <v>805</v>
      </c>
      <c r="J266" s="166" t="s">
        <v>1054</v>
      </c>
      <c r="K266" s="167" t="s">
        <v>805</v>
      </c>
      <c r="M266" s="155" t="s">
        <v>807</v>
      </c>
      <c r="N266" s="168" t="s">
        <v>486</v>
      </c>
      <c r="O266" s="154" t="str">
        <f t="shared" si="4"/>
        <v>№1/200</v>
      </c>
      <c r="P266" s="154" t="s">
        <v>805</v>
      </c>
      <c r="Q266" s="154" t="s">
        <v>1054</v>
      </c>
    </row>
    <row r="267" spans="1:17" ht="12" customHeight="1" x14ac:dyDescent="0.25">
      <c r="A267" s="162" t="s">
        <v>281</v>
      </c>
      <c r="B267" s="162" t="s">
        <v>287</v>
      </c>
      <c r="C267" s="163" t="s">
        <v>1897</v>
      </c>
      <c r="D267" s="164">
        <v>2</v>
      </c>
      <c r="E267" s="164">
        <v>1</v>
      </c>
      <c r="F267" s="165" t="s">
        <v>499</v>
      </c>
      <c r="G267" s="160" t="s">
        <v>805</v>
      </c>
      <c r="J267" s="166" t="s">
        <v>1055</v>
      </c>
      <c r="K267" s="167" t="s">
        <v>805</v>
      </c>
      <c r="M267" s="155" t="s">
        <v>807</v>
      </c>
      <c r="N267" s="168" t="s">
        <v>499</v>
      </c>
      <c r="O267" s="154" t="str">
        <f t="shared" si="4"/>
        <v>№1/213</v>
      </c>
      <c r="P267" s="154" t="s">
        <v>805</v>
      </c>
      <c r="Q267" s="154" t="s">
        <v>1055</v>
      </c>
    </row>
    <row r="268" spans="1:17" ht="12" customHeight="1" x14ac:dyDescent="0.25">
      <c r="A268" s="162" t="s">
        <v>289</v>
      </c>
      <c r="B268" s="162" t="s">
        <v>204</v>
      </c>
      <c r="C268" s="163" t="s">
        <v>1542</v>
      </c>
      <c r="D268" s="164">
        <v>1</v>
      </c>
      <c r="E268" s="164">
        <v>0</v>
      </c>
      <c r="F268" s="165" t="s">
        <v>502</v>
      </c>
      <c r="G268" s="160" t="s">
        <v>805</v>
      </c>
      <c r="J268" s="166" t="s">
        <v>1056</v>
      </c>
      <c r="K268" s="167" t="s">
        <v>805</v>
      </c>
      <c r="M268" s="155" t="s">
        <v>807</v>
      </c>
      <c r="N268" s="168" t="s">
        <v>502</v>
      </c>
      <c r="O268" s="154" t="str">
        <f t="shared" si="4"/>
        <v>№1/216</v>
      </c>
      <c r="P268" s="154" t="s">
        <v>805</v>
      </c>
      <c r="Q268" s="154" t="s">
        <v>1056</v>
      </c>
    </row>
    <row r="269" spans="1:17" ht="12" customHeight="1" x14ac:dyDescent="0.25">
      <c r="A269" s="162" t="s">
        <v>289</v>
      </c>
      <c r="B269" s="162" t="s">
        <v>176</v>
      </c>
      <c r="C269" s="163" t="s">
        <v>1543</v>
      </c>
      <c r="D269" s="164">
        <v>1</v>
      </c>
      <c r="E269" s="164">
        <v>1</v>
      </c>
      <c r="F269" s="165" t="s">
        <v>503</v>
      </c>
      <c r="G269" s="160" t="s">
        <v>805</v>
      </c>
      <c r="J269" s="166" t="s">
        <v>1057</v>
      </c>
      <c r="K269" s="167" t="s">
        <v>805</v>
      </c>
      <c r="M269" s="155" t="s">
        <v>807</v>
      </c>
      <c r="N269" s="168" t="s">
        <v>503</v>
      </c>
      <c r="O269" s="154" t="str">
        <f t="shared" si="4"/>
        <v>№1/217</v>
      </c>
      <c r="P269" s="154" t="s">
        <v>805</v>
      </c>
      <c r="Q269" s="154" t="s">
        <v>1057</v>
      </c>
    </row>
    <row r="270" spans="1:17" ht="12" customHeight="1" x14ac:dyDescent="0.25">
      <c r="A270" s="162" t="s">
        <v>289</v>
      </c>
      <c r="B270" s="162" t="s">
        <v>177</v>
      </c>
      <c r="C270" s="163" t="s">
        <v>1544</v>
      </c>
      <c r="D270" s="164">
        <v>1</v>
      </c>
      <c r="E270" s="164">
        <v>3</v>
      </c>
      <c r="F270" s="165" t="s">
        <v>504</v>
      </c>
      <c r="G270" s="160" t="s">
        <v>805</v>
      </c>
      <c r="J270" s="166" t="s">
        <v>1058</v>
      </c>
      <c r="K270" s="167" t="s">
        <v>805</v>
      </c>
      <c r="M270" s="155" t="s">
        <v>807</v>
      </c>
      <c r="N270" s="168" t="s">
        <v>504</v>
      </c>
      <c r="O270" s="154" t="str">
        <f t="shared" si="4"/>
        <v>№1/218</v>
      </c>
      <c r="P270" s="154" t="s">
        <v>805</v>
      </c>
      <c r="Q270" s="154" t="s">
        <v>1058</v>
      </c>
    </row>
    <row r="271" spans="1:17" ht="12" customHeight="1" x14ac:dyDescent="0.25">
      <c r="A271" s="162" t="s">
        <v>289</v>
      </c>
      <c r="B271" s="162" t="s">
        <v>178</v>
      </c>
      <c r="C271" s="163" t="s">
        <v>1545</v>
      </c>
      <c r="D271" s="164">
        <v>1</v>
      </c>
      <c r="E271" s="164">
        <v>3</v>
      </c>
      <c r="F271" s="165" t="s">
        <v>505</v>
      </c>
      <c r="G271" s="160" t="s">
        <v>805</v>
      </c>
      <c r="J271" s="166" t="s">
        <v>1059</v>
      </c>
      <c r="K271" s="167" t="s">
        <v>805</v>
      </c>
      <c r="M271" s="155" t="s">
        <v>807</v>
      </c>
      <c r="N271" s="168" t="s">
        <v>505</v>
      </c>
      <c r="O271" s="154" t="str">
        <f t="shared" si="4"/>
        <v>№1/219</v>
      </c>
      <c r="P271" s="154" t="s">
        <v>805</v>
      </c>
      <c r="Q271" s="154" t="s">
        <v>1059</v>
      </c>
    </row>
    <row r="272" spans="1:17" ht="12" customHeight="1" x14ac:dyDescent="0.25">
      <c r="A272" s="162" t="s">
        <v>289</v>
      </c>
      <c r="B272" s="162" t="s">
        <v>109</v>
      </c>
      <c r="C272" s="163" t="s">
        <v>1546</v>
      </c>
      <c r="D272" s="164">
        <v>1</v>
      </c>
      <c r="E272" s="164">
        <v>11</v>
      </c>
      <c r="F272" s="165" t="s">
        <v>506</v>
      </c>
      <c r="G272" s="160" t="s">
        <v>805</v>
      </c>
      <c r="J272" s="166" t="s">
        <v>1060</v>
      </c>
      <c r="K272" s="167" t="s">
        <v>805</v>
      </c>
      <c r="M272" s="155" t="s">
        <v>807</v>
      </c>
      <c r="N272" s="168" t="s">
        <v>506</v>
      </c>
      <c r="O272" s="154" t="str">
        <f t="shared" si="4"/>
        <v>№1/222</v>
      </c>
      <c r="P272" s="154" t="s">
        <v>805</v>
      </c>
      <c r="Q272" s="154" t="s">
        <v>1060</v>
      </c>
    </row>
    <row r="273" spans="1:17" ht="12" customHeight="1" x14ac:dyDescent="0.25">
      <c r="A273" s="162" t="s">
        <v>289</v>
      </c>
      <c r="B273" s="162" t="s">
        <v>172</v>
      </c>
      <c r="C273" s="163" t="s">
        <v>1898</v>
      </c>
      <c r="D273" s="164">
        <v>1</v>
      </c>
      <c r="E273" s="164">
        <v>0</v>
      </c>
      <c r="F273" s="165" t="s">
        <v>508</v>
      </c>
      <c r="G273" s="160" t="s">
        <v>805</v>
      </c>
      <c r="J273" s="166" t="s">
        <v>1061</v>
      </c>
      <c r="K273" s="167" t="s">
        <v>805</v>
      </c>
      <c r="M273" s="155" t="s">
        <v>807</v>
      </c>
      <c r="N273" s="168" t="s">
        <v>508</v>
      </c>
      <c r="O273" s="154" t="str">
        <f t="shared" si="4"/>
        <v>№1/224</v>
      </c>
      <c r="P273" s="154" t="s">
        <v>805</v>
      </c>
      <c r="Q273" s="154" t="s">
        <v>1061</v>
      </c>
    </row>
    <row r="274" spans="1:17" ht="12" customHeight="1" x14ac:dyDescent="0.25">
      <c r="A274" s="162" t="s">
        <v>289</v>
      </c>
      <c r="B274" s="162" t="s">
        <v>212</v>
      </c>
      <c r="C274" s="163" t="s">
        <v>1548</v>
      </c>
      <c r="D274" s="164">
        <v>1</v>
      </c>
      <c r="E274" s="164">
        <v>1</v>
      </c>
      <c r="F274" s="165" t="s">
        <v>509</v>
      </c>
      <c r="G274" s="160" t="s">
        <v>805</v>
      </c>
      <c r="J274" s="166" t="s">
        <v>1062</v>
      </c>
      <c r="K274" s="167" t="s">
        <v>805</v>
      </c>
      <c r="M274" s="155" t="s">
        <v>807</v>
      </c>
      <c r="N274" s="168" t="s">
        <v>509</v>
      </c>
      <c r="O274" s="154" t="str">
        <f t="shared" si="4"/>
        <v>№1/225</v>
      </c>
      <c r="P274" s="154" t="s">
        <v>805</v>
      </c>
      <c r="Q274" s="154" t="s">
        <v>1062</v>
      </c>
    </row>
    <row r="275" spans="1:17" ht="12" customHeight="1" x14ac:dyDescent="0.25">
      <c r="A275" s="162" t="s">
        <v>289</v>
      </c>
      <c r="B275" s="162" t="s">
        <v>108</v>
      </c>
      <c r="C275" s="163" t="s">
        <v>1547</v>
      </c>
      <c r="D275" s="164">
        <v>1</v>
      </c>
      <c r="E275" s="164">
        <v>2</v>
      </c>
      <c r="F275" s="165" t="s">
        <v>507</v>
      </c>
      <c r="G275" s="160" t="s">
        <v>805</v>
      </c>
      <c r="J275" s="166" t="s">
        <v>1063</v>
      </c>
      <c r="K275" s="167" t="s">
        <v>805</v>
      </c>
      <c r="M275" s="155" t="s">
        <v>807</v>
      </c>
      <c r="N275" s="168" t="s">
        <v>507</v>
      </c>
      <c r="O275" s="154" t="str">
        <f t="shared" si="4"/>
        <v>№1/223</v>
      </c>
      <c r="P275" s="154" t="s">
        <v>805</v>
      </c>
      <c r="Q275" s="154" t="s">
        <v>1063</v>
      </c>
    </row>
    <row r="276" spans="1:17" ht="12" customHeight="1" x14ac:dyDescent="0.25">
      <c r="A276" s="162" t="s">
        <v>291</v>
      </c>
      <c r="B276" s="162" t="s">
        <v>208</v>
      </c>
      <c r="C276" s="163" t="s">
        <v>1899</v>
      </c>
      <c r="D276" s="164">
        <v>1</v>
      </c>
      <c r="E276" s="164">
        <v>0</v>
      </c>
      <c r="F276" s="165" t="s">
        <v>510</v>
      </c>
      <c r="G276" s="160" t="s">
        <v>805</v>
      </c>
      <c r="J276" s="166" t="s">
        <v>1064</v>
      </c>
      <c r="K276" s="167" t="s">
        <v>805</v>
      </c>
      <c r="M276" s="155" t="s">
        <v>807</v>
      </c>
      <c r="N276" s="168" t="s">
        <v>510</v>
      </c>
      <c r="O276" s="154" t="str">
        <f t="shared" si="4"/>
        <v>№1/226</v>
      </c>
      <c r="P276" s="154" t="s">
        <v>805</v>
      </c>
      <c r="Q276" s="154" t="s">
        <v>1064</v>
      </c>
    </row>
    <row r="277" spans="1:17" ht="12" customHeight="1" x14ac:dyDescent="0.25">
      <c r="A277" s="162" t="s">
        <v>291</v>
      </c>
      <c r="B277" s="162" t="s">
        <v>244</v>
      </c>
      <c r="C277" s="163" t="s">
        <v>1900</v>
      </c>
      <c r="D277" s="164">
        <v>1</v>
      </c>
      <c r="E277" s="164">
        <v>3</v>
      </c>
      <c r="F277" s="165"/>
      <c r="J277" s="166" t="s">
        <v>809</v>
      </c>
      <c r="K277" s="167"/>
      <c r="M277" s="155" t="s">
        <v>807</v>
      </c>
      <c r="N277" s="168"/>
      <c r="O277" s="154" t="str">
        <f t="shared" si="4"/>
        <v>№1/</v>
      </c>
      <c r="Q277" s="154" t="s">
        <v>809</v>
      </c>
    </row>
    <row r="278" spans="1:17" ht="12" customHeight="1" x14ac:dyDescent="0.25">
      <c r="A278" s="162" t="s">
        <v>291</v>
      </c>
      <c r="B278" s="162" t="s">
        <v>221</v>
      </c>
      <c r="C278" s="163" t="s">
        <v>1901</v>
      </c>
      <c r="D278" s="164">
        <v>1</v>
      </c>
      <c r="E278" s="164">
        <v>2</v>
      </c>
      <c r="F278" s="165" t="s">
        <v>511</v>
      </c>
      <c r="G278" s="160" t="s">
        <v>805</v>
      </c>
      <c r="J278" s="166" t="s">
        <v>1065</v>
      </c>
      <c r="K278" s="167" t="s">
        <v>805</v>
      </c>
      <c r="M278" s="155" t="s">
        <v>807</v>
      </c>
      <c r="N278" s="168" t="s">
        <v>511</v>
      </c>
      <c r="O278" s="154" t="str">
        <f t="shared" si="4"/>
        <v>№1/227</v>
      </c>
      <c r="P278" s="154" t="s">
        <v>805</v>
      </c>
      <c r="Q278" s="154" t="s">
        <v>1065</v>
      </c>
    </row>
    <row r="279" spans="1:17" ht="12" customHeight="1" x14ac:dyDescent="0.25">
      <c r="A279" s="162" t="s">
        <v>291</v>
      </c>
      <c r="B279" s="162" t="s">
        <v>210</v>
      </c>
      <c r="C279" s="163" t="s">
        <v>1902</v>
      </c>
      <c r="D279" s="164">
        <v>1</v>
      </c>
      <c r="E279" s="164">
        <v>2</v>
      </c>
      <c r="F279" s="165" t="s">
        <v>512</v>
      </c>
      <c r="G279" s="160" t="s">
        <v>805</v>
      </c>
      <c r="J279" s="166" t="s">
        <v>1066</v>
      </c>
      <c r="K279" s="167" t="s">
        <v>805</v>
      </c>
      <c r="M279" s="155" t="s">
        <v>807</v>
      </c>
      <c r="N279" s="168" t="s">
        <v>512</v>
      </c>
      <c r="O279" s="154" t="str">
        <f t="shared" si="4"/>
        <v>№1/228</v>
      </c>
      <c r="P279" s="154" t="s">
        <v>805</v>
      </c>
      <c r="Q279" s="154" t="s">
        <v>1066</v>
      </c>
    </row>
    <row r="280" spans="1:17" ht="12" customHeight="1" x14ac:dyDescent="0.25">
      <c r="A280" s="162" t="s">
        <v>291</v>
      </c>
      <c r="B280" s="162" t="s">
        <v>211</v>
      </c>
      <c r="C280" s="163" t="s">
        <v>1903</v>
      </c>
      <c r="D280" s="164">
        <v>1</v>
      </c>
      <c r="E280" s="164">
        <v>3</v>
      </c>
      <c r="F280" s="165" t="s">
        <v>513</v>
      </c>
      <c r="G280" s="160" t="s">
        <v>805</v>
      </c>
      <c r="J280" s="166" t="s">
        <v>1067</v>
      </c>
      <c r="K280" s="167" t="s">
        <v>805</v>
      </c>
      <c r="M280" s="155" t="s">
        <v>807</v>
      </c>
      <c r="N280" s="168" t="s">
        <v>513</v>
      </c>
      <c r="O280" s="154" t="str">
        <f t="shared" si="4"/>
        <v>№1/229</v>
      </c>
      <c r="P280" s="154" t="s">
        <v>805</v>
      </c>
      <c r="Q280" s="154" t="s">
        <v>1067</v>
      </c>
    </row>
    <row r="281" spans="1:17" ht="12" customHeight="1" x14ac:dyDescent="0.25">
      <c r="A281" s="162" t="s">
        <v>291</v>
      </c>
      <c r="B281" s="162" t="s">
        <v>292</v>
      </c>
      <c r="C281" s="163" t="s">
        <v>1904</v>
      </c>
      <c r="D281" s="164">
        <v>1</v>
      </c>
      <c r="E281" s="164">
        <v>2</v>
      </c>
      <c r="F281" s="165" t="s">
        <v>514</v>
      </c>
      <c r="G281" s="160" t="s">
        <v>805</v>
      </c>
      <c r="J281" s="166" t="s">
        <v>1068</v>
      </c>
      <c r="K281" s="167" t="s">
        <v>805</v>
      </c>
      <c r="M281" s="155" t="s">
        <v>807</v>
      </c>
      <c r="N281" s="168" t="s">
        <v>514</v>
      </c>
      <c r="O281" s="154" t="str">
        <f t="shared" si="4"/>
        <v>№1/230</v>
      </c>
      <c r="P281" s="154" t="s">
        <v>805</v>
      </c>
      <c r="Q281" s="154" t="s">
        <v>1068</v>
      </c>
    </row>
    <row r="282" spans="1:17" ht="12" customHeight="1" x14ac:dyDescent="0.25">
      <c r="A282" s="162" t="s">
        <v>291</v>
      </c>
      <c r="B282" s="162" t="s">
        <v>227</v>
      </c>
      <c r="C282" s="163" t="s">
        <v>1905</v>
      </c>
      <c r="D282" s="164">
        <v>1</v>
      </c>
      <c r="E282" s="164">
        <v>4</v>
      </c>
      <c r="F282" s="165"/>
      <c r="J282" s="166" t="s">
        <v>809</v>
      </c>
      <c r="K282" s="167"/>
      <c r="M282" s="155" t="s">
        <v>807</v>
      </c>
      <c r="N282" s="168"/>
      <c r="O282" s="154" t="str">
        <f t="shared" si="4"/>
        <v>№1/</v>
      </c>
      <c r="Q282" s="154" t="s">
        <v>809</v>
      </c>
    </row>
    <row r="283" spans="1:17" ht="12" customHeight="1" x14ac:dyDescent="0.25">
      <c r="A283" s="162" t="s">
        <v>293</v>
      </c>
      <c r="B283" s="162" t="s">
        <v>176</v>
      </c>
      <c r="C283" s="163" t="s">
        <v>1549</v>
      </c>
      <c r="D283" s="164">
        <v>2</v>
      </c>
      <c r="E283" s="164">
        <v>0</v>
      </c>
      <c r="F283" s="165" t="s">
        <v>515</v>
      </c>
      <c r="G283" s="160" t="s">
        <v>805</v>
      </c>
      <c r="J283" s="166" t="s">
        <v>1069</v>
      </c>
      <c r="K283" s="167" t="s">
        <v>805</v>
      </c>
      <c r="M283" s="155" t="s">
        <v>807</v>
      </c>
      <c r="N283" s="168" t="s">
        <v>515</v>
      </c>
      <c r="O283" s="154" t="str">
        <f t="shared" si="4"/>
        <v>№1/231</v>
      </c>
      <c r="P283" s="154" t="s">
        <v>805</v>
      </c>
      <c r="Q283" s="154" t="s">
        <v>1069</v>
      </c>
    </row>
    <row r="284" spans="1:17" ht="12" customHeight="1" x14ac:dyDescent="0.25">
      <c r="A284" s="162" t="s">
        <v>293</v>
      </c>
      <c r="B284" s="162" t="s">
        <v>294</v>
      </c>
      <c r="C284" s="163" t="s">
        <v>1906</v>
      </c>
      <c r="D284" s="164">
        <v>2</v>
      </c>
      <c r="E284" s="164">
        <v>0</v>
      </c>
      <c r="F284" s="165" t="s">
        <v>516</v>
      </c>
      <c r="G284" s="160" t="s">
        <v>805</v>
      </c>
      <c r="J284" s="166" t="s">
        <v>1070</v>
      </c>
      <c r="K284" s="167" t="s">
        <v>805</v>
      </c>
      <c r="M284" s="155" t="s">
        <v>807</v>
      </c>
      <c r="N284" s="168" t="s">
        <v>516</v>
      </c>
      <c r="O284" s="154" t="str">
        <f t="shared" si="4"/>
        <v>№1/232</v>
      </c>
      <c r="P284" s="154" t="s">
        <v>805</v>
      </c>
      <c r="Q284" s="154" t="s">
        <v>1070</v>
      </c>
    </row>
    <row r="285" spans="1:17" ht="12" customHeight="1" x14ac:dyDescent="0.25">
      <c r="A285" s="162" t="s">
        <v>295</v>
      </c>
      <c r="B285" s="162" t="s">
        <v>110</v>
      </c>
      <c r="C285" s="163" t="s">
        <v>1551</v>
      </c>
      <c r="D285" s="164">
        <v>1</v>
      </c>
      <c r="E285" s="164">
        <v>4</v>
      </c>
      <c r="F285" s="165" t="s">
        <v>517</v>
      </c>
      <c r="G285" s="160" t="s">
        <v>805</v>
      </c>
      <c r="J285" s="166" t="s">
        <v>1071</v>
      </c>
      <c r="K285" s="167" t="s">
        <v>805</v>
      </c>
      <c r="M285" s="155" t="s">
        <v>807</v>
      </c>
      <c r="N285" s="168" t="s">
        <v>517</v>
      </c>
      <c r="O285" s="154" t="str">
        <f t="shared" si="4"/>
        <v>№1/233</v>
      </c>
      <c r="P285" s="154" t="s">
        <v>805</v>
      </c>
      <c r="Q285" s="154" t="s">
        <v>1071</v>
      </c>
    </row>
    <row r="286" spans="1:17" ht="12" customHeight="1" x14ac:dyDescent="0.25">
      <c r="A286" s="162" t="s">
        <v>295</v>
      </c>
      <c r="B286" s="162" t="s">
        <v>109</v>
      </c>
      <c r="C286" s="163" t="s">
        <v>1552</v>
      </c>
      <c r="D286" s="164">
        <v>1</v>
      </c>
      <c r="E286" s="164">
        <v>2</v>
      </c>
      <c r="F286" s="165"/>
      <c r="J286" s="166" t="s">
        <v>809</v>
      </c>
      <c r="K286" s="167"/>
      <c r="M286" s="155" t="s">
        <v>807</v>
      </c>
      <c r="N286" s="168"/>
      <c r="O286" s="154" t="str">
        <f t="shared" si="4"/>
        <v>№1/</v>
      </c>
      <c r="Q286" s="154" t="s">
        <v>809</v>
      </c>
    </row>
    <row r="287" spans="1:17" ht="12" customHeight="1" x14ac:dyDescent="0.25">
      <c r="A287" s="162" t="s">
        <v>296</v>
      </c>
      <c r="B287" s="162" t="s">
        <v>215</v>
      </c>
      <c r="C287" s="163" t="s">
        <v>1553</v>
      </c>
      <c r="D287" s="164">
        <v>1</v>
      </c>
      <c r="E287" s="164">
        <v>7</v>
      </c>
      <c r="F287" s="165" t="s">
        <v>518</v>
      </c>
      <c r="G287" s="160" t="s">
        <v>805</v>
      </c>
      <c r="J287" s="166" t="s">
        <v>1072</v>
      </c>
      <c r="K287" s="167" t="s">
        <v>805</v>
      </c>
      <c r="M287" s="155" t="s">
        <v>807</v>
      </c>
      <c r="N287" s="168" t="s">
        <v>518</v>
      </c>
      <c r="O287" s="154" t="str">
        <f t="shared" si="4"/>
        <v>№1/234</v>
      </c>
      <c r="P287" s="154" t="s">
        <v>805</v>
      </c>
      <c r="Q287" s="154" t="s">
        <v>1072</v>
      </c>
    </row>
    <row r="288" spans="1:17" ht="12" customHeight="1" x14ac:dyDescent="0.25">
      <c r="A288" s="162" t="s">
        <v>296</v>
      </c>
      <c r="B288" s="162" t="s">
        <v>198</v>
      </c>
      <c r="C288" s="163" t="s">
        <v>1554</v>
      </c>
      <c r="D288" s="164">
        <v>1</v>
      </c>
      <c r="E288" s="164">
        <v>2</v>
      </c>
      <c r="F288" s="165" t="s">
        <v>519</v>
      </c>
      <c r="G288" s="160" t="s">
        <v>805</v>
      </c>
      <c r="J288" s="166" t="s">
        <v>1073</v>
      </c>
      <c r="K288" s="167" t="s">
        <v>805</v>
      </c>
      <c r="M288" s="155" t="s">
        <v>807</v>
      </c>
      <c r="N288" s="168" t="s">
        <v>519</v>
      </c>
      <c r="O288" s="154" t="str">
        <f t="shared" si="4"/>
        <v>№1/235</v>
      </c>
      <c r="P288" s="154" t="s">
        <v>805</v>
      </c>
      <c r="Q288" s="154" t="s">
        <v>1073</v>
      </c>
    </row>
    <row r="289" spans="1:17" ht="12" customHeight="1" x14ac:dyDescent="0.25">
      <c r="A289" s="162" t="s">
        <v>296</v>
      </c>
      <c r="B289" s="162" t="s">
        <v>201</v>
      </c>
      <c r="C289" s="163" t="s">
        <v>1555</v>
      </c>
      <c r="D289" s="164">
        <v>1</v>
      </c>
      <c r="E289" s="164">
        <v>4</v>
      </c>
      <c r="F289" s="165" t="s">
        <v>520</v>
      </c>
      <c r="G289" s="160" t="s">
        <v>805</v>
      </c>
      <c r="J289" s="166" t="s">
        <v>1074</v>
      </c>
      <c r="K289" s="167" t="s">
        <v>805</v>
      </c>
      <c r="M289" s="155" t="s">
        <v>807</v>
      </c>
      <c r="N289" s="168" t="s">
        <v>520</v>
      </c>
      <c r="O289" s="154" t="str">
        <f t="shared" si="4"/>
        <v>№1/236</v>
      </c>
      <c r="P289" s="154" t="s">
        <v>805</v>
      </c>
      <c r="Q289" s="154" t="s">
        <v>1074</v>
      </c>
    </row>
    <row r="290" spans="1:17" ht="12" customHeight="1" x14ac:dyDescent="0.25">
      <c r="A290" s="162" t="s">
        <v>296</v>
      </c>
      <c r="B290" s="162" t="s">
        <v>202</v>
      </c>
      <c r="C290" s="163" t="s">
        <v>1556</v>
      </c>
      <c r="D290" s="164">
        <v>1</v>
      </c>
      <c r="E290" s="164">
        <v>6</v>
      </c>
      <c r="F290" s="165" t="s">
        <v>521</v>
      </c>
      <c r="G290" s="160" t="s">
        <v>805</v>
      </c>
      <c r="J290" s="166" t="s">
        <v>1075</v>
      </c>
      <c r="K290" s="167" t="s">
        <v>805</v>
      </c>
      <c r="M290" s="155" t="s">
        <v>807</v>
      </c>
      <c r="N290" s="168" t="s">
        <v>521</v>
      </c>
      <c r="O290" s="154" t="str">
        <f t="shared" si="4"/>
        <v>№1/237</v>
      </c>
      <c r="P290" s="154" t="s">
        <v>805</v>
      </c>
      <c r="Q290" s="154" t="s">
        <v>1075</v>
      </c>
    </row>
    <row r="291" spans="1:17" ht="12" customHeight="1" x14ac:dyDescent="0.25">
      <c r="A291" s="162" t="s">
        <v>296</v>
      </c>
      <c r="B291" s="162" t="s">
        <v>180</v>
      </c>
      <c r="C291" s="163" t="s">
        <v>1557</v>
      </c>
      <c r="D291" s="164">
        <v>1</v>
      </c>
      <c r="E291" s="164">
        <v>4</v>
      </c>
      <c r="F291" s="165" t="s">
        <v>522</v>
      </c>
      <c r="G291" s="160" t="s">
        <v>805</v>
      </c>
      <c r="J291" s="166" t="s">
        <v>1076</v>
      </c>
      <c r="K291" s="167" t="s">
        <v>805</v>
      </c>
      <c r="M291" s="155" t="s">
        <v>807</v>
      </c>
      <c r="N291" s="168" t="s">
        <v>522</v>
      </c>
      <c r="O291" s="154" t="str">
        <f t="shared" si="4"/>
        <v>№1/238</v>
      </c>
      <c r="P291" s="154" t="s">
        <v>805</v>
      </c>
      <c r="Q291" s="154" t="s">
        <v>1076</v>
      </c>
    </row>
    <row r="292" spans="1:17" ht="12" customHeight="1" x14ac:dyDescent="0.25">
      <c r="A292" s="162" t="s">
        <v>296</v>
      </c>
      <c r="B292" s="162" t="s">
        <v>235</v>
      </c>
      <c r="C292" s="163" t="s">
        <v>1558</v>
      </c>
      <c r="D292" s="164">
        <v>2</v>
      </c>
      <c r="E292" s="164">
        <v>4</v>
      </c>
      <c r="F292" s="165" t="s">
        <v>523</v>
      </c>
      <c r="G292" s="160" t="s">
        <v>805</v>
      </c>
      <c r="J292" s="166" t="s">
        <v>1077</v>
      </c>
      <c r="K292" s="167" t="s">
        <v>805</v>
      </c>
      <c r="M292" s="155" t="s">
        <v>807</v>
      </c>
      <c r="N292" s="168" t="s">
        <v>523</v>
      </c>
      <c r="O292" s="154" t="str">
        <f t="shared" si="4"/>
        <v>№1/239</v>
      </c>
      <c r="P292" s="154" t="s">
        <v>805</v>
      </c>
      <c r="Q292" s="154" t="s">
        <v>1077</v>
      </c>
    </row>
    <row r="293" spans="1:17" ht="12" customHeight="1" x14ac:dyDescent="0.25">
      <c r="A293" s="162" t="s">
        <v>296</v>
      </c>
      <c r="B293" s="162" t="s">
        <v>251</v>
      </c>
      <c r="C293" s="163" t="s">
        <v>1907</v>
      </c>
      <c r="D293" s="164">
        <v>2</v>
      </c>
      <c r="E293" s="164">
        <v>0</v>
      </c>
      <c r="F293" s="165" t="s">
        <v>524</v>
      </c>
      <c r="G293" s="160" t="s">
        <v>805</v>
      </c>
      <c r="J293" s="166" t="s">
        <v>1078</v>
      </c>
      <c r="K293" s="167" t="s">
        <v>805</v>
      </c>
      <c r="M293" s="155" t="s">
        <v>807</v>
      </c>
      <c r="N293" s="168" t="s">
        <v>524</v>
      </c>
      <c r="O293" s="154" t="str">
        <f t="shared" si="4"/>
        <v>№1/240</v>
      </c>
      <c r="P293" s="154" t="s">
        <v>805</v>
      </c>
      <c r="Q293" s="154" t="s">
        <v>1078</v>
      </c>
    </row>
    <row r="294" spans="1:17" ht="12" customHeight="1" x14ac:dyDescent="0.25">
      <c r="A294" s="162" t="s">
        <v>296</v>
      </c>
      <c r="B294" s="162" t="s">
        <v>188</v>
      </c>
      <c r="C294" s="163" t="s">
        <v>1559</v>
      </c>
      <c r="D294" s="164">
        <v>2</v>
      </c>
      <c r="E294" s="164">
        <v>3</v>
      </c>
      <c r="F294" s="165" t="s">
        <v>525</v>
      </c>
      <c r="G294" s="160" t="s">
        <v>805</v>
      </c>
      <c r="J294" s="166" t="s">
        <v>1079</v>
      </c>
      <c r="K294" s="167" t="s">
        <v>805</v>
      </c>
      <c r="M294" s="155" t="s">
        <v>807</v>
      </c>
      <c r="N294" s="168" t="s">
        <v>525</v>
      </c>
      <c r="O294" s="154" t="str">
        <f t="shared" si="4"/>
        <v>№1/242</v>
      </c>
      <c r="P294" s="154" t="s">
        <v>805</v>
      </c>
      <c r="Q294" s="154" t="s">
        <v>1079</v>
      </c>
    </row>
    <row r="295" spans="1:17" ht="12" customHeight="1" x14ac:dyDescent="0.25">
      <c r="A295" s="162" t="s">
        <v>296</v>
      </c>
      <c r="B295" s="162" t="s">
        <v>240</v>
      </c>
      <c r="C295" s="163" t="s">
        <v>1560</v>
      </c>
      <c r="D295" s="164">
        <v>2</v>
      </c>
      <c r="E295" s="164">
        <v>1</v>
      </c>
      <c r="F295" s="165" t="s">
        <v>526</v>
      </c>
      <c r="G295" s="160" t="s">
        <v>805</v>
      </c>
      <c r="J295" s="166" t="s">
        <v>1080</v>
      </c>
      <c r="K295" s="167" t="s">
        <v>805</v>
      </c>
      <c r="M295" s="155" t="s">
        <v>807</v>
      </c>
      <c r="N295" s="168" t="s">
        <v>526</v>
      </c>
      <c r="O295" s="154" t="str">
        <f t="shared" si="4"/>
        <v>№1/243</v>
      </c>
      <c r="P295" s="154" t="s">
        <v>805</v>
      </c>
      <c r="Q295" s="154" t="s">
        <v>1080</v>
      </c>
    </row>
    <row r="296" spans="1:17" ht="12" customHeight="1" x14ac:dyDescent="0.25">
      <c r="A296" s="162" t="s">
        <v>296</v>
      </c>
      <c r="B296" s="162" t="s">
        <v>255</v>
      </c>
      <c r="C296" s="163" t="s">
        <v>1561</v>
      </c>
      <c r="D296" s="164">
        <v>2</v>
      </c>
      <c r="E296" s="164">
        <v>1</v>
      </c>
      <c r="F296" s="165" t="s">
        <v>527</v>
      </c>
      <c r="G296" s="160" t="s">
        <v>805</v>
      </c>
      <c r="J296" s="166" t="s">
        <v>1081</v>
      </c>
      <c r="K296" s="167" t="s">
        <v>805</v>
      </c>
      <c r="M296" s="155" t="s">
        <v>807</v>
      </c>
      <c r="N296" s="168" t="s">
        <v>527</v>
      </c>
      <c r="O296" s="154" t="str">
        <f t="shared" si="4"/>
        <v>№1/244</v>
      </c>
      <c r="P296" s="154" t="s">
        <v>805</v>
      </c>
      <c r="Q296" s="154" t="s">
        <v>1081</v>
      </c>
    </row>
    <row r="297" spans="1:17" ht="12" customHeight="1" x14ac:dyDescent="0.25">
      <c r="A297" s="162" t="s">
        <v>296</v>
      </c>
      <c r="B297" s="162" t="s">
        <v>256</v>
      </c>
      <c r="C297" s="163" t="s">
        <v>1562</v>
      </c>
      <c r="D297" s="164">
        <v>2</v>
      </c>
      <c r="E297" s="164">
        <v>1</v>
      </c>
      <c r="F297" s="165" t="s">
        <v>528</v>
      </c>
      <c r="G297" s="160" t="s">
        <v>805</v>
      </c>
      <c r="J297" s="166" t="s">
        <v>1082</v>
      </c>
      <c r="K297" s="167" t="s">
        <v>805</v>
      </c>
      <c r="M297" s="155" t="s">
        <v>807</v>
      </c>
      <c r="N297" s="168" t="s">
        <v>528</v>
      </c>
      <c r="O297" s="154" t="str">
        <f t="shared" si="4"/>
        <v>№1/245</v>
      </c>
      <c r="P297" s="154" t="s">
        <v>805</v>
      </c>
      <c r="Q297" s="154" t="s">
        <v>1082</v>
      </c>
    </row>
    <row r="298" spans="1:17" ht="12" customHeight="1" x14ac:dyDescent="0.25">
      <c r="A298" s="162" t="s">
        <v>296</v>
      </c>
      <c r="B298" s="162" t="s">
        <v>106</v>
      </c>
      <c r="C298" s="163" t="s">
        <v>1563</v>
      </c>
      <c r="D298" s="164">
        <v>1</v>
      </c>
      <c r="E298" s="164">
        <v>0</v>
      </c>
      <c r="F298" s="165" t="s">
        <v>529</v>
      </c>
      <c r="G298" s="160" t="s">
        <v>805</v>
      </c>
      <c r="J298" s="166" t="s">
        <v>1083</v>
      </c>
      <c r="K298" s="167" t="s">
        <v>805</v>
      </c>
      <c r="M298" s="155" t="s">
        <v>807</v>
      </c>
      <c r="N298" s="168" t="s">
        <v>529</v>
      </c>
      <c r="O298" s="154" t="str">
        <f t="shared" si="4"/>
        <v>№1/246</v>
      </c>
      <c r="P298" s="154" t="s">
        <v>805</v>
      </c>
      <c r="Q298" s="154" t="s">
        <v>1083</v>
      </c>
    </row>
    <row r="299" spans="1:17" ht="12" customHeight="1" x14ac:dyDescent="0.25">
      <c r="A299" s="162" t="s">
        <v>296</v>
      </c>
      <c r="B299" s="162" t="s">
        <v>267</v>
      </c>
      <c r="C299" s="163" t="s">
        <v>1908</v>
      </c>
      <c r="D299" s="164">
        <v>1</v>
      </c>
      <c r="E299" s="164">
        <v>0</v>
      </c>
      <c r="F299" s="165" t="s">
        <v>530</v>
      </c>
      <c r="G299" s="160" t="s">
        <v>805</v>
      </c>
      <c r="J299" s="166" t="s">
        <v>1084</v>
      </c>
      <c r="K299" s="167" t="s">
        <v>805</v>
      </c>
      <c r="M299" s="155" t="s">
        <v>807</v>
      </c>
      <c r="N299" s="168" t="s">
        <v>530</v>
      </c>
      <c r="O299" s="154" t="str">
        <f t="shared" si="4"/>
        <v>№1/247</v>
      </c>
      <c r="P299" s="154" t="s">
        <v>805</v>
      </c>
      <c r="Q299" s="154" t="s">
        <v>1084</v>
      </c>
    </row>
    <row r="300" spans="1:17" ht="12" customHeight="1" x14ac:dyDescent="0.25">
      <c r="A300" s="162" t="s">
        <v>296</v>
      </c>
      <c r="B300" s="162" t="s">
        <v>297</v>
      </c>
      <c r="C300" s="163" t="s">
        <v>1564</v>
      </c>
      <c r="D300" s="164">
        <v>2</v>
      </c>
      <c r="E300" s="164">
        <v>7</v>
      </c>
      <c r="F300" s="165" t="s">
        <v>531</v>
      </c>
      <c r="G300" s="160" t="s">
        <v>805</v>
      </c>
      <c r="J300" s="166" t="s">
        <v>1085</v>
      </c>
      <c r="K300" s="167" t="s">
        <v>805</v>
      </c>
      <c r="M300" s="155" t="s">
        <v>807</v>
      </c>
      <c r="N300" s="168" t="s">
        <v>531</v>
      </c>
      <c r="O300" s="154" t="str">
        <f t="shared" si="4"/>
        <v>№1/248</v>
      </c>
      <c r="P300" s="154" t="s">
        <v>805</v>
      </c>
      <c r="Q300" s="154" t="s">
        <v>1085</v>
      </c>
    </row>
    <row r="301" spans="1:17" ht="12" customHeight="1" x14ac:dyDescent="0.25">
      <c r="A301" s="162" t="s">
        <v>298</v>
      </c>
      <c r="B301" s="162" t="s">
        <v>198</v>
      </c>
      <c r="C301" s="163" t="s">
        <v>1568</v>
      </c>
      <c r="D301" s="164">
        <v>1</v>
      </c>
      <c r="E301" s="164">
        <v>1</v>
      </c>
      <c r="F301" s="165" t="s">
        <v>535</v>
      </c>
      <c r="G301" s="160" t="s">
        <v>805</v>
      </c>
      <c r="J301" s="166" t="s">
        <v>1086</v>
      </c>
      <c r="K301" s="167" t="s">
        <v>805</v>
      </c>
      <c r="M301" s="155" t="s">
        <v>807</v>
      </c>
      <c r="N301" s="168" t="s">
        <v>535</v>
      </c>
      <c r="O301" s="154" t="str">
        <f t="shared" si="4"/>
        <v>№1/252</v>
      </c>
      <c r="P301" s="154" t="s">
        <v>805</v>
      </c>
      <c r="Q301" s="154" t="s">
        <v>1086</v>
      </c>
    </row>
    <row r="302" spans="1:17" ht="12" customHeight="1" x14ac:dyDescent="0.25">
      <c r="A302" s="162" t="s">
        <v>298</v>
      </c>
      <c r="B302" s="162" t="s">
        <v>199</v>
      </c>
      <c r="C302" s="163" t="s">
        <v>1569</v>
      </c>
      <c r="D302" s="164">
        <v>1</v>
      </c>
      <c r="E302" s="164">
        <v>1</v>
      </c>
      <c r="F302" s="165" t="s">
        <v>536</v>
      </c>
      <c r="G302" s="160" t="s">
        <v>805</v>
      </c>
      <c r="J302" s="166" t="s">
        <v>1087</v>
      </c>
      <c r="K302" s="167" t="s">
        <v>805</v>
      </c>
      <c r="M302" s="155" t="s">
        <v>807</v>
      </c>
      <c r="N302" s="168" t="s">
        <v>536</v>
      </c>
      <c r="O302" s="154" t="str">
        <f t="shared" si="4"/>
        <v>№1/253</v>
      </c>
      <c r="P302" s="154" t="s">
        <v>805</v>
      </c>
      <c r="Q302" s="154" t="s">
        <v>1087</v>
      </c>
    </row>
    <row r="303" spans="1:17" ht="12" customHeight="1" x14ac:dyDescent="0.25">
      <c r="A303" s="162" t="s">
        <v>298</v>
      </c>
      <c r="B303" s="162" t="s">
        <v>112</v>
      </c>
      <c r="C303" s="163" t="s">
        <v>1570</v>
      </c>
      <c r="D303" s="164">
        <v>1</v>
      </c>
      <c r="E303" s="164">
        <v>3</v>
      </c>
      <c r="F303" s="165"/>
      <c r="J303" s="166" t="s">
        <v>809</v>
      </c>
      <c r="K303" s="167"/>
      <c r="M303" s="155" t="s">
        <v>807</v>
      </c>
      <c r="N303" s="168"/>
      <c r="O303" s="154" t="str">
        <f t="shared" si="4"/>
        <v>№1/</v>
      </c>
      <c r="Q303" s="154" t="s">
        <v>809</v>
      </c>
    </row>
    <row r="304" spans="1:17" ht="12" customHeight="1" x14ac:dyDescent="0.25">
      <c r="A304" s="162" t="s">
        <v>298</v>
      </c>
      <c r="B304" s="162" t="s">
        <v>200</v>
      </c>
      <c r="C304" s="163" t="s">
        <v>1571</v>
      </c>
      <c r="D304" s="164">
        <v>1</v>
      </c>
      <c r="E304" s="164">
        <v>2</v>
      </c>
      <c r="F304" s="165" t="s">
        <v>537</v>
      </c>
      <c r="G304" s="160" t="s">
        <v>805</v>
      </c>
      <c r="J304" s="166" t="s">
        <v>1088</v>
      </c>
      <c r="K304" s="167" t="s">
        <v>805</v>
      </c>
      <c r="M304" s="155" t="s">
        <v>807</v>
      </c>
      <c r="N304" s="168" t="s">
        <v>537</v>
      </c>
      <c r="O304" s="154" t="str">
        <f t="shared" si="4"/>
        <v>№1/254</v>
      </c>
      <c r="P304" s="154" t="s">
        <v>805</v>
      </c>
      <c r="Q304" s="154" t="s">
        <v>1088</v>
      </c>
    </row>
    <row r="305" spans="1:17" ht="12" customHeight="1" x14ac:dyDescent="0.25">
      <c r="A305" s="162" t="s">
        <v>298</v>
      </c>
      <c r="B305" s="162" t="s">
        <v>110</v>
      </c>
      <c r="C305" s="163" t="s">
        <v>1573</v>
      </c>
      <c r="D305" s="164">
        <v>1</v>
      </c>
      <c r="E305" s="164">
        <v>1</v>
      </c>
      <c r="F305" s="165" t="s">
        <v>539</v>
      </c>
      <c r="G305" s="160" t="s">
        <v>805</v>
      </c>
      <c r="J305" s="166" t="s">
        <v>1089</v>
      </c>
      <c r="K305" s="167" t="s">
        <v>805</v>
      </c>
      <c r="M305" s="155" t="s">
        <v>807</v>
      </c>
      <c r="N305" s="168" t="s">
        <v>539</v>
      </c>
      <c r="O305" s="154" t="str">
        <f t="shared" si="4"/>
        <v>№1/256</v>
      </c>
      <c r="P305" s="154" t="s">
        <v>805</v>
      </c>
      <c r="Q305" s="154" t="s">
        <v>1089</v>
      </c>
    </row>
    <row r="306" spans="1:17" ht="12" customHeight="1" x14ac:dyDescent="0.25">
      <c r="A306" s="162" t="s">
        <v>298</v>
      </c>
      <c r="B306" s="162" t="s">
        <v>109</v>
      </c>
      <c r="C306" s="163" t="s">
        <v>1574</v>
      </c>
      <c r="D306" s="164">
        <v>1</v>
      </c>
      <c r="E306" s="164">
        <v>1</v>
      </c>
      <c r="F306" s="165" t="s">
        <v>540</v>
      </c>
      <c r="G306" s="160" t="s">
        <v>805</v>
      </c>
      <c r="J306" s="166" t="s">
        <v>1090</v>
      </c>
      <c r="K306" s="167" t="s">
        <v>805</v>
      </c>
      <c r="M306" s="155" t="s">
        <v>807</v>
      </c>
      <c r="N306" s="168" t="s">
        <v>540</v>
      </c>
      <c r="O306" s="154" t="str">
        <f t="shared" si="4"/>
        <v>№1/257</v>
      </c>
      <c r="P306" s="154" t="s">
        <v>805</v>
      </c>
      <c r="Q306" s="154" t="s">
        <v>1090</v>
      </c>
    </row>
    <row r="307" spans="1:17" ht="12" customHeight="1" x14ac:dyDescent="0.25">
      <c r="A307" s="162" t="s">
        <v>298</v>
      </c>
      <c r="B307" s="162" t="s">
        <v>108</v>
      </c>
      <c r="C307" s="163" t="s">
        <v>1575</v>
      </c>
      <c r="D307" s="164">
        <v>1</v>
      </c>
      <c r="E307" s="164">
        <v>1</v>
      </c>
      <c r="F307" s="165" t="s">
        <v>541</v>
      </c>
      <c r="G307" s="160" t="s">
        <v>805</v>
      </c>
      <c r="J307" s="166" t="s">
        <v>1091</v>
      </c>
      <c r="K307" s="167" t="s">
        <v>805</v>
      </c>
      <c r="M307" s="155" t="s">
        <v>807</v>
      </c>
      <c r="N307" s="168" t="s">
        <v>541</v>
      </c>
      <c r="O307" s="154" t="str">
        <f t="shared" si="4"/>
        <v>№1/258</v>
      </c>
      <c r="P307" s="154" t="s">
        <v>805</v>
      </c>
      <c r="Q307" s="154" t="s">
        <v>1091</v>
      </c>
    </row>
    <row r="308" spans="1:17" ht="12" customHeight="1" x14ac:dyDescent="0.25">
      <c r="A308" s="162" t="s">
        <v>298</v>
      </c>
      <c r="B308" s="162" t="s">
        <v>106</v>
      </c>
      <c r="C308" s="163" t="s">
        <v>1576</v>
      </c>
      <c r="D308" s="164">
        <v>1</v>
      </c>
      <c r="E308" s="164">
        <v>1</v>
      </c>
      <c r="F308" s="165" t="s">
        <v>542</v>
      </c>
      <c r="G308" s="160" t="s">
        <v>805</v>
      </c>
      <c r="J308" s="166" t="s">
        <v>1092</v>
      </c>
      <c r="K308" s="167" t="s">
        <v>805</v>
      </c>
      <c r="M308" s="155" t="s">
        <v>807</v>
      </c>
      <c r="N308" s="168" t="s">
        <v>542</v>
      </c>
      <c r="O308" s="154" t="str">
        <f t="shared" si="4"/>
        <v>№1/259</v>
      </c>
      <c r="P308" s="154" t="s">
        <v>805</v>
      </c>
      <c r="Q308" s="154" t="s">
        <v>1092</v>
      </c>
    </row>
    <row r="309" spans="1:17" ht="12" customHeight="1" x14ac:dyDescent="0.25">
      <c r="A309" s="162" t="s">
        <v>298</v>
      </c>
      <c r="B309" s="162" t="s">
        <v>105</v>
      </c>
      <c r="C309" s="163" t="s">
        <v>1577</v>
      </c>
      <c r="D309" s="164">
        <v>1</v>
      </c>
      <c r="E309" s="164">
        <v>2</v>
      </c>
      <c r="F309" s="165" t="s">
        <v>543</v>
      </c>
      <c r="G309" s="160" t="s">
        <v>805</v>
      </c>
      <c r="J309" s="166" t="s">
        <v>1093</v>
      </c>
      <c r="K309" s="167" t="s">
        <v>805</v>
      </c>
      <c r="M309" s="155" t="s">
        <v>807</v>
      </c>
      <c r="N309" s="168" t="s">
        <v>543</v>
      </c>
      <c r="O309" s="154" t="str">
        <f t="shared" si="4"/>
        <v>№1/260</v>
      </c>
      <c r="P309" s="154" t="s">
        <v>805</v>
      </c>
      <c r="Q309" s="154" t="s">
        <v>1093</v>
      </c>
    </row>
    <row r="310" spans="1:17" ht="12" customHeight="1" x14ac:dyDescent="0.25">
      <c r="A310" s="162" t="s">
        <v>298</v>
      </c>
      <c r="B310" s="162" t="s">
        <v>172</v>
      </c>
      <c r="C310" s="163" t="s">
        <v>1578</v>
      </c>
      <c r="D310" s="164">
        <v>1</v>
      </c>
      <c r="E310" s="164">
        <v>1</v>
      </c>
      <c r="F310" s="165" t="s">
        <v>544</v>
      </c>
      <c r="G310" s="160" t="s">
        <v>805</v>
      </c>
      <c r="J310" s="166" t="s">
        <v>1094</v>
      </c>
      <c r="K310" s="167" t="s">
        <v>805</v>
      </c>
      <c r="M310" s="155" t="s">
        <v>807</v>
      </c>
      <c r="N310" s="168" t="s">
        <v>544</v>
      </c>
      <c r="O310" s="154" t="str">
        <f t="shared" si="4"/>
        <v>№1/261</v>
      </c>
      <c r="P310" s="154" t="s">
        <v>805</v>
      </c>
      <c r="Q310" s="154" t="s">
        <v>1094</v>
      </c>
    </row>
    <row r="311" spans="1:17" ht="12" customHeight="1" x14ac:dyDescent="0.25">
      <c r="A311" s="162" t="s">
        <v>298</v>
      </c>
      <c r="B311" s="162" t="s">
        <v>230</v>
      </c>
      <c r="C311" s="163" t="s">
        <v>1909</v>
      </c>
      <c r="D311" s="164">
        <v>1</v>
      </c>
      <c r="E311" s="164">
        <v>2</v>
      </c>
      <c r="F311" s="165" t="s">
        <v>538</v>
      </c>
      <c r="G311" s="160" t="s">
        <v>805</v>
      </c>
      <c r="J311" s="166" t="s">
        <v>1095</v>
      </c>
      <c r="K311" s="167" t="s">
        <v>805</v>
      </c>
      <c r="M311" s="155" t="s">
        <v>807</v>
      </c>
      <c r="N311" s="168" t="s">
        <v>538</v>
      </c>
      <c r="O311" s="154" t="str">
        <f t="shared" si="4"/>
        <v>№1/255</v>
      </c>
      <c r="P311" s="154" t="s">
        <v>805</v>
      </c>
      <c r="Q311" s="154" t="s">
        <v>1095</v>
      </c>
    </row>
    <row r="312" spans="1:17" ht="12" customHeight="1" x14ac:dyDescent="0.25">
      <c r="A312" s="162" t="s">
        <v>298</v>
      </c>
      <c r="B312" s="162" t="s">
        <v>196</v>
      </c>
      <c r="C312" s="163" t="s">
        <v>1567</v>
      </c>
      <c r="D312" s="164">
        <v>1</v>
      </c>
      <c r="E312" s="164">
        <v>3</v>
      </c>
      <c r="F312" s="165" t="s">
        <v>534</v>
      </c>
      <c r="G312" s="160" t="s">
        <v>805</v>
      </c>
      <c r="J312" s="166" t="s">
        <v>1096</v>
      </c>
      <c r="K312" s="167" t="s">
        <v>805</v>
      </c>
      <c r="M312" s="155" t="s">
        <v>807</v>
      </c>
      <c r="N312" s="168" t="s">
        <v>534</v>
      </c>
      <c r="O312" s="154" t="str">
        <f t="shared" si="4"/>
        <v>№1/251</v>
      </c>
      <c r="P312" s="154" t="s">
        <v>805</v>
      </c>
      <c r="Q312" s="154" t="s">
        <v>1096</v>
      </c>
    </row>
    <row r="313" spans="1:17" ht="12" customHeight="1" x14ac:dyDescent="0.25">
      <c r="A313" s="162" t="s">
        <v>298</v>
      </c>
      <c r="B313" s="162" t="s">
        <v>215</v>
      </c>
      <c r="C313" s="163" t="s">
        <v>1566</v>
      </c>
      <c r="D313" s="164">
        <v>1</v>
      </c>
      <c r="E313" s="164">
        <v>3</v>
      </c>
      <c r="F313" s="165" t="s">
        <v>533</v>
      </c>
      <c r="G313" s="160" t="s">
        <v>805</v>
      </c>
      <c r="J313" s="166" t="s">
        <v>1097</v>
      </c>
      <c r="K313" s="167" t="s">
        <v>805</v>
      </c>
      <c r="M313" s="155" t="s">
        <v>807</v>
      </c>
      <c r="N313" s="168" t="s">
        <v>533</v>
      </c>
      <c r="O313" s="154" t="str">
        <f t="shared" si="4"/>
        <v>№1/250</v>
      </c>
      <c r="P313" s="154" t="s">
        <v>805</v>
      </c>
      <c r="Q313" s="154" t="s">
        <v>1097</v>
      </c>
    </row>
    <row r="314" spans="1:17" ht="12" customHeight="1" x14ac:dyDescent="0.25">
      <c r="A314" s="162" t="s">
        <v>298</v>
      </c>
      <c r="B314" s="162" t="s">
        <v>204</v>
      </c>
      <c r="C314" s="163" t="s">
        <v>1565</v>
      </c>
      <c r="D314" s="164">
        <v>1</v>
      </c>
      <c r="E314" s="164">
        <v>1</v>
      </c>
      <c r="F314" s="165" t="s">
        <v>532</v>
      </c>
      <c r="G314" s="160" t="s">
        <v>805</v>
      </c>
      <c r="J314" s="166" t="s">
        <v>1098</v>
      </c>
      <c r="K314" s="167" t="s">
        <v>805</v>
      </c>
      <c r="M314" s="155" t="s">
        <v>807</v>
      </c>
      <c r="N314" s="168" t="s">
        <v>532</v>
      </c>
      <c r="O314" s="154" t="str">
        <f t="shared" si="4"/>
        <v>№1/249</v>
      </c>
      <c r="P314" s="154" t="s">
        <v>805</v>
      </c>
      <c r="Q314" s="154" t="s">
        <v>1098</v>
      </c>
    </row>
    <row r="315" spans="1:17" ht="12" customHeight="1" x14ac:dyDescent="0.25">
      <c r="A315" s="162" t="s">
        <v>299</v>
      </c>
      <c r="B315" s="162" t="s">
        <v>163</v>
      </c>
      <c r="C315" s="163" t="s">
        <v>1910</v>
      </c>
      <c r="D315" s="164">
        <v>1</v>
      </c>
      <c r="E315" s="164">
        <v>0</v>
      </c>
      <c r="F315" s="165" t="s">
        <v>545</v>
      </c>
      <c r="G315" s="160" t="s">
        <v>805</v>
      </c>
      <c r="J315" s="166" t="s">
        <v>1099</v>
      </c>
      <c r="K315" s="167" t="s">
        <v>805</v>
      </c>
      <c r="M315" s="155" t="s">
        <v>807</v>
      </c>
      <c r="N315" s="168" t="s">
        <v>545</v>
      </c>
      <c r="O315" s="154" t="str">
        <f t="shared" si="4"/>
        <v>№1/262</v>
      </c>
      <c r="P315" s="154" t="s">
        <v>805</v>
      </c>
      <c r="Q315" s="154" t="s">
        <v>1099</v>
      </c>
    </row>
    <row r="316" spans="1:17" ht="12" customHeight="1" x14ac:dyDescent="0.25">
      <c r="A316" s="162" t="s">
        <v>299</v>
      </c>
      <c r="B316" s="162" t="s">
        <v>202</v>
      </c>
      <c r="C316" s="163" t="s">
        <v>1911</v>
      </c>
      <c r="D316" s="164">
        <v>1</v>
      </c>
      <c r="E316" s="164">
        <v>0</v>
      </c>
      <c r="F316" s="165" t="s">
        <v>546</v>
      </c>
      <c r="G316" s="160" t="s">
        <v>805</v>
      </c>
      <c r="J316" s="166" t="s">
        <v>1100</v>
      </c>
      <c r="K316" s="167" t="s">
        <v>805</v>
      </c>
      <c r="M316" s="155" t="s">
        <v>807</v>
      </c>
      <c r="N316" s="168" t="s">
        <v>546</v>
      </c>
      <c r="O316" s="154" t="str">
        <f t="shared" si="4"/>
        <v>№1/264</v>
      </c>
      <c r="P316" s="154" t="s">
        <v>805</v>
      </c>
      <c r="Q316" s="154" t="s">
        <v>1100</v>
      </c>
    </row>
    <row r="317" spans="1:17" ht="12" customHeight="1" x14ac:dyDescent="0.25">
      <c r="A317" s="162" t="s">
        <v>300</v>
      </c>
      <c r="B317" s="162" t="s">
        <v>196</v>
      </c>
      <c r="C317" s="163" t="s">
        <v>1912</v>
      </c>
      <c r="D317" s="164">
        <v>2</v>
      </c>
      <c r="E317" s="164">
        <v>0</v>
      </c>
      <c r="F317" s="165" t="s">
        <v>547</v>
      </c>
      <c r="G317" s="160" t="s">
        <v>805</v>
      </c>
      <c r="J317" s="166" t="s">
        <v>1101</v>
      </c>
      <c r="K317" s="167" t="s">
        <v>805</v>
      </c>
      <c r="M317" s="155" t="s">
        <v>807</v>
      </c>
      <c r="N317" s="168" t="s">
        <v>547</v>
      </c>
      <c r="O317" s="154" t="str">
        <f t="shared" si="4"/>
        <v>№1/265</v>
      </c>
      <c r="P317" s="154" t="s">
        <v>805</v>
      </c>
      <c r="Q317" s="154" t="s">
        <v>1101</v>
      </c>
    </row>
    <row r="318" spans="1:17" ht="12" customHeight="1" x14ac:dyDescent="0.25">
      <c r="A318" s="162" t="s">
        <v>301</v>
      </c>
      <c r="B318" s="162" t="s">
        <v>108</v>
      </c>
      <c r="C318" s="163" t="s">
        <v>1913</v>
      </c>
      <c r="D318" s="164"/>
      <c r="E318" s="164"/>
      <c r="F318" s="165" t="s">
        <v>548</v>
      </c>
      <c r="G318" s="160" t="s">
        <v>805</v>
      </c>
      <c r="J318" s="166" t="s">
        <v>1102</v>
      </c>
      <c r="K318" s="167" t="s">
        <v>805</v>
      </c>
      <c r="M318" s="155" t="s">
        <v>807</v>
      </c>
      <c r="N318" s="168" t="s">
        <v>548</v>
      </c>
      <c r="O318" s="154" t="str">
        <f t="shared" si="4"/>
        <v>№1/266</v>
      </c>
      <c r="P318" s="154" t="s">
        <v>805</v>
      </c>
      <c r="Q318" s="154" t="s">
        <v>1102</v>
      </c>
    </row>
    <row r="319" spans="1:17" ht="12" customHeight="1" x14ac:dyDescent="0.25">
      <c r="A319" s="162" t="s">
        <v>301</v>
      </c>
      <c r="B319" s="162" t="s">
        <v>106</v>
      </c>
      <c r="C319" s="163" t="s">
        <v>1579</v>
      </c>
      <c r="D319" s="164">
        <v>2</v>
      </c>
      <c r="E319" s="164">
        <v>0</v>
      </c>
      <c r="F319" s="165" t="s">
        <v>549</v>
      </c>
      <c r="G319" s="160" t="s">
        <v>805</v>
      </c>
      <c r="J319" s="166" t="s">
        <v>1103</v>
      </c>
      <c r="K319" s="167" t="s">
        <v>805</v>
      </c>
      <c r="M319" s="155" t="s">
        <v>807</v>
      </c>
      <c r="N319" s="168" t="s">
        <v>549</v>
      </c>
      <c r="O319" s="154" t="str">
        <f t="shared" si="4"/>
        <v>№1/267</v>
      </c>
      <c r="P319" s="154" t="s">
        <v>805</v>
      </c>
      <c r="Q319" s="154" t="s">
        <v>1103</v>
      </c>
    </row>
    <row r="320" spans="1:17" ht="12" customHeight="1" x14ac:dyDescent="0.25">
      <c r="A320" s="162" t="s">
        <v>302</v>
      </c>
      <c r="B320" s="162" t="s">
        <v>208</v>
      </c>
      <c r="C320" s="163" t="s">
        <v>1593</v>
      </c>
      <c r="D320" s="164">
        <v>1</v>
      </c>
      <c r="E320" s="164">
        <v>4</v>
      </c>
      <c r="F320" s="165"/>
      <c r="J320" s="166" t="s">
        <v>809</v>
      </c>
      <c r="K320" s="167"/>
      <c r="M320" s="155" t="s">
        <v>807</v>
      </c>
      <c r="N320" s="168"/>
      <c r="O320" s="154" t="str">
        <f t="shared" si="4"/>
        <v>№1/</v>
      </c>
      <c r="Q320" s="154" t="s">
        <v>809</v>
      </c>
    </row>
    <row r="321" spans="1:17" ht="12" customHeight="1" x14ac:dyDescent="0.25">
      <c r="A321" s="162" t="s">
        <v>302</v>
      </c>
      <c r="B321" s="162" t="s">
        <v>204</v>
      </c>
      <c r="C321" s="163" t="s">
        <v>1587</v>
      </c>
      <c r="D321" s="164">
        <v>1</v>
      </c>
      <c r="E321" s="164">
        <v>3</v>
      </c>
      <c r="F321" s="165" t="s">
        <v>550</v>
      </c>
      <c r="G321" s="160" t="s">
        <v>805</v>
      </c>
      <c r="J321" s="166" t="s">
        <v>1104</v>
      </c>
      <c r="K321" s="167" t="s">
        <v>805</v>
      </c>
      <c r="M321" s="155" t="s">
        <v>807</v>
      </c>
      <c r="N321" s="168" t="s">
        <v>550</v>
      </c>
      <c r="O321" s="154" t="str">
        <f t="shared" si="4"/>
        <v>№1/268</v>
      </c>
      <c r="P321" s="154" t="s">
        <v>805</v>
      </c>
      <c r="Q321" s="154" t="s">
        <v>1104</v>
      </c>
    </row>
    <row r="322" spans="1:17" ht="12" customHeight="1" x14ac:dyDescent="0.25">
      <c r="A322" s="162" t="s">
        <v>302</v>
      </c>
      <c r="B322" s="162" t="s">
        <v>215</v>
      </c>
      <c r="C322" s="163" t="s">
        <v>1588</v>
      </c>
      <c r="D322" s="164">
        <v>1</v>
      </c>
      <c r="E322" s="164">
        <v>2</v>
      </c>
      <c r="F322" s="165"/>
      <c r="J322" s="166" t="s">
        <v>809</v>
      </c>
      <c r="K322" s="167"/>
      <c r="M322" s="155" t="s">
        <v>807</v>
      </c>
      <c r="N322" s="168"/>
      <c r="O322" s="154" t="str">
        <f t="shared" si="4"/>
        <v>№1/</v>
      </c>
      <c r="Q322" s="154" t="s">
        <v>809</v>
      </c>
    </row>
    <row r="323" spans="1:17" ht="12" customHeight="1" x14ac:dyDescent="0.25">
      <c r="A323" s="162" t="s">
        <v>302</v>
      </c>
      <c r="B323" s="162" t="s">
        <v>177</v>
      </c>
      <c r="C323" s="163" t="s">
        <v>1589</v>
      </c>
      <c r="D323" s="164">
        <v>1</v>
      </c>
      <c r="E323" s="164">
        <v>3</v>
      </c>
      <c r="F323" s="165"/>
      <c r="J323" s="166" t="s">
        <v>809</v>
      </c>
      <c r="K323" s="167"/>
      <c r="M323" s="155" t="s">
        <v>807</v>
      </c>
      <c r="N323" s="168"/>
      <c r="O323" s="154" t="str">
        <f t="shared" si="4"/>
        <v>№1/</v>
      </c>
      <c r="Q323" s="154" t="s">
        <v>809</v>
      </c>
    </row>
    <row r="324" spans="1:17" ht="12" customHeight="1" x14ac:dyDescent="0.25">
      <c r="A324" s="162" t="s">
        <v>302</v>
      </c>
      <c r="B324" s="162" t="s">
        <v>196</v>
      </c>
      <c r="C324" s="163" t="s">
        <v>1590</v>
      </c>
      <c r="D324" s="164">
        <v>1</v>
      </c>
      <c r="E324" s="164">
        <v>4</v>
      </c>
      <c r="F324" s="165" t="s">
        <v>551</v>
      </c>
      <c r="G324" s="160" t="s">
        <v>805</v>
      </c>
      <c r="J324" s="166" t="s">
        <v>1105</v>
      </c>
      <c r="K324" s="167" t="s">
        <v>805</v>
      </c>
      <c r="M324" s="155" t="s">
        <v>807</v>
      </c>
      <c r="N324" s="168" t="s">
        <v>551</v>
      </c>
      <c r="O324" s="154" t="str">
        <f t="shared" ref="O324:O387" si="5">CONCATENATE(M324,N324)</f>
        <v>№1/269</v>
      </c>
      <c r="P324" s="154" t="s">
        <v>805</v>
      </c>
      <c r="Q324" s="154" t="s">
        <v>1105</v>
      </c>
    </row>
    <row r="325" spans="1:17" ht="12" customHeight="1" x14ac:dyDescent="0.25">
      <c r="A325" s="162" t="s">
        <v>302</v>
      </c>
      <c r="B325" s="162" t="s">
        <v>174</v>
      </c>
      <c r="C325" s="163" t="s">
        <v>1591</v>
      </c>
      <c r="D325" s="164">
        <v>1</v>
      </c>
      <c r="E325" s="164">
        <v>4</v>
      </c>
      <c r="F325" s="165"/>
      <c r="J325" s="166" t="s">
        <v>809</v>
      </c>
      <c r="K325" s="167"/>
      <c r="M325" s="155" t="s">
        <v>807</v>
      </c>
      <c r="N325" s="168"/>
      <c r="O325" s="154" t="str">
        <f t="shared" si="5"/>
        <v>№1/</v>
      </c>
      <c r="Q325" s="154" t="s">
        <v>809</v>
      </c>
    </row>
    <row r="326" spans="1:17" ht="12" customHeight="1" x14ac:dyDescent="0.25">
      <c r="A326" s="162" t="s">
        <v>302</v>
      </c>
      <c r="B326" s="162" t="s">
        <v>199</v>
      </c>
      <c r="C326" s="163" t="s">
        <v>1592</v>
      </c>
      <c r="D326" s="164">
        <v>1</v>
      </c>
      <c r="E326" s="164">
        <v>6</v>
      </c>
      <c r="F326" s="165"/>
      <c r="J326" s="166" t="s">
        <v>809</v>
      </c>
      <c r="K326" s="167"/>
      <c r="M326" s="155" t="s">
        <v>807</v>
      </c>
      <c r="N326" s="168"/>
      <c r="O326" s="154" t="str">
        <f t="shared" si="5"/>
        <v>№1/</v>
      </c>
      <c r="Q326" s="154" t="s">
        <v>809</v>
      </c>
    </row>
    <row r="327" spans="1:17" ht="12" customHeight="1" x14ac:dyDescent="0.25">
      <c r="A327" s="162" t="s">
        <v>302</v>
      </c>
      <c r="B327" s="162" t="s">
        <v>201</v>
      </c>
      <c r="C327" s="163" t="s">
        <v>1594</v>
      </c>
      <c r="D327" s="164">
        <v>1</v>
      </c>
      <c r="E327" s="164">
        <v>2</v>
      </c>
      <c r="F327" s="165" t="s">
        <v>553</v>
      </c>
      <c r="G327" s="160" t="s">
        <v>805</v>
      </c>
      <c r="J327" s="166" t="s">
        <v>1106</v>
      </c>
      <c r="K327" s="167" t="s">
        <v>805</v>
      </c>
      <c r="M327" s="155" t="s">
        <v>807</v>
      </c>
      <c r="N327" s="168" t="s">
        <v>553</v>
      </c>
      <c r="O327" s="154" t="str">
        <f t="shared" si="5"/>
        <v>№1/271</v>
      </c>
      <c r="P327" s="154" t="s">
        <v>805</v>
      </c>
      <c r="Q327" s="154" t="s">
        <v>1106</v>
      </c>
    </row>
    <row r="328" spans="1:17" ht="12" customHeight="1" x14ac:dyDescent="0.25">
      <c r="A328" s="162" t="s">
        <v>302</v>
      </c>
      <c r="B328" s="162" t="s">
        <v>202</v>
      </c>
      <c r="C328" s="163" t="s">
        <v>1595</v>
      </c>
      <c r="D328" s="164">
        <v>1</v>
      </c>
      <c r="E328" s="164">
        <v>2</v>
      </c>
      <c r="F328" s="165" t="s">
        <v>554</v>
      </c>
      <c r="G328" s="160" t="s">
        <v>805</v>
      </c>
      <c r="J328" s="166" t="s">
        <v>1107</v>
      </c>
      <c r="K328" s="167" t="s">
        <v>805</v>
      </c>
      <c r="M328" s="155" t="s">
        <v>807</v>
      </c>
      <c r="N328" s="168" t="s">
        <v>554</v>
      </c>
      <c r="O328" s="154" t="str">
        <f t="shared" si="5"/>
        <v>№1/272</v>
      </c>
      <c r="P328" s="154" t="s">
        <v>805</v>
      </c>
      <c r="Q328" s="154" t="s">
        <v>1107</v>
      </c>
    </row>
    <row r="329" spans="1:17" ht="12" customHeight="1" x14ac:dyDescent="0.25">
      <c r="A329" s="162" t="s">
        <v>302</v>
      </c>
      <c r="B329" s="162" t="s">
        <v>243</v>
      </c>
      <c r="C329" s="163" t="s">
        <v>1596</v>
      </c>
      <c r="D329" s="164">
        <v>1</v>
      </c>
      <c r="E329" s="164">
        <v>4</v>
      </c>
      <c r="F329" s="165" t="s">
        <v>555</v>
      </c>
      <c r="G329" s="160" t="s">
        <v>805</v>
      </c>
      <c r="J329" s="166" t="s">
        <v>1108</v>
      </c>
      <c r="K329" s="167" t="s">
        <v>805</v>
      </c>
      <c r="M329" s="155" t="s">
        <v>807</v>
      </c>
      <c r="N329" s="168" t="s">
        <v>555</v>
      </c>
      <c r="O329" s="154" t="str">
        <f t="shared" si="5"/>
        <v>№1/273</v>
      </c>
      <c r="P329" s="154" t="s">
        <v>805</v>
      </c>
      <c r="Q329" s="154" t="s">
        <v>1108</v>
      </c>
    </row>
    <row r="330" spans="1:17" ht="12" customHeight="1" x14ac:dyDescent="0.25">
      <c r="A330" s="162" t="s">
        <v>302</v>
      </c>
      <c r="B330" s="162" t="s">
        <v>180</v>
      </c>
      <c r="C330" s="163" t="s">
        <v>1597</v>
      </c>
      <c r="D330" s="164">
        <v>1</v>
      </c>
      <c r="E330" s="164">
        <v>2</v>
      </c>
      <c r="F330" s="165" t="s">
        <v>556</v>
      </c>
      <c r="G330" s="160" t="s">
        <v>805</v>
      </c>
      <c r="J330" s="166" t="s">
        <v>1109</v>
      </c>
      <c r="K330" s="167" t="s">
        <v>805</v>
      </c>
      <c r="M330" s="155" t="s">
        <v>807</v>
      </c>
      <c r="N330" s="168" t="s">
        <v>556</v>
      </c>
      <c r="O330" s="154" t="str">
        <f t="shared" si="5"/>
        <v>№1/274</v>
      </c>
      <c r="P330" s="154" t="s">
        <v>805</v>
      </c>
      <c r="Q330" s="154" t="s">
        <v>1109</v>
      </c>
    </row>
    <row r="331" spans="1:17" ht="12" customHeight="1" x14ac:dyDescent="0.25">
      <c r="A331" s="162" t="s">
        <v>302</v>
      </c>
      <c r="B331" s="162" t="s">
        <v>244</v>
      </c>
      <c r="C331" s="163" t="s">
        <v>1598</v>
      </c>
      <c r="D331" s="164">
        <v>1</v>
      </c>
      <c r="E331" s="164">
        <v>4</v>
      </c>
      <c r="F331" s="165"/>
      <c r="J331" s="166" t="s">
        <v>809</v>
      </c>
      <c r="K331" s="167"/>
      <c r="M331" s="155" t="s">
        <v>807</v>
      </c>
      <c r="N331" s="168"/>
      <c r="O331" s="154" t="str">
        <f t="shared" si="5"/>
        <v>№1/</v>
      </c>
      <c r="Q331" s="154" t="s">
        <v>809</v>
      </c>
    </row>
    <row r="332" spans="1:17" ht="12" customHeight="1" x14ac:dyDescent="0.25">
      <c r="A332" s="162" t="s">
        <v>302</v>
      </c>
      <c r="B332" s="162" t="s">
        <v>229</v>
      </c>
      <c r="C332" s="163" t="s">
        <v>1599</v>
      </c>
      <c r="D332" s="164">
        <v>1</v>
      </c>
      <c r="E332" s="164">
        <v>2</v>
      </c>
      <c r="F332" s="165" t="s">
        <v>557</v>
      </c>
      <c r="G332" s="160" t="s">
        <v>805</v>
      </c>
      <c r="J332" s="166" t="s">
        <v>1110</v>
      </c>
      <c r="K332" s="167" t="s">
        <v>805</v>
      </c>
      <c r="M332" s="155" t="s">
        <v>807</v>
      </c>
      <c r="N332" s="168" t="s">
        <v>557</v>
      </c>
      <c r="O332" s="154" t="str">
        <f t="shared" si="5"/>
        <v>№1/275</v>
      </c>
      <c r="P332" s="154" t="s">
        <v>805</v>
      </c>
      <c r="Q332" s="154" t="s">
        <v>1110</v>
      </c>
    </row>
    <row r="333" spans="1:17" ht="12" customHeight="1" x14ac:dyDescent="0.25">
      <c r="A333" s="162" t="s">
        <v>302</v>
      </c>
      <c r="B333" s="162" t="s">
        <v>171</v>
      </c>
      <c r="C333" s="163" t="s">
        <v>1600</v>
      </c>
      <c r="D333" s="164">
        <v>1</v>
      </c>
      <c r="E333" s="164">
        <v>2</v>
      </c>
      <c r="F333" s="165" t="s">
        <v>558</v>
      </c>
      <c r="G333" s="160" t="s">
        <v>805</v>
      </c>
      <c r="J333" s="166" t="s">
        <v>1111</v>
      </c>
      <c r="K333" s="167" t="s">
        <v>805</v>
      </c>
      <c r="M333" s="155" t="s">
        <v>807</v>
      </c>
      <c r="N333" s="168" t="s">
        <v>558</v>
      </c>
      <c r="O333" s="154" t="str">
        <f t="shared" si="5"/>
        <v>№1/276</v>
      </c>
      <c r="P333" s="154" t="s">
        <v>805</v>
      </c>
      <c r="Q333" s="154" t="s">
        <v>1111</v>
      </c>
    </row>
    <row r="334" spans="1:17" ht="12" customHeight="1" x14ac:dyDescent="0.25">
      <c r="A334" s="162" t="s">
        <v>302</v>
      </c>
      <c r="B334" s="162" t="s">
        <v>181</v>
      </c>
      <c r="C334" s="163" t="s">
        <v>1601</v>
      </c>
      <c r="D334" s="164">
        <v>1</v>
      </c>
      <c r="E334" s="164">
        <v>2</v>
      </c>
      <c r="F334" s="165" t="s">
        <v>559</v>
      </c>
      <c r="G334" s="160" t="s">
        <v>805</v>
      </c>
      <c r="J334" s="166" t="s">
        <v>1112</v>
      </c>
      <c r="K334" s="167" t="s">
        <v>805</v>
      </c>
      <c r="M334" s="155" t="s">
        <v>807</v>
      </c>
      <c r="N334" s="168" t="s">
        <v>559</v>
      </c>
      <c r="O334" s="154" t="str">
        <f t="shared" si="5"/>
        <v>№1/277</v>
      </c>
      <c r="P334" s="154" t="s">
        <v>805</v>
      </c>
      <c r="Q334" s="154" t="s">
        <v>1112</v>
      </c>
    </row>
    <row r="335" spans="1:17" ht="12" customHeight="1" x14ac:dyDescent="0.25">
      <c r="A335" s="162" t="s">
        <v>302</v>
      </c>
      <c r="B335" s="162" t="s">
        <v>191</v>
      </c>
      <c r="C335" s="163" t="s">
        <v>1602</v>
      </c>
      <c r="D335" s="164">
        <v>1</v>
      </c>
      <c r="E335" s="164">
        <v>3</v>
      </c>
      <c r="F335" s="165" t="s">
        <v>560</v>
      </c>
      <c r="G335" s="160" t="s">
        <v>805</v>
      </c>
      <c r="J335" s="166" t="s">
        <v>1113</v>
      </c>
      <c r="K335" s="167" t="s">
        <v>805</v>
      </c>
      <c r="M335" s="155" t="s">
        <v>807</v>
      </c>
      <c r="N335" s="168" t="s">
        <v>560</v>
      </c>
      <c r="O335" s="154" t="str">
        <f t="shared" si="5"/>
        <v>№1/278</v>
      </c>
      <c r="P335" s="154" t="s">
        <v>805</v>
      </c>
      <c r="Q335" s="154" t="s">
        <v>1113</v>
      </c>
    </row>
    <row r="336" spans="1:17" ht="12" customHeight="1" x14ac:dyDescent="0.25">
      <c r="A336" s="162" t="s">
        <v>302</v>
      </c>
      <c r="B336" s="162" t="s">
        <v>182</v>
      </c>
      <c r="C336" s="163" t="s">
        <v>1603</v>
      </c>
      <c r="D336" s="164">
        <v>1</v>
      </c>
      <c r="E336" s="164">
        <v>2</v>
      </c>
      <c r="F336" s="165" t="s">
        <v>561</v>
      </c>
      <c r="G336" s="160" t="s">
        <v>805</v>
      </c>
      <c r="J336" s="166" t="s">
        <v>1114</v>
      </c>
      <c r="K336" s="167" t="s">
        <v>805</v>
      </c>
      <c r="M336" s="155" t="s">
        <v>807</v>
      </c>
      <c r="N336" s="168" t="s">
        <v>561</v>
      </c>
      <c r="O336" s="154" t="str">
        <f t="shared" si="5"/>
        <v>№1/279</v>
      </c>
      <c r="P336" s="154" t="s">
        <v>805</v>
      </c>
      <c r="Q336" s="154" t="s">
        <v>1114</v>
      </c>
    </row>
    <row r="337" spans="1:17" ht="12" customHeight="1" x14ac:dyDescent="0.25">
      <c r="A337" s="162" t="s">
        <v>302</v>
      </c>
      <c r="B337" s="162" t="s">
        <v>221</v>
      </c>
      <c r="C337" s="163" t="s">
        <v>1604</v>
      </c>
      <c r="D337" s="164">
        <v>1</v>
      </c>
      <c r="E337" s="164">
        <v>2</v>
      </c>
      <c r="F337" s="165" t="s">
        <v>562</v>
      </c>
      <c r="G337" s="160" t="s">
        <v>805</v>
      </c>
      <c r="J337" s="166" t="s">
        <v>1115</v>
      </c>
      <c r="K337" s="167" t="s">
        <v>805</v>
      </c>
      <c r="M337" s="155" t="s">
        <v>807</v>
      </c>
      <c r="N337" s="168" t="s">
        <v>562</v>
      </c>
      <c r="O337" s="154" t="str">
        <f t="shared" si="5"/>
        <v>№1/280</v>
      </c>
      <c r="P337" s="154" t="s">
        <v>805</v>
      </c>
      <c r="Q337" s="154" t="s">
        <v>1115</v>
      </c>
    </row>
    <row r="338" spans="1:17" ht="12" customHeight="1" x14ac:dyDescent="0.25">
      <c r="A338" s="162" t="s">
        <v>302</v>
      </c>
      <c r="B338" s="162" t="s">
        <v>247</v>
      </c>
      <c r="C338" s="163" t="s">
        <v>1605</v>
      </c>
      <c r="D338" s="164">
        <v>1</v>
      </c>
      <c r="E338" s="164">
        <v>2</v>
      </c>
      <c r="F338" s="165" t="s">
        <v>563</v>
      </c>
      <c r="G338" s="160" t="s">
        <v>805</v>
      </c>
      <c r="J338" s="166" t="s">
        <v>1116</v>
      </c>
      <c r="K338" s="167" t="s">
        <v>805</v>
      </c>
      <c r="M338" s="155" t="s">
        <v>807</v>
      </c>
      <c r="N338" s="168" t="s">
        <v>563</v>
      </c>
      <c r="O338" s="154" t="str">
        <f t="shared" si="5"/>
        <v>№1/281</v>
      </c>
      <c r="P338" s="154" t="s">
        <v>805</v>
      </c>
      <c r="Q338" s="154" t="s">
        <v>1116</v>
      </c>
    </row>
    <row r="339" spans="1:17" ht="12" customHeight="1" x14ac:dyDescent="0.25">
      <c r="A339" s="162" t="s">
        <v>302</v>
      </c>
      <c r="B339" s="162" t="s">
        <v>211</v>
      </c>
      <c r="C339" s="163" t="s">
        <v>1606</v>
      </c>
      <c r="D339" s="164">
        <v>1</v>
      </c>
      <c r="E339" s="164">
        <v>3</v>
      </c>
      <c r="F339" s="165" t="s">
        <v>564</v>
      </c>
      <c r="G339" s="160" t="s">
        <v>805</v>
      </c>
      <c r="J339" s="166" t="s">
        <v>1117</v>
      </c>
      <c r="K339" s="167" t="s">
        <v>805</v>
      </c>
      <c r="M339" s="155" t="s">
        <v>807</v>
      </c>
      <c r="N339" s="168" t="s">
        <v>564</v>
      </c>
      <c r="O339" s="154" t="str">
        <f t="shared" si="5"/>
        <v>№1/282</v>
      </c>
      <c r="P339" s="154" t="s">
        <v>805</v>
      </c>
      <c r="Q339" s="154" t="s">
        <v>1117</v>
      </c>
    </row>
    <row r="340" spans="1:17" ht="12" customHeight="1" x14ac:dyDescent="0.25">
      <c r="A340" s="162" t="s">
        <v>302</v>
      </c>
      <c r="B340" s="162" t="s">
        <v>183</v>
      </c>
      <c r="C340" s="163" t="s">
        <v>1607</v>
      </c>
      <c r="D340" s="164">
        <v>1</v>
      </c>
      <c r="E340" s="164">
        <v>2</v>
      </c>
      <c r="F340" s="165" t="s">
        <v>565</v>
      </c>
      <c r="G340" s="160" t="s">
        <v>805</v>
      </c>
      <c r="J340" s="166" t="s">
        <v>1118</v>
      </c>
      <c r="K340" s="167" t="s">
        <v>805</v>
      </c>
      <c r="M340" s="155" t="s">
        <v>807</v>
      </c>
      <c r="N340" s="168" t="s">
        <v>565</v>
      </c>
      <c r="O340" s="154" t="str">
        <f t="shared" si="5"/>
        <v>№1/283</v>
      </c>
      <c r="P340" s="154" t="s">
        <v>805</v>
      </c>
      <c r="Q340" s="154" t="s">
        <v>1118</v>
      </c>
    </row>
    <row r="341" spans="1:17" ht="12" customHeight="1" x14ac:dyDescent="0.25">
      <c r="A341" s="162" t="s">
        <v>302</v>
      </c>
      <c r="B341" s="162" t="s">
        <v>184</v>
      </c>
      <c r="C341" s="163" t="s">
        <v>1608</v>
      </c>
      <c r="D341" s="164">
        <v>1</v>
      </c>
      <c r="E341" s="164">
        <v>2</v>
      </c>
      <c r="F341" s="165" t="s">
        <v>566</v>
      </c>
      <c r="G341" s="160" t="s">
        <v>805</v>
      </c>
      <c r="J341" s="166" t="s">
        <v>1119</v>
      </c>
      <c r="K341" s="167" t="s">
        <v>805</v>
      </c>
      <c r="M341" s="155" t="s">
        <v>807</v>
      </c>
      <c r="N341" s="168" t="s">
        <v>566</v>
      </c>
      <c r="O341" s="154" t="str">
        <f t="shared" si="5"/>
        <v>№1/284</v>
      </c>
      <c r="P341" s="154" t="s">
        <v>805</v>
      </c>
      <c r="Q341" s="154" t="s">
        <v>1119</v>
      </c>
    </row>
    <row r="342" spans="1:17" ht="12" customHeight="1" x14ac:dyDescent="0.25">
      <c r="A342" s="162" t="s">
        <v>302</v>
      </c>
      <c r="B342" s="162" t="s">
        <v>236</v>
      </c>
      <c r="C342" s="163" t="s">
        <v>1609</v>
      </c>
      <c r="D342" s="164">
        <v>1</v>
      </c>
      <c r="E342" s="164">
        <v>6</v>
      </c>
      <c r="F342" s="165" t="s">
        <v>567</v>
      </c>
      <c r="G342" s="160" t="s">
        <v>805</v>
      </c>
      <c r="J342" s="166" t="s">
        <v>1120</v>
      </c>
      <c r="K342" s="167" t="s">
        <v>805</v>
      </c>
      <c r="M342" s="155" t="s">
        <v>807</v>
      </c>
      <c r="N342" s="168" t="s">
        <v>567</v>
      </c>
      <c r="O342" s="154" t="str">
        <f t="shared" si="5"/>
        <v>№1/285</v>
      </c>
      <c r="P342" s="154" t="s">
        <v>805</v>
      </c>
      <c r="Q342" s="154" t="s">
        <v>1120</v>
      </c>
    </row>
    <row r="343" spans="1:17" ht="12" customHeight="1" x14ac:dyDescent="0.25">
      <c r="A343" s="162" t="s">
        <v>302</v>
      </c>
      <c r="B343" s="162" t="s">
        <v>237</v>
      </c>
      <c r="C343" s="163" t="s">
        <v>1610</v>
      </c>
      <c r="D343" s="164">
        <v>1</v>
      </c>
      <c r="E343" s="164">
        <v>2</v>
      </c>
      <c r="F343" s="165" t="s">
        <v>568</v>
      </c>
      <c r="G343" s="160" t="s">
        <v>805</v>
      </c>
      <c r="J343" s="166" t="s">
        <v>1121</v>
      </c>
      <c r="K343" s="167" t="s">
        <v>805</v>
      </c>
      <c r="M343" s="155" t="s">
        <v>807</v>
      </c>
      <c r="N343" s="168" t="s">
        <v>568</v>
      </c>
      <c r="O343" s="154" t="str">
        <f t="shared" si="5"/>
        <v>№1/286</v>
      </c>
      <c r="P343" s="154" t="s">
        <v>805</v>
      </c>
      <c r="Q343" s="154" t="s">
        <v>1121</v>
      </c>
    </row>
    <row r="344" spans="1:17" ht="12" customHeight="1" x14ac:dyDescent="0.25">
      <c r="A344" s="162" t="s">
        <v>302</v>
      </c>
      <c r="B344" s="162" t="s">
        <v>238</v>
      </c>
      <c r="C344" s="163" t="s">
        <v>1611</v>
      </c>
      <c r="D344" s="164">
        <v>1</v>
      </c>
      <c r="E344" s="164">
        <v>6</v>
      </c>
      <c r="F344" s="165"/>
      <c r="J344" s="166" t="s">
        <v>809</v>
      </c>
      <c r="K344" s="167"/>
      <c r="M344" s="155" t="s">
        <v>807</v>
      </c>
      <c r="N344" s="168"/>
      <c r="O344" s="154" t="str">
        <f t="shared" si="5"/>
        <v>№1/</v>
      </c>
      <c r="Q344" s="154" t="s">
        <v>809</v>
      </c>
    </row>
    <row r="345" spans="1:17" ht="12" customHeight="1" x14ac:dyDescent="0.25">
      <c r="A345" s="162" t="s">
        <v>302</v>
      </c>
      <c r="B345" s="162" t="s">
        <v>252</v>
      </c>
      <c r="C345" s="163" t="s">
        <v>1612</v>
      </c>
      <c r="D345" s="164">
        <v>1</v>
      </c>
      <c r="E345" s="164">
        <v>6</v>
      </c>
      <c r="F345" s="165" t="s">
        <v>569</v>
      </c>
      <c r="G345" s="160" t="s">
        <v>805</v>
      </c>
      <c r="J345" s="166" t="s">
        <v>1122</v>
      </c>
      <c r="K345" s="167" t="s">
        <v>805</v>
      </c>
      <c r="M345" s="155" t="s">
        <v>807</v>
      </c>
      <c r="N345" s="168" t="s">
        <v>569</v>
      </c>
      <c r="O345" s="154" t="str">
        <f t="shared" si="5"/>
        <v>№1/287</v>
      </c>
      <c r="P345" s="154" t="s">
        <v>805</v>
      </c>
      <c r="Q345" s="154" t="s">
        <v>1122</v>
      </c>
    </row>
    <row r="346" spans="1:17" ht="12" customHeight="1" x14ac:dyDescent="0.25">
      <c r="A346" s="162" t="s">
        <v>302</v>
      </c>
      <c r="B346" s="162" t="s">
        <v>186</v>
      </c>
      <c r="C346" s="163" t="s">
        <v>1613</v>
      </c>
      <c r="D346" s="164">
        <v>1</v>
      </c>
      <c r="E346" s="164">
        <v>1</v>
      </c>
      <c r="F346" s="165" t="s">
        <v>570</v>
      </c>
      <c r="G346" s="160" t="s">
        <v>805</v>
      </c>
      <c r="J346" s="166" t="s">
        <v>1123</v>
      </c>
      <c r="K346" s="167" t="s">
        <v>805</v>
      </c>
      <c r="M346" s="155" t="s">
        <v>807</v>
      </c>
      <c r="N346" s="168" t="s">
        <v>570</v>
      </c>
      <c r="O346" s="154" t="str">
        <f t="shared" si="5"/>
        <v>№1/288</v>
      </c>
      <c r="P346" s="154" t="s">
        <v>805</v>
      </c>
      <c r="Q346" s="154" t="s">
        <v>1123</v>
      </c>
    </row>
    <row r="347" spans="1:17" ht="12" customHeight="1" x14ac:dyDescent="0.25">
      <c r="A347" s="162" t="s">
        <v>302</v>
      </c>
      <c r="B347" s="162" t="s">
        <v>255</v>
      </c>
      <c r="C347" s="163" t="s">
        <v>1615</v>
      </c>
      <c r="D347" s="164">
        <v>1</v>
      </c>
      <c r="E347" s="164">
        <v>4</v>
      </c>
      <c r="F347" s="165"/>
      <c r="J347" s="166" t="s">
        <v>809</v>
      </c>
      <c r="K347" s="167"/>
      <c r="M347" s="155" t="s">
        <v>807</v>
      </c>
      <c r="N347" s="168"/>
      <c r="O347" s="154" t="str">
        <f t="shared" si="5"/>
        <v>№1/</v>
      </c>
      <c r="Q347" s="154" t="s">
        <v>809</v>
      </c>
    </row>
    <row r="348" spans="1:17" ht="12" customHeight="1" x14ac:dyDescent="0.25">
      <c r="A348" s="162" t="s">
        <v>302</v>
      </c>
      <c r="B348" s="162" t="s">
        <v>303</v>
      </c>
      <c r="C348" s="163" t="s">
        <v>1616</v>
      </c>
      <c r="D348" s="164">
        <v>1</v>
      </c>
      <c r="E348" s="164">
        <v>0</v>
      </c>
      <c r="F348" s="165" t="s">
        <v>571</v>
      </c>
      <c r="G348" s="160" t="s">
        <v>805</v>
      </c>
      <c r="J348" s="166" t="s">
        <v>1124</v>
      </c>
      <c r="K348" s="167" t="s">
        <v>805</v>
      </c>
      <c r="M348" s="155" t="s">
        <v>807</v>
      </c>
      <c r="N348" s="168" t="s">
        <v>571</v>
      </c>
      <c r="O348" s="154" t="str">
        <f t="shared" si="5"/>
        <v>№1/289</v>
      </c>
      <c r="P348" s="154" t="s">
        <v>805</v>
      </c>
      <c r="Q348" s="154" t="s">
        <v>1124</v>
      </c>
    </row>
    <row r="349" spans="1:17" ht="12" customHeight="1" x14ac:dyDescent="0.25">
      <c r="A349" s="162" t="s">
        <v>302</v>
      </c>
      <c r="B349" s="162" t="s">
        <v>256</v>
      </c>
      <c r="C349" s="163" t="s">
        <v>1617</v>
      </c>
      <c r="D349" s="164">
        <v>1</v>
      </c>
      <c r="E349" s="164">
        <v>4</v>
      </c>
      <c r="F349" s="165" t="s">
        <v>572</v>
      </c>
      <c r="G349" s="160" t="s">
        <v>805</v>
      </c>
      <c r="J349" s="166" t="s">
        <v>1125</v>
      </c>
      <c r="K349" s="167" t="s">
        <v>805</v>
      </c>
      <c r="M349" s="155" t="s">
        <v>807</v>
      </c>
      <c r="N349" s="168" t="s">
        <v>572</v>
      </c>
      <c r="O349" s="154" t="str">
        <f t="shared" si="5"/>
        <v>№1/290</v>
      </c>
      <c r="P349" s="154" t="s">
        <v>805</v>
      </c>
      <c r="Q349" s="154" t="s">
        <v>1125</v>
      </c>
    </row>
    <row r="350" spans="1:17" ht="12" customHeight="1" x14ac:dyDescent="0.25">
      <c r="A350" s="162" t="s">
        <v>302</v>
      </c>
      <c r="B350" s="162" t="s">
        <v>304</v>
      </c>
      <c r="C350" s="163" t="s">
        <v>1618</v>
      </c>
      <c r="D350" s="164">
        <v>1</v>
      </c>
      <c r="E350" s="164">
        <v>1</v>
      </c>
      <c r="F350" s="165" t="s">
        <v>573</v>
      </c>
      <c r="G350" s="160" t="s">
        <v>805</v>
      </c>
      <c r="J350" s="166" t="s">
        <v>1126</v>
      </c>
      <c r="K350" s="167" t="s">
        <v>805</v>
      </c>
      <c r="M350" s="155" t="s">
        <v>807</v>
      </c>
      <c r="N350" s="168" t="s">
        <v>573</v>
      </c>
      <c r="O350" s="154" t="str">
        <f t="shared" si="5"/>
        <v>№1/291</v>
      </c>
      <c r="P350" s="154" t="s">
        <v>805</v>
      </c>
      <c r="Q350" s="154" t="s">
        <v>1126</v>
      </c>
    </row>
    <row r="351" spans="1:17" ht="12" customHeight="1" x14ac:dyDescent="0.25">
      <c r="A351" s="162" t="s">
        <v>302</v>
      </c>
      <c r="B351" s="162" t="s">
        <v>305</v>
      </c>
      <c r="C351" s="163" t="s">
        <v>1619</v>
      </c>
      <c r="D351" s="164">
        <v>1</v>
      </c>
      <c r="E351" s="164">
        <v>1</v>
      </c>
      <c r="F351" s="165" t="s">
        <v>574</v>
      </c>
      <c r="G351" s="160" t="s">
        <v>805</v>
      </c>
      <c r="J351" s="166" t="s">
        <v>1127</v>
      </c>
      <c r="K351" s="167" t="s">
        <v>805</v>
      </c>
      <c r="M351" s="155" t="s">
        <v>807</v>
      </c>
      <c r="N351" s="168" t="s">
        <v>574</v>
      </c>
      <c r="O351" s="154" t="str">
        <f t="shared" si="5"/>
        <v>№1/292</v>
      </c>
      <c r="P351" s="154" t="s">
        <v>805</v>
      </c>
      <c r="Q351" s="154" t="s">
        <v>1127</v>
      </c>
    </row>
    <row r="352" spans="1:17" ht="12" customHeight="1" x14ac:dyDescent="0.25">
      <c r="A352" s="162" t="s">
        <v>302</v>
      </c>
      <c r="B352" s="162" t="s">
        <v>306</v>
      </c>
      <c r="C352" s="163" t="s">
        <v>1620</v>
      </c>
      <c r="D352" s="164">
        <v>1</v>
      </c>
      <c r="E352" s="164">
        <v>1</v>
      </c>
      <c r="F352" s="165" t="s">
        <v>575</v>
      </c>
      <c r="G352" s="160" t="s">
        <v>805</v>
      </c>
      <c r="J352" s="166" t="s">
        <v>1128</v>
      </c>
      <c r="K352" s="167" t="s">
        <v>805</v>
      </c>
      <c r="M352" s="155" t="s">
        <v>807</v>
      </c>
      <c r="N352" s="168" t="s">
        <v>575</v>
      </c>
      <c r="O352" s="154" t="str">
        <f t="shared" si="5"/>
        <v>№1/293</v>
      </c>
      <c r="P352" s="154" t="s">
        <v>805</v>
      </c>
      <c r="Q352" s="154" t="s">
        <v>1128</v>
      </c>
    </row>
    <row r="353" spans="1:17" ht="12" customHeight="1" x14ac:dyDescent="0.25">
      <c r="A353" s="162" t="s">
        <v>302</v>
      </c>
      <c r="B353" s="162" t="s">
        <v>307</v>
      </c>
      <c r="C353" s="163" t="s">
        <v>1621</v>
      </c>
      <c r="D353" s="164">
        <v>1</v>
      </c>
      <c r="E353" s="164">
        <v>1</v>
      </c>
      <c r="F353" s="165"/>
      <c r="J353" s="166" t="s">
        <v>809</v>
      </c>
      <c r="K353" s="167"/>
      <c r="M353" s="155" t="s">
        <v>807</v>
      </c>
      <c r="N353" s="168"/>
      <c r="O353" s="154" t="str">
        <f t="shared" si="5"/>
        <v>№1/</v>
      </c>
      <c r="Q353" s="154" t="s">
        <v>809</v>
      </c>
    </row>
    <row r="354" spans="1:17" ht="12" customHeight="1" x14ac:dyDescent="0.25">
      <c r="A354" s="162" t="s">
        <v>302</v>
      </c>
      <c r="B354" s="162" t="s">
        <v>188</v>
      </c>
      <c r="C354" s="163" t="s">
        <v>1614</v>
      </c>
      <c r="D354" s="164">
        <v>1</v>
      </c>
      <c r="E354" s="164">
        <v>3</v>
      </c>
      <c r="F354" s="165"/>
      <c r="J354" s="166" t="s">
        <v>809</v>
      </c>
      <c r="K354" s="167"/>
      <c r="M354" s="155" t="s">
        <v>807</v>
      </c>
      <c r="N354" s="168"/>
      <c r="O354" s="154" t="str">
        <f t="shared" si="5"/>
        <v>№1/</v>
      </c>
      <c r="Q354" s="154" t="s">
        <v>809</v>
      </c>
    </row>
    <row r="355" spans="1:17" ht="12" customHeight="1" x14ac:dyDescent="0.25">
      <c r="A355" s="162" t="s">
        <v>302</v>
      </c>
      <c r="B355" s="162" t="s">
        <v>200</v>
      </c>
      <c r="C355" s="163" t="s">
        <v>1914</v>
      </c>
      <c r="D355" s="164">
        <v>1</v>
      </c>
      <c r="E355" s="164">
        <v>1</v>
      </c>
      <c r="F355" s="165" t="s">
        <v>552</v>
      </c>
      <c r="G355" s="160" t="s">
        <v>805</v>
      </c>
      <c r="J355" s="166" t="s">
        <v>1129</v>
      </c>
      <c r="K355" s="167" t="s">
        <v>805</v>
      </c>
      <c r="M355" s="155" t="s">
        <v>807</v>
      </c>
      <c r="N355" s="168" t="s">
        <v>552</v>
      </c>
      <c r="O355" s="154" t="str">
        <f t="shared" si="5"/>
        <v>№1/270</v>
      </c>
      <c r="P355" s="154" t="s">
        <v>805</v>
      </c>
      <c r="Q355" s="154" t="s">
        <v>1129</v>
      </c>
    </row>
    <row r="356" spans="1:17" ht="12" customHeight="1" x14ac:dyDescent="0.25">
      <c r="A356" s="162" t="s">
        <v>302</v>
      </c>
      <c r="B356" s="162" t="s">
        <v>308</v>
      </c>
      <c r="C356" s="163" t="s">
        <v>1622</v>
      </c>
      <c r="D356" s="164">
        <v>1</v>
      </c>
      <c r="E356" s="164">
        <v>1</v>
      </c>
      <c r="F356" s="165" t="s">
        <v>576</v>
      </c>
      <c r="G356" s="160" t="s">
        <v>805</v>
      </c>
      <c r="J356" s="166" t="s">
        <v>1130</v>
      </c>
      <c r="K356" s="167" t="s">
        <v>805</v>
      </c>
      <c r="M356" s="155" t="s">
        <v>807</v>
      </c>
      <c r="N356" s="168" t="s">
        <v>576</v>
      </c>
      <c r="O356" s="154" t="str">
        <f t="shared" si="5"/>
        <v>№1/294</v>
      </c>
      <c r="P356" s="154" t="s">
        <v>805</v>
      </c>
      <c r="Q356" s="154" t="s">
        <v>1130</v>
      </c>
    </row>
    <row r="357" spans="1:17" ht="12" customHeight="1" x14ac:dyDescent="0.25">
      <c r="A357" s="162" t="s">
        <v>302</v>
      </c>
      <c r="B357" s="162" t="s">
        <v>309</v>
      </c>
      <c r="C357" s="163" t="s">
        <v>1623</v>
      </c>
      <c r="D357" s="164">
        <v>1</v>
      </c>
      <c r="E357" s="164">
        <v>3</v>
      </c>
      <c r="F357" s="165" t="s">
        <v>577</v>
      </c>
      <c r="G357" s="160" t="s">
        <v>805</v>
      </c>
      <c r="J357" s="166" t="s">
        <v>1131</v>
      </c>
      <c r="K357" s="167" t="s">
        <v>805</v>
      </c>
      <c r="M357" s="155" t="s">
        <v>807</v>
      </c>
      <c r="N357" s="168" t="s">
        <v>577</v>
      </c>
      <c r="O357" s="154" t="str">
        <f t="shared" si="5"/>
        <v>№1/295</v>
      </c>
      <c r="P357" s="154" t="s">
        <v>805</v>
      </c>
      <c r="Q357" s="154" t="s">
        <v>1131</v>
      </c>
    </row>
    <row r="358" spans="1:17" ht="12" customHeight="1" x14ac:dyDescent="0.25">
      <c r="A358" s="162" t="s">
        <v>302</v>
      </c>
      <c r="B358" s="162" t="s">
        <v>310</v>
      </c>
      <c r="C358" s="163" t="s">
        <v>1624</v>
      </c>
      <c r="D358" s="164">
        <v>1</v>
      </c>
      <c r="E358" s="164">
        <v>3</v>
      </c>
      <c r="F358" s="165" t="s">
        <v>578</v>
      </c>
      <c r="G358" s="160" t="s">
        <v>805</v>
      </c>
      <c r="J358" s="166" t="s">
        <v>1132</v>
      </c>
      <c r="K358" s="167" t="s">
        <v>805</v>
      </c>
      <c r="M358" s="155" t="s">
        <v>807</v>
      </c>
      <c r="N358" s="168" t="s">
        <v>578</v>
      </c>
      <c r="O358" s="154" t="str">
        <f t="shared" si="5"/>
        <v>№1/296</v>
      </c>
      <c r="P358" s="154" t="s">
        <v>805</v>
      </c>
      <c r="Q358" s="154" t="s">
        <v>1132</v>
      </c>
    </row>
    <row r="359" spans="1:17" ht="12" customHeight="1" x14ac:dyDescent="0.25">
      <c r="A359" s="162" t="s">
        <v>302</v>
      </c>
      <c r="B359" s="162" t="s">
        <v>311</v>
      </c>
      <c r="C359" s="163" t="s">
        <v>1625</v>
      </c>
      <c r="D359" s="164">
        <v>1</v>
      </c>
      <c r="E359" s="164">
        <v>2</v>
      </c>
      <c r="F359" s="165" t="s">
        <v>579</v>
      </c>
      <c r="G359" s="160" t="s">
        <v>805</v>
      </c>
      <c r="J359" s="166" t="s">
        <v>1133</v>
      </c>
      <c r="K359" s="167" t="s">
        <v>805</v>
      </c>
      <c r="M359" s="155" t="s">
        <v>807</v>
      </c>
      <c r="N359" s="168" t="s">
        <v>579</v>
      </c>
      <c r="O359" s="154" t="str">
        <f t="shared" si="5"/>
        <v>№1/297</v>
      </c>
      <c r="P359" s="154" t="s">
        <v>805</v>
      </c>
      <c r="Q359" s="154" t="s">
        <v>1133</v>
      </c>
    </row>
    <row r="360" spans="1:17" ht="12" customHeight="1" x14ac:dyDescent="0.25">
      <c r="A360" s="162" t="s">
        <v>302</v>
      </c>
      <c r="B360" s="162" t="s">
        <v>312</v>
      </c>
      <c r="C360" s="163" t="s">
        <v>1626</v>
      </c>
      <c r="D360" s="164">
        <v>1</v>
      </c>
      <c r="E360" s="164">
        <v>2</v>
      </c>
      <c r="F360" s="165" t="s">
        <v>580</v>
      </c>
      <c r="G360" s="160" t="s">
        <v>805</v>
      </c>
      <c r="J360" s="166" t="s">
        <v>1134</v>
      </c>
      <c r="K360" s="167" t="s">
        <v>805</v>
      </c>
      <c r="M360" s="155" t="s">
        <v>807</v>
      </c>
      <c r="N360" s="168" t="s">
        <v>580</v>
      </c>
      <c r="O360" s="154" t="str">
        <f t="shared" si="5"/>
        <v>№1/298</v>
      </c>
      <c r="P360" s="154" t="s">
        <v>805</v>
      </c>
      <c r="Q360" s="154" t="s">
        <v>1134</v>
      </c>
    </row>
    <row r="361" spans="1:17" ht="12" customHeight="1" x14ac:dyDescent="0.25">
      <c r="A361" s="162" t="s">
        <v>313</v>
      </c>
      <c r="B361" s="162" t="s">
        <v>163</v>
      </c>
      <c r="C361" s="163" t="s">
        <v>1627</v>
      </c>
      <c r="D361" s="164">
        <v>2</v>
      </c>
      <c r="E361" s="164">
        <v>4</v>
      </c>
      <c r="F361" s="165" t="s">
        <v>581</v>
      </c>
      <c r="G361" s="160" t="s">
        <v>805</v>
      </c>
      <c r="J361" s="166" t="s">
        <v>1135</v>
      </c>
      <c r="K361" s="167" t="s">
        <v>805</v>
      </c>
      <c r="M361" s="155" t="s">
        <v>807</v>
      </c>
      <c r="N361" s="168" t="s">
        <v>581</v>
      </c>
      <c r="O361" s="154" t="str">
        <f t="shared" si="5"/>
        <v>№1/299</v>
      </c>
      <c r="P361" s="154" t="s">
        <v>805</v>
      </c>
      <c r="Q361" s="154" t="s">
        <v>1135</v>
      </c>
    </row>
    <row r="362" spans="1:17" ht="12" customHeight="1" x14ac:dyDescent="0.25">
      <c r="A362" s="162" t="s">
        <v>313</v>
      </c>
      <c r="B362" s="162" t="s">
        <v>200</v>
      </c>
      <c r="C362" s="163" t="s">
        <v>1628</v>
      </c>
      <c r="D362" s="164">
        <v>1</v>
      </c>
      <c r="E362" s="164">
        <v>0</v>
      </c>
      <c r="F362" s="165" t="s">
        <v>582</v>
      </c>
      <c r="G362" s="160" t="s">
        <v>805</v>
      </c>
      <c r="J362" s="166" t="s">
        <v>1136</v>
      </c>
      <c r="K362" s="167" t="s">
        <v>805</v>
      </c>
      <c r="M362" s="155" t="s">
        <v>807</v>
      </c>
      <c r="N362" s="168" t="s">
        <v>582</v>
      </c>
      <c r="O362" s="154" t="str">
        <f t="shared" si="5"/>
        <v>№1/300</v>
      </c>
      <c r="P362" s="154" t="s">
        <v>805</v>
      </c>
      <c r="Q362" s="154" t="s">
        <v>1136</v>
      </c>
    </row>
    <row r="363" spans="1:17" ht="12" customHeight="1" x14ac:dyDescent="0.25">
      <c r="A363" s="162" t="s">
        <v>313</v>
      </c>
      <c r="B363" s="162" t="s">
        <v>201</v>
      </c>
      <c r="C363" s="163" t="s">
        <v>1629</v>
      </c>
      <c r="D363" s="164">
        <v>2</v>
      </c>
      <c r="E363" s="164">
        <v>6</v>
      </c>
      <c r="F363" s="165" t="s">
        <v>583</v>
      </c>
      <c r="G363" s="160" t="s">
        <v>805</v>
      </c>
      <c r="J363" s="166" t="s">
        <v>1137</v>
      </c>
      <c r="K363" s="167" t="s">
        <v>805</v>
      </c>
      <c r="M363" s="155" t="s">
        <v>807</v>
      </c>
      <c r="N363" s="168" t="s">
        <v>583</v>
      </c>
      <c r="O363" s="154" t="str">
        <f t="shared" si="5"/>
        <v>№1/301</v>
      </c>
      <c r="P363" s="154" t="s">
        <v>805</v>
      </c>
      <c r="Q363" s="154" t="s">
        <v>1137</v>
      </c>
    </row>
    <row r="364" spans="1:17" ht="12" customHeight="1" x14ac:dyDescent="0.25">
      <c r="A364" s="162" t="s">
        <v>313</v>
      </c>
      <c r="B364" s="162" t="s">
        <v>216</v>
      </c>
      <c r="C364" s="163" t="s">
        <v>1915</v>
      </c>
      <c r="D364" s="164">
        <v>2</v>
      </c>
      <c r="E364" s="164">
        <v>6</v>
      </c>
      <c r="F364" s="165" t="s">
        <v>584</v>
      </c>
      <c r="G364" s="160" t="s">
        <v>805</v>
      </c>
      <c r="J364" s="166" t="s">
        <v>1138</v>
      </c>
      <c r="K364" s="167" t="s">
        <v>805</v>
      </c>
      <c r="M364" s="155" t="s">
        <v>807</v>
      </c>
      <c r="N364" s="168" t="s">
        <v>584</v>
      </c>
      <c r="O364" s="154" t="str">
        <f t="shared" si="5"/>
        <v>№1/302</v>
      </c>
      <c r="P364" s="154" t="s">
        <v>805</v>
      </c>
      <c r="Q364" s="154" t="s">
        <v>1138</v>
      </c>
    </row>
    <row r="365" spans="1:17" ht="12" customHeight="1" x14ac:dyDescent="0.25">
      <c r="A365" s="162" t="s">
        <v>313</v>
      </c>
      <c r="B365" s="162" t="s">
        <v>108</v>
      </c>
      <c r="C365" s="163" t="s">
        <v>1631</v>
      </c>
      <c r="D365" s="164">
        <v>2</v>
      </c>
      <c r="E365" s="164">
        <v>4</v>
      </c>
      <c r="F365" s="165" t="s">
        <v>585</v>
      </c>
      <c r="G365" s="160" t="s">
        <v>805</v>
      </c>
      <c r="J365" s="166" t="s">
        <v>1139</v>
      </c>
      <c r="K365" s="167" t="s">
        <v>805</v>
      </c>
      <c r="M365" s="155" t="s">
        <v>807</v>
      </c>
      <c r="N365" s="168" t="s">
        <v>585</v>
      </c>
      <c r="O365" s="154" t="str">
        <f t="shared" si="5"/>
        <v>№1/303</v>
      </c>
      <c r="P365" s="154" t="s">
        <v>805</v>
      </c>
      <c r="Q365" s="154" t="s">
        <v>1139</v>
      </c>
    </row>
    <row r="366" spans="1:17" ht="12" customHeight="1" x14ac:dyDescent="0.25">
      <c r="A366" s="162" t="s">
        <v>313</v>
      </c>
      <c r="B366" s="162" t="s">
        <v>106</v>
      </c>
      <c r="C366" s="163" t="s">
        <v>1632</v>
      </c>
      <c r="D366" s="164">
        <v>2</v>
      </c>
      <c r="E366" s="164">
        <v>0</v>
      </c>
      <c r="F366" s="165" t="s">
        <v>586</v>
      </c>
      <c r="G366" s="160" t="s">
        <v>805</v>
      </c>
      <c r="J366" s="166" t="s">
        <v>1140</v>
      </c>
      <c r="K366" s="167" t="s">
        <v>805</v>
      </c>
      <c r="M366" s="155" t="s">
        <v>807</v>
      </c>
      <c r="N366" s="168" t="s">
        <v>586</v>
      </c>
      <c r="O366" s="154" t="str">
        <f t="shared" si="5"/>
        <v>№1/304</v>
      </c>
      <c r="P366" s="154" t="s">
        <v>805</v>
      </c>
      <c r="Q366" s="154" t="s">
        <v>1140</v>
      </c>
    </row>
    <row r="367" spans="1:17" ht="12" customHeight="1" x14ac:dyDescent="0.25">
      <c r="A367" s="162" t="s">
        <v>313</v>
      </c>
      <c r="B367" s="162" t="s">
        <v>267</v>
      </c>
      <c r="C367" s="163" t="s">
        <v>1916</v>
      </c>
      <c r="D367" s="164">
        <v>2</v>
      </c>
      <c r="E367" s="164">
        <v>0</v>
      </c>
      <c r="F367" s="165" t="s">
        <v>587</v>
      </c>
      <c r="G367" s="160" t="s">
        <v>805</v>
      </c>
      <c r="J367" s="166" t="s">
        <v>1141</v>
      </c>
      <c r="K367" s="167" t="s">
        <v>805</v>
      </c>
      <c r="M367" s="155" t="s">
        <v>807</v>
      </c>
      <c r="N367" s="168" t="s">
        <v>587</v>
      </c>
      <c r="O367" s="154" t="str">
        <f t="shared" si="5"/>
        <v>№1/305</v>
      </c>
      <c r="P367" s="154" t="s">
        <v>805</v>
      </c>
      <c r="Q367" s="154" t="s">
        <v>1141</v>
      </c>
    </row>
    <row r="368" spans="1:17" ht="12" customHeight="1" x14ac:dyDescent="0.25">
      <c r="A368" s="162" t="s">
        <v>1816</v>
      </c>
      <c r="B368" s="162" t="s">
        <v>790</v>
      </c>
      <c r="C368" s="163" t="s">
        <v>1739</v>
      </c>
      <c r="D368" s="164">
        <v>3</v>
      </c>
      <c r="E368" s="164">
        <v>3</v>
      </c>
      <c r="F368" s="165"/>
      <c r="H368" s="161">
        <v>487</v>
      </c>
      <c r="I368" s="160" t="s">
        <v>866</v>
      </c>
      <c r="J368" s="169" t="s">
        <v>1142</v>
      </c>
      <c r="K368" s="167" t="s">
        <v>866</v>
      </c>
      <c r="M368" s="155" t="s">
        <v>807</v>
      </c>
      <c r="N368" s="168">
        <v>487</v>
      </c>
      <c r="O368" s="154" t="str">
        <f t="shared" si="5"/>
        <v>№1/487</v>
      </c>
      <c r="P368" s="154" t="s">
        <v>866</v>
      </c>
      <c r="Q368" s="154" t="s">
        <v>1142</v>
      </c>
    </row>
    <row r="369" spans="1:17" ht="12" customHeight="1" x14ac:dyDescent="0.25">
      <c r="A369" s="162" t="s">
        <v>1816</v>
      </c>
      <c r="B369" s="162" t="s">
        <v>198</v>
      </c>
      <c r="C369" s="163" t="s">
        <v>1733</v>
      </c>
      <c r="D369" s="164">
        <v>3</v>
      </c>
      <c r="E369" s="164">
        <v>0</v>
      </c>
      <c r="F369" s="165"/>
      <c r="H369" s="161">
        <v>481</v>
      </c>
      <c r="I369" s="160" t="s">
        <v>866</v>
      </c>
      <c r="J369" s="169" t="s">
        <v>1143</v>
      </c>
      <c r="K369" s="167" t="s">
        <v>866</v>
      </c>
      <c r="M369" s="155" t="s">
        <v>807</v>
      </c>
      <c r="N369" s="168">
        <v>481</v>
      </c>
      <c r="O369" s="154" t="str">
        <f t="shared" si="5"/>
        <v>№1/481</v>
      </c>
      <c r="P369" s="154" t="s">
        <v>866</v>
      </c>
      <c r="Q369" s="154" t="s">
        <v>1143</v>
      </c>
    </row>
    <row r="370" spans="1:17" ht="12" customHeight="1" x14ac:dyDescent="0.25">
      <c r="A370" s="162" t="s">
        <v>1816</v>
      </c>
      <c r="B370" s="162" t="s">
        <v>789</v>
      </c>
      <c r="C370" s="163" t="s">
        <v>1738</v>
      </c>
      <c r="D370" s="164">
        <v>3</v>
      </c>
      <c r="E370" s="164">
        <v>3</v>
      </c>
      <c r="F370" s="165"/>
      <c r="H370" s="161">
        <v>486</v>
      </c>
      <c r="I370" s="160" t="s">
        <v>866</v>
      </c>
      <c r="J370" s="169" t="s">
        <v>1144</v>
      </c>
      <c r="K370" s="167" t="s">
        <v>866</v>
      </c>
      <c r="M370" s="155" t="s">
        <v>807</v>
      </c>
      <c r="N370" s="168">
        <v>486</v>
      </c>
      <c r="O370" s="154" t="str">
        <f t="shared" si="5"/>
        <v>№1/486</v>
      </c>
      <c r="P370" s="154" t="s">
        <v>866</v>
      </c>
      <c r="Q370" s="154" t="s">
        <v>1144</v>
      </c>
    </row>
    <row r="371" spans="1:17" ht="12" customHeight="1" x14ac:dyDescent="0.25">
      <c r="A371" s="162" t="s">
        <v>1816</v>
      </c>
      <c r="B371" s="162" t="s">
        <v>788</v>
      </c>
      <c r="C371" s="163" t="s">
        <v>1737</v>
      </c>
      <c r="D371" s="164">
        <v>3</v>
      </c>
      <c r="E371" s="164">
        <v>3</v>
      </c>
      <c r="F371" s="165"/>
      <c r="H371" s="161">
        <v>485</v>
      </c>
      <c r="I371" s="160" t="s">
        <v>866</v>
      </c>
      <c r="J371" s="169" t="s">
        <v>1145</v>
      </c>
      <c r="K371" s="167" t="s">
        <v>866</v>
      </c>
      <c r="M371" s="155" t="s">
        <v>807</v>
      </c>
      <c r="N371" s="168">
        <v>485</v>
      </c>
      <c r="O371" s="154" t="str">
        <f t="shared" si="5"/>
        <v>№1/485</v>
      </c>
      <c r="P371" s="154" t="s">
        <v>866</v>
      </c>
      <c r="Q371" s="154" t="s">
        <v>1145</v>
      </c>
    </row>
    <row r="372" spans="1:17" ht="12" customHeight="1" x14ac:dyDescent="0.25">
      <c r="A372" s="162" t="s">
        <v>1816</v>
      </c>
      <c r="B372" s="162" t="s">
        <v>177</v>
      </c>
      <c r="C372" s="163" t="s">
        <v>1732</v>
      </c>
      <c r="D372" s="164">
        <v>3</v>
      </c>
      <c r="E372" s="164">
        <v>1</v>
      </c>
      <c r="F372" s="165"/>
      <c r="H372" s="161">
        <v>480</v>
      </c>
      <c r="I372" s="160" t="s">
        <v>866</v>
      </c>
      <c r="J372" s="169" t="s">
        <v>1146</v>
      </c>
      <c r="K372" s="167" t="s">
        <v>866</v>
      </c>
      <c r="M372" s="155" t="s">
        <v>807</v>
      </c>
      <c r="N372" s="168">
        <v>480</v>
      </c>
      <c r="O372" s="154" t="str">
        <f t="shared" si="5"/>
        <v>№1/480</v>
      </c>
      <c r="P372" s="154" t="s">
        <v>866</v>
      </c>
      <c r="Q372" s="154" t="s">
        <v>1146</v>
      </c>
    </row>
    <row r="373" spans="1:17" ht="12" customHeight="1" x14ac:dyDescent="0.25">
      <c r="A373" s="162" t="s">
        <v>1816</v>
      </c>
      <c r="B373" s="162" t="s">
        <v>176</v>
      </c>
      <c r="C373" s="163" t="s">
        <v>1731</v>
      </c>
      <c r="D373" s="164">
        <v>3</v>
      </c>
      <c r="E373" s="164">
        <v>1</v>
      </c>
      <c r="F373" s="165"/>
      <c r="H373" s="161">
        <v>479</v>
      </c>
      <c r="I373" s="160" t="s">
        <v>866</v>
      </c>
      <c r="J373" s="169" t="s">
        <v>1147</v>
      </c>
      <c r="K373" s="167" t="s">
        <v>866</v>
      </c>
      <c r="M373" s="155" t="s">
        <v>807</v>
      </c>
      <c r="N373" s="168">
        <v>479</v>
      </c>
      <c r="O373" s="154" t="str">
        <f t="shared" si="5"/>
        <v>№1/479</v>
      </c>
      <c r="P373" s="154" t="s">
        <v>866</v>
      </c>
      <c r="Q373" s="154" t="s">
        <v>1147</v>
      </c>
    </row>
    <row r="374" spans="1:17" ht="12" customHeight="1" x14ac:dyDescent="0.25">
      <c r="A374" s="162" t="s">
        <v>1816</v>
      </c>
      <c r="B374" s="162" t="s">
        <v>220</v>
      </c>
      <c r="C374" s="163" t="s">
        <v>1736</v>
      </c>
      <c r="D374" s="164">
        <v>3</v>
      </c>
      <c r="E374" s="164">
        <v>2</v>
      </c>
      <c r="F374" s="165"/>
      <c r="H374" s="161">
        <v>484</v>
      </c>
      <c r="I374" s="160" t="s">
        <v>866</v>
      </c>
      <c r="J374" s="169" t="s">
        <v>1148</v>
      </c>
      <c r="K374" s="167" t="s">
        <v>866</v>
      </c>
      <c r="M374" s="155" t="s">
        <v>807</v>
      </c>
      <c r="N374" s="168">
        <v>484</v>
      </c>
      <c r="O374" s="154" t="str">
        <f t="shared" si="5"/>
        <v>№1/484</v>
      </c>
      <c r="P374" s="154" t="s">
        <v>866</v>
      </c>
      <c r="Q374" s="154" t="s">
        <v>1148</v>
      </c>
    </row>
    <row r="375" spans="1:17" ht="12" customHeight="1" x14ac:dyDescent="0.25">
      <c r="A375" s="162" t="s">
        <v>1816</v>
      </c>
      <c r="B375" s="162" t="s">
        <v>204</v>
      </c>
      <c r="C375" s="163" t="s">
        <v>1730</v>
      </c>
      <c r="D375" s="164">
        <v>3</v>
      </c>
      <c r="E375" s="164"/>
      <c r="F375" s="165"/>
      <c r="H375" s="161">
        <v>478</v>
      </c>
      <c r="I375" s="160" t="s">
        <v>866</v>
      </c>
      <c r="J375" s="169" t="s">
        <v>1149</v>
      </c>
      <c r="K375" s="167" t="s">
        <v>866</v>
      </c>
      <c r="M375" s="155" t="s">
        <v>807</v>
      </c>
      <c r="N375" s="168">
        <v>478</v>
      </c>
      <c r="O375" s="154" t="str">
        <f t="shared" si="5"/>
        <v>№1/478</v>
      </c>
      <c r="P375" s="154" t="s">
        <v>866</v>
      </c>
      <c r="Q375" s="154" t="s">
        <v>1149</v>
      </c>
    </row>
    <row r="376" spans="1:17" ht="12" customHeight="1" x14ac:dyDescent="0.25">
      <c r="A376" s="162" t="s">
        <v>1816</v>
      </c>
      <c r="B376" s="162" t="s">
        <v>787</v>
      </c>
      <c r="C376" s="163" t="s">
        <v>1734</v>
      </c>
      <c r="D376" s="164">
        <v>3</v>
      </c>
      <c r="E376" s="164"/>
      <c r="F376" s="165"/>
      <c r="H376" s="161">
        <v>482</v>
      </c>
      <c r="I376" s="160" t="s">
        <v>866</v>
      </c>
      <c r="J376" s="169" t="s">
        <v>1150</v>
      </c>
      <c r="K376" s="167" t="s">
        <v>866</v>
      </c>
      <c r="M376" s="155" t="s">
        <v>807</v>
      </c>
      <c r="N376" s="168">
        <v>482</v>
      </c>
      <c r="O376" s="154" t="str">
        <f t="shared" si="5"/>
        <v>№1/482</v>
      </c>
      <c r="P376" s="154" t="s">
        <v>866</v>
      </c>
      <c r="Q376" s="154" t="s">
        <v>1150</v>
      </c>
    </row>
    <row r="377" spans="1:17" ht="12" customHeight="1" x14ac:dyDescent="0.25">
      <c r="A377" s="162" t="s">
        <v>1816</v>
      </c>
      <c r="B377" s="162" t="s">
        <v>171</v>
      </c>
      <c r="C377" s="163" t="s">
        <v>1735</v>
      </c>
      <c r="D377" s="164">
        <v>3</v>
      </c>
      <c r="E377" s="164">
        <v>1</v>
      </c>
      <c r="F377" s="165"/>
      <c r="H377" s="161">
        <v>483</v>
      </c>
      <c r="I377" s="160" t="s">
        <v>866</v>
      </c>
      <c r="J377" s="169" t="s">
        <v>1151</v>
      </c>
      <c r="K377" s="167" t="s">
        <v>866</v>
      </c>
      <c r="M377" s="155" t="s">
        <v>807</v>
      </c>
      <c r="N377" s="168">
        <v>483</v>
      </c>
      <c r="O377" s="154" t="str">
        <f t="shared" si="5"/>
        <v>№1/483</v>
      </c>
      <c r="P377" s="154" t="s">
        <v>866</v>
      </c>
      <c r="Q377" s="154" t="s">
        <v>1151</v>
      </c>
    </row>
    <row r="378" spans="1:17" ht="12" customHeight="1" x14ac:dyDescent="0.25">
      <c r="A378" s="162" t="s">
        <v>791</v>
      </c>
      <c r="B378" s="162" t="s">
        <v>215</v>
      </c>
      <c r="C378" s="163" t="s">
        <v>1749</v>
      </c>
      <c r="D378" s="164">
        <v>3</v>
      </c>
      <c r="E378" s="164"/>
      <c r="F378" s="165"/>
      <c r="H378" s="161">
        <v>531</v>
      </c>
      <c r="I378" s="160" t="s">
        <v>866</v>
      </c>
      <c r="J378" s="169" t="s">
        <v>1152</v>
      </c>
      <c r="K378" s="167" t="s">
        <v>866</v>
      </c>
      <c r="M378" s="155" t="s">
        <v>807</v>
      </c>
      <c r="N378" s="168">
        <v>531</v>
      </c>
      <c r="O378" s="154" t="str">
        <f t="shared" si="5"/>
        <v>№1/531</v>
      </c>
      <c r="P378" s="154" t="s">
        <v>866</v>
      </c>
      <c r="Q378" s="154" t="s">
        <v>1152</v>
      </c>
    </row>
    <row r="379" spans="1:17" ht="12" customHeight="1" x14ac:dyDescent="0.25">
      <c r="A379" s="162" t="s">
        <v>314</v>
      </c>
      <c r="B379" s="162" t="s">
        <v>163</v>
      </c>
      <c r="C379" s="163" t="s">
        <v>1917</v>
      </c>
      <c r="D379" s="164">
        <v>1</v>
      </c>
      <c r="E379" s="164">
        <v>2</v>
      </c>
      <c r="F379" s="165" t="s">
        <v>588</v>
      </c>
      <c r="G379" s="160" t="s">
        <v>805</v>
      </c>
      <c r="J379" s="166" t="s">
        <v>1153</v>
      </c>
      <c r="K379" s="167" t="s">
        <v>805</v>
      </c>
      <c r="M379" s="155" t="s">
        <v>807</v>
      </c>
      <c r="N379" s="168" t="s">
        <v>588</v>
      </c>
      <c r="O379" s="154" t="str">
        <f t="shared" si="5"/>
        <v>№1/306</v>
      </c>
      <c r="P379" s="154" t="s">
        <v>805</v>
      </c>
      <c r="Q379" s="154" t="s">
        <v>1153</v>
      </c>
    </row>
    <row r="380" spans="1:17" ht="12" customHeight="1" x14ac:dyDescent="0.25">
      <c r="A380" s="162" t="s">
        <v>314</v>
      </c>
      <c r="B380" s="162" t="s">
        <v>176</v>
      </c>
      <c r="C380" s="163" t="s">
        <v>1918</v>
      </c>
      <c r="D380" s="164">
        <v>1</v>
      </c>
      <c r="E380" s="164">
        <v>3</v>
      </c>
      <c r="F380" s="165" t="s">
        <v>589</v>
      </c>
      <c r="G380" s="160" t="s">
        <v>805</v>
      </c>
      <c r="J380" s="166" t="s">
        <v>1154</v>
      </c>
      <c r="K380" s="167" t="s">
        <v>805</v>
      </c>
      <c r="M380" s="155" t="s">
        <v>807</v>
      </c>
      <c r="N380" s="168" t="s">
        <v>589</v>
      </c>
      <c r="O380" s="154" t="str">
        <f t="shared" si="5"/>
        <v>№1/307</v>
      </c>
      <c r="P380" s="154" t="s">
        <v>805</v>
      </c>
      <c r="Q380" s="154" t="s">
        <v>1154</v>
      </c>
    </row>
    <row r="381" spans="1:17" ht="12" customHeight="1" x14ac:dyDescent="0.25">
      <c r="A381" s="162" t="s">
        <v>314</v>
      </c>
      <c r="B381" s="162" t="s">
        <v>225</v>
      </c>
      <c r="C381" s="163" t="s">
        <v>1919</v>
      </c>
      <c r="D381" s="164">
        <v>1</v>
      </c>
      <c r="E381" s="164">
        <v>2</v>
      </c>
      <c r="F381" s="165" t="s">
        <v>590</v>
      </c>
      <c r="G381" s="160" t="s">
        <v>805</v>
      </c>
      <c r="J381" s="166" t="s">
        <v>1155</v>
      </c>
      <c r="K381" s="167" t="s">
        <v>805</v>
      </c>
      <c r="M381" s="155" t="s">
        <v>807</v>
      </c>
      <c r="N381" s="168" t="s">
        <v>590</v>
      </c>
      <c r="O381" s="154" t="str">
        <f t="shared" si="5"/>
        <v>№1/308</v>
      </c>
      <c r="P381" s="154" t="s">
        <v>805</v>
      </c>
      <c r="Q381" s="154" t="s">
        <v>1155</v>
      </c>
    </row>
    <row r="382" spans="1:17" ht="12" customHeight="1" x14ac:dyDescent="0.25">
      <c r="A382" s="162" t="s">
        <v>314</v>
      </c>
      <c r="B382" s="162" t="s">
        <v>178</v>
      </c>
      <c r="C382" s="163" t="s">
        <v>1920</v>
      </c>
      <c r="D382" s="164">
        <v>1</v>
      </c>
      <c r="E382" s="164">
        <v>2</v>
      </c>
      <c r="F382" s="165" t="s">
        <v>591</v>
      </c>
      <c r="G382" s="160" t="s">
        <v>805</v>
      </c>
      <c r="J382" s="166" t="s">
        <v>1156</v>
      </c>
      <c r="K382" s="167" t="s">
        <v>805</v>
      </c>
      <c r="M382" s="155" t="s">
        <v>807</v>
      </c>
      <c r="N382" s="168" t="s">
        <v>591</v>
      </c>
      <c r="O382" s="154" t="str">
        <f t="shared" si="5"/>
        <v>№1/309</v>
      </c>
      <c r="P382" s="154" t="s">
        <v>805</v>
      </c>
      <c r="Q382" s="154" t="s">
        <v>1156</v>
      </c>
    </row>
    <row r="383" spans="1:17" ht="12" customHeight="1" x14ac:dyDescent="0.25">
      <c r="A383" s="162" t="s">
        <v>314</v>
      </c>
      <c r="B383" s="162" t="s">
        <v>174</v>
      </c>
      <c r="C383" s="163" t="s">
        <v>1921</v>
      </c>
      <c r="D383" s="164">
        <v>1</v>
      </c>
      <c r="E383" s="164">
        <v>2</v>
      </c>
      <c r="F383" s="165"/>
      <c r="J383" s="166" t="s">
        <v>809</v>
      </c>
      <c r="K383" s="167"/>
      <c r="M383" s="155" t="s">
        <v>807</v>
      </c>
      <c r="N383" s="168"/>
      <c r="O383" s="154" t="str">
        <f t="shared" si="5"/>
        <v>№1/</v>
      </c>
      <c r="Q383" s="154" t="s">
        <v>809</v>
      </c>
    </row>
    <row r="384" spans="1:17" ht="12" customHeight="1" x14ac:dyDescent="0.25">
      <c r="A384" s="162" t="s">
        <v>314</v>
      </c>
      <c r="B384" s="162" t="s">
        <v>112</v>
      </c>
      <c r="C384" s="163" t="s">
        <v>1922</v>
      </c>
      <c r="D384" s="164">
        <v>1</v>
      </c>
      <c r="E384" s="164">
        <v>2</v>
      </c>
      <c r="F384" s="165" t="s">
        <v>592</v>
      </c>
      <c r="G384" s="160" t="s">
        <v>805</v>
      </c>
      <c r="J384" s="166" t="s">
        <v>1157</v>
      </c>
      <c r="K384" s="167" t="s">
        <v>805</v>
      </c>
      <c r="M384" s="155" t="s">
        <v>807</v>
      </c>
      <c r="N384" s="168" t="s">
        <v>592</v>
      </c>
      <c r="O384" s="154" t="str">
        <f t="shared" si="5"/>
        <v>№1/310</v>
      </c>
      <c r="P384" s="154" t="s">
        <v>805</v>
      </c>
      <c r="Q384" s="154" t="s">
        <v>1157</v>
      </c>
    </row>
    <row r="385" spans="1:17" ht="12" customHeight="1" x14ac:dyDescent="0.25">
      <c r="A385" s="162" t="s">
        <v>314</v>
      </c>
      <c r="B385" s="162" t="s">
        <v>200</v>
      </c>
      <c r="C385" s="163" t="s">
        <v>1923</v>
      </c>
      <c r="D385" s="164">
        <v>1</v>
      </c>
      <c r="E385" s="164">
        <v>1</v>
      </c>
      <c r="F385" s="165" t="s">
        <v>593</v>
      </c>
      <c r="G385" s="160" t="s">
        <v>805</v>
      </c>
      <c r="J385" s="166" t="s">
        <v>1158</v>
      </c>
      <c r="K385" s="167" t="s">
        <v>805</v>
      </c>
      <c r="M385" s="155" t="s">
        <v>807</v>
      </c>
      <c r="N385" s="168" t="s">
        <v>593</v>
      </c>
      <c r="O385" s="154" t="str">
        <f t="shared" si="5"/>
        <v>№1/311</v>
      </c>
      <c r="P385" s="154" t="s">
        <v>805</v>
      </c>
      <c r="Q385" s="154" t="s">
        <v>1158</v>
      </c>
    </row>
    <row r="386" spans="1:17" ht="12" customHeight="1" x14ac:dyDescent="0.25">
      <c r="A386" s="162" t="s">
        <v>314</v>
      </c>
      <c r="B386" s="162" t="s">
        <v>315</v>
      </c>
      <c r="C386" s="163" t="s">
        <v>1924</v>
      </c>
      <c r="D386" s="164">
        <v>1</v>
      </c>
      <c r="E386" s="164">
        <v>0</v>
      </c>
      <c r="F386" s="165" t="s">
        <v>594</v>
      </c>
      <c r="G386" s="160" t="s">
        <v>805</v>
      </c>
      <c r="J386" s="166" t="s">
        <v>1159</v>
      </c>
      <c r="K386" s="167" t="s">
        <v>805</v>
      </c>
      <c r="M386" s="155" t="s">
        <v>807</v>
      </c>
      <c r="N386" s="168" t="s">
        <v>594</v>
      </c>
      <c r="O386" s="154" t="str">
        <f t="shared" si="5"/>
        <v>№1/312</v>
      </c>
      <c r="P386" s="154" t="s">
        <v>805</v>
      </c>
      <c r="Q386" s="154" t="s">
        <v>1159</v>
      </c>
    </row>
    <row r="387" spans="1:17" ht="12" customHeight="1" x14ac:dyDescent="0.25">
      <c r="A387" s="162" t="s">
        <v>314</v>
      </c>
      <c r="B387" s="162" t="s">
        <v>202</v>
      </c>
      <c r="C387" s="163" t="s">
        <v>1925</v>
      </c>
      <c r="D387" s="164">
        <v>1</v>
      </c>
      <c r="E387" s="164">
        <v>0</v>
      </c>
      <c r="F387" s="165" t="s">
        <v>595</v>
      </c>
      <c r="G387" s="160" t="s">
        <v>805</v>
      </c>
      <c r="J387" s="166" t="s">
        <v>1160</v>
      </c>
      <c r="K387" s="167" t="s">
        <v>805</v>
      </c>
      <c r="M387" s="155" t="s">
        <v>807</v>
      </c>
      <c r="N387" s="168" t="s">
        <v>595</v>
      </c>
      <c r="O387" s="154" t="str">
        <f t="shared" si="5"/>
        <v>№1/313</v>
      </c>
      <c r="P387" s="154" t="s">
        <v>805</v>
      </c>
      <c r="Q387" s="154" t="s">
        <v>1160</v>
      </c>
    </row>
    <row r="388" spans="1:17" ht="12" customHeight="1" x14ac:dyDescent="0.25">
      <c r="A388" s="162" t="s">
        <v>314</v>
      </c>
      <c r="B388" s="162" t="s">
        <v>180</v>
      </c>
      <c r="C388" s="163" t="s">
        <v>1926</v>
      </c>
      <c r="D388" s="164">
        <v>1</v>
      </c>
      <c r="E388" s="164">
        <v>0</v>
      </c>
      <c r="F388" s="165" t="s">
        <v>596</v>
      </c>
      <c r="G388" s="160" t="s">
        <v>805</v>
      </c>
      <c r="J388" s="166" t="s">
        <v>1161</v>
      </c>
      <c r="K388" s="167" t="s">
        <v>805</v>
      </c>
      <c r="M388" s="155" t="s">
        <v>807</v>
      </c>
      <c r="N388" s="168" t="s">
        <v>596</v>
      </c>
      <c r="O388" s="154" t="str">
        <f t="shared" ref="O388:O451" si="6">CONCATENATE(M388,N388)</f>
        <v>№1/314</v>
      </c>
      <c r="P388" s="154" t="s">
        <v>805</v>
      </c>
      <c r="Q388" s="154" t="s">
        <v>1161</v>
      </c>
    </row>
    <row r="389" spans="1:17" ht="12" customHeight="1" x14ac:dyDescent="0.25">
      <c r="A389" s="162" t="s">
        <v>314</v>
      </c>
      <c r="B389" s="162" t="s">
        <v>171</v>
      </c>
      <c r="C389" s="163" t="s">
        <v>1927</v>
      </c>
      <c r="D389" s="164">
        <v>1</v>
      </c>
      <c r="E389" s="164">
        <v>4</v>
      </c>
      <c r="F389" s="165" t="s">
        <v>597</v>
      </c>
      <c r="G389" s="160" t="s">
        <v>805</v>
      </c>
      <c r="J389" s="166" t="s">
        <v>1162</v>
      </c>
      <c r="K389" s="167" t="s">
        <v>805</v>
      </c>
      <c r="M389" s="155" t="s">
        <v>807</v>
      </c>
      <c r="N389" s="168" t="s">
        <v>597</v>
      </c>
      <c r="O389" s="154" t="str">
        <f t="shared" si="6"/>
        <v>№1/315</v>
      </c>
      <c r="P389" s="154" t="s">
        <v>805</v>
      </c>
      <c r="Q389" s="154" t="s">
        <v>1162</v>
      </c>
    </row>
    <row r="390" spans="1:17" ht="12" customHeight="1" x14ac:dyDescent="0.25">
      <c r="A390" s="162" t="s">
        <v>314</v>
      </c>
      <c r="B390" s="162" t="s">
        <v>110</v>
      </c>
      <c r="C390" s="163" t="s">
        <v>1928</v>
      </c>
      <c r="D390" s="164">
        <v>1</v>
      </c>
      <c r="E390" s="164">
        <v>2</v>
      </c>
      <c r="F390" s="165" t="s">
        <v>598</v>
      </c>
      <c r="G390" s="160" t="s">
        <v>805</v>
      </c>
      <c r="J390" s="166" t="s">
        <v>1163</v>
      </c>
      <c r="K390" s="167" t="s">
        <v>805</v>
      </c>
      <c r="M390" s="155" t="s">
        <v>807</v>
      </c>
      <c r="N390" s="168" t="s">
        <v>598</v>
      </c>
      <c r="O390" s="154" t="str">
        <f t="shared" si="6"/>
        <v>№1/316</v>
      </c>
      <c r="P390" s="154" t="s">
        <v>805</v>
      </c>
      <c r="Q390" s="154" t="s">
        <v>1163</v>
      </c>
    </row>
    <row r="391" spans="1:17" ht="12" customHeight="1" x14ac:dyDescent="0.25">
      <c r="A391" s="162" t="s">
        <v>314</v>
      </c>
      <c r="B391" s="162" t="s">
        <v>221</v>
      </c>
      <c r="C391" s="163" t="s">
        <v>1929</v>
      </c>
      <c r="D391" s="164">
        <v>1</v>
      </c>
      <c r="E391" s="164">
        <v>0</v>
      </c>
      <c r="F391" s="165" t="s">
        <v>599</v>
      </c>
      <c r="G391" s="160" t="s">
        <v>805</v>
      </c>
      <c r="J391" s="166" t="s">
        <v>1164</v>
      </c>
      <c r="K391" s="167" t="s">
        <v>805</v>
      </c>
      <c r="M391" s="155" t="s">
        <v>807</v>
      </c>
      <c r="N391" s="168" t="s">
        <v>599</v>
      </c>
      <c r="O391" s="154" t="str">
        <f t="shared" si="6"/>
        <v>№1/317</v>
      </c>
      <c r="P391" s="154" t="s">
        <v>805</v>
      </c>
      <c r="Q391" s="154" t="s">
        <v>1164</v>
      </c>
    </row>
    <row r="392" spans="1:17" ht="12" customHeight="1" x14ac:dyDescent="0.25">
      <c r="A392" s="162" t="s">
        <v>314</v>
      </c>
      <c r="B392" s="162" t="s">
        <v>109</v>
      </c>
      <c r="C392" s="163" t="s">
        <v>1930</v>
      </c>
      <c r="D392" s="164">
        <v>1</v>
      </c>
      <c r="E392" s="164">
        <v>2</v>
      </c>
      <c r="F392" s="165" t="s">
        <v>600</v>
      </c>
      <c r="G392" s="160" t="s">
        <v>805</v>
      </c>
      <c r="J392" s="166" t="s">
        <v>1165</v>
      </c>
      <c r="K392" s="167" t="s">
        <v>805</v>
      </c>
      <c r="M392" s="155" t="s">
        <v>807</v>
      </c>
      <c r="N392" s="168" t="s">
        <v>600</v>
      </c>
      <c r="O392" s="154" t="str">
        <f t="shared" si="6"/>
        <v>№1/318</v>
      </c>
      <c r="P392" s="154" t="s">
        <v>805</v>
      </c>
      <c r="Q392" s="154" t="s">
        <v>1165</v>
      </c>
    </row>
    <row r="393" spans="1:17" ht="12" customHeight="1" x14ac:dyDescent="0.25">
      <c r="A393" s="162" t="s">
        <v>314</v>
      </c>
      <c r="B393" s="162" t="s">
        <v>108</v>
      </c>
      <c r="C393" s="163" t="s">
        <v>1931</v>
      </c>
      <c r="D393" s="164">
        <v>1</v>
      </c>
      <c r="E393" s="164">
        <v>2</v>
      </c>
      <c r="F393" s="165" t="s">
        <v>601</v>
      </c>
      <c r="G393" s="160" t="s">
        <v>805</v>
      </c>
      <c r="J393" s="166" t="s">
        <v>1166</v>
      </c>
      <c r="K393" s="167" t="s">
        <v>805</v>
      </c>
      <c r="M393" s="155" t="s">
        <v>807</v>
      </c>
      <c r="N393" s="168" t="s">
        <v>601</v>
      </c>
      <c r="O393" s="154" t="str">
        <f t="shared" si="6"/>
        <v>№1/319</v>
      </c>
      <c r="P393" s="154" t="s">
        <v>805</v>
      </c>
      <c r="Q393" s="154" t="s">
        <v>1166</v>
      </c>
    </row>
    <row r="394" spans="1:17" ht="12" customHeight="1" x14ac:dyDescent="0.25">
      <c r="A394" s="162" t="s">
        <v>314</v>
      </c>
      <c r="B394" s="162" t="s">
        <v>106</v>
      </c>
      <c r="C394" s="163" t="s">
        <v>1932</v>
      </c>
      <c r="D394" s="164">
        <v>1</v>
      </c>
      <c r="E394" s="164">
        <v>2</v>
      </c>
      <c r="F394" s="165" t="s">
        <v>602</v>
      </c>
      <c r="G394" s="160" t="s">
        <v>805</v>
      </c>
      <c r="J394" s="166" t="s">
        <v>1167</v>
      </c>
      <c r="K394" s="167" t="s">
        <v>805</v>
      </c>
      <c r="M394" s="155" t="s">
        <v>807</v>
      </c>
      <c r="N394" s="168" t="s">
        <v>602</v>
      </c>
      <c r="O394" s="154" t="str">
        <f t="shared" si="6"/>
        <v>№1/320</v>
      </c>
      <c r="P394" s="154" t="s">
        <v>805</v>
      </c>
      <c r="Q394" s="154" t="s">
        <v>1167</v>
      </c>
    </row>
    <row r="395" spans="1:17" ht="12" customHeight="1" x14ac:dyDescent="0.25">
      <c r="A395" s="162" t="s">
        <v>314</v>
      </c>
      <c r="B395" s="162" t="s">
        <v>105</v>
      </c>
      <c r="C395" s="163" t="s">
        <v>1933</v>
      </c>
      <c r="D395" s="164">
        <v>1</v>
      </c>
      <c r="E395" s="164">
        <v>2</v>
      </c>
      <c r="F395" s="165" t="s">
        <v>603</v>
      </c>
      <c r="G395" s="160" t="s">
        <v>805</v>
      </c>
      <c r="J395" s="166" t="s">
        <v>1168</v>
      </c>
      <c r="K395" s="167" t="s">
        <v>805</v>
      </c>
      <c r="M395" s="155" t="s">
        <v>807</v>
      </c>
      <c r="N395" s="168" t="s">
        <v>603</v>
      </c>
      <c r="O395" s="154" t="str">
        <f t="shared" si="6"/>
        <v>№1/321</v>
      </c>
      <c r="P395" s="154" t="s">
        <v>805</v>
      </c>
      <c r="Q395" s="154" t="s">
        <v>1168</v>
      </c>
    </row>
    <row r="396" spans="1:17" ht="12" customHeight="1" x14ac:dyDescent="0.25">
      <c r="A396" s="162" t="s">
        <v>314</v>
      </c>
      <c r="B396" s="162" t="s">
        <v>172</v>
      </c>
      <c r="C396" s="163" t="s">
        <v>1934</v>
      </c>
      <c r="D396" s="164">
        <v>1</v>
      </c>
      <c r="E396" s="164">
        <v>2</v>
      </c>
      <c r="F396" s="165" t="s">
        <v>604</v>
      </c>
      <c r="G396" s="160" t="s">
        <v>805</v>
      </c>
      <c r="J396" s="166" t="s">
        <v>1169</v>
      </c>
      <c r="K396" s="167" t="s">
        <v>805</v>
      </c>
      <c r="M396" s="155" t="s">
        <v>807</v>
      </c>
      <c r="N396" s="168" t="s">
        <v>604</v>
      </c>
      <c r="O396" s="154" t="str">
        <f t="shared" si="6"/>
        <v>№1/322</v>
      </c>
      <c r="P396" s="154" t="s">
        <v>805</v>
      </c>
      <c r="Q396" s="154" t="s">
        <v>1169</v>
      </c>
    </row>
    <row r="397" spans="1:17" ht="12" customHeight="1" x14ac:dyDescent="0.25">
      <c r="A397" s="162" t="s">
        <v>314</v>
      </c>
      <c r="B397" s="162" t="s">
        <v>227</v>
      </c>
      <c r="C397" s="163" t="s">
        <v>1935</v>
      </c>
      <c r="D397" s="164">
        <v>1</v>
      </c>
      <c r="E397" s="164">
        <v>1</v>
      </c>
      <c r="F397" s="165"/>
      <c r="J397" s="166" t="s">
        <v>809</v>
      </c>
      <c r="K397" s="167"/>
      <c r="M397" s="155" t="s">
        <v>807</v>
      </c>
      <c r="N397" s="168"/>
      <c r="O397" s="154" t="str">
        <f t="shared" si="6"/>
        <v>№1/</v>
      </c>
      <c r="Q397" s="154" t="s">
        <v>809</v>
      </c>
    </row>
    <row r="398" spans="1:17" ht="12" customHeight="1" x14ac:dyDescent="0.25">
      <c r="A398" s="162" t="s">
        <v>316</v>
      </c>
      <c r="B398" s="162" t="s">
        <v>196</v>
      </c>
      <c r="C398" s="163" t="s">
        <v>1634</v>
      </c>
      <c r="D398" s="164">
        <v>2</v>
      </c>
      <c r="E398" s="164">
        <v>2</v>
      </c>
      <c r="F398" s="165" t="s">
        <v>605</v>
      </c>
      <c r="G398" s="160" t="s">
        <v>805</v>
      </c>
      <c r="J398" s="166" t="s">
        <v>1170</v>
      </c>
      <c r="K398" s="167" t="s">
        <v>805</v>
      </c>
      <c r="M398" s="155" t="s">
        <v>807</v>
      </c>
      <c r="N398" s="168" t="s">
        <v>605</v>
      </c>
      <c r="O398" s="154" t="str">
        <f t="shared" si="6"/>
        <v>№1/323</v>
      </c>
      <c r="P398" s="154" t="s">
        <v>805</v>
      </c>
      <c r="Q398" s="154" t="s">
        <v>1170</v>
      </c>
    </row>
    <row r="399" spans="1:17" ht="12" customHeight="1" x14ac:dyDescent="0.25">
      <c r="A399" s="162" t="s">
        <v>316</v>
      </c>
      <c r="B399" s="162" t="s">
        <v>178</v>
      </c>
      <c r="C399" s="163" t="s">
        <v>1635</v>
      </c>
      <c r="D399" s="164">
        <v>2</v>
      </c>
      <c r="E399" s="164">
        <v>0</v>
      </c>
      <c r="F399" s="165" t="s">
        <v>606</v>
      </c>
      <c r="G399" s="160" t="s">
        <v>805</v>
      </c>
      <c r="J399" s="166" t="s">
        <v>1171</v>
      </c>
      <c r="K399" s="167" t="s">
        <v>805</v>
      </c>
      <c r="M399" s="155" t="s">
        <v>807</v>
      </c>
      <c r="N399" s="168" t="s">
        <v>606</v>
      </c>
      <c r="O399" s="154" t="str">
        <f t="shared" si="6"/>
        <v>№1/324</v>
      </c>
      <c r="P399" s="154" t="s">
        <v>805</v>
      </c>
      <c r="Q399" s="154" t="s">
        <v>1171</v>
      </c>
    </row>
    <row r="400" spans="1:17" ht="12" customHeight="1" x14ac:dyDescent="0.25">
      <c r="A400" s="162" t="s">
        <v>316</v>
      </c>
      <c r="B400" s="162" t="s">
        <v>198</v>
      </c>
      <c r="C400" s="163" t="s">
        <v>1636</v>
      </c>
      <c r="D400" s="164">
        <v>2</v>
      </c>
      <c r="E400" s="164">
        <v>0</v>
      </c>
      <c r="F400" s="165" t="s">
        <v>607</v>
      </c>
      <c r="G400" s="160" t="s">
        <v>805</v>
      </c>
      <c r="J400" s="166" t="s">
        <v>1172</v>
      </c>
      <c r="K400" s="167" t="s">
        <v>805</v>
      </c>
      <c r="M400" s="155" t="s">
        <v>807</v>
      </c>
      <c r="N400" s="168" t="s">
        <v>607</v>
      </c>
      <c r="O400" s="154" t="str">
        <f t="shared" si="6"/>
        <v>№1/325</v>
      </c>
      <c r="P400" s="154" t="s">
        <v>805</v>
      </c>
      <c r="Q400" s="154" t="s">
        <v>1172</v>
      </c>
    </row>
    <row r="401" spans="1:17" ht="12" customHeight="1" x14ac:dyDescent="0.25">
      <c r="A401" s="162" t="s">
        <v>316</v>
      </c>
      <c r="B401" s="162" t="s">
        <v>174</v>
      </c>
      <c r="C401" s="163" t="s">
        <v>1637</v>
      </c>
      <c r="D401" s="164">
        <v>2</v>
      </c>
      <c r="E401" s="164">
        <v>0</v>
      </c>
      <c r="F401" s="165" t="s">
        <v>608</v>
      </c>
      <c r="G401" s="160" t="s">
        <v>805</v>
      </c>
      <c r="J401" s="166" t="s">
        <v>1173</v>
      </c>
      <c r="K401" s="167" t="s">
        <v>805</v>
      </c>
      <c r="M401" s="155" t="s">
        <v>807</v>
      </c>
      <c r="N401" s="168" t="s">
        <v>608</v>
      </c>
      <c r="O401" s="154" t="str">
        <f t="shared" si="6"/>
        <v>№1/326</v>
      </c>
      <c r="P401" s="154" t="s">
        <v>805</v>
      </c>
      <c r="Q401" s="154" t="s">
        <v>1173</v>
      </c>
    </row>
    <row r="402" spans="1:17" ht="12" customHeight="1" x14ac:dyDescent="0.25">
      <c r="A402" s="162" t="s">
        <v>316</v>
      </c>
      <c r="B402" s="162" t="s">
        <v>290</v>
      </c>
      <c r="C402" s="163" t="s">
        <v>1936</v>
      </c>
      <c r="D402" s="164">
        <v>2</v>
      </c>
      <c r="E402" s="164">
        <v>0</v>
      </c>
      <c r="F402" s="165" t="s">
        <v>609</v>
      </c>
      <c r="G402" s="160" t="s">
        <v>805</v>
      </c>
      <c r="J402" s="166" t="s">
        <v>1174</v>
      </c>
      <c r="K402" s="167" t="s">
        <v>805</v>
      </c>
      <c r="M402" s="155" t="s">
        <v>807</v>
      </c>
      <c r="N402" s="168" t="s">
        <v>609</v>
      </c>
      <c r="O402" s="154" t="str">
        <f t="shared" si="6"/>
        <v>№1/327</v>
      </c>
      <c r="P402" s="154" t="s">
        <v>805</v>
      </c>
      <c r="Q402" s="154" t="s">
        <v>1174</v>
      </c>
    </row>
    <row r="403" spans="1:17" ht="12" customHeight="1" x14ac:dyDescent="0.25">
      <c r="A403" s="162" t="s">
        <v>316</v>
      </c>
      <c r="B403" s="162" t="s">
        <v>227</v>
      </c>
      <c r="C403" s="163" t="s">
        <v>1639</v>
      </c>
      <c r="D403" s="164">
        <v>2</v>
      </c>
      <c r="E403" s="164">
        <v>0</v>
      </c>
      <c r="F403" s="165" t="s">
        <v>610</v>
      </c>
      <c r="G403" s="160" t="s">
        <v>805</v>
      </c>
      <c r="J403" s="166" t="s">
        <v>1175</v>
      </c>
      <c r="K403" s="167" t="s">
        <v>805</v>
      </c>
      <c r="M403" s="155" t="s">
        <v>807</v>
      </c>
      <c r="N403" s="168" t="s">
        <v>610</v>
      </c>
      <c r="O403" s="154" t="str">
        <f t="shared" si="6"/>
        <v>№1/328</v>
      </c>
      <c r="P403" s="154" t="s">
        <v>805</v>
      </c>
      <c r="Q403" s="154" t="s">
        <v>1175</v>
      </c>
    </row>
    <row r="404" spans="1:17" ht="12" customHeight="1" x14ac:dyDescent="0.25">
      <c r="A404" s="162" t="s">
        <v>316</v>
      </c>
      <c r="B404" s="162" t="s">
        <v>208</v>
      </c>
      <c r="C404" s="163" t="s">
        <v>1937</v>
      </c>
      <c r="D404" s="164">
        <v>2</v>
      </c>
      <c r="E404" s="164">
        <v>0</v>
      </c>
      <c r="F404" s="165" t="s">
        <v>611</v>
      </c>
      <c r="G404" s="160" t="s">
        <v>805</v>
      </c>
      <c r="J404" s="166" t="s">
        <v>1176</v>
      </c>
      <c r="K404" s="167" t="s">
        <v>805</v>
      </c>
      <c r="M404" s="155" t="s">
        <v>807</v>
      </c>
      <c r="N404" s="168" t="s">
        <v>611</v>
      </c>
      <c r="O404" s="154" t="str">
        <f t="shared" si="6"/>
        <v>№1/329</v>
      </c>
      <c r="P404" s="154" t="s">
        <v>805</v>
      </c>
      <c r="Q404" s="154" t="s">
        <v>1176</v>
      </c>
    </row>
    <row r="405" spans="1:17" ht="12" customHeight="1" x14ac:dyDescent="0.25">
      <c r="A405" s="162" t="s">
        <v>317</v>
      </c>
      <c r="B405" s="162" t="s">
        <v>227</v>
      </c>
      <c r="C405" s="163" t="s">
        <v>1640</v>
      </c>
      <c r="D405" s="164">
        <v>1</v>
      </c>
      <c r="E405" s="164">
        <v>0</v>
      </c>
      <c r="F405" s="165" t="s">
        <v>612</v>
      </c>
      <c r="G405" s="160" t="s">
        <v>805</v>
      </c>
      <c r="J405" s="166" t="s">
        <v>1177</v>
      </c>
      <c r="K405" s="167" t="s">
        <v>805</v>
      </c>
      <c r="M405" s="155" t="s">
        <v>807</v>
      </c>
      <c r="N405" s="168" t="s">
        <v>612</v>
      </c>
      <c r="O405" s="154" t="str">
        <f t="shared" si="6"/>
        <v>№1/330</v>
      </c>
      <c r="P405" s="154" t="s">
        <v>805</v>
      </c>
      <c r="Q405" s="154" t="s">
        <v>1177</v>
      </c>
    </row>
    <row r="406" spans="1:17" ht="12" customHeight="1" x14ac:dyDescent="0.25">
      <c r="A406" s="162" t="s">
        <v>317</v>
      </c>
      <c r="B406" s="162" t="s">
        <v>112</v>
      </c>
      <c r="C406" s="163" t="s">
        <v>1641</v>
      </c>
      <c r="D406" s="164">
        <v>1</v>
      </c>
      <c r="E406" s="164">
        <v>2</v>
      </c>
      <c r="F406" s="165" t="s">
        <v>613</v>
      </c>
      <c r="G406" s="160" t="s">
        <v>805</v>
      </c>
      <c r="J406" s="166" t="s">
        <v>1178</v>
      </c>
      <c r="K406" s="167" t="s">
        <v>805</v>
      </c>
      <c r="M406" s="155" t="s">
        <v>807</v>
      </c>
      <c r="N406" s="168" t="s">
        <v>613</v>
      </c>
      <c r="O406" s="154" t="str">
        <f t="shared" si="6"/>
        <v>№1/331</v>
      </c>
      <c r="P406" s="154" t="s">
        <v>805</v>
      </c>
      <c r="Q406" s="154" t="s">
        <v>1178</v>
      </c>
    </row>
    <row r="407" spans="1:17" ht="12" customHeight="1" x14ac:dyDescent="0.25">
      <c r="A407" s="162" t="s">
        <v>317</v>
      </c>
      <c r="B407" s="162" t="s">
        <v>230</v>
      </c>
      <c r="C407" s="163" t="s">
        <v>1938</v>
      </c>
      <c r="D407" s="164">
        <v>1</v>
      </c>
      <c r="E407" s="164">
        <v>2</v>
      </c>
      <c r="F407" s="165" t="s">
        <v>614</v>
      </c>
      <c r="G407" s="160" t="s">
        <v>805</v>
      </c>
      <c r="J407" s="166" t="s">
        <v>1179</v>
      </c>
      <c r="K407" s="167" t="s">
        <v>805</v>
      </c>
      <c r="M407" s="155" t="s">
        <v>807</v>
      </c>
      <c r="N407" s="168" t="s">
        <v>614</v>
      </c>
      <c r="O407" s="154" t="str">
        <f t="shared" si="6"/>
        <v>№1/332</v>
      </c>
      <c r="P407" s="154" t="s">
        <v>805</v>
      </c>
      <c r="Q407" s="154" t="s">
        <v>1179</v>
      </c>
    </row>
    <row r="408" spans="1:17" ht="12" customHeight="1" x14ac:dyDescent="0.25">
      <c r="A408" s="162" t="s">
        <v>317</v>
      </c>
      <c r="B408" s="162" t="s">
        <v>185</v>
      </c>
      <c r="C408" s="163" t="s">
        <v>1939</v>
      </c>
      <c r="D408" s="164">
        <v>1</v>
      </c>
      <c r="E408" s="164">
        <v>1</v>
      </c>
      <c r="F408" s="165" t="s">
        <v>615</v>
      </c>
      <c r="G408" s="160" t="s">
        <v>805</v>
      </c>
      <c r="J408" s="166" t="s">
        <v>1180</v>
      </c>
      <c r="K408" s="167" t="s">
        <v>805</v>
      </c>
      <c r="M408" s="155" t="s">
        <v>807</v>
      </c>
      <c r="N408" s="168" t="s">
        <v>615</v>
      </c>
      <c r="O408" s="154" t="str">
        <f t="shared" si="6"/>
        <v>№1/333</v>
      </c>
      <c r="P408" s="154" t="s">
        <v>805</v>
      </c>
      <c r="Q408" s="154" t="s">
        <v>1180</v>
      </c>
    </row>
    <row r="409" spans="1:17" ht="12" customHeight="1" x14ac:dyDescent="0.25">
      <c r="A409" s="162" t="s">
        <v>317</v>
      </c>
      <c r="B409" s="162" t="s">
        <v>318</v>
      </c>
      <c r="C409" s="163" t="s">
        <v>1940</v>
      </c>
      <c r="D409" s="164">
        <v>1</v>
      </c>
      <c r="E409" s="164">
        <v>1</v>
      </c>
      <c r="F409" s="165" t="s">
        <v>616</v>
      </c>
      <c r="G409" s="160" t="s">
        <v>805</v>
      </c>
      <c r="J409" s="166" t="s">
        <v>1181</v>
      </c>
      <c r="K409" s="167" t="s">
        <v>805</v>
      </c>
      <c r="M409" s="155" t="s">
        <v>807</v>
      </c>
      <c r="N409" s="168" t="s">
        <v>616</v>
      </c>
      <c r="O409" s="154" t="str">
        <f t="shared" si="6"/>
        <v>№1/334</v>
      </c>
      <c r="P409" s="154" t="s">
        <v>805</v>
      </c>
      <c r="Q409" s="154" t="s">
        <v>1181</v>
      </c>
    </row>
    <row r="410" spans="1:17" ht="12" customHeight="1" x14ac:dyDescent="0.25">
      <c r="A410" s="162" t="s">
        <v>317</v>
      </c>
      <c r="B410" s="162" t="s">
        <v>237</v>
      </c>
      <c r="C410" s="163" t="s">
        <v>1645</v>
      </c>
      <c r="D410" s="164">
        <v>1</v>
      </c>
      <c r="E410" s="164">
        <v>1</v>
      </c>
      <c r="F410" s="165" t="s">
        <v>617</v>
      </c>
      <c r="G410" s="160" t="s">
        <v>805</v>
      </c>
      <c r="J410" s="166" t="s">
        <v>1182</v>
      </c>
      <c r="K410" s="167" t="s">
        <v>805</v>
      </c>
      <c r="M410" s="155" t="s">
        <v>807</v>
      </c>
      <c r="N410" s="168" t="s">
        <v>617</v>
      </c>
      <c r="O410" s="154" t="str">
        <f t="shared" si="6"/>
        <v>№1/335</v>
      </c>
      <c r="P410" s="154" t="s">
        <v>805</v>
      </c>
      <c r="Q410" s="154" t="s">
        <v>1182</v>
      </c>
    </row>
    <row r="411" spans="1:17" ht="12" customHeight="1" x14ac:dyDescent="0.25">
      <c r="A411" s="162" t="s">
        <v>319</v>
      </c>
      <c r="B411" s="162" t="s">
        <v>163</v>
      </c>
      <c r="C411" s="163" t="s">
        <v>1646</v>
      </c>
      <c r="D411" s="164">
        <v>2</v>
      </c>
      <c r="E411" s="164">
        <v>2</v>
      </c>
      <c r="F411" s="165" t="s">
        <v>618</v>
      </c>
      <c r="G411" s="160" t="s">
        <v>805</v>
      </c>
      <c r="J411" s="166" t="s">
        <v>1183</v>
      </c>
      <c r="K411" s="167" t="s">
        <v>805</v>
      </c>
      <c r="M411" s="155" t="s">
        <v>807</v>
      </c>
      <c r="N411" s="168" t="s">
        <v>618</v>
      </c>
      <c r="O411" s="154" t="str">
        <f t="shared" si="6"/>
        <v>№1/336</v>
      </c>
      <c r="P411" s="154" t="s">
        <v>805</v>
      </c>
      <c r="Q411" s="154" t="s">
        <v>1183</v>
      </c>
    </row>
    <row r="412" spans="1:17" ht="12" customHeight="1" x14ac:dyDescent="0.25">
      <c r="A412" s="162" t="s">
        <v>319</v>
      </c>
      <c r="B412" s="162" t="s">
        <v>110</v>
      </c>
      <c r="C412" s="163" t="s">
        <v>1647</v>
      </c>
      <c r="D412" s="164">
        <v>2</v>
      </c>
      <c r="E412" s="164">
        <v>4</v>
      </c>
      <c r="F412" s="165" t="s">
        <v>619</v>
      </c>
      <c r="G412" s="160" t="s">
        <v>805</v>
      </c>
      <c r="J412" s="166" t="s">
        <v>1184</v>
      </c>
      <c r="K412" s="167" t="s">
        <v>805</v>
      </c>
      <c r="M412" s="155" t="s">
        <v>807</v>
      </c>
      <c r="N412" s="168" t="s">
        <v>619</v>
      </c>
      <c r="O412" s="154" t="str">
        <f t="shared" si="6"/>
        <v>№1/337</v>
      </c>
      <c r="P412" s="154" t="s">
        <v>805</v>
      </c>
      <c r="Q412" s="154" t="s">
        <v>1184</v>
      </c>
    </row>
    <row r="413" spans="1:17" ht="12" customHeight="1" x14ac:dyDescent="0.25">
      <c r="A413" s="162" t="s">
        <v>320</v>
      </c>
      <c r="B413" s="162" t="s">
        <v>177</v>
      </c>
      <c r="C413" s="163" t="s">
        <v>1648</v>
      </c>
      <c r="D413" s="164">
        <v>1</v>
      </c>
      <c r="E413" s="164">
        <v>3</v>
      </c>
      <c r="F413" s="165" t="s">
        <v>620</v>
      </c>
      <c r="G413" s="160" t="s">
        <v>805</v>
      </c>
      <c r="J413" s="166" t="s">
        <v>1185</v>
      </c>
      <c r="K413" s="167" t="s">
        <v>805</v>
      </c>
      <c r="M413" s="155" t="s">
        <v>807</v>
      </c>
      <c r="N413" s="168" t="s">
        <v>620</v>
      </c>
      <c r="O413" s="154" t="str">
        <f t="shared" si="6"/>
        <v>№1/338</v>
      </c>
      <c r="P413" s="154" t="s">
        <v>805</v>
      </c>
      <c r="Q413" s="154" t="s">
        <v>1185</v>
      </c>
    </row>
    <row r="414" spans="1:17" ht="12" customHeight="1" x14ac:dyDescent="0.25">
      <c r="A414" s="162" t="s">
        <v>320</v>
      </c>
      <c r="B414" s="162" t="s">
        <v>201</v>
      </c>
      <c r="C414" s="163" t="s">
        <v>1650</v>
      </c>
      <c r="D414" s="164">
        <v>1</v>
      </c>
      <c r="E414" s="164"/>
      <c r="F414" s="165" t="s">
        <v>622</v>
      </c>
      <c r="G414" s="160" t="s">
        <v>805</v>
      </c>
      <c r="J414" s="166" t="s">
        <v>1186</v>
      </c>
      <c r="K414" s="167" t="s">
        <v>805</v>
      </c>
      <c r="M414" s="155" t="s">
        <v>807</v>
      </c>
      <c r="N414" s="168" t="s">
        <v>622</v>
      </c>
      <c r="O414" s="154" t="str">
        <f t="shared" si="6"/>
        <v>№1/340</v>
      </c>
      <c r="P414" s="154" t="s">
        <v>805</v>
      </c>
      <c r="Q414" s="154" t="s">
        <v>1186</v>
      </c>
    </row>
    <row r="415" spans="1:17" ht="12" customHeight="1" x14ac:dyDescent="0.25">
      <c r="A415" s="162" t="s">
        <v>320</v>
      </c>
      <c r="B415" s="162" t="s">
        <v>109</v>
      </c>
      <c r="C415" s="163" t="s">
        <v>1651</v>
      </c>
      <c r="D415" s="164">
        <v>1</v>
      </c>
      <c r="E415" s="164">
        <v>0</v>
      </c>
      <c r="F415" s="165" t="s">
        <v>623</v>
      </c>
      <c r="G415" s="160" t="s">
        <v>805</v>
      </c>
      <c r="J415" s="166" t="s">
        <v>1187</v>
      </c>
      <c r="K415" s="167" t="s">
        <v>805</v>
      </c>
      <c r="M415" s="155" t="s">
        <v>807</v>
      </c>
      <c r="N415" s="168" t="s">
        <v>623</v>
      </c>
      <c r="O415" s="154" t="str">
        <f t="shared" si="6"/>
        <v>№1/341</v>
      </c>
      <c r="P415" s="154" t="s">
        <v>805</v>
      </c>
      <c r="Q415" s="154" t="s">
        <v>1187</v>
      </c>
    </row>
    <row r="416" spans="1:17" ht="12" customHeight="1" x14ac:dyDescent="0.25">
      <c r="A416" s="162" t="s">
        <v>320</v>
      </c>
      <c r="B416" s="162" t="s">
        <v>238</v>
      </c>
      <c r="C416" s="163" t="s">
        <v>1941</v>
      </c>
      <c r="D416" s="164">
        <v>2</v>
      </c>
      <c r="E416" s="164">
        <v>0</v>
      </c>
      <c r="F416" s="165" t="s">
        <v>624</v>
      </c>
      <c r="G416" s="160" t="s">
        <v>805</v>
      </c>
      <c r="J416" s="166" t="s">
        <v>1188</v>
      </c>
      <c r="K416" s="167" t="s">
        <v>805</v>
      </c>
      <c r="M416" s="155" t="s">
        <v>807</v>
      </c>
      <c r="N416" s="168" t="s">
        <v>624</v>
      </c>
      <c r="O416" s="154" t="str">
        <f t="shared" si="6"/>
        <v>№1/342</v>
      </c>
      <c r="P416" s="154" t="s">
        <v>805</v>
      </c>
      <c r="Q416" s="154" t="s">
        <v>1188</v>
      </c>
    </row>
    <row r="417" spans="1:17" ht="12" customHeight="1" x14ac:dyDescent="0.25">
      <c r="A417" s="162" t="s">
        <v>320</v>
      </c>
      <c r="B417" s="162" t="s">
        <v>108</v>
      </c>
      <c r="C417" s="163" t="s">
        <v>1652</v>
      </c>
      <c r="D417" s="164">
        <v>1</v>
      </c>
      <c r="E417" s="164">
        <v>0</v>
      </c>
      <c r="F417" s="165" t="s">
        <v>625</v>
      </c>
      <c r="G417" s="160" t="s">
        <v>805</v>
      </c>
      <c r="J417" s="166" t="s">
        <v>1189</v>
      </c>
      <c r="K417" s="167" t="s">
        <v>805</v>
      </c>
      <c r="M417" s="155" t="s">
        <v>807</v>
      </c>
      <c r="N417" s="168" t="s">
        <v>625</v>
      </c>
      <c r="O417" s="154" t="str">
        <f t="shared" si="6"/>
        <v>№1/343</v>
      </c>
      <c r="P417" s="154" t="s">
        <v>805</v>
      </c>
      <c r="Q417" s="154" t="s">
        <v>1189</v>
      </c>
    </row>
    <row r="418" spans="1:17" ht="12" customHeight="1" x14ac:dyDescent="0.25">
      <c r="A418" s="162" t="s">
        <v>320</v>
      </c>
      <c r="B418" s="162" t="s">
        <v>321</v>
      </c>
      <c r="C418" s="163" t="s">
        <v>1653</v>
      </c>
      <c r="D418" s="164">
        <v>2</v>
      </c>
      <c r="E418" s="164">
        <v>4</v>
      </c>
      <c r="F418" s="165" t="s">
        <v>626</v>
      </c>
      <c r="G418" s="160" t="s">
        <v>805</v>
      </c>
      <c r="J418" s="166" t="s">
        <v>1190</v>
      </c>
      <c r="K418" s="167" t="s">
        <v>805</v>
      </c>
      <c r="M418" s="155" t="s">
        <v>807</v>
      </c>
      <c r="N418" s="168" t="s">
        <v>626</v>
      </c>
      <c r="O418" s="154" t="str">
        <f t="shared" si="6"/>
        <v>№1/344</v>
      </c>
      <c r="P418" s="154" t="s">
        <v>805</v>
      </c>
      <c r="Q418" s="154" t="s">
        <v>1190</v>
      </c>
    </row>
    <row r="419" spans="1:17" ht="12" customHeight="1" x14ac:dyDescent="0.25">
      <c r="A419" s="162" t="s">
        <v>320</v>
      </c>
      <c r="B419" s="162" t="s">
        <v>303</v>
      </c>
      <c r="C419" s="163" t="s">
        <v>1654</v>
      </c>
      <c r="D419" s="164">
        <v>2</v>
      </c>
      <c r="E419" s="164">
        <v>4</v>
      </c>
      <c r="F419" s="165" t="s">
        <v>627</v>
      </c>
      <c r="G419" s="160" t="s">
        <v>805</v>
      </c>
      <c r="J419" s="166" t="s">
        <v>1191</v>
      </c>
      <c r="K419" s="167" t="s">
        <v>805</v>
      </c>
      <c r="M419" s="155" t="s">
        <v>807</v>
      </c>
      <c r="N419" s="168" t="s">
        <v>627</v>
      </c>
      <c r="O419" s="154" t="str">
        <f t="shared" si="6"/>
        <v>№1/345</v>
      </c>
      <c r="P419" s="154" t="s">
        <v>805</v>
      </c>
      <c r="Q419" s="154" t="s">
        <v>1191</v>
      </c>
    </row>
    <row r="420" spans="1:17" ht="12" customHeight="1" x14ac:dyDescent="0.25">
      <c r="A420" s="162" t="s">
        <v>320</v>
      </c>
      <c r="B420" s="162" t="s">
        <v>322</v>
      </c>
      <c r="C420" s="163" t="s">
        <v>1942</v>
      </c>
      <c r="D420" s="164">
        <v>2</v>
      </c>
      <c r="E420" s="164">
        <v>4</v>
      </c>
      <c r="F420" s="165" t="s">
        <v>628</v>
      </c>
      <c r="G420" s="160" t="s">
        <v>805</v>
      </c>
      <c r="J420" s="166" t="s">
        <v>1192</v>
      </c>
      <c r="K420" s="167" t="s">
        <v>805</v>
      </c>
      <c r="M420" s="155" t="s">
        <v>807</v>
      </c>
      <c r="N420" s="168" t="s">
        <v>628</v>
      </c>
      <c r="O420" s="154" t="str">
        <f t="shared" si="6"/>
        <v>№1/346</v>
      </c>
      <c r="P420" s="154" t="s">
        <v>805</v>
      </c>
      <c r="Q420" s="154" t="s">
        <v>1192</v>
      </c>
    </row>
    <row r="421" spans="1:17" ht="12" customHeight="1" x14ac:dyDescent="0.25">
      <c r="A421" s="162" t="s">
        <v>320</v>
      </c>
      <c r="B421" s="162" t="s">
        <v>323</v>
      </c>
      <c r="C421" s="163" t="s">
        <v>1656</v>
      </c>
      <c r="D421" s="164">
        <v>2</v>
      </c>
      <c r="E421" s="164">
        <v>4</v>
      </c>
      <c r="F421" s="165" t="s">
        <v>629</v>
      </c>
      <c r="G421" s="160" t="s">
        <v>805</v>
      </c>
      <c r="J421" s="166" t="s">
        <v>1193</v>
      </c>
      <c r="K421" s="167" t="s">
        <v>805</v>
      </c>
      <c r="M421" s="155" t="s">
        <v>807</v>
      </c>
      <c r="N421" s="168" t="s">
        <v>629</v>
      </c>
      <c r="O421" s="154" t="str">
        <f t="shared" si="6"/>
        <v>№1/347</v>
      </c>
      <c r="P421" s="154" t="s">
        <v>805</v>
      </c>
      <c r="Q421" s="154" t="s">
        <v>1193</v>
      </c>
    </row>
    <row r="422" spans="1:17" ht="12" customHeight="1" x14ac:dyDescent="0.25">
      <c r="A422" s="162" t="s">
        <v>320</v>
      </c>
      <c r="B422" s="162" t="s">
        <v>324</v>
      </c>
      <c r="C422" s="163" t="s">
        <v>1657</v>
      </c>
      <c r="D422" s="164">
        <v>2</v>
      </c>
      <c r="E422" s="164">
        <v>4</v>
      </c>
      <c r="F422" s="165" t="s">
        <v>630</v>
      </c>
      <c r="G422" s="160" t="s">
        <v>805</v>
      </c>
      <c r="J422" s="166" t="s">
        <v>1194</v>
      </c>
      <c r="K422" s="167" t="s">
        <v>805</v>
      </c>
      <c r="M422" s="155" t="s">
        <v>807</v>
      </c>
      <c r="N422" s="168" t="s">
        <v>630</v>
      </c>
      <c r="O422" s="154" t="str">
        <f t="shared" si="6"/>
        <v>№1/348</v>
      </c>
      <c r="P422" s="154" t="s">
        <v>805</v>
      </c>
      <c r="Q422" s="154" t="s">
        <v>1194</v>
      </c>
    </row>
    <row r="423" spans="1:17" ht="12" customHeight="1" x14ac:dyDescent="0.25">
      <c r="A423" s="162" t="s">
        <v>320</v>
      </c>
      <c r="B423" s="162" t="s">
        <v>325</v>
      </c>
      <c r="C423" s="163" t="s">
        <v>1943</v>
      </c>
      <c r="D423" s="164">
        <v>1</v>
      </c>
      <c r="E423" s="164">
        <v>0</v>
      </c>
      <c r="F423" s="165" t="s">
        <v>631</v>
      </c>
      <c r="G423" s="160" t="s">
        <v>805</v>
      </c>
      <c r="J423" s="166" t="s">
        <v>1195</v>
      </c>
      <c r="K423" s="167" t="s">
        <v>805</v>
      </c>
      <c r="M423" s="155" t="s">
        <v>807</v>
      </c>
      <c r="N423" s="168" t="s">
        <v>631</v>
      </c>
      <c r="O423" s="154" t="str">
        <f t="shared" si="6"/>
        <v>№1/349</v>
      </c>
      <c r="P423" s="154" t="s">
        <v>805</v>
      </c>
      <c r="Q423" s="154" t="s">
        <v>1195</v>
      </c>
    </row>
    <row r="424" spans="1:17" ht="12" customHeight="1" x14ac:dyDescent="0.25">
      <c r="A424" s="162" t="s">
        <v>320</v>
      </c>
      <c r="B424" s="162" t="s">
        <v>326</v>
      </c>
      <c r="C424" s="163" t="s">
        <v>1944</v>
      </c>
      <c r="D424" s="164">
        <v>1</v>
      </c>
      <c r="E424" s="164">
        <v>0</v>
      </c>
      <c r="F424" s="165" t="s">
        <v>632</v>
      </c>
      <c r="G424" s="160" t="s">
        <v>805</v>
      </c>
      <c r="J424" s="166" t="s">
        <v>1196</v>
      </c>
      <c r="K424" s="167" t="s">
        <v>805</v>
      </c>
      <c r="M424" s="155" t="s">
        <v>807</v>
      </c>
      <c r="N424" s="168" t="s">
        <v>632</v>
      </c>
      <c r="O424" s="154" t="str">
        <f t="shared" si="6"/>
        <v>№1/350</v>
      </c>
      <c r="P424" s="154" t="s">
        <v>805</v>
      </c>
      <c r="Q424" s="154" t="s">
        <v>1196</v>
      </c>
    </row>
    <row r="425" spans="1:17" ht="12" customHeight="1" x14ac:dyDescent="0.25">
      <c r="A425" s="162" t="s">
        <v>320</v>
      </c>
      <c r="B425" s="162" t="s">
        <v>106</v>
      </c>
      <c r="C425" s="163" t="s">
        <v>1660</v>
      </c>
      <c r="D425" s="164">
        <v>1</v>
      </c>
      <c r="E425" s="164">
        <v>0</v>
      </c>
      <c r="F425" s="165" t="s">
        <v>633</v>
      </c>
      <c r="G425" s="160" t="s">
        <v>805</v>
      </c>
      <c r="J425" s="166" t="s">
        <v>1197</v>
      </c>
      <c r="K425" s="167" t="s">
        <v>805</v>
      </c>
      <c r="M425" s="155" t="s">
        <v>807</v>
      </c>
      <c r="N425" s="168" t="s">
        <v>633</v>
      </c>
      <c r="O425" s="154" t="str">
        <f t="shared" si="6"/>
        <v>№1/351</v>
      </c>
      <c r="P425" s="154" t="s">
        <v>805</v>
      </c>
      <c r="Q425" s="154" t="s">
        <v>1197</v>
      </c>
    </row>
    <row r="426" spans="1:17" ht="12" customHeight="1" x14ac:dyDescent="0.25">
      <c r="A426" s="162" t="s">
        <v>320</v>
      </c>
      <c r="B426" s="162" t="s">
        <v>105</v>
      </c>
      <c r="C426" s="163" t="s">
        <v>1661</v>
      </c>
      <c r="D426" s="164">
        <v>1</v>
      </c>
      <c r="E426" s="164">
        <v>0</v>
      </c>
      <c r="F426" s="165" t="s">
        <v>634</v>
      </c>
      <c r="G426" s="160" t="s">
        <v>805</v>
      </c>
      <c r="J426" s="166" t="s">
        <v>1198</v>
      </c>
      <c r="K426" s="167" t="s">
        <v>805</v>
      </c>
      <c r="M426" s="155" t="s">
        <v>807</v>
      </c>
      <c r="N426" s="168" t="s">
        <v>634</v>
      </c>
      <c r="O426" s="154" t="str">
        <f t="shared" si="6"/>
        <v>№1/352</v>
      </c>
      <c r="P426" s="154" t="s">
        <v>805</v>
      </c>
      <c r="Q426" s="154" t="s">
        <v>1198</v>
      </c>
    </row>
    <row r="427" spans="1:17" ht="12" customHeight="1" x14ac:dyDescent="0.25">
      <c r="A427" s="162" t="s">
        <v>320</v>
      </c>
      <c r="B427" s="162" t="s">
        <v>172</v>
      </c>
      <c r="C427" s="163" t="s">
        <v>1945</v>
      </c>
      <c r="D427" s="164">
        <v>1</v>
      </c>
      <c r="E427" s="164"/>
      <c r="F427" s="165" t="s">
        <v>635</v>
      </c>
      <c r="G427" s="160" t="s">
        <v>805</v>
      </c>
      <c r="J427" s="166" t="s">
        <v>1199</v>
      </c>
      <c r="K427" s="167" t="s">
        <v>805</v>
      </c>
      <c r="M427" s="155" t="s">
        <v>807</v>
      </c>
      <c r="N427" s="168" t="s">
        <v>635</v>
      </c>
      <c r="O427" s="154" t="str">
        <f t="shared" si="6"/>
        <v>№1/353</v>
      </c>
      <c r="P427" s="154" t="s">
        <v>805</v>
      </c>
      <c r="Q427" s="154" t="s">
        <v>1199</v>
      </c>
    </row>
    <row r="428" spans="1:17" ht="12" customHeight="1" x14ac:dyDescent="0.25">
      <c r="A428" s="162" t="s">
        <v>320</v>
      </c>
      <c r="B428" s="162" t="s">
        <v>268</v>
      </c>
      <c r="C428" s="163" t="s">
        <v>1946</v>
      </c>
      <c r="D428" s="164">
        <v>1</v>
      </c>
      <c r="E428" s="164">
        <v>0</v>
      </c>
      <c r="F428" s="165" t="s">
        <v>636</v>
      </c>
      <c r="G428" s="160" t="s">
        <v>805</v>
      </c>
      <c r="J428" s="166" t="s">
        <v>1200</v>
      </c>
      <c r="K428" s="167" t="s">
        <v>805</v>
      </c>
      <c r="M428" s="155" t="s">
        <v>807</v>
      </c>
      <c r="N428" s="168" t="s">
        <v>636</v>
      </c>
      <c r="O428" s="154" t="str">
        <f t="shared" si="6"/>
        <v>№1/354</v>
      </c>
      <c r="P428" s="154" t="s">
        <v>805</v>
      </c>
      <c r="Q428" s="154" t="s">
        <v>1200</v>
      </c>
    </row>
    <row r="429" spans="1:17" ht="12" customHeight="1" x14ac:dyDescent="0.25">
      <c r="A429" s="162" t="s">
        <v>320</v>
      </c>
      <c r="B429" s="162" t="s">
        <v>327</v>
      </c>
      <c r="C429" s="163" t="s">
        <v>1947</v>
      </c>
      <c r="D429" s="164">
        <v>1</v>
      </c>
      <c r="E429" s="164">
        <v>0</v>
      </c>
      <c r="F429" s="165" t="s">
        <v>637</v>
      </c>
      <c r="G429" s="160" t="s">
        <v>805</v>
      </c>
      <c r="J429" s="166" t="s">
        <v>1201</v>
      </c>
      <c r="K429" s="167" t="s">
        <v>805</v>
      </c>
      <c r="M429" s="155" t="s">
        <v>807</v>
      </c>
      <c r="N429" s="168" t="s">
        <v>637</v>
      </c>
      <c r="O429" s="154" t="str">
        <f t="shared" si="6"/>
        <v>№1/355</v>
      </c>
      <c r="P429" s="154" t="s">
        <v>805</v>
      </c>
      <c r="Q429" s="154" t="s">
        <v>1201</v>
      </c>
    </row>
    <row r="430" spans="1:17" ht="12" customHeight="1" x14ac:dyDescent="0.25">
      <c r="A430" s="162" t="s">
        <v>320</v>
      </c>
      <c r="B430" s="162" t="s">
        <v>208</v>
      </c>
      <c r="C430" s="163" t="s">
        <v>1649</v>
      </c>
      <c r="D430" s="164">
        <v>1</v>
      </c>
      <c r="E430" s="164">
        <v>1</v>
      </c>
      <c r="F430" s="165" t="s">
        <v>621</v>
      </c>
      <c r="G430" s="160" t="s">
        <v>805</v>
      </c>
      <c r="J430" s="166" t="s">
        <v>1202</v>
      </c>
      <c r="K430" s="167" t="s">
        <v>805</v>
      </c>
      <c r="M430" s="155" t="s">
        <v>807</v>
      </c>
      <c r="N430" s="168" t="s">
        <v>621</v>
      </c>
      <c r="O430" s="154" t="str">
        <f t="shared" si="6"/>
        <v>№1/339</v>
      </c>
      <c r="P430" s="154" t="s">
        <v>805</v>
      </c>
      <c r="Q430" s="154" t="s">
        <v>1202</v>
      </c>
    </row>
    <row r="431" spans="1:17" ht="12" customHeight="1" x14ac:dyDescent="0.25">
      <c r="A431" s="162" t="s">
        <v>328</v>
      </c>
      <c r="B431" s="162" t="s">
        <v>294</v>
      </c>
      <c r="C431" s="163" t="s">
        <v>1948</v>
      </c>
      <c r="D431" s="164">
        <v>2</v>
      </c>
      <c r="E431" s="164">
        <v>0</v>
      </c>
      <c r="F431" s="165" t="s">
        <v>638</v>
      </c>
      <c r="G431" s="160" t="s">
        <v>805</v>
      </c>
      <c r="J431" s="166" t="s">
        <v>1203</v>
      </c>
      <c r="K431" s="167" t="s">
        <v>805</v>
      </c>
      <c r="M431" s="155" t="s">
        <v>807</v>
      </c>
      <c r="N431" s="168" t="s">
        <v>638</v>
      </c>
      <c r="O431" s="154" t="str">
        <f t="shared" si="6"/>
        <v>№1/356</v>
      </c>
      <c r="P431" s="154" t="s">
        <v>805</v>
      </c>
      <c r="Q431" s="154" t="s">
        <v>1203</v>
      </c>
    </row>
    <row r="432" spans="1:17" ht="12" customHeight="1" x14ac:dyDescent="0.25">
      <c r="A432" s="162" t="s">
        <v>328</v>
      </c>
      <c r="B432" s="162" t="s">
        <v>329</v>
      </c>
      <c r="C432" s="163" t="s">
        <v>1949</v>
      </c>
      <c r="D432" s="164">
        <v>2</v>
      </c>
      <c r="E432" s="164">
        <v>0</v>
      </c>
      <c r="F432" s="165" t="s">
        <v>639</v>
      </c>
      <c r="G432" s="160" t="s">
        <v>805</v>
      </c>
      <c r="J432" s="166" t="s">
        <v>1204</v>
      </c>
      <c r="K432" s="167" t="s">
        <v>805</v>
      </c>
      <c r="M432" s="155" t="s">
        <v>807</v>
      </c>
      <c r="N432" s="168" t="s">
        <v>639</v>
      </c>
      <c r="O432" s="154" t="str">
        <f t="shared" si="6"/>
        <v>№1/357</v>
      </c>
      <c r="P432" s="154" t="s">
        <v>805</v>
      </c>
      <c r="Q432" s="154" t="s">
        <v>1204</v>
      </c>
    </row>
    <row r="433" spans="1:17" ht="12" customHeight="1" x14ac:dyDescent="0.25">
      <c r="A433" s="162" t="s">
        <v>328</v>
      </c>
      <c r="B433" s="162" t="s">
        <v>180</v>
      </c>
      <c r="C433" s="163" t="s">
        <v>1665</v>
      </c>
      <c r="D433" s="164">
        <v>2</v>
      </c>
      <c r="E433" s="164">
        <v>0</v>
      </c>
      <c r="F433" s="165" t="s">
        <v>640</v>
      </c>
      <c r="G433" s="160" t="s">
        <v>805</v>
      </c>
      <c r="J433" s="166" t="s">
        <v>1205</v>
      </c>
      <c r="K433" s="167" t="s">
        <v>805</v>
      </c>
      <c r="M433" s="155" t="s">
        <v>807</v>
      </c>
      <c r="N433" s="168" t="s">
        <v>640</v>
      </c>
      <c r="O433" s="154" t="str">
        <f t="shared" si="6"/>
        <v>№1/358</v>
      </c>
      <c r="P433" s="154" t="s">
        <v>805</v>
      </c>
      <c r="Q433" s="154" t="s">
        <v>1205</v>
      </c>
    </row>
    <row r="434" spans="1:17" ht="12" customHeight="1" x14ac:dyDescent="0.25">
      <c r="A434" s="162" t="s">
        <v>328</v>
      </c>
      <c r="B434" s="162" t="s">
        <v>326</v>
      </c>
      <c r="C434" s="163" t="s">
        <v>1950</v>
      </c>
      <c r="D434" s="164">
        <v>2</v>
      </c>
      <c r="E434" s="164">
        <v>0</v>
      </c>
      <c r="F434" s="165" t="s">
        <v>641</v>
      </c>
      <c r="G434" s="160" t="s">
        <v>805</v>
      </c>
      <c r="J434" s="166" t="s">
        <v>1206</v>
      </c>
      <c r="K434" s="167" t="s">
        <v>805</v>
      </c>
      <c r="M434" s="155" t="s">
        <v>807</v>
      </c>
      <c r="N434" s="168" t="s">
        <v>641</v>
      </c>
      <c r="O434" s="154" t="str">
        <f t="shared" si="6"/>
        <v>№1/359</v>
      </c>
      <c r="P434" s="154" t="s">
        <v>805</v>
      </c>
      <c r="Q434" s="154" t="s">
        <v>1206</v>
      </c>
    </row>
    <row r="435" spans="1:17" ht="12" customHeight="1" x14ac:dyDescent="0.25">
      <c r="A435" s="162" t="s">
        <v>330</v>
      </c>
      <c r="B435" s="162" t="s">
        <v>176</v>
      </c>
      <c r="C435" s="163" t="s">
        <v>1666</v>
      </c>
      <c r="D435" s="164">
        <v>2</v>
      </c>
      <c r="E435" s="164">
        <v>3</v>
      </c>
      <c r="F435" s="165" t="s">
        <v>642</v>
      </c>
      <c r="G435" s="160" t="s">
        <v>805</v>
      </c>
      <c r="J435" s="166" t="s">
        <v>1207</v>
      </c>
      <c r="K435" s="167" t="s">
        <v>805</v>
      </c>
      <c r="M435" s="155" t="s">
        <v>807</v>
      </c>
      <c r="N435" s="168" t="s">
        <v>642</v>
      </c>
      <c r="O435" s="154" t="str">
        <f t="shared" si="6"/>
        <v>№1/360</v>
      </c>
      <c r="P435" s="154" t="s">
        <v>805</v>
      </c>
      <c r="Q435" s="154" t="s">
        <v>1207</v>
      </c>
    </row>
    <row r="436" spans="1:17" ht="12" customHeight="1" x14ac:dyDescent="0.25">
      <c r="A436" s="162" t="s">
        <v>330</v>
      </c>
      <c r="B436" s="162" t="s">
        <v>177</v>
      </c>
      <c r="C436" s="163" t="s">
        <v>1667</v>
      </c>
      <c r="D436" s="164">
        <v>2</v>
      </c>
      <c r="E436" s="164">
        <v>2</v>
      </c>
      <c r="F436" s="165" t="s">
        <v>643</v>
      </c>
      <c r="G436" s="160" t="s">
        <v>805</v>
      </c>
      <c r="J436" s="166" t="s">
        <v>1208</v>
      </c>
      <c r="K436" s="167" t="s">
        <v>805</v>
      </c>
      <c r="M436" s="155" t="s">
        <v>807</v>
      </c>
      <c r="N436" s="168" t="s">
        <v>643</v>
      </c>
      <c r="O436" s="154" t="str">
        <f t="shared" si="6"/>
        <v>№1/361</v>
      </c>
      <c r="P436" s="154" t="s">
        <v>805</v>
      </c>
      <c r="Q436" s="154" t="s">
        <v>1208</v>
      </c>
    </row>
    <row r="437" spans="1:17" ht="12" customHeight="1" x14ac:dyDescent="0.25">
      <c r="A437" s="162" t="s">
        <v>330</v>
      </c>
      <c r="B437" s="162" t="s">
        <v>172</v>
      </c>
      <c r="C437" s="163" t="s">
        <v>1668</v>
      </c>
      <c r="D437" s="164">
        <v>2</v>
      </c>
      <c r="E437" s="164">
        <v>0</v>
      </c>
      <c r="F437" s="165" t="s">
        <v>644</v>
      </c>
      <c r="G437" s="160" t="s">
        <v>805</v>
      </c>
      <c r="J437" s="166" t="s">
        <v>1209</v>
      </c>
      <c r="K437" s="167" t="s">
        <v>805</v>
      </c>
      <c r="M437" s="155" t="s">
        <v>807</v>
      </c>
      <c r="N437" s="168" t="s">
        <v>644</v>
      </c>
      <c r="O437" s="154" t="str">
        <f t="shared" si="6"/>
        <v>№1/362</v>
      </c>
      <c r="P437" s="154" t="s">
        <v>805</v>
      </c>
      <c r="Q437" s="154" t="s">
        <v>1209</v>
      </c>
    </row>
    <row r="438" spans="1:17" ht="12" customHeight="1" x14ac:dyDescent="0.25">
      <c r="A438" s="162" t="s">
        <v>331</v>
      </c>
      <c r="B438" s="162" t="s">
        <v>271</v>
      </c>
      <c r="C438" s="163" t="s">
        <v>1951</v>
      </c>
      <c r="D438" s="164">
        <v>1</v>
      </c>
      <c r="E438" s="164">
        <v>0</v>
      </c>
      <c r="F438" s="165" t="s">
        <v>645</v>
      </c>
      <c r="G438" s="160" t="s">
        <v>805</v>
      </c>
      <c r="J438" s="166" t="s">
        <v>1210</v>
      </c>
      <c r="K438" s="167" t="s">
        <v>805</v>
      </c>
      <c r="M438" s="155" t="s">
        <v>807</v>
      </c>
      <c r="N438" s="168" t="s">
        <v>645</v>
      </c>
      <c r="O438" s="154" t="str">
        <f t="shared" si="6"/>
        <v>№1/363</v>
      </c>
      <c r="P438" s="154" t="s">
        <v>805</v>
      </c>
      <c r="Q438" s="154" t="s">
        <v>1210</v>
      </c>
    </row>
    <row r="439" spans="1:17" ht="12" customHeight="1" x14ac:dyDescent="0.25">
      <c r="A439" s="162" t="s">
        <v>331</v>
      </c>
      <c r="B439" s="162" t="s">
        <v>109</v>
      </c>
      <c r="C439" s="163" t="s">
        <v>1669</v>
      </c>
      <c r="D439" s="164">
        <v>1</v>
      </c>
      <c r="E439" s="164">
        <v>0</v>
      </c>
      <c r="F439" s="165" t="s">
        <v>646</v>
      </c>
      <c r="G439" s="160" t="s">
        <v>805</v>
      </c>
      <c r="J439" s="166" t="s">
        <v>1211</v>
      </c>
      <c r="K439" s="167" t="s">
        <v>805</v>
      </c>
      <c r="M439" s="155" t="s">
        <v>807</v>
      </c>
      <c r="N439" s="168" t="s">
        <v>646</v>
      </c>
      <c r="O439" s="154" t="str">
        <f t="shared" si="6"/>
        <v>№1/364</v>
      </c>
      <c r="P439" s="154" t="s">
        <v>805</v>
      </c>
      <c r="Q439" s="154" t="s">
        <v>1211</v>
      </c>
    </row>
    <row r="440" spans="1:17" ht="12" customHeight="1" x14ac:dyDescent="0.25">
      <c r="A440" s="162" t="s">
        <v>331</v>
      </c>
      <c r="B440" s="162" t="s">
        <v>212</v>
      </c>
      <c r="C440" s="163" t="s">
        <v>1670</v>
      </c>
      <c r="D440" s="164">
        <v>1</v>
      </c>
      <c r="E440" s="164">
        <v>0</v>
      </c>
      <c r="F440" s="165" t="s">
        <v>647</v>
      </c>
      <c r="G440" s="160" t="s">
        <v>805</v>
      </c>
      <c r="J440" s="166" t="s">
        <v>1212</v>
      </c>
      <c r="K440" s="167" t="s">
        <v>805</v>
      </c>
      <c r="M440" s="155" t="s">
        <v>807</v>
      </c>
      <c r="N440" s="168" t="s">
        <v>647</v>
      </c>
      <c r="O440" s="154" t="str">
        <f t="shared" si="6"/>
        <v>№1/365</v>
      </c>
      <c r="P440" s="154" t="s">
        <v>805</v>
      </c>
      <c r="Q440" s="154" t="s">
        <v>1212</v>
      </c>
    </row>
    <row r="441" spans="1:17" ht="12" customHeight="1" x14ac:dyDescent="0.25">
      <c r="A441" s="162" t="s">
        <v>332</v>
      </c>
      <c r="B441" s="162" t="s">
        <v>240</v>
      </c>
      <c r="C441" s="163" t="s">
        <v>1671</v>
      </c>
      <c r="D441" s="164">
        <v>2</v>
      </c>
      <c r="E441" s="164">
        <v>0</v>
      </c>
      <c r="F441" s="165" t="s">
        <v>648</v>
      </c>
      <c r="G441" s="160" t="s">
        <v>805</v>
      </c>
      <c r="J441" s="166" t="s">
        <v>1213</v>
      </c>
      <c r="K441" s="167" t="s">
        <v>805</v>
      </c>
      <c r="M441" s="155" t="s">
        <v>807</v>
      </c>
      <c r="N441" s="168" t="s">
        <v>648</v>
      </c>
      <c r="O441" s="154" t="str">
        <f t="shared" si="6"/>
        <v>№1/366</v>
      </c>
      <c r="P441" s="154" t="s">
        <v>805</v>
      </c>
      <c r="Q441" s="154" t="s">
        <v>1213</v>
      </c>
    </row>
    <row r="442" spans="1:17" ht="12" customHeight="1" x14ac:dyDescent="0.25">
      <c r="A442" s="162" t="s">
        <v>332</v>
      </c>
      <c r="B442" s="162" t="s">
        <v>255</v>
      </c>
      <c r="C442" s="163" t="s">
        <v>1672</v>
      </c>
      <c r="D442" s="164">
        <v>2</v>
      </c>
      <c r="E442" s="164">
        <v>1</v>
      </c>
      <c r="F442" s="165" t="s">
        <v>649</v>
      </c>
      <c r="G442" s="160" t="s">
        <v>805</v>
      </c>
      <c r="J442" s="166" t="s">
        <v>1214</v>
      </c>
      <c r="K442" s="167" t="s">
        <v>805</v>
      </c>
      <c r="M442" s="155" t="s">
        <v>807</v>
      </c>
      <c r="N442" s="168" t="s">
        <v>649</v>
      </c>
      <c r="O442" s="154" t="str">
        <f t="shared" si="6"/>
        <v>№1/367</v>
      </c>
      <c r="P442" s="154" t="s">
        <v>805</v>
      </c>
      <c r="Q442" s="154" t="s">
        <v>1214</v>
      </c>
    </row>
    <row r="443" spans="1:17" ht="12" customHeight="1" x14ac:dyDescent="0.25">
      <c r="A443" s="162" t="s">
        <v>332</v>
      </c>
      <c r="B443" s="162" t="s">
        <v>256</v>
      </c>
      <c r="C443" s="163" t="s">
        <v>1673</v>
      </c>
      <c r="D443" s="164">
        <v>2</v>
      </c>
      <c r="E443" s="164">
        <v>2</v>
      </c>
      <c r="F443" s="165" t="s">
        <v>650</v>
      </c>
      <c r="G443" s="160" t="s">
        <v>805</v>
      </c>
      <c r="J443" s="166" t="s">
        <v>1215</v>
      </c>
      <c r="K443" s="167" t="s">
        <v>805</v>
      </c>
      <c r="M443" s="155" t="s">
        <v>807</v>
      </c>
      <c r="N443" s="168" t="s">
        <v>650</v>
      </c>
      <c r="O443" s="154" t="str">
        <f t="shared" si="6"/>
        <v>№1/368</v>
      </c>
      <c r="P443" s="154" t="s">
        <v>805</v>
      </c>
      <c r="Q443" s="154" t="s">
        <v>1215</v>
      </c>
    </row>
    <row r="444" spans="1:17" ht="12" customHeight="1" x14ac:dyDescent="0.25">
      <c r="A444" s="162" t="s">
        <v>332</v>
      </c>
      <c r="B444" s="162" t="s">
        <v>333</v>
      </c>
      <c r="C444" s="163" t="s">
        <v>1952</v>
      </c>
      <c r="D444" s="164">
        <v>2</v>
      </c>
      <c r="E444" s="164">
        <v>1</v>
      </c>
      <c r="F444" s="165" t="s">
        <v>651</v>
      </c>
      <c r="G444" s="160" t="s">
        <v>805</v>
      </c>
      <c r="J444" s="166" t="s">
        <v>1216</v>
      </c>
      <c r="K444" s="167" t="s">
        <v>805</v>
      </c>
      <c r="M444" s="155" t="s">
        <v>807</v>
      </c>
      <c r="N444" s="168" t="s">
        <v>651</v>
      </c>
      <c r="O444" s="154" t="str">
        <f t="shared" si="6"/>
        <v>№1/369</v>
      </c>
      <c r="P444" s="154" t="s">
        <v>805</v>
      </c>
      <c r="Q444" s="154" t="s">
        <v>1216</v>
      </c>
    </row>
    <row r="445" spans="1:17" ht="12" customHeight="1" x14ac:dyDescent="0.25">
      <c r="A445" s="162" t="s">
        <v>332</v>
      </c>
      <c r="B445" s="162" t="s">
        <v>334</v>
      </c>
      <c r="C445" s="163" t="s">
        <v>1675</v>
      </c>
      <c r="D445" s="164">
        <v>2</v>
      </c>
      <c r="E445" s="164">
        <v>2</v>
      </c>
      <c r="F445" s="165" t="s">
        <v>652</v>
      </c>
      <c r="G445" s="160" t="s">
        <v>805</v>
      </c>
      <c r="J445" s="166" t="s">
        <v>1217</v>
      </c>
      <c r="K445" s="167" t="s">
        <v>805</v>
      </c>
      <c r="M445" s="155" t="s">
        <v>807</v>
      </c>
      <c r="N445" s="168" t="s">
        <v>652</v>
      </c>
      <c r="O445" s="154" t="str">
        <f t="shared" si="6"/>
        <v>№1/370</v>
      </c>
      <c r="P445" s="154" t="s">
        <v>805</v>
      </c>
      <c r="Q445" s="154" t="s">
        <v>1217</v>
      </c>
    </row>
    <row r="446" spans="1:17" ht="12" customHeight="1" x14ac:dyDescent="0.25">
      <c r="A446" s="162" t="s">
        <v>332</v>
      </c>
      <c r="B446" s="162" t="s">
        <v>335</v>
      </c>
      <c r="C446" s="163" t="s">
        <v>1953</v>
      </c>
      <c r="D446" s="164">
        <v>2</v>
      </c>
      <c r="E446" s="164">
        <v>4</v>
      </c>
      <c r="F446" s="165" t="s">
        <v>653</v>
      </c>
      <c r="G446" s="160" t="s">
        <v>805</v>
      </c>
      <c r="J446" s="166" t="s">
        <v>1218</v>
      </c>
      <c r="K446" s="167" t="s">
        <v>805</v>
      </c>
      <c r="M446" s="155" t="s">
        <v>807</v>
      </c>
      <c r="N446" s="168" t="s">
        <v>653</v>
      </c>
      <c r="O446" s="154" t="str">
        <f t="shared" si="6"/>
        <v>№1/371</v>
      </c>
      <c r="P446" s="154" t="s">
        <v>805</v>
      </c>
      <c r="Q446" s="154" t="s">
        <v>1218</v>
      </c>
    </row>
    <row r="447" spans="1:17" ht="12" customHeight="1" x14ac:dyDescent="0.25">
      <c r="A447" s="162" t="s">
        <v>336</v>
      </c>
      <c r="B447" s="162" t="s">
        <v>196</v>
      </c>
      <c r="C447" s="163" t="s">
        <v>1677</v>
      </c>
      <c r="D447" s="164">
        <v>2</v>
      </c>
      <c r="E447" s="164">
        <v>1</v>
      </c>
      <c r="F447" s="165" t="s">
        <v>654</v>
      </c>
      <c r="G447" s="160" t="s">
        <v>805</v>
      </c>
      <c r="J447" s="166" t="s">
        <v>1219</v>
      </c>
      <c r="K447" s="167" t="s">
        <v>805</v>
      </c>
      <c r="M447" s="155" t="s">
        <v>807</v>
      </c>
      <c r="N447" s="168" t="s">
        <v>654</v>
      </c>
      <c r="O447" s="154" t="str">
        <f t="shared" si="6"/>
        <v>№1/372</v>
      </c>
      <c r="P447" s="154" t="s">
        <v>805</v>
      </c>
      <c r="Q447" s="154" t="s">
        <v>1219</v>
      </c>
    </row>
    <row r="448" spans="1:17" ht="12" customHeight="1" x14ac:dyDescent="0.25">
      <c r="A448" s="162" t="s">
        <v>336</v>
      </c>
      <c r="B448" s="162" t="s">
        <v>337</v>
      </c>
      <c r="C448" s="163" t="s">
        <v>1954</v>
      </c>
      <c r="D448" s="164">
        <v>2</v>
      </c>
      <c r="E448" s="164">
        <v>1</v>
      </c>
      <c r="F448" s="165" t="s">
        <v>656</v>
      </c>
      <c r="G448" s="160" t="s">
        <v>805</v>
      </c>
      <c r="J448" s="166" t="s">
        <v>1220</v>
      </c>
      <c r="K448" s="167" t="s">
        <v>805</v>
      </c>
      <c r="M448" s="155" t="s">
        <v>807</v>
      </c>
      <c r="N448" s="168" t="s">
        <v>656</v>
      </c>
      <c r="O448" s="154" t="str">
        <f t="shared" si="6"/>
        <v>№1/374</v>
      </c>
      <c r="P448" s="154" t="s">
        <v>805</v>
      </c>
      <c r="Q448" s="154" t="s">
        <v>1220</v>
      </c>
    </row>
    <row r="449" spans="1:17" ht="12" customHeight="1" x14ac:dyDescent="0.25">
      <c r="A449" s="162" t="s">
        <v>336</v>
      </c>
      <c r="B449" s="162" t="s">
        <v>338</v>
      </c>
      <c r="C449" s="163" t="s">
        <v>1955</v>
      </c>
      <c r="D449" s="164">
        <v>2</v>
      </c>
      <c r="E449" s="164">
        <v>1</v>
      </c>
      <c r="F449" s="165" t="s">
        <v>657</v>
      </c>
      <c r="G449" s="160" t="s">
        <v>805</v>
      </c>
      <c r="J449" s="166" t="s">
        <v>1221</v>
      </c>
      <c r="K449" s="167" t="s">
        <v>805</v>
      </c>
      <c r="M449" s="155" t="s">
        <v>807</v>
      </c>
      <c r="N449" s="168" t="s">
        <v>657</v>
      </c>
      <c r="O449" s="154" t="str">
        <f t="shared" si="6"/>
        <v>№1/375</v>
      </c>
      <c r="P449" s="154" t="s">
        <v>805</v>
      </c>
      <c r="Q449" s="154" t="s">
        <v>1221</v>
      </c>
    </row>
    <row r="450" spans="1:17" ht="12" customHeight="1" x14ac:dyDescent="0.25">
      <c r="A450" s="162" t="s">
        <v>336</v>
      </c>
      <c r="B450" s="162" t="s">
        <v>339</v>
      </c>
      <c r="C450" s="163" t="s">
        <v>1956</v>
      </c>
      <c r="D450" s="164">
        <v>2</v>
      </c>
      <c r="E450" s="164">
        <v>6</v>
      </c>
      <c r="F450" s="165"/>
      <c r="J450" s="166" t="s">
        <v>809</v>
      </c>
      <c r="K450" s="167"/>
      <c r="M450" s="155" t="s">
        <v>807</v>
      </c>
      <c r="N450" s="168"/>
      <c r="O450" s="154" t="str">
        <f t="shared" si="6"/>
        <v>№1/</v>
      </c>
      <c r="Q450" s="154" t="s">
        <v>809</v>
      </c>
    </row>
    <row r="451" spans="1:17" ht="12" customHeight="1" x14ac:dyDescent="0.25">
      <c r="A451" s="162" t="s">
        <v>336</v>
      </c>
      <c r="B451" s="162" t="s">
        <v>340</v>
      </c>
      <c r="C451" s="163" t="s">
        <v>1957</v>
      </c>
      <c r="D451" s="164">
        <v>2</v>
      </c>
      <c r="E451" s="164">
        <v>2</v>
      </c>
      <c r="F451" s="165" t="s">
        <v>658</v>
      </c>
      <c r="G451" s="160" t="s">
        <v>805</v>
      </c>
      <c r="J451" s="166" t="s">
        <v>1222</v>
      </c>
      <c r="K451" s="167" t="s">
        <v>805</v>
      </c>
      <c r="M451" s="155" t="s">
        <v>807</v>
      </c>
      <c r="N451" s="168" t="s">
        <v>658</v>
      </c>
      <c r="O451" s="154" t="str">
        <f t="shared" si="6"/>
        <v>№1/376</v>
      </c>
      <c r="P451" s="154" t="s">
        <v>805</v>
      </c>
      <c r="Q451" s="154" t="s">
        <v>1222</v>
      </c>
    </row>
    <row r="452" spans="1:17" ht="12" customHeight="1" x14ac:dyDescent="0.25">
      <c r="A452" s="162" t="s">
        <v>336</v>
      </c>
      <c r="B452" s="162" t="s">
        <v>191</v>
      </c>
      <c r="C452" s="163" t="s">
        <v>1683</v>
      </c>
      <c r="D452" s="164">
        <v>2</v>
      </c>
      <c r="E452" s="164">
        <v>1</v>
      </c>
      <c r="F452" s="165" t="s">
        <v>659</v>
      </c>
      <c r="G452" s="160" t="s">
        <v>805</v>
      </c>
      <c r="J452" s="166" t="s">
        <v>1223</v>
      </c>
      <c r="K452" s="167" t="s">
        <v>805</v>
      </c>
      <c r="M452" s="155" t="s">
        <v>807</v>
      </c>
      <c r="N452" s="168" t="s">
        <v>659</v>
      </c>
      <c r="O452" s="154" t="str">
        <f t="shared" ref="O452:O515" si="7">CONCATENATE(M452,N452)</f>
        <v>№1/377</v>
      </c>
      <c r="P452" s="154" t="s">
        <v>805</v>
      </c>
      <c r="Q452" s="154" t="s">
        <v>1223</v>
      </c>
    </row>
    <row r="453" spans="1:17" ht="12" customHeight="1" x14ac:dyDescent="0.25">
      <c r="A453" s="162" t="s">
        <v>336</v>
      </c>
      <c r="B453" s="162" t="s">
        <v>245</v>
      </c>
      <c r="C453" s="163" t="s">
        <v>1684</v>
      </c>
      <c r="D453" s="164">
        <v>2</v>
      </c>
      <c r="E453" s="164">
        <v>6</v>
      </c>
      <c r="F453" s="165" t="s">
        <v>660</v>
      </c>
      <c r="G453" s="160" t="s">
        <v>805</v>
      </c>
      <c r="J453" s="166" t="s">
        <v>1224</v>
      </c>
      <c r="K453" s="167" t="s">
        <v>805</v>
      </c>
      <c r="M453" s="155" t="s">
        <v>807</v>
      </c>
      <c r="N453" s="168" t="s">
        <v>660</v>
      </c>
      <c r="O453" s="154" t="str">
        <f t="shared" si="7"/>
        <v>№1/378</v>
      </c>
      <c r="P453" s="154" t="s">
        <v>805</v>
      </c>
      <c r="Q453" s="154" t="s">
        <v>1224</v>
      </c>
    </row>
    <row r="454" spans="1:17" ht="12" customHeight="1" x14ac:dyDescent="0.25">
      <c r="A454" s="162" t="s">
        <v>336</v>
      </c>
      <c r="B454" s="162" t="s">
        <v>221</v>
      </c>
      <c r="C454" s="163" t="s">
        <v>1685</v>
      </c>
      <c r="D454" s="164">
        <v>2</v>
      </c>
      <c r="E454" s="164">
        <v>4</v>
      </c>
      <c r="F454" s="165" t="s">
        <v>661</v>
      </c>
      <c r="G454" s="160" t="s">
        <v>805</v>
      </c>
      <c r="J454" s="166" t="s">
        <v>1225</v>
      </c>
      <c r="K454" s="167" t="s">
        <v>805</v>
      </c>
      <c r="M454" s="155" t="s">
        <v>807</v>
      </c>
      <c r="N454" s="168" t="s">
        <v>661</v>
      </c>
      <c r="O454" s="154" t="str">
        <f t="shared" si="7"/>
        <v>№1/379</v>
      </c>
      <c r="P454" s="154" t="s">
        <v>805</v>
      </c>
      <c r="Q454" s="154" t="s">
        <v>1225</v>
      </c>
    </row>
    <row r="455" spans="1:17" ht="12" customHeight="1" x14ac:dyDescent="0.25">
      <c r="A455" s="162" t="s">
        <v>336</v>
      </c>
      <c r="B455" s="162" t="s">
        <v>109</v>
      </c>
      <c r="C455" s="163" t="s">
        <v>1686</v>
      </c>
      <c r="D455" s="164">
        <v>2</v>
      </c>
      <c r="E455" s="164">
        <v>0</v>
      </c>
      <c r="F455" s="165" t="s">
        <v>662</v>
      </c>
      <c r="G455" s="160" t="s">
        <v>805</v>
      </c>
      <c r="J455" s="166" t="s">
        <v>1226</v>
      </c>
      <c r="K455" s="167" t="s">
        <v>805</v>
      </c>
      <c r="M455" s="155" t="s">
        <v>807</v>
      </c>
      <c r="N455" s="168" t="s">
        <v>662</v>
      </c>
      <c r="O455" s="154" t="str">
        <f t="shared" si="7"/>
        <v>№1/380</v>
      </c>
      <c r="P455" s="154" t="s">
        <v>805</v>
      </c>
      <c r="Q455" s="154" t="s">
        <v>1226</v>
      </c>
    </row>
    <row r="456" spans="1:17" ht="12" customHeight="1" x14ac:dyDescent="0.25">
      <c r="A456" s="162" t="s">
        <v>336</v>
      </c>
      <c r="B456" s="162" t="s">
        <v>197</v>
      </c>
      <c r="C456" s="163" t="s">
        <v>1958</v>
      </c>
      <c r="D456" s="164">
        <v>2</v>
      </c>
      <c r="E456" s="164">
        <v>1</v>
      </c>
      <c r="F456" s="165" t="s">
        <v>655</v>
      </c>
      <c r="G456" s="160" t="s">
        <v>805</v>
      </c>
      <c r="J456" s="166" t="s">
        <v>1227</v>
      </c>
      <c r="K456" s="167" t="s">
        <v>805</v>
      </c>
      <c r="M456" s="155" t="s">
        <v>807</v>
      </c>
      <c r="N456" s="168" t="s">
        <v>655</v>
      </c>
      <c r="O456" s="154" t="str">
        <f t="shared" si="7"/>
        <v>№1/373</v>
      </c>
      <c r="P456" s="154" t="s">
        <v>805</v>
      </c>
      <c r="Q456" s="154" t="s">
        <v>1227</v>
      </c>
    </row>
    <row r="457" spans="1:17" ht="12" customHeight="1" x14ac:dyDescent="0.25">
      <c r="A457" s="162" t="s">
        <v>336</v>
      </c>
      <c r="B457" s="162" t="s">
        <v>792</v>
      </c>
      <c r="C457" s="163" t="s">
        <v>1959</v>
      </c>
      <c r="D457" s="164"/>
      <c r="E457" s="164"/>
      <c r="F457" s="165"/>
      <c r="J457" s="166" t="s">
        <v>809</v>
      </c>
      <c r="K457" s="167"/>
      <c r="M457" s="155" t="s">
        <v>807</v>
      </c>
      <c r="N457" s="168"/>
      <c r="O457" s="154" t="str">
        <f t="shared" si="7"/>
        <v>№1/</v>
      </c>
      <c r="Q457" s="154" t="s">
        <v>809</v>
      </c>
    </row>
    <row r="458" spans="1:17" ht="12" customHeight="1" x14ac:dyDescent="0.25">
      <c r="A458" s="162" t="s">
        <v>336</v>
      </c>
      <c r="B458" s="162" t="s">
        <v>253</v>
      </c>
      <c r="C458" s="163" t="s">
        <v>1687</v>
      </c>
      <c r="D458" s="164"/>
      <c r="E458" s="164"/>
      <c r="F458" s="165"/>
      <c r="J458" s="166" t="s">
        <v>809</v>
      </c>
      <c r="K458" s="167"/>
      <c r="M458" s="155" t="s">
        <v>807</v>
      </c>
      <c r="N458" s="168"/>
      <c r="O458" s="154" t="str">
        <f t="shared" si="7"/>
        <v>№1/</v>
      </c>
      <c r="Q458" s="154" t="s">
        <v>809</v>
      </c>
    </row>
    <row r="459" spans="1:17" ht="12" customHeight="1" x14ac:dyDescent="0.25">
      <c r="A459" s="162" t="s">
        <v>341</v>
      </c>
      <c r="B459" s="162" t="s">
        <v>204</v>
      </c>
      <c r="C459" s="163" t="s">
        <v>1689</v>
      </c>
      <c r="D459" s="164">
        <v>1</v>
      </c>
      <c r="E459" s="164">
        <v>0</v>
      </c>
      <c r="F459" s="165" t="s">
        <v>663</v>
      </c>
      <c r="G459" s="160" t="s">
        <v>805</v>
      </c>
      <c r="J459" s="166" t="s">
        <v>1228</v>
      </c>
      <c r="K459" s="167" t="s">
        <v>805</v>
      </c>
      <c r="M459" s="155" t="s">
        <v>807</v>
      </c>
      <c r="N459" s="168" t="s">
        <v>663</v>
      </c>
      <c r="O459" s="154" t="str">
        <f t="shared" si="7"/>
        <v>№1/381</v>
      </c>
      <c r="P459" s="154" t="s">
        <v>805</v>
      </c>
      <c r="Q459" s="154" t="s">
        <v>1228</v>
      </c>
    </row>
    <row r="460" spans="1:17" ht="12" customHeight="1" x14ac:dyDescent="0.25">
      <c r="A460" s="162" t="s">
        <v>341</v>
      </c>
      <c r="B460" s="162" t="s">
        <v>215</v>
      </c>
      <c r="C460" s="163" t="s">
        <v>1690</v>
      </c>
      <c r="D460" s="164">
        <v>1</v>
      </c>
      <c r="E460" s="164">
        <v>0</v>
      </c>
      <c r="F460" s="165" t="s">
        <v>664</v>
      </c>
      <c r="G460" s="160" t="s">
        <v>805</v>
      </c>
      <c r="J460" s="166" t="s">
        <v>1229</v>
      </c>
      <c r="K460" s="167" t="s">
        <v>805</v>
      </c>
      <c r="M460" s="155" t="s">
        <v>807</v>
      </c>
      <c r="N460" s="168" t="s">
        <v>664</v>
      </c>
      <c r="O460" s="154" t="str">
        <f t="shared" si="7"/>
        <v>№1/382</v>
      </c>
      <c r="P460" s="154" t="s">
        <v>805</v>
      </c>
      <c r="Q460" s="154" t="s">
        <v>1229</v>
      </c>
    </row>
    <row r="461" spans="1:17" ht="12" customHeight="1" x14ac:dyDescent="0.25">
      <c r="A461" s="162" t="s">
        <v>341</v>
      </c>
      <c r="B461" s="162" t="s">
        <v>196</v>
      </c>
      <c r="C461" s="163" t="s">
        <v>1691</v>
      </c>
      <c r="D461" s="164">
        <v>1</v>
      </c>
      <c r="E461" s="164">
        <v>0</v>
      </c>
      <c r="F461" s="165" t="s">
        <v>665</v>
      </c>
      <c r="G461" s="160" t="s">
        <v>805</v>
      </c>
      <c r="J461" s="166" t="s">
        <v>1230</v>
      </c>
      <c r="K461" s="167" t="s">
        <v>805</v>
      </c>
      <c r="M461" s="155" t="s">
        <v>807</v>
      </c>
      <c r="N461" s="168" t="s">
        <v>665</v>
      </c>
      <c r="O461" s="154" t="str">
        <f t="shared" si="7"/>
        <v>№1/383</v>
      </c>
      <c r="P461" s="154" t="s">
        <v>805</v>
      </c>
      <c r="Q461" s="154" t="s">
        <v>1230</v>
      </c>
    </row>
    <row r="462" spans="1:17" ht="12" customHeight="1" x14ac:dyDescent="0.25">
      <c r="A462" s="162" t="s">
        <v>341</v>
      </c>
      <c r="B462" s="162" t="s">
        <v>198</v>
      </c>
      <c r="C462" s="163" t="s">
        <v>1692</v>
      </c>
      <c r="D462" s="164">
        <v>1</v>
      </c>
      <c r="E462" s="164">
        <v>0</v>
      </c>
      <c r="F462" s="165" t="s">
        <v>666</v>
      </c>
      <c r="G462" s="160" t="s">
        <v>805</v>
      </c>
      <c r="J462" s="166" t="s">
        <v>1231</v>
      </c>
      <c r="K462" s="167" t="s">
        <v>805</v>
      </c>
      <c r="M462" s="155" t="s">
        <v>807</v>
      </c>
      <c r="N462" s="168" t="s">
        <v>666</v>
      </c>
      <c r="O462" s="154" t="str">
        <f t="shared" si="7"/>
        <v>№1/384</v>
      </c>
      <c r="P462" s="154" t="s">
        <v>805</v>
      </c>
      <c r="Q462" s="154" t="s">
        <v>1231</v>
      </c>
    </row>
    <row r="463" spans="1:17" ht="12" customHeight="1" x14ac:dyDescent="0.25">
      <c r="A463" s="162" t="s">
        <v>341</v>
      </c>
      <c r="B463" s="162" t="s">
        <v>108</v>
      </c>
      <c r="C463" s="163" t="s">
        <v>1693</v>
      </c>
      <c r="D463" s="164">
        <v>1</v>
      </c>
      <c r="E463" s="164">
        <v>0</v>
      </c>
      <c r="F463" s="165" t="s">
        <v>667</v>
      </c>
      <c r="G463" s="160" t="s">
        <v>805</v>
      </c>
      <c r="J463" s="166" t="s">
        <v>1232</v>
      </c>
      <c r="K463" s="167" t="s">
        <v>805</v>
      </c>
      <c r="M463" s="155" t="s">
        <v>807</v>
      </c>
      <c r="N463" s="168" t="s">
        <v>667</v>
      </c>
      <c r="O463" s="154" t="str">
        <f t="shared" si="7"/>
        <v>№1/385</v>
      </c>
      <c r="P463" s="154" t="s">
        <v>805</v>
      </c>
      <c r="Q463" s="154" t="s">
        <v>1232</v>
      </c>
    </row>
    <row r="464" spans="1:17" ht="12" customHeight="1" x14ac:dyDescent="0.25">
      <c r="A464" s="162" t="s">
        <v>341</v>
      </c>
      <c r="B464" s="162" t="s">
        <v>105</v>
      </c>
      <c r="C464" s="163" t="s">
        <v>1694</v>
      </c>
      <c r="D464" s="164">
        <v>1</v>
      </c>
      <c r="E464" s="164">
        <v>0</v>
      </c>
      <c r="F464" s="165" t="s">
        <v>668</v>
      </c>
      <c r="G464" s="160" t="s">
        <v>805</v>
      </c>
      <c r="J464" s="166" t="s">
        <v>1233</v>
      </c>
      <c r="K464" s="167" t="s">
        <v>805</v>
      </c>
      <c r="M464" s="155" t="s">
        <v>807</v>
      </c>
      <c r="N464" s="168" t="s">
        <v>668</v>
      </c>
      <c r="O464" s="154" t="str">
        <f t="shared" si="7"/>
        <v>№1/386</v>
      </c>
      <c r="P464" s="154" t="s">
        <v>805</v>
      </c>
      <c r="Q464" s="154" t="s">
        <v>1233</v>
      </c>
    </row>
    <row r="465" spans="1:17" ht="12" customHeight="1" x14ac:dyDescent="0.25">
      <c r="A465" s="162" t="s">
        <v>342</v>
      </c>
      <c r="B465" s="162" t="s">
        <v>172</v>
      </c>
      <c r="C465" s="163" t="s">
        <v>1960</v>
      </c>
      <c r="D465" s="164">
        <v>1</v>
      </c>
      <c r="E465" s="164">
        <v>0</v>
      </c>
      <c r="F465" s="165" t="s">
        <v>669</v>
      </c>
      <c r="G465" s="160" t="s">
        <v>805</v>
      </c>
      <c r="J465" s="166" t="s">
        <v>1234</v>
      </c>
      <c r="K465" s="167" t="s">
        <v>805</v>
      </c>
      <c r="M465" s="155" t="s">
        <v>807</v>
      </c>
      <c r="N465" s="168" t="s">
        <v>669</v>
      </c>
      <c r="O465" s="154" t="str">
        <f t="shared" si="7"/>
        <v>№1/387</v>
      </c>
      <c r="P465" s="154" t="s">
        <v>805</v>
      </c>
      <c r="Q465" s="154" t="s">
        <v>1234</v>
      </c>
    </row>
    <row r="466" spans="1:17" ht="12" customHeight="1" x14ac:dyDescent="0.25">
      <c r="A466" s="162" t="s">
        <v>793</v>
      </c>
      <c r="B466" s="162" t="s">
        <v>294</v>
      </c>
      <c r="C466" s="163" t="s">
        <v>752</v>
      </c>
      <c r="D466" s="164">
        <v>3</v>
      </c>
      <c r="E466" s="164">
        <v>4</v>
      </c>
      <c r="F466" s="165"/>
      <c r="H466" s="161">
        <v>494</v>
      </c>
      <c r="I466" s="160" t="s">
        <v>866</v>
      </c>
      <c r="J466" s="169" t="s">
        <v>1235</v>
      </c>
      <c r="K466" s="167" t="s">
        <v>866</v>
      </c>
      <c r="M466" s="155" t="s">
        <v>807</v>
      </c>
      <c r="N466" s="168">
        <v>494</v>
      </c>
      <c r="O466" s="154" t="str">
        <f t="shared" si="7"/>
        <v>№1/494</v>
      </c>
      <c r="P466" s="154" t="s">
        <v>866</v>
      </c>
      <c r="Q466" s="154" t="s">
        <v>1235</v>
      </c>
    </row>
    <row r="467" spans="1:17" ht="12" customHeight="1" x14ac:dyDescent="0.25">
      <c r="A467" s="162" t="s">
        <v>793</v>
      </c>
      <c r="B467" s="162" t="s">
        <v>329</v>
      </c>
      <c r="C467" s="163" t="s">
        <v>753</v>
      </c>
      <c r="D467" s="164">
        <v>3</v>
      </c>
      <c r="E467" s="164">
        <v>2</v>
      </c>
      <c r="F467" s="165"/>
      <c r="H467" s="161">
        <v>495</v>
      </c>
      <c r="I467" s="160" t="s">
        <v>866</v>
      </c>
      <c r="J467" s="169" t="s">
        <v>1236</v>
      </c>
      <c r="K467" s="167" t="s">
        <v>866</v>
      </c>
      <c r="M467" s="155" t="s">
        <v>807</v>
      </c>
      <c r="N467" s="168">
        <v>495</v>
      </c>
      <c r="O467" s="154" t="str">
        <f t="shared" si="7"/>
        <v>№1/495</v>
      </c>
      <c r="P467" s="154" t="s">
        <v>866</v>
      </c>
      <c r="Q467" s="154" t="s">
        <v>1236</v>
      </c>
    </row>
    <row r="468" spans="1:17" ht="12" customHeight="1" x14ac:dyDescent="0.25">
      <c r="A468" s="162" t="s">
        <v>793</v>
      </c>
      <c r="B468" s="162" t="s">
        <v>215</v>
      </c>
      <c r="C468" s="163" t="s">
        <v>754</v>
      </c>
      <c r="D468" s="164">
        <v>3</v>
      </c>
      <c r="E468" s="164">
        <v>3</v>
      </c>
      <c r="F468" s="165"/>
      <c r="H468" s="161">
        <v>496</v>
      </c>
      <c r="I468" s="160" t="s">
        <v>866</v>
      </c>
      <c r="J468" s="169" t="s">
        <v>1237</v>
      </c>
      <c r="K468" s="167" t="s">
        <v>866</v>
      </c>
      <c r="M468" s="155" t="s">
        <v>807</v>
      </c>
      <c r="N468" s="168">
        <v>496</v>
      </c>
      <c r="O468" s="154" t="str">
        <f t="shared" si="7"/>
        <v>№1/496</v>
      </c>
      <c r="P468" s="154" t="s">
        <v>866</v>
      </c>
      <c r="Q468" s="154" t="s">
        <v>1237</v>
      </c>
    </row>
    <row r="469" spans="1:17" ht="12" customHeight="1" x14ac:dyDescent="0.25">
      <c r="A469" s="162" t="s">
        <v>793</v>
      </c>
      <c r="B469" s="162" t="s">
        <v>177</v>
      </c>
      <c r="C469" s="163" t="s">
        <v>755</v>
      </c>
      <c r="D469" s="164">
        <v>3</v>
      </c>
      <c r="E469" s="164">
        <v>6</v>
      </c>
      <c r="F469" s="165"/>
      <c r="H469" s="161">
        <v>497</v>
      </c>
      <c r="I469" s="160" t="s">
        <v>866</v>
      </c>
      <c r="J469" s="169" t="s">
        <v>1238</v>
      </c>
      <c r="K469" s="167" t="s">
        <v>866</v>
      </c>
      <c r="M469" s="155" t="s">
        <v>807</v>
      </c>
      <c r="N469" s="168">
        <v>497</v>
      </c>
      <c r="O469" s="154" t="str">
        <f t="shared" si="7"/>
        <v>№1/497</v>
      </c>
      <c r="P469" s="154" t="s">
        <v>866</v>
      </c>
      <c r="Q469" s="154" t="s">
        <v>1238</v>
      </c>
    </row>
    <row r="470" spans="1:17" ht="12" customHeight="1" x14ac:dyDescent="0.25">
      <c r="A470" s="162" t="s">
        <v>793</v>
      </c>
      <c r="B470" s="162" t="s">
        <v>178</v>
      </c>
      <c r="C470" s="163" t="s">
        <v>757</v>
      </c>
      <c r="D470" s="164">
        <v>3</v>
      </c>
      <c r="E470" s="164">
        <v>4</v>
      </c>
      <c r="F470" s="165"/>
      <c r="H470" s="161">
        <v>499</v>
      </c>
      <c r="I470" s="160" t="s">
        <v>866</v>
      </c>
      <c r="J470" s="169" t="s">
        <v>1239</v>
      </c>
      <c r="K470" s="167" t="s">
        <v>866</v>
      </c>
      <c r="M470" s="155" t="s">
        <v>807</v>
      </c>
      <c r="N470" s="168">
        <v>499</v>
      </c>
      <c r="O470" s="154" t="str">
        <f t="shared" si="7"/>
        <v>№1/499</v>
      </c>
      <c r="P470" s="154" t="s">
        <v>866</v>
      </c>
      <c r="Q470" s="154" t="s">
        <v>1239</v>
      </c>
    </row>
    <row r="471" spans="1:17" ht="12" customHeight="1" x14ac:dyDescent="0.25">
      <c r="A471" s="162" t="s">
        <v>793</v>
      </c>
      <c r="B471" s="162" t="s">
        <v>179</v>
      </c>
      <c r="C471" s="163" t="s">
        <v>758</v>
      </c>
      <c r="D471" s="164">
        <v>3</v>
      </c>
      <c r="E471" s="164">
        <v>1</v>
      </c>
      <c r="F471" s="165"/>
      <c r="H471" s="161">
        <v>500</v>
      </c>
      <c r="I471" s="160" t="s">
        <v>866</v>
      </c>
      <c r="J471" s="169" t="s">
        <v>1240</v>
      </c>
      <c r="K471" s="167" t="s">
        <v>866</v>
      </c>
      <c r="M471" s="155" t="s">
        <v>807</v>
      </c>
      <c r="N471" s="168">
        <v>500</v>
      </c>
      <c r="O471" s="154" t="str">
        <f t="shared" si="7"/>
        <v>№1/500</v>
      </c>
      <c r="P471" s="154" t="s">
        <v>866</v>
      </c>
      <c r="Q471" s="154" t="s">
        <v>1240</v>
      </c>
    </row>
    <row r="472" spans="1:17" ht="12" customHeight="1" x14ac:dyDescent="0.25">
      <c r="A472" s="162" t="s">
        <v>793</v>
      </c>
      <c r="B472" s="162" t="s">
        <v>198</v>
      </c>
      <c r="C472" s="163" t="s">
        <v>759</v>
      </c>
      <c r="D472" s="164">
        <v>3</v>
      </c>
      <c r="E472" s="164">
        <v>4</v>
      </c>
      <c r="F472" s="165"/>
      <c r="H472" s="161">
        <v>501</v>
      </c>
      <c r="I472" s="160" t="s">
        <v>866</v>
      </c>
      <c r="J472" s="169" t="s">
        <v>1241</v>
      </c>
      <c r="K472" s="167" t="s">
        <v>866</v>
      </c>
      <c r="M472" s="155" t="s">
        <v>807</v>
      </c>
      <c r="N472" s="168">
        <v>501</v>
      </c>
      <c r="O472" s="154" t="str">
        <f t="shared" si="7"/>
        <v>№1/501</v>
      </c>
      <c r="P472" s="154" t="s">
        <v>866</v>
      </c>
      <c r="Q472" s="154" t="s">
        <v>1241</v>
      </c>
    </row>
    <row r="473" spans="1:17" ht="12" customHeight="1" x14ac:dyDescent="0.25">
      <c r="A473" s="162" t="s">
        <v>793</v>
      </c>
      <c r="B473" s="162" t="s">
        <v>794</v>
      </c>
      <c r="C473" s="163" t="s">
        <v>760</v>
      </c>
      <c r="D473" s="164">
        <v>3</v>
      </c>
      <c r="E473" s="164">
        <v>4</v>
      </c>
      <c r="F473" s="165"/>
      <c r="H473" s="161">
        <v>502</v>
      </c>
      <c r="I473" s="160" t="s">
        <v>866</v>
      </c>
      <c r="J473" s="169" t="s">
        <v>1242</v>
      </c>
      <c r="K473" s="167" t="s">
        <v>866</v>
      </c>
      <c r="M473" s="155" t="s">
        <v>807</v>
      </c>
      <c r="N473" s="168">
        <v>502</v>
      </c>
      <c r="O473" s="154" t="str">
        <f t="shared" si="7"/>
        <v>№1/502</v>
      </c>
      <c r="P473" s="154" t="s">
        <v>866</v>
      </c>
      <c r="Q473" s="154" t="s">
        <v>1242</v>
      </c>
    </row>
    <row r="474" spans="1:17" ht="12" customHeight="1" x14ac:dyDescent="0.25">
      <c r="A474" s="162" t="s">
        <v>793</v>
      </c>
      <c r="B474" s="162" t="s">
        <v>227</v>
      </c>
      <c r="C474" s="163" t="s">
        <v>762</v>
      </c>
      <c r="D474" s="164">
        <v>3</v>
      </c>
      <c r="E474" s="164">
        <v>1</v>
      </c>
      <c r="F474" s="165"/>
      <c r="H474" s="161">
        <v>504</v>
      </c>
      <c r="I474" s="160" t="s">
        <v>866</v>
      </c>
      <c r="J474" s="169" t="s">
        <v>1243</v>
      </c>
      <c r="K474" s="167" t="s">
        <v>866</v>
      </c>
      <c r="M474" s="155" t="s">
        <v>807</v>
      </c>
      <c r="N474" s="168">
        <v>504</v>
      </c>
      <c r="O474" s="154" t="str">
        <f t="shared" si="7"/>
        <v>№1/504</v>
      </c>
      <c r="P474" s="154" t="s">
        <v>866</v>
      </c>
      <c r="Q474" s="154" t="s">
        <v>1243</v>
      </c>
    </row>
    <row r="475" spans="1:17" ht="12" customHeight="1" x14ac:dyDescent="0.25">
      <c r="A475" s="162" t="s">
        <v>793</v>
      </c>
      <c r="B475" s="162" t="s">
        <v>200</v>
      </c>
      <c r="C475" s="163" t="s">
        <v>763</v>
      </c>
      <c r="D475" s="164">
        <v>3</v>
      </c>
      <c r="E475" s="164">
        <v>1</v>
      </c>
      <c r="F475" s="165"/>
      <c r="H475" s="161">
        <v>505</v>
      </c>
      <c r="I475" s="160" t="s">
        <v>866</v>
      </c>
      <c r="J475" s="169" t="s">
        <v>1244</v>
      </c>
      <c r="K475" s="167" t="s">
        <v>866</v>
      </c>
      <c r="M475" s="155" t="s">
        <v>807</v>
      </c>
      <c r="N475" s="168">
        <v>505</v>
      </c>
      <c r="O475" s="154" t="str">
        <f t="shared" si="7"/>
        <v>№1/505</v>
      </c>
      <c r="P475" s="154" t="s">
        <v>866</v>
      </c>
      <c r="Q475" s="154" t="s">
        <v>1244</v>
      </c>
    </row>
    <row r="476" spans="1:17" ht="12" customHeight="1" x14ac:dyDescent="0.25">
      <c r="A476" s="162" t="s">
        <v>793</v>
      </c>
      <c r="B476" s="162" t="s">
        <v>208</v>
      </c>
      <c r="C476" s="163" t="s">
        <v>764</v>
      </c>
      <c r="D476" s="164">
        <v>3</v>
      </c>
      <c r="E476" s="164">
        <v>1</v>
      </c>
      <c r="F476" s="165"/>
      <c r="H476" s="161">
        <v>506</v>
      </c>
      <c r="I476" s="160" t="s">
        <v>866</v>
      </c>
      <c r="J476" s="169" t="s">
        <v>1245</v>
      </c>
      <c r="K476" s="167" t="s">
        <v>866</v>
      </c>
      <c r="M476" s="155" t="s">
        <v>807</v>
      </c>
      <c r="N476" s="168">
        <v>506</v>
      </c>
      <c r="O476" s="154" t="str">
        <f t="shared" si="7"/>
        <v>№1/506</v>
      </c>
      <c r="P476" s="154" t="s">
        <v>866</v>
      </c>
      <c r="Q476" s="154" t="s">
        <v>1245</v>
      </c>
    </row>
    <row r="477" spans="1:17" ht="12" customHeight="1" x14ac:dyDescent="0.25">
      <c r="A477" s="162" t="s">
        <v>793</v>
      </c>
      <c r="B477" s="162" t="s">
        <v>209</v>
      </c>
      <c r="C477" s="163" t="s">
        <v>766</v>
      </c>
      <c r="D477" s="164">
        <v>3</v>
      </c>
      <c r="E477" s="164">
        <v>1</v>
      </c>
      <c r="F477" s="165"/>
      <c r="H477" s="161">
        <v>508</v>
      </c>
      <c r="I477" s="160" t="s">
        <v>866</v>
      </c>
      <c r="J477" s="169" t="s">
        <v>1246</v>
      </c>
      <c r="K477" s="167" t="s">
        <v>866</v>
      </c>
      <c r="M477" s="155" t="s">
        <v>807</v>
      </c>
      <c r="N477" s="168">
        <v>508</v>
      </c>
      <c r="O477" s="154" t="str">
        <f t="shared" si="7"/>
        <v>№1/508</v>
      </c>
      <c r="P477" s="154" t="s">
        <v>866</v>
      </c>
      <c r="Q477" s="154" t="s">
        <v>1246</v>
      </c>
    </row>
    <row r="478" spans="1:17" ht="12" customHeight="1" x14ac:dyDescent="0.25">
      <c r="A478" s="162" t="s">
        <v>793</v>
      </c>
      <c r="B478" s="162" t="s">
        <v>795</v>
      </c>
      <c r="C478" s="163" t="s">
        <v>768</v>
      </c>
      <c r="D478" s="164">
        <v>3</v>
      </c>
      <c r="E478" s="164">
        <v>2</v>
      </c>
      <c r="F478" s="165"/>
      <c r="H478" s="161">
        <v>510</v>
      </c>
      <c r="I478" s="160" t="s">
        <v>866</v>
      </c>
      <c r="J478" s="169" t="s">
        <v>1247</v>
      </c>
      <c r="K478" s="167" t="s">
        <v>866</v>
      </c>
      <c r="M478" s="155" t="s">
        <v>807</v>
      </c>
      <c r="N478" s="168">
        <v>510</v>
      </c>
      <c r="O478" s="154" t="str">
        <f t="shared" si="7"/>
        <v>№1/510</v>
      </c>
      <c r="P478" s="154" t="s">
        <v>866</v>
      </c>
      <c r="Q478" s="154" t="s">
        <v>1247</v>
      </c>
    </row>
    <row r="479" spans="1:17" ht="12" customHeight="1" x14ac:dyDescent="0.25">
      <c r="A479" s="162" t="s">
        <v>793</v>
      </c>
      <c r="B479" s="162" t="s">
        <v>191</v>
      </c>
      <c r="C479" s="163" t="s">
        <v>770</v>
      </c>
      <c r="D479" s="164">
        <v>3</v>
      </c>
      <c r="E479" s="164">
        <v>1</v>
      </c>
      <c r="F479" s="165"/>
      <c r="H479" s="161">
        <v>512</v>
      </c>
      <c r="I479" s="160" t="s">
        <v>866</v>
      </c>
      <c r="J479" s="169" t="s">
        <v>1248</v>
      </c>
      <c r="K479" s="167" t="s">
        <v>866</v>
      </c>
      <c r="M479" s="155" t="s">
        <v>807</v>
      </c>
      <c r="N479" s="168">
        <v>512</v>
      </c>
      <c r="O479" s="154" t="str">
        <f t="shared" si="7"/>
        <v>№1/512</v>
      </c>
      <c r="P479" s="154" t="s">
        <v>866</v>
      </c>
      <c r="Q479" s="154" t="s">
        <v>1248</v>
      </c>
    </row>
    <row r="480" spans="1:17" ht="12" customHeight="1" x14ac:dyDescent="0.25">
      <c r="A480" s="162" t="s">
        <v>793</v>
      </c>
      <c r="B480" s="162" t="s">
        <v>245</v>
      </c>
      <c r="C480" s="163" t="s">
        <v>771</v>
      </c>
      <c r="D480" s="164">
        <v>3</v>
      </c>
      <c r="E480" s="164">
        <v>1</v>
      </c>
      <c r="F480" s="165"/>
      <c r="H480" s="161">
        <v>513</v>
      </c>
      <c r="I480" s="160" t="s">
        <v>866</v>
      </c>
      <c r="J480" s="169" t="s">
        <v>1249</v>
      </c>
      <c r="K480" s="167" t="s">
        <v>866</v>
      </c>
      <c r="M480" s="155" t="s">
        <v>807</v>
      </c>
      <c r="N480" s="168">
        <v>513</v>
      </c>
      <c r="O480" s="154" t="str">
        <f t="shared" si="7"/>
        <v>№1/513</v>
      </c>
      <c r="P480" s="154" t="s">
        <v>866</v>
      </c>
      <c r="Q480" s="154" t="s">
        <v>1249</v>
      </c>
    </row>
    <row r="481" spans="1:17" ht="12" customHeight="1" x14ac:dyDescent="0.25">
      <c r="A481" s="162" t="s">
        <v>793</v>
      </c>
      <c r="B481" s="162" t="s">
        <v>246</v>
      </c>
      <c r="C481" s="163" t="s">
        <v>772</v>
      </c>
      <c r="D481" s="164">
        <v>3</v>
      </c>
      <c r="E481" s="164">
        <v>4</v>
      </c>
      <c r="F481" s="165"/>
      <c r="H481" s="161">
        <v>514</v>
      </c>
      <c r="I481" s="160" t="s">
        <v>866</v>
      </c>
      <c r="J481" s="169" t="s">
        <v>1250</v>
      </c>
      <c r="K481" s="167" t="s">
        <v>866</v>
      </c>
      <c r="M481" s="155" t="s">
        <v>807</v>
      </c>
      <c r="N481" s="168">
        <v>514</v>
      </c>
      <c r="O481" s="154" t="str">
        <f t="shared" si="7"/>
        <v>№1/514</v>
      </c>
      <c r="P481" s="154" t="s">
        <v>866</v>
      </c>
      <c r="Q481" s="154" t="s">
        <v>1250</v>
      </c>
    </row>
    <row r="482" spans="1:17" ht="12" customHeight="1" x14ac:dyDescent="0.25">
      <c r="A482" s="162" t="s">
        <v>793</v>
      </c>
      <c r="B482" s="162" t="s">
        <v>292</v>
      </c>
      <c r="C482" s="163" t="s">
        <v>773</v>
      </c>
      <c r="D482" s="164">
        <v>3</v>
      </c>
      <c r="E482" s="164">
        <v>3</v>
      </c>
      <c r="F482" s="165"/>
      <c r="H482" s="161">
        <v>515</v>
      </c>
      <c r="I482" s="160" t="s">
        <v>866</v>
      </c>
      <c r="J482" s="169" t="s">
        <v>1251</v>
      </c>
      <c r="K482" s="167" t="s">
        <v>866</v>
      </c>
      <c r="M482" s="155" t="s">
        <v>807</v>
      </c>
      <c r="N482" s="168">
        <v>515</v>
      </c>
      <c r="O482" s="154" t="str">
        <f t="shared" si="7"/>
        <v>№1/515</v>
      </c>
      <c r="P482" s="154" t="s">
        <v>866</v>
      </c>
      <c r="Q482" s="154" t="s">
        <v>1251</v>
      </c>
    </row>
    <row r="483" spans="1:17" ht="12" customHeight="1" x14ac:dyDescent="0.25">
      <c r="A483" s="162" t="s">
        <v>793</v>
      </c>
      <c r="B483" s="162" t="s">
        <v>109</v>
      </c>
      <c r="C483" s="163" t="s">
        <v>747</v>
      </c>
      <c r="D483" s="164">
        <v>3</v>
      </c>
      <c r="E483" s="164">
        <v>4</v>
      </c>
      <c r="F483" s="165"/>
      <c r="H483" s="161">
        <v>489</v>
      </c>
      <c r="I483" s="160" t="s">
        <v>866</v>
      </c>
      <c r="J483" s="169" t="s">
        <v>1252</v>
      </c>
      <c r="K483" s="167" t="s">
        <v>866</v>
      </c>
      <c r="M483" s="155" t="s">
        <v>807</v>
      </c>
      <c r="N483" s="168">
        <v>489</v>
      </c>
      <c r="O483" s="154" t="str">
        <f t="shared" si="7"/>
        <v>№1/489</v>
      </c>
      <c r="P483" s="154" t="s">
        <v>866</v>
      </c>
      <c r="Q483" s="154" t="s">
        <v>1252</v>
      </c>
    </row>
    <row r="484" spans="1:17" ht="12" customHeight="1" x14ac:dyDescent="0.25">
      <c r="A484" s="162" t="s">
        <v>793</v>
      </c>
      <c r="B484" s="162" t="s">
        <v>106</v>
      </c>
      <c r="C484" s="163" t="s">
        <v>748</v>
      </c>
      <c r="D484" s="164">
        <v>3</v>
      </c>
      <c r="E484" s="164">
        <v>2</v>
      </c>
      <c r="F484" s="165"/>
      <c r="H484" s="161">
        <v>490</v>
      </c>
      <c r="I484" s="160" t="s">
        <v>866</v>
      </c>
      <c r="J484" s="169" t="s">
        <v>1253</v>
      </c>
      <c r="K484" s="167" t="s">
        <v>866</v>
      </c>
      <c r="M484" s="155" t="s">
        <v>807</v>
      </c>
      <c r="N484" s="168">
        <v>490</v>
      </c>
      <c r="O484" s="154" t="str">
        <f t="shared" si="7"/>
        <v>№1/490</v>
      </c>
      <c r="P484" s="154" t="s">
        <v>866</v>
      </c>
      <c r="Q484" s="154" t="s">
        <v>1253</v>
      </c>
    </row>
    <row r="485" spans="1:17" ht="12" customHeight="1" x14ac:dyDescent="0.25">
      <c r="A485" s="162" t="s">
        <v>793</v>
      </c>
      <c r="B485" s="162" t="s">
        <v>172</v>
      </c>
      <c r="C485" s="163" t="s">
        <v>749</v>
      </c>
      <c r="D485" s="164">
        <v>3</v>
      </c>
      <c r="E485" s="164">
        <v>3</v>
      </c>
      <c r="F485" s="165"/>
      <c r="H485" s="161">
        <v>491</v>
      </c>
      <c r="I485" s="160" t="s">
        <v>866</v>
      </c>
      <c r="J485" s="169" t="s">
        <v>1254</v>
      </c>
      <c r="K485" s="167" t="s">
        <v>866</v>
      </c>
      <c r="M485" s="155" t="s">
        <v>807</v>
      </c>
      <c r="N485" s="168">
        <v>491</v>
      </c>
      <c r="O485" s="154" t="str">
        <f t="shared" si="7"/>
        <v>№1/491</v>
      </c>
      <c r="P485" s="154" t="s">
        <v>866</v>
      </c>
      <c r="Q485" s="154" t="s">
        <v>1254</v>
      </c>
    </row>
    <row r="486" spans="1:17" ht="12" customHeight="1" x14ac:dyDescent="0.25">
      <c r="A486" s="162" t="s">
        <v>793</v>
      </c>
      <c r="B486" s="162" t="s">
        <v>212</v>
      </c>
      <c r="C486" s="163" t="s">
        <v>750</v>
      </c>
      <c r="D486" s="164">
        <v>3</v>
      </c>
      <c r="E486" s="164">
        <v>2</v>
      </c>
      <c r="F486" s="165"/>
      <c r="H486" s="161">
        <v>492</v>
      </c>
      <c r="I486" s="160" t="s">
        <v>866</v>
      </c>
      <c r="J486" s="169" t="s">
        <v>1255</v>
      </c>
      <c r="K486" s="167" t="s">
        <v>866</v>
      </c>
      <c r="M486" s="155" t="s">
        <v>807</v>
      </c>
      <c r="N486" s="168">
        <v>492</v>
      </c>
      <c r="O486" s="154" t="str">
        <f t="shared" si="7"/>
        <v>№1/492</v>
      </c>
      <c r="P486" s="154" t="s">
        <v>866</v>
      </c>
      <c r="Q486" s="154" t="s">
        <v>1255</v>
      </c>
    </row>
    <row r="487" spans="1:17" ht="12" customHeight="1" x14ac:dyDescent="0.25">
      <c r="A487" s="162" t="s">
        <v>793</v>
      </c>
      <c r="B487" s="162" t="s">
        <v>288</v>
      </c>
      <c r="C487" s="163" t="s">
        <v>751</v>
      </c>
      <c r="D487" s="164">
        <v>3</v>
      </c>
      <c r="E487" s="164">
        <v>2</v>
      </c>
      <c r="F487" s="165"/>
      <c r="H487" s="161">
        <v>493</v>
      </c>
      <c r="I487" s="160" t="s">
        <v>866</v>
      </c>
      <c r="J487" s="169" t="s">
        <v>1256</v>
      </c>
      <c r="K487" s="167" t="s">
        <v>866</v>
      </c>
      <c r="M487" s="155" t="s">
        <v>807</v>
      </c>
      <c r="N487" s="168">
        <v>493</v>
      </c>
      <c r="O487" s="154" t="str">
        <f t="shared" si="7"/>
        <v>№1/493</v>
      </c>
      <c r="P487" s="154" t="s">
        <v>866</v>
      </c>
      <c r="Q487" s="154" t="s">
        <v>1256</v>
      </c>
    </row>
    <row r="488" spans="1:17" ht="12" customHeight="1" x14ac:dyDescent="0.25">
      <c r="A488" s="162" t="s">
        <v>793</v>
      </c>
      <c r="B488" s="162" t="s">
        <v>234</v>
      </c>
      <c r="C488" s="163" t="s">
        <v>774</v>
      </c>
      <c r="D488" s="164">
        <v>3</v>
      </c>
      <c r="E488" s="164">
        <v>2</v>
      </c>
      <c r="F488" s="165"/>
      <c r="H488" s="161">
        <v>516</v>
      </c>
      <c r="I488" s="160" t="s">
        <v>866</v>
      </c>
      <c r="J488" s="169" t="s">
        <v>1257</v>
      </c>
      <c r="K488" s="167" t="s">
        <v>866</v>
      </c>
      <c r="M488" s="155" t="s">
        <v>807</v>
      </c>
      <c r="N488" s="168">
        <v>516</v>
      </c>
      <c r="O488" s="154" t="str">
        <f t="shared" si="7"/>
        <v>№1/516</v>
      </c>
      <c r="P488" s="154" t="s">
        <v>866</v>
      </c>
      <c r="Q488" s="154" t="s">
        <v>1257</v>
      </c>
    </row>
    <row r="489" spans="1:17" ht="12" customHeight="1" x14ac:dyDescent="0.25">
      <c r="A489" s="162" t="s">
        <v>793</v>
      </c>
      <c r="B489" s="162" t="s">
        <v>202</v>
      </c>
      <c r="C489" s="163" t="s">
        <v>767</v>
      </c>
      <c r="D489" s="164">
        <v>3</v>
      </c>
      <c r="E489" s="164">
        <v>1</v>
      </c>
      <c r="F489" s="165"/>
      <c r="H489" s="161">
        <v>509</v>
      </c>
      <c r="I489" s="160" t="s">
        <v>866</v>
      </c>
      <c r="J489" s="169" t="s">
        <v>1258</v>
      </c>
      <c r="K489" s="167" t="s">
        <v>866</v>
      </c>
      <c r="M489" s="155" t="s">
        <v>807</v>
      </c>
      <c r="N489" s="168">
        <v>509</v>
      </c>
      <c r="O489" s="154" t="str">
        <f t="shared" si="7"/>
        <v>№1/509</v>
      </c>
      <c r="P489" s="154" t="s">
        <v>866</v>
      </c>
      <c r="Q489" s="154" t="s">
        <v>1258</v>
      </c>
    </row>
    <row r="490" spans="1:17" ht="12" customHeight="1" x14ac:dyDescent="0.25">
      <c r="A490" s="162" t="s">
        <v>793</v>
      </c>
      <c r="B490" s="162" t="s">
        <v>796</v>
      </c>
      <c r="C490" s="163" t="s">
        <v>769</v>
      </c>
      <c r="D490" s="164">
        <v>3</v>
      </c>
      <c r="E490" s="164">
        <v>1</v>
      </c>
      <c r="F490" s="165"/>
      <c r="H490" s="161">
        <v>511</v>
      </c>
      <c r="I490" s="160" t="s">
        <v>866</v>
      </c>
      <c r="J490" s="169" t="s">
        <v>1259</v>
      </c>
      <c r="K490" s="167" t="s">
        <v>866</v>
      </c>
      <c r="M490" s="155" t="s">
        <v>807</v>
      </c>
      <c r="N490" s="168">
        <v>511</v>
      </c>
      <c r="O490" s="154" t="str">
        <f t="shared" si="7"/>
        <v>№1/511</v>
      </c>
      <c r="P490" s="154" t="s">
        <v>866</v>
      </c>
      <c r="Q490" s="154" t="s">
        <v>1259</v>
      </c>
    </row>
    <row r="491" spans="1:17" ht="12" customHeight="1" x14ac:dyDescent="0.25">
      <c r="A491" s="162" t="s">
        <v>793</v>
      </c>
      <c r="B491" s="162" t="s">
        <v>110</v>
      </c>
      <c r="C491" s="163" t="s">
        <v>746</v>
      </c>
      <c r="D491" s="164">
        <v>3</v>
      </c>
      <c r="E491" s="164">
        <v>1</v>
      </c>
      <c r="F491" s="165"/>
      <c r="H491" s="161">
        <v>488</v>
      </c>
      <c r="I491" s="160" t="s">
        <v>866</v>
      </c>
      <c r="J491" s="169" t="s">
        <v>1260</v>
      </c>
      <c r="K491" s="167" t="s">
        <v>866</v>
      </c>
      <c r="M491" s="155" t="s">
        <v>807</v>
      </c>
      <c r="N491" s="168">
        <v>488</v>
      </c>
      <c r="O491" s="154" t="str">
        <f t="shared" si="7"/>
        <v>№1/488</v>
      </c>
      <c r="P491" s="154" t="s">
        <v>866</v>
      </c>
      <c r="Q491" s="154" t="s">
        <v>1260</v>
      </c>
    </row>
    <row r="492" spans="1:17" ht="12" customHeight="1" x14ac:dyDescent="0.25">
      <c r="A492" s="162" t="s">
        <v>793</v>
      </c>
      <c r="B492" s="162" t="s">
        <v>196</v>
      </c>
      <c r="C492" s="163" t="s">
        <v>756</v>
      </c>
      <c r="D492" s="164">
        <v>3</v>
      </c>
      <c r="E492" s="164">
        <v>1</v>
      </c>
      <c r="F492" s="165"/>
      <c r="H492" s="161">
        <v>498</v>
      </c>
      <c r="I492" s="160" t="s">
        <v>866</v>
      </c>
      <c r="J492" s="169" t="s">
        <v>1261</v>
      </c>
      <c r="K492" s="167" t="s">
        <v>866</v>
      </c>
      <c r="M492" s="155" t="s">
        <v>807</v>
      </c>
      <c r="N492" s="168">
        <v>498</v>
      </c>
      <c r="O492" s="154" t="str">
        <f t="shared" si="7"/>
        <v>№1/498</v>
      </c>
      <c r="P492" s="154" t="s">
        <v>866</v>
      </c>
      <c r="Q492" s="154" t="s">
        <v>1261</v>
      </c>
    </row>
    <row r="493" spans="1:17" ht="12" customHeight="1" x14ac:dyDescent="0.25">
      <c r="A493" s="162" t="s">
        <v>793</v>
      </c>
      <c r="B493" s="162" t="s">
        <v>199</v>
      </c>
      <c r="C493" s="163" t="s">
        <v>761</v>
      </c>
      <c r="D493" s="164">
        <v>3</v>
      </c>
      <c r="E493" s="164">
        <v>5</v>
      </c>
      <c r="F493" s="165"/>
      <c r="H493" s="161">
        <v>503</v>
      </c>
      <c r="I493" s="160" t="s">
        <v>866</v>
      </c>
      <c r="J493" s="169" t="s">
        <v>1262</v>
      </c>
      <c r="K493" s="167" t="s">
        <v>866</v>
      </c>
      <c r="M493" s="155" t="s">
        <v>807</v>
      </c>
      <c r="N493" s="168">
        <v>503</v>
      </c>
      <c r="O493" s="154" t="str">
        <f t="shared" si="7"/>
        <v>№1/503</v>
      </c>
      <c r="P493" s="154" t="s">
        <v>866</v>
      </c>
      <c r="Q493" s="154" t="s">
        <v>1262</v>
      </c>
    </row>
    <row r="494" spans="1:17" ht="12" customHeight="1" x14ac:dyDescent="0.25">
      <c r="A494" s="162" t="s">
        <v>793</v>
      </c>
      <c r="B494" s="162" t="s">
        <v>201</v>
      </c>
      <c r="C494" s="163" t="s">
        <v>765</v>
      </c>
      <c r="D494" s="164">
        <v>3</v>
      </c>
      <c r="E494" s="164">
        <v>3</v>
      </c>
      <c r="F494" s="165"/>
      <c r="H494" s="161">
        <v>507</v>
      </c>
      <c r="I494" s="160" t="s">
        <v>866</v>
      </c>
      <c r="J494" s="169" t="s">
        <v>1263</v>
      </c>
      <c r="K494" s="167" t="s">
        <v>866</v>
      </c>
      <c r="M494" s="155" t="s">
        <v>807</v>
      </c>
      <c r="N494" s="168">
        <v>507</v>
      </c>
      <c r="O494" s="154" t="str">
        <f t="shared" si="7"/>
        <v>№1/507</v>
      </c>
      <c r="P494" s="154" t="s">
        <v>866</v>
      </c>
      <c r="Q494" s="154" t="s">
        <v>1263</v>
      </c>
    </row>
    <row r="495" spans="1:17" ht="12" customHeight="1" x14ac:dyDescent="0.25">
      <c r="A495" s="162" t="s">
        <v>793</v>
      </c>
      <c r="B495" s="162" t="s">
        <v>221</v>
      </c>
      <c r="C495" s="163" t="s">
        <v>1700</v>
      </c>
      <c r="D495" s="164"/>
      <c r="E495" s="164"/>
      <c r="F495" s="165"/>
      <c r="J495" s="166" t="s">
        <v>809</v>
      </c>
      <c r="K495" s="167"/>
      <c r="M495" s="155" t="s">
        <v>807</v>
      </c>
      <c r="N495" s="168"/>
      <c r="O495" s="154" t="str">
        <f t="shared" si="7"/>
        <v>№1/</v>
      </c>
      <c r="Q495" s="154" t="s">
        <v>809</v>
      </c>
    </row>
    <row r="496" spans="1:17" ht="12" customHeight="1" x14ac:dyDescent="0.25">
      <c r="A496" s="162" t="s">
        <v>343</v>
      </c>
      <c r="B496" s="162" t="s">
        <v>163</v>
      </c>
      <c r="C496" s="163" t="s">
        <v>1702</v>
      </c>
      <c r="D496" s="164">
        <v>1</v>
      </c>
      <c r="E496" s="164">
        <v>3</v>
      </c>
      <c r="F496" s="165" t="s">
        <v>670</v>
      </c>
      <c r="G496" s="160" t="s">
        <v>805</v>
      </c>
      <c r="J496" s="166" t="s">
        <v>1264</v>
      </c>
      <c r="K496" s="167" t="s">
        <v>805</v>
      </c>
      <c r="M496" s="155" t="s">
        <v>807</v>
      </c>
      <c r="N496" s="168" t="s">
        <v>670</v>
      </c>
      <c r="O496" s="154" t="str">
        <f t="shared" si="7"/>
        <v>№1/388</v>
      </c>
      <c r="P496" s="154" t="s">
        <v>805</v>
      </c>
      <c r="Q496" s="154" t="s">
        <v>1264</v>
      </c>
    </row>
    <row r="497" spans="1:17" ht="12" customHeight="1" x14ac:dyDescent="0.25">
      <c r="A497" s="162" t="s">
        <v>344</v>
      </c>
      <c r="B497" s="162" t="s">
        <v>112</v>
      </c>
      <c r="C497" s="163" t="s">
        <v>1703</v>
      </c>
      <c r="D497" s="164">
        <v>1</v>
      </c>
      <c r="E497" s="164">
        <v>0</v>
      </c>
      <c r="F497" s="165" t="s">
        <v>671</v>
      </c>
      <c r="G497" s="160" t="s">
        <v>805</v>
      </c>
      <c r="J497" s="166" t="s">
        <v>1265</v>
      </c>
      <c r="K497" s="167" t="s">
        <v>805</v>
      </c>
      <c r="M497" s="155" t="s">
        <v>807</v>
      </c>
      <c r="N497" s="168" t="s">
        <v>671</v>
      </c>
      <c r="O497" s="154" t="str">
        <f t="shared" si="7"/>
        <v>№1/389</v>
      </c>
      <c r="P497" s="154" t="s">
        <v>805</v>
      </c>
      <c r="Q497" s="154" t="s">
        <v>1265</v>
      </c>
    </row>
    <row r="498" spans="1:17" ht="12" customHeight="1" x14ac:dyDescent="0.25">
      <c r="A498" s="162" t="s">
        <v>345</v>
      </c>
      <c r="B498" s="162" t="s">
        <v>346</v>
      </c>
      <c r="C498" s="163" t="s">
        <v>1961</v>
      </c>
      <c r="D498" s="164">
        <v>1</v>
      </c>
      <c r="E498" s="164">
        <v>4</v>
      </c>
      <c r="F498" s="165" t="s">
        <v>672</v>
      </c>
      <c r="G498" s="160" t="s">
        <v>805</v>
      </c>
      <c r="J498" s="166" t="s">
        <v>1266</v>
      </c>
      <c r="K498" s="167" t="s">
        <v>805</v>
      </c>
      <c r="M498" s="155" t="s">
        <v>807</v>
      </c>
      <c r="N498" s="168" t="s">
        <v>672</v>
      </c>
      <c r="O498" s="154" t="str">
        <f t="shared" si="7"/>
        <v>№1/390</v>
      </c>
      <c r="P498" s="154" t="s">
        <v>805</v>
      </c>
      <c r="Q498" s="154" t="s">
        <v>1266</v>
      </c>
    </row>
    <row r="499" spans="1:17" ht="12" customHeight="1" x14ac:dyDescent="0.25">
      <c r="A499" s="162" t="s">
        <v>345</v>
      </c>
      <c r="B499" s="162" t="s">
        <v>347</v>
      </c>
      <c r="C499" s="163" t="s">
        <v>1962</v>
      </c>
      <c r="D499" s="164">
        <v>1</v>
      </c>
      <c r="E499" s="164">
        <v>2</v>
      </c>
      <c r="F499" s="165" t="s">
        <v>673</v>
      </c>
      <c r="G499" s="160" t="s">
        <v>805</v>
      </c>
      <c r="J499" s="166" t="s">
        <v>1267</v>
      </c>
      <c r="K499" s="167" t="s">
        <v>805</v>
      </c>
      <c r="M499" s="155" t="s">
        <v>807</v>
      </c>
      <c r="N499" s="168" t="s">
        <v>673</v>
      </c>
      <c r="O499" s="154" t="str">
        <f t="shared" si="7"/>
        <v>№1/391</v>
      </c>
      <c r="P499" s="154" t="s">
        <v>805</v>
      </c>
      <c r="Q499" s="154" t="s">
        <v>1267</v>
      </c>
    </row>
    <row r="500" spans="1:17" ht="12" customHeight="1" x14ac:dyDescent="0.25">
      <c r="A500" s="162" t="s">
        <v>345</v>
      </c>
      <c r="B500" s="162" t="s">
        <v>348</v>
      </c>
      <c r="C500" s="163" t="s">
        <v>1963</v>
      </c>
      <c r="D500" s="164">
        <v>1</v>
      </c>
      <c r="E500" s="164">
        <v>3</v>
      </c>
      <c r="F500" s="165" t="s">
        <v>674</v>
      </c>
      <c r="G500" s="160" t="s">
        <v>805</v>
      </c>
      <c r="J500" s="166" t="s">
        <v>1268</v>
      </c>
      <c r="K500" s="167" t="s">
        <v>805</v>
      </c>
      <c r="M500" s="155" t="s">
        <v>807</v>
      </c>
      <c r="N500" s="168" t="s">
        <v>674</v>
      </c>
      <c r="O500" s="154" t="str">
        <f t="shared" si="7"/>
        <v>№1/392</v>
      </c>
      <c r="P500" s="154" t="s">
        <v>805</v>
      </c>
      <c r="Q500" s="154" t="s">
        <v>1268</v>
      </c>
    </row>
    <row r="501" spans="1:17" ht="12" customHeight="1" x14ac:dyDescent="0.25">
      <c r="A501" s="162" t="s">
        <v>345</v>
      </c>
      <c r="B501" s="162" t="s">
        <v>349</v>
      </c>
      <c r="C501" s="163" t="s">
        <v>1964</v>
      </c>
      <c r="D501" s="164">
        <v>1</v>
      </c>
      <c r="E501" s="164">
        <v>4</v>
      </c>
      <c r="F501" s="165" t="s">
        <v>675</v>
      </c>
      <c r="G501" s="160" t="s">
        <v>805</v>
      </c>
      <c r="J501" s="166" t="s">
        <v>1269</v>
      </c>
      <c r="K501" s="167" t="s">
        <v>805</v>
      </c>
      <c r="M501" s="155" t="s">
        <v>807</v>
      </c>
      <c r="N501" s="168" t="s">
        <v>675</v>
      </c>
      <c r="O501" s="154" t="str">
        <f t="shared" si="7"/>
        <v>№1/393</v>
      </c>
      <c r="P501" s="154" t="s">
        <v>805</v>
      </c>
      <c r="Q501" s="154" t="s">
        <v>1269</v>
      </c>
    </row>
    <row r="502" spans="1:17" ht="12" customHeight="1" x14ac:dyDescent="0.25">
      <c r="A502" s="162" t="s">
        <v>345</v>
      </c>
      <c r="B502" s="162" t="s">
        <v>350</v>
      </c>
      <c r="C502" s="163" t="s">
        <v>1965</v>
      </c>
      <c r="D502" s="164">
        <v>1</v>
      </c>
      <c r="E502" s="164">
        <v>1</v>
      </c>
      <c r="F502" s="165" t="s">
        <v>676</v>
      </c>
      <c r="G502" s="160" t="s">
        <v>805</v>
      </c>
      <c r="J502" s="166" t="s">
        <v>1270</v>
      </c>
      <c r="K502" s="167" t="s">
        <v>805</v>
      </c>
      <c r="M502" s="155" t="s">
        <v>807</v>
      </c>
      <c r="N502" s="168" t="s">
        <v>676</v>
      </c>
      <c r="O502" s="154" t="str">
        <f t="shared" si="7"/>
        <v>№1/394</v>
      </c>
      <c r="P502" s="154" t="s">
        <v>805</v>
      </c>
      <c r="Q502" s="154" t="s">
        <v>1270</v>
      </c>
    </row>
    <row r="503" spans="1:17" ht="12" customHeight="1" x14ac:dyDescent="0.25">
      <c r="A503" s="162" t="s">
        <v>345</v>
      </c>
      <c r="B503" s="162" t="s">
        <v>351</v>
      </c>
      <c r="C503" s="163" t="s">
        <v>1966</v>
      </c>
      <c r="D503" s="164">
        <v>1</v>
      </c>
      <c r="E503" s="164">
        <v>4</v>
      </c>
      <c r="F503" s="165" t="s">
        <v>677</v>
      </c>
      <c r="G503" s="160" t="s">
        <v>805</v>
      </c>
      <c r="J503" s="166" t="s">
        <v>1271</v>
      </c>
      <c r="K503" s="167" t="s">
        <v>805</v>
      </c>
      <c r="M503" s="155" t="s">
        <v>807</v>
      </c>
      <c r="N503" s="168" t="s">
        <v>677</v>
      </c>
      <c r="O503" s="154" t="str">
        <f t="shared" si="7"/>
        <v>№1/395</v>
      </c>
      <c r="P503" s="154" t="s">
        <v>805</v>
      </c>
      <c r="Q503" s="154" t="s">
        <v>1271</v>
      </c>
    </row>
    <row r="504" spans="1:17" ht="12" customHeight="1" x14ac:dyDescent="0.25">
      <c r="A504" s="162" t="s">
        <v>345</v>
      </c>
      <c r="B504" s="162" t="s">
        <v>352</v>
      </c>
      <c r="C504" s="163" t="s">
        <v>1967</v>
      </c>
      <c r="D504" s="164">
        <v>1</v>
      </c>
      <c r="E504" s="164">
        <v>6</v>
      </c>
      <c r="F504" s="165" t="s">
        <v>678</v>
      </c>
      <c r="G504" s="160" t="s">
        <v>805</v>
      </c>
      <c r="J504" s="166" t="s">
        <v>1272</v>
      </c>
      <c r="K504" s="167" t="s">
        <v>805</v>
      </c>
      <c r="M504" s="155" t="s">
        <v>807</v>
      </c>
      <c r="N504" s="168" t="s">
        <v>678</v>
      </c>
      <c r="O504" s="154" t="str">
        <f t="shared" si="7"/>
        <v>№1/396</v>
      </c>
      <c r="P504" s="154" t="s">
        <v>805</v>
      </c>
      <c r="Q504" s="154" t="s">
        <v>1272</v>
      </c>
    </row>
    <row r="505" spans="1:17" ht="12" customHeight="1" x14ac:dyDescent="0.25">
      <c r="A505" s="162" t="s">
        <v>345</v>
      </c>
      <c r="B505" s="162" t="s">
        <v>215</v>
      </c>
      <c r="C505" s="163" t="s">
        <v>1968</v>
      </c>
      <c r="D505" s="164">
        <v>1</v>
      </c>
      <c r="E505" s="164">
        <v>0</v>
      </c>
      <c r="F505" s="165" t="s">
        <v>679</v>
      </c>
      <c r="G505" s="160" t="s">
        <v>805</v>
      </c>
      <c r="J505" s="166" t="s">
        <v>1273</v>
      </c>
      <c r="K505" s="167" t="s">
        <v>805</v>
      </c>
      <c r="M505" s="155" t="s">
        <v>807</v>
      </c>
      <c r="N505" s="168" t="s">
        <v>679</v>
      </c>
      <c r="O505" s="154" t="str">
        <f t="shared" si="7"/>
        <v>№1/397</v>
      </c>
      <c r="P505" s="154" t="s">
        <v>805</v>
      </c>
      <c r="Q505" s="154" t="s">
        <v>1273</v>
      </c>
    </row>
    <row r="506" spans="1:17" ht="12" customHeight="1" x14ac:dyDescent="0.25">
      <c r="A506" s="162" t="s">
        <v>345</v>
      </c>
      <c r="B506" s="162" t="s">
        <v>353</v>
      </c>
      <c r="C506" s="163" t="s">
        <v>1969</v>
      </c>
      <c r="D506" s="164">
        <v>1</v>
      </c>
      <c r="E506" s="164">
        <v>2</v>
      </c>
      <c r="F506" s="165" t="s">
        <v>680</v>
      </c>
      <c r="G506" s="160" t="s">
        <v>805</v>
      </c>
      <c r="J506" s="166" t="s">
        <v>1274</v>
      </c>
      <c r="K506" s="167" t="s">
        <v>805</v>
      </c>
      <c r="M506" s="155" t="s">
        <v>807</v>
      </c>
      <c r="N506" s="168" t="s">
        <v>680</v>
      </c>
      <c r="O506" s="154" t="str">
        <f t="shared" si="7"/>
        <v>№1/398</v>
      </c>
      <c r="P506" s="154" t="s">
        <v>805</v>
      </c>
      <c r="Q506" s="154" t="s">
        <v>1274</v>
      </c>
    </row>
    <row r="507" spans="1:17" ht="12" customHeight="1" x14ac:dyDescent="0.25">
      <c r="A507" s="162" t="s">
        <v>345</v>
      </c>
      <c r="B507" s="162" t="s">
        <v>354</v>
      </c>
      <c r="C507" s="163" t="s">
        <v>1970</v>
      </c>
      <c r="D507" s="164">
        <v>1</v>
      </c>
      <c r="E507" s="164">
        <v>4</v>
      </c>
      <c r="F507" s="165"/>
      <c r="J507" s="166" t="s">
        <v>809</v>
      </c>
      <c r="K507" s="167"/>
      <c r="M507" s="155" t="s">
        <v>807</v>
      </c>
      <c r="N507" s="168"/>
      <c r="O507" s="154" t="str">
        <f t="shared" si="7"/>
        <v>№1/</v>
      </c>
      <c r="Q507" s="154" t="s">
        <v>809</v>
      </c>
    </row>
    <row r="508" spans="1:17" ht="12" customHeight="1" x14ac:dyDescent="0.25">
      <c r="A508" s="162" t="s">
        <v>345</v>
      </c>
      <c r="B508" s="162" t="s">
        <v>355</v>
      </c>
      <c r="C508" s="163" t="s">
        <v>1971</v>
      </c>
      <c r="D508" s="164">
        <v>1</v>
      </c>
      <c r="E508" s="164">
        <v>0</v>
      </c>
      <c r="F508" s="165" t="s">
        <v>681</v>
      </c>
      <c r="G508" s="160" t="s">
        <v>805</v>
      </c>
      <c r="J508" s="166" t="s">
        <v>1275</v>
      </c>
      <c r="K508" s="167" t="s">
        <v>805</v>
      </c>
      <c r="M508" s="155" t="s">
        <v>807</v>
      </c>
      <c r="N508" s="168" t="s">
        <v>681</v>
      </c>
      <c r="O508" s="154" t="str">
        <f t="shared" si="7"/>
        <v>№1/399</v>
      </c>
      <c r="P508" s="154" t="s">
        <v>805</v>
      </c>
      <c r="Q508" s="154" t="s">
        <v>1275</v>
      </c>
    </row>
    <row r="509" spans="1:17" ht="12" customHeight="1" x14ac:dyDescent="0.25">
      <c r="A509" s="162" t="s">
        <v>345</v>
      </c>
      <c r="B509" s="162" t="s">
        <v>356</v>
      </c>
      <c r="C509" s="163" t="s">
        <v>1972</v>
      </c>
      <c r="D509" s="164">
        <v>1</v>
      </c>
      <c r="E509" s="164">
        <v>2</v>
      </c>
      <c r="F509" s="165" t="s">
        <v>682</v>
      </c>
      <c r="G509" s="160" t="s">
        <v>805</v>
      </c>
      <c r="J509" s="166" t="s">
        <v>1276</v>
      </c>
      <c r="K509" s="167" t="s">
        <v>805</v>
      </c>
      <c r="M509" s="155" t="s">
        <v>807</v>
      </c>
      <c r="N509" s="168" t="s">
        <v>682</v>
      </c>
      <c r="O509" s="154" t="str">
        <f t="shared" si="7"/>
        <v>№1/400</v>
      </c>
      <c r="P509" s="154" t="s">
        <v>805</v>
      </c>
      <c r="Q509" s="154" t="s">
        <v>1276</v>
      </c>
    </row>
    <row r="510" spans="1:17" ht="12" customHeight="1" x14ac:dyDescent="0.25">
      <c r="A510" s="162" t="s">
        <v>345</v>
      </c>
      <c r="B510" s="162" t="s">
        <v>357</v>
      </c>
      <c r="C510" s="163" t="s">
        <v>1973</v>
      </c>
      <c r="D510" s="164">
        <v>1</v>
      </c>
      <c r="E510" s="164">
        <v>2</v>
      </c>
      <c r="F510" s="165" t="s">
        <v>683</v>
      </c>
      <c r="G510" s="160" t="s">
        <v>805</v>
      </c>
      <c r="J510" s="166" t="s">
        <v>1277</v>
      </c>
      <c r="K510" s="167" t="s">
        <v>805</v>
      </c>
      <c r="M510" s="155" t="s">
        <v>807</v>
      </c>
      <c r="N510" s="168" t="s">
        <v>683</v>
      </c>
      <c r="O510" s="154" t="str">
        <f t="shared" si="7"/>
        <v>№1/401</v>
      </c>
      <c r="P510" s="154" t="s">
        <v>805</v>
      </c>
      <c r="Q510" s="154" t="s">
        <v>1277</v>
      </c>
    </row>
    <row r="511" spans="1:17" ht="12" customHeight="1" x14ac:dyDescent="0.25">
      <c r="A511" s="162" t="s">
        <v>345</v>
      </c>
      <c r="B511" s="162" t="s">
        <v>358</v>
      </c>
      <c r="C511" s="163" t="s">
        <v>1974</v>
      </c>
      <c r="D511" s="164">
        <v>1</v>
      </c>
      <c r="E511" s="164">
        <v>4</v>
      </c>
      <c r="F511" s="165" t="s">
        <v>684</v>
      </c>
      <c r="G511" s="160" t="s">
        <v>805</v>
      </c>
      <c r="J511" s="166" t="s">
        <v>1278</v>
      </c>
      <c r="K511" s="167" t="s">
        <v>805</v>
      </c>
      <c r="M511" s="155" t="s">
        <v>807</v>
      </c>
      <c r="N511" s="168" t="s">
        <v>684</v>
      </c>
      <c r="O511" s="154" t="str">
        <f t="shared" si="7"/>
        <v>№1/402</v>
      </c>
      <c r="P511" s="154" t="s">
        <v>805</v>
      </c>
      <c r="Q511" s="154" t="s">
        <v>1278</v>
      </c>
    </row>
    <row r="512" spans="1:17" ht="12" customHeight="1" x14ac:dyDescent="0.25">
      <c r="A512" s="162" t="s">
        <v>345</v>
      </c>
      <c r="B512" s="162" t="s">
        <v>359</v>
      </c>
      <c r="C512" s="163" t="s">
        <v>1975</v>
      </c>
      <c r="D512" s="164">
        <v>1</v>
      </c>
      <c r="E512" s="164">
        <v>4</v>
      </c>
      <c r="F512" s="165"/>
      <c r="J512" s="166" t="s">
        <v>809</v>
      </c>
      <c r="K512" s="167"/>
      <c r="M512" s="155" t="s">
        <v>807</v>
      </c>
      <c r="N512" s="168"/>
      <c r="O512" s="154" t="str">
        <f t="shared" si="7"/>
        <v>№1/</v>
      </c>
      <c r="Q512" s="154" t="s">
        <v>809</v>
      </c>
    </row>
    <row r="513" spans="1:17" ht="12" customHeight="1" x14ac:dyDescent="0.25">
      <c r="A513" s="162" t="s">
        <v>345</v>
      </c>
      <c r="B513" s="162" t="s">
        <v>360</v>
      </c>
      <c r="C513" s="163" t="s">
        <v>1976</v>
      </c>
      <c r="D513" s="164">
        <v>1</v>
      </c>
      <c r="E513" s="164">
        <v>0</v>
      </c>
      <c r="F513" s="165" t="s">
        <v>685</v>
      </c>
      <c r="G513" s="160" t="s">
        <v>805</v>
      </c>
      <c r="J513" s="166" t="s">
        <v>1279</v>
      </c>
      <c r="K513" s="167" t="s">
        <v>805</v>
      </c>
      <c r="M513" s="155" t="s">
        <v>807</v>
      </c>
      <c r="N513" s="168" t="s">
        <v>685</v>
      </c>
      <c r="O513" s="154" t="str">
        <f t="shared" si="7"/>
        <v>№1/403</v>
      </c>
      <c r="P513" s="154" t="s">
        <v>805</v>
      </c>
      <c r="Q513" s="154" t="s">
        <v>1279</v>
      </c>
    </row>
    <row r="514" spans="1:17" ht="12" customHeight="1" x14ac:dyDescent="0.25">
      <c r="A514" s="162" t="s">
        <v>345</v>
      </c>
      <c r="B514" s="162" t="s">
        <v>361</v>
      </c>
      <c r="C514" s="163" t="s">
        <v>1977</v>
      </c>
      <c r="D514" s="164">
        <v>1</v>
      </c>
      <c r="E514" s="164">
        <v>6</v>
      </c>
      <c r="F514" s="165" t="s">
        <v>686</v>
      </c>
      <c r="G514" s="160" t="s">
        <v>805</v>
      </c>
      <c r="J514" s="166" t="s">
        <v>1280</v>
      </c>
      <c r="K514" s="167" t="s">
        <v>805</v>
      </c>
      <c r="M514" s="155" t="s">
        <v>807</v>
      </c>
      <c r="N514" s="168" t="s">
        <v>686</v>
      </c>
      <c r="O514" s="154" t="str">
        <f t="shared" si="7"/>
        <v>№1/404</v>
      </c>
      <c r="P514" s="154" t="s">
        <v>805</v>
      </c>
      <c r="Q514" s="154" t="s">
        <v>1280</v>
      </c>
    </row>
    <row r="515" spans="1:17" ht="12" customHeight="1" x14ac:dyDescent="0.25">
      <c r="A515" s="162" t="s">
        <v>345</v>
      </c>
      <c r="B515" s="162" t="s">
        <v>362</v>
      </c>
      <c r="C515" s="163" t="s">
        <v>1978</v>
      </c>
      <c r="D515" s="164">
        <v>1</v>
      </c>
      <c r="E515" s="164">
        <v>4</v>
      </c>
      <c r="F515" s="165" t="s">
        <v>687</v>
      </c>
      <c r="G515" s="160" t="s">
        <v>805</v>
      </c>
      <c r="J515" s="166" t="s">
        <v>1281</v>
      </c>
      <c r="K515" s="167" t="s">
        <v>805</v>
      </c>
      <c r="M515" s="155" t="s">
        <v>807</v>
      </c>
      <c r="N515" s="168" t="s">
        <v>687</v>
      </c>
      <c r="O515" s="154" t="str">
        <f t="shared" si="7"/>
        <v>№1/405</v>
      </c>
      <c r="P515" s="154" t="s">
        <v>805</v>
      </c>
      <c r="Q515" s="154" t="s">
        <v>1281</v>
      </c>
    </row>
    <row r="516" spans="1:17" ht="12" customHeight="1" x14ac:dyDescent="0.25">
      <c r="A516" s="162" t="s">
        <v>345</v>
      </c>
      <c r="B516" s="162" t="s">
        <v>363</v>
      </c>
      <c r="C516" s="163" t="s">
        <v>1979</v>
      </c>
      <c r="D516" s="164">
        <v>1</v>
      </c>
      <c r="E516" s="164">
        <v>0</v>
      </c>
      <c r="F516" s="165" t="s">
        <v>688</v>
      </c>
      <c r="G516" s="160" t="s">
        <v>805</v>
      </c>
      <c r="J516" s="166" t="s">
        <v>1282</v>
      </c>
      <c r="K516" s="167" t="s">
        <v>805</v>
      </c>
      <c r="M516" s="155" t="s">
        <v>807</v>
      </c>
      <c r="N516" s="168" t="s">
        <v>688</v>
      </c>
      <c r="O516" s="154" t="str">
        <f t="shared" ref="O516:O569" si="8">CONCATENATE(M516,N516)</f>
        <v>№1/406</v>
      </c>
      <c r="P516" s="154" t="s">
        <v>805</v>
      </c>
      <c r="Q516" s="154" t="s">
        <v>1282</v>
      </c>
    </row>
    <row r="517" spans="1:17" ht="12" customHeight="1" x14ac:dyDescent="0.25">
      <c r="A517" s="162" t="s">
        <v>345</v>
      </c>
      <c r="B517" s="162" t="s">
        <v>364</v>
      </c>
      <c r="C517" s="163" t="s">
        <v>1980</v>
      </c>
      <c r="D517" s="164">
        <v>1</v>
      </c>
      <c r="E517" s="164">
        <v>6</v>
      </c>
      <c r="F517" s="165"/>
      <c r="J517" s="166" t="s">
        <v>809</v>
      </c>
      <c r="K517" s="167"/>
      <c r="M517" s="155" t="s">
        <v>807</v>
      </c>
      <c r="N517" s="168"/>
      <c r="O517" s="154" t="str">
        <f t="shared" si="8"/>
        <v>№1/</v>
      </c>
      <c r="Q517" s="154" t="s">
        <v>809</v>
      </c>
    </row>
    <row r="518" spans="1:17" ht="12" customHeight="1" x14ac:dyDescent="0.25">
      <c r="A518" s="162" t="s">
        <v>345</v>
      </c>
      <c r="B518" s="162" t="s">
        <v>199</v>
      </c>
      <c r="C518" s="163" t="s">
        <v>1981</v>
      </c>
      <c r="D518" s="164">
        <v>1</v>
      </c>
      <c r="E518" s="164">
        <v>0</v>
      </c>
      <c r="F518" s="165" t="s">
        <v>689</v>
      </c>
      <c r="G518" s="160" t="s">
        <v>805</v>
      </c>
      <c r="J518" s="166" t="s">
        <v>1283</v>
      </c>
      <c r="K518" s="167" t="s">
        <v>805</v>
      </c>
      <c r="M518" s="155" t="s">
        <v>807</v>
      </c>
      <c r="N518" s="168" t="s">
        <v>689</v>
      </c>
      <c r="O518" s="154" t="str">
        <f t="shared" si="8"/>
        <v>№1/407</v>
      </c>
      <c r="P518" s="154" t="s">
        <v>805</v>
      </c>
      <c r="Q518" s="154" t="s">
        <v>1283</v>
      </c>
    </row>
    <row r="519" spans="1:17" ht="12" customHeight="1" x14ac:dyDescent="0.25">
      <c r="A519" s="162" t="s">
        <v>345</v>
      </c>
      <c r="B519" s="162" t="s">
        <v>365</v>
      </c>
      <c r="C519" s="163" t="s">
        <v>1982</v>
      </c>
      <c r="D519" s="164">
        <v>1</v>
      </c>
      <c r="E519" s="164">
        <v>0</v>
      </c>
      <c r="F519" s="165" t="s">
        <v>690</v>
      </c>
      <c r="G519" s="160" t="s">
        <v>805</v>
      </c>
      <c r="J519" s="166" t="s">
        <v>1284</v>
      </c>
      <c r="K519" s="167" t="s">
        <v>805</v>
      </c>
      <c r="M519" s="155" t="s">
        <v>807</v>
      </c>
      <c r="N519" s="168" t="s">
        <v>690</v>
      </c>
      <c r="O519" s="154" t="str">
        <f t="shared" si="8"/>
        <v>№1/408</v>
      </c>
      <c r="P519" s="154" t="s">
        <v>805</v>
      </c>
      <c r="Q519" s="154" t="s">
        <v>1284</v>
      </c>
    </row>
    <row r="520" spans="1:17" ht="12" customHeight="1" x14ac:dyDescent="0.25">
      <c r="A520" s="162" t="s">
        <v>345</v>
      </c>
      <c r="B520" s="162" t="s">
        <v>227</v>
      </c>
      <c r="C520" s="163" t="s">
        <v>1983</v>
      </c>
      <c r="D520" s="164">
        <v>1</v>
      </c>
      <c r="E520" s="164">
        <v>0</v>
      </c>
      <c r="F520" s="165" t="s">
        <v>691</v>
      </c>
      <c r="G520" s="160" t="s">
        <v>805</v>
      </c>
      <c r="J520" s="166" t="s">
        <v>1285</v>
      </c>
      <c r="K520" s="167" t="s">
        <v>805</v>
      </c>
      <c r="M520" s="155" t="s">
        <v>807</v>
      </c>
      <c r="N520" s="168" t="s">
        <v>691</v>
      </c>
      <c r="O520" s="154" t="str">
        <f t="shared" si="8"/>
        <v>№1/409</v>
      </c>
      <c r="P520" s="154" t="s">
        <v>805</v>
      </c>
      <c r="Q520" s="154" t="s">
        <v>1285</v>
      </c>
    </row>
    <row r="521" spans="1:17" ht="12" customHeight="1" x14ac:dyDescent="0.25">
      <c r="A521" s="162" t="s">
        <v>345</v>
      </c>
      <c r="B521" s="162" t="s">
        <v>112</v>
      </c>
      <c r="C521" s="163" t="s">
        <v>1984</v>
      </c>
      <c r="D521" s="164">
        <v>1</v>
      </c>
      <c r="E521" s="164">
        <v>0</v>
      </c>
      <c r="F521" s="165" t="s">
        <v>692</v>
      </c>
      <c r="G521" s="160" t="s">
        <v>805</v>
      </c>
      <c r="J521" s="166" t="s">
        <v>1286</v>
      </c>
      <c r="K521" s="167" t="s">
        <v>805</v>
      </c>
      <c r="M521" s="155" t="s">
        <v>807</v>
      </c>
      <c r="N521" s="168" t="s">
        <v>692</v>
      </c>
      <c r="O521" s="154" t="str">
        <f t="shared" si="8"/>
        <v>№1/410</v>
      </c>
      <c r="P521" s="154" t="s">
        <v>805</v>
      </c>
      <c r="Q521" s="154" t="s">
        <v>1286</v>
      </c>
    </row>
    <row r="522" spans="1:17" ht="12" customHeight="1" x14ac:dyDescent="0.25">
      <c r="A522" s="162" t="s">
        <v>345</v>
      </c>
      <c r="B522" s="162" t="s">
        <v>200</v>
      </c>
      <c r="C522" s="163" t="s">
        <v>1985</v>
      </c>
      <c r="D522" s="164">
        <v>1</v>
      </c>
      <c r="E522" s="164">
        <v>0</v>
      </c>
      <c r="F522" s="165" t="s">
        <v>693</v>
      </c>
      <c r="G522" s="160" t="s">
        <v>805</v>
      </c>
      <c r="J522" s="166" t="s">
        <v>1287</v>
      </c>
      <c r="K522" s="167" t="s">
        <v>805</v>
      </c>
      <c r="M522" s="155" t="s">
        <v>807</v>
      </c>
      <c r="N522" s="168" t="s">
        <v>693</v>
      </c>
      <c r="O522" s="154" t="str">
        <f t="shared" si="8"/>
        <v>№1/411</v>
      </c>
      <c r="P522" s="154" t="s">
        <v>805</v>
      </c>
      <c r="Q522" s="154" t="s">
        <v>1287</v>
      </c>
    </row>
    <row r="523" spans="1:17" ht="12" customHeight="1" x14ac:dyDescent="0.25">
      <c r="A523" s="162" t="s">
        <v>345</v>
      </c>
      <c r="B523" s="162" t="s">
        <v>245</v>
      </c>
      <c r="C523" s="163" t="s">
        <v>1986</v>
      </c>
      <c r="D523" s="164">
        <v>1</v>
      </c>
      <c r="E523" s="164">
        <v>0</v>
      </c>
      <c r="F523" s="165" t="s">
        <v>694</v>
      </c>
      <c r="G523" s="160" t="s">
        <v>805</v>
      </c>
      <c r="J523" s="166" t="s">
        <v>1288</v>
      </c>
      <c r="K523" s="167" t="s">
        <v>805</v>
      </c>
      <c r="M523" s="155" t="s">
        <v>807</v>
      </c>
      <c r="N523" s="168" t="s">
        <v>694</v>
      </c>
      <c r="O523" s="154" t="str">
        <f t="shared" si="8"/>
        <v>№1/412</v>
      </c>
      <c r="P523" s="154" t="s">
        <v>805</v>
      </c>
      <c r="Q523" s="154" t="s">
        <v>1288</v>
      </c>
    </row>
    <row r="524" spans="1:17" ht="12" customHeight="1" x14ac:dyDescent="0.25">
      <c r="A524" s="162" t="s">
        <v>345</v>
      </c>
      <c r="B524" s="162" t="s">
        <v>238</v>
      </c>
      <c r="C524" s="163" t="s">
        <v>1987</v>
      </c>
      <c r="D524" s="164">
        <v>1</v>
      </c>
      <c r="E524" s="164">
        <v>0</v>
      </c>
      <c r="F524" s="165" t="s">
        <v>695</v>
      </c>
      <c r="G524" s="160" t="s">
        <v>805</v>
      </c>
      <c r="J524" s="166" t="s">
        <v>1289</v>
      </c>
      <c r="K524" s="167" t="s">
        <v>805</v>
      </c>
      <c r="M524" s="155" t="s">
        <v>807</v>
      </c>
      <c r="N524" s="168" t="s">
        <v>695</v>
      </c>
      <c r="O524" s="154" t="str">
        <f t="shared" si="8"/>
        <v>№1/413</v>
      </c>
      <c r="P524" s="154" t="s">
        <v>805</v>
      </c>
      <c r="Q524" s="154" t="s">
        <v>1289</v>
      </c>
    </row>
    <row r="525" spans="1:17" ht="12" customHeight="1" x14ac:dyDescent="0.25">
      <c r="A525" s="162" t="s">
        <v>345</v>
      </c>
      <c r="B525" s="162" t="s">
        <v>186</v>
      </c>
      <c r="C525" s="163" t="s">
        <v>1988</v>
      </c>
      <c r="D525" s="164">
        <v>1</v>
      </c>
      <c r="E525" s="164">
        <v>0</v>
      </c>
      <c r="F525" s="165" t="s">
        <v>696</v>
      </c>
      <c r="G525" s="160" t="s">
        <v>805</v>
      </c>
      <c r="J525" s="166" t="s">
        <v>1290</v>
      </c>
      <c r="K525" s="167" t="s">
        <v>805</v>
      </c>
      <c r="M525" s="155" t="s">
        <v>807</v>
      </c>
      <c r="N525" s="168" t="s">
        <v>696</v>
      </c>
      <c r="O525" s="154" t="str">
        <f t="shared" si="8"/>
        <v>№1/414</v>
      </c>
      <c r="P525" s="154" t="s">
        <v>805</v>
      </c>
      <c r="Q525" s="154" t="s">
        <v>1290</v>
      </c>
    </row>
    <row r="526" spans="1:17" ht="12" customHeight="1" x14ac:dyDescent="0.25">
      <c r="A526" s="162" t="s">
        <v>345</v>
      </c>
      <c r="B526" s="162" t="s">
        <v>239</v>
      </c>
      <c r="C526" s="163" t="s">
        <v>1989</v>
      </c>
      <c r="D526" s="164">
        <v>1</v>
      </c>
      <c r="E526" s="164">
        <v>0</v>
      </c>
      <c r="F526" s="165" t="s">
        <v>697</v>
      </c>
      <c r="G526" s="160" t="s">
        <v>805</v>
      </c>
      <c r="J526" s="166" t="s">
        <v>1291</v>
      </c>
      <c r="K526" s="167" t="s">
        <v>805</v>
      </c>
      <c r="M526" s="155" t="s">
        <v>807</v>
      </c>
      <c r="N526" s="168" t="s">
        <v>697</v>
      </c>
      <c r="O526" s="154" t="str">
        <f t="shared" si="8"/>
        <v>№1/415</v>
      </c>
      <c r="P526" s="154" t="s">
        <v>805</v>
      </c>
      <c r="Q526" s="154" t="s">
        <v>1291</v>
      </c>
    </row>
    <row r="527" spans="1:17" ht="12" customHeight="1" x14ac:dyDescent="0.25">
      <c r="A527" s="162" t="s">
        <v>345</v>
      </c>
      <c r="B527" s="162" t="s">
        <v>303</v>
      </c>
      <c r="C527" s="163" t="s">
        <v>1990</v>
      </c>
      <c r="D527" s="164">
        <v>1</v>
      </c>
      <c r="E527" s="164">
        <v>0</v>
      </c>
      <c r="F527" s="165" t="s">
        <v>698</v>
      </c>
      <c r="G527" s="160" t="s">
        <v>805</v>
      </c>
      <c r="J527" s="166" t="s">
        <v>1292</v>
      </c>
      <c r="K527" s="167" t="s">
        <v>805</v>
      </c>
      <c r="M527" s="155" t="s">
        <v>807</v>
      </c>
      <c r="N527" s="168" t="s">
        <v>698</v>
      </c>
      <c r="O527" s="154" t="str">
        <f t="shared" si="8"/>
        <v>№1/416</v>
      </c>
      <c r="P527" s="154" t="s">
        <v>805</v>
      </c>
      <c r="Q527" s="154" t="s">
        <v>1292</v>
      </c>
    </row>
    <row r="528" spans="1:17" ht="12" customHeight="1" x14ac:dyDescent="0.25">
      <c r="A528" s="162" t="s">
        <v>345</v>
      </c>
      <c r="B528" s="162" t="s">
        <v>106</v>
      </c>
      <c r="C528" s="163" t="s">
        <v>1991</v>
      </c>
      <c r="D528" s="164">
        <v>1</v>
      </c>
      <c r="E528" s="164">
        <v>0</v>
      </c>
      <c r="F528" s="165" t="s">
        <v>699</v>
      </c>
      <c r="G528" s="160" t="s">
        <v>805</v>
      </c>
      <c r="J528" s="166" t="s">
        <v>1293</v>
      </c>
      <c r="K528" s="167" t="s">
        <v>805</v>
      </c>
      <c r="M528" s="155" t="s">
        <v>807</v>
      </c>
      <c r="N528" s="168" t="s">
        <v>699</v>
      </c>
      <c r="O528" s="154" t="str">
        <f t="shared" si="8"/>
        <v>№1/417</v>
      </c>
      <c r="P528" s="154" t="s">
        <v>805</v>
      </c>
      <c r="Q528" s="154" t="s">
        <v>1293</v>
      </c>
    </row>
    <row r="529" spans="1:17" ht="12" customHeight="1" x14ac:dyDescent="0.25">
      <c r="A529" s="162" t="s">
        <v>345</v>
      </c>
      <c r="B529" s="162" t="s">
        <v>105</v>
      </c>
      <c r="C529" s="163" t="s">
        <v>1992</v>
      </c>
      <c r="D529" s="164">
        <v>1</v>
      </c>
      <c r="E529" s="164">
        <v>0</v>
      </c>
      <c r="F529" s="165" t="s">
        <v>700</v>
      </c>
      <c r="G529" s="160" t="s">
        <v>805</v>
      </c>
      <c r="J529" s="166" t="s">
        <v>1294</v>
      </c>
      <c r="K529" s="167" t="s">
        <v>805</v>
      </c>
      <c r="M529" s="155" t="s">
        <v>807</v>
      </c>
      <c r="N529" s="168" t="s">
        <v>700</v>
      </c>
      <c r="O529" s="154" t="str">
        <f t="shared" si="8"/>
        <v>№1/418</v>
      </c>
      <c r="P529" s="154" t="s">
        <v>805</v>
      </c>
      <c r="Q529" s="154" t="s">
        <v>1294</v>
      </c>
    </row>
    <row r="530" spans="1:17" ht="12" customHeight="1" x14ac:dyDescent="0.25">
      <c r="A530" s="162" t="s">
        <v>345</v>
      </c>
      <c r="B530" s="162" t="s">
        <v>172</v>
      </c>
      <c r="C530" s="163" t="s">
        <v>1993</v>
      </c>
      <c r="D530" s="164">
        <v>1</v>
      </c>
      <c r="E530" s="164">
        <v>0</v>
      </c>
      <c r="F530" s="165" t="s">
        <v>701</v>
      </c>
      <c r="G530" s="160" t="s">
        <v>805</v>
      </c>
      <c r="J530" s="166" t="s">
        <v>1295</v>
      </c>
      <c r="K530" s="167" t="s">
        <v>805</v>
      </c>
      <c r="M530" s="155" t="s">
        <v>807</v>
      </c>
      <c r="N530" s="168" t="s">
        <v>701</v>
      </c>
      <c r="O530" s="154" t="str">
        <f t="shared" si="8"/>
        <v>№1/419</v>
      </c>
      <c r="P530" s="154" t="s">
        <v>805</v>
      </c>
      <c r="Q530" s="154" t="s">
        <v>1295</v>
      </c>
    </row>
    <row r="531" spans="1:17" ht="12" customHeight="1" x14ac:dyDescent="0.25">
      <c r="A531" s="162" t="s">
        <v>345</v>
      </c>
      <c r="B531" s="162" t="s">
        <v>366</v>
      </c>
      <c r="C531" s="163" t="s">
        <v>1994</v>
      </c>
      <c r="D531" s="164">
        <v>1</v>
      </c>
      <c r="E531" s="164">
        <v>0</v>
      </c>
      <c r="F531" s="165" t="s">
        <v>702</v>
      </c>
      <c r="G531" s="160" t="s">
        <v>805</v>
      </c>
      <c r="J531" s="166" t="s">
        <v>1296</v>
      </c>
      <c r="K531" s="167" t="s">
        <v>805</v>
      </c>
      <c r="M531" s="155" t="s">
        <v>807</v>
      </c>
      <c r="N531" s="168" t="s">
        <v>702</v>
      </c>
      <c r="O531" s="154" t="str">
        <f t="shared" si="8"/>
        <v>№1/420</v>
      </c>
      <c r="P531" s="154" t="s">
        <v>805</v>
      </c>
      <c r="Q531" s="154" t="s">
        <v>1296</v>
      </c>
    </row>
    <row r="532" spans="1:17" ht="12" customHeight="1" x14ac:dyDescent="0.25">
      <c r="A532" s="162" t="s">
        <v>345</v>
      </c>
      <c r="B532" s="162" t="s">
        <v>367</v>
      </c>
      <c r="C532" s="163" t="s">
        <v>1995</v>
      </c>
      <c r="D532" s="164">
        <v>1</v>
      </c>
      <c r="E532" s="164">
        <v>4</v>
      </c>
      <c r="F532" s="165" t="s">
        <v>703</v>
      </c>
      <c r="G532" s="160" t="s">
        <v>805</v>
      </c>
      <c r="J532" s="166" t="s">
        <v>1297</v>
      </c>
      <c r="K532" s="167" t="s">
        <v>805</v>
      </c>
      <c r="M532" s="155" t="s">
        <v>807</v>
      </c>
      <c r="N532" s="168" t="s">
        <v>703</v>
      </c>
      <c r="O532" s="154" t="str">
        <f t="shared" si="8"/>
        <v>№1/421</v>
      </c>
      <c r="P532" s="154" t="s">
        <v>805</v>
      </c>
      <c r="Q532" s="154" t="s">
        <v>1297</v>
      </c>
    </row>
    <row r="533" spans="1:17" ht="12" customHeight="1" x14ac:dyDescent="0.25">
      <c r="A533" s="162" t="s">
        <v>345</v>
      </c>
      <c r="B533" s="162" t="s">
        <v>368</v>
      </c>
      <c r="C533" s="163" t="s">
        <v>1996</v>
      </c>
      <c r="D533" s="164">
        <v>1</v>
      </c>
      <c r="E533" s="164">
        <v>2</v>
      </c>
      <c r="F533" s="165" t="s">
        <v>704</v>
      </c>
      <c r="G533" s="160" t="s">
        <v>805</v>
      </c>
      <c r="J533" s="166" t="s">
        <v>1298</v>
      </c>
      <c r="K533" s="167" t="s">
        <v>805</v>
      </c>
      <c r="M533" s="155" t="s">
        <v>807</v>
      </c>
      <c r="N533" s="168" t="s">
        <v>704</v>
      </c>
      <c r="O533" s="154" t="str">
        <f t="shared" si="8"/>
        <v>№1/422</v>
      </c>
      <c r="P533" s="154" t="s">
        <v>805</v>
      </c>
      <c r="Q533" s="154" t="s">
        <v>1298</v>
      </c>
    </row>
    <row r="534" spans="1:17" ht="12" customHeight="1" x14ac:dyDescent="0.25">
      <c r="A534" s="162" t="s">
        <v>369</v>
      </c>
      <c r="B534" s="162" t="s">
        <v>171</v>
      </c>
      <c r="C534" s="163" t="s">
        <v>1997</v>
      </c>
      <c r="D534" s="164">
        <v>1</v>
      </c>
      <c r="E534" s="164">
        <v>0</v>
      </c>
      <c r="F534" s="165" t="s">
        <v>705</v>
      </c>
      <c r="G534" s="160" t="s">
        <v>805</v>
      </c>
      <c r="J534" s="166" t="s">
        <v>1299</v>
      </c>
      <c r="K534" s="167" t="s">
        <v>805</v>
      </c>
      <c r="M534" s="155" t="s">
        <v>807</v>
      </c>
      <c r="N534" s="168" t="s">
        <v>705</v>
      </c>
      <c r="O534" s="154" t="str">
        <f t="shared" si="8"/>
        <v>№1/423</v>
      </c>
      <c r="P534" s="154" t="s">
        <v>805</v>
      </c>
      <c r="Q534" s="154" t="s">
        <v>1299</v>
      </c>
    </row>
    <row r="535" spans="1:17" ht="12" customHeight="1" x14ac:dyDescent="0.25">
      <c r="A535" s="162" t="s">
        <v>370</v>
      </c>
      <c r="B535" s="162" t="s">
        <v>208</v>
      </c>
      <c r="C535" s="163" t="s">
        <v>1706</v>
      </c>
      <c r="D535" s="164">
        <v>1</v>
      </c>
      <c r="E535" s="164">
        <v>0</v>
      </c>
      <c r="F535" s="165" t="s">
        <v>706</v>
      </c>
      <c r="G535" s="160" t="s">
        <v>805</v>
      </c>
      <c r="J535" s="166" t="s">
        <v>1300</v>
      </c>
      <c r="K535" s="167" t="s">
        <v>805</v>
      </c>
      <c r="M535" s="155" t="s">
        <v>807</v>
      </c>
      <c r="N535" s="168" t="s">
        <v>706</v>
      </c>
      <c r="O535" s="154" t="str">
        <f t="shared" si="8"/>
        <v>№1/424</v>
      </c>
      <c r="P535" s="154" t="s">
        <v>805</v>
      </c>
      <c r="Q535" s="154" t="s">
        <v>1300</v>
      </c>
    </row>
    <row r="536" spans="1:17" ht="12" customHeight="1" x14ac:dyDescent="0.25">
      <c r="A536" s="162" t="s">
        <v>370</v>
      </c>
      <c r="B536" s="162" t="s">
        <v>181</v>
      </c>
      <c r="C536" s="163" t="s">
        <v>1998</v>
      </c>
      <c r="D536" s="164">
        <v>1</v>
      </c>
      <c r="E536" s="164">
        <v>0</v>
      </c>
      <c r="F536" s="165" t="s">
        <v>707</v>
      </c>
      <c r="G536" s="160" t="s">
        <v>805</v>
      </c>
      <c r="J536" s="166" t="s">
        <v>1301</v>
      </c>
      <c r="K536" s="167" t="s">
        <v>805</v>
      </c>
      <c r="M536" s="155" t="s">
        <v>807</v>
      </c>
      <c r="N536" s="168" t="s">
        <v>707</v>
      </c>
      <c r="O536" s="154" t="str">
        <f t="shared" si="8"/>
        <v>№1/425</v>
      </c>
      <c r="P536" s="154" t="s">
        <v>805</v>
      </c>
      <c r="Q536" s="154" t="s">
        <v>1301</v>
      </c>
    </row>
    <row r="537" spans="1:17" ht="12" customHeight="1" x14ac:dyDescent="0.25">
      <c r="A537" s="162" t="s">
        <v>370</v>
      </c>
      <c r="B537" s="162" t="s">
        <v>285</v>
      </c>
      <c r="C537" s="163" t="s">
        <v>1999</v>
      </c>
      <c r="D537" s="164">
        <v>1</v>
      </c>
      <c r="E537" s="164">
        <v>0</v>
      </c>
      <c r="F537" s="165" t="s">
        <v>708</v>
      </c>
      <c r="G537" s="160" t="s">
        <v>805</v>
      </c>
      <c r="J537" s="166" t="s">
        <v>1302</v>
      </c>
      <c r="K537" s="167" t="s">
        <v>805</v>
      </c>
      <c r="M537" s="155" t="s">
        <v>807</v>
      </c>
      <c r="N537" s="168" t="s">
        <v>708</v>
      </c>
      <c r="O537" s="154" t="str">
        <f t="shared" si="8"/>
        <v>№1/426</v>
      </c>
      <c r="P537" s="154" t="s">
        <v>805</v>
      </c>
      <c r="Q537" s="154" t="s">
        <v>1302</v>
      </c>
    </row>
    <row r="538" spans="1:17" ht="12" customHeight="1" x14ac:dyDescent="0.25">
      <c r="A538" s="162" t="s">
        <v>370</v>
      </c>
      <c r="B538" s="162" t="s">
        <v>221</v>
      </c>
      <c r="C538" s="163" t="s">
        <v>1708</v>
      </c>
      <c r="D538" s="164">
        <v>1</v>
      </c>
      <c r="E538" s="164">
        <v>0</v>
      </c>
      <c r="F538" s="165" t="s">
        <v>709</v>
      </c>
      <c r="G538" s="160" t="s">
        <v>805</v>
      </c>
      <c r="J538" s="166" t="s">
        <v>1303</v>
      </c>
      <c r="K538" s="167" t="s">
        <v>805</v>
      </c>
      <c r="M538" s="155" t="s">
        <v>807</v>
      </c>
      <c r="N538" s="168" t="s">
        <v>709</v>
      </c>
      <c r="O538" s="154" t="str">
        <f t="shared" si="8"/>
        <v>№1/427</v>
      </c>
      <c r="P538" s="154" t="s">
        <v>805</v>
      </c>
      <c r="Q538" s="154" t="s">
        <v>1303</v>
      </c>
    </row>
    <row r="539" spans="1:17" ht="12" customHeight="1" x14ac:dyDescent="0.25">
      <c r="A539" s="162" t="s">
        <v>370</v>
      </c>
      <c r="B539" s="162" t="s">
        <v>240</v>
      </c>
      <c r="C539" s="163" t="s">
        <v>2000</v>
      </c>
      <c r="D539" s="164">
        <v>1</v>
      </c>
      <c r="E539" s="164">
        <v>0</v>
      </c>
      <c r="F539" s="165" t="s">
        <v>710</v>
      </c>
      <c r="G539" s="160" t="s">
        <v>805</v>
      </c>
      <c r="J539" s="166" t="s">
        <v>1304</v>
      </c>
      <c r="K539" s="167" t="s">
        <v>805</v>
      </c>
      <c r="M539" s="155" t="s">
        <v>807</v>
      </c>
      <c r="N539" s="168" t="s">
        <v>710</v>
      </c>
      <c r="O539" s="154" t="str">
        <f t="shared" si="8"/>
        <v>№1/428</v>
      </c>
      <c r="P539" s="154" t="s">
        <v>805</v>
      </c>
      <c r="Q539" s="154" t="s">
        <v>1304</v>
      </c>
    </row>
    <row r="540" spans="1:17" ht="12" customHeight="1" x14ac:dyDescent="0.25">
      <c r="A540" s="162" t="s">
        <v>370</v>
      </c>
      <c r="B540" s="162" t="s">
        <v>371</v>
      </c>
      <c r="C540" s="163" t="s">
        <v>2001</v>
      </c>
      <c r="D540" s="164">
        <v>1</v>
      </c>
      <c r="E540" s="164">
        <v>0</v>
      </c>
      <c r="F540" s="165" t="s">
        <v>711</v>
      </c>
      <c r="G540" s="160" t="s">
        <v>805</v>
      </c>
      <c r="J540" s="166" t="s">
        <v>1305</v>
      </c>
      <c r="K540" s="167" t="s">
        <v>805</v>
      </c>
      <c r="M540" s="155" t="s">
        <v>807</v>
      </c>
      <c r="N540" s="168" t="s">
        <v>711</v>
      </c>
      <c r="O540" s="154" t="str">
        <f t="shared" si="8"/>
        <v>№1/429</v>
      </c>
      <c r="P540" s="154" t="s">
        <v>805</v>
      </c>
      <c r="Q540" s="154" t="s">
        <v>1305</v>
      </c>
    </row>
    <row r="541" spans="1:17" ht="12" customHeight="1" x14ac:dyDescent="0.25">
      <c r="A541" s="162" t="s">
        <v>370</v>
      </c>
      <c r="B541" s="162" t="s">
        <v>372</v>
      </c>
      <c r="C541" s="163" t="s">
        <v>2002</v>
      </c>
      <c r="D541" s="164">
        <v>1</v>
      </c>
      <c r="E541" s="164">
        <v>0</v>
      </c>
      <c r="F541" s="165" t="s">
        <v>712</v>
      </c>
      <c r="G541" s="160" t="s">
        <v>805</v>
      </c>
      <c r="J541" s="166" t="s">
        <v>1306</v>
      </c>
      <c r="K541" s="167" t="s">
        <v>805</v>
      </c>
      <c r="M541" s="155" t="s">
        <v>807</v>
      </c>
      <c r="N541" s="168" t="s">
        <v>712</v>
      </c>
      <c r="O541" s="154" t="str">
        <f t="shared" si="8"/>
        <v>№1/430</v>
      </c>
      <c r="P541" s="154" t="s">
        <v>805</v>
      </c>
      <c r="Q541" s="154" t="s">
        <v>1306</v>
      </c>
    </row>
    <row r="542" spans="1:17" ht="12" customHeight="1" x14ac:dyDescent="0.25">
      <c r="A542" s="162" t="s">
        <v>370</v>
      </c>
      <c r="B542" s="162" t="s">
        <v>172</v>
      </c>
      <c r="C542" s="163" t="s">
        <v>1710</v>
      </c>
      <c r="D542" s="164">
        <v>1</v>
      </c>
      <c r="E542" s="164">
        <v>0</v>
      </c>
      <c r="F542" s="165" t="s">
        <v>713</v>
      </c>
      <c r="G542" s="160" t="s">
        <v>805</v>
      </c>
      <c r="J542" s="166" t="s">
        <v>1307</v>
      </c>
      <c r="K542" s="167" t="s">
        <v>805</v>
      </c>
      <c r="M542" s="155" t="s">
        <v>807</v>
      </c>
      <c r="N542" s="168" t="s">
        <v>713</v>
      </c>
      <c r="O542" s="154" t="str">
        <f t="shared" si="8"/>
        <v>№1/431</v>
      </c>
      <c r="P542" s="154" t="s">
        <v>805</v>
      </c>
      <c r="Q542" s="154" t="s">
        <v>1307</v>
      </c>
    </row>
    <row r="543" spans="1:17" ht="12" customHeight="1" x14ac:dyDescent="0.25">
      <c r="A543" s="162" t="s">
        <v>373</v>
      </c>
      <c r="B543" s="162" t="s">
        <v>267</v>
      </c>
      <c r="C543" s="163" t="s">
        <v>2003</v>
      </c>
      <c r="D543" s="164">
        <v>1</v>
      </c>
      <c r="E543" s="164">
        <v>2</v>
      </c>
      <c r="F543" s="165" t="s">
        <v>714</v>
      </c>
      <c r="G543" s="160" t="s">
        <v>805</v>
      </c>
      <c r="J543" s="166" t="s">
        <v>1308</v>
      </c>
      <c r="K543" s="167" t="s">
        <v>805</v>
      </c>
      <c r="M543" s="155" t="s">
        <v>807</v>
      </c>
      <c r="N543" s="168" t="s">
        <v>714</v>
      </c>
      <c r="O543" s="154" t="str">
        <f t="shared" si="8"/>
        <v>№1/432</v>
      </c>
      <c r="P543" s="154" t="s">
        <v>805</v>
      </c>
      <c r="Q543" s="154" t="s">
        <v>1308</v>
      </c>
    </row>
    <row r="544" spans="1:17" ht="12" customHeight="1" x14ac:dyDescent="0.25">
      <c r="A544" s="162" t="s">
        <v>373</v>
      </c>
      <c r="B544" s="162" t="s">
        <v>172</v>
      </c>
      <c r="C544" s="163" t="s">
        <v>1712</v>
      </c>
      <c r="D544" s="164">
        <v>1</v>
      </c>
      <c r="E544" s="164">
        <v>1</v>
      </c>
      <c r="F544" s="165" t="s">
        <v>715</v>
      </c>
      <c r="G544" s="160" t="s">
        <v>805</v>
      </c>
      <c r="J544" s="166" t="s">
        <v>1309</v>
      </c>
      <c r="K544" s="167" t="s">
        <v>805</v>
      </c>
      <c r="M544" s="155" t="s">
        <v>807</v>
      </c>
      <c r="N544" s="168" t="s">
        <v>715</v>
      </c>
      <c r="O544" s="154" t="str">
        <f t="shared" si="8"/>
        <v>№1/433</v>
      </c>
      <c r="P544" s="154" t="s">
        <v>805</v>
      </c>
      <c r="Q544" s="154" t="s">
        <v>1309</v>
      </c>
    </row>
    <row r="545" spans="1:17" ht="12" customHeight="1" x14ac:dyDescent="0.25">
      <c r="A545" s="162" t="s">
        <v>797</v>
      </c>
      <c r="B545" s="162" t="s">
        <v>112</v>
      </c>
      <c r="C545" s="163" t="s">
        <v>775</v>
      </c>
      <c r="D545" s="164">
        <v>3</v>
      </c>
      <c r="E545" s="164">
        <v>1</v>
      </c>
      <c r="F545" s="165"/>
      <c r="H545" s="161">
        <v>517</v>
      </c>
      <c r="I545" s="160" t="s">
        <v>866</v>
      </c>
      <c r="J545" s="169" t="s">
        <v>1310</v>
      </c>
      <c r="K545" s="167" t="s">
        <v>866</v>
      </c>
      <c r="M545" s="155" t="s">
        <v>807</v>
      </c>
      <c r="N545" s="168">
        <v>517</v>
      </c>
      <c r="O545" s="154" t="str">
        <f t="shared" si="8"/>
        <v>№1/517</v>
      </c>
      <c r="P545" s="154" t="s">
        <v>866</v>
      </c>
      <c r="Q545" s="154" t="s">
        <v>1310</v>
      </c>
    </row>
    <row r="546" spans="1:17" ht="12" customHeight="1" x14ac:dyDescent="0.25">
      <c r="A546" s="162" t="s">
        <v>797</v>
      </c>
      <c r="B546" s="162" t="s">
        <v>172</v>
      </c>
      <c r="C546" s="163" t="s">
        <v>777</v>
      </c>
      <c r="D546" s="164">
        <v>3</v>
      </c>
      <c r="E546" s="164">
        <v>1</v>
      </c>
      <c r="F546" s="165"/>
      <c r="H546" s="161">
        <v>519</v>
      </c>
      <c r="I546" s="160" t="s">
        <v>866</v>
      </c>
      <c r="J546" s="169" t="s">
        <v>1311</v>
      </c>
      <c r="K546" s="167" t="s">
        <v>866</v>
      </c>
      <c r="M546" s="155" t="s">
        <v>807</v>
      </c>
      <c r="N546" s="168">
        <v>519</v>
      </c>
      <c r="O546" s="154" t="str">
        <f t="shared" si="8"/>
        <v>№1/519</v>
      </c>
      <c r="P546" s="154" t="s">
        <v>866</v>
      </c>
      <c r="Q546" s="154" t="s">
        <v>1311</v>
      </c>
    </row>
    <row r="547" spans="1:17" ht="12" customHeight="1" x14ac:dyDescent="0.25">
      <c r="A547" s="162" t="s">
        <v>797</v>
      </c>
      <c r="B547" s="162" t="s">
        <v>106</v>
      </c>
      <c r="C547" s="163" t="s">
        <v>776</v>
      </c>
      <c r="D547" s="164">
        <v>3</v>
      </c>
      <c r="E547" s="164">
        <v>1</v>
      </c>
      <c r="F547" s="165"/>
      <c r="H547" s="161">
        <v>518</v>
      </c>
      <c r="I547" s="160" t="s">
        <v>866</v>
      </c>
      <c r="J547" s="169" t="s">
        <v>1312</v>
      </c>
      <c r="K547" s="167" t="s">
        <v>866</v>
      </c>
      <c r="M547" s="155" t="s">
        <v>807</v>
      </c>
      <c r="N547" s="168">
        <v>518</v>
      </c>
      <c r="O547" s="154" t="str">
        <f t="shared" si="8"/>
        <v>№1/518</v>
      </c>
      <c r="P547" s="154" t="s">
        <v>866</v>
      </c>
      <c r="Q547" s="154" t="s">
        <v>1312</v>
      </c>
    </row>
    <row r="548" spans="1:17" ht="12" customHeight="1" x14ac:dyDescent="0.25">
      <c r="A548" s="162" t="s">
        <v>797</v>
      </c>
      <c r="B548" s="162" t="s">
        <v>204</v>
      </c>
      <c r="C548" s="163" t="s">
        <v>778</v>
      </c>
      <c r="D548" s="164">
        <v>3</v>
      </c>
      <c r="E548" s="164">
        <v>1</v>
      </c>
      <c r="F548" s="165"/>
      <c r="H548" s="161">
        <v>520</v>
      </c>
      <c r="I548" s="160" t="s">
        <v>866</v>
      </c>
      <c r="J548" s="169" t="s">
        <v>1313</v>
      </c>
      <c r="K548" s="167" t="s">
        <v>866</v>
      </c>
      <c r="M548" s="155" t="s">
        <v>807</v>
      </c>
      <c r="N548" s="168">
        <v>520</v>
      </c>
      <c r="O548" s="154" t="str">
        <f t="shared" si="8"/>
        <v>№1/520</v>
      </c>
      <c r="P548" s="154" t="s">
        <v>866</v>
      </c>
      <c r="Q548" s="154" t="s">
        <v>1313</v>
      </c>
    </row>
    <row r="549" spans="1:17" ht="12" customHeight="1" x14ac:dyDescent="0.25">
      <c r="A549" s="162" t="s">
        <v>797</v>
      </c>
      <c r="B549" s="162" t="s">
        <v>215</v>
      </c>
      <c r="C549" s="163" t="s">
        <v>779</v>
      </c>
      <c r="D549" s="164">
        <v>3</v>
      </c>
      <c r="E549" s="164">
        <v>1</v>
      </c>
      <c r="F549" s="165"/>
      <c r="H549" s="161">
        <v>521</v>
      </c>
      <c r="I549" s="160" t="s">
        <v>866</v>
      </c>
      <c r="J549" s="169" t="s">
        <v>1314</v>
      </c>
      <c r="K549" s="167" t="s">
        <v>866</v>
      </c>
      <c r="M549" s="155" t="s">
        <v>807</v>
      </c>
      <c r="N549" s="168">
        <v>521</v>
      </c>
      <c r="O549" s="154" t="str">
        <f t="shared" si="8"/>
        <v>№1/521</v>
      </c>
      <c r="P549" s="154" t="s">
        <v>866</v>
      </c>
      <c r="Q549" s="154" t="s">
        <v>1314</v>
      </c>
    </row>
    <row r="550" spans="1:17" ht="12" customHeight="1" x14ac:dyDescent="0.25">
      <c r="A550" s="162" t="s">
        <v>374</v>
      </c>
      <c r="B550" s="162" t="s">
        <v>176</v>
      </c>
      <c r="C550" s="163" t="s">
        <v>1713</v>
      </c>
      <c r="D550" s="164">
        <v>1</v>
      </c>
      <c r="E550" s="164">
        <v>1</v>
      </c>
      <c r="F550" s="165" t="s">
        <v>716</v>
      </c>
      <c r="G550" s="160" t="s">
        <v>805</v>
      </c>
      <c r="J550" s="166" t="s">
        <v>1315</v>
      </c>
      <c r="K550" s="167" t="s">
        <v>805</v>
      </c>
      <c r="M550" s="155" t="s">
        <v>807</v>
      </c>
      <c r="N550" s="168" t="s">
        <v>716</v>
      </c>
      <c r="O550" s="154" t="str">
        <f t="shared" si="8"/>
        <v>№1/434</v>
      </c>
      <c r="P550" s="154" t="s">
        <v>805</v>
      </c>
      <c r="Q550" s="154" t="s">
        <v>1315</v>
      </c>
    </row>
    <row r="551" spans="1:17" ht="12" customHeight="1" x14ac:dyDescent="0.25">
      <c r="A551" s="162" t="s">
        <v>374</v>
      </c>
      <c r="B551" s="162" t="s">
        <v>196</v>
      </c>
      <c r="C551" s="163" t="s">
        <v>1714</v>
      </c>
      <c r="D551" s="164">
        <v>1</v>
      </c>
      <c r="E551" s="164">
        <v>0</v>
      </c>
      <c r="F551" s="165" t="s">
        <v>717</v>
      </c>
      <c r="G551" s="160" t="s">
        <v>805</v>
      </c>
      <c r="J551" s="166" t="s">
        <v>1316</v>
      </c>
      <c r="K551" s="167" t="s">
        <v>805</v>
      </c>
      <c r="M551" s="155" t="s">
        <v>807</v>
      </c>
      <c r="N551" s="168" t="s">
        <v>717</v>
      </c>
      <c r="O551" s="154" t="str">
        <f t="shared" si="8"/>
        <v>№1/435</v>
      </c>
      <c r="P551" s="154" t="s">
        <v>805</v>
      </c>
      <c r="Q551" s="154" t="s">
        <v>1316</v>
      </c>
    </row>
    <row r="552" spans="1:17" ht="12.75" x14ac:dyDescent="0.25">
      <c r="A552" s="162" t="s">
        <v>374</v>
      </c>
      <c r="B552" s="162" t="s">
        <v>198</v>
      </c>
      <c r="C552" s="163" t="s">
        <v>1715</v>
      </c>
      <c r="D552" s="164">
        <v>1</v>
      </c>
      <c r="E552" s="164">
        <v>5</v>
      </c>
      <c r="F552" s="165" t="s">
        <v>718</v>
      </c>
      <c r="G552" s="160" t="s">
        <v>805</v>
      </c>
      <c r="J552" s="166" t="s">
        <v>1317</v>
      </c>
      <c r="K552" s="167" t="s">
        <v>805</v>
      </c>
      <c r="M552" s="155" t="s">
        <v>807</v>
      </c>
      <c r="N552" s="168" t="s">
        <v>718</v>
      </c>
      <c r="O552" s="154" t="str">
        <f t="shared" si="8"/>
        <v>№1/436</v>
      </c>
      <c r="P552" s="154" t="s">
        <v>805</v>
      </c>
      <c r="Q552" s="154" t="s">
        <v>1317</v>
      </c>
    </row>
    <row r="553" spans="1:17" ht="12.75" x14ac:dyDescent="0.25">
      <c r="A553" s="162" t="s">
        <v>374</v>
      </c>
      <c r="B553" s="162" t="s">
        <v>199</v>
      </c>
      <c r="C553" s="163" t="s">
        <v>1716</v>
      </c>
      <c r="D553" s="164">
        <v>1</v>
      </c>
      <c r="E553" s="164">
        <v>3</v>
      </c>
      <c r="F553" s="165" t="s">
        <v>719</v>
      </c>
      <c r="G553" s="160" t="s">
        <v>805</v>
      </c>
      <c r="J553" s="166" t="s">
        <v>1318</v>
      </c>
      <c r="K553" s="167" t="s">
        <v>805</v>
      </c>
      <c r="M553" s="155" t="s">
        <v>807</v>
      </c>
      <c r="N553" s="168" t="s">
        <v>719</v>
      </c>
      <c r="O553" s="154" t="str">
        <f t="shared" si="8"/>
        <v>№1/437</v>
      </c>
      <c r="P553" s="154" t="s">
        <v>805</v>
      </c>
      <c r="Q553" s="154" t="s">
        <v>1318</v>
      </c>
    </row>
    <row r="554" spans="1:17" ht="12.75" x14ac:dyDescent="0.25">
      <c r="A554" s="162" t="s">
        <v>374</v>
      </c>
      <c r="B554" s="162" t="s">
        <v>227</v>
      </c>
      <c r="C554" s="163" t="s">
        <v>1717</v>
      </c>
      <c r="D554" s="164">
        <v>1</v>
      </c>
      <c r="E554" s="164">
        <v>0</v>
      </c>
      <c r="F554" s="165" t="s">
        <v>720</v>
      </c>
      <c r="G554" s="160" t="s">
        <v>805</v>
      </c>
      <c r="J554" s="166" t="s">
        <v>1319</v>
      </c>
      <c r="K554" s="167" t="s">
        <v>805</v>
      </c>
      <c r="M554" s="155" t="s">
        <v>807</v>
      </c>
      <c r="N554" s="168" t="s">
        <v>720</v>
      </c>
      <c r="O554" s="154" t="str">
        <f t="shared" si="8"/>
        <v>№1/438</v>
      </c>
      <c r="P554" s="154" t="s">
        <v>805</v>
      </c>
      <c r="Q554" s="154" t="s">
        <v>1319</v>
      </c>
    </row>
    <row r="555" spans="1:17" ht="12.75" x14ac:dyDescent="0.25">
      <c r="A555" s="162" t="s">
        <v>374</v>
      </c>
      <c r="B555" s="162" t="s">
        <v>375</v>
      </c>
      <c r="C555" s="163" t="s">
        <v>2004</v>
      </c>
      <c r="D555" s="164">
        <v>1</v>
      </c>
      <c r="E555" s="164">
        <v>0</v>
      </c>
      <c r="F555" s="165" t="s">
        <v>721</v>
      </c>
      <c r="G555" s="160" t="s">
        <v>805</v>
      </c>
      <c r="J555" s="166" t="s">
        <v>1320</v>
      </c>
      <c r="K555" s="167" t="s">
        <v>805</v>
      </c>
      <c r="M555" s="155" t="s">
        <v>807</v>
      </c>
      <c r="N555" s="168" t="s">
        <v>721</v>
      </c>
      <c r="O555" s="154" t="str">
        <f t="shared" si="8"/>
        <v>№1/439</v>
      </c>
      <c r="P555" s="154" t="s">
        <v>805</v>
      </c>
      <c r="Q555" s="154" t="s">
        <v>1320</v>
      </c>
    </row>
    <row r="556" spans="1:17" ht="12.75" x14ac:dyDescent="0.25">
      <c r="A556" s="162" t="s">
        <v>374</v>
      </c>
      <c r="B556" s="162" t="s">
        <v>208</v>
      </c>
      <c r="C556" s="163" t="s">
        <v>2005</v>
      </c>
      <c r="D556" s="164">
        <v>1</v>
      </c>
      <c r="E556" s="164">
        <v>0</v>
      </c>
      <c r="F556" s="165" t="s">
        <v>722</v>
      </c>
      <c r="G556" s="160" t="s">
        <v>805</v>
      </c>
      <c r="J556" s="166" t="s">
        <v>1321</v>
      </c>
      <c r="K556" s="167" t="s">
        <v>805</v>
      </c>
      <c r="M556" s="155" t="s">
        <v>807</v>
      </c>
      <c r="N556" s="168" t="s">
        <v>722</v>
      </c>
      <c r="O556" s="154" t="str">
        <f t="shared" si="8"/>
        <v>№1/440</v>
      </c>
      <c r="P556" s="154" t="s">
        <v>805</v>
      </c>
      <c r="Q556" s="154" t="s">
        <v>1321</v>
      </c>
    </row>
    <row r="557" spans="1:17" ht="12.75" x14ac:dyDescent="0.25">
      <c r="A557" s="162" t="s">
        <v>374</v>
      </c>
      <c r="B557" s="162" t="s">
        <v>243</v>
      </c>
      <c r="C557" s="163" t="s">
        <v>1719</v>
      </c>
      <c r="D557" s="164">
        <v>1</v>
      </c>
      <c r="E557" s="164">
        <v>0</v>
      </c>
      <c r="F557" s="165" t="s">
        <v>723</v>
      </c>
      <c r="G557" s="160" t="s">
        <v>805</v>
      </c>
      <c r="J557" s="166" t="s">
        <v>1322</v>
      </c>
      <c r="K557" s="167" t="s">
        <v>805</v>
      </c>
      <c r="M557" s="155" t="s">
        <v>807</v>
      </c>
      <c r="N557" s="168" t="s">
        <v>723</v>
      </c>
      <c r="O557" s="154" t="str">
        <f t="shared" si="8"/>
        <v>№1/441</v>
      </c>
      <c r="P557" s="154" t="s">
        <v>805</v>
      </c>
      <c r="Q557" s="154" t="s">
        <v>1322</v>
      </c>
    </row>
    <row r="558" spans="1:17" ht="12.75" x14ac:dyDescent="0.25">
      <c r="A558" s="162" t="s">
        <v>374</v>
      </c>
      <c r="B558" s="162" t="s">
        <v>171</v>
      </c>
      <c r="C558" s="163" t="s">
        <v>1720</v>
      </c>
      <c r="D558" s="164">
        <v>1</v>
      </c>
      <c r="E558" s="164">
        <v>0</v>
      </c>
      <c r="F558" s="165" t="s">
        <v>724</v>
      </c>
      <c r="G558" s="160" t="s">
        <v>805</v>
      </c>
      <c r="J558" s="166" t="s">
        <v>1323</v>
      </c>
      <c r="K558" s="167" t="s">
        <v>805</v>
      </c>
      <c r="M558" s="155" t="s">
        <v>807</v>
      </c>
      <c r="N558" s="168" t="s">
        <v>724</v>
      </c>
      <c r="O558" s="154" t="str">
        <f t="shared" si="8"/>
        <v>№1/442</v>
      </c>
      <c r="P558" s="154" t="s">
        <v>805</v>
      </c>
      <c r="Q558" s="154" t="s">
        <v>1323</v>
      </c>
    </row>
    <row r="559" spans="1:17" ht="12.75" x14ac:dyDescent="0.25">
      <c r="A559" s="162" t="s">
        <v>374</v>
      </c>
      <c r="B559" s="162" t="s">
        <v>110</v>
      </c>
      <c r="C559" s="163" t="s">
        <v>1721</v>
      </c>
      <c r="D559" s="164">
        <v>1</v>
      </c>
      <c r="E559" s="164">
        <v>0</v>
      </c>
      <c r="F559" s="165" t="s">
        <v>725</v>
      </c>
      <c r="G559" s="160" t="s">
        <v>805</v>
      </c>
      <c r="J559" s="166" t="s">
        <v>1324</v>
      </c>
      <c r="K559" s="167" t="s">
        <v>805</v>
      </c>
      <c r="M559" s="155" t="s">
        <v>807</v>
      </c>
      <c r="N559" s="168" t="s">
        <v>725</v>
      </c>
      <c r="O559" s="154" t="str">
        <f t="shared" si="8"/>
        <v>№1/443</v>
      </c>
      <c r="P559" s="154" t="s">
        <v>805</v>
      </c>
      <c r="Q559" s="154" t="s">
        <v>1324</v>
      </c>
    </row>
    <row r="560" spans="1:17" ht="12.75" x14ac:dyDescent="0.25">
      <c r="A560" s="162" t="s">
        <v>374</v>
      </c>
      <c r="B560" s="162" t="s">
        <v>246</v>
      </c>
      <c r="C560" s="163" t="s">
        <v>1722</v>
      </c>
      <c r="D560" s="164">
        <v>1</v>
      </c>
      <c r="E560" s="164">
        <v>2</v>
      </c>
      <c r="F560" s="165" t="s">
        <v>726</v>
      </c>
      <c r="G560" s="160" t="s">
        <v>805</v>
      </c>
      <c r="J560" s="166" t="s">
        <v>1325</v>
      </c>
      <c r="K560" s="167" t="s">
        <v>805</v>
      </c>
      <c r="M560" s="155" t="s">
        <v>807</v>
      </c>
      <c r="N560" s="168" t="s">
        <v>726</v>
      </c>
      <c r="O560" s="154" t="str">
        <f t="shared" si="8"/>
        <v>№1/444</v>
      </c>
      <c r="P560" s="154" t="s">
        <v>805</v>
      </c>
      <c r="Q560" s="154" t="s">
        <v>1325</v>
      </c>
    </row>
    <row r="561" spans="1:17" ht="12.75" x14ac:dyDescent="0.25">
      <c r="A561" s="162" t="s">
        <v>798</v>
      </c>
      <c r="B561" s="162" t="s">
        <v>176</v>
      </c>
      <c r="C561" s="163" t="s">
        <v>1742</v>
      </c>
      <c r="D561" s="164">
        <v>3</v>
      </c>
      <c r="E561" s="164">
        <v>0</v>
      </c>
      <c r="F561" s="165"/>
      <c r="H561" s="161">
        <v>524</v>
      </c>
      <c r="I561" s="160" t="s">
        <v>866</v>
      </c>
      <c r="J561" s="169" t="s">
        <v>1326</v>
      </c>
      <c r="K561" s="167" t="s">
        <v>866</v>
      </c>
      <c r="M561" s="155" t="s">
        <v>807</v>
      </c>
      <c r="N561" s="168">
        <v>524</v>
      </c>
      <c r="O561" s="154" t="str">
        <f t="shared" si="8"/>
        <v>№1/524</v>
      </c>
      <c r="P561" s="154" t="s">
        <v>866</v>
      </c>
      <c r="Q561" s="154" t="s">
        <v>1326</v>
      </c>
    </row>
    <row r="562" spans="1:17" ht="12.75" x14ac:dyDescent="0.25">
      <c r="A562" s="162" t="s">
        <v>798</v>
      </c>
      <c r="B562" s="162" t="s">
        <v>215</v>
      </c>
      <c r="C562" s="163" t="s">
        <v>1743</v>
      </c>
      <c r="D562" s="164">
        <v>3</v>
      </c>
      <c r="E562" s="164">
        <v>8</v>
      </c>
      <c r="F562" s="165"/>
      <c r="H562" s="161">
        <v>525</v>
      </c>
      <c r="I562" s="160" t="s">
        <v>866</v>
      </c>
      <c r="J562" s="169" t="s">
        <v>1327</v>
      </c>
      <c r="K562" s="167" t="s">
        <v>866</v>
      </c>
      <c r="M562" s="155" t="s">
        <v>807</v>
      </c>
      <c r="N562" s="168">
        <v>525</v>
      </c>
      <c r="O562" s="154" t="str">
        <f t="shared" si="8"/>
        <v>№1/525</v>
      </c>
      <c r="P562" s="154" t="s">
        <v>866</v>
      </c>
      <c r="Q562" s="154" t="s">
        <v>1327</v>
      </c>
    </row>
    <row r="563" spans="1:17" ht="12.75" x14ac:dyDescent="0.25">
      <c r="A563" s="162" t="s">
        <v>798</v>
      </c>
      <c r="B563" s="162" t="s">
        <v>112</v>
      </c>
      <c r="C563" s="163" t="s">
        <v>1740</v>
      </c>
      <c r="D563" s="164">
        <v>3</v>
      </c>
      <c r="E563" s="164">
        <v>2</v>
      </c>
      <c r="F563" s="165"/>
      <c r="H563" s="161">
        <v>522</v>
      </c>
      <c r="I563" s="160" t="s">
        <v>866</v>
      </c>
      <c r="J563" s="169" t="s">
        <v>1328</v>
      </c>
      <c r="K563" s="167" t="s">
        <v>866</v>
      </c>
      <c r="M563" s="155" t="s">
        <v>807</v>
      </c>
      <c r="N563" s="168">
        <v>522</v>
      </c>
      <c r="O563" s="154" t="str">
        <f t="shared" si="8"/>
        <v>№1/522</v>
      </c>
      <c r="P563" s="154" t="s">
        <v>866</v>
      </c>
      <c r="Q563" s="154" t="s">
        <v>1328</v>
      </c>
    </row>
    <row r="564" spans="1:17" ht="12.75" x14ac:dyDescent="0.25">
      <c r="A564" s="162" t="s">
        <v>798</v>
      </c>
      <c r="B564" s="162" t="s">
        <v>109</v>
      </c>
      <c r="C564" s="163" t="s">
        <v>1741</v>
      </c>
      <c r="D564" s="164">
        <v>3</v>
      </c>
      <c r="E564" s="164">
        <v>2</v>
      </c>
      <c r="F564" s="165"/>
      <c r="H564" s="161">
        <v>523</v>
      </c>
      <c r="I564" s="160" t="s">
        <v>866</v>
      </c>
      <c r="J564" s="169" t="s">
        <v>1329</v>
      </c>
      <c r="K564" s="167" t="s">
        <v>866</v>
      </c>
      <c r="M564" s="155" t="s">
        <v>807</v>
      </c>
      <c r="N564" s="168">
        <v>523</v>
      </c>
      <c r="O564" s="154" t="str">
        <f t="shared" si="8"/>
        <v>№1/523</v>
      </c>
      <c r="P564" s="154" t="s">
        <v>866</v>
      </c>
      <c r="Q564" s="154" t="s">
        <v>1329</v>
      </c>
    </row>
    <row r="565" spans="1:17" ht="12.75" x14ac:dyDescent="0.25">
      <c r="A565" s="162" t="s">
        <v>799</v>
      </c>
      <c r="B565" s="162" t="s">
        <v>163</v>
      </c>
      <c r="C565" s="163" t="s">
        <v>1744</v>
      </c>
      <c r="D565" s="164">
        <v>3</v>
      </c>
      <c r="E565" s="164">
        <v>1</v>
      </c>
      <c r="F565" s="165"/>
      <c r="H565" s="161">
        <v>526</v>
      </c>
      <c r="I565" s="160" t="s">
        <v>866</v>
      </c>
      <c r="J565" s="169" t="s">
        <v>1330</v>
      </c>
      <c r="K565" s="167" t="s">
        <v>866</v>
      </c>
      <c r="M565" s="155" t="s">
        <v>807</v>
      </c>
      <c r="N565" s="168">
        <v>526</v>
      </c>
      <c r="O565" s="154" t="str">
        <f t="shared" si="8"/>
        <v>№1/526</v>
      </c>
      <c r="P565" s="154" t="s">
        <v>866</v>
      </c>
      <c r="Q565" s="154" t="s">
        <v>1330</v>
      </c>
    </row>
    <row r="566" spans="1:17" ht="12.75" x14ac:dyDescent="0.25">
      <c r="A566" s="162" t="s">
        <v>799</v>
      </c>
      <c r="B566" s="162" t="s">
        <v>112</v>
      </c>
      <c r="C566" s="163" t="s">
        <v>1745</v>
      </c>
      <c r="D566" s="164">
        <v>3</v>
      </c>
      <c r="E566" s="164">
        <v>1</v>
      </c>
      <c r="F566" s="165"/>
      <c r="H566" s="161">
        <v>527</v>
      </c>
      <c r="I566" s="160" t="s">
        <v>866</v>
      </c>
      <c r="J566" s="169" t="s">
        <v>1331</v>
      </c>
      <c r="K566" s="167" t="s">
        <v>866</v>
      </c>
      <c r="M566" s="155" t="s">
        <v>807</v>
      </c>
      <c r="N566" s="168">
        <v>527</v>
      </c>
      <c r="O566" s="154" t="str">
        <f t="shared" si="8"/>
        <v>№1/527</v>
      </c>
      <c r="P566" s="154" t="s">
        <v>866</v>
      </c>
      <c r="Q566" s="154" t="s">
        <v>1331</v>
      </c>
    </row>
    <row r="567" spans="1:17" ht="12.75" x14ac:dyDescent="0.25">
      <c r="A567" s="162" t="s">
        <v>799</v>
      </c>
      <c r="B567" s="162" t="s">
        <v>110</v>
      </c>
      <c r="C567" s="163" t="s">
        <v>1746</v>
      </c>
      <c r="D567" s="164">
        <v>3</v>
      </c>
      <c r="E567" s="164">
        <v>3</v>
      </c>
      <c r="F567" s="165"/>
      <c r="H567" s="161">
        <v>528</v>
      </c>
      <c r="I567" s="160" t="s">
        <v>866</v>
      </c>
      <c r="J567" s="169" t="s">
        <v>1332</v>
      </c>
      <c r="K567" s="167" t="s">
        <v>866</v>
      </c>
      <c r="M567" s="155" t="s">
        <v>807</v>
      </c>
      <c r="N567" s="168">
        <v>528</v>
      </c>
      <c r="O567" s="154" t="str">
        <f t="shared" si="8"/>
        <v>№1/528</v>
      </c>
      <c r="P567" s="154" t="s">
        <v>866</v>
      </c>
      <c r="Q567" s="154" t="s">
        <v>1332</v>
      </c>
    </row>
    <row r="568" spans="1:17" ht="12.75" x14ac:dyDescent="0.25">
      <c r="A568" s="162" t="s">
        <v>799</v>
      </c>
      <c r="B568" s="162" t="s">
        <v>109</v>
      </c>
      <c r="C568" s="163" t="s">
        <v>1747</v>
      </c>
      <c r="D568" s="164">
        <v>3</v>
      </c>
      <c r="E568" s="164">
        <v>3</v>
      </c>
      <c r="F568" s="165"/>
      <c r="H568" s="161">
        <v>529</v>
      </c>
      <c r="I568" s="160" t="s">
        <v>866</v>
      </c>
      <c r="J568" s="169" t="s">
        <v>1333</v>
      </c>
      <c r="K568" s="167" t="s">
        <v>866</v>
      </c>
      <c r="M568" s="155" t="s">
        <v>807</v>
      </c>
      <c r="N568" s="168">
        <v>529</v>
      </c>
      <c r="O568" s="154" t="str">
        <f t="shared" si="8"/>
        <v>№1/529</v>
      </c>
      <c r="P568" s="154" t="s">
        <v>866</v>
      </c>
      <c r="Q568" s="154" t="s">
        <v>1333</v>
      </c>
    </row>
    <row r="569" spans="1:17" ht="12.75" x14ac:dyDescent="0.25">
      <c r="A569" s="162" t="s">
        <v>799</v>
      </c>
      <c r="B569" s="162" t="s">
        <v>108</v>
      </c>
      <c r="C569" s="163" t="s">
        <v>1748</v>
      </c>
      <c r="D569" s="164">
        <v>3</v>
      </c>
      <c r="E569" s="164">
        <v>3</v>
      </c>
      <c r="F569" s="165"/>
      <c r="H569" s="161">
        <v>530</v>
      </c>
      <c r="I569" s="160" t="s">
        <v>866</v>
      </c>
      <c r="J569" s="169" t="s">
        <v>1334</v>
      </c>
      <c r="K569" s="167" t="s">
        <v>866</v>
      </c>
      <c r="M569" s="155" t="s">
        <v>807</v>
      </c>
      <c r="N569" s="168">
        <v>530</v>
      </c>
      <c r="O569" s="154" t="str">
        <f t="shared" si="8"/>
        <v>№1/530</v>
      </c>
      <c r="P569" s="154" t="s">
        <v>866</v>
      </c>
      <c r="Q569" s="154" t="s">
        <v>1334</v>
      </c>
    </row>
    <row r="570" spans="1:17" ht="12.75" x14ac:dyDescent="0.25">
      <c r="A570" s="172">
        <v>567</v>
      </c>
      <c r="B570" s="173"/>
      <c r="C570" s="163"/>
      <c r="J570" s="154" t="s">
        <v>804</v>
      </c>
      <c r="Q570" s="154" t="s">
        <v>804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05"/>
  <sheetViews>
    <sheetView topLeftCell="A6" zoomScale="96" zoomScaleNormal="96" zoomScaleSheetLayoutView="100" workbookViewId="0">
      <pane xSplit="1" ySplit="7" topLeftCell="B449" activePane="bottomRight" state="frozen"/>
      <selection activeCell="A6" sqref="A6"/>
      <selection pane="topRight" activeCell="C6" sqref="C6"/>
      <selection pane="bottomLeft" activeCell="A13" sqref="A13"/>
      <selection pane="bottomRight" activeCell="B484" sqref="B484"/>
    </sheetView>
  </sheetViews>
  <sheetFormatPr defaultColWidth="29" defaultRowHeight="15" outlineLevelRow="2" x14ac:dyDescent="0.25"/>
  <cols>
    <col min="1" max="1" width="11.85546875" style="212" customWidth="1"/>
    <col min="2" max="3" width="37.28515625" style="212" customWidth="1"/>
    <col min="4" max="4" width="6.28515625" style="213" customWidth="1"/>
    <col min="5" max="5" width="11.42578125" style="213" customWidth="1"/>
    <col min="6" max="6" width="14.42578125" style="213" customWidth="1"/>
    <col min="7" max="7" width="13.7109375" style="213" customWidth="1"/>
    <col min="8" max="8" width="3.5703125" style="212" customWidth="1"/>
    <col min="9" max="9" width="12.140625" style="212" customWidth="1"/>
    <col min="10" max="245" width="8.7109375" style="212" customWidth="1"/>
    <col min="246" max="246" width="5.28515625" style="212" customWidth="1"/>
    <col min="247" max="16384" width="29" style="212"/>
  </cols>
  <sheetData>
    <row r="1" spans="1:11" hidden="1" outlineLevel="2" x14ac:dyDescent="0.25"/>
    <row r="2" spans="1:11" ht="18.75" hidden="1" outlineLevel="2" x14ac:dyDescent="0.25">
      <c r="B2" s="214" t="s">
        <v>2006</v>
      </c>
      <c r="C2" s="214"/>
      <c r="D2" s="215" t="s">
        <v>2007</v>
      </c>
      <c r="E2" s="215"/>
    </row>
    <row r="3" spans="1:11" ht="18.75" hidden="1" outlineLevel="2" x14ac:dyDescent="0.25">
      <c r="B3" s="214" t="s">
        <v>2008</v>
      </c>
      <c r="C3" s="214"/>
      <c r="D3" s="215" t="s">
        <v>2009</v>
      </c>
      <c r="E3" s="215"/>
    </row>
    <row r="4" spans="1:11" ht="14.25" hidden="1" customHeight="1" outlineLevel="2" x14ac:dyDescent="0.25">
      <c r="B4" s="214" t="s">
        <v>2010</v>
      </c>
      <c r="C4" s="214"/>
      <c r="D4" s="215" t="s">
        <v>2011</v>
      </c>
      <c r="E4" s="215"/>
    </row>
    <row r="5" spans="1:11" ht="22.5" hidden="1" customHeight="1" outlineLevel="2" x14ac:dyDescent="0.25">
      <c r="A5" s="216"/>
      <c r="B5" s="217" t="s">
        <v>2012</v>
      </c>
      <c r="C5" s="217"/>
      <c r="D5" s="218" t="s">
        <v>2013</v>
      </c>
      <c r="E5" s="218"/>
      <c r="F5" s="219"/>
      <c r="G5" s="219"/>
    </row>
    <row r="6" spans="1:11" ht="70.5" customHeight="1" outlineLevel="1" collapsed="1" x14ac:dyDescent="0.25">
      <c r="A6" s="589" t="s">
        <v>2014</v>
      </c>
      <c r="B6" s="590"/>
      <c r="C6" s="590"/>
      <c r="D6" s="590"/>
      <c r="E6" s="591"/>
      <c r="F6" s="591"/>
      <c r="G6" s="591"/>
      <c r="I6" s="220">
        <f>8.14+34%</f>
        <v>8.48</v>
      </c>
      <c r="K6" s="212" t="s">
        <v>2015</v>
      </c>
    </row>
    <row r="7" spans="1:11" ht="12" customHeight="1" x14ac:dyDescent="0.25">
      <c r="B7" s="221"/>
      <c r="C7" s="221"/>
      <c r="D7" s="221"/>
      <c r="E7" s="221"/>
      <c r="F7" s="221"/>
      <c r="G7" s="221"/>
      <c r="K7" s="212" t="s">
        <v>2016</v>
      </c>
    </row>
    <row r="8" spans="1:11" ht="21" customHeight="1" x14ac:dyDescent="0.25">
      <c r="A8" s="592" t="s">
        <v>2017</v>
      </c>
      <c r="B8" s="596" t="s">
        <v>2</v>
      </c>
      <c r="C8" s="222"/>
      <c r="D8" s="597" t="s">
        <v>2019</v>
      </c>
      <c r="E8" s="599" t="s">
        <v>2020</v>
      </c>
      <c r="F8" s="599"/>
      <c r="G8" s="599"/>
      <c r="K8" s="212" t="s">
        <v>2021</v>
      </c>
    </row>
    <row r="9" spans="1:11" ht="33" customHeight="1" x14ac:dyDescent="0.25">
      <c r="A9" s="592"/>
      <c r="B9" s="593"/>
      <c r="C9" s="223"/>
      <c r="D9" s="597"/>
      <c r="E9" s="599"/>
      <c r="F9" s="599"/>
      <c r="G9" s="599"/>
      <c r="K9" s="212" t="s">
        <v>2022</v>
      </c>
    </row>
    <row r="10" spans="1:11" ht="16.5" customHeight="1" x14ac:dyDescent="0.25">
      <c r="A10" s="592"/>
      <c r="B10" s="593"/>
      <c r="C10" s="223"/>
      <c r="D10" s="597"/>
      <c r="E10" s="599"/>
      <c r="F10" s="599"/>
      <c r="G10" s="599"/>
    </row>
    <row r="11" spans="1:11" ht="16.5" customHeight="1" x14ac:dyDescent="0.25">
      <c r="A11" s="593"/>
      <c r="B11" s="593"/>
      <c r="C11" s="223"/>
      <c r="D11" s="598"/>
      <c r="E11" s="599"/>
      <c r="F11" s="599"/>
      <c r="G11" s="599"/>
    </row>
    <row r="12" spans="1:11" ht="56.25" customHeight="1" x14ac:dyDescent="0.25">
      <c r="A12" s="593"/>
      <c r="B12" s="593"/>
      <c r="C12" s="223"/>
      <c r="D12" s="598"/>
      <c r="E12" s="224" t="s">
        <v>2023</v>
      </c>
      <c r="F12" s="224" t="s">
        <v>2024</v>
      </c>
      <c r="G12" s="224" t="s">
        <v>2025</v>
      </c>
    </row>
    <row r="13" spans="1:11" s="229" customFormat="1" ht="20.25" customHeight="1" x14ac:dyDescent="0.25">
      <c r="A13" s="225" t="s">
        <v>163</v>
      </c>
      <c r="B13" s="226" t="s">
        <v>2026</v>
      </c>
      <c r="C13" s="226" t="s">
        <v>806</v>
      </c>
      <c r="D13" s="227">
        <v>1</v>
      </c>
      <c r="E13" s="228">
        <v>2.5773999999999999</v>
      </c>
      <c r="F13" s="228"/>
      <c r="G13" s="228"/>
      <c r="I13" s="230" t="s">
        <v>2027</v>
      </c>
      <c r="J13" s="231"/>
      <c r="K13" s="231"/>
    </row>
    <row r="14" spans="1:11" s="229" customFormat="1" ht="20.25" customHeight="1" x14ac:dyDescent="0.25">
      <c r="A14" s="225" t="s">
        <v>112</v>
      </c>
      <c r="B14" s="226" t="s">
        <v>2028</v>
      </c>
      <c r="C14" s="226" t="s">
        <v>808</v>
      </c>
      <c r="D14" s="227">
        <v>9</v>
      </c>
      <c r="E14" s="228">
        <v>8.4794</v>
      </c>
      <c r="F14" s="228">
        <v>11.2872</v>
      </c>
      <c r="G14" s="228">
        <v>6.6458000000000004</v>
      </c>
      <c r="I14" s="230" t="s">
        <v>2027</v>
      </c>
      <c r="J14" s="231"/>
      <c r="K14" s="231"/>
    </row>
    <row r="15" spans="1:11" s="229" customFormat="1" ht="20.25" customHeight="1" x14ac:dyDescent="0.25">
      <c r="A15" s="225" t="s">
        <v>110</v>
      </c>
      <c r="B15" s="226" t="s">
        <v>2029</v>
      </c>
      <c r="C15" s="226" t="s">
        <v>810</v>
      </c>
      <c r="D15" s="227">
        <v>9</v>
      </c>
      <c r="E15" s="228">
        <v>8.4623000000000008</v>
      </c>
      <c r="F15" s="228">
        <v>10.503399999999999</v>
      </c>
      <c r="G15" s="228"/>
      <c r="I15" s="230" t="s">
        <v>2027</v>
      </c>
      <c r="J15" s="231"/>
      <c r="K15" s="231"/>
    </row>
    <row r="16" spans="1:11" s="229" customFormat="1" ht="20.25" customHeight="1" x14ac:dyDescent="0.25">
      <c r="A16" s="225" t="s">
        <v>109</v>
      </c>
      <c r="B16" s="226" t="s">
        <v>2030</v>
      </c>
      <c r="C16" s="226" t="s">
        <v>811</v>
      </c>
      <c r="D16" s="227">
        <v>1</v>
      </c>
      <c r="E16" s="228">
        <v>1.8212999999999999</v>
      </c>
      <c r="F16" s="228"/>
      <c r="G16" s="228"/>
      <c r="I16" s="230" t="s">
        <v>2027</v>
      </c>
      <c r="J16" s="231"/>
      <c r="K16" s="231"/>
    </row>
    <row r="17" spans="1:11" s="229" customFormat="1" ht="20.25" customHeight="1" x14ac:dyDescent="0.25">
      <c r="A17" s="225" t="s">
        <v>108</v>
      </c>
      <c r="B17" s="226" t="s">
        <v>1341</v>
      </c>
      <c r="C17" s="226" t="s">
        <v>812</v>
      </c>
      <c r="D17" s="227">
        <v>9</v>
      </c>
      <c r="E17" s="228">
        <v>8.9863999999999997</v>
      </c>
      <c r="F17" s="228">
        <v>11.255699999999999</v>
      </c>
      <c r="G17" s="228">
        <v>7.2484000000000002</v>
      </c>
      <c r="I17" s="230" t="s">
        <v>2027</v>
      </c>
      <c r="J17" s="231"/>
      <c r="K17" s="231"/>
    </row>
    <row r="18" spans="1:11" s="229" customFormat="1" ht="20.25" customHeight="1" x14ac:dyDescent="0.25">
      <c r="A18" s="225" t="s">
        <v>106</v>
      </c>
      <c r="B18" s="226" t="s">
        <v>1342</v>
      </c>
      <c r="C18" s="226" t="s">
        <v>813</v>
      </c>
      <c r="D18" s="227">
        <v>9</v>
      </c>
      <c r="E18" s="228">
        <v>7.7881999999999998</v>
      </c>
      <c r="F18" s="228">
        <v>10.0139</v>
      </c>
      <c r="G18" s="228">
        <v>6.2636000000000003</v>
      </c>
      <c r="I18" s="230" t="s">
        <v>2027</v>
      </c>
      <c r="J18" s="231"/>
      <c r="K18" s="231"/>
    </row>
    <row r="19" spans="1:11" s="229" customFormat="1" ht="20.25" customHeight="1" x14ac:dyDescent="0.25">
      <c r="A19" s="225" t="s">
        <v>105</v>
      </c>
      <c r="B19" s="226" t="s">
        <v>1343</v>
      </c>
      <c r="C19" s="226" t="s">
        <v>814</v>
      </c>
      <c r="D19" s="227">
        <v>9</v>
      </c>
      <c r="E19" s="228">
        <v>9.4324999999999992</v>
      </c>
      <c r="F19" s="228">
        <v>11.233000000000001</v>
      </c>
      <c r="G19" s="228"/>
      <c r="I19" s="230" t="s">
        <v>2027</v>
      </c>
      <c r="J19" s="231"/>
      <c r="K19" s="231"/>
    </row>
    <row r="20" spans="1:11" s="229" customFormat="1" ht="20.25" customHeight="1" x14ac:dyDescent="0.25">
      <c r="A20" s="225" t="s">
        <v>172</v>
      </c>
      <c r="B20" s="226" t="s">
        <v>1345</v>
      </c>
      <c r="C20" s="226" t="s">
        <v>815</v>
      </c>
      <c r="D20" s="227">
        <v>5</v>
      </c>
      <c r="E20" s="228">
        <v>8.7052999999999994</v>
      </c>
      <c r="F20" s="228"/>
      <c r="G20" s="228"/>
      <c r="I20" s="230" t="s">
        <v>2027</v>
      </c>
      <c r="J20" s="231"/>
      <c r="K20" s="231"/>
    </row>
    <row r="21" spans="1:11" s="229" customFormat="1" ht="20.25" customHeight="1" x14ac:dyDescent="0.25">
      <c r="A21" s="225" t="s">
        <v>212</v>
      </c>
      <c r="B21" s="226" t="s">
        <v>1346</v>
      </c>
      <c r="C21" s="226" t="s">
        <v>816</v>
      </c>
      <c r="D21" s="227">
        <v>3</v>
      </c>
      <c r="E21" s="228">
        <v>9.6315000000000008</v>
      </c>
      <c r="F21" s="228"/>
      <c r="G21" s="228"/>
      <c r="I21" s="230" t="s">
        <v>2027</v>
      </c>
      <c r="J21" s="231"/>
      <c r="K21" s="231"/>
    </row>
    <row r="22" spans="1:11" s="229" customFormat="1" ht="20.25" customHeight="1" x14ac:dyDescent="0.25">
      <c r="A22" s="225" t="s">
        <v>204</v>
      </c>
      <c r="B22" s="226" t="s">
        <v>1347</v>
      </c>
      <c r="C22" s="226" t="s">
        <v>817</v>
      </c>
      <c r="D22" s="227">
        <v>2</v>
      </c>
      <c r="E22" s="228">
        <v>10.161899999999999</v>
      </c>
      <c r="F22" s="228"/>
      <c r="G22" s="228"/>
      <c r="I22" s="230" t="s">
        <v>2027</v>
      </c>
      <c r="J22" s="231"/>
      <c r="K22" s="231"/>
    </row>
    <row r="23" spans="1:11" s="229" customFormat="1" ht="20.25" customHeight="1" x14ac:dyDescent="0.25">
      <c r="A23" s="225" t="s">
        <v>176</v>
      </c>
      <c r="B23" s="226" t="s">
        <v>1348</v>
      </c>
      <c r="C23" s="226" t="s">
        <v>818</v>
      </c>
      <c r="D23" s="227">
        <v>5</v>
      </c>
      <c r="E23" s="228">
        <v>8.8546999999999993</v>
      </c>
      <c r="F23" s="228"/>
      <c r="G23" s="228"/>
      <c r="I23" s="230" t="s">
        <v>2027</v>
      </c>
      <c r="J23" s="231"/>
      <c r="K23" s="231"/>
    </row>
    <row r="24" spans="1:11" s="229" customFormat="1" ht="20.25" customHeight="1" x14ac:dyDescent="0.25">
      <c r="A24" s="225" t="s">
        <v>215</v>
      </c>
      <c r="B24" s="226" t="s">
        <v>1349</v>
      </c>
      <c r="C24" s="226" t="s">
        <v>819</v>
      </c>
      <c r="D24" s="227">
        <v>2</v>
      </c>
      <c r="E24" s="228">
        <v>9.5824999999999996</v>
      </c>
      <c r="F24" s="228"/>
      <c r="G24" s="228"/>
      <c r="I24" s="230" t="s">
        <v>2027</v>
      </c>
      <c r="J24" s="231"/>
      <c r="K24" s="231"/>
    </row>
    <row r="25" spans="1:11" s="229" customFormat="1" ht="20.25" customHeight="1" x14ac:dyDescent="0.25">
      <c r="A25" s="225" t="s">
        <v>177</v>
      </c>
      <c r="B25" s="226" t="s">
        <v>1350</v>
      </c>
      <c r="C25" s="226" t="s">
        <v>820</v>
      </c>
      <c r="D25" s="227">
        <v>9</v>
      </c>
      <c r="E25" s="228">
        <v>8.3310999999999993</v>
      </c>
      <c r="F25" s="228">
        <v>10.904299999999999</v>
      </c>
      <c r="G25" s="228"/>
      <c r="I25" s="230" t="s">
        <v>2027</v>
      </c>
      <c r="J25" s="231"/>
      <c r="K25" s="231"/>
    </row>
    <row r="26" spans="1:11" s="229" customFormat="1" ht="20.25" customHeight="1" x14ac:dyDescent="0.25">
      <c r="A26" s="225" t="s">
        <v>196</v>
      </c>
      <c r="B26" s="226" t="s">
        <v>1351</v>
      </c>
      <c r="C26" s="226" t="s">
        <v>821</v>
      </c>
      <c r="D26" s="227">
        <v>2</v>
      </c>
      <c r="E26" s="228">
        <v>9.8153000000000006</v>
      </c>
      <c r="F26" s="228"/>
      <c r="G26" s="228"/>
      <c r="I26" s="230" t="s">
        <v>2027</v>
      </c>
      <c r="J26" s="231"/>
      <c r="K26" s="231"/>
    </row>
    <row r="27" spans="1:11" s="229" customFormat="1" ht="20.25" customHeight="1" x14ac:dyDescent="0.25">
      <c r="A27" s="225" t="s">
        <v>178</v>
      </c>
      <c r="B27" s="226" t="s">
        <v>1352</v>
      </c>
      <c r="C27" s="226" t="s">
        <v>822</v>
      </c>
      <c r="D27" s="227">
        <v>5</v>
      </c>
      <c r="E27" s="228">
        <v>7.8830999999999998</v>
      </c>
      <c r="F27" s="228"/>
      <c r="G27" s="228"/>
      <c r="I27" s="230" t="s">
        <v>2027</v>
      </c>
      <c r="J27" s="231"/>
      <c r="K27" s="231"/>
    </row>
    <row r="28" spans="1:11" s="229" customFormat="1" ht="20.25" customHeight="1" x14ac:dyDescent="0.25">
      <c r="A28" s="225" t="s">
        <v>198</v>
      </c>
      <c r="B28" s="226" t="s">
        <v>1353</v>
      </c>
      <c r="C28" s="226" t="s">
        <v>823</v>
      </c>
      <c r="D28" s="227">
        <v>1</v>
      </c>
      <c r="E28" s="228">
        <v>2.1736</v>
      </c>
      <c r="F28" s="228"/>
      <c r="G28" s="228"/>
      <c r="I28" s="230" t="s">
        <v>2027</v>
      </c>
      <c r="J28" s="231"/>
      <c r="K28" s="231"/>
    </row>
    <row r="29" spans="1:11" s="229" customFormat="1" ht="20.25" customHeight="1" x14ac:dyDescent="0.25">
      <c r="A29" s="225" t="s">
        <v>174</v>
      </c>
      <c r="B29" s="226" t="s">
        <v>1355</v>
      </c>
      <c r="C29" s="226" t="s">
        <v>824</v>
      </c>
      <c r="D29" s="227">
        <v>1</v>
      </c>
      <c r="E29" s="228">
        <v>1.8875</v>
      </c>
      <c r="F29" s="228"/>
      <c r="G29" s="228"/>
      <c r="I29" s="230" t="s">
        <v>2027</v>
      </c>
      <c r="J29" s="231"/>
      <c r="K29" s="231"/>
    </row>
    <row r="30" spans="1:11" s="229" customFormat="1" ht="20.25" customHeight="1" x14ac:dyDescent="0.25">
      <c r="A30" s="225" t="s">
        <v>199</v>
      </c>
      <c r="B30" s="226" t="s">
        <v>1356</v>
      </c>
      <c r="C30" s="226" t="s">
        <v>825</v>
      </c>
      <c r="D30" s="227">
        <v>1</v>
      </c>
      <c r="E30" s="228">
        <v>2.2605</v>
      </c>
      <c r="F30" s="228"/>
      <c r="G30" s="228"/>
      <c r="I30" s="230" t="s">
        <v>2027</v>
      </c>
      <c r="J30" s="231"/>
      <c r="K30" s="231"/>
    </row>
    <row r="31" spans="1:11" s="229" customFormat="1" ht="20.25" customHeight="1" x14ac:dyDescent="0.25">
      <c r="A31" s="225" t="s">
        <v>227</v>
      </c>
      <c r="B31" s="226" t="s">
        <v>2031</v>
      </c>
      <c r="C31" s="226" t="s">
        <v>826</v>
      </c>
      <c r="D31" s="227">
        <v>1</v>
      </c>
      <c r="E31" s="228">
        <v>2.4358</v>
      </c>
      <c r="F31" s="228"/>
      <c r="G31" s="228"/>
      <c r="I31" s="230" t="s">
        <v>2027</v>
      </c>
      <c r="J31" s="231"/>
      <c r="K31" s="231"/>
    </row>
    <row r="32" spans="1:11" s="229" customFormat="1" ht="20.25" customHeight="1" x14ac:dyDescent="0.25">
      <c r="A32" s="225" t="s">
        <v>200</v>
      </c>
      <c r="B32" s="226" t="s">
        <v>2032</v>
      </c>
      <c r="C32" s="226" t="s">
        <v>827</v>
      </c>
      <c r="D32" s="227">
        <v>1</v>
      </c>
      <c r="E32" s="228">
        <v>1.5470999999999999</v>
      </c>
      <c r="F32" s="228"/>
      <c r="G32" s="228"/>
      <c r="I32" s="230" t="s">
        <v>2027</v>
      </c>
      <c r="J32" s="231"/>
      <c r="K32" s="231"/>
    </row>
    <row r="33" spans="1:11" s="229" customFormat="1" ht="20.25" customHeight="1" x14ac:dyDescent="0.25">
      <c r="A33" s="225" t="s">
        <v>208</v>
      </c>
      <c r="B33" s="226" t="s">
        <v>2033</v>
      </c>
      <c r="C33" s="226" t="s">
        <v>828</v>
      </c>
      <c r="D33" s="227">
        <v>1</v>
      </c>
      <c r="E33" s="228">
        <v>1.677</v>
      </c>
      <c r="F33" s="228"/>
      <c r="G33" s="228"/>
      <c r="I33" s="230" t="s">
        <v>2027</v>
      </c>
      <c r="J33" s="231"/>
      <c r="K33" s="231"/>
    </row>
    <row r="34" spans="1:11" s="229" customFormat="1" ht="20.25" customHeight="1" x14ac:dyDescent="0.25">
      <c r="A34" s="225" t="s">
        <v>201</v>
      </c>
      <c r="B34" s="226" t="s">
        <v>2034</v>
      </c>
      <c r="C34" s="226" t="s">
        <v>829</v>
      </c>
      <c r="D34" s="227">
        <v>1</v>
      </c>
      <c r="E34" s="228">
        <v>2.7778999999999998</v>
      </c>
      <c r="F34" s="228"/>
      <c r="G34" s="228">
        <v>2.7778999999999998</v>
      </c>
      <c r="I34" s="230" t="s">
        <v>2027</v>
      </c>
      <c r="J34" s="231"/>
      <c r="K34" s="231"/>
    </row>
    <row r="35" spans="1:11" s="229" customFormat="1" ht="20.25" customHeight="1" x14ac:dyDescent="0.25">
      <c r="A35" s="225" t="s">
        <v>209</v>
      </c>
      <c r="B35" s="226" t="s">
        <v>2035</v>
      </c>
      <c r="C35" s="226" t="s">
        <v>832</v>
      </c>
      <c r="D35" s="227">
        <v>1</v>
      </c>
      <c r="E35" s="228">
        <v>1.8524</v>
      </c>
      <c r="F35" s="228"/>
      <c r="G35" s="228"/>
      <c r="I35" s="230" t="s">
        <v>2027</v>
      </c>
      <c r="J35" s="231"/>
      <c r="K35" s="231"/>
    </row>
    <row r="36" spans="1:11" s="229" customFormat="1" ht="20.25" customHeight="1" x14ac:dyDescent="0.25">
      <c r="A36" s="225" t="s">
        <v>202</v>
      </c>
      <c r="B36" s="226" t="s">
        <v>2036</v>
      </c>
      <c r="C36" s="226" t="s">
        <v>833</v>
      </c>
      <c r="D36" s="227">
        <v>1</v>
      </c>
      <c r="E36" s="228">
        <v>1.7084999999999999</v>
      </c>
      <c r="F36" s="228"/>
      <c r="G36" s="228"/>
      <c r="I36" s="230" t="s">
        <v>2027</v>
      </c>
      <c r="J36" s="231"/>
      <c r="K36" s="231"/>
    </row>
    <row r="37" spans="1:11" s="229" customFormat="1" ht="20.25" customHeight="1" outlineLevel="1" x14ac:dyDescent="0.25">
      <c r="A37" s="225" t="s">
        <v>243</v>
      </c>
      <c r="B37" s="226" t="s">
        <v>2037</v>
      </c>
      <c r="C37" s="226" t="s">
        <v>834</v>
      </c>
      <c r="D37" s="227">
        <v>1</v>
      </c>
      <c r="E37" s="228">
        <v>2.0131000000000001</v>
      </c>
      <c r="F37" s="228"/>
      <c r="G37" s="228"/>
      <c r="I37" s="230" t="s">
        <v>2027</v>
      </c>
      <c r="J37" s="231"/>
      <c r="K37" s="231"/>
    </row>
    <row r="38" spans="1:11" s="229" customFormat="1" ht="20.25" customHeight="1" outlineLevel="1" x14ac:dyDescent="0.25">
      <c r="A38" s="225" t="s">
        <v>180</v>
      </c>
      <c r="B38" s="226" t="s">
        <v>2038</v>
      </c>
      <c r="C38" s="226" t="s">
        <v>838</v>
      </c>
      <c r="D38" s="227">
        <v>1</v>
      </c>
      <c r="E38" s="228">
        <v>2.2776999999999998</v>
      </c>
      <c r="F38" s="228"/>
      <c r="G38" s="228"/>
      <c r="I38" s="230" t="s">
        <v>2027</v>
      </c>
      <c r="J38" s="231"/>
      <c r="K38" s="231"/>
    </row>
    <row r="39" spans="1:11" s="229" customFormat="1" ht="20.25" customHeight="1" outlineLevel="1" x14ac:dyDescent="0.25">
      <c r="A39" s="225" t="s">
        <v>244</v>
      </c>
      <c r="B39" s="226" t="s">
        <v>2039</v>
      </c>
      <c r="C39" s="226" t="s">
        <v>839</v>
      </c>
      <c r="D39" s="227">
        <v>1</v>
      </c>
      <c r="E39" s="228">
        <v>1.7698</v>
      </c>
      <c r="F39" s="228"/>
      <c r="G39" s="228"/>
      <c r="I39" s="230" t="s">
        <v>2027</v>
      </c>
      <c r="J39" s="231"/>
      <c r="K39" s="231"/>
    </row>
    <row r="40" spans="1:11" s="229" customFormat="1" ht="20.25" customHeight="1" outlineLevel="1" x14ac:dyDescent="0.25">
      <c r="A40" s="225" t="s">
        <v>229</v>
      </c>
      <c r="B40" s="226" t="s">
        <v>2040</v>
      </c>
      <c r="C40" s="226" t="s">
        <v>840</v>
      </c>
      <c r="D40" s="227">
        <v>1</v>
      </c>
      <c r="E40" s="228">
        <v>1.3452</v>
      </c>
      <c r="F40" s="228"/>
      <c r="G40" s="228"/>
      <c r="I40" s="230" t="s">
        <v>2027</v>
      </c>
      <c r="J40" s="231"/>
      <c r="K40" s="231"/>
    </row>
    <row r="41" spans="1:11" s="229" customFormat="1" ht="20.25" customHeight="1" outlineLevel="1" x14ac:dyDescent="0.25">
      <c r="A41" s="225" t="s">
        <v>171</v>
      </c>
      <c r="B41" s="226" t="s">
        <v>2041</v>
      </c>
      <c r="C41" s="226" t="s">
        <v>841</v>
      </c>
      <c r="D41" s="227">
        <v>1</v>
      </c>
      <c r="E41" s="228">
        <v>2.5312999999999999</v>
      </c>
      <c r="F41" s="228"/>
      <c r="G41" s="228"/>
      <c r="I41" s="230" t="s">
        <v>2027</v>
      </c>
      <c r="J41" s="231"/>
      <c r="K41" s="231"/>
    </row>
    <row r="42" spans="1:11" s="229" customFormat="1" ht="20.25" customHeight="1" outlineLevel="1" x14ac:dyDescent="0.25">
      <c r="A42" s="225" t="s">
        <v>181</v>
      </c>
      <c r="B42" s="226" t="s">
        <v>2042</v>
      </c>
      <c r="C42" s="226" t="s">
        <v>842</v>
      </c>
      <c r="D42" s="227">
        <v>1</v>
      </c>
      <c r="E42" s="228">
        <v>2.9192999999999998</v>
      </c>
      <c r="F42" s="228"/>
      <c r="G42" s="228"/>
      <c r="I42" s="230" t="s">
        <v>2027</v>
      </c>
      <c r="J42" s="231"/>
      <c r="K42" s="231"/>
    </row>
    <row r="43" spans="1:11" s="229" customFormat="1" ht="20.25" customHeight="1" outlineLevel="1" x14ac:dyDescent="0.25">
      <c r="A43" s="225" t="s">
        <v>191</v>
      </c>
      <c r="B43" s="226" t="s">
        <v>2043</v>
      </c>
      <c r="C43" s="226" t="s">
        <v>845</v>
      </c>
      <c r="D43" s="227">
        <v>1</v>
      </c>
      <c r="E43" s="228">
        <v>3.2705000000000002</v>
      </c>
      <c r="F43" s="228"/>
      <c r="G43" s="228"/>
      <c r="I43" s="230" t="s">
        <v>2027</v>
      </c>
      <c r="J43" s="231"/>
      <c r="K43" s="231"/>
    </row>
    <row r="44" spans="1:11" s="229" customFormat="1" ht="20.25" customHeight="1" outlineLevel="1" x14ac:dyDescent="0.25">
      <c r="A44" s="225" t="s">
        <v>182</v>
      </c>
      <c r="B44" s="226" t="s">
        <v>2044</v>
      </c>
      <c r="C44" s="226" t="s">
        <v>846</v>
      </c>
      <c r="D44" s="227">
        <v>1</v>
      </c>
      <c r="E44" s="228">
        <v>2.6111</v>
      </c>
      <c r="F44" s="228"/>
      <c r="G44" s="228"/>
      <c r="I44" s="230" t="s">
        <v>2027</v>
      </c>
      <c r="J44" s="231"/>
      <c r="K44" s="231"/>
    </row>
    <row r="45" spans="1:11" s="229" customFormat="1" ht="20.25" customHeight="1" outlineLevel="1" x14ac:dyDescent="0.25">
      <c r="A45" s="225" t="s">
        <v>245</v>
      </c>
      <c r="B45" s="226" t="s">
        <v>2045</v>
      </c>
      <c r="C45" s="226" t="s">
        <v>848</v>
      </c>
      <c r="D45" s="227">
        <v>1</v>
      </c>
      <c r="E45" s="228">
        <v>2.4653999999999998</v>
      </c>
      <c r="F45" s="228"/>
      <c r="G45" s="228"/>
      <c r="I45" s="230" t="s">
        <v>2027</v>
      </c>
      <c r="J45" s="231"/>
      <c r="K45" s="231"/>
    </row>
    <row r="46" spans="1:11" s="229" customFormat="1" ht="20.25" customHeight="1" outlineLevel="1" x14ac:dyDescent="0.25">
      <c r="A46" s="225" t="s">
        <v>246</v>
      </c>
      <c r="B46" s="226" t="s">
        <v>2046</v>
      </c>
      <c r="C46" s="226" t="s">
        <v>853</v>
      </c>
      <c r="D46" s="227">
        <v>5</v>
      </c>
      <c r="E46" s="228">
        <v>7.2148000000000003</v>
      </c>
      <c r="F46" s="228"/>
      <c r="G46" s="228"/>
      <c r="I46" s="230" t="s">
        <v>2027</v>
      </c>
      <c r="J46" s="231"/>
      <c r="K46" s="231"/>
    </row>
    <row r="47" spans="1:11" s="229" customFormat="1" ht="20.25" customHeight="1" outlineLevel="1" x14ac:dyDescent="0.25">
      <c r="A47" s="225" t="s">
        <v>221</v>
      </c>
      <c r="B47" s="226" t="s">
        <v>2047</v>
      </c>
      <c r="C47" s="226" t="s">
        <v>850</v>
      </c>
      <c r="D47" s="227">
        <v>1</v>
      </c>
      <c r="E47" s="228">
        <v>1.9555</v>
      </c>
      <c r="F47" s="228"/>
      <c r="G47" s="228"/>
      <c r="I47" s="230" t="s">
        <v>2027</v>
      </c>
      <c r="J47" s="231"/>
      <c r="K47" s="231"/>
    </row>
    <row r="48" spans="1:11" s="229" customFormat="1" ht="20.25" customHeight="1" outlineLevel="1" x14ac:dyDescent="0.25">
      <c r="A48" s="225" t="s">
        <v>247</v>
      </c>
      <c r="B48" s="226" t="s">
        <v>2048</v>
      </c>
      <c r="C48" s="226" t="s">
        <v>852</v>
      </c>
      <c r="D48" s="227">
        <v>1</v>
      </c>
      <c r="E48" s="228">
        <v>1.6022000000000001</v>
      </c>
      <c r="F48" s="228"/>
      <c r="G48" s="228"/>
      <c r="I48" s="230" t="s">
        <v>2027</v>
      </c>
      <c r="J48" s="231"/>
      <c r="K48" s="231"/>
    </row>
    <row r="49" spans="1:11" s="229" customFormat="1" ht="20.25" customHeight="1" outlineLevel="1" x14ac:dyDescent="0.25">
      <c r="A49" s="225" t="s">
        <v>211</v>
      </c>
      <c r="B49" s="226" t="s">
        <v>2049</v>
      </c>
      <c r="C49" s="226" t="s">
        <v>854</v>
      </c>
      <c r="D49" s="227">
        <v>1</v>
      </c>
      <c r="E49" s="228">
        <v>2.4430000000000001</v>
      </c>
      <c r="F49" s="228"/>
      <c r="G49" s="228"/>
      <c r="I49" s="230" t="s">
        <v>2027</v>
      </c>
      <c r="J49" s="231"/>
      <c r="K49" s="231"/>
    </row>
    <row r="50" spans="1:11" s="229" customFormat="1" ht="20.25" customHeight="1" outlineLevel="1" x14ac:dyDescent="0.25">
      <c r="A50" s="225" t="s">
        <v>183</v>
      </c>
      <c r="B50" s="226" t="s">
        <v>2050</v>
      </c>
      <c r="C50" s="226" t="s">
        <v>855</v>
      </c>
      <c r="D50" s="227">
        <v>2</v>
      </c>
      <c r="E50" s="228">
        <v>9.7089999999999996</v>
      </c>
      <c r="F50" s="228"/>
      <c r="G50" s="228"/>
      <c r="I50" s="230" t="s">
        <v>2027</v>
      </c>
      <c r="J50" s="231"/>
      <c r="K50" s="231"/>
    </row>
    <row r="51" spans="1:11" s="229" customFormat="1" ht="20.25" customHeight="1" outlineLevel="1" x14ac:dyDescent="0.25">
      <c r="A51" s="225" t="s">
        <v>292</v>
      </c>
      <c r="B51" s="226" t="s">
        <v>2051</v>
      </c>
      <c r="C51" s="226" t="s">
        <v>856</v>
      </c>
      <c r="D51" s="227">
        <v>1</v>
      </c>
      <c r="E51" s="228">
        <v>1.9412</v>
      </c>
      <c r="F51" s="228"/>
      <c r="G51" s="228"/>
      <c r="I51" s="230" t="s">
        <v>2027</v>
      </c>
      <c r="J51" s="231"/>
      <c r="K51" s="231"/>
    </row>
    <row r="52" spans="1:11" s="229" customFormat="1" ht="20.25" customHeight="1" outlineLevel="1" x14ac:dyDescent="0.25">
      <c r="A52" s="225" t="s">
        <v>184</v>
      </c>
      <c r="B52" s="226" t="s">
        <v>2052</v>
      </c>
      <c r="C52" s="226" t="s">
        <v>857</v>
      </c>
      <c r="D52" s="227">
        <v>2</v>
      </c>
      <c r="E52" s="228">
        <v>9.7156000000000002</v>
      </c>
      <c r="F52" s="228"/>
      <c r="G52" s="228"/>
      <c r="I52" s="230" t="s">
        <v>2027</v>
      </c>
      <c r="J52" s="231"/>
      <c r="K52" s="231"/>
    </row>
    <row r="53" spans="1:11" s="229" customFormat="1" ht="20.25" customHeight="1" outlineLevel="1" x14ac:dyDescent="0.25">
      <c r="A53" s="225" t="s">
        <v>234</v>
      </c>
      <c r="B53" s="226" t="s">
        <v>2053</v>
      </c>
      <c r="C53" s="226" t="s">
        <v>858</v>
      </c>
      <c r="D53" s="227">
        <v>5</v>
      </c>
      <c r="E53" s="228">
        <v>8.2134999999999998</v>
      </c>
      <c r="F53" s="228"/>
      <c r="G53" s="228"/>
      <c r="I53" s="230" t="s">
        <v>2027</v>
      </c>
      <c r="J53" s="231"/>
      <c r="K53" s="231"/>
    </row>
    <row r="54" spans="1:11" s="229" customFormat="1" ht="20.25" customHeight="1" outlineLevel="1" x14ac:dyDescent="0.25">
      <c r="A54" s="225" t="s">
        <v>235</v>
      </c>
      <c r="B54" s="226" t="s">
        <v>2054</v>
      </c>
      <c r="C54" s="226" t="s">
        <v>859</v>
      </c>
      <c r="D54" s="227">
        <v>5</v>
      </c>
      <c r="E54" s="228">
        <v>7.9687000000000001</v>
      </c>
      <c r="F54" s="228"/>
      <c r="G54" s="228"/>
      <c r="I54" s="230" t="s">
        <v>2027</v>
      </c>
      <c r="J54" s="231"/>
      <c r="K54" s="231"/>
    </row>
    <row r="55" spans="1:11" s="229" customFormat="1" ht="20.25" customHeight="1" outlineLevel="1" x14ac:dyDescent="0.25">
      <c r="A55" s="225" t="s">
        <v>236</v>
      </c>
      <c r="B55" s="226" t="s">
        <v>2055</v>
      </c>
      <c r="C55" s="226" t="s">
        <v>860</v>
      </c>
      <c r="D55" s="227">
        <v>5</v>
      </c>
      <c r="E55" s="228">
        <v>7.4080000000000004</v>
      </c>
      <c r="F55" s="228"/>
      <c r="G55" s="228"/>
      <c r="I55" s="230" t="s">
        <v>2027</v>
      </c>
      <c r="J55" s="231"/>
      <c r="K55" s="231"/>
    </row>
    <row r="56" spans="1:11" s="229" customFormat="1" ht="20.25" customHeight="1" outlineLevel="1" x14ac:dyDescent="0.25">
      <c r="A56" s="225" t="s">
        <v>237</v>
      </c>
      <c r="B56" s="226" t="s">
        <v>2056</v>
      </c>
      <c r="C56" s="226" t="s">
        <v>861</v>
      </c>
      <c r="D56" s="227">
        <v>5</v>
      </c>
      <c r="E56" s="228">
        <v>9.0731999999999999</v>
      </c>
      <c r="F56" s="228"/>
      <c r="G56" s="228"/>
      <c r="I56" s="230" t="s">
        <v>2027</v>
      </c>
      <c r="J56" s="231"/>
      <c r="K56" s="231"/>
    </row>
    <row r="57" spans="1:11" s="229" customFormat="1" ht="20.25" customHeight="1" outlineLevel="1" x14ac:dyDescent="0.25">
      <c r="A57" s="225" t="s">
        <v>238</v>
      </c>
      <c r="B57" s="226" t="s">
        <v>2057</v>
      </c>
      <c r="C57" s="226" t="s">
        <v>862</v>
      </c>
      <c r="D57" s="227">
        <v>5</v>
      </c>
      <c r="E57" s="228">
        <v>7.4027000000000003</v>
      </c>
      <c r="F57" s="228"/>
      <c r="G57" s="228"/>
      <c r="I57" s="230" t="s">
        <v>2027</v>
      </c>
      <c r="J57" s="231"/>
      <c r="K57" s="231"/>
    </row>
    <row r="58" spans="1:11" s="229" customFormat="1" ht="20.25" customHeight="1" outlineLevel="1" x14ac:dyDescent="0.25">
      <c r="A58" s="225" t="s">
        <v>251</v>
      </c>
      <c r="B58" s="226" t="s">
        <v>2058</v>
      </c>
      <c r="C58" s="226" t="s">
        <v>863</v>
      </c>
      <c r="D58" s="227">
        <v>1</v>
      </c>
      <c r="E58" s="228">
        <v>2.6173999999999999</v>
      </c>
      <c r="F58" s="228"/>
      <c r="G58" s="228"/>
      <c r="I58" s="230" t="s">
        <v>2027</v>
      </c>
      <c r="J58" s="231"/>
      <c r="K58" s="231"/>
    </row>
    <row r="59" spans="1:11" s="229" customFormat="1" ht="20.25" customHeight="1" outlineLevel="1" x14ac:dyDescent="0.25">
      <c r="A59" s="225" t="s">
        <v>252</v>
      </c>
      <c r="B59" s="226" t="s">
        <v>2059</v>
      </c>
      <c r="C59" s="226" t="s">
        <v>864</v>
      </c>
      <c r="D59" s="227">
        <v>1</v>
      </c>
      <c r="E59" s="228">
        <v>1.7788999999999999</v>
      </c>
      <c r="F59" s="228"/>
      <c r="G59" s="228"/>
      <c r="I59" s="230" t="s">
        <v>2027</v>
      </c>
      <c r="J59" s="231"/>
      <c r="K59" s="231"/>
    </row>
    <row r="60" spans="1:11" s="229" customFormat="1" ht="20.25" customHeight="1" outlineLevel="1" x14ac:dyDescent="0.25">
      <c r="A60" s="225" t="s">
        <v>186</v>
      </c>
      <c r="B60" s="226" t="s">
        <v>2060</v>
      </c>
      <c r="C60" s="226" t="s">
        <v>865</v>
      </c>
      <c r="D60" s="227">
        <v>1</v>
      </c>
      <c r="E60" s="228">
        <v>2.5038</v>
      </c>
      <c r="F60" s="228"/>
      <c r="G60" s="228"/>
      <c r="I60" s="230" t="s">
        <v>2027</v>
      </c>
      <c r="J60" s="231"/>
      <c r="K60" s="231"/>
    </row>
    <row r="61" spans="1:11" s="229" customFormat="1" ht="20.25" customHeight="1" outlineLevel="1" x14ac:dyDescent="0.25">
      <c r="A61" s="225" t="s">
        <v>253</v>
      </c>
      <c r="B61" s="226" t="s">
        <v>1391</v>
      </c>
      <c r="C61" s="226" t="s">
        <v>894</v>
      </c>
      <c r="D61" s="227">
        <v>1</v>
      </c>
      <c r="E61" s="228">
        <v>2.0733999999999999</v>
      </c>
      <c r="F61" s="228"/>
      <c r="G61" s="228"/>
      <c r="I61" s="230" t="s">
        <v>2027</v>
      </c>
      <c r="J61" s="231"/>
      <c r="K61" s="231"/>
    </row>
    <row r="62" spans="1:11" s="229" customFormat="1" ht="20.25" customHeight="1" outlineLevel="1" x14ac:dyDescent="0.25">
      <c r="A62" s="225" t="s">
        <v>188</v>
      </c>
      <c r="B62" s="226" t="s">
        <v>1392</v>
      </c>
      <c r="C62" s="226" t="s">
        <v>895</v>
      </c>
      <c r="D62" s="227">
        <v>2</v>
      </c>
      <c r="E62" s="228">
        <v>3.2105000000000001</v>
      </c>
      <c r="F62" s="228"/>
      <c r="G62" s="228"/>
      <c r="I62" s="230" t="s">
        <v>2027</v>
      </c>
      <c r="J62" s="231"/>
      <c r="K62" s="231"/>
    </row>
    <row r="63" spans="1:11" s="229" customFormat="1" ht="20.25" customHeight="1" outlineLevel="1" x14ac:dyDescent="0.25">
      <c r="A63" s="225" t="s">
        <v>239</v>
      </c>
      <c r="B63" s="226" t="s">
        <v>1393</v>
      </c>
      <c r="C63" s="226" t="s">
        <v>896</v>
      </c>
      <c r="D63" s="227">
        <v>1</v>
      </c>
      <c r="E63" s="228">
        <v>2.9811000000000001</v>
      </c>
      <c r="F63" s="228"/>
      <c r="G63" s="228"/>
      <c r="I63" s="230" t="s">
        <v>2027</v>
      </c>
      <c r="J63" s="231"/>
      <c r="K63" s="231"/>
    </row>
    <row r="64" spans="1:11" s="229" customFormat="1" ht="20.25" customHeight="1" outlineLevel="1" x14ac:dyDescent="0.25">
      <c r="A64" s="225" t="s">
        <v>240</v>
      </c>
      <c r="B64" s="226" t="s">
        <v>1394</v>
      </c>
      <c r="C64" s="226" t="s">
        <v>898</v>
      </c>
      <c r="D64" s="227">
        <v>1</v>
      </c>
      <c r="E64" s="228">
        <v>2.5274999999999999</v>
      </c>
      <c r="F64" s="228"/>
      <c r="G64" s="228"/>
      <c r="I64" s="230" t="s">
        <v>2027</v>
      </c>
      <c r="J64" s="231"/>
      <c r="K64" s="231"/>
    </row>
    <row r="65" spans="1:11" s="229" customFormat="1" ht="20.25" customHeight="1" outlineLevel="1" x14ac:dyDescent="0.25">
      <c r="A65" s="225" t="s">
        <v>321</v>
      </c>
      <c r="B65" s="226" t="s">
        <v>1395</v>
      </c>
      <c r="C65" s="226" t="s">
        <v>899</v>
      </c>
      <c r="D65" s="227">
        <v>2</v>
      </c>
      <c r="E65" s="228">
        <v>8.5503999999999998</v>
      </c>
      <c r="F65" s="228"/>
      <c r="G65" s="228"/>
      <c r="I65" s="230" t="s">
        <v>2027</v>
      </c>
      <c r="J65" s="231"/>
      <c r="K65" s="231"/>
    </row>
    <row r="66" spans="1:11" s="229" customFormat="1" ht="20.25" customHeight="1" outlineLevel="1" x14ac:dyDescent="0.25">
      <c r="A66" s="225" t="s">
        <v>255</v>
      </c>
      <c r="B66" s="226" t="s">
        <v>1396</v>
      </c>
      <c r="C66" s="226" t="s">
        <v>900</v>
      </c>
      <c r="D66" s="227">
        <v>2</v>
      </c>
      <c r="E66" s="228">
        <v>9.8684999999999992</v>
      </c>
      <c r="F66" s="228"/>
      <c r="G66" s="228"/>
      <c r="I66" s="230" t="s">
        <v>2027</v>
      </c>
      <c r="J66" s="231"/>
      <c r="K66" s="231"/>
    </row>
    <row r="67" spans="1:11" s="229" customFormat="1" ht="20.25" customHeight="1" outlineLevel="1" x14ac:dyDescent="0.25">
      <c r="A67" s="225" t="s">
        <v>303</v>
      </c>
      <c r="B67" s="226" t="s">
        <v>1397</v>
      </c>
      <c r="C67" s="226" t="s">
        <v>901</v>
      </c>
      <c r="D67" s="227">
        <v>1</v>
      </c>
      <c r="E67" s="228">
        <v>2.2831999999999999</v>
      </c>
      <c r="F67" s="228"/>
      <c r="G67" s="228"/>
      <c r="I67" s="230" t="s">
        <v>2027</v>
      </c>
      <c r="J67" s="231"/>
      <c r="K67" s="231"/>
    </row>
    <row r="68" spans="1:11" s="229" customFormat="1" ht="20.25" customHeight="1" outlineLevel="1" x14ac:dyDescent="0.25">
      <c r="A68" s="225" t="s">
        <v>256</v>
      </c>
      <c r="B68" s="226" t="s">
        <v>1398</v>
      </c>
      <c r="C68" s="226" t="s">
        <v>902</v>
      </c>
      <c r="D68" s="227">
        <v>1</v>
      </c>
      <c r="E68" s="228">
        <v>1.7896000000000001</v>
      </c>
      <c r="F68" s="228"/>
      <c r="G68" s="228"/>
      <c r="I68" s="230" t="s">
        <v>2027</v>
      </c>
      <c r="J68" s="231"/>
      <c r="K68" s="231"/>
    </row>
    <row r="69" spans="1:11" s="229" customFormat="1" ht="20.25" customHeight="1" outlineLevel="1" x14ac:dyDescent="0.25">
      <c r="A69" s="225" t="s">
        <v>323</v>
      </c>
      <c r="B69" s="226" t="s">
        <v>1399</v>
      </c>
      <c r="C69" s="226" t="s">
        <v>904</v>
      </c>
      <c r="D69" s="227">
        <v>2</v>
      </c>
      <c r="E69" s="228">
        <v>9.9928000000000008</v>
      </c>
      <c r="F69" s="228"/>
      <c r="G69" s="228"/>
      <c r="I69" s="230" t="s">
        <v>2027</v>
      </c>
      <c r="J69" s="231"/>
      <c r="K69" s="231"/>
    </row>
    <row r="70" spans="1:11" s="229" customFormat="1" ht="20.25" customHeight="1" outlineLevel="1" x14ac:dyDescent="0.25">
      <c r="A70" s="225" t="s">
        <v>324</v>
      </c>
      <c r="B70" s="226" t="s">
        <v>2061</v>
      </c>
      <c r="C70" s="226" t="s">
        <v>905</v>
      </c>
      <c r="D70" s="227">
        <v>5</v>
      </c>
      <c r="E70" s="228">
        <v>6.9843000000000002</v>
      </c>
      <c r="F70" s="228"/>
      <c r="G70" s="228">
        <v>5.9835000000000003</v>
      </c>
      <c r="I70" s="230" t="s">
        <v>2027</v>
      </c>
      <c r="J70" s="231"/>
      <c r="K70" s="231"/>
    </row>
    <row r="71" spans="1:11" s="229" customFormat="1" ht="20.25" customHeight="1" outlineLevel="1" x14ac:dyDescent="0.25">
      <c r="A71" s="225" t="s">
        <v>378</v>
      </c>
      <c r="B71" s="226" t="s">
        <v>2062</v>
      </c>
      <c r="C71" s="226" t="s">
        <v>906</v>
      </c>
      <c r="D71" s="227">
        <v>1</v>
      </c>
      <c r="E71" s="228">
        <v>2.0935000000000001</v>
      </c>
      <c r="F71" s="228"/>
      <c r="G71" s="228"/>
      <c r="I71" s="230" t="s">
        <v>2027</v>
      </c>
      <c r="J71" s="231"/>
      <c r="K71" s="231"/>
    </row>
    <row r="72" spans="1:11" s="229" customFormat="1" ht="20.25" customHeight="1" outlineLevel="1" x14ac:dyDescent="0.25">
      <c r="A72" s="225" t="s">
        <v>379</v>
      </c>
      <c r="B72" s="226" t="s">
        <v>2063</v>
      </c>
      <c r="C72" s="226" t="s">
        <v>907</v>
      </c>
      <c r="D72" s="227">
        <v>1</v>
      </c>
      <c r="E72" s="228">
        <v>2.0983000000000001</v>
      </c>
      <c r="F72" s="228"/>
      <c r="G72" s="228"/>
      <c r="I72" s="230" t="s">
        <v>2027</v>
      </c>
      <c r="J72" s="231"/>
      <c r="K72" s="231"/>
    </row>
    <row r="73" spans="1:11" s="229" customFormat="1" ht="20.25" customHeight="1" outlineLevel="1" x14ac:dyDescent="0.25">
      <c r="A73" s="225" t="s">
        <v>380</v>
      </c>
      <c r="B73" s="226" t="s">
        <v>2064</v>
      </c>
      <c r="C73" s="226" t="s">
        <v>908</v>
      </c>
      <c r="D73" s="227">
        <v>5</v>
      </c>
      <c r="E73" s="228">
        <v>8.1954999999999991</v>
      </c>
      <c r="F73" s="228"/>
      <c r="G73" s="228"/>
      <c r="I73" s="230" t="s">
        <v>2027</v>
      </c>
      <c r="J73" s="231"/>
      <c r="K73" s="231"/>
    </row>
    <row r="74" spans="1:11" s="229" customFormat="1" ht="20.25" customHeight="1" outlineLevel="1" x14ac:dyDescent="0.25">
      <c r="A74" s="225" t="s">
        <v>381</v>
      </c>
      <c r="B74" s="226" t="s">
        <v>2065</v>
      </c>
      <c r="C74" s="226" t="s">
        <v>911</v>
      </c>
      <c r="D74" s="227">
        <v>1</v>
      </c>
      <c r="E74" s="228">
        <v>1.9138999999999999</v>
      </c>
      <c r="F74" s="228"/>
      <c r="G74" s="228"/>
      <c r="I74" s="230" t="s">
        <v>2027</v>
      </c>
      <c r="J74" s="231"/>
      <c r="K74" s="231"/>
    </row>
    <row r="75" spans="1:11" s="229" customFormat="1" ht="20.25" customHeight="1" outlineLevel="1" x14ac:dyDescent="0.25">
      <c r="A75" s="225" t="s">
        <v>304</v>
      </c>
      <c r="B75" s="226" t="s">
        <v>2066</v>
      </c>
      <c r="C75" s="226" t="s">
        <v>912</v>
      </c>
      <c r="D75" s="227">
        <v>1</v>
      </c>
      <c r="E75" s="228">
        <v>1.8169</v>
      </c>
      <c r="F75" s="228"/>
      <c r="G75" s="228"/>
      <c r="I75" s="230" t="s">
        <v>2027</v>
      </c>
      <c r="J75" s="231"/>
      <c r="K75" s="231"/>
    </row>
    <row r="76" spans="1:11" s="229" customFormat="1" ht="20.25" customHeight="1" outlineLevel="1" x14ac:dyDescent="0.25">
      <c r="A76" s="225" t="s">
        <v>382</v>
      </c>
      <c r="B76" s="226" t="s">
        <v>2067</v>
      </c>
      <c r="C76" s="226" t="s">
        <v>913</v>
      </c>
      <c r="D76" s="227">
        <v>1</v>
      </c>
      <c r="E76" s="228">
        <v>1.9348000000000001</v>
      </c>
      <c r="F76" s="228"/>
      <c r="G76" s="228"/>
      <c r="I76" s="230" t="s">
        <v>2027</v>
      </c>
      <c r="J76" s="231"/>
      <c r="K76" s="231"/>
    </row>
    <row r="77" spans="1:11" s="229" customFormat="1" ht="20.25" customHeight="1" outlineLevel="1" x14ac:dyDescent="0.25">
      <c r="A77" s="225" t="s">
        <v>383</v>
      </c>
      <c r="B77" s="226" t="s">
        <v>2068</v>
      </c>
      <c r="C77" s="226" t="s">
        <v>914</v>
      </c>
      <c r="D77" s="227">
        <v>1</v>
      </c>
      <c r="E77" s="228">
        <v>2.2383999999999999</v>
      </c>
      <c r="F77" s="228"/>
      <c r="G77" s="228"/>
      <c r="I77" s="230" t="s">
        <v>2027</v>
      </c>
      <c r="J77" s="231"/>
      <c r="K77" s="231"/>
    </row>
    <row r="78" spans="1:11" s="229" customFormat="1" ht="20.25" customHeight="1" outlineLevel="1" x14ac:dyDescent="0.25">
      <c r="A78" s="225" t="s">
        <v>384</v>
      </c>
      <c r="B78" s="226" t="s">
        <v>2069</v>
      </c>
      <c r="C78" s="226" t="s">
        <v>915</v>
      </c>
      <c r="D78" s="227">
        <v>1</v>
      </c>
      <c r="E78" s="228">
        <v>1.7558</v>
      </c>
      <c r="F78" s="228"/>
      <c r="G78" s="228"/>
      <c r="I78" s="230" t="s">
        <v>2027</v>
      </c>
      <c r="J78" s="231"/>
      <c r="K78" s="231"/>
    </row>
    <row r="79" spans="1:11" s="229" customFormat="1" ht="24" customHeight="1" outlineLevel="1" x14ac:dyDescent="0.25">
      <c r="A79" s="225" t="s">
        <v>305</v>
      </c>
      <c r="B79" s="226" t="s">
        <v>2070</v>
      </c>
      <c r="C79" s="226" t="s">
        <v>916</v>
      </c>
      <c r="D79" s="227">
        <v>1</v>
      </c>
      <c r="E79" s="228">
        <v>1.6235999999999999</v>
      </c>
      <c r="F79" s="228"/>
      <c r="G79" s="228"/>
      <c r="I79" s="230" t="s">
        <v>2027</v>
      </c>
      <c r="J79" s="231"/>
      <c r="K79" s="231"/>
    </row>
    <row r="80" spans="1:11" s="229" customFormat="1" ht="26.25" customHeight="1" outlineLevel="1" x14ac:dyDescent="0.25">
      <c r="A80" s="225" t="s">
        <v>258</v>
      </c>
      <c r="B80" s="226" t="s">
        <v>2071</v>
      </c>
      <c r="C80" s="226" t="s">
        <v>919</v>
      </c>
      <c r="D80" s="227">
        <v>14</v>
      </c>
      <c r="E80" s="228">
        <v>8.5169999999999995</v>
      </c>
      <c r="F80" s="228">
        <v>10.1807</v>
      </c>
      <c r="G80" s="228"/>
      <c r="I80" s="230" t="s">
        <v>2027</v>
      </c>
      <c r="J80" s="231"/>
      <c r="K80" s="231"/>
    </row>
    <row r="81" spans="1:11" s="229" customFormat="1" ht="20.25" customHeight="1" outlineLevel="1" x14ac:dyDescent="0.25">
      <c r="A81" s="225" t="s">
        <v>385</v>
      </c>
      <c r="B81" s="226" t="s">
        <v>2072</v>
      </c>
      <c r="C81" s="226" t="s">
        <v>917</v>
      </c>
      <c r="D81" s="227">
        <v>1</v>
      </c>
      <c r="E81" s="228">
        <v>2.2774999999999999</v>
      </c>
      <c r="F81" s="228"/>
      <c r="G81" s="228"/>
      <c r="I81" s="230" t="s">
        <v>2027</v>
      </c>
      <c r="J81" s="231"/>
      <c r="K81" s="231"/>
    </row>
    <row r="82" spans="1:11" s="229" customFormat="1" ht="20.25" customHeight="1" outlineLevel="1" x14ac:dyDescent="0.25">
      <c r="A82" s="225" t="s">
        <v>386</v>
      </c>
      <c r="B82" s="226" t="s">
        <v>2073</v>
      </c>
      <c r="C82" s="226" t="s">
        <v>918</v>
      </c>
      <c r="D82" s="227">
        <v>5</v>
      </c>
      <c r="E82" s="228">
        <v>8.7834000000000003</v>
      </c>
      <c r="F82" s="228"/>
      <c r="G82" s="228">
        <v>7.6314000000000002</v>
      </c>
      <c r="I82" s="230" t="s">
        <v>2027</v>
      </c>
      <c r="J82" s="231"/>
      <c r="K82" s="231"/>
    </row>
    <row r="83" spans="1:11" s="229" customFormat="1" ht="20.25" customHeight="1" outlineLevel="1" x14ac:dyDescent="0.25">
      <c r="A83" s="225" t="s">
        <v>306</v>
      </c>
      <c r="B83" s="226" t="s">
        <v>2074</v>
      </c>
      <c r="C83" s="226" t="s">
        <v>926</v>
      </c>
      <c r="D83" s="227">
        <v>1</v>
      </c>
      <c r="E83" s="228">
        <v>3.0196999999999998</v>
      </c>
      <c r="F83" s="228"/>
      <c r="G83" s="228"/>
      <c r="I83" s="230" t="s">
        <v>2027</v>
      </c>
      <c r="J83" s="231"/>
      <c r="K83" s="231"/>
    </row>
    <row r="84" spans="1:11" s="229" customFormat="1" ht="20.25" customHeight="1" outlineLevel="1" x14ac:dyDescent="0.25">
      <c r="A84" s="225" t="s">
        <v>192</v>
      </c>
      <c r="B84" s="226" t="s">
        <v>1415</v>
      </c>
      <c r="C84" s="226" t="s">
        <v>927</v>
      </c>
      <c r="D84" s="227">
        <v>9</v>
      </c>
      <c r="E84" s="228">
        <v>8.5030999999999999</v>
      </c>
      <c r="F84" s="228">
        <v>11.0589</v>
      </c>
      <c r="G84" s="228"/>
      <c r="I84" s="230" t="s">
        <v>2027</v>
      </c>
      <c r="J84" s="231"/>
      <c r="K84" s="231"/>
    </row>
    <row r="85" spans="1:11" s="229" customFormat="1" ht="20.25" customHeight="1" outlineLevel="1" x14ac:dyDescent="0.25">
      <c r="A85" s="225" t="s">
        <v>387</v>
      </c>
      <c r="B85" s="226" t="s">
        <v>1416</v>
      </c>
      <c r="C85" s="226" t="s">
        <v>928</v>
      </c>
      <c r="D85" s="227">
        <v>1</v>
      </c>
      <c r="E85" s="228">
        <v>3.0209000000000001</v>
      </c>
      <c r="F85" s="228"/>
      <c r="G85" s="228"/>
      <c r="I85" s="230" t="s">
        <v>2027</v>
      </c>
      <c r="J85" s="231"/>
      <c r="K85" s="231"/>
    </row>
    <row r="86" spans="1:11" s="229" customFormat="1" ht="20.25" customHeight="1" outlineLevel="1" x14ac:dyDescent="0.25">
      <c r="A86" s="225" t="s">
        <v>193</v>
      </c>
      <c r="B86" s="226" t="s">
        <v>1417</v>
      </c>
      <c r="C86" s="226" t="s">
        <v>929</v>
      </c>
      <c r="D86" s="227">
        <v>9</v>
      </c>
      <c r="E86" s="228">
        <v>8.1739999999999995</v>
      </c>
      <c r="F86" s="228">
        <v>11.476699999999999</v>
      </c>
      <c r="G86" s="228"/>
      <c r="I86" s="230" t="s">
        <v>2027</v>
      </c>
      <c r="J86" s="231"/>
      <c r="K86" s="231"/>
    </row>
    <row r="87" spans="1:11" s="229" customFormat="1" ht="20.25" customHeight="1" outlineLevel="1" x14ac:dyDescent="0.25">
      <c r="A87" s="225" t="s">
        <v>307</v>
      </c>
      <c r="B87" s="226" t="s">
        <v>1418</v>
      </c>
      <c r="C87" s="226" t="s">
        <v>930</v>
      </c>
      <c r="D87" s="227">
        <v>9</v>
      </c>
      <c r="E87" s="228">
        <v>8.0531000000000006</v>
      </c>
      <c r="F87" s="228">
        <v>9.7645</v>
      </c>
      <c r="G87" s="228"/>
      <c r="I87" s="230" t="s">
        <v>2027</v>
      </c>
      <c r="J87" s="231"/>
      <c r="K87" s="231"/>
    </row>
    <row r="88" spans="1:11" s="229" customFormat="1" ht="20.25" customHeight="1" outlineLevel="1" x14ac:dyDescent="0.25">
      <c r="A88" s="225" t="s">
        <v>388</v>
      </c>
      <c r="B88" s="226" t="s">
        <v>1419</v>
      </c>
      <c r="C88" s="226" t="s">
        <v>931</v>
      </c>
      <c r="D88" s="227">
        <v>9</v>
      </c>
      <c r="E88" s="228">
        <v>8.2630999999999997</v>
      </c>
      <c r="F88" s="228">
        <v>10.478199999999999</v>
      </c>
      <c r="G88" s="228"/>
      <c r="I88" s="230" t="s">
        <v>2027</v>
      </c>
      <c r="J88" s="231"/>
      <c r="K88" s="231"/>
    </row>
    <row r="89" spans="1:11" s="229" customFormat="1" ht="20.25" customHeight="1" outlineLevel="1" x14ac:dyDescent="0.25">
      <c r="A89" s="225" t="s">
        <v>334</v>
      </c>
      <c r="B89" s="226" t="s">
        <v>1420</v>
      </c>
      <c r="C89" s="226" t="s">
        <v>932</v>
      </c>
      <c r="D89" s="227">
        <v>4</v>
      </c>
      <c r="E89" s="228">
        <v>9.3864000000000001</v>
      </c>
      <c r="F89" s="228"/>
      <c r="G89" s="228"/>
      <c r="I89" s="230" t="s">
        <v>2027</v>
      </c>
      <c r="J89" s="231"/>
      <c r="K89" s="231"/>
    </row>
    <row r="90" spans="1:11" s="229" customFormat="1" ht="20.25" customHeight="1" outlineLevel="1" x14ac:dyDescent="0.25">
      <c r="A90" s="225" t="s">
        <v>389</v>
      </c>
      <c r="B90" s="226" t="s">
        <v>1421</v>
      </c>
      <c r="C90" s="226" t="s">
        <v>933</v>
      </c>
      <c r="D90" s="227">
        <v>2</v>
      </c>
      <c r="E90" s="228">
        <v>9.7058999999999997</v>
      </c>
      <c r="F90" s="228"/>
      <c r="G90" s="228"/>
      <c r="I90" s="230" t="s">
        <v>2027</v>
      </c>
      <c r="J90" s="231"/>
      <c r="K90" s="231"/>
    </row>
    <row r="91" spans="1:11" s="229" customFormat="1" ht="20.25" customHeight="1" outlineLevel="1" x14ac:dyDescent="0.25">
      <c r="A91" s="225" t="s">
        <v>390</v>
      </c>
      <c r="B91" s="226" t="s">
        <v>2075</v>
      </c>
      <c r="C91" s="226" t="s">
        <v>934</v>
      </c>
      <c r="D91" s="227">
        <v>5</v>
      </c>
      <c r="E91" s="228">
        <v>7.5114999999999998</v>
      </c>
      <c r="F91" s="228"/>
      <c r="G91" s="228"/>
      <c r="I91" s="230" t="s">
        <v>2027</v>
      </c>
      <c r="J91" s="231"/>
      <c r="K91" s="231"/>
    </row>
    <row r="92" spans="1:11" s="229" customFormat="1" ht="20.25" customHeight="1" outlineLevel="1" x14ac:dyDescent="0.25">
      <c r="A92" s="225" t="s">
        <v>297</v>
      </c>
      <c r="B92" s="226" t="s">
        <v>2076</v>
      </c>
      <c r="C92" s="226" t="s">
        <v>935</v>
      </c>
      <c r="D92" s="227">
        <v>9</v>
      </c>
      <c r="E92" s="228">
        <v>8.2949999999999999</v>
      </c>
      <c r="F92" s="228">
        <v>10.5418</v>
      </c>
      <c r="G92" s="228">
        <v>6.3540999999999999</v>
      </c>
      <c r="I92" s="230" t="s">
        <v>2027</v>
      </c>
      <c r="J92" s="231"/>
      <c r="K92" s="231"/>
    </row>
    <row r="93" spans="1:11" s="229" customFormat="1" ht="24.75" customHeight="1" outlineLevel="1" x14ac:dyDescent="0.25">
      <c r="A93" s="225" t="s">
        <v>308</v>
      </c>
      <c r="B93" s="226" t="s">
        <v>2077</v>
      </c>
      <c r="C93" s="226" t="s">
        <v>936</v>
      </c>
      <c r="D93" s="227">
        <v>5</v>
      </c>
      <c r="E93" s="228">
        <v>8.5757999999999992</v>
      </c>
      <c r="F93" s="228"/>
      <c r="G93" s="228"/>
      <c r="I93" s="230" t="s">
        <v>2027</v>
      </c>
      <c r="J93" s="231"/>
      <c r="K93" s="231"/>
    </row>
    <row r="94" spans="1:11" s="229" customFormat="1" ht="20.25" customHeight="1" outlineLevel="1" x14ac:dyDescent="0.25">
      <c r="A94" s="225" t="s">
        <v>309</v>
      </c>
      <c r="B94" s="226" t="s">
        <v>2078</v>
      </c>
      <c r="C94" s="226" t="s">
        <v>937</v>
      </c>
      <c r="D94" s="227">
        <v>4</v>
      </c>
      <c r="E94" s="228">
        <v>6.9828999999999999</v>
      </c>
      <c r="F94" s="228"/>
      <c r="G94" s="228">
        <v>5.7102000000000004</v>
      </c>
      <c r="I94" s="230" t="s">
        <v>2027</v>
      </c>
      <c r="J94" s="231"/>
      <c r="K94" s="231"/>
    </row>
    <row r="95" spans="1:11" s="229" customFormat="1" ht="20.25" customHeight="1" outlineLevel="1" x14ac:dyDescent="0.25">
      <c r="A95" s="225" t="s">
        <v>310</v>
      </c>
      <c r="B95" s="226" t="s">
        <v>2079</v>
      </c>
      <c r="C95" s="226" t="s">
        <v>938</v>
      </c>
      <c r="D95" s="227">
        <v>9</v>
      </c>
      <c r="E95" s="228">
        <v>8.1838999999999995</v>
      </c>
      <c r="F95" s="228">
        <v>10.0794</v>
      </c>
      <c r="G95" s="228">
        <v>6.7893999999999997</v>
      </c>
      <c r="I95" s="230" t="s">
        <v>2027</v>
      </c>
      <c r="J95" s="231"/>
      <c r="K95" s="231"/>
    </row>
    <row r="96" spans="1:11" s="229" customFormat="1" ht="20.25" customHeight="1" outlineLevel="1" x14ac:dyDescent="0.25">
      <c r="A96" s="225" t="s">
        <v>311</v>
      </c>
      <c r="B96" s="226" t="s">
        <v>2080</v>
      </c>
      <c r="C96" s="226" t="s">
        <v>939</v>
      </c>
      <c r="D96" s="227">
        <v>5</v>
      </c>
      <c r="E96" s="228">
        <v>8.9234000000000009</v>
      </c>
      <c r="F96" s="228"/>
      <c r="G96" s="228"/>
      <c r="I96" s="230" t="s">
        <v>2027</v>
      </c>
      <c r="J96" s="231"/>
      <c r="K96" s="231"/>
    </row>
    <row r="97" spans="1:11" s="229" customFormat="1" ht="20.25" customHeight="1" outlineLevel="1" x14ac:dyDescent="0.25">
      <c r="A97" s="225" t="s">
        <v>312</v>
      </c>
      <c r="B97" s="226" t="s">
        <v>2081</v>
      </c>
      <c r="C97" s="226" t="s">
        <v>940</v>
      </c>
      <c r="D97" s="227">
        <v>5</v>
      </c>
      <c r="E97" s="228">
        <v>7.6363000000000003</v>
      </c>
      <c r="F97" s="228"/>
      <c r="G97" s="228">
        <v>6.4103000000000003</v>
      </c>
      <c r="I97" s="230" t="s">
        <v>2027</v>
      </c>
      <c r="J97" s="231"/>
      <c r="K97" s="231"/>
    </row>
    <row r="98" spans="1:11" s="229" customFormat="1" ht="20.25" customHeight="1" outlineLevel="1" x14ac:dyDescent="0.25">
      <c r="A98" s="225" t="s">
        <v>391</v>
      </c>
      <c r="B98" s="226" t="s">
        <v>2082</v>
      </c>
      <c r="C98" s="226" t="s">
        <v>941</v>
      </c>
      <c r="D98" s="227">
        <v>5</v>
      </c>
      <c r="E98" s="228">
        <v>7.3338999999999999</v>
      </c>
      <c r="F98" s="228"/>
      <c r="G98" s="228">
        <v>6.4756999999999998</v>
      </c>
      <c r="I98" s="230" t="s">
        <v>2027</v>
      </c>
      <c r="J98" s="231"/>
      <c r="K98" s="231"/>
    </row>
    <row r="99" spans="1:11" s="229" customFormat="1" ht="20.25" customHeight="1" outlineLevel="1" x14ac:dyDescent="0.25">
      <c r="A99" s="225" t="s">
        <v>2083</v>
      </c>
      <c r="B99" s="226" t="s">
        <v>2084</v>
      </c>
      <c r="C99" s="226" t="s">
        <v>942</v>
      </c>
      <c r="D99" s="227">
        <v>5</v>
      </c>
      <c r="E99" s="228">
        <v>7.5251000000000001</v>
      </c>
      <c r="F99" s="228"/>
      <c r="G99" s="228">
        <v>6.5556999999999999</v>
      </c>
      <c r="I99" s="230" t="s">
        <v>2027</v>
      </c>
      <c r="J99" s="231"/>
      <c r="K99" s="231"/>
    </row>
    <row r="100" spans="1:11" s="229" customFormat="1" ht="20.25" customHeight="1" outlineLevel="1" x14ac:dyDescent="0.25">
      <c r="A100" s="225" t="s">
        <v>392</v>
      </c>
      <c r="B100" s="226" t="s">
        <v>2085</v>
      </c>
      <c r="C100" s="226" t="s">
        <v>943</v>
      </c>
      <c r="D100" s="227">
        <v>4</v>
      </c>
      <c r="E100" s="228">
        <v>9.5183</v>
      </c>
      <c r="F100" s="228"/>
      <c r="G100" s="228"/>
      <c r="I100" s="230" t="s">
        <v>2027</v>
      </c>
      <c r="J100" s="231"/>
      <c r="K100" s="231"/>
    </row>
    <row r="101" spans="1:11" s="229" customFormat="1" ht="20.25" customHeight="1" outlineLevel="1" x14ac:dyDescent="0.25">
      <c r="A101" s="225" t="s">
        <v>393</v>
      </c>
      <c r="B101" s="226" t="s">
        <v>2086</v>
      </c>
      <c r="C101" s="226" t="s">
        <v>944</v>
      </c>
      <c r="D101" s="227">
        <v>5</v>
      </c>
      <c r="E101" s="228">
        <v>8.0023</v>
      </c>
      <c r="F101" s="228"/>
      <c r="G101" s="228"/>
      <c r="I101" s="230" t="s">
        <v>2027</v>
      </c>
      <c r="J101" s="231"/>
      <c r="K101" s="231"/>
    </row>
    <row r="102" spans="1:11" s="229" customFormat="1" ht="20.25" customHeight="1" outlineLevel="1" x14ac:dyDescent="0.25">
      <c r="A102" s="225" t="s">
        <v>366</v>
      </c>
      <c r="B102" s="226" t="s">
        <v>2087</v>
      </c>
      <c r="C102" s="226" t="s">
        <v>945</v>
      </c>
      <c r="D102" s="227">
        <v>5</v>
      </c>
      <c r="E102" s="228">
        <v>8.4786000000000001</v>
      </c>
      <c r="F102" s="228"/>
      <c r="G102" s="228"/>
      <c r="I102" s="230" t="s">
        <v>2027</v>
      </c>
      <c r="J102" s="231"/>
      <c r="K102" s="231"/>
    </row>
    <row r="103" spans="1:11" s="229" customFormat="1" ht="20.25" customHeight="1" outlineLevel="1" x14ac:dyDescent="0.25">
      <c r="A103" s="225" t="s">
        <v>394</v>
      </c>
      <c r="B103" s="226" t="s">
        <v>2088</v>
      </c>
      <c r="C103" s="226" t="s">
        <v>946</v>
      </c>
      <c r="D103" s="227">
        <v>5</v>
      </c>
      <c r="E103" s="228">
        <v>8.4250000000000007</v>
      </c>
      <c r="F103" s="228"/>
      <c r="G103" s="228">
        <v>7.2324000000000002</v>
      </c>
      <c r="I103" s="230" t="s">
        <v>2027</v>
      </c>
      <c r="J103" s="231"/>
      <c r="K103" s="231"/>
    </row>
    <row r="104" spans="1:11" s="229" customFormat="1" ht="20.25" customHeight="1" outlineLevel="1" x14ac:dyDescent="0.25">
      <c r="A104" s="225" t="s">
        <v>395</v>
      </c>
      <c r="B104" s="226" t="s">
        <v>2089</v>
      </c>
      <c r="C104" s="226" t="s">
        <v>947</v>
      </c>
      <c r="D104" s="227">
        <v>5</v>
      </c>
      <c r="E104" s="228">
        <v>8.2460000000000004</v>
      </c>
      <c r="F104" s="228"/>
      <c r="G104" s="228">
        <v>7.2737999999999996</v>
      </c>
      <c r="I104" s="230" t="s">
        <v>2027</v>
      </c>
      <c r="J104" s="231"/>
      <c r="K104" s="231"/>
    </row>
    <row r="105" spans="1:11" s="229" customFormat="1" ht="20.25" customHeight="1" outlineLevel="1" x14ac:dyDescent="0.25">
      <c r="A105" s="225" t="s">
        <v>396</v>
      </c>
      <c r="B105" s="226" t="s">
        <v>2090</v>
      </c>
      <c r="C105" s="226" t="s">
        <v>948</v>
      </c>
      <c r="D105" s="227">
        <v>4</v>
      </c>
      <c r="E105" s="228">
        <v>9.4990000000000006</v>
      </c>
      <c r="F105" s="228"/>
      <c r="G105" s="228">
        <v>8.4451999999999998</v>
      </c>
      <c r="I105" s="230" t="s">
        <v>2027</v>
      </c>
      <c r="J105" s="231"/>
      <c r="K105" s="231"/>
    </row>
    <row r="106" spans="1:11" s="229" customFormat="1" ht="20.25" customHeight="1" outlineLevel="1" x14ac:dyDescent="0.25">
      <c r="A106" s="225" t="s">
        <v>367</v>
      </c>
      <c r="B106" s="226" t="s">
        <v>2091</v>
      </c>
      <c r="C106" s="226" t="s">
        <v>949</v>
      </c>
      <c r="D106" s="227">
        <v>2</v>
      </c>
      <c r="E106" s="228">
        <v>7.9177999999999997</v>
      </c>
      <c r="F106" s="228"/>
      <c r="G106" s="228">
        <v>6.7286000000000001</v>
      </c>
      <c r="I106" s="230" t="s">
        <v>2027</v>
      </c>
      <c r="J106" s="231"/>
      <c r="K106" s="231"/>
    </row>
    <row r="107" spans="1:11" s="229" customFormat="1" ht="20.25" customHeight="1" outlineLevel="1" x14ac:dyDescent="0.25">
      <c r="A107" s="225" t="s">
        <v>397</v>
      </c>
      <c r="B107" s="226" t="s">
        <v>2092</v>
      </c>
      <c r="C107" s="226" t="s">
        <v>950</v>
      </c>
      <c r="D107" s="227">
        <v>2</v>
      </c>
      <c r="E107" s="228">
        <v>10.501300000000001</v>
      </c>
      <c r="F107" s="228"/>
      <c r="G107" s="228">
        <v>7.1519000000000004</v>
      </c>
      <c r="I107" s="230" t="s">
        <v>2027</v>
      </c>
      <c r="J107" s="231"/>
      <c r="K107" s="231"/>
    </row>
    <row r="108" spans="1:11" s="229" customFormat="1" ht="20.25" customHeight="1" outlineLevel="1" x14ac:dyDescent="0.25">
      <c r="A108" s="225" t="s">
        <v>368</v>
      </c>
      <c r="B108" s="226" t="s">
        <v>2093</v>
      </c>
      <c r="C108" s="226" t="s">
        <v>951</v>
      </c>
      <c r="D108" s="227">
        <v>5</v>
      </c>
      <c r="E108" s="228">
        <v>7.7729999999999997</v>
      </c>
      <c r="F108" s="228"/>
      <c r="G108" s="228"/>
      <c r="I108" s="230" t="s">
        <v>2027</v>
      </c>
      <c r="J108" s="231"/>
      <c r="K108" s="231"/>
    </row>
    <row r="109" spans="1:11" s="229" customFormat="1" ht="20.25" customHeight="1" outlineLevel="1" x14ac:dyDescent="0.25">
      <c r="A109" s="225" t="s">
        <v>398</v>
      </c>
      <c r="B109" s="226" t="s">
        <v>2094</v>
      </c>
      <c r="C109" s="226" t="s">
        <v>952</v>
      </c>
      <c r="D109" s="227">
        <v>5</v>
      </c>
      <c r="E109" s="228">
        <v>8.0219000000000005</v>
      </c>
      <c r="F109" s="228"/>
      <c r="G109" s="228">
        <v>6.9276999999999997</v>
      </c>
      <c r="I109" s="230" t="s">
        <v>2027</v>
      </c>
      <c r="J109" s="231"/>
      <c r="K109" s="231"/>
    </row>
    <row r="110" spans="1:11" s="229" customFormat="1" ht="20.25" customHeight="1" outlineLevel="1" x14ac:dyDescent="0.25">
      <c r="A110" s="225" t="s">
        <v>399</v>
      </c>
      <c r="B110" s="226" t="s">
        <v>2095</v>
      </c>
      <c r="C110" s="226" t="s">
        <v>965</v>
      </c>
      <c r="D110" s="227">
        <v>9</v>
      </c>
      <c r="E110" s="228">
        <v>8.2759</v>
      </c>
      <c r="F110" s="228">
        <v>10.7125</v>
      </c>
      <c r="G110" s="228"/>
      <c r="I110" s="230" t="s">
        <v>2027</v>
      </c>
      <c r="J110" s="231"/>
      <c r="K110" s="231"/>
    </row>
    <row r="111" spans="1:11" s="229" customFormat="1" ht="20.25" customHeight="1" outlineLevel="1" x14ac:dyDescent="0.25">
      <c r="A111" s="225" t="s">
        <v>400</v>
      </c>
      <c r="B111" s="226" t="s">
        <v>2096</v>
      </c>
      <c r="C111" s="226" t="s">
        <v>953</v>
      </c>
      <c r="D111" s="227">
        <v>5</v>
      </c>
      <c r="E111" s="228">
        <v>7.8712</v>
      </c>
      <c r="F111" s="228"/>
      <c r="G111" s="228">
        <v>6.9524999999999997</v>
      </c>
      <c r="I111" s="230" t="s">
        <v>2027</v>
      </c>
      <c r="J111" s="231"/>
      <c r="K111" s="231"/>
    </row>
    <row r="112" spans="1:11" s="229" customFormat="1" ht="20.25" customHeight="1" outlineLevel="1" x14ac:dyDescent="0.25">
      <c r="A112" s="225" t="s">
        <v>346</v>
      </c>
      <c r="B112" s="226" t="s">
        <v>2097</v>
      </c>
      <c r="C112" s="226" t="s">
        <v>954</v>
      </c>
      <c r="D112" s="227">
        <v>2</v>
      </c>
      <c r="E112" s="228">
        <v>9.6734000000000009</v>
      </c>
      <c r="F112" s="228"/>
      <c r="G112" s="228">
        <v>8.4533000000000005</v>
      </c>
      <c r="I112" s="230" t="s">
        <v>2027</v>
      </c>
      <c r="J112" s="231"/>
      <c r="K112" s="231"/>
    </row>
    <row r="113" spans="1:11" s="229" customFormat="1" ht="20.25" customHeight="1" outlineLevel="1" x14ac:dyDescent="0.25">
      <c r="A113" s="225" t="s">
        <v>401</v>
      </c>
      <c r="B113" s="226" t="s">
        <v>2098</v>
      </c>
      <c r="C113" s="226" t="s">
        <v>955</v>
      </c>
      <c r="D113" s="227">
        <v>5</v>
      </c>
      <c r="E113" s="228">
        <v>8.8169000000000004</v>
      </c>
      <c r="F113" s="228"/>
      <c r="G113" s="228">
        <v>7.8475000000000001</v>
      </c>
      <c r="I113" s="230" t="s">
        <v>2027</v>
      </c>
      <c r="J113" s="231"/>
      <c r="K113" s="231"/>
    </row>
    <row r="114" spans="1:11" s="229" customFormat="1" ht="20.25" customHeight="1" outlineLevel="1" x14ac:dyDescent="0.25">
      <c r="A114" s="225" t="s">
        <v>347</v>
      </c>
      <c r="B114" s="226" t="s">
        <v>2099</v>
      </c>
      <c r="C114" s="226" t="s">
        <v>956</v>
      </c>
      <c r="D114" s="227">
        <v>2</v>
      </c>
      <c r="E114" s="228">
        <v>9.5569000000000006</v>
      </c>
      <c r="F114" s="228"/>
      <c r="G114" s="228">
        <v>8.3646999999999991</v>
      </c>
      <c r="I114" s="230" t="s">
        <v>2027</v>
      </c>
      <c r="J114" s="231"/>
      <c r="K114" s="231"/>
    </row>
    <row r="115" spans="1:11" s="229" customFormat="1" ht="20.25" customHeight="1" outlineLevel="1" x14ac:dyDescent="0.25">
      <c r="A115" s="225" t="s">
        <v>402</v>
      </c>
      <c r="B115" s="226" t="s">
        <v>2100</v>
      </c>
      <c r="C115" s="226" t="s">
        <v>957</v>
      </c>
      <c r="D115" s="227">
        <v>5</v>
      </c>
      <c r="E115" s="228">
        <v>8.0803999999999991</v>
      </c>
      <c r="F115" s="228"/>
      <c r="G115" s="228"/>
      <c r="I115" s="230" t="s">
        <v>2027</v>
      </c>
      <c r="J115" s="231"/>
      <c r="K115" s="231"/>
    </row>
    <row r="116" spans="1:11" s="229" customFormat="1" ht="20.25" customHeight="1" outlineLevel="1" x14ac:dyDescent="0.25">
      <c r="A116" s="225" t="s">
        <v>348</v>
      </c>
      <c r="B116" s="226" t="s">
        <v>2101</v>
      </c>
      <c r="C116" s="226" t="s">
        <v>958</v>
      </c>
      <c r="D116" s="227">
        <v>4</v>
      </c>
      <c r="E116" s="228">
        <v>8.4069000000000003</v>
      </c>
      <c r="F116" s="228"/>
      <c r="G116" s="228"/>
      <c r="I116" s="230" t="s">
        <v>2027</v>
      </c>
      <c r="J116" s="231"/>
      <c r="K116" s="231"/>
    </row>
    <row r="117" spans="1:11" s="229" customFormat="1" ht="20.25" customHeight="1" outlineLevel="1" x14ac:dyDescent="0.25">
      <c r="A117" s="225" t="s">
        <v>403</v>
      </c>
      <c r="B117" s="232" t="s">
        <v>2102</v>
      </c>
      <c r="C117" s="232" t="s">
        <v>966</v>
      </c>
      <c r="D117" s="227">
        <v>5</v>
      </c>
      <c r="E117" s="228">
        <v>6.7691999999999997</v>
      </c>
      <c r="F117" s="228"/>
      <c r="G117" s="228">
        <v>5.8354999999999997</v>
      </c>
      <c r="I117" s="230" t="s">
        <v>2027</v>
      </c>
      <c r="J117" s="231"/>
      <c r="K117" s="231"/>
    </row>
    <row r="118" spans="1:11" s="229" customFormat="1" ht="20.25" customHeight="1" outlineLevel="1" x14ac:dyDescent="0.25">
      <c r="A118" s="225" t="s">
        <v>349</v>
      </c>
      <c r="B118" s="226" t="s">
        <v>2103</v>
      </c>
      <c r="C118" s="226" t="s">
        <v>959</v>
      </c>
      <c r="D118" s="227">
        <v>9</v>
      </c>
      <c r="E118" s="228">
        <v>8.2508999999999997</v>
      </c>
      <c r="F118" s="228">
        <v>9.6024999999999991</v>
      </c>
      <c r="G118" s="228"/>
      <c r="I118" s="230" t="s">
        <v>2027</v>
      </c>
      <c r="J118" s="231"/>
      <c r="K118" s="231"/>
    </row>
    <row r="119" spans="1:11" s="229" customFormat="1" ht="20.25" customHeight="1" outlineLevel="1" x14ac:dyDescent="0.25">
      <c r="A119" s="225" t="s">
        <v>404</v>
      </c>
      <c r="B119" s="226" t="s">
        <v>2104</v>
      </c>
      <c r="C119" s="226" t="s">
        <v>960</v>
      </c>
      <c r="D119" s="227">
        <v>4</v>
      </c>
      <c r="E119" s="228">
        <v>8.4042999999999992</v>
      </c>
      <c r="F119" s="228"/>
      <c r="G119" s="228">
        <v>5.8003</v>
      </c>
      <c r="I119" s="230" t="s">
        <v>2027</v>
      </c>
      <c r="J119" s="231"/>
      <c r="K119" s="231"/>
    </row>
    <row r="120" spans="1:11" s="229" customFormat="1" ht="20.25" customHeight="1" outlineLevel="1" x14ac:dyDescent="0.25">
      <c r="A120" s="225" t="s">
        <v>405</v>
      </c>
      <c r="B120" s="226" t="s">
        <v>2105</v>
      </c>
      <c r="C120" s="226" t="s">
        <v>968</v>
      </c>
      <c r="D120" s="227">
        <v>2</v>
      </c>
      <c r="E120" s="228">
        <v>8.9970999999999997</v>
      </c>
      <c r="F120" s="228"/>
      <c r="G120" s="228"/>
      <c r="I120" s="230" t="s">
        <v>2027</v>
      </c>
      <c r="J120" s="231"/>
      <c r="K120" s="231"/>
    </row>
    <row r="121" spans="1:11" s="229" customFormat="1" ht="20.25" customHeight="1" outlineLevel="1" x14ac:dyDescent="0.25">
      <c r="A121" s="225" t="s">
        <v>406</v>
      </c>
      <c r="B121" s="226" t="s">
        <v>2106</v>
      </c>
      <c r="C121" s="226" t="s">
        <v>969</v>
      </c>
      <c r="D121" s="227">
        <v>2</v>
      </c>
      <c r="E121" s="228">
        <v>9.2111000000000001</v>
      </c>
      <c r="F121" s="228"/>
      <c r="G121" s="228"/>
      <c r="I121" s="230" t="s">
        <v>2027</v>
      </c>
      <c r="J121" s="231"/>
      <c r="K121" s="231"/>
    </row>
    <row r="122" spans="1:11" s="229" customFormat="1" ht="20.25" customHeight="1" outlineLevel="1" x14ac:dyDescent="0.25">
      <c r="A122" s="225" t="s">
        <v>407</v>
      </c>
      <c r="B122" s="226" t="s">
        <v>2107</v>
      </c>
      <c r="C122" s="226" t="s">
        <v>970</v>
      </c>
      <c r="D122" s="227">
        <v>2</v>
      </c>
      <c r="E122" s="228">
        <v>9.5382999999999996</v>
      </c>
      <c r="F122" s="228"/>
      <c r="G122" s="228"/>
      <c r="I122" s="230" t="s">
        <v>2027</v>
      </c>
      <c r="J122" s="231"/>
      <c r="K122" s="231"/>
    </row>
    <row r="123" spans="1:11" s="229" customFormat="1" ht="20.25" customHeight="1" outlineLevel="1" x14ac:dyDescent="0.25">
      <c r="A123" s="225" t="s">
        <v>408</v>
      </c>
      <c r="B123" s="226" t="s">
        <v>2108</v>
      </c>
      <c r="C123" s="226" t="s">
        <v>971</v>
      </c>
      <c r="D123" s="227">
        <v>2</v>
      </c>
      <c r="E123" s="228">
        <v>7.9160000000000004</v>
      </c>
      <c r="F123" s="228"/>
      <c r="G123" s="228"/>
      <c r="I123" s="230" t="s">
        <v>2027</v>
      </c>
      <c r="J123" s="231"/>
      <c r="K123" s="231"/>
    </row>
    <row r="124" spans="1:11" s="229" customFormat="1" ht="20.25" customHeight="1" outlineLevel="1" x14ac:dyDescent="0.25">
      <c r="A124" s="225" t="s">
        <v>409</v>
      </c>
      <c r="B124" s="226" t="s">
        <v>2109</v>
      </c>
      <c r="C124" s="226" t="s">
        <v>974</v>
      </c>
      <c r="D124" s="227">
        <v>2</v>
      </c>
      <c r="E124" s="228">
        <v>6.7961999999999998</v>
      </c>
      <c r="F124" s="228"/>
      <c r="G124" s="228"/>
      <c r="I124" s="230" t="s">
        <v>2027</v>
      </c>
      <c r="J124" s="231"/>
      <c r="K124" s="231"/>
    </row>
    <row r="125" spans="1:11" s="229" customFormat="1" ht="20.25" customHeight="1" outlineLevel="1" x14ac:dyDescent="0.25">
      <c r="A125" s="225" t="s">
        <v>410</v>
      </c>
      <c r="B125" s="226" t="s">
        <v>2110</v>
      </c>
      <c r="C125" s="226" t="s">
        <v>972</v>
      </c>
      <c r="D125" s="227">
        <v>2</v>
      </c>
      <c r="E125" s="228">
        <v>10.1774</v>
      </c>
      <c r="F125" s="228"/>
      <c r="G125" s="228"/>
      <c r="I125" s="230" t="s">
        <v>2027</v>
      </c>
      <c r="J125" s="231"/>
      <c r="K125" s="231"/>
    </row>
    <row r="126" spans="1:11" s="229" customFormat="1" ht="20.25" customHeight="1" outlineLevel="1" x14ac:dyDescent="0.25">
      <c r="A126" s="225" t="s">
        <v>350</v>
      </c>
      <c r="B126" s="226" t="s">
        <v>2111</v>
      </c>
      <c r="C126" s="226" t="s">
        <v>973</v>
      </c>
      <c r="D126" s="227">
        <v>2</v>
      </c>
      <c r="E126" s="228">
        <v>9.7809000000000008</v>
      </c>
      <c r="F126" s="228"/>
      <c r="G126" s="228"/>
      <c r="I126" s="230" t="s">
        <v>2027</v>
      </c>
      <c r="J126" s="231"/>
      <c r="K126" s="231"/>
    </row>
    <row r="127" spans="1:11" s="229" customFormat="1" ht="20.25" customHeight="1" outlineLevel="1" x14ac:dyDescent="0.25">
      <c r="A127" s="225" t="s">
        <v>411</v>
      </c>
      <c r="B127" s="226" t="s">
        <v>2112</v>
      </c>
      <c r="C127" s="226" t="s">
        <v>975</v>
      </c>
      <c r="D127" s="227">
        <v>1</v>
      </c>
      <c r="E127" s="228">
        <v>2.6581999999999999</v>
      </c>
      <c r="F127" s="228"/>
      <c r="G127" s="228"/>
      <c r="I127" s="230" t="s">
        <v>2027</v>
      </c>
      <c r="J127" s="231"/>
      <c r="K127" s="231"/>
    </row>
    <row r="128" spans="1:11" s="229" customFormat="1" ht="20.25" customHeight="1" outlineLevel="1" x14ac:dyDescent="0.25">
      <c r="A128" s="225" t="s">
        <v>412</v>
      </c>
      <c r="B128" s="226" t="s">
        <v>2113</v>
      </c>
      <c r="C128" s="226" t="s">
        <v>976</v>
      </c>
      <c r="D128" s="227">
        <v>1</v>
      </c>
      <c r="E128" s="228">
        <v>1.9531000000000001</v>
      </c>
      <c r="F128" s="228"/>
      <c r="G128" s="228"/>
      <c r="I128" s="230" t="s">
        <v>2027</v>
      </c>
      <c r="J128" s="231"/>
      <c r="K128" s="231"/>
    </row>
    <row r="129" spans="1:11" s="229" customFormat="1" ht="20.25" customHeight="1" outlineLevel="1" x14ac:dyDescent="0.25">
      <c r="A129" s="225" t="s">
        <v>413</v>
      </c>
      <c r="B129" s="226" t="s">
        <v>2114</v>
      </c>
      <c r="C129" s="226" t="s">
        <v>977</v>
      </c>
      <c r="D129" s="227">
        <v>3</v>
      </c>
      <c r="E129" s="228">
        <v>7.3718000000000004</v>
      </c>
      <c r="F129" s="228"/>
      <c r="G129" s="228"/>
      <c r="I129" s="230" t="s">
        <v>2027</v>
      </c>
      <c r="J129" s="231"/>
      <c r="K129" s="231"/>
    </row>
    <row r="130" spans="1:11" s="229" customFormat="1" ht="20.25" customHeight="1" outlineLevel="1" x14ac:dyDescent="0.25">
      <c r="A130" s="225" t="s">
        <v>351</v>
      </c>
      <c r="B130" s="226" t="s">
        <v>2115</v>
      </c>
      <c r="C130" s="226" t="s">
        <v>978</v>
      </c>
      <c r="D130" s="227">
        <v>2</v>
      </c>
      <c r="E130" s="228">
        <v>9.6057000000000006</v>
      </c>
      <c r="F130" s="228"/>
      <c r="G130" s="228"/>
      <c r="I130" s="230" t="s">
        <v>2027</v>
      </c>
      <c r="J130" s="231"/>
      <c r="K130" s="231"/>
    </row>
    <row r="131" spans="1:11" s="229" customFormat="1" ht="20.25" customHeight="1" outlineLevel="1" x14ac:dyDescent="0.25">
      <c r="A131" s="225" t="s">
        <v>414</v>
      </c>
      <c r="B131" s="226" t="s">
        <v>2116</v>
      </c>
      <c r="C131" s="226" t="s">
        <v>987</v>
      </c>
      <c r="D131" s="227">
        <v>2</v>
      </c>
      <c r="E131" s="228">
        <v>9.7204999999999995</v>
      </c>
      <c r="F131" s="228"/>
      <c r="G131" s="228">
        <v>6.8849</v>
      </c>
      <c r="I131" s="230" t="s">
        <v>2027</v>
      </c>
      <c r="J131" s="231"/>
      <c r="K131" s="231"/>
    </row>
    <row r="132" spans="1:11" s="229" customFormat="1" ht="20.25" customHeight="1" outlineLevel="1" x14ac:dyDescent="0.25">
      <c r="A132" s="225" t="s">
        <v>353</v>
      </c>
      <c r="B132" s="226" t="s">
        <v>2117</v>
      </c>
      <c r="C132" s="226" t="s">
        <v>979</v>
      </c>
      <c r="D132" s="227">
        <v>2</v>
      </c>
      <c r="E132" s="228">
        <v>7.9038000000000004</v>
      </c>
      <c r="F132" s="228"/>
      <c r="G132" s="228">
        <v>6.3437000000000001</v>
      </c>
      <c r="I132" s="230" t="s">
        <v>2027</v>
      </c>
      <c r="J132" s="231"/>
      <c r="K132" s="231"/>
    </row>
    <row r="133" spans="1:11" s="229" customFormat="1" ht="20.25" customHeight="1" outlineLevel="1" x14ac:dyDescent="0.25">
      <c r="A133" s="225" t="s">
        <v>415</v>
      </c>
      <c r="B133" s="226" t="s">
        <v>2118</v>
      </c>
      <c r="C133" s="226" t="s">
        <v>980</v>
      </c>
      <c r="D133" s="227">
        <v>6</v>
      </c>
      <c r="E133" s="228">
        <v>6.6440000000000001</v>
      </c>
      <c r="F133" s="228">
        <v>9.2408999999999999</v>
      </c>
      <c r="G133" s="228">
        <v>5.5277000000000003</v>
      </c>
      <c r="I133" s="230" t="s">
        <v>2027</v>
      </c>
      <c r="J133" s="231"/>
      <c r="K133" s="231"/>
    </row>
    <row r="134" spans="1:11" s="229" customFormat="1" ht="20.25" customHeight="1" outlineLevel="1" x14ac:dyDescent="0.25">
      <c r="A134" s="225" t="s">
        <v>354</v>
      </c>
      <c r="B134" s="226" t="s">
        <v>2119</v>
      </c>
      <c r="C134" s="226" t="s">
        <v>981</v>
      </c>
      <c r="D134" s="227">
        <v>1</v>
      </c>
      <c r="E134" s="228">
        <v>2.6648000000000001</v>
      </c>
      <c r="F134" s="228"/>
      <c r="G134" s="228"/>
      <c r="I134" s="230" t="s">
        <v>2027</v>
      </c>
      <c r="J134" s="231"/>
      <c r="K134" s="231"/>
    </row>
    <row r="135" spans="1:11" s="229" customFormat="1" ht="20.25" customHeight="1" outlineLevel="1" x14ac:dyDescent="0.25">
      <c r="A135" s="225" t="s">
        <v>416</v>
      </c>
      <c r="B135" s="226" t="s">
        <v>2120</v>
      </c>
      <c r="C135" s="226" t="s">
        <v>982</v>
      </c>
      <c r="D135" s="227">
        <v>2</v>
      </c>
      <c r="E135" s="228">
        <v>2.2056</v>
      </c>
      <c r="F135" s="228"/>
      <c r="G135" s="228"/>
      <c r="I135" s="230" t="s">
        <v>2027</v>
      </c>
      <c r="J135" s="231"/>
      <c r="K135" s="231"/>
    </row>
    <row r="136" spans="1:11" s="229" customFormat="1" ht="20.25" customHeight="1" outlineLevel="1" x14ac:dyDescent="0.25">
      <c r="A136" s="225" t="s">
        <v>417</v>
      </c>
      <c r="B136" s="226" t="s">
        <v>2121</v>
      </c>
      <c r="C136" s="226" t="s">
        <v>988</v>
      </c>
      <c r="D136" s="227">
        <v>5</v>
      </c>
      <c r="E136" s="228">
        <v>7.9309000000000003</v>
      </c>
      <c r="F136" s="228"/>
      <c r="G136" s="228">
        <v>6.6527000000000003</v>
      </c>
      <c r="I136" s="230" t="s">
        <v>2027</v>
      </c>
      <c r="J136" s="231"/>
      <c r="K136" s="231"/>
    </row>
    <row r="137" spans="1:11" s="229" customFormat="1" ht="20.25" customHeight="1" outlineLevel="1" x14ac:dyDescent="0.25">
      <c r="A137" s="225" t="s">
        <v>355</v>
      </c>
      <c r="B137" s="226" t="s">
        <v>2122</v>
      </c>
      <c r="C137" s="226" t="s">
        <v>984</v>
      </c>
      <c r="D137" s="227">
        <v>1</v>
      </c>
      <c r="E137" s="228">
        <v>2.6023000000000001</v>
      </c>
      <c r="F137" s="228"/>
      <c r="G137" s="228"/>
      <c r="I137" s="230" t="s">
        <v>2027</v>
      </c>
      <c r="J137" s="231"/>
      <c r="K137" s="231"/>
    </row>
    <row r="138" spans="1:11" s="229" customFormat="1" ht="20.25" customHeight="1" outlineLevel="1" x14ac:dyDescent="0.25">
      <c r="A138" s="225" t="s">
        <v>418</v>
      </c>
      <c r="B138" s="226" t="s">
        <v>2123</v>
      </c>
      <c r="C138" s="226" t="s">
        <v>985</v>
      </c>
      <c r="D138" s="227">
        <v>1</v>
      </c>
      <c r="E138" s="228">
        <v>2.2239</v>
      </c>
      <c r="F138" s="228"/>
      <c r="G138" s="228">
        <v>2.2239</v>
      </c>
      <c r="I138" s="230" t="s">
        <v>2027</v>
      </c>
      <c r="J138" s="231"/>
      <c r="K138" s="231"/>
    </row>
    <row r="139" spans="1:11" s="229" customFormat="1" ht="20.25" customHeight="1" outlineLevel="1" x14ac:dyDescent="0.25">
      <c r="A139" s="225" t="s">
        <v>424</v>
      </c>
      <c r="B139" s="226" t="s">
        <v>2124</v>
      </c>
      <c r="C139" s="226" t="s">
        <v>986</v>
      </c>
      <c r="D139" s="227">
        <v>3</v>
      </c>
      <c r="E139" s="228">
        <v>7.4707999999999997</v>
      </c>
      <c r="F139" s="228"/>
      <c r="G139" s="228"/>
      <c r="I139" s="230" t="s">
        <v>2027</v>
      </c>
      <c r="J139" s="231"/>
      <c r="K139" s="231"/>
    </row>
    <row r="140" spans="1:11" s="229" customFormat="1" ht="20.25" customHeight="1" outlineLevel="1" x14ac:dyDescent="0.25">
      <c r="A140" s="225" t="s">
        <v>425</v>
      </c>
      <c r="B140" s="226" t="s">
        <v>2125</v>
      </c>
      <c r="C140" s="226" t="s">
        <v>991</v>
      </c>
      <c r="D140" s="227">
        <v>5</v>
      </c>
      <c r="E140" s="228">
        <v>9.2434999999999992</v>
      </c>
      <c r="F140" s="228"/>
      <c r="G140" s="228"/>
      <c r="I140" s="230" t="s">
        <v>2027</v>
      </c>
      <c r="J140" s="231"/>
      <c r="K140" s="231"/>
    </row>
    <row r="141" spans="1:11" s="229" customFormat="1" ht="20.25" customHeight="1" outlineLevel="1" x14ac:dyDescent="0.25">
      <c r="A141" s="225" t="s">
        <v>426</v>
      </c>
      <c r="B141" s="226" t="s">
        <v>2126</v>
      </c>
      <c r="C141" s="226" t="s">
        <v>992</v>
      </c>
      <c r="D141" s="227">
        <v>5</v>
      </c>
      <c r="E141" s="228">
        <v>9.6743000000000006</v>
      </c>
      <c r="F141" s="228"/>
      <c r="G141" s="228"/>
      <c r="I141" s="230" t="s">
        <v>2027</v>
      </c>
      <c r="J141" s="231"/>
      <c r="K141" s="231"/>
    </row>
    <row r="142" spans="1:11" s="229" customFormat="1" ht="20.25" customHeight="1" outlineLevel="1" x14ac:dyDescent="0.25">
      <c r="A142" s="225" t="s">
        <v>356</v>
      </c>
      <c r="B142" s="226" t="s">
        <v>2127</v>
      </c>
      <c r="C142" s="226" t="s">
        <v>989</v>
      </c>
      <c r="D142" s="227">
        <v>3</v>
      </c>
      <c r="E142" s="228">
        <v>9.2447999999999997</v>
      </c>
      <c r="F142" s="228"/>
      <c r="G142" s="228">
        <v>7.6060999999999996</v>
      </c>
      <c r="I142" s="230" t="s">
        <v>2027</v>
      </c>
      <c r="J142" s="231"/>
      <c r="K142" s="231"/>
    </row>
    <row r="143" spans="1:11" s="229" customFormat="1" ht="20.25" customHeight="1" outlineLevel="1" x14ac:dyDescent="0.25">
      <c r="A143" s="225" t="s">
        <v>427</v>
      </c>
      <c r="B143" s="226" t="s">
        <v>2128</v>
      </c>
      <c r="C143" s="226" t="s">
        <v>990</v>
      </c>
      <c r="D143" s="227">
        <v>3</v>
      </c>
      <c r="E143" s="228">
        <v>9.2605000000000004</v>
      </c>
      <c r="F143" s="228"/>
      <c r="G143" s="228">
        <v>7.0125999999999999</v>
      </c>
      <c r="I143" s="230" t="s">
        <v>2027</v>
      </c>
      <c r="J143" s="231"/>
      <c r="K143" s="231"/>
    </row>
    <row r="144" spans="1:11" s="229" customFormat="1" ht="20.25" customHeight="1" outlineLevel="1" x14ac:dyDescent="0.25">
      <c r="A144" s="225" t="s">
        <v>357</v>
      </c>
      <c r="B144" s="226" t="s">
        <v>2129</v>
      </c>
      <c r="C144" s="226" t="s">
        <v>993</v>
      </c>
      <c r="D144" s="227">
        <v>5</v>
      </c>
      <c r="E144" s="228">
        <v>8.3719999999999999</v>
      </c>
      <c r="F144" s="228"/>
      <c r="G144" s="228"/>
      <c r="I144" s="230" t="s">
        <v>2027</v>
      </c>
      <c r="J144" s="231"/>
      <c r="K144" s="231"/>
    </row>
    <row r="145" spans="1:11" s="229" customFormat="1" ht="20.25" customHeight="1" outlineLevel="1" x14ac:dyDescent="0.25">
      <c r="A145" s="225" t="s">
        <v>428</v>
      </c>
      <c r="B145" s="226" t="s">
        <v>2130</v>
      </c>
      <c r="C145" s="226" t="s">
        <v>994</v>
      </c>
      <c r="D145" s="227">
        <v>5</v>
      </c>
      <c r="E145" s="228">
        <v>7.9996999999999998</v>
      </c>
      <c r="F145" s="228"/>
      <c r="G145" s="228">
        <v>7.1262999999999996</v>
      </c>
      <c r="I145" s="230" t="s">
        <v>2027</v>
      </c>
      <c r="J145" s="231"/>
      <c r="K145" s="231"/>
    </row>
    <row r="146" spans="1:11" s="229" customFormat="1" ht="20.25" customHeight="1" outlineLevel="1" x14ac:dyDescent="0.25">
      <c r="A146" s="225" t="s">
        <v>358</v>
      </c>
      <c r="B146" s="226" t="s">
        <v>2131</v>
      </c>
      <c r="C146" s="226" t="s">
        <v>995</v>
      </c>
      <c r="D146" s="227">
        <v>5</v>
      </c>
      <c r="E146" s="228">
        <v>6.9794</v>
      </c>
      <c r="F146" s="228"/>
      <c r="G146" s="228">
        <v>6.0921000000000003</v>
      </c>
      <c r="I146" s="230" t="s">
        <v>2027</v>
      </c>
      <c r="J146" s="231"/>
      <c r="K146" s="231"/>
    </row>
    <row r="147" spans="1:11" s="229" customFormat="1" ht="20.25" customHeight="1" outlineLevel="1" x14ac:dyDescent="0.25">
      <c r="A147" s="225" t="s">
        <v>429</v>
      </c>
      <c r="B147" s="226" t="s">
        <v>2132</v>
      </c>
      <c r="C147" s="226" t="s">
        <v>996</v>
      </c>
      <c r="D147" s="227">
        <v>5</v>
      </c>
      <c r="E147" s="228">
        <v>7.6226000000000003</v>
      </c>
      <c r="F147" s="228"/>
      <c r="G147" s="228"/>
      <c r="I147" s="230" t="s">
        <v>2027</v>
      </c>
      <c r="J147" s="231"/>
      <c r="K147" s="231"/>
    </row>
    <row r="148" spans="1:11" s="229" customFormat="1" ht="20.25" customHeight="1" outlineLevel="1" x14ac:dyDescent="0.25">
      <c r="A148" s="225" t="s">
        <v>359</v>
      </c>
      <c r="B148" s="226" t="s">
        <v>2133</v>
      </c>
      <c r="C148" s="226" t="s">
        <v>997</v>
      </c>
      <c r="D148" s="227">
        <v>5</v>
      </c>
      <c r="E148" s="228">
        <v>9.2629000000000001</v>
      </c>
      <c r="F148" s="228"/>
      <c r="G148" s="228"/>
      <c r="I148" s="230" t="s">
        <v>2027</v>
      </c>
      <c r="J148" s="231"/>
      <c r="K148" s="231"/>
    </row>
    <row r="149" spans="1:11" s="229" customFormat="1" ht="20.25" customHeight="1" outlineLevel="1" x14ac:dyDescent="0.25">
      <c r="A149" s="225" t="s">
        <v>430</v>
      </c>
      <c r="B149" s="226" t="s">
        <v>2134</v>
      </c>
      <c r="C149" s="226" t="s">
        <v>998</v>
      </c>
      <c r="D149" s="227">
        <v>5</v>
      </c>
      <c r="E149" s="228">
        <v>9.2931000000000008</v>
      </c>
      <c r="F149" s="228"/>
      <c r="G149" s="228"/>
      <c r="I149" s="230" t="s">
        <v>2027</v>
      </c>
      <c r="J149" s="231"/>
      <c r="K149" s="231"/>
    </row>
    <row r="150" spans="1:11" s="229" customFormat="1" ht="20.25" customHeight="1" outlineLevel="1" x14ac:dyDescent="0.25">
      <c r="A150" s="225" t="s">
        <v>431</v>
      </c>
      <c r="B150" s="226" t="s">
        <v>2135</v>
      </c>
      <c r="C150" s="226" t="s">
        <v>999</v>
      </c>
      <c r="D150" s="227">
        <v>5</v>
      </c>
      <c r="E150" s="228">
        <v>9.2057000000000002</v>
      </c>
      <c r="F150" s="228"/>
      <c r="G150" s="228"/>
      <c r="I150" s="230" t="s">
        <v>2027</v>
      </c>
      <c r="J150" s="231"/>
      <c r="K150" s="231"/>
    </row>
    <row r="151" spans="1:11" s="229" customFormat="1" ht="20.25" customHeight="1" outlineLevel="1" x14ac:dyDescent="0.25">
      <c r="A151" s="225" t="s">
        <v>360</v>
      </c>
      <c r="B151" s="226" t="s">
        <v>2136</v>
      </c>
      <c r="C151" s="226" t="s">
        <v>1006</v>
      </c>
      <c r="D151" s="227">
        <v>5</v>
      </c>
      <c r="E151" s="228">
        <v>8.1521000000000008</v>
      </c>
      <c r="F151" s="228"/>
      <c r="G151" s="228">
        <v>7.2954999999999997</v>
      </c>
      <c r="I151" s="230" t="s">
        <v>2027</v>
      </c>
      <c r="J151" s="231"/>
      <c r="K151" s="231"/>
    </row>
    <row r="152" spans="1:11" s="229" customFormat="1" ht="20.25" customHeight="1" outlineLevel="1" x14ac:dyDescent="0.25">
      <c r="A152" s="225" t="s">
        <v>361</v>
      </c>
      <c r="B152" s="226" t="s">
        <v>2137</v>
      </c>
      <c r="C152" s="226" t="s">
        <v>1000</v>
      </c>
      <c r="D152" s="227">
        <v>5</v>
      </c>
      <c r="E152" s="228">
        <v>8.7746999999999993</v>
      </c>
      <c r="F152" s="228"/>
      <c r="G152" s="228"/>
      <c r="I152" s="230" t="s">
        <v>2027</v>
      </c>
      <c r="J152" s="231"/>
      <c r="K152" s="231"/>
    </row>
    <row r="153" spans="1:11" s="229" customFormat="1" ht="20.25" customHeight="1" outlineLevel="1" x14ac:dyDescent="0.25">
      <c r="A153" s="225" t="s">
        <v>432</v>
      </c>
      <c r="B153" s="226" t="s">
        <v>2138</v>
      </c>
      <c r="C153" s="226" t="s">
        <v>1001</v>
      </c>
      <c r="D153" s="227">
        <v>5</v>
      </c>
      <c r="E153" s="228">
        <v>8.7528000000000006</v>
      </c>
      <c r="F153" s="228"/>
      <c r="G153" s="228"/>
      <c r="I153" s="230" t="s">
        <v>2027</v>
      </c>
      <c r="J153" s="231"/>
      <c r="K153" s="231"/>
    </row>
    <row r="154" spans="1:11" s="229" customFormat="1" ht="20.25" customHeight="1" outlineLevel="1" x14ac:dyDescent="0.25">
      <c r="A154" s="225" t="s">
        <v>362</v>
      </c>
      <c r="B154" s="226" t="s">
        <v>2139</v>
      </c>
      <c r="C154" s="226" t="s">
        <v>1002</v>
      </c>
      <c r="D154" s="227">
        <v>5</v>
      </c>
      <c r="E154" s="228">
        <v>8.4021000000000008</v>
      </c>
      <c r="F154" s="228"/>
      <c r="G154" s="228"/>
      <c r="I154" s="230" t="s">
        <v>2027</v>
      </c>
      <c r="J154" s="231"/>
      <c r="K154" s="231"/>
    </row>
    <row r="155" spans="1:11" s="229" customFormat="1" ht="20.25" customHeight="1" outlineLevel="1" x14ac:dyDescent="0.25">
      <c r="A155" s="225" t="s">
        <v>433</v>
      </c>
      <c r="B155" s="226" t="s">
        <v>2140</v>
      </c>
      <c r="C155" s="226" t="s">
        <v>1003</v>
      </c>
      <c r="D155" s="227">
        <v>5</v>
      </c>
      <c r="E155" s="228">
        <v>8.5845000000000002</v>
      </c>
      <c r="F155" s="228"/>
      <c r="G155" s="228">
        <v>7.8128000000000002</v>
      </c>
      <c r="I155" s="230" t="s">
        <v>2027</v>
      </c>
      <c r="J155" s="231"/>
      <c r="K155" s="231"/>
    </row>
    <row r="156" spans="1:11" s="229" customFormat="1" ht="20.25" customHeight="1" outlineLevel="1" x14ac:dyDescent="0.25">
      <c r="A156" s="225" t="s">
        <v>434</v>
      </c>
      <c r="B156" s="226" t="s">
        <v>2141</v>
      </c>
      <c r="C156" s="226" t="s">
        <v>1004</v>
      </c>
      <c r="D156" s="227">
        <v>5</v>
      </c>
      <c r="E156" s="228">
        <v>8.1358999999999995</v>
      </c>
      <c r="F156" s="228"/>
      <c r="G156" s="228"/>
      <c r="I156" s="230" t="s">
        <v>2027</v>
      </c>
      <c r="J156" s="231"/>
      <c r="K156" s="231"/>
    </row>
    <row r="157" spans="1:11" s="229" customFormat="1" ht="20.25" customHeight="1" outlineLevel="1" x14ac:dyDescent="0.25">
      <c r="A157" s="225" t="s">
        <v>363</v>
      </c>
      <c r="B157" s="226" t="s">
        <v>2142</v>
      </c>
      <c r="C157" s="226" t="s">
        <v>1005</v>
      </c>
      <c r="D157" s="227">
        <v>5</v>
      </c>
      <c r="E157" s="228">
        <v>7.7732000000000001</v>
      </c>
      <c r="F157" s="228"/>
      <c r="G157" s="228"/>
      <c r="I157" s="230" t="s">
        <v>2027</v>
      </c>
      <c r="J157" s="231"/>
      <c r="K157" s="231"/>
    </row>
    <row r="158" spans="1:11" s="229" customFormat="1" ht="20.25" customHeight="1" outlineLevel="1" x14ac:dyDescent="0.25">
      <c r="A158" s="225" t="s">
        <v>435</v>
      </c>
      <c r="B158" s="226" t="s">
        <v>2143</v>
      </c>
      <c r="C158" s="226" t="s">
        <v>1007</v>
      </c>
      <c r="D158" s="227">
        <v>1</v>
      </c>
      <c r="E158" s="228">
        <v>2.8576999999999999</v>
      </c>
      <c r="F158" s="228"/>
      <c r="G158" s="228"/>
      <c r="I158" s="230" t="s">
        <v>2027</v>
      </c>
      <c r="J158" s="231"/>
      <c r="K158" s="231"/>
    </row>
    <row r="159" spans="1:11" s="229" customFormat="1" ht="20.25" customHeight="1" outlineLevel="1" x14ac:dyDescent="0.25">
      <c r="A159" s="225" t="s">
        <v>436</v>
      </c>
      <c r="B159" s="226" t="s">
        <v>2144</v>
      </c>
      <c r="C159" s="226" t="s">
        <v>1011</v>
      </c>
      <c r="D159" s="227">
        <v>1</v>
      </c>
      <c r="E159" s="228">
        <v>3.2059000000000002</v>
      </c>
      <c r="F159" s="228"/>
      <c r="G159" s="228"/>
      <c r="I159" s="230" t="s">
        <v>2027</v>
      </c>
      <c r="J159" s="231"/>
      <c r="K159" s="231"/>
    </row>
    <row r="160" spans="1:11" s="229" customFormat="1" ht="20.25" customHeight="1" outlineLevel="1" x14ac:dyDescent="0.25">
      <c r="A160" s="225" t="s">
        <v>437</v>
      </c>
      <c r="B160" s="226" t="s">
        <v>2145</v>
      </c>
      <c r="C160" s="226" t="s">
        <v>1012</v>
      </c>
      <c r="D160" s="227">
        <v>1</v>
      </c>
      <c r="E160" s="228">
        <v>3.6886999999999999</v>
      </c>
      <c r="F160" s="228"/>
      <c r="G160" s="228"/>
      <c r="I160" s="230" t="s">
        <v>2027</v>
      </c>
      <c r="J160" s="231"/>
      <c r="K160" s="231"/>
    </row>
    <row r="161" spans="1:11" s="229" customFormat="1" ht="20.25" customHeight="1" outlineLevel="1" x14ac:dyDescent="0.25">
      <c r="A161" s="225" t="s">
        <v>438</v>
      </c>
      <c r="B161" s="226" t="s">
        <v>2146</v>
      </c>
      <c r="C161" s="226" t="s">
        <v>1013</v>
      </c>
      <c r="D161" s="227">
        <v>1</v>
      </c>
      <c r="E161" s="228">
        <v>2.899</v>
      </c>
      <c r="F161" s="228"/>
      <c r="G161" s="228"/>
      <c r="I161" s="230" t="s">
        <v>2027</v>
      </c>
      <c r="J161" s="231"/>
      <c r="K161" s="231"/>
    </row>
    <row r="162" spans="1:11" s="229" customFormat="1" ht="20.25" customHeight="1" outlineLevel="1" x14ac:dyDescent="0.25">
      <c r="A162" s="225" t="s">
        <v>439</v>
      </c>
      <c r="B162" s="226" t="s">
        <v>2147</v>
      </c>
      <c r="C162" s="226" t="s">
        <v>1014</v>
      </c>
      <c r="D162" s="227">
        <v>1</v>
      </c>
      <c r="E162" s="228">
        <v>2.7090999999999998</v>
      </c>
      <c r="F162" s="228"/>
      <c r="G162" s="228"/>
      <c r="I162" s="230" t="s">
        <v>2027</v>
      </c>
      <c r="J162" s="231"/>
      <c r="K162" s="231"/>
    </row>
    <row r="163" spans="1:11" s="229" customFormat="1" ht="20.25" customHeight="1" outlineLevel="1" x14ac:dyDescent="0.25">
      <c r="A163" s="225" t="s">
        <v>440</v>
      </c>
      <c r="B163" s="226" t="s">
        <v>2148</v>
      </c>
      <c r="C163" s="226" t="s">
        <v>1015</v>
      </c>
      <c r="D163" s="227">
        <v>1</v>
      </c>
      <c r="E163" s="228">
        <v>1.6897</v>
      </c>
      <c r="F163" s="228"/>
      <c r="G163" s="228"/>
      <c r="I163" s="230" t="s">
        <v>2027</v>
      </c>
      <c r="J163" s="231"/>
      <c r="K163" s="231"/>
    </row>
    <row r="164" spans="1:11" s="229" customFormat="1" ht="20.25" customHeight="1" outlineLevel="1" x14ac:dyDescent="0.25">
      <c r="A164" s="225" t="s">
        <v>364</v>
      </c>
      <c r="B164" s="226" t="s">
        <v>2149</v>
      </c>
      <c r="C164" s="226" t="s">
        <v>1017</v>
      </c>
      <c r="D164" s="227">
        <v>1</v>
      </c>
      <c r="E164" s="228">
        <v>2.4788999999999999</v>
      </c>
      <c r="F164" s="228"/>
      <c r="G164" s="228"/>
      <c r="I164" s="230" t="s">
        <v>2027</v>
      </c>
      <c r="J164" s="231"/>
      <c r="K164" s="231"/>
    </row>
    <row r="165" spans="1:11" s="229" customFormat="1" ht="20.25" customHeight="1" outlineLevel="1" x14ac:dyDescent="0.25">
      <c r="A165" s="225" t="s">
        <v>441</v>
      </c>
      <c r="B165" s="226" t="s">
        <v>2150</v>
      </c>
      <c r="C165" s="226" t="s">
        <v>1018</v>
      </c>
      <c r="D165" s="227">
        <v>1</v>
      </c>
      <c r="E165" s="228">
        <v>1.9455</v>
      </c>
      <c r="F165" s="228"/>
      <c r="G165" s="228"/>
      <c r="I165" s="230" t="s">
        <v>2027</v>
      </c>
      <c r="J165" s="231"/>
      <c r="K165" s="231"/>
    </row>
    <row r="166" spans="1:11" s="229" customFormat="1" ht="20.25" customHeight="1" outlineLevel="1" x14ac:dyDescent="0.25">
      <c r="A166" s="225" t="s">
        <v>442</v>
      </c>
      <c r="B166" s="226" t="s">
        <v>2151</v>
      </c>
      <c r="C166" s="226" t="s">
        <v>1019</v>
      </c>
      <c r="D166" s="227">
        <v>5</v>
      </c>
      <c r="E166" s="228">
        <v>7.0321999999999996</v>
      </c>
      <c r="F166" s="228"/>
      <c r="G166" s="228"/>
      <c r="I166" s="230" t="s">
        <v>2027</v>
      </c>
      <c r="J166" s="231"/>
      <c r="K166" s="231"/>
    </row>
    <row r="167" spans="1:11" s="229" customFormat="1" ht="20.25" customHeight="1" outlineLevel="1" x14ac:dyDescent="0.25">
      <c r="A167" s="225" t="s">
        <v>443</v>
      </c>
      <c r="B167" s="226" t="s">
        <v>2152</v>
      </c>
      <c r="C167" s="226" t="s">
        <v>1031</v>
      </c>
      <c r="D167" s="227">
        <v>5</v>
      </c>
      <c r="E167" s="228">
        <v>8.4792000000000005</v>
      </c>
      <c r="F167" s="228"/>
      <c r="G167" s="228">
        <v>7.4126000000000003</v>
      </c>
      <c r="I167" s="230" t="s">
        <v>2027</v>
      </c>
      <c r="J167" s="231"/>
      <c r="K167" s="231"/>
    </row>
    <row r="168" spans="1:11" s="229" customFormat="1" ht="20.25" customHeight="1" outlineLevel="1" x14ac:dyDescent="0.25">
      <c r="A168" s="225" t="s">
        <v>444</v>
      </c>
      <c r="B168" s="226" t="s">
        <v>2153</v>
      </c>
      <c r="C168" s="226" t="s">
        <v>1020</v>
      </c>
      <c r="D168" s="227">
        <v>3</v>
      </c>
      <c r="E168" s="228">
        <v>9.4779</v>
      </c>
      <c r="F168" s="228"/>
      <c r="G168" s="228"/>
      <c r="I168" s="230" t="s">
        <v>2027</v>
      </c>
      <c r="J168" s="231"/>
      <c r="K168" s="231"/>
    </row>
    <row r="169" spans="1:11" s="229" customFormat="1" ht="20.25" customHeight="1" outlineLevel="1" x14ac:dyDescent="0.25">
      <c r="A169" s="225" t="s">
        <v>283</v>
      </c>
      <c r="B169" s="226" t="s">
        <v>2154</v>
      </c>
      <c r="C169" s="226" t="s">
        <v>1021</v>
      </c>
      <c r="D169" s="227">
        <v>3</v>
      </c>
      <c r="E169" s="228">
        <v>9.4847000000000001</v>
      </c>
      <c r="F169" s="228"/>
      <c r="G169" s="228"/>
      <c r="I169" s="230" t="s">
        <v>2027</v>
      </c>
      <c r="J169" s="231"/>
      <c r="K169" s="231"/>
    </row>
    <row r="170" spans="1:11" s="229" customFormat="1" ht="20.25" customHeight="1" outlineLevel="1" x14ac:dyDescent="0.25">
      <c r="A170" s="225" t="s">
        <v>445</v>
      </c>
      <c r="B170" s="226" t="s">
        <v>2155</v>
      </c>
      <c r="C170" s="226" t="s">
        <v>1022</v>
      </c>
      <c r="D170" s="227">
        <v>1</v>
      </c>
      <c r="E170" s="228">
        <v>2.2911999999999999</v>
      </c>
      <c r="F170" s="228"/>
      <c r="G170" s="228"/>
      <c r="I170" s="230" t="s">
        <v>2027</v>
      </c>
      <c r="J170" s="231"/>
      <c r="K170" s="231"/>
    </row>
    <row r="171" spans="1:11" s="229" customFormat="1" ht="20.25" customHeight="1" outlineLevel="1" x14ac:dyDescent="0.25">
      <c r="A171" s="225" t="s">
        <v>446</v>
      </c>
      <c r="B171" s="226" t="s">
        <v>2156</v>
      </c>
      <c r="C171" s="226" t="s">
        <v>1023</v>
      </c>
      <c r="D171" s="227">
        <v>2</v>
      </c>
      <c r="E171" s="228">
        <v>10.3604</v>
      </c>
      <c r="F171" s="228"/>
      <c r="G171" s="228">
        <v>6.6439000000000004</v>
      </c>
      <c r="I171" s="230" t="s">
        <v>2027</v>
      </c>
      <c r="J171" s="231"/>
      <c r="K171" s="231"/>
    </row>
    <row r="172" spans="1:11" s="229" customFormat="1" ht="20.25" customHeight="1" outlineLevel="1" x14ac:dyDescent="0.25">
      <c r="A172" s="225" t="s">
        <v>447</v>
      </c>
      <c r="B172" s="226" t="s">
        <v>2157</v>
      </c>
      <c r="C172" s="226" t="s">
        <v>1025</v>
      </c>
      <c r="D172" s="227">
        <v>2</v>
      </c>
      <c r="E172" s="228">
        <v>9.4487000000000005</v>
      </c>
      <c r="F172" s="228"/>
      <c r="G172" s="228">
        <v>8.1176999999999992</v>
      </c>
      <c r="I172" s="230" t="s">
        <v>2027</v>
      </c>
      <c r="J172" s="231"/>
      <c r="K172" s="231"/>
    </row>
    <row r="173" spans="1:11" s="229" customFormat="1" ht="20.25" customHeight="1" outlineLevel="1" x14ac:dyDescent="0.25">
      <c r="A173" s="225" t="s">
        <v>448</v>
      </c>
      <c r="B173" s="226" t="s">
        <v>2158</v>
      </c>
      <c r="C173" s="226" t="s">
        <v>1026</v>
      </c>
      <c r="D173" s="227">
        <v>2</v>
      </c>
      <c r="E173" s="228">
        <v>8.9541000000000004</v>
      </c>
      <c r="F173" s="228"/>
      <c r="G173" s="228">
        <v>7.5838000000000001</v>
      </c>
      <c r="I173" s="230" t="s">
        <v>2027</v>
      </c>
      <c r="J173" s="231"/>
      <c r="K173" s="231"/>
    </row>
    <row r="174" spans="1:11" s="229" customFormat="1" ht="20.25" customHeight="1" outlineLevel="1" x14ac:dyDescent="0.25">
      <c r="A174" s="225" t="s">
        <v>449</v>
      </c>
      <c r="B174" s="226" t="s">
        <v>2159</v>
      </c>
      <c r="C174" s="226" t="s">
        <v>1027</v>
      </c>
      <c r="D174" s="227">
        <v>2</v>
      </c>
      <c r="E174" s="228">
        <v>9.0496999999999996</v>
      </c>
      <c r="F174" s="228"/>
      <c r="G174" s="228">
        <v>7.3371000000000004</v>
      </c>
      <c r="I174" s="230" t="s">
        <v>2027</v>
      </c>
      <c r="J174" s="231"/>
      <c r="K174" s="231"/>
    </row>
    <row r="175" spans="1:11" s="229" customFormat="1" ht="20.25" customHeight="1" outlineLevel="1" x14ac:dyDescent="0.25">
      <c r="A175" s="225" t="s">
        <v>450</v>
      </c>
      <c r="B175" s="226" t="s">
        <v>2160</v>
      </c>
      <c r="C175" s="226" t="s">
        <v>1028</v>
      </c>
      <c r="D175" s="227">
        <v>2</v>
      </c>
      <c r="E175" s="228">
        <v>9.7708999999999993</v>
      </c>
      <c r="F175" s="228"/>
      <c r="G175" s="228">
        <v>8.3809000000000005</v>
      </c>
      <c r="I175" s="230" t="s">
        <v>2027</v>
      </c>
      <c r="J175" s="231"/>
      <c r="K175" s="231"/>
    </row>
    <row r="176" spans="1:11" s="229" customFormat="1" ht="20.25" customHeight="1" outlineLevel="1" x14ac:dyDescent="0.25">
      <c r="A176" s="225" t="s">
        <v>451</v>
      </c>
      <c r="B176" s="226" t="s">
        <v>2161</v>
      </c>
      <c r="C176" s="226" t="s">
        <v>1029</v>
      </c>
      <c r="D176" s="227">
        <v>2</v>
      </c>
      <c r="E176" s="228">
        <v>9.6170000000000009</v>
      </c>
      <c r="F176" s="228"/>
      <c r="G176" s="228">
        <v>8.0300999999999991</v>
      </c>
      <c r="I176" s="230" t="s">
        <v>2027</v>
      </c>
      <c r="J176" s="231"/>
      <c r="K176" s="231"/>
    </row>
    <row r="177" spans="1:11" s="229" customFormat="1" ht="20.25" customHeight="1" outlineLevel="1" x14ac:dyDescent="0.25">
      <c r="A177" s="225" t="s">
        <v>452</v>
      </c>
      <c r="B177" s="226" t="s">
        <v>2162</v>
      </c>
      <c r="C177" s="226" t="s">
        <v>1030</v>
      </c>
      <c r="D177" s="227">
        <v>2</v>
      </c>
      <c r="E177" s="228">
        <v>8.8034999999999997</v>
      </c>
      <c r="F177" s="228"/>
      <c r="G177" s="228">
        <v>8.0159000000000002</v>
      </c>
      <c r="I177" s="230" t="s">
        <v>2027</v>
      </c>
      <c r="J177" s="231"/>
      <c r="K177" s="231"/>
    </row>
    <row r="178" spans="1:11" s="229" customFormat="1" ht="20.25" customHeight="1" outlineLevel="1" x14ac:dyDescent="0.25">
      <c r="A178" s="225" t="s">
        <v>453</v>
      </c>
      <c r="B178" s="226" t="s">
        <v>2163</v>
      </c>
      <c r="C178" s="226" t="s">
        <v>1032</v>
      </c>
      <c r="D178" s="227">
        <v>1</v>
      </c>
      <c r="E178" s="228">
        <v>3.6825999999999999</v>
      </c>
      <c r="F178" s="228"/>
      <c r="G178" s="228"/>
      <c r="I178" s="230" t="s">
        <v>2027</v>
      </c>
      <c r="J178" s="231"/>
      <c r="K178" s="231"/>
    </row>
    <row r="179" spans="1:11" s="229" customFormat="1" ht="20.25" customHeight="1" outlineLevel="1" x14ac:dyDescent="0.25">
      <c r="A179" s="225" t="s">
        <v>454</v>
      </c>
      <c r="B179" s="226" t="s">
        <v>2164</v>
      </c>
      <c r="C179" s="226" t="s">
        <v>1033</v>
      </c>
      <c r="D179" s="227">
        <v>1</v>
      </c>
      <c r="E179" s="228">
        <v>2.9586999999999999</v>
      </c>
      <c r="F179" s="228"/>
      <c r="G179" s="228"/>
      <c r="I179" s="230" t="s">
        <v>2027</v>
      </c>
      <c r="J179" s="231"/>
      <c r="K179" s="231"/>
    </row>
    <row r="180" spans="1:11" s="229" customFormat="1" ht="20.25" customHeight="1" outlineLevel="1" x14ac:dyDescent="0.25">
      <c r="A180" s="225" t="s">
        <v>455</v>
      </c>
      <c r="B180" s="226" t="s">
        <v>2165</v>
      </c>
      <c r="C180" s="226" t="s">
        <v>1034</v>
      </c>
      <c r="D180" s="227">
        <v>5</v>
      </c>
      <c r="E180" s="228">
        <v>8.4739000000000004</v>
      </c>
      <c r="F180" s="228"/>
      <c r="G180" s="228"/>
      <c r="I180" s="230" t="s">
        <v>2027</v>
      </c>
      <c r="J180" s="231"/>
      <c r="K180" s="231"/>
    </row>
    <row r="181" spans="1:11" s="229" customFormat="1" ht="20.25" customHeight="1" outlineLevel="1" x14ac:dyDescent="0.25">
      <c r="A181" s="225" t="s">
        <v>456</v>
      </c>
      <c r="B181" s="226" t="s">
        <v>2166</v>
      </c>
      <c r="C181" s="226" t="s">
        <v>1035</v>
      </c>
      <c r="D181" s="227">
        <v>5</v>
      </c>
      <c r="E181" s="228">
        <v>8.6800999999999995</v>
      </c>
      <c r="F181" s="228"/>
      <c r="G181" s="228"/>
      <c r="I181" s="230" t="s">
        <v>2027</v>
      </c>
      <c r="J181" s="231"/>
      <c r="K181" s="231"/>
    </row>
    <row r="182" spans="1:11" s="229" customFormat="1" ht="20.25" customHeight="1" outlineLevel="1" x14ac:dyDescent="0.25">
      <c r="A182" s="225" t="s">
        <v>457</v>
      </c>
      <c r="B182" s="226" t="s">
        <v>2167</v>
      </c>
      <c r="C182" s="226" t="s">
        <v>1036</v>
      </c>
      <c r="D182" s="227">
        <v>5</v>
      </c>
      <c r="E182" s="228">
        <v>9.0873000000000008</v>
      </c>
      <c r="F182" s="228"/>
      <c r="G182" s="228">
        <v>8.1806999999999999</v>
      </c>
      <c r="I182" s="230" t="s">
        <v>2027</v>
      </c>
      <c r="J182" s="231"/>
      <c r="K182" s="231"/>
    </row>
    <row r="183" spans="1:11" s="229" customFormat="1" ht="20.25" customHeight="1" outlineLevel="1" x14ac:dyDescent="0.25">
      <c r="A183" s="225" t="s">
        <v>458</v>
      </c>
      <c r="B183" s="226" t="s">
        <v>2168</v>
      </c>
      <c r="C183" s="226" t="s">
        <v>1039</v>
      </c>
      <c r="D183" s="227">
        <v>1</v>
      </c>
      <c r="E183" s="228">
        <v>1.8212999999999999</v>
      </c>
      <c r="F183" s="228"/>
      <c r="G183" s="228"/>
      <c r="I183" s="230" t="s">
        <v>2027</v>
      </c>
      <c r="J183" s="231"/>
      <c r="K183" s="231"/>
    </row>
    <row r="184" spans="1:11" s="229" customFormat="1" ht="20.25" customHeight="1" outlineLevel="1" x14ac:dyDescent="0.25">
      <c r="A184" s="225" t="s">
        <v>2169</v>
      </c>
      <c r="B184" s="226" t="s">
        <v>2170</v>
      </c>
      <c r="C184" s="226" t="s">
        <v>1054</v>
      </c>
      <c r="D184" s="227">
        <v>9</v>
      </c>
      <c r="E184" s="228">
        <v>8.1773000000000007</v>
      </c>
      <c r="F184" s="228">
        <v>10.552</v>
      </c>
      <c r="G184" s="228">
        <v>6.3108000000000004</v>
      </c>
      <c r="I184" s="230" t="s">
        <v>2027</v>
      </c>
      <c r="J184" s="231"/>
      <c r="K184" s="231"/>
    </row>
    <row r="185" spans="1:11" s="229" customFormat="1" ht="20.25" customHeight="1" outlineLevel="1" x14ac:dyDescent="0.25">
      <c r="A185" s="225" t="s">
        <v>459</v>
      </c>
      <c r="B185" s="226" t="s">
        <v>2171</v>
      </c>
      <c r="C185" s="226" t="s">
        <v>1040</v>
      </c>
      <c r="D185" s="227">
        <v>1</v>
      </c>
      <c r="E185" s="228">
        <v>2.6139000000000001</v>
      </c>
      <c r="F185" s="228"/>
      <c r="G185" s="228"/>
      <c r="I185" s="230" t="s">
        <v>2027</v>
      </c>
      <c r="J185" s="231"/>
      <c r="K185" s="231"/>
    </row>
    <row r="186" spans="1:11" s="229" customFormat="1" ht="20.25" customHeight="1" outlineLevel="1" x14ac:dyDescent="0.25">
      <c r="A186" s="225" t="s">
        <v>460</v>
      </c>
      <c r="B186" s="226" t="s">
        <v>2172</v>
      </c>
      <c r="C186" s="226" t="s">
        <v>1041</v>
      </c>
      <c r="D186" s="227">
        <v>1</v>
      </c>
      <c r="E186" s="228">
        <v>2.7747000000000002</v>
      </c>
      <c r="F186" s="228"/>
      <c r="G186" s="228"/>
      <c r="I186" s="230" t="s">
        <v>2027</v>
      </c>
      <c r="J186" s="231"/>
      <c r="K186" s="231"/>
    </row>
    <row r="187" spans="1:11" s="229" customFormat="1" ht="20.25" customHeight="1" outlineLevel="1" x14ac:dyDescent="0.25">
      <c r="A187" s="225" t="s">
        <v>461</v>
      </c>
      <c r="B187" s="226" t="s">
        <v>2173</v>
      </c>
      <c r="C187" s="226" t="s">
        <v>1042</v>
      </c>
      <c r="D187" s="227">
        <v>1</v>
      </c>
      <c r="E187" s="228">
        <v>3.0964999999999998</v>
      </c>
      <c r="F187" s="228"/>
      <c r="G187" s="228"/>
      <c r="I187" s="230" t="s">
        <v>2027</v>
      </c>
      <c r="J187" s="231"/>
      <c r="K187" s="231"/>
    </row>
    <row r="188" spans="1:11" s="229" customFormat="1" ht="20.25" customHeight="1" outlineLevel="1" x14ac:dyDescent="0.25">
      <c r="A188" s="225" t="s">
        <v>462</v>
      </c>
      <c r="B188" s="226" t="s">
        <v>2174</v>
      </c>
      <c r="C188" s="226" t="s">
        <v>1043</v>
      </c>
      <c r="D188" s="227">
        <v>5</v>
      </c>
      <c r="E188" s="228">
        <v>9.0014000000000003</v>
      </c>
      <c r="F188" s="228"/>
      <c r="G188" s="228"/>
      <c r="I188" s="230" t="s">
        <v>2027</v>
      </c>
      <c r="J188" s="231"/>
      <c r="K188" s="231"/>
    </row>
    <row r="189" spans="1:11" s="229" customFormat="1" ht="20.25" customHeight="1" outlineLevel="1" x14ac:dyDescent="0.25">
      <c r="A189" s="225" t="s">
        <v>463</v>
      </c>
      <c r="B189" s="226" t="s">
        <v>2175</v>
      </c>
      <c r="C189" s="226" t="s">
        <v>1044</v>
      </c>
      <c r="D189" s="227">
        <v>5</v>
      </c>
      <c r="E189" s="228">
        <v>6.9987000000000004</v>
      </c>
      <c r="F189" s="228"/>
      <c r="G189" s="228">
        <v>5.9748999999999999</v>
      </c>
      <c r="I189" s="230" t="s">
        <v>2027</v>
      </c>
      <c r="J189" s="231"/>
      <c r="K189" s="231"/>
    </row>
    <row r="190" spans="1:11" s="229" customFormat="1" ht="20.25" customHeight="1" outlineLevel="1" x14ac:dyDescent="0.25">
      <c r="A190" s="225" t="s">
        <v>464</v>
      </c>
      <c r="B190" s="226" t="s">
        <v>2176</v>
      </c>
      <c r="C190" s="226" t="s">
        <v>1045</v>
      </c>
      <c r="D190" s="227">
        <v>5</v>
      </c>
      <c r="E190" s="228">
        <v>9.3720999999999997</v>
      </c>
      <c r="F190" s="228"/>
      <c r="G190" s="228"/>
      <c r="I190" s="230" t="s">
        <v>2027</v>
      </c>
      <c r="J190" s="231"/>
      <c r="K190" s="231"/>
    </row>
    <row r="191" spans="1:11" s="229" customFormat="1" ht="20.25" customHeight="1" outlineLevel="1" x14ac:dyDescent="0.25">
      <c r="A191" s="225" t="s">
        <v>465</v>
      </c>
      <c r="B191" s="226" t="s">
        <v>2177</v>
      </c>
      <c r="C191" s="226" t="s">
        <v>1052</v>
      </c>
      <c r="D191" s="227">
        <v>2</v>
      </c>
      <c r="E191" s="228">
        <v>7.4598000000000004</v>
      </c>
      <c r="F191" s="228"/>
      <c r="G191" s="228"/>
      <c r="I191" s="230" t="s">
        <v>2027</v>
      </c>
      <c r="J191" s="231"/>
      <c r="K191" s="231"/>
    </row>
    <row r="192" spans="1:11" s="229" customFormat="1" ht="20.25" customHeight="1" outlineLevel="1" x14ac:dyDescent="0.25">
      <c r="A192" s="225" t="s">
        <v>466</v>
      </c>
      <c r="B192" s="226" t="s">
        <v>2178</v>
      </c>
      <c r="C192" s="226" t="s">
        <v>1053</v>
      </c>
      <c r="D192" s="227">
        <v>3</v>
      </c>
      <c r="E192" s="228">
        <v>8.3854000000000006</v>
      </c>
      <c r="F192" s="228"/>
      <c r="G192" s="228"/>
      <c r="I192" s="230" t="s">
        <v>2027</v>
      </c>
      <c r="J192" s="231"/>
      <c r="K192" s="231"/>
    </row>
    <row r="193" spans="1:11" s="229" customFormat="1" ht="20.25" customHeight="1" outlineLevel="1" x14ac:dyDescent="0.25">
      <c r="A193" s="225" t="s">
        <v>467</v>
      </c>
      <c r="B193" s="226" t="s">
        <v>2179</v>
      </c>
      <c r="C193" s="226" t="s">
        <v>1046</v>
      </c>
      <c r="D193" s="227">
        <v>1</v>
      </c>
      <c r="E193" s="228">
        <v>2.0388000000000002</v>
      </c>
      <c r="F193" s="228"/>
      <c r="G193" s="228"/>
      <c r="I193" s="230" t="s">
        <v>2027</v>
      </c>
      <c r="J193" s="231"/>
      <c r="K193" s="231"/>
    </row>
    <row r="194" spans="1:11" s="229" customFormat="1" ht="20.25" customHeight="1" outlineLevel="1" x14ac:dyDescent="0.25">
      <c r="A194" s="225" t="s">
        <v>468</v>
      </c>
      <c r="B194" s="226" t="s">
        <v>2180</v>
      </c>
      <c r="C194" s="226" t="s">
        <v>1050</v>
      </c>
      <c r="D194" s="227">
        <v>2</v>
      </c>
      <c r="E194" s="228">
        <v>9.9855</v>
      </c>
      <c r="F194" s="228"/>
      <c r="G194" s="228"/>
      <c r="I194" s="230" t="s">
        <v>2027</v>
      </c>
      <c r="J194" s="231"/>
      <c r="K194" s="231"/>
    </row>
    <row r="195" spans="1:11" s="229" customFormat="1" ht="20.25" customHeight="1" outlineLevel="1" x14ac:dyDescent="0.25">
      <c r="A195" s="225" t="s">
        <v>469</v>
      </c>
      <c r="B195" s="226" t="s">
        <v>2181</v>
      </c>
      <c r="C195" s="226" t="s">
        <v>1051</v>
      </c>
      <c r="D195" s="227">
        <v>5</v>
      </c>
      <c r="E195" s="228">
        <v>7.4417999999999997</v>
      </c>
      <c r="F195" s="228"/>
      <c r="G195" s="228"/>
      <c r="I195" s="230" t="s">
        <v>2027</v>
      </c>
      <c r="J195" s="231"/>
      <c r="K195" s="231"/>
    </row>
    <row r="196" spans="1:11" s="229" customFormat="1" ht="20.25" customHeight="1" outlineLevel="1" x14ac:dyDescent="0.25">
      <c r="A196" s="225" t="s">
        <v>470</v>
      </c>
      <c r="B196" s="226" t="s">
        <v>2182</v>
      </c>
      <c r="C196" s="226" t="s">
        <v>1047</v>
      </c>
      <c r="D196" s="227">
        <v>1</v>
      </c>
      <c r="E196" s="228">
        <v>2.4142999999999999</v>
      </c>
      <c r="F196" s="228"/>
      <c r="G196" s="228"/>
      <c r="I196" s="230" t="s">
        <v>2027</v>
      </c>
      <c r="J196" s="231"/>
      <c r="K196" s="231"/>
    </row>
    <row r="197" spans="1:11" s="229" customFormat="1" ht="20.25" customHeight="1" outlineLevel="1" x14ac:dyDescent="0.25">
      <c r="A197" s="225" t="s">
        <v>471</v>
      </c>
      <c r="B197" s="226" t="s">
        <v>2183</v>
      </c>
      <c r="C197" s="226" t="s">
        <v>1055</v>
      </c>
      <c r="D197" s="227">
        <v>3</v>
      </c>
      <c r="E197" s="228">
        <v>8.6652000000000005</v>
      </c>
      <c r="F197" s="228"/>
      <c r="G197" s="228">
        <v>6.4901999999999997</v>
      </c>
      <c r="I197" s="230" t="s">
        <v>2027</v>
      </c>
      <c r="J197" s="231"/>
      <c r="K197" s="231"/>
    </row>
    <row r="198" spans="1:11" s="229" customFormat="1" ht="20.25" customHeight="1" outlineLevel="1" x14ac:dyDescent="0.25">
      <c r="A198" s="225" t="s">
        <v>472</v>
      </c>
      <c r="B198" s="226" t="s">
        <v>2184</v>
      </c>
      <c r="C198" s="226" t="s">
        <v>1048</v>
      </c>
      <c r="D198" s="227">
        <v>9</v>
      </c>
      <c r="E198" s="228">
        <v>9.7316000000000003</v>
      </c>
      <c r="F198" s="228">
        <v>12.333600000000001</v>
      </c>
      <c r="G198" s="228"/>
      <c r="I198" s="230" t="s">
        <v>2027</v>
      </c>
      <c r="J198" s="231"/>
      <c r="K198" s="231"/>
    </row>
    <row r="199" spans="1:11" s="229" customFormat="1" ht="20.25" customHeight="1" outlineLevel="1" x14ac:dyDescent="0.25">
      <c r="A199" s="225" t="s">
        <v>473</v>
      </c>
      <c r="B199" s="226" t="s">
        <v>2185</v>
      </c>
      <c r="C199" s="226" t="s">
        <v>1049</v>
      </c>
      <c r="D199" s="227">
        <v>5</v>
      </c>
      <c r="E199" s="228">
        <v>8.0128000000000004</v>
      </c>
      <c r="F199" s="228"/>
      <c r="G199" s="228">
        <v>6.53</v>
      </c>
      <c r="I199" s="230" t="s">
        <v>2027</v>
      </c>
      <c r="J199" s="231"/>
      <c r="K199" s="231"/>
    </row>
    <row r="200" spans="1:11" s="229" customFormat="1" ht="20.25" customHeight="1" outlineLevel="1" x14ac:dyDescent="0.25">
      <c r="A200" s="225" t="s">
        <v>474</v>
      </c>
      <c r="B200" s="226" t="s">
        <v>2186</v>
      </c>
      <c r="C200" s="226" t="s">
        <v>1056</v>
      </c>
      <c r="D200" s="227">
        <v>1</v>
      </c>
      <c r="E200" s="228">
        <v>2.7292999999999998</v>
      </c>
      <c r="F200" s="228"/>
      <c r="G200" s="228"/>
      <c r="I200" s="230" t="s">
        <v>2027</v>
      </c>
      <c r="J200" s="231"/>
      <c r="K200" s="231"/>
    </row>
    <row r="201" spans="1:11" s="229" customFormat="1" ht="20.25" customHeight="1" outlineLevel="1" x14ac:dyDescent="0.25">
      <c r="A201" s="225" t="s">
        <v>475</v>
      </c>
      <c r="B201" s="226" t="s">
        <v>2187</v>
      </c>
      <c r="C201" s="226" t="s">
        <v>1057</v>
      </c>
      <c r="D201" s="227">
        <v>2</v>
      </c>
      <c r="E201" s="228">
        <v>9.7051999999999996</v>
      </c>
      <c r="F201" s="228"/>
      <c r="G201" s="228">
        <v>8.2147000000000006</v>
      </c>
      <c r="I201" s="230" t="s">
        <v>2027</v>
      </c>
      <c r="J201" s="231"/>
      <c r="K201" s="231"/>
    </row>
    <row r="202" spans="1:11" s="229" customFormat="1" ht="20.25" customHeight="1" outlineLevel="1" x14ac:dyDescent="0.25">
      <c r="A202" s="225" t="s">
        <v>476</v>
      </c>
      <c r="B202" s="226" t="s">
        <v>2188</v>
      </c>
      <c r="C202" s="226" t="s">
        <v>1058</v>
      </c>
      <c r="D202" s="227">
        <v>5</v>
      </c>
      <c r="E202" s="228">
        <v>6.7603999999999997</v>
      </c>
      <c r="F202" s="228"/>
      <c r="G202" s="228">
        <v>5.0072000000000001</v>
      </c>
      <c r="I202" s="230" t="s">
        <v>2027</v>
      </c>
      <c r="J202" s="231"/>
      <c r="K202" s="231"/>
    </row>
    <row r="203" spans="1:11" s="229" customFormat="1" ht="20.25" customHeight="1" outlineLevel="1" x14ac:dyDescent="0.25">
      <c r="A203" s="225" t="s">
        <v>477</v>
      </c>
      <c r="B203" s="226" t="s">
        <v>2189</v>
      </c>
      <c r="C203" s="226" t="s">
        <v>1059</v>
      </c>
      <c r="D203" s="227">
        <v>5</v>
      </c>
      <c r="E203" s="228">
        <v>9.8020999999999994</v>
      </c>
      <c r="F203" s="228"/>
      <c r="G203" s="228"/>
      <c r="I203" s="230" t="s">
        <v>2027</v>
      </c>
      <c r="J203" s="231"/>
      <c r="K203" s="231"/>
    </row>
    <row r="204" spans="1:11" s="229" customFormat="1" ht="20.25" customHeight="1" outlineLevel="1" x14ac:dyDescent="0.25">
      <c r="A204" s="225" t="s">
        <v>478</v>
      </c>
      <c r="B204" s="226" t="s">
        <v>2190</v>
      </c>
      <c r="C204" s="226" t="s">
        <v>1060</v>
      </c>
      <c r="D204" s="227">
        <v>3</v>
      </c>
      <c r="E204" s="228">
        <v>8.4425000000000008</v>
      </c>
      <c r="F204" s="228"/>
      <c r="G204" s="228">
        <v>6.9123999999999999</v>
      </c>
      <c r="I204" s="230" t="s">
        <v>2027</v>
      </c>
      <c r="J204" s="231"/>
      <c r="K204" s="231"/>
    </row>
    <row r="205" spans="1:11" s="229" customFormat="1" ht="20.25" customHeight="1" outlineLevel="1" x14ac:dyDescent="0.25">
      <c r="A205" s="225" t="s">
        <v>479</v>
      </c>
      <c r="B205" s="226" t="s">
        <v>2191</v>
      </c>
      <c r="C205" s="226" t="s">
        <v>1063</v>
      </c>
      <c r="D205" s="227">
        <v>4</v>
      </c>
      <c r="E205" s="228">
        <v>10.2232</v>
      </c>
      <c r="F205" s="228"/>
      <c r="G205" s="228"/>
      <c r="I205" s="230" t="s">
        <v>2027</v>
      </c>
      <c r="J205" s="231"/>
      <c r="K205" s="231"/>
    </row>
    <row r="206" spans="1:11" s="229" customFormat="1" ht="20.25" customHeight="1" outlineLevel="1" x14ac:dyDescent="0.25">
      <c r="A206" s="225" t="s">
        <v>480</v>
      </c>
      <c r="B206" s="226" t="s">
        <v>2192</v>
      </c>
      <c r="C206" s="226" t="s">
        <v>1062</v>
      </c>
      <c r="D206" s="227">
        <v>9</v>
      </c>
      <c r="E206" s="228">
        <v>9.0356000000000005</v>
      </c>
      <c r="F206" s="228">
        <v>10.1585</v>
      </c>
      <c r="G206" s="228"/>
      <c r="I206" s="230" t="s">
        <v>2027</v>
      </c>
      <c r="J206" s="231"/>
      <c r="K206" s="231"/>
    </row>
    <row r="207" spans="1:11" s="229" customFormat="1" ht="20.25" customHeight="1" outlineLevel="1" x14ac:dyDescent="0.25">
      <c r="A207" s="225" t="s">
        <v>481</v>
      </c>
      <c r="B207" s="226" t="s">
        <v>2193</v>
      </c>
      <c r="C207" s="226" t="s">
        <v>1064</v>
      </c>
      <c r="D207" s="227">
        <v>1</v>
      </c>
      <c r="E207" s="228">
        <v>2.2181000000000002</v>
      </c>
      <c r="F207" s="228"/>
      <c r="G207" s="228"/>
      <c r="I207" s="230" t="s">
        <v>2027</v>
      </c>
      <c r="J207" s="231"/>
      <c r="K207" s="231"/>
    </row>
    <row r="208" spans="1:11" s="229" customFormat="1" ht="20.25" customHeight="1" outlineLevel="1" x14ac:dyDescent="0.25">
      <c r="A208" s="225" t="s">
        <v>482</v>
      </c>
      <c r="B208" s="226" t="s">
        <v>2194</v>
      </c>
      <c r="C208" s="226" t="s">
        <v>1065</v>
      </c>
      <c r="D208" s="227">
        <v>2</v>
      </c>
      <c r="E208" s="228">
        <v>9.6849000000000007</v>
      </c>
      <c r="F208" s="228"/>
      <c r="G208" s="228"/>
      <c r="I208" s="230" t="s">
        <v>2027</v>
      </c>
      <c r="J208" s="231"/>
      <c r="K208" s="231"/>
    </row>
    <row r="209" spans="1:11" s="229" customFormat="1" ht="20.25" customHeight="1" outlineLevel="1" x14ac:dyDescent="0.25">
      <c r="A209" s="225" t="s">
        <v>483</v>
      </c>
      <c r="B209" s="226" t="s">
        <v>2195</v>
      </c>
      <c r="C209" s="226" t="s">
        <v>1066</v>
      </c>
      <c r="D209" s="227">
        <v>5</v>
      </c>
      <c r="E209" s="228">
        <v>7.8707000000000003</v>
      </c>
      <c r="F209" s="228"/>
      <c r="G209" s="228"/>
      <c r="I209" s="230" t="s">
        <v>2027</v>
      </c>
      <c r="J209" s="231"/>
      <c r="K209" s="231"/>
    </row>
    <row r="210" spans="1:11" s="229" customFormat="1" ht="20.25" customHeight="1" outlineLevel="1" x14ac:dyDescent="0.25">
      <c r="A210" s="225" t="s">
        <v>484</v>
      </c>
      <c r="B210" s="226" t="s">
        <v>2196</v>
      </c>
      <c r="C210" s="226" t="s">
        <v>1067</v>
      </c>
      <c r="D210" s="227">
        <v>2</v>
      </c>
      <c r="E210" s="228">
        <v>9.7481000000000009</v>
      </c>
      <c r="F210" s="228"/>
      <c r="G210" s="228"/>
      <c r="I210" s="230" t="s">
        <v>2027</v>
      </c>
      <c r="J210" s="231"/>
      <c r="K210" s="231"/>
    </row>
    <row r="211" spans="1:11" s="229" customFormat="1" ht="20.25" customHeight="1" outlineLevel="1" x14ac:dyDescent="0.25">
      <c r="A211" s="225" t="s">
        <v>485</v>
      </c>
      <c r="B211" s="226" t="s">
        <v>2197</v>
      </c>
      <c r="C211" s="226" t="s">
        <v>1068</v>
      </c>
      <c r="D211" s="227">
        <v>2</v>
      </c>
      <c r="E211" s="228">
        <v>9.7484000000000002</v>
      </c>
      <c r="F211" s="228"/>
      <c r="G211" s="228"/>
      <c r="I211" s="230" t="s">
        <v>2027</v>
      </c>
      <c r="J211" s="231"/>
      <c r="K211" s="231"/>
    </row>
    <row r="212" spans="1:11" s="229" customFormat="1" ht="20.25" customHeight="1" outlineLevel="1" x14ac:dyDescent="0.25">
      <c r="A212" s="225" t="s">
        <v>486</v>
      </c>
      <c r="B212" s="226" t="s">
        <v>2198</v>
      </c>
      <c r="C212" s="226" t="s">
        <v>1069</v>
      </c>
      <c r="D212" s="227">
        <v>1</v>
      </c>
      <c r="E212" s="228">
        <v>2.3689</v>
      </c>
      <c r="F212" s="228"/>
      <c r="G212" s="228"/>
      <c r="I212" s="230" t="s">
        <v>2027</v>
      </c>
      <c r="J212" s="231"/>
      <c r="K212" s="231"/>
    </row>
    <row r="213" spans="1:11" s="229" customFormat="1" ht="20.25" customHeight="1" outlineLevel="1" x14ac:dyDescent="0.25">
      <c r="A213" s="225" t="s">
        <v>487</v>
      </c>
      <c r="B213" s="226" t="s">
        <v>2199</v>
      </c>
      <c r="C213" s="226" t="s">
        <v>1070</v>
      </c>
      <c r="D213" s="227">
        <v>1</v>
      </c>
      <c r="E213" s="228">
        <v>2.6543999999999999</v>
      </c>
      <c r="F213" s="228"/>
      <c r="G213" s="228"/>
      <c r="I213" s="230" t="s">
        <v>2027</v>
      </c>
      <c r="J213" s="231"/>
      <c r="K213" s="231"/>
    </row>
    <row r="214" spans="1:11" s="229" customFormat="1" ht="20.25" customHeight="1" outlineLevel="1" x14ac:dyDescent="0.25">
      <c r="A214" s="225" t="s">
        <v>488</v>
      </c>
      <c r="B214" s="226" t="s">
        <v>2200</v>
      </c>
      <c r="C214" s="226" t="s">
        <v>1071</v>
      </c>
      <c r="D214" s="227">
        <v>5</v>
      </c>
      <c r="E214" s="228">
        <v>8.1639999999999997</v>
      </c>
      <c r="F214" s="228"/>
      <c r="G214" s="228"/>
      <c r="I214" s="230" t="s">
        <v>2027</v>
      </c>
      <c r="J214" s="231"/>
      <c r="K214" s="231"/>
    </row>
    <row r="215" spans="1:11" s="229" customFormat="1" ht="20.25" customHeight="1" outlineLevel="1" x14ac:dyDescent="0.25">
      <c r="A215" s="225" t="s">
        <v>489</v>
      </c>
      <c r="B215" s="226" t="s">
        <v>2201</v>
      </c>
      <c r="C215" s="226" t="s">
        <v>1072</v>
      </c>
      <c r="D215" s="227">
        <v>5</v>
      </c>
      <c r="E215" s="228">
        <v>8.7349999999999994</v>
      </c>
      <c r="F215" s="228"/>
      <c r="G215" s="228">
        <v>7.4044999999999996</v>
      </c>
      <c r="I215" s="230" t="s">
        <v>2027</v>
      </c>
      <c r="J215" s="231"/>
      <c r="K215" s="231"/>
    </row>
    <row r="216" spans="1:11" s="229" customFormat="1" ht="20.25" customHeight="1" outlineLevel="1" x14ac:dyDescent="0.25">
      <c r="A216" s="225" t="s">
        <v>490</v>
      </c>
      <c r="B216" s="226" t="s">
        <v>2202</v>
      </c>
      <c r="C216" s="226" t="s">
        <v>1073</v>
      </c>
      <c r="D216" s="227">
        <v>5</v>
      </c>
      <c r="E216" s="228">
        <v>9.1250999999999998</v>
      </c>
      <c r="F216" s="228"/>
      <c r="G216" s="228">
        <v>8.4444999999999997</v>
      </c>
      <c r="I216" s="230" t="s">
        <v>2027</v>
      </c>
      <c r="J216" s="231"/>
      <c r="K216" s="231"/>
    </row>
    <row r="217" spans="1:11" s="229" customFormat="1" ht="20.25" customHeight="1" outlineLevel="1" x14ac:dyDescent="0.25">
      <c r="A217" s="225" t="s">
        <v>491</v>
      </c>
      <c r="B217" s="226" t="s">
        <v>2203</v>
      </c>
      <c r="C217" s="226" t="s">
        <v>1074</v>
      </c>
      <c r="D217" s="227">
        <v>3</v>
      </c>
      <c r="E217" s="228">
        <v>6.8033999999999999</v>
      </c>
      <c r="F217" s="228"/>
      <c r="G217" s="228">
        <v>5.7754000000000003</v>
      </c>
      <c r="I217" s="230" t="s">
        <v>2027</v>
      </c>
      <c r="J217" s="231"/>
      <c r="K217" s="231"/>
    </row>
    <row r="218" spans="1:11" s="229" customFormat="1" ht="20.25" customHeight="1" outlineLevel="1" x14ac:dyDescent="0.25">
      <c r="A218" s="225" t="s">
        <v>492</v>
      </c>
      <c r="B218" s="226" t="s">
        <v>2204</v>
      </c>
      <c r="C218" s="226" t="s">
        <v>1075</v>
      </c>
      <c r="D218" s="227">
        <v>3</v>
      </c>
      <c r="E218" s="228">
        <v>7.8189000000000002</v>
      </c>
      <c r="F218" s="228"/>
      <c r="G218" s="228">
        <v>6.3624000000000001</v>
      </c>
      <c r="I218" s="230" t="s">
        <v>2027</v>
      </c>
      <c r="J218" s="231"/>
      <c r="K218" s="231"/>
    </row>
    <row r="219" spans="1:11" s="229" customFormat="1" ht="20.25" customHeight="1" outlineLevel="1" x14ac:dyDescent="0.25">
      <c r="A219" s="225" t="s">
        <v>493</v>
      </c>
      <c r="B219" s="226" t="s">
        <v>2205</v>
      </c>
      <c r="C219" s="226" t="s">
        <v>1076</v>
      </c>
      <c r="D219" s="227">
        <v>3</v>
      </c>
      <c r="E219" s="228">
        <v>9.7849000000000004</v>
      </c>
      <c r="F219" s="228"/>
      <c r="G219" s="228">
        <v>7.6898</v>
      </c>
      <c r="I219" s="230" t="s">
        <v>2027</v>
      </c>
      <c r="J219" s="231"/>
      <c r="K219" s="231"/>
    </row>
    <row r="220" spans="1:11" s="229" customFormat="1" ht="20.25" customHeight="1" outlineLevel="1" x14ac:dyDescent="0.25">
      <c r="A220" s="225" t="s">
        <v>494</v>
      </c>
      <c r="B220" s="226" t="s">
        <v>2206</v>
      </c>
      <c r="C220" s="226" t="s">
        <v>1077</v>
      </c>
      <c r="D220" s="227">
        <v>4</v>
      </c>
      <c r="E220" s="228">
        <v>6.1965000000000003</v>
      </c>
      <c r="F220" s="228"/>
      <c r="G220" s="228">
        <v>4.9798999999999998</v>
      </c>
      <c r="I220" s="230" t="s">
        <v>2027</v>
      </c>
      <c r="J220" s="231"/>
      <c r="K220" s="231"/>
    </row>
    <row r="221" spans="1:11" s="229" customFormat="1" ht="20.25" customHeight="1" outlineLevel="1" x14ac:dyDescent="0.25">
      <c r="A221" s="225" t="s">
        <v>495</v>
      </c>
      <c r="B221" s="226" t="s">
        <v>2207</v>
      </c>
      <c r="C221" s="226" t="s">
        <v>1079</v>
      </c>
      <c r="D221" s="227">
        <v>5</v>
      </c>
      <c r="E221" s="228">
        <v>7.3086000000000002</v>
      </c>
      <c r="F221" s="228"/>
      <c r="G221" s="228">
        <v>6.3529</v>
      </c>
      <c r="I221" s="230" t="s">
        <v>2027</v>
      </c>
      <c r="J221" s="231"/>
      <c r="K221" s="231"/>
    </row>
    <row r="222" spans="1:11" s="229" customFormat="1" ht="20.25" customHeight="1" outlineLevel="1" x14ac:dyDescent="0.25">
      <c r="A222" s="225" t="s">
        <v>496</v>
      </c>
      <c r="B222" s="226" t="s">
        <v>2208</v>
      </c>
      <c r="C222" s="226" t="s">
        <v>1080</v>
      </c>
      <c r="D222" s="227">
        <v>14</v>
      </c>
      <c r="E222" s="228">
        <v>7.8964999999999996</v>
      </c>
      <c r="F222" s="228">
        <v>10.2052</v>
      </c>
      <c r="G222" s="228">
        <v>6.3276000000000003</v>
      </c>
      <c r="I222" s="230" t="s">
        <v>2027</v>
      </c>
      <c r="J222" s="231"/>
      <c r="K222" s="231"/>
    </row>
    <row r="223" spans="1:11" s="229" customFormat="1" ht="20.25" customHeight="1" outlineLevel="1" x14ac:dyDescent="0.25">
      <c r="A223" s="225" t="s">
        <v>497</v>
      </c>
      <c r="B223" s="232" t="s">
        <v>2209</v>
      </c>
      <c r="C223" s="232" t="s">
        <v>1081</v>
      </c>
      <c r="D223" s="227">
        <v>14</v>
      </c>
      <c r="E223" s="228">
        <v>0</v>
      </c>
      <c r="F223" s="228">
        <v>10.9521</v>
      </c>
      <c r="G223" s="228">
        <v>6.2733999999999996</v>
      </c>
      <c r="I223" s="230" t="s">
        <v>2027</v>
      </c>
      <c r="J223" s="231"/>
      <c r="K223" s="231"/>
    </row>
    <row r="224" spans="1:11" s="229" customFormat="1" ht="20.25" customHeight="1" outlineLevel="1" x14ac:dyDescent="0.25">
      <c r="A224" s="225" t="s">
        <v>498</v>
      </c>
      <c r="B224" s="232" t="s">
        <v>2210</v>
      </c>
      <c r="C224" s="232" t="s">
        <v>1082</v>
      </c>
      <c r="D224" s="227">
        <v>14</v>
      </c>
      <c r="E224" s="228">
        <v>0</v>
      </c>
      <c r="F224" s="228">
        <v>11.2796</v>
      </c>
      <c r="G224" s="228"/>
      <c r="I224" s="230" t="s">
        <v>2027</v>
      </c>
      <c r="J224" s="231"/>
      <c r="K224" s="231"/>
    </row>
    <row r="225" spans="1:11" s="229" customFormat="1" ht="20.25" customHeight="1" outlineLevel="1" x14ac:dyDescent="0.25">
      <c r="A225" s="225" t="s">
        <v>499</v>
      </c>
      <c r="B225" s="226" t="s">
        <v>2211</v>
      </c>
      <c r="C225" s="226" t="s">
        <v>1083</v>
      </c>
      <c r="D225" s="227">
        <v>1</v>
      </c>
      <c r="E225" s="228">
        <v>2.7936000000000001</v>
      </c>
      <c r="F225" s="228"/>
      <c r="G225" s="228"/>
      <c r="I225" s="230" t="s">
        <v>2027</v>
      </c>
      <c r="J225" s="231"/>
      <c r="K225" s="231"/>
    </row>
    <row r="226" spans="1:11" s="229" customFormat="1" ht="20.25" customHeight="1" outlineLevel="1" x14ac:dyDescent="0.25">
      <c r="A226" s="225" t="s">
        <v>500</v>
      </c>
      <c r="B226" s="226" t="s">
        <v>2212</v>
      </c>
      <c r="C226" s="226" t="s">
        <v>1085</v>
      </c>
      <c r="D226" s="227">
        <v>10</v>
      </c>
      <c r="E226" s="228">
        <v>8.1750000000000007</v>
      </c>
      <c r="F226" s="228">
        <v>10.4612</v>
      </c>
      <c r="G226" s="228">
        <v>6.4189999999999996</v>
      </c>
      <c r="I226" s="230" t="s">
        <v>2027</v>
      </c>
      <c r="J226" s="231"/>
      <c r="K226" s="231"/>
    </row>
    <row r="227" spans="1:11" s="229" customFormat="1" ht="20.25" customHeight="1" outlineLevel="1" x14ac:dyDescent="0.25">
      <c r="A227" s="225" t="s">
        <v>501</v>
      </c>
      <c r="B227" s="226" t="s">
        <v>2213</v>
      </c>
      <c r="C227" s="226" t="s">
        <v>1098</v>
      </c>
      <c r="D227" s="227">
        <v>2</v>
      </c>
      <c r="E227" s="228">
        <v>9.1431000000000004</v>
      </c>
      <c r="F227" s="228"/>
      <c r="G227" s="228"/>
      <c r="I227" s="230" t="s">
        <v>2027</v>
      </c>
      <c r="J227" s="231"/>
      <c r="K227" s="231"/>
    </row>
    <row r="228" spans="1:11" s="229" customFormat="1" ht="20.25" customHeight="1" outlineLevel="1" x14ac:dyDescent="0.25">
      <c r="A228" s="225" t="s">
        <v>502</v>
      </c>
      <c r="B228" s="226" t="s">
        <v>2214</v>
      </c>
      <c r="C228" s="226" t="s">
        <v>1097</v>
      </c>
      <c r="D228" s="227">
        <v>2</v>
      </c>
      <c r="E228" s="228">
        <v>9.3551000000000002</v>
      </c>
      <c r="F228" s="228"/>
      <c r="G228" s="228"/>
      <c r="I228" s="230" t="s">
        <v>2027</v>
      </c>
      <c r="J228" s="231"/>
      <c r="K228" s="231"/>
    </row>
    <row r="229" spans="1:11" s="229" customFormat="1" ht="20.25" customHeight="1" outlineLevel="1" x14ac:dyDescent="0.25">
      <c r="A229" s="225" t="s">
        <v>503</v>
      </c>
      <c r="B229" s="226" t="s">
        <v>2215</v>
      </c>
      <c r="C229" s="226" t="s">
        <v>1096</v>
      </c>
      <c r="D229" s="227">
        <v>2</v>
      </c>
      <c r="E229" s="228">
        <v>9.6876999999999995</v>
      </c>
      <c r="F229" s="228"/>
      <c r="G229" s="228"/>
      <c r="I229" s="230" t="s">
        <v>2027</v>
      </c>
      <c r="J229" s="231"/>
      <c r="K229" s="231"/>
    </row>
    <row r="230" spans="1:11" s="229" customFormat="1" ht="20.25" customHeight="1" outlineLevel="1" x14ac:dyDescent="0.25">
      <c r="A230" s="225" t="s">
        <v>504</v>
      </c>
      <c r="B230" s="226" t="s">
        <v>2216</v>
      </c>
      <c r="C230" s="226" t="s">
        <v>1086</v>
      </c>
      <c r="D230" s="227">
        <v>2</v>
      </c>
      <c r="E230" s="228">
        <v>9.9982000000000006</v>
      </c>
      <c r="F230" s="228"/>
      <c r="G230" s="228"/>
      <c r="I230" s="230" t="s">
        <v>2027</v>
      </c>
      <c r="J230" s="231"/>
      <c r="K230" s="231"/>
    </row>
    <row r="231" spans="1:11" s="229" customFormat="1" ht="20.25" customHeight="1" outlineLevel="1" x14ac:dyDescent="0.25">
      <c r="A231" s="225" t="s">
        <v>505</v>
      </c>
      <c r="B231" s="226" t="s">
        <v>2217</v>
      </c>
      <c r="C231" s="226" t="s">
        <v>1087</v>
      </c>
      <c r="D231" s="227">
        <v>2</v>
      </c>
      <c r="E231" s="228">
        <v>9.9313000000000002</v>
      </c>
      <c r="F231" s="228"/>
      <c r="G231" s="228"/>
      <c r="I231" s="230" t="s">
        <v>2027</v>
      </c>
      <c r="J231" s="231"/>
      <c r="K231" s="231"/>
    </row>
    <row r="232" spans="1:11" s="229" customFormat="1" ht="20.25" customHeight="1" outlineLevel="1" x14ac:dyDescent="0.25">
      <c r="A232" s="225" t="s">
        <v>2218</v>
      </c>
      <c r="B232" s="226" t="s">
        <v>2219</v>
      </c>
      <c r="C232" s="226" t="s">
        <v>1088</v>
      </c>
      <c r="D232" s="227">
        <v>2</v>
      </c>
      <c r="E232" s="228">
        <v>9.5231999999999992</v>
      </c>
      <c r="F232" s="228"/>
      <c r="G232" s="228"/>
      <c r="I232" s="230" t="s">
        <v>2027</v>
      </c>
      <c r="J232" s="231"/>
      <c r="K232" s="231"/>
    </row>
    <row r="233" spans="1:11" s="229" customFormat="1" ht="20.25" customHeight="1" outlineLevel="1" x14ac:dyDescent="0.25">
      <c r="A233" s="225" t="s">
        <v>2220</v>
      </c>
      <c r="B233" s="226" t="s">
        <v>2221</v>
      </c>
      <c r="C233" s="226" t="s">
        <v>1095</v>
      </c>
      <c r="D233" s="227">
        <v>3</v>
      </c>
      <c r="E233" s="228">
        <v>9.9184999999999999</v>
      </c>
      <c r="F233" s="228"/>
      <c r="G233" s="228"/>
      <c r="I233" s="230" t="s">
        <v>2027</v>
      </c>
      <c r="J233" s="231"/>
      <c r="K233" s="231"/>
    </row>
    <row r="234" spans="1:11" s="229" customFormat="1" ht="20.25" customHeight="1" outlineLevel="1" x14ac:dyDescent="0.25">
      <c r="A234" s="225" t="s">
        <v>506</v>
      </c>
      <c r="B234" s="226" t="s">
        <v>2222</v>
      </c>
      <c r="C234" s="226" t="s">
        <v>1089</v>
      </c>
      <c r="D234" s="227">
        <v>3</v>
      </c>
      <c r="E234" s="228">
        <v>9.32</v>
      </c>
      <c r="F234" s="228"/>
      <c r="G234" s="228"/>
      <c r="I234" s="230" t="s">
        <v>2027</v>
      </c>
      <c r="J234" s="231"/>
      <c r="K234" s="231"/>
    </row>
    <row r="235" spans="1:11" s="229" customFormat="1" ht="20.25" customHeight="1" outlineLevel="1" x14ac:dyDescent="0.25">
      <c r="A235" s="225" t="s">
        <v>507</v>
      </c>
      <c r="B235" s="226" t="s">
        <v>2223</v>
      </c>
      <c r="C235" s="226" t="s">
        <v>1090</v>
      </c>
      <c r="D235" s="227">
        <v>2</v>
      </c>
      <c r="E235" s="228">
        <v>9.9281000000000006</v>
      </c>
      <c r="F235" s="228"/>
      <c r="G235" s="228"/>
      <c r="I235" s="230" t="s">
        <v>2027</v>
      </c>
      <c r="J235" s="231"/>
      <c r="K235" s="231"/>
    </row>
    <row r="236" spans="1:11" s="229" customFormat="1" ht="20.25" customHeight="1" outlineLevel="1" x14ac:dyDescent="0.25">
      <c r="A236" s="225" t="s">
        <v>508</v>
      </c>
      <c r="B236" s="226" t="s">
        <v>2224</v>
      </c>
      <c r="C236" s="226" t="s">
        <v>1091</v>
      </c>
      <c r="D236" s="227">
        <v>2</v>
      </c>
      <c r="E236" s="228">
        <v>9.3686000000000007</v>
      </c>
      <c r="F236" s="228"/>
      <c r="G236" s="228"/>
      <c r="I236" s="230" t="s">
        <v>2027</v>
      </c>
      <c r="J236" s="231"/>
      <c r="K236" s="231"/>
    </row>
    <row r="237" spans="1:11" s="229" customFormat="1" ht="20.25" customHeight="1" outlineLevel="1" x14ac:dyDescent="0.25">
      <c r="A237" s="225" t="s">
        <v>509</v>
      </c>
      <c r="B237" s="226" t="s">
        <v>2225</v>
      </c>
      <c r="C237" s="226" t="s">
        <v>1093</v>
      </c>
      <c r="D237" s="227">
        <v>3</v>
      </c>
      <c r="E237" s="228">
        <v>8.6580999999999992</v>
      </c>
      <c r="F237" s="228"/>
      <c r="G237" s="228"/>
      <c r="I237" s="230" t="s">
        <v>2027</v>
      </c>
      <c r="J237" s="231"/>
      <c r="K237" s="231"/>
    </row>
    <row r="238" spans="1:11" s="229" customFormat="1" ht="20.25" customHeight="1" outlineLevel="1" x14ac:dyDescent="0.25">
      <c r="A238" s="225" t="s">
        <v>510</v>
      </c>
      <c r="B238" s="226" t="s">
        <v>2226</v>
      </c>
      <c r="C238" s="226" t="s">
        <v>1094</v>
      </c>
      <c r="D238" s="227">
        <v>2</v>
      </c>
      <c r="E238" s="228">
        <v>10.0207</v>
      </c>
      <c r="F238" s="228"/>
      <c r="G238" s="228"/>
      <c r="I238" s="230" t="s">
        <v>2027</v>
      </c>
      <c r="J238" s="231"/>
      <c r="K238" s="231"/>
    </row>
    <row r="239" spans="1:11" s="229" customFormat="1" ht="20.25" customHeight="1" outlineLevel="1" x14ac:dyDescent="0.25">
      <c r="A239" s="225" t="s">
        <v>511</v>
      </c>
      <c r="B239" s="226" t="s">
        <v>2227</v>
      </c>
      <c r="C239" s="226" t="s">
        <v>1099</v>
      </c>
      <c r="D239" s="227">
        <v>1</v>
      </c>
      <c r="E239" s="228">
        <v>2.5385</v>
      </c>
      <c r="F239" s="228"/>
      <c r="G239" s="228"/>
      <c r="I239" s="230" t="s">
        <v>2027</v>
      </c>
      <c r="J239" s="231"/>
      <c r="K239" s="231"/>
    </row>
    <row r="240" spans="1:11" s="229" customFormat="1" ht="20.25" customHeight="1" outlineLevel="1" x14ac:dyDescent="0.25">
      <c r="A240" s="225" t="s">
        <v>512</v>
      </c>
      <c r="B240" s="226" t="s">
        <v>2228</v>
      </c>
      <c r="C240" s="226" t="s">
        <v>1103</v>
      </c>
      <c r="D240" s="227">
        <v>1</v>
      </c>
      <c r="E240" s="228">
        <v>2.8256000000000001</v>
      </c>
      <c r="F240" s="228"/>
      <c r="G240" s="228"/>
      <c r="I240" s="230" t="s">
        <v>2027</v>
      </c>
      <c r="J240" s="231"/>
      <c r="K240" s="231"/>
    </row>
    <row r="241" spans="1:11" s="229" customFormat="1" ht="20.25" customHeight="1" outlineLevel="1" x14ac:dyDescent="0.25">
      <c r="A241" s="225" t="s">
        <v>513</v>
      </c>
      <c r="B241" s="226" t="s">
        <v>2229</v>
      </c>
      <c r="C241" s="226" t="s">
        <v>1104</v>
      </c>
      <c r="D241" s="227">
        <v>5</v>
      </c>
      <c r="E241" s="228">
        <v>7.5622999999999996</v>
      </c>
      <c r="F241" s="228"/>
      <c r="G241" s="228">
        <v>6.5218999999999996</v>
      </c>
      <c r="I241" s="230" t="s">
        <v>2027</v>
      </c>
      <c r="J241" s="231"/>
      <c r="K241" s="231"/>
    </row>
    <row r="242" spans="1:11" s="229" customFormat="1" ht="20.25" customHeight="1" outlineLevel="1" x14ac:dyDescent="0.25">
      <c r="A242" s="225" t="s">
        <v>514</v>
      </c>
      <c r="B242" s="226" t="s">
        <v>2230</v>
      </c>
      <c r="C242" s="226" t="s">
        <v>1105</v>
      </c>
      <c r="D242" s="227">
        <v>5</v>
      </c>
      <c r="E242" s="228">
        <v>6.8879000000000001</v>
      </c>
      <c r="F242" s="228"/>
      <c r="G242" s="228">
        <v>5.7854000000000001</v>
      </c>
      <c r="I242" s="230" t="s">
        <v>2027</v>
      </c>
      <c r="J242" s="231"/>
      <c r="K242" s="231"/>
    </row>
    <row r="243" spans="1:11" s="229" customFormat="1" ht="20.25" customHeight="1" outlineLevel="1" x14ac:dyDescent="0.25">
      <c r="A243" s="225" t="s">
        <v>515</v>
      </c>
      <c r="B243" s="226" t="s">
        <v>2231</v>
      </c>
      <c r="C243" s="226" t="s">
        <v>1106</v>
      </c>
      <c r="D243" s="227">
        <v>2</v>
      </c>
      <c r="E243" s="228">
        <v>9.3001000000000005</v>
      </c>
      <c r="F243" s="228"/>
      <c r="G243" s="228"/>
      <c r="I243" s="230" t="s">
        <v>2027</v>
      </c>
      <c r="J243" s="231"/>
      <c r="K243" s="231"/>
    </row>
    <row r="244" spans="1:11" s="229" customFormat="1" ht="20.25" customHeight="1" outlineLevel="1" x14ac:dyDescent="0.25">
      <c r="A244" s="225" t="s">
        <v>516</v>
      </c>
      <c r="B244" s="226" t="s">
        <v>2232</v>
      </c>
      <c r="C244" s="226" t="s">
        <v>1107</v>
      </c>
      <c r="D244" s="227">
        <v>2</v>
      </c>
      <c r="E244" s="228">
        <v>8.8979999999999997</v>
      </c>
      <c r="F244" s="228"/>
      <c r="G244" s="228"/>
      <c r="I244" s="230" t="s">
        <v>2027</v>
      </c>
      <c r="J244" s="231"/>
      <c r="K244" s="231"/>
    </row>
    <row r="245" spans="1:11" s="229" customFormat="1" ht="20.25" customHeight="1" outlineLevel="1" x14ac:dyDescent="0.25">
      <c r="A245" s="225" t="s">
        <v>517</v>
      </c>
      <c r="B245" s="226" t="s">
        <v>2233</v>
      </c>
      <c r="C245" s="226" t="s">
        <v>1108</v>
      </c>
      <c r="D245" s="227">
        <v>5</v>
      </c>
      <c r="E245" s="228">
        <v>6.8857999999999997</v>
      </c>
      <c r="F245" s="228"/>
      <c r="G245" s="228"/>
      <c r="I245" s="230" t="s">
        <v>2027</v>
      </c>
      <c r="J245" s="231"/>
      <c r="K245" s="231"/>
    </row>
    <row r="246" spans="1:11" s="229" customFormat="1" ht="20.25" customHeight="1" outlineLevel="1" x14ac:dyDescent="0.25">
      <c r="A246" s="225" t="s">
        <v>518</v>
      </c>
      <c r="B246" s="226" t="s">
        <v>2234</v>
      </c>
      <c r="C246" s="226" t="s">
        <v>1109</v>
      </c>
      <c r="D246" s="227">
        <v>2</v>
      </c>
      <c r="E246" s="228">
        <v>9.3673999999999999</v>
      </c>
      <c r="F246" s="228"/>
      <c r="G246" s="228">
        <v>8.4412000000000003</v>
      </c>
      <c r="I246" s="230" t="s">
        <v>2027</v>
      </c>
      <c r="J246" s="231"/>
      <c r="K246" s="231"/>
    </row>
    <row r="247" spans="1:11" s="229" customFormat="1" ht="20.25" customHeight="1" outlineLevel="1" x14ac:dyDescent="0.25">
      <c r="A247" s="225" t="s">
        <v>519</v>
      </c>
      <c r="B247" s="226" t="s">
        <v>2235</v>
      </c>
      <c r="C247" s="226" t="s">
        <v>1110</v>
      </c>
      <c r="D247" s="227">
        <v>2</v>
      </c>
      <c r="E247" s="228">
        <v>8.7272999999999996</v>
      </c>
      <c r="F247" s="228"/>
      <c r="G247" s="228"/>
      <c r="I247" s="230" t="s">
        <v>2027</v>
      </c>
      <c r="J247" s="231"/>
      <c r="K247" s="231"/>
    </row>
    <row r="248" spans="1:11" s="229" customFormat="1" ht="20.25" customHeight="1" outlineLevel="1" x14ac:dyDescent="0.25">
      <c r="A248" s="225" t="s">
        <v>520</v>
      </c>
      <c r="B248" s="226" t="s">
        <v>2236</v>
      </c>
      <c r="C248" s="226" t="s">
        <v>1111</v>
      </c>
      <c r="D248" s="227">
        <v>2</v>
      </c>
      <c r="E248" s="228">
        <v>8.4642999999999997</v>
      </c>
      <c r="F248" s="228"/>
      <c r="G248" s="228">
        <v>7.9238999999999997</v>
      </c>
      <c r="I248" s="230" t="s">
        <v>2027</v>
      </c>
      <c r="J248" s="231"/>
      <c r="K248" s="231"/>
    </row>
    <row r="249" spans="1:11" s="229" customFormat="1" ht="20.25" customHeight="1" outlineLevel="1" x14ac:dyDescent="0.25">
      <c r="A249" s="225" t="s">
        <v>521</v>
      </c>
      <c r="B249" s="226" t="s">
        <v>2237</v>
      </c>
      <c r="C249" s="226" t="s">
        <v>1112</v>
      </c>
      <c r="D249" s="227">
        <v>2</v>
      </c>
      <c r="E249" s="228">
        <v>9.3336000000000006</v>
      </c>
      <c r="F249" s="228"/>
      <c r="G249" s="228"/>
      <c r="I249" s="230" t="s">
        <v>2027</v>
      </c>
      <c r="J249" s="231"/>
      <c r="K249" s="231"/>
    </row>
    <row r="250" spans="1:11" s="229" customFormat="1" ht="20.25" customHeight="1" outlineLevel="1" x14ac:dyDescent="0.25">
      <c r="A250" s="225" t="s">
        <v>522</v>
      </c>
      <c r="B250" s="226" t="s">
        <v>2238</v>
      </c>
      <c r="C250" s="226" t="s">
        <v>1113</v>
      </c>
      <c r="D250" s="227">
        <v>4</v>
      </c>
      <c r="E250" s="228">
        <v>7.9481000000000002</v>
      </c>
      <c r="F250" s="228"/>
      <c r="G250" s="228"/>
      <c r="I250" s="230" t="s">
        <v>2027</v>
      </c>
      <c r="J250" s="231"/>
      <c r="K250" s="231"/>
    </row>
    <row r="251" spans="1:11" s="229" customFormat="1" ht="20.25" customHeight="1" outlineLevel="1" x14ac:dyDescent="0.25">
      <c r="A251" s="225" t="s">
        <v>523</v>
      </c>
      <c r="B251" s="226" t="s">
        <v>2239</v>
      </c>
      <c r="C251" s="226" t="s">
        <v>1114</v>
      </c>
      <c r="D251" s="227">
        <v>2</v>
      </c>
      <c r="E251" s="228">
        <v>8.5983000000000001</v>
      </c>
      <c r="F251" s="228"/>
      <c r="G251" s="228">
        <v>7.6436999999999999</v>
      </c>
      <c r="I251" s="230" t="s">
        <v>2027</v>
      </c>
      <c r="J251" s="231"/>
      <c r="K251" s="231"/>
    </row>
    <row r="252" spans="1:11" s="229" customFormat="1" ht="20.25" customHeight="1" outlineLevel="1" x14ac:dyDescent="0.25">
      <c r="A252" s="225" t="s">
        <v>524</v>
      </c>
      <c r="B252" s="226" t="s">
        <v>2240</v>
      </c>
      <c r="C252" s="226" t="s">
        <v>1115</v>
      </c>
      <c r="D252" s="227">
        <v>2</v>
      </c>
      <c r="E252" s="228">
        <v>9.3091000000000008</v>
      </c>
      <c r="F252" s="228"/>
      <c r="G252" s="228"/>
      <c r="I252" s="230" t="s">
        <v>2027</v>
      </c>
      <c r="J252" s="231"/>
      <c r="K252" s="231"/>
    </row>
    <row r="253" spans="1:11" s="229" customFormat="1" ht="20.25" customHeight="1" outlineLevel="1" x14ac:dyDescent="0.25">
      <c r="A253" s="225" t="s">
        <v>2241</v>
      </c>
      <c r="B253" s="226" t="s">
        <v>2242</v>
      </c>
      <c r="C253" s="226" t="s">
        <v>1116</v>
      </c>
      <c r="D253" s="227">
        <v>2</v>
      </c>
      <c r="E253" s="228">
        <v>8.8138000000000005</v>
      </c>
      <c r="F253" s="228"/>
      <c r="G253" s="228"/>
      <c r="I253" s="230" t="s">
        <v>2027</v>
      </c>
      <c r="J253" s="231"/>
      <c r="K253" s="231"/>
    </row>
    <row r="254" spans="1:11" s="229" customFormat="1" ht="20.25" customHeight="1" outlineLevel="1" x14ac:dyDescent="0.25">
      <c r="A254" s="225" t="s">
        <v>525</v>
      </c>
      <c r="B254" s="226" t="s">
        <v>2243</v>
      </c>
      <c r="C254" s="226" t="s">
        <v>1117</v>
      </c>
      <c r="D254" s="227">
        <v>5</v>
      </c>
      <c r="E254" s="228">
        <v>7.6719999999999997</v>
      </c>
      <c r="F254" s="228"/>
      <c r="G254" s="228"/>
      <c r="I254" s="230" t="s">
        <v>2027</v>
      </c>
      <c r="J254" s="231"/>
      <c r="K254" s="231"/>
    </row>
    <row r="255" spans="1:11" s="229" customFormat="1" ht="20.25" customHeight="1" outlineLevel="1" x14ac:dyDescent="0.25">
      <c r="A255" s="225" t="s">
        <v>526</v>
      </c>
      <c r="B255" s="226" t="s">
        <v>2244</v>
      </c>
      <c r="C255" s="226" t="s">
        <v>1118</v>
      </c>
      <c r="D255" s="227">
        <v>2</v>
      </c>
      <c r="E255" s="228">
        <v>8.8481000000000005</v>
      </c>
      <c r="F255" s="228"/>
      <c r="G255" s="228">
        <v>7.2393000000000001</v>
      </c>
      <c r="I255" s="230" t="s">
        <v>2027</v>
      </c>
      <c r="J255" s="231"/>
      <c r="K255" s="231"/>
    </row>
    <row r="256" spans="1:11" s="229" customFormat="1" ht="20.25" customHeight="1" outlineLevel="1" x14ac:dyDescent="0.25">
      <c r="A256" s="225" t="s">
        <v>527</v>
      </c>
      <c r="B256" s="226" t="s">
        <v>2245</v>
      </c>
      <c r="C256" s="226" t="s">
        <v>1119</v>
      </c>
      <c r="D256" s="227">
        <v>2</v>
      </c>
      <c r="E256" s="228">
        <v>9.8634000000000004</v>
      </c>
      <c r="F256" s="228"/>
      <c r="G256" s="228">
        <v>8.0669000000000004</v>
      </c>
      <c r="I256" s="230" t="s">
        <v>2027</v>
      </c>
      <c r="J256" s="231"/>
      <c r="K256" s="231"/>
    </row>
    <row r="257" spans="1:11" s="229" customFormat="1" ht="20.25" customHeight="1" outlineLevel="1" x14ac:dyDescent="0.25">
      <c r="A257" s="225" t="s">
        <v>528</v>
      </c>
      <c r="B257" s="226" t="s">
        <v>2246</v>
      </c>
      <c r="C257" s="226" t="s">
        <v>1120</v>
      </c>
      <c r="D257" s="227">
        <v>5</v>
      </c>
      <c r="E257" s="228">
        <v>6.0934999999999997</v>
      </c>
      <c r="F257" s="228"/>
      <c r="G257" s="228">
        <v>4.9640000000000004</v>
      </c>
      <c r="I257" s="230" t="s">
        <v>2027</v>
      </c>
      <c r="J257" s="231"/>
      <c r="K257" s="231"/>
    </row>
    <row r="258" spans="1:11" s="229" customFormat="1" ht="20.25" customHeight="1" outlineLevel="1" x14ac:dyDescent="0.25">
      <c r="A258" s="225" t="s">
        <v>529</v>
      </c>
      <c r="B258" s="226" t="s">
        <v>2247</v>
      </c>
      <c r="C258" s="226" t="s">
        <v>1121</v>
      </c>
      <c r="D258" s="227">
        <v>3</v>
      </c>
      <c r="E258" s="228">
        <v>7.6924000000000001</v>
      </c>
      <c r="F258" s="228"/>
      <c r="G258" s="228">
        <v>5.0445000000000002</v>
      </c>
      <c r="I258" s="230" t="s">
        <v>2027</v>
      </c>
      <c r="J258" s="231"/>
      <c r="K258" s="231"/>
    </row>
    <row r="259" spans="1:11" s="229" customFormat="1" ht="20.25" customHeight="1" outlineLevel="1" x14ac:dyDescent="0.25">
      <c r="A259" s="225" t="s">
        <v>530</v>
      </c>
      <c r="B259" s="226" t="s">
        <v>2248</v>
      </c>
      <c r="C259" s="226" t="s">
        <v>1122</v>
      </c>
      <c r="D259" s="227">
        <v>5</v>
      </c>
      <c r="E259" s="228">
        <v>6.8925999999999998</v>
      </c>
      <c r="F259" s="228"/>
      <c r="G259" s="228">
        <v>5.7336</v>
      </c>
      <c r="I259" s="230" t="s">
        <v>2027</v>
      </c>
      <c r="J259" s="231"/>
      <c r="K259" s="231"/>
    </row>
    <row r="260" spans="1:11" s="229" customFormat="1" ht="20.25" customHeight="1" outlineLevel="1" x14ac:dyDescent="0.25">
      <c r="A260" s="225" t="s">
        <v>531</v>
      </c>
      <c r="B260" s="226" t="s">
        <v>2249</v>
      </c>
      <c r="C260" s="226" t="s">
        <v>1123</v>
      </c>
      <c r="D260" s="227">
        <v>2</v>
      </c>
      <c r="E260" s="228">
        <v>10.2201</v>
      </c>
      <c r="F260" s="228"/>
      <c r="G260" s="228"/>
      <c r="I260" s="230" t="s">
        <v>2027</v>
      </c>
      <c r="J260" s="231"/>
      <c r="K260" s="231"/>
    </row>
    <row r="261" spans="1:11" s="229" customFormat="1" ht="20.25" customHeight="1" outlineLevel="1" x14ac:dyDescent="0.25">
      <c r="A261" s="225" t="s">
        <v>532</v>
      </c>
      <c r="B261" s="226" t="s">
        <v>2250</v>
      </c>
      <c r="C261" s="226" t="s">
        <v>1124</v>
      </c>
      <c r="D261" s="227">
        <v>1</v>
      </c>
      <c r="E261" s="228">
        <v>2.5352999999999999</v>
      </c>
      <c r="F261" s="228"/>
      <c r="G261" s="228"/>
      <c r="I261" s="230" t="s">
        <v>2027</v>
      </c>
      <c r="J261" s="231"/>
      <c r="K261" s="231"/>
    </row>
    <row r="262" spans="1:11" s="229" customFormat="1" ht="20.25" customHeight="1" outlineLevel="1" x14ac:dyDescent="0.25">
      <c r="A262" s="225" t="s">
        <v>533</v>
      </c>
      <c r="B262" s="226" t="s">
        <v>2251</v>
      </c>
      <c r="C262" s="226" t="s">
        <v>1125</v>
      </c>
      <c r="D262" s="227">
        <v>5</v>
      </c>
      <c r="E262" s="228">
        <v>8.0968999999999998</v>
      </c>
      <c r="F262" s="228"/>
      <c r="G262" s="228"/>
      <c r="I262" s="230" t="s">
        <v>2027</v>
      </c>
      <c r="J262" s="231"/>
      <c r="K262" s="231"/>
    </row>
    <row r="263" spans="1:11" s="229" customFormat="1" ht="20.25" customHeight="1" outlineLevel="1" x14ac:dyDescent="0.25">
      <c r="A263" s="225" t="s">
        <v>534</v>
      </c>
      <c r="B263" s="226" t="s">
        <v>2252</v>
      </c>
      <c r="C263" s="226" t="s">
        <v>1126</v>
      </c>
      <c r="D263" s="227">
        <v>14</v>
      </c>
      <c r="E263" s="228">
        <v>8.0760000000000005</v>
      </c>
      <c r="F263" s="228">
        <v>10.884600000000001</v>
      </c>
      <c r="G263" s="228">
        <v>5.9458000000000002</v>
      </c>
      <c r="I263" s="230" t="s">
        <v>2027</v>
      </c>
      <c r="J263" s="231"/>
      <c r="K263" s="231"/>
    </row>
    <row r="264" spans="1:11" s="229" customFormat="1" ht="20.25" customHeight="1" outlineLevel="1" x14ac:dyDescent="0.25">
      <c r="A264" s="225" t="s">
        <v>535</v>
      </c>
      <c r="B264" s="226" t="s">
        <v>2253</v>
      </c>
      <c r="C264" s="226" t="s">
        <v>1127</v>
      </c>
      <c r="D264" s="227">
        <v>14</v>
      </c>
      <c r="E264" s="228">
        <v>0</v>
      </c>
      <c r="F264" s="228">
        <v>11.704000000000001</v>
      </c>
      <c r="G264" s="228">
        <v>6.7553999999999998</v>
      </c>
      <c r="I264" s="230" t="s">
        <v>2027</v>
      </c>
      <c r="J264" s="231"/>
      <c r="K264" s="231"/>
    </row>
    <row r="265" spans="1:11" s="229" customFormat="1" ht="20.25" customHeight="1" outlineLevel="1" x14ac:dyDescent="0.25">
      <c r="A265" s="225" t="s">
        <v>536</v>
      </c>
      <c r="B265" s="226" t="s">
        <v>2254</v>
      </c>
      <c r="C265" s="226" t="s">
        <v>1128</v>
      </c>
      <c r="D265" s="227">
        <v>14</v>
      </c>
      <c r="E265" s="228">
        <v>8.3620000000000001</v>
      </c>
      <c r="F265" s="228">
        <v>11.5023</v>
      </c>
      <c r="G265" s="228">
        <v>6.0083000000000002</v>
      </c>
      <c r="I265" s="230" t="s">
        <v>2027</v>
      </c>
      <c r="J265" s="231"/>
      <c r="K265" s="231"/>
    </row>
    <row r="266" spans="1:11" s="229" customFormat="1" ht="20.25" customHeight="1" outlineLevel="1" x14ac:dyDescent="0.25">
      <c r="A266" s="225" t="s">
        <v>537</v>
      </c>
      <c r="B266" s="226" t="s">
        <v>2255</v>
      </c>
      <c r="C266" s="226" t="s">
        <v>1130</v>
      </c>
      <c r="D266" s="227">
        <v>3</v>
      </c>
      <c r="E266" s="228">
        <v>9.1468000000000007</v>
      </c>
      <c r="F266" s="228"/>
      <c r="G266" s="228">
        <v>8.3309999999999995</v>
      </c>
      <c r="I266" s="230" t="s">
        <v>2027</v>
      </c>
      <c r="J266" s="231"/>
      <c r="K266" s="231"/>
    </row>
    <row r="267" spans="1:11" s="229" customFormat="1" ht="20.25" customHeight="1" outlineLevel="1" x14ac:dyDescent="0.25">
      <c r="A267" s="225" t="s">
        <v>538</v>
      </c>
      <c r="B267" s="226" t="s">
        <v>2256</v>
      </c>
      <c r="C267" s="226" t="s">
        <v>1131</v>
      </c>
      <c r="D267" s="227">
        <v>4</v>
      </c>
      <c r="E267" s="228">
        <v>7.1191000000000004</v>
      </c>
      <c r="F267" s="228"/>
      <c r="G267" s="228">
        <v>6.0514000000000001</v>
      </c>
      <c r="I267" s="230" t="s">
        <v>2027</v>
      </c>
      <c r="J267" s="231"/>
      <c r="K267" s="231"/>
    </row>
    <row r="268" spans="1:11" s="229" customFormat="1" ht="20.25" customHeight="1" outlineLevel="1" x14ac:dyDescent="0.25">
      <c r="A268" s="225" t="s">
        <v>539</v>
      </c>
      <c r="B268" s="226" t="s">
        <v>2257</v>
      </c>
      <c r="C268" s="226" t="s">
        <v>1132</v>
      </c>
      <c r="D268" s="227">
        <v>3</v>
      </c>
      <c r="E268" s="228">
        <v>9.5474999999999994</v>
      </c>
      <c r="F268" s="228"/>
      <c r="G268" s="228">
        <v>7.1056999999999997</v>
      </c>
      <c r="I268" s="230" t="s">
        <v>2027</v>
      </c>
      <c r="J268" s="231"/>
      <c r="K268" s="231"/>
    </row>
    <row r="269" spans="1:11" s="229" customFormat="1" ht="20.25" customHeight="1" outlineLevel="1" x14ac:dyDescent="0.25">
      <c r="A269" s="225" t="s">
        <v>540</v>
      </c>
      <c r="B269" s="226" t="s">
        <v>2258</v>
      </c>
      <c r="C269" s="226" t="s">
        <v>1133</v>
      </c>
      <c r="D269" s="227">
        <v>4</v>
      </c>
      <c r="E269" s="228">
        <v>7.5492999999999997</v>
      </c>
      <c r="F269" s="228"/>
      <c r="G269" s="228">
        <v>6.4046000000000003</v>
      </c>
      <c r="I269" s="230" t="s">
        <v>2027</v>
      </c>
      <c r="J269" s="231"/>
      <c r="K269" s="231"/>
    </row>
    <row r="270" spans="1:11" s="229" customFormat="1" ht="20.25" customHeight="1" outlineLevel="1" x14ac:dyDescent="0.25">
      <c r="A270" s="225" t="s">
        <v>541</v>
      </c>
      <c r="B270" s="226" t="s">
        <v>2259</v>
      </c>
      <c r="C270" s="226" t="s">
        <v>1134</v>
      </c>
      <c r="D270" s="227">
        <v>3</v>
      </c>
      <c r="E270" s="228">
        <v>8.0630000000000006</v>
      </c>
      <c r="F270" s="228"/>
      <c r="G270" s="228">
        <v>6.8856999999999999</v>
      </c>
      <c r="I270" s="230" t="s">
        <v>2027</v>
      </c>
      <c r="J270" s="231"/>
      <c r="K270" s="231"/>
    </row>
    <row r="271" spans="1:11" s="229" customFormat="1" ht="20.25" customHeight="1" outlineLevel="1" x14ac:dyDescent="0.25">
      <c r="A271" s="225" t="s">
        <v>542</v>
      </c>
      <c r="B271" s="226" t="s">
        <v>2260</v>
      </c>
      <c r="C271" s="226" t="s">
        <v>1135</v>
      </c>
      <c r="D271" s="227">
        <v>5</v>
      </c>
      <c r="E271" s="228">
        <v>6.3414999999999999</v>
      </c>
      <c r="F271" s="228"/>
      <c r="G271" s="228">
        <v>5.2808999999999999</v>
      </c>
      <c r="I271" s="230" t="s">
        <v>2027</v>
      </c>
      <c r="J271" s="231"/>
      <c r="K271" s="231"/>
    </row>
    <row r="272" spans="1:11" s="229" customFormat="1" ht="20.25" customHeight="1" outlineLevel="1" x14ac:dyDescent="0.25">
      <c r="A272" s="225" t="s">
        <v>543</v>
      </c>
      <c r="B272" s="226" t="s">
        <v>2261</v>
      </c>
      <c r="C272" s="226" t="s">
        <v>1136</v>
      </c>
      <c r="D272" s="227">
        <v>1</v>
      </c>
      <c r="E272" s="228">
        <v>2.1440999999999999</v>
      </c>
      <c r="F272" s="228"/>
      <c r="G272" s="228"/>
      <c r="I272" s="230" t="s">
        <v>2027</v>
      </c>
      <c r="J272" s="231"/>
      <c r="K272" s="231"/>
    </row>
    <row r="273" spans="1:11" s="229" customFormat="1" ht="20.25" customHeight="1" outlineLevel="1" x14ac:dyDescent="0.25">
      <c r="A273" s="225" t="s">
        <v>544</v>
      </c>
      <c r="B273" s="226" t="s">
        <v>2262</v>
      </c>
      <c r="C273" s="226" t="s">
        <v>1137</v>
      </c>
      <c r="D273" s="227">
        <v>5</v>
      </c>
      <c r="E273" s="228">
        <v>7.4447999999999999</v>
      </c>
      <c r="F273" s="228"/>
      <c r="G273" s="228"/>
      <c r="I273" s="230" t="s">
        <v>2027</v>
      </c>
      <c r="J273" s="231"/>
      <c r="K273" s="231"/>
    </row>
    <row r="274" spans="1:11" s="229" customFormat="1" ht="20.25" customHeight="1" outlineLevel="1" x14ac:dyDescent="0.25">
      <c r="A274" s="225" t="s">
        <v>545</v>
      </c>
      <c r="B274" s="226" t="s">
        <v>2263</v>
      </c>
      <c r="C274" s="226" t="s">
        <v>1138</v>
      </c>
      <c r="D274" s="227">
        <v>5</v>
      </c>
      <c r="E274" s="228">
        <v>7.1228999999999996</v>
      </c>
      <c r="F274" s="228"/>
      <c r="G274" s="228"/>
      <c r="I274" s="230" t="s">
        <v>2027</v>
      </c>
      <c r="J274" s="231"/>
      <c r="K274" s="231"/>
    </row>
    <row r="275" spans="1:11" s="229" customFormat="1" ht="20.25" customHeight="1" outlineLevel="1" x14ac:dyDescent="0.25">
      <c r="A275" s="225" t="s">
        <v>2264</v>
      </c>
      <c r="B275" s="226" t="s">
        <v>2265</v>
      </c>
      <c r="C275" s="226" t="s">
        <v>1139</v>
      </c>
      <c r="D275" s="227">
        <v>5</v>
      </c>
      <c r="E275" s="228">
        <v>6.98</v>
      </c>
      <c r="F275" s="228"/>
      <c r="G275" s="228">
        <v>6.1075999999999997</v>
      </c>
      <c r="I275" s="230" t="s">
        <v>2027</v>
      </c>
      <c r="J275" s="231"/>
      <c r="K275" s="231"/>
    </row>
    <row r="276" spans="1:11" s="229" customFormat="1" ht="20.25" customHeight="1" outlineLevel="1" x14ac:dyDescent="0.25">
      <c r="A276" s="225" t="s">
        <v>546</v>
      </c>
      <c r="B276" s="226" t="s">
        <v>2266</v>
      </c>
      <c r="C276" s="226" t="s">
        <v>1140</v>
      </c>
      <c r="D276" s="227">
        <v>1</v>
      </c>
      <c r="E276" s="228">
        <v>2.1987000000000001</v>
      </c>
      <c r="F276" s="228"/>
      <c r="G276" s="228"/>
      <c r="I276" s="230" t="s">
        <v>2027</v>
      </c>
      <c r="J276" s="231"/>
      <c r="K276" s="231"/>
    </row>
    <row r="277" spans="1:11" s="229" customFormat="1" ht="20.25" customHeight="1" outlineLevel="1" x14ac:dyDescent="0.25">
      <c r="A277" s="225" t="s">
        <v>547</v>
      </c>
      <c r="B277" s="226" t="s">
        <v>2267</v>
      </c>
      <c r="C277" s="226" t="s">
        <v>1141</v>
      </c>
      <c r="D277" s="227">
        <v>1</v>
      </c>
      <c r="E277" s="228">
        <v>2.8134000000000001</v>
      </c>
      <c r="F277" s="228"/>
      <c r="G277" s="228"/>
      <c r="I277" s="230" t="s">
        <v>2027</v>
      </c>
      <c r="J277" s="231"/>
      <c r="K277" s="231"/>
    </row>
    <row r="278" spans="1:11" s="229" customFormat="1" ht="20.25" customHeight="1" outlineLevel="1" x14ac:dyDescent="0.25">
      <c r="A278" s="225" t="s">
        <v>548</v>
      </c>
      <c r="B278" s="226" t="s">
        <v>2268</v>
      </c>
      <c r="C278" s="226" t="s">
        <v>1153</v>
      </c>
      <c r="D278" s="227">
        <v>2</v>
      </c>
      <c r="E278" s="228">
        <v>9.6495999999999995</v>
      </c>
      <c r="F278" s="228"/>
      <c r="G278" s="228"/>
      <c r="I278" s="230" t="s">
        <v>2027</v>
      </c>
      <c r="J278" s="231"/>
      <c r="K278" s="231"/>
    </row>
    <row r="279" spans="1:11" s="229" customFormat="1" ht="20.25" customHeight="1" outlineLevel="1" x14ac:dyDescent="0.25">
      <c r="A279" s="225" t="s">
        <v>549</v>
      </c>
      <c r="B279" s="226" t="s">
        <v>2269</v>
      </c>
      <c r="C279" s="226" t="s">
        <v>1154</v>
      </c>
      <c r="D279" s="227">
        <v>5</v>
      </c>
      <c r="E279" s="228">
        <v>6.7465999999999999</v>
      </c>
      <c r="F279" s="228"/>
      <c r="G279" s="228"/>
      <c r="I279" s="230" t="s">
        <v>2027</v>
      </c>
      <c r="J279" s="231"/>
      <c r="K279" s="231"/>
    </row>
    <row r="280" spans="1:11" s="229" customFormat="1" ht="20.25" customHeight="1" outlineLevel="1" x14ac:dyDescent="0.25">
      <c r="A280" s="225" t="s">
        <v>550</v>
      </c>
      <c r="B280" s="226" t="s">
        <v>2270</v>
      </c>
      <c r="C280" s="226" t="s">
        <v>1155</v>
      </c>
      <c r="D280" s="227">
        <v>5</v>
      </c>
      <c r="E280" s="228">
        <v>8.0846999999999998</v>
      </c>
      <c r="F280" s="228"/>
      <c r="G280" s="228"/>
      <c r="I280" s="230" t="s">
        <v>2027</v>
      </c>
      <c r="J280" s="231"/>
      <c r="K280" s="231"/>
    </row>
    <row r="281" spans="1:11" s="229" customFormat="1" ht="20.25" customHeight="1" outlineLevel="1" x14ac:dyDescent="0.25">
      <c r="A281" s="225" t="s">
        <v>551</v>
      </c>
      <c r="B281" s="226" t="s">
        <v>2271</v>
      </c>
      <c r="C281" s="226" t="s">
        <v>1156</v>
      </c>
      <c r="D281" s="227">
        <v>5</v>
      </c>
      <c r="E281" s="228">
        <v>6.9398999999999997</v>
      </c>
      <c r="F281" s="228"/>
      <c r="G281" s="228"/>
      <c r="I281" s="230" t="s">
        <v>2027</v>
      </c>
      <c r="J281" s="231"/>
      <c r="K281" s="231"/>
    </row>
    <row r="282" spans="1:11" s="229" customFormat="1" ht="20.25" customHeight="1" outlineLevel="1" x14ac:dyDescent="0.25">
      <c r="A282" s="225" t="s">
        <v>552</v>
      </c>
      <c r="B282" s="226" t="s">
        <v>2272</v>
      </c>
      <c r="C282" s="226" t="s">
        <v>1157</v>
      </c>
      <c r="D282" s="227">
        <v>2</v>
      </c>
      <c r="E282" s="228">
        <v>7.7163000000000004</v>
      </c>
      <c r="F282" s="228"/>
      <c r="G282" s="228">
        <v>6.3403999999999998</v>
      </c>
      <c r="I282" s="230" t="s">
        <v>2027</v>
      </c>
      <c r="J282" s="231"/>
      <c r="K282" s="231"/>
    </row>
    <row r="283" spans="1:11" s="229" customFormat="1" ht="20.25" customHeight="1" outlineLevel="1" x14ac:dyDescent="0.25">
      <c r="A283" s="225" t="s">
        <v>553</v>
      </c>
      <c r="B283" s="226" t="s">
        <v>2273</v>
      </c>
      <c r="C283" s="226" t="s">
        <v>1158</v>
      </c>
      <c r="D283" s="227">
        <v>3</v>
      </c>
      <c r="E283" s="228">
        <v>7.2728000000000002</v>
      </c>
      <c r="F283" s="228"/>
      <c r="G283" s="228"/>
      <c r="I283" s="230" t="s">
        <v>2027</v>
      </c>
      <c r="J283" s="231"/>
      <c r="K283" s="231"/>
    </row>
    <row r="284" spans="1:11" s="229" customFormat="1" ht="20.25" customHeight="1" outlineLevel="1" x14ac:dyDescent="0.25">
      <c r="A284" s="225" t="s">
        <v>554</v>
      </c>
      <c r="B284" s="226" t="s">
        <v>2274</v>
      </c>
      <c r="C284" s="226" t="s">
        <v>1159</v>
      </c>
      <c r="D284" s="227">
        <v>1</v>
      </c>
      <c r="E284" s="228">
        <v>2.1545000000000001</v>
      </c>
      <c r="F284" s="228"/>
      <c r="G284" s="228"/>
      <c r="I284" s="230" t="s">
        <v>2027</v>
      </c>
      <c r="J284" s="231"/>
      <c r="K284" s="231"/>
    </row>
    <row r="285" spans="1:11" s="229" customFormat="1" ht="20.25" customHeight="1" outlineLevel="1" x14ac:dyDescent="0.25">
      <c r="A285" s="225" t="s">
        <v>555</v>
      </c>
      <c r="B285" s="226" t="s">
        <v>2275</v>
      </c>
      <c r="C285" s="226" t="s">
        <v>1161</v>
      </c>
      <c r="D285" s="227">
        <v>1</v>
      </c>
      <c r="E285" s="228">
        <v>2.1478999999999999</v>
      </c>
      <c r="F285" s="228"/>
      <c r="G285" s="228"/>
      <c r="I285" s="230" t="s">
        <v>2027</v>
      </c>
      <c r="J285" s="231"/>
      <c r="K285" s="231"/>
    </row>
    <row r="286" spans="1:11" s="229" customFormat="1" ht="20.25" customHeight="1" outlineLevel="1" x14ac:dyDescent="0.25">
      <c r="A286" s="225" t="s">
        <v>556</v>
      </c>
      <c r="B286" s="226" t="s">
        <v>2276</v>
      </c>
      <c r="C286" s="226" t="s">
        <v>1162</v>
      </c>
      <c r="D286" s="227">
        <v>5</v>
      </c>
      <c r="E286" s="228">
        <v>8.1166999999999998</v>
      </c>
      <c r="F286" s="228"/>
      <c r="G286" s="228"/>
      <c r="I286" s="230" t="s">
        <v>2027</v>
      </c>
      <c r="J286" s="231"/>
      <c r="K286" s="231"/>
    </row>
    <row r="287" spans="1:11" s="229" customFormat="1" ht="20.25" customHeight="1" outlineLevel="1" x14ac:dyDescent="0.25">
      <c r="A287" s="225" t="s">
        <v>557</v>
      </c>
      <c r="B287" s="226" t="s">
        <v>2277</v>
      </c>
      <c r="C287" s="226" t="s">
        <v>1163</v>
      </c>
      <c r="D287" s="227">
        <v>2</v>
      </c>
      <c r="E287" s="228">
        <v>9.7001000000000008</v>
      </c>
      <c r="F287" s="228"/>
      <c r="G287" s="228"/>
      <c r="I287" s="230" t="s">
        <v>2027</v>
      </c>
      <c r="J287" s="231"/>
      <c r="K287" s="231"/>
    </row>
    <row r="288" spans="1:11" s="229" customFormat="1" ht="20.25" customHeight="1" outlineLevel="1" x14ac:dyDescent="0.25">
      <c r="A288" s="225" t="s">
        <v>558</v>
      </c>
      <c r="B288" s="226" t="s">
        <v>2278</v>
      </c>
      <c r="C288" s="226" t="s">
        <v>1164</v>
      </c>
      <c r="D288" s="227">
        <v>1</v>
      </c>
      <c r="E288" s="228">
        <v>3.1661999999999999</v>
      </c>
      <c r="F288" s="228"/>
      <c r="G288" s="228"/>
      <c r="I288" s="230" t="s">
        <v>2027</v>
      </c>
      <c r="J288" s="231"/>
      <c r="K288" s="231"/>
    </row>
    <row r="289" spans="1:11" s="229" customFormat="1" ht="20.25" customHeight="1" outlineLevel="1" x14ac:dyDescent="0.25">
      <c r="A289" s="225" t="s">
        <v>559</v>
      </c>
      <c r="B289" s="226" t="s">
        <v>2279</v>
      </c>
      <c r="C289" s="226" t="s">
        <v>1165</v>
      </c>
      <c r="D289" s="227">
        <v>2</v>
      </c>
      <c r="E289" s="228">
        <v>8.7523999999999997</v>
      </c>
      <c r="F289" s="228"/>
      <c r="G289" s="228"/>
      <c r="I289" s="230" t="s">
        <v>2027</v>
      </c>
      <c r="J289" s="231"/>
      <c r="K289" s="231"/>
    </row>
    <row r="290" spans="1:11" s="229" customFormat="1" ht="20.25" customHeight="1" outlineLevel="1" x14ac:dyDescent="0.25">
      <c r="A290" s="225" t="s">
        <v>560</v>
      </c>
      <c r="B290" s="226" t="s">
        <v>2280</v>
      </c>
      <c r="C290" s="226" t="s">
        <v>1166</v>
      </c>
      <c r="D290" s="227">
        <v>2</v>
      </c>
      <c r="E290" s="228">
        <v>9.5992999999999995</v>
      </c>
      <c r="F290" s="228"/>
      <c r="G290" s="228"/>
      <c r="I290" s="230" t="s">
        <v>2027</v>
      </c>
      <c r="J290" s="231"/>
      <c r="K290" s="231"/>
    </row>
    <row r="291" spans="1:11" s="229" customFormat="1" ht="20.25" customHeight="1" outlineLevel="1" x14ac:dyDescent="0.25">
      <c r="A291" s="225" t="s">
        <v>561</v>
      </c>
      <c r="B291" s="226" t="s">
        <v>2281</v>
      </c>
      <c r="C291" s="226" t="s">
        <v>1167</v>
      </c>
      <c r="D291" s="227">
        <v>2</v>
      </c>
      <c r="E291" s="228">
        <v>9.2623999999999995</v>
      </c>
      <c r="F291" s="228"/>
      <c r="G291" s="228"/>
      <c r="I291" s="230" t="s">
        <v>2027</v>
      </c>
      <c r="J291" s="231"/>
      <c r="K291" s="231"/>
    </row>
    <row r="292" spans="1:11" s="229" customFormat="1" ht="20.25" customHeight="1" outlineLevel="1" x14ac:dyDescent="0.25">
      <c r="A292" s="225" t="s">
        <v>562</v>
      </c>
      <c r="B292" s="226" t="s">
        <v>2282</v>
      </c>
      <c r="C292" s="226" t="s">
        <v>1168</v>
      </c>
      <c r="D292" s="227">
        <v>2</v>
      </c>
      <c r="E292" s="228">
        <v>9.7799999999999994</v>
      </c>
      <c r="F292" s="228"/>
      <c r="G292" s="228"/>
      <c r="I292" s="230" t="s">
        <v>2027</v>
      </c>
      <c r="J292" s="231"/>
      <c r="K292" s="231"/>
    </row>
    <row r="293" spans="1:11" s="229" customFormat="1" ht="20.25" customHeight="1" outlineLevel="1" x14ac:dyDescent="0.25">
      <c r="A293" s="225" t="s">
        <v>563</v>
      </c>
      <c r="B293" s="226" t="s">
        <v>2283</v>
      </c>
      <c r="C293" s="226" t="s">
        <v>1169</v>
      </c>
      <c r="D293" s="227">
        <v>2</v>
      </c>
      <c r="E293" s="228">
        <v>9.0671999999999997</v>
      </c>
      <c r="F293" s="228"/>
      <c r="G293" s="228"/>
      <c r="I293" s="230" t="s">
        <v>2027</v>
      </c>
      <c r="J293" s="231"/>
      <c r="K293" s="231"/>
    </row>
    <row r="294" spans="1:11" s="229" customFormat="1" ht="20.25" customHeight="1" outlineLevel="1" x14ac:dyDescent="0.25">
      <c r="A294" s="225" t="s">
        <v>564</v>
      </c>
      <c r="B294" s="226" t="s">
        <v>2284</v>
      </c>
      <c r="C294" s="226" t="s">
        <v>1170</v>
      </c>
      <c r="D294" s="227">
        <v>2</v>
      </c>
      <c r="E294" s="228">
        <v>3.9742999999999999</v>
      </c>
      <c r="F294" s="228"/>
      <c r="G294" s="228"/>
      <c r="I294" s="230" t="s">
        <v>2027</v>
      </c>
      <c r="J294" s="231"/>
      <c r="K294" s="231"/>
    </row>
    <row r="295" spans="1:11" s="229" customFormat="1" ht="20.25" customHeight="1" outlineLevel="1" x14ac:dyDescent="0.25">
      <c r="A295" s="225" t="s">
        <v>565</v>
      </c>
      <c r="B295" s="226" t="s">
        <v>2285</v>
      </c>
      <c r="C295" s="226" t="s">
        <v>1171</v>
      </c>
      <c r="D295" s="227">
        <v>1</v>
      </c>
      <c r="E295" s="228">
        <v>1.8063</v>
      </c>
      <c r="F295" s="228"/>
      <c r="G295" s="228"/>
      <c r="I295" s="230" t="s">
        <v>2027</v>
      </c>
      <c r="J295" s="231"/>
      <c r="K295" s="231"/>
    </row>
    <row r="296" spans="1:11" s="229" customFormat="1" ht="20.25" customHeight="1" outlineLevel="1" x14ac:dyDescent="0.25">
      <c r="A296" s="225" t="s">
        <v>566</v>
      </c>
      <c r="B296" s="226" t="s">
        <v>2286</v>
      </c>
      <c r="C296" s="226" t="s">
        <v>1172</v>
      </c>
      <c r="D296" s="227">
        <v>1</v>
      </c>
      <c r="E296" s="228">
        <v>1.919</v>
      </c>
      <c r="F296" s="228"/>
      <c r="G296" s="228"/>
      <c r="I296" s="230" t="s">
        <v>2027</v>
      </c>
      <c r="J296" s="231"/>
      <c r="K296" s="231"/>
    </row>
    <row r="297" spans="1:11" s="229" customFormat="1" ht="20.25" customHeight="1" outlineLevel="1" x14ac:dyDescent="0.25">
      <c r="A297" s="225" t="s">
        <v>567</v>
      </c>
      <c r="B297" s="226" t="s">
        <v>2287</v>
      </c>
      <c r="C297" s="226" t="s">
        <v>1173</v>
      </c>
      <c r="D297" s="227">
        <v>1</v>
      </c>
      <c r="E297" s="228">
        <v>2.0249000000000001</v>
      </c>
      <c r="F297" s="228"/>
      <c r="G297" s="228"/>
      <c r="I297" s="230" t="s">
        <v>2027</v>
      </c>
      <c r="J297" s="231"/>
      <c r="K297" s="231"/>
    </row>
    <row r="298" spans="1:11" s="229" customFormat="1" ht="20.25" customHeight="1" outlineLevel="1" x14ac:dyDescent="0.25">
      <c r="A298" s="225" t="s">
        <v>568</v>
      </c>
      <c r="B298" s="226" t="s">
        <v>2288</v>
      </c>
      <c r="C298" s="226" t="s">
        <v>1174</v>
      </c>
      <c r="D298" s="227">
        <v>1</v>
      </c>
      <c r="E298" s="228">
        <v>1.9298999999999999</v>
      </c>
      <c r="F298" s="228"/>
      <c r="G298" s="228"/>
      <c r="I298" s="230" t="s">
        <v>2027</v>
      </c>
      <c r="J298" s="231"/>
      <c r="K298" s="231"/>
    </row>
    <row r="299" spans="1:11" s="229" customFormat="1" ht="20.25" customHeight="1" outlineLevel="1" x14ac:dyDescent="0.25">
      <c r="A299" s="225" t="s">
        <v>569</v>
      </c>
      <c r="B299" s="226" t="s">
        <v>2289</v>
      </c>
      <c r="C299" s="226" t="s">
        <v>1175</v>
      </c>
      <c r="D299" s="227">
        <v>1</v>
      </c>
      <c r="E299" s="228">
        <v>1.8340000000000001</v>
      </c>
      <c r="F299" s="228"/>
      <c r="G299" s="228"/>
      <c r="I299" s="230" t="s">
        <v>2027</v>
      </c>
      <c r="J299" s="231"/>
      <c r="K299" s="231"/>
    </row>
    <row r="300" spans="1:11" s="229" customFormat="1" ht="20.25" customHeight="1" outlineLevel="1" x14ac:dyDescent="0.25">
      <c r="A300" s="225" t="s">
        <v>570</v>
      </c>
      <c r="B300" s="226" t="s">
        <v>2290</v>
      </c>
      <c r="C300" s="226" t="s">
        <v>1177</v>
      </c>
      <c r="D300" s="227">
        <v>1</v>
      </c>
      <c r="E300" s="228">
        <v>2.2557999999999998</v>
      </c>
      <c r="F300" s="228"/>
      <c r="G300" s="228"/>
      <c r="I300" s="230" t="s">
        <v>2027</v>
      </c>
      <c r="J300" s="231"/>
      <c r="K300" s="231"/>
    </row>
    <row r="301" spans="1:11" s="229" customFormat="1" ht="20.25" customHeight="1" outlineLevel="1" x14ac:dyDescent="0.25">
      <c r="A301" s="225" t="s">
        <v>571</v>
      </c>
      <c r="B301" s="226" t="s">
        <v>2291</v>
      </c>
      <c r="C301" s="226" t="s">
        <v>1178</v>
      </c>
      <c r="D301" s="227">
        <v>3</v>
      </c>
      <c r="E301" s="228">
        <v>6.6170999999999998</v>
      </c>
      <c r="F301" s="228"/>
      <c r="G301" s="228"/>
      <c r="I301" s="230" t="s">
        <v>2027</v>
      </c>
      <c r="J301" s="231"/>
      <c r="K301" s="231"/>
    </row>
    <row r="302" spans="1:11" s="229" customFormat="1" ht="20.25" customHeight="1" outlineLevel="1" x14ac:dyDescent="0.25">
      <c r="A302" s="225" t="s">
        <v>572</v>
      </c>
      <c r="B302" s="226" t="s">
        <v>2292</v>
      </c>
      <c r="C302" s="226" t="s">
        <v>1179</v>
      </c>
      <c r="D302" s="227">
        <v>3</v>
      </c>
      <c r="E302" s="228">
        <v>8.5573999999999995</v>
      </c>
      <c r="F302" s="228"/>
      <c r="G302" s="228"/>
      <c r="I302" s="230" t="s">
        <v>2027</v>
      </c>
      <c r="J302" s="231"/>
      <c r="K302" s="231"/>
    </row>
    <row r="303" spans="1:11" s="229" customFormat="1" ht="20.25" customHeight="1" outlineLevel="1" x14ac:dyDescent="0.25">
      <c r="A303" s="225" t="s">
        <v>573</v>
      </c>
      <c r="B303" s="226" t="s">
        <v>2293</v>
      </c>
      <c r="C303" s="226" t="s">
        <v>1180</v>
      </c>
      <c r="D303" s="227">
        <v>2</v>
      </c>
      <c r="E303" s="228">
        <v>9.7248000000000001</v>
      </c>
      <c r="F303" s="228"/>
      <c r="G303" s="228"/>
      <c r="I303" s="230" t="s">
        <v>2027</v>
      </c>
      <c r="J303" s="231"/>
      <c r="K303" s="231"/>
    </row>
    <row r="304" spans="1:11" s="229" customFormat="1" ht="20.25" customHeight="1" outlineLevel="1" x14ac:dyDescent="0.25">
      <c r="A304" s="225" t="s">
        <v>574</v>
      </c>
      <c r="B304" s="226" t="s">
        <v>2294</v>
      </c>
      <c r="C304" s="226" t="s">
        <v>1183</v>
      </c>
      <c r="D304" s="227">
        <v>4</v>
      </c>
      <c r="E304" s="228">
        <v>8.4280000000000008</v>
      </c>
      <c r="F304" s="228"/>
      <c r="G304" s="228">
        <v>7.4973999999999998</v>
      </c>
      <c r="I304" s="230" t="s">
        <v>2027</v>
      </c>
      <c r="J304" s="231"/>
      <c r="K304" s="231"/>
    </row>
    <row r="305" spans="1:11" s="229" customFormat="1" ht="20.25" customHeight="1" outlineLevel="1" x14ac:dyDescent="0.25">
      <c r="A305" s="225" t="s">
        <v>575</v>
      </c>
      <c r="B305" s="226" t="s">
        <v>2295</v>
      </c>
      <c r="C305" s="226" t="s">
        <v>1184</v>
      </c>
      <c r="D305" s="227">
        <v>5</v>
      </c>
      <c r="E305" s="228">
        <v>7.2054</v>
      </c>
      <c r="F305" s="228"/>
      <c r="G305" s="228"/>
      <c r="I305" s="230" t="s">
        <v>2027</v>
      </c>
      <c r="J305" s="231"/>
      <c r="K305" s="231"/>
    </row>
    <row r="306" spans="1:11" s="229" customFormat="1" ht="20.25" customHeight="1" outlineLevel="1" x14ac:dyDescent="0.25">
      <c r="A306" s="225" t="s">
        <v>576</v>
      </c>
      <c r="B306" s="226" t="s">
        <v>2296</v>
      </c>
      <c r="C306" s="226" t="s">
        <v>1185</v>
      </c>
      <c r="D306" s="227">
        <v>3</v>
      </c>
      <c r="E306" s="228">
        <v>7.0647000000000002</v>
      </c>
      <c r="F306" s="228"/>
      <c r="G306" s="228"/>
      <c r="I306" s="230" t="s">
        <v>2027</v>
      </c>
      <c r="J306" s="231"/>
      <c r="K306" s="231"/>
    </row>
    <row r="307" spans="1:11" s="229" customFormat="1" ht="20.25" customHeight="1" outlineLevel="1" x14ac:dyDescent="0.25">
      <c r="A307" s="225" t="s">
        <v>577</v>
      </c>
      <c r="B307" s="226" t="s">
        <v>2297</v>
      </c>
      <c r="C307" s="226" t="s">
        <v>1202</v>
      </c>
      <c r="D307" s="227">
        <v>3</v>
      </c>
      <c r="E307" s="228">
        <v>9.5663999999999998</v>
      </c>
      <c r="F307" s="228"/>
      <c r="G307" s="228"/>
      <c r="I307" s="230" t="s">
        <v>2027</v>
      </c>
      <c r="J307" s="231"/>
      <c r="K307" s="231"/>
    </row>
    <row r="308" spans="1:11" s="229" customFormat="1" ht="20.25" customHeight="1" outlineLevel="1" x14ac:dyDescent="0.25">
      <c r="A308" s="225" t="s">
        <v>578</v>
      </c>
      <c r="B308" s="226" t="s">
        <v>2298</v>
      </c>
      <c r="C308" s="226" t="s">
        <v>1186</v>
      </c>
      <c r="D308" s="227">
        <v>1</v>
      </c>
      <c r="E308" s="228">
        <v>3.3835000000000002</v>
      </c>
      <c r="F308" s="228"/>
      <c r="G308" s="228"/>
      <c r="I308" s="230" t="s">
        <v>2027</v>
      </c>
      <c r="J308" s="231"/>
      <c r="K308" s="231"/>
    </row>
    <row r="309" spans="1:11" s="229" customFormat="1" ht="20.25" customHeight="1" outlineLevel="1" x14ac:dyDescent="0.25">
      <c r="A309" s="225" t="s">
        <v>579</v>
      </c>
      <c r="B309" s="226" t="s">
        <v>2299</v>
      </c>
      <c r="C309" s="226" t="s">
        <v>1187</v>
      </c>
      <c r="D309" s="227">
        <v>1</v>
      </c>
      <c r="E309" s="228">
        <v>2.7582</v>
      </c>
      <c r="F309" s="228"/>
      <c r="G309" s="228"/>
      <c r="I309" s="230" t="s">
        <v>2027</v>
      </c>
      <c r="J309" s="231"/>
      <c r="K309" s="231"/>
    </row>
    <row r="310" spans="1:11" s="229" customFormat="1" ht="20.25" customHeight="1" outlineLevel="1" x14ac:dyDescent="0.25">
      <c r="A310" s="225" t="s">
        <v>580</v>
      </c>
      <c r="B310" s="226" t="s">
        <v>2300</v>
      </c>
      <c r="C310" s="226" t="s">
        <v>1189</v>
      </c>
      <c r="D310" s="227">
        <v>1</v>
      </c>
      <c r="E310" s="228">
        <v>3.2963</v>
      </c>
      <c r="F310" s="228"/>
      <c r="G310" s="228"/>
      <c r="I310" s="230" t="s">
        <v>2027</v>
      </c>
      <c r="J310" s="231"/>
      <c r="K310" s="231"/>
    </row>
    <row r="311" spans="1:11" s="229" customFormat="1" ht="20.25" customHeight="1" outlineLevel="1" x14ac:dyDescent="0.25">
      <c r="A311" s="225" t="s">
        <v>581</v>
      </c>
      <c r="B311" s="226" t="s">
        <v>2301</v>
      </c>
      <c r="C311" s="226" t="s">
        <v>1190</v>
      </c>
      <c r="D311" s="227">
        <v>4</v>
      </c>
      <c r="E311" s="228">
        <v>8.2011000000000003</v>
      </c>
      <c r="F311" s="228"/>
      <c r="G311" s="228">
        <v>6.5911999999999997</v>
      </c>
      <c r="I311" s="230" t="s">
        <v>2027</v>
      </c>
      <c r="J311" s="231"/>
      <c r="K311" s="231"/>
    </row>
    <row r="312" spans="1:11" s="229" customFormat="1" ht="20.25" customHeight="1" outlineLevel="1" x14ac:dyDescent="0.25">
      <c r="A312" s="225" t="s">
        <v>582</v>
      </c>
      <c r="B312" s="226" t="s">
        <v>2302</v>
      </c>
      <c r="C312" s="226" t="s">
        <v>1191</v>
      </c>
      <c r="D312" s="227">
        <v>4</v>
      </c>
      <c r="E312" s="228">
        <v>8.5930999999999997</v>
      </c>
      <c r="F312" s="228"/>
      <c r="G312" s="228">
        <v>6.49</v>
      </c>
      <c r="I312" s="230" t="s">
        <v>2027</v>
      </c>
      <c r="J312" s="231"/>
      <c r="K312" s="231"/>
    </row>
    <row r="313" spans="1:11" s="229" customFormat="1" ht="20.25" customHeight="1" outlineLevel="1" x14ac:dyDescent="0.25">
      <c r="A313" s="225" t="s">
        <v>583</v>
      </c>
      <c r="B313" s="226" t="s">
        <v>2303</v>
      </c>
      <c r="C313" s="226" t="s">
        <v>1192</v>
      </c>
      <c r="D313" s="227">
        <v>4</v>
      </c>
      <c r="E313" s="228">
        <v>8.9839000000000002</v>
      </c>
      <c r="F313" s="228"/>
      <c r="G313" s="228">
        <v>8.0493000000000006</v>
      </c>
      <c r="I313" s="230" t="s">
        <v>2027</v>
      </c>
      <c r="J313" s="231"/>
      <c r="K313" s="231"/>
    </row>
    <row r="314" spans="1:11" s="229" customFormat="1" ht="20.25" customHeight="1" outlineLevel="1" x14ac:dyDescent="0.25">
      <c r="A314" s="225" t="s">
        <v>584</v>
      </c>
      <c r="B314" s="226" t="s">
        <v>2304</v>
      </c>
      <c r="C314" s="226" t="s">
        <v>1193</v>
      </c>
      <c r="D314" s="227">
        <v>4</v>
      </c>
      <c r="E314" s="228">
        <v>8.4318000000000008</v>
      </c>
      <c r="F314" s="228"/>
      <c r="G314" s="228">
        <v>6.8540000000000001</v>
      </c>
      <c r="I314" s="230" t="s">
        <v>2027</v>
      </c>
      <c r="J314" s="231"/>
      <c r="K314" s="231"/>
    </row>
    <row r="315" spans="1:11" s="229" customFormat="1" ht="20.25" customHeight="1" outlineLevel="1" x14ac:dyDescent="0.25">
      <c r="A315" s="225" t="s">
        <v>585</v>
      </c>
      <c r="B315" s="226" t="s">
        <v>2305</v>
      </c>
      <c r="C315" s="226" t="s">
        <v>1194</v>
      </c>
      <c r="D315" s="227">
        <v>5</v>
      </c>
      <c r="E315" s="228">
        <v>8.1496999999999993</v>
      </c>
      <c r="F315" s="228"/>
      <c r="G315" s="228">
        <v>6.3185000000000002</v>
      </c>
      <c r="I315" s="230" t="s">
        <v>2027</v>
      </c>
      <c r="J315" s="231"/>
      <c r="K315" s="231"/>
    </row>
    <row r="316" spans="1:11" s="229" customFormat="1" ht="20.25" customHeight="1" outlineLevel="1" x14ac:dyDescent="0.25">
      <c r="A316" s="225" t="s">
        <v>586</v>
      </c>
      <c r="B316" s="226" t="s">
        <v>2306</v>
      </c>
      <c r="C316" s="226" t="s">
        <v>1195</v>
      </c>
      <c r="D316" s="227">
        <v>1</v>
      </c>
      <c r="E316" s="228">
        <v>2.3995000000000002</v>
      </c>
      <c r="F316" s="228"/>
      <c r="G316" s="228"/>
      <c r="I316" s="230" t="s">
        <v>2027</v>
      </c>
      <c r="J316" s="231"/>
      <c r="K316" s="231"/>
    </row>
    <row r="317" spans="1:11" s="229" customFormat="1" ht="20.25" customHeight="1" outlineLevel="1" x14ac:dyDescent="0.25">
      <c r="A317" s="225" t="s">
        <v>587</v>
      </c>
      <c r="B317" s="226" t="s">
        <v>2307</v>
      </c>
      <c r="C317" s="226" t="s">
        <v>1196</v>
      </c>
      <c r="D317" s="227">
        <v>1</v>
      </c>
      <c r="E317" s="228">
        <v>3.1901000000000002</v>
      </c>
      <c r="F317" s="228"/>
      <c r="G317" s="228"/>
      <c r="I317" s="230" t="s">
        <v>2027</v>
      </c>
      <c r="J317" s="231"/>
      <c r="K317" s="231"/>
    </row>
    <row r="318" spans="1:11" s="229" customFormat="1" ht="20.25" customHeight="1" outlineLevel="1" x14ac:dyDescent="0.25">
      <c r="A318" s="225" t="s">
        <v>588</v>
      </c>
      <c r="B318" s="226" t="s">
        <v>2308</v>
      </c>
      <c r="C318" s="226" t="s">
        <v>1197</v>
      </c>
      <c r="D318" s="227">
        <v>1</v>
      </c>
      <c r="E318" s="228">
        <v>2.6537000000000002</v>
      </c>
      <c r="F318" s="228"/>
      <c r="G318" s="228"/>
      <c r="I318" s="230" t="s">
        <v>2027</v>
      </c>
      <c r="J318" s="231"/>
      <c r="K318" s="231"/>
    </row>
    <row r="319" spans="1:11" s="229" customFormat="1" ht="20.25" customHeight="1" outlineLevel="1" x14ac:dyDescent="0.25">
      <c r="A319" s="225" t="s">
        <v>589</v>
      </c>
      <c r="B319" s="226" t="s">
        <v>2309</v>
      </c>
      <c r="C319" s="226" t="s">
        <v>1198</v>
      </c>
      <c r="D319" s="227">
        <v>1</v>
      </c>
      <c r="E319" s="228">
        <v>2.1387</v>
      </c>
      <c r="F319" s="228"/>
      <c r="G319" s="228"/>
      <c r="I319" s="230" t="s">
        <v>2027</v>
      </c>
      <c r="J319" s="231"/>
      <c r="K319" s="231"/>
    </row>
    <row r="320" spans="1:11" s="229" customFormat="1" ht="20.25" customHeight="1" outlineLevel="1" x14ac:dyDescent="0.25">
      <c r="A320" s="225" t="s">
        <v>590</v>
      </c>
      <c r="B320" s="226" t="s">
        <v>2310</v>
      </c>
      <c r="C320" s="226" t="s">
        <v>1200</v>
      </c>
      <c r="D320" s="227">
        <v>1</v>
      </c>
      <c r="E320" s="228">
        <v>2.9815999999999998</v>
      </c>
      <c r="F320" s="228"/>
      <c r="G320" s="228"/>
      <c r="I320" s="230" t="s">
        <v>2027</v>
      </c>
      <c r="J320" s="231"/>
      <c r="K320" s="231"/>
    </row>
    <row r="321" spans="1:11" s="229" customFormat="1" ht="20.25" customHeight="1" outlineLevel="1" x14ac:dyDescent="0.25">
      <c r="A321" s="225" t="s">
        <v>591</v>
      </c>
      <c r="B321" s="226" t="s">
        <v>2311</v>
      </c>
      <c r="C321" s="226" t="s">
        <v>1201</v>
      </c>
      <c r="D321" s="227">
        <v>1</v>
      </c>
      <c r="E321" s="228">
        <v>2.7105000000000001</v>
      </c>
      <c r="F321" s="228"/>
      <c r="G321" s="228"/>
      <c r="I321" s="230" t="s">
        <v>2027</v>
      </c>
      <c r="J321" s="231"/>
      <c r="K321" s="231"/>
    </row>
    <row r="322" spans="1:11" s="229" customFormat="1" ht="20.25" customHeight="1" outlineLevel="1" x14ac:dyDescent="0.25">
      <c r="A322" s="225" t="s">
        <v>592</v>
      </c>
      <c r="B322" s="226" t="s">
        <v>2312</v>
      </c>
      <c r="C322" s="226" t="s">
        <v>1203</v>
      </c>
      <c r="D322" s="227">
        <v>1</v>
      </c>
      <c r="E322" s="228">
        <v>2.0804</v>
      </c>
      <c r="F322" s="228"/>
      <c r="G322" s="228"/>
      <c r="I322" s="230" t="s">
        <v>2027</v>
      </c>
      <c r="J322" s="231"/>
      <c r="K322" s="231"/>
    </row>
    <row r="323" spans="1:11" s="229" customFormat="1" ht="20.25" customHeight="1" outlineLevel="1" x14ac:dyDescent="0.25">
      <c r="A323" s="225" t="s">
        <v>593</v>
      </c>
      <c r="B323" s="226" t="s">
        <v>2313</v>
      </c>
      <c r="C323" s="226" t="s">
        <v>1205</v>
      </c>
      <c r="D323" s="227">
        <v>1</v>
      </c>
      <c r="E323" s="228">
        <v>2.6396999999999999</v>
      </c>
      <c r="F323" s="228"/>
      <c r="G323" s="228"/>
      <c r="I323" s="230" t="s">
        <v>2027</v>
      </c>
      <c r="J323" s="231"/>
      <c r="K323" s="231"/>
    </row>
    <row r="324" spans="1:11" s="229" customFormat="1" ht="20.25" customHeight="1" outlineLevel="1" x14ac:dyDescent="0.25">
      <c r="A324" s="225" t="s">
        <v>594</v>
      </c>
      <c r="B324" s="226" t="s">
        <v>2314</v>
      </c>
      <c r="C324" s="226" t="s">
        <v>1207</v>
      </c>
      <c r="D324" s="227">
        <v>9</v>
      </c>
      <c r="E324" s="228">
        <v>8.8728999999999996</v>
      </c>
      <c r="F324" s="228">
        <v>11.432399999999999</v>
      </c>
      <c r="G324" s="228">
        <v>7.0822000000000003</v>
      </c>
      <c r="I324" s="230" t="s">
        <v>2027</v>
      </c>
      <c r="J324" s="231"/>
      <c r="K324" s="231"/>
    </row>
    <row r="325" spans="1:11" s="229" customFormat="1" ht="20.25" customHeight="1" outlineLevel="1" x14ac:dyDescent="0.25">
      <c r="A325" s="225" t="s">
        <v>595</v>
      </c>
      <c r="B325" s="226" t="s">
        <v>2315</v>
      </c>
      <c r="C325" s="226" t="s">
        <v>1208</v>
      </c>
      <c r="D325" s="227">
        <v>9</v>
      </c>
      <c r="E325" s="228">
        <v>9.1821000000000002</v>
      </c>
      <c r="F325" s="228">
        <v>11.4604</v>
      </c>
      <c r="G325" s="228"/>
      <c r="I325" s="230" t="s">
        <v>2027</v>
      </c>
      <c r="J325" s="231"/>
      <c r="K325" s="231"/>
    </row>
    <row r="326" spans="1:11" s="229" customFormat="1" ht="20.25" customHeight="1" outlineLevel="1" x14ac:dyDescent="0.25">
      <c r="A326" s="225" t="s">
        <v>596</v>
      </c>
      <c r="B326" s="226" t="s">
        <v>2316</v>
      </c>
      <c r="C326" s="226" t="s">
        <v>1209</v>
      </c>
      <c r="D326" s="227">
        <v>1</v>
      </c>
      <c r="E326" s="228">
        <v>3.4380999999999999</v>
      </c>
      <c r="F326" s="228"/>
      <c r="G326" s="228"/>
      <c r="I326" s="230" t="s">
        <v>2027</v>
      </c>
      <c r="J326" s="231"/>
      <c r="K326" s="231"/>
    </row>
    <row r="327" spans="1:11" s="229" customFormat="1" ht="20.25" customHeight="1" outlineLevel="1" x14ac:dyDescent="0.25">
      <c r="A327" s="225" t="s">
        <v>597</v>
      </c>
      <c r="B327" s="226" t="s">
        <v>2317</v>
      </c>
      <c r="C327" s="226" t="s">
        <v>1211</v>
      </c>
      <c r="D327" s="227">
        <v>1</v>
      </c>
      <c r="E327" s="228">
        <v>2.4197000000000002</v>
      </c>
      <c r="F327" s="228"/>
      <c r="G327" s="228"/>
      <c r="I327" s="230" t="s">
        <v>2027</v>
      </c>
      <c r="J327" s="231"/>
      <c r="K327" s="231"/>
    </row>
    <row r="328" spans="1:11" s="229" customFormat="1" ht="20.25" customHeight="1" outlineLevel="1" x14ac:dyDescent="0.25">
      <c r="A328" s="225" t="s">
        <v>598</v>
      </c>
      <c r="B328" s="226" t="s">
        <v>2318</v>
      </c>
      <c r="C328" s="226" t="s">
        <v>1212</v>
      </c>
      <c r="D328" s="227">
        <v>1</v>
      </c>
      <c r="E328" s="228">
        <v>2.7111000000000001</v>
      </c>
      <c r="F328" s="228"/>
      <c r="G328" s="228"/>
      <c r="I328" s="230" t="s">
        <v>2027</v>
      </c>
      <c r="J328" s="231"/>
      <c r="K328" s="231"/>
    </row>
    <row r="329" spans="1:11" s="229" customFormat="1" ht="20.25" customHeight="1" outlineLevel="1" x14ac:dyDescent="0.25">
      <c r="A329" s="225" t="s">
        <v>599</v>
      </c>
      <c r="B329" s="226" t="s">
        <v>2319</v>
      </c>
      <c r="C329" s="226" t="s">
        <v>1213</v>
      </c>
      <c r="D329" s="227">
        <v>1</v>
      </c>
      <c r="E329" s="228">
        <v>2.1375999999999999</v>
      </c>
      <c r="F329" s="228"/>
      <c r="G329" s="228"/>
      <c r="I329" s="230" t="s">
        <v>2027</v>
      </c>
      <c r="J329" s="231"/>
      <c r="K329" s="231"/>
    </row>
    <row r="330" spans="1:11" s="229" customFormat="1" ht="20.25" customHeight="1" outlineLevel="1" x14ac:dyDescent="0.25">
      <c r="A330" s="225" t="s">
        <v>600</v>
      </c>
      <c r="B330" s="226" t="s">
        <v>2320</v>
      </c>
      <c r="C330" s="226" t="s">
        <v>1214</v>
      </c>
      <c r="D330" s="227">
        <v>2</v>
      </c>
      <c r="E330" s="228">
        <v>9.6725999999999992</v>
      </c>
      <c r="F330" s="228"/>
      <c r="G330" s="228"/>
      <c r="I330" s="230" t="s">
        <v>2027</v>
      </c>
      <c r="J330" s="231"/>
      <c r="K330" s="231"/>
    </row>
    <row r="331" spans="1:11" s="229" customFormat="1" ht="20.25" customHeight="1" outlineLevel="1" x14ac:dyDescent="0.25">
      <c r="A331" s="225" t="s">
        <v>601</v>
      </c>
      <c r="B331" s="226" t="s">
        <v>2321</v>
      </c>
      <c r="C331" s="226" t="s">
        <v>1215</v>
      </c>
      <c r="D331" s="227">
        <v>2</v>
      </c>
      <c r="E331" s="228">
        <v>9.6407000000000007</v>
      </c>
      <c r="F331" s="228"/>
      <c r="G331" s="228"/>
      <c r="I331" s="230" t="s">
        <v>2027</v>
      </c>
      <c r="J331" s="231"/>
      <c r="K331" s="231"/>
    </row>
    <row r="332" spans="1:11" s="229" customFormat="1" ht="20.25" customHeight="1" outlineLevel="1" x14ac:dyDescent="0.25">
      <c r="A332" s="225" t="s">
        <v>602</v>
      </c>
      <c r="B332" s="226" t="s">
        <v>2322</v>
      </c>
      <c r="C332" s="226" t="s">
        <v>1216</v>
      </c>
      <c r="D332" s="227">
        <v>4</v>
      </c>
      <c r="E332" s="228">
        <v>8.3377999999999997</v>
      </c>
      <c r="F332" s="228"/>
      <c r="G332" s="228"/>
      <c r="I332" s="230" t="s">
        <v>2027</v>
      </c>
      <c r="J332" s="231"/>
      <c r="K332" s="231"/>
    </row>
    <row r="333" spans="1:11" s="229" customFormat="1" ht="20.25" customHeight="1" outlineLevel="1" x14ac:dyDescent="0.25">
      <c r="A333" s="225" t="s">
        <v>603</v>
      </c>
      <c r="B333" s="226" t="s">
        <v>2323</v>
      </c>
      <c r="C333" s="226" t="s">
        <v>1217</v>
      </c>
      <c r="D333" s="227">
        <v>2</v>
      </c>
      <c r="E333" s="228">
        <v>9.5802999999999994</v>
      </c>
      <c r="F333" s="228"/>
      <c r="G333" s="228"/>
      <c r="I333" s="230" t="s">
        <v>2027</v>
      </c>
      <c r="J333" s="231"/>
      <c r="K333" s="231"/>
    </row>
    <row r="334" spans="1:11" s="229" customFormat="1" ht="20.25" customHeight="1" outlineLevel="1" x14ac:dyDescent="0.25">
      <c r="A334" s="225" t="s">
        <v>604</v>
      </c>
      <c r="B334" s="226" t="s">
        <v>2324</v>
      </c>
      <c r="C334" s="226" t="s">
        <v>1218</v>
      </c>
      <c r="D334" s="227">
        <v>5</v>
      </c>
      <c r="E334" s="228">
        <v>8.1743000000000006</v>
      </c>
      <c r="F334" s="228"/>
      <c r="G334" s="228">
        <v>7.1593999999999998</v>
      </c>
      <c r="I334" s="230" t="s">
        <v>2027</v>
      </c>
      <c r="J334" s="231"/>
      <c r="K334" s="231"/>
    </row>
    <row r="335" spans="1:11" s="229" customFormat="1" ht="20.25" customHeight="1" outlineLevel="1" x14ac:dyDescent="0.25">
      <c r="A335" s="225" t="s">
        <v>605</v>
      </c>
      <c r="B335" s="226" t="s">
        <v>2325</v>
      </c>
      <c r="C335" s="226" t="s">
        <v>1219</v>
      </c>
      <c r="D335" s="227">
        <v>2</v>
      </c>
      <c r="E335" s="228">
        <v>4.9607999999999999</v>
      </c>
      <c r="F335" s="228"/>
      <c r="G335" s="228"/>
      <c r="I335" s="230" t="s">
        <v>2027</v>
      </c>
      <c r="J335" s="231"/>
      <c r="K335" s="231"/>
    </row>
    <row r="336" spans="1:11" s="229" customFormat="1" ht="20.25" customHeight="1" outlineLevel="1" x14ac:dyDescent="0.25">
      <c r="A336" s="225" t="s">
        <v>606</v>
      </c>
      <c r="B336" s="226" t="s">
        <v>2326</v>
      </c>
      <c r="C336" s="226" t="s">
        <v>1227</v>
      </c>
      <c r="D336" s="227">
        <v>2</v>
      </c>
      <c r="E336" s="228">
        <v>7.3207000000000004</v>
      </c>
      <c r="F336" s="228"/>
      <c r="G336" s="228"/>
      <c r="I336" s="230" t="s">
        <v>2027</v>
      </c>
      <c r="J336" s="231"/>
      <c r="K336" s="231"/>
    </row>
    <row r="337" spans="1:11" s="229" customFormat="1" ht="20.25" customHeight="1" outlineLevel="1" x14ac:dyDescent="0.25">
      <c r="A337" s="225" t="s">
        <v>607</v>
      </c>
      <c r="B337" s="226" t="s">
        <v>2327</v>
      </c>
      <c r="C337" s="226" t="s">
        <v>1220</v>
      </c>
      <c r="D337" s="227">
        <v>2</v>
      </c>
      <c r="E337" s="228">
        <v>9.8620000000000001</v>
      </c>
      <c r="F337" s="228"/>
      <c r="G337" s="228"/>
      <c r="I337" s="230" t="s">
        <v>2027</v>
      </c>
      <c r="J337" s="231"/>
      <c r="K337" s="231"/>
    </row>
    <row r="338" spans="1:11" s="229" customFormat="1" ht="20.25" customHeight="1" outlineLevel="1" x14ac:dyDescent="0.25">
      <c r="A338" s="225" t="s">
        <v>608</v>
      </c>
      <c r="B338" s="226" t="s">
        <v>2328</v>
      </c>
      <c r="C338" s="226" t="s">
        <v>1221</v>
      </c>
      <c r="D338" s="227">
        <v>10</v>
      </c>
      <c r="E338" s="228">
        <v>8.4565000000000001</v>
      </c>
      <c r="F338" s="228">
        <v>10.1889</v>
      </c>
      <c r="G338" s="228"/>
      <c r="I338" s="230" t="s">
        <v>2027</v>
      </c>
      <c r="J338" s="231"/>
      <c r="K338" s="231"/>
    </row>
    <row r="339" spans="1:11" s="229" customFormat="1" ht="20.25" customHeight="1" outlineLevel="1" x14ac:dyDescent="0.25">
      <c r="A339" s="225" t="s">
        <v>609</v>
      </c>
      <c r="B339" s="226" t="s">
        <v>2329</v>
      </c>
      <c r="C339" s="226" t="s">
        <v>1222</v>
      </c>
      <c r="D339" s="227">
        <v>3</v>
      </c>
      <c r="E339" s="228">
        <v>9.2258999999999993</v>
      </c>
      <c r="F339" s="228"/>
      <c r="G339" s="228"/>
      <c r="I339" s="230" t="s">
        <v>2027</v>
      </c>
      <c r="J339" s="231"/>
      <c r="K339" s="231"/>
    </row>
    <row r="340" spans="1:11" s="229" customFormat="1" ht="20.25" customHeight="1" outlineLevel="1" x14ac:dyDescent="0.25">
      <c r="A340" s="225" t="s">
        <v>610</v>
      </c>
      <c r="B340" s="226" t="s">
        <v>2330</v>
      </c>
      <c r="C340" s="226" t="s">
        <v>1223</v>
      </c>
      <c r="D340" s="227">
        <v>5</v>
      </c>
      <c r="E340" s="228">
        <v>4.5038999999999998</v>
      </c>
      <c r="F340" s="228"/>
      <c r="G340" s="228">
        <v>3.2319</v>
      </c>
      <c r="I340" s="230" t="s">
        <v>2027</v>
      </c>
      <c r="J340" s="231"/>
      <c r="K340" s="231"/>
    </row>
    <row r="341" spans="1:11" s="229" customFormat="1" ht="20.25" customHeight="1" outlineLevel="1" x14ac:dyDescent="0.25">
      <c r="A341" s="225" t="s">
        <v>611</v>
      </c>
      <c r="B341" s="226" t="s">
        <v>2331</v>
      </c>
      <c r="C341" s="226" t="s">
        <v>1224</v>
      </c>
      <c r="D341" s="227">
        <v>5</v>
      </c>
      <c r="E341" s="228">
        <v>8.4510000000000005</v>
      </c>
      <c r="F341" s="228"/>
      <c r="G341" s="228">
        <v>7.3384999999999998</v>
      </c>
      <c r="I341" s="230" t="s">
        <v>2027</v>
      </c>
      <c r="J341" s="231"/>
      <c r="K341" s="231"/>
    </row>
    <row r="342" spans="1:11" s="229" customFormat="1" ht="20.25" customHeight="1" outlineLevel="1" x14ac:dyDescent="0.25">
      <c r="A342" s="225" t="s">
        <v>612</v>
      </c>
      <c r="B342" s="226" t="s">
        <v>2332</v>
      </c>
      <c r="C342" s="226" t="s">
        <v>1225</v>
      </c>
      <c r="D342" s="227">
        <v>5</v>
      </c>
      <c r="E342" s="228">
        <v>6.6368999999999998</v>
      </c>
      <c r="F342" s="228"/>
      <c r="G342" s="228"/>
      <c r="I342" s="230" t="s">
        <v>2027</v>
      </c>
      <c r="J342" s="231"/>
      <c r="K342" s="231"/>
    </row>
    <row r="343" spans="1:11" s="229" customFormat="1" ht="20.25" customHeight="1" outlineLevel="1" x14ac:dyDescent="0.25">
      <c r="A343" s="225" t="s">
        <v>613</v>
      </c>
      <c r="B343" s="226" t="s">
        <v>2333</v>
      </c>
      <c r="C343" s="226" t="s">
        <v>1226</v>
      </c>
      <c r="D343" s="227">
        <v>1</v>
      </c>
      <c r="E343" s="228">
        <v>1.6903999999999999</v>
      </c>
      <c r="F343" s="228"/>
      <c r="G343" s="228"/>
      <c r="I343" s="230" t="s">
        <v>2027</v>
      </c>
      <c r="J343" s="231"/>
      <c r="K343" s="231"/>
    </row>
    <row r="344" spans="1:11" s="229" customFormat="1" ht="20.25" customHeight="1" outlineLevel="1" x14ac:dyDescent="0.25">
      <c r="A344" s="225" t="s">
        <v>614</v>
      </c>
      <c r="B344" s="226" t="s">
        <v>2334</v>
      </c>
      <c r="C344" s="226" t="s">
        <v>1228</v>
      </c>
      <c r="D344" s="227">
        <v>1</v>
      </c>
      <c r="E344" s="228">
        <v>2.0032999999999999</v>
      </c>
      <c r="F344" s="228"/>
      <c r="G344" s="228"/>
      <c r="I344" s="230" t="s">
        <v>2027</v>
      </c>
      <c r="J344" s="231"/>
      <c r="K344" s="231"/>
    </row>
    <row r="345" spans="1:11" s="229" customFormat="1" ht="20.25" customHeight="1" outlineLevel="1" x14ac:dyDescent="0.25">
      <c r="A345" s="225" t="s">
        <v>615</v>
      </c>
      <c r="B345" s="226" t="s">
        <v>2335</v>
      </c>
      <c r="C345" s="226" t="s">
        <v>1229</v>
      </c>
      <c r="D345" s="227">
        <v>1</v>
      </c>
      <c r="E345" s="228">
        <v>2.1718000000000002</v>
      </c>
      <c r="F345" s="228"/>
      <c r="G345" s="228"/>
      <c r="I345" s="230" t="s">
        <v>2027</v>
      </c>
      <c r="J345" s="231"/>
      <c r="K345" s="231"/>
    </row>
    <row r="346" spans="1:11" s="229" customFormat="1" ht="20.25" customHeight="1" outlineLevel="1" x14ac:dyDescent="0.25">
      <c r="A346" s="225" t="s">
        <v>616</v>
      </c>
      <c r="B346" s="226" t="s">
        <v>2336</v>
      </c>
      <c r="C346" s="226" t="s">
        <v>1230</v>
      </c>
      <c r="D346" s="227">
        <v>1</v>
      </c>
      <c r="E346" s="228">
        <v>2.3302</v>
      </c>
      <c r="F346" s="228"/>
      <c r="G346" s="228"/>
      <c r="I346" s="230" t="s">
        <v>2027</v>
      </c>
      <c r="J346" s="231"/>
      <c r="K346" s="231"/>
    </row>
    <row r="347" spans="1:11" s="229" customFormat="1" ht="20.25" customHeight="1" outlineLevel="1" x14ac:dyDescent="0.25">
      <c r="A347" s="225" t="s">
        <v>617</v>
      </c>
      <c r="B347" s="226" t="s">
        <v>2337</v>
      </c>
      <c r="C347" s="226" t="s">
        <v>1231</v>
      </c>
      <c r="D347" s="227">
        <v>1</v>
      </c>
      <c r="E347" s="228">
        <v>2.6029</v>
      </c>
      <c r="F347" s="228"/>
      <c r="G347" s="228"/>
      <c r="I347" s="230" t="s">
        <v>2027</v>
      </c>
      <c r="J347" s="231"/>
      <c r="K347" s="231"/>
    </row>
    <row r="348" spans="1:11" s="229" customFormat="1" ht="20.25" customHeight="1" outlineLevel="1" x14ac:dyDescent="0.25">
      <c r="A348" s="225" t="s">
        <v>618</v>
      </c>
      <c r="B348" s="226" t="s">
        <v>2338</v>
      </c>
      <c r="C348" s="226" t="s">
        <v>1232</v>
      </c>
      <c r="D348" s="227">
        <v>1</v>
      </c>
      <c r="E348" s="228">
        <v>2.5853999999999999</v>
      </c>
      <c r="F348" s="228"/>
      <c r="G348" s="228"/>
      <c r="I348" s="230" t="s">
        <v>2027</v>
      </c>
      <c r="J348" s="231"/>
      <c r="K348" s="231"/>
    </row>
    <row r="349" spans="1:11" s="229" customFormat="1" ht="20.25" customHeight="1" outlineLevel="1" x14ac:dyDescent="0.25">
      <c r="A349" s="225" t="s">
        <v>619</v>
      </c>
      <c r="B349" s="226" t="s">
        <v>2339</v>
      </c>
      <c r="C349" s="226" t="s">
        <v>1233</v>
      </c>
      <c r="D349" s="227">
        <v>1</v>
      </c>
      <c r="E349" s="228">
        <v>1.3943000000000001</v>
      </c>
      <c r="F349" s="228"/>
      <c r="G349" s="228">
        <v>1.3943000000000001</v>
      </c>
      <c r="I349" s="230" t="s">
        <v>2027</v>
      </c>
      <c r="J349" s="231"/>
      <c r="K349" s="231"/>
    </row>
    <row r="350" spans="1:11" s="229" customFormat="1" ht="20.25" customHeight="1" outlineLevel="1" x14ac:dyDescent="0.25">
      <c r="A350" s="225" t="s">
        <v>620</v>
      </c>
      <c r="B350" s="226" t="s">
        <v>2340</v>
      </c>
      <c r="C350" s="226" t="s">
        <v>1234</v>
      </c>
      <c r="D350" s="227">
        <v>1</v>
      </c>
      <c r="E350" s="228">
        <v>1.7968999999999999</v>
      </c>
      <c r="F350" s="228"/>
      <c r="G350" s="228"/>
      <c r="I350" s="230" t="s">
        <v>2027</v>
      </c>
      <c r="J350" s="231"/>
      <c r="K350" s="231"/>
    </row>
    <row r="351" spans="1:11" s="229" customFormat="1" ht="20.25" customHeight="1" outlineLevel="1" x14ac:dyDescent="0.25">
      <c r="A351" s="225" t="s">
        <v>621</v>
      </c>
      <c r="B351" s="226" t="s">
        <v>2341</v>
      </c>
      <c r="C351" s="226" t="s">
        <v>1264</v>
      </c>
      <c r="D351" s="227">
        <v>4</v>
      </c>
      <c r="E351" s="228">
        <v>8.5239999999999991</v>
      </c>
      <c r="F351" s="228"/>
      <c r="G351" s="228"/>
      <c r="I351" s="230" t="s">
        <v>2027</v>
      </c>
      <c r="J351" s="231"/>
      <c r="K351" s="231"/>
    </row>
    <row r="352" spans="1:11" s="229" customFormat="1" ht="20.25" customHeight="1" outlineLevel="1" x14ac:dyDescent="0.25">
      <c r="A352" s="225" t="s">
        <v>622</v>
      </c>
      <c r="B352" s="226" t="s">
        <v>2342</v>
      </c>
      <c r="C352" s="226" t="s">
        <v>1265</v>
      </c>
      <c r="D352" s="227">
        <v>1</v>
      </c>
      <c r="E352" s="228">
        <v>1.7383999999999999</v>
      </c>
      <c r="F352" s="228"/>
      <c r="G352" s="228"/>
      <c r="I352" s="230" t="s">
        <v>2027</v>
      </c>
      <c r="J352" s="231"/>
      <c r="K352" s="231"/>
    </row>
    <row r="353" spans="1:11" s="229" customFormat="1" ht="20.25" customHeight="1" outlineLevel="1" x14ac:dyDescent="0.25">
      <c r="A353" s="225" t="s">
        <v>623</v>
      </c>
      <c r="B353" s="226" t="s">
        <v>2343</v>
      </c>
      <c r="C353" s="226" t="s">
        <v>1266</v>
      </c>
      <c r="D353" s="227">
        <v>5</v>
      </c>
      <c r="E353" s="228">
        <v>7.2645999999999997</v>
      </c>
      <c r="F353" s="228"/>
      <c r="G353" s="228"/>
      <c r="I353" s="230" t="s">
        <v>2027</v>
      </c>
      <c r="J353" s="231"/>
      <c r="K353" s="231"/>
    </row>
    <row r="354" spans="1:11" s="229" customFormat="1" ht="20.25" customHeight="1" outlineLevel="1" x14ac:dyDescent="0.25">
      <c r="A354" s="225" t="s">
        <v>624</v>
      </c>
      <c r="B354" s="226" t="s">
        <v>2344</v>
      </c>
      <c r="C354" s="226" t="s">
        <v>1267</v>
      </c>
      <c r="D354" s="227">
        <v>5</v>
      </c>
      <c r="E354" s="228">
        <v>6.9476000000000004</v>
      </c>
      <c r="F354" s="228"/>
      <c r="G354" s="228">
        <v>6.0560999999999998</v>
      </c>
      <c r="I354" s="230" t="s">
        <v>2027</v>
      </c>
      <c r="J354" s="231"/>
      <c r="K354" s="231"/>
    </row>
    <row r="355" spans="1:11" s="229" customFormat="1" ht="20.25" customHeight="1" outlineLevel="1" x14ac:dyDescent="0.25">
      <c r="A355" s="225" t="s">
        <v>625</v>
      </c>
      <c r="B355" s="226" t="s">
        <v>2345</v>
      </c>
      <c r="C355" s="226" t="s">
        <v>1268</v>
      </c>
      <c r="D355" s="227">
        <v>5</v>
      </c>
      <c r="E355" s="228">
        <v>7.4798999999999998</v>
      </c>
      <c r="F355" s="228"/>
      <c r="G355" s="228"/>
      <c r="I355" s="230" t="s">
        <v>2027</v>
      </c>
      <c r="J355" s="231"/>
      <c r="K355" s="231"/>
    </row>
    <row r="356" spans="1:11" s="229" customFormat="1" ht="20.25" customHeight="1" outlineLevel="1" x14ac:dyDescent="0.25">
      <c r="A356" s="225" t="s">
        <v>626</v>
      </c>
      <c r="B356" s="226" t="s">
        <v>2346</v>
      </c>
      <c r="C356" s="226" t="s">
        <v>1269</v>
      </c>
      <c r="D356" s="227">
        <v>5</v>
      </c>
      <c r="E356" s="228">
        <v>6.9074</v>
      </c>
      <c r="F356" s="228"/>
      <c r="G356" s="228"/>
      <c r="I356" s="230" t="s">
        <v>2027</v>
      </c>
      <c r="J356" s="231"/>
      <c r="K356" s="231"/>
    </row>
    <row r="357" spans="1:11" s="229" customFormat="1" ht="20.25" customHeight="1" outlineLevel="1" x14ac:dyDescent="0.25">
      <c r="A357" s="225" t="s">
        <v>627</v>
      </c>
      <c r="B357" s="226" t="s">
        <v>2347</v>
      </c>
      <c r="C357" s="226" t="s">
        <v>1270</v>
      </c>
      <c r="D357" s="227">
        <v>3</v>
      </c>
      <c r="E357" s="228">
        <v>8.4715000000000007</v>
      </c>
      <c r="F357" s="228"/>
      <c r="G357" s="228"/>
      <c r="I357" s="230" t="s">
        <v>2027</v>
      </c>
      <c r="J357" s="231"/>
      <c r="K357" s="231"/>
    </row>
    <row r="358" spans="1:11" s="229" customFormat="1" ht="20.25" customHeight="1" outlineLevel="1" x14ac:dyDescent="0.25">
      <c r="A358" s="225" t="s">
        <v>628</v>
      </c>
      <c r="B358" s="226" t="s">
        <v>2348</v>
      </c>
      <c r="C358" s="226" t="s">
        <v>1271</v>
      </c>
      <c r="D358" s="227">
        <v>4</v>
      </c>
      <c r="E358" s="228">
        <v>8.8097999999999992</v>
      </c>
      <c r="F358" s="228"/>
      <c r="G358" s="228"/>
      <c r="I358" s="230" t="s">
        <v>2027</v>
      </c>
      <c r="J358" s="231"/>
      <c r="K358" s="231"/>
    </row>
    <row r="359" spans="1:11" s="229" customFormat="1" ht="20.25" customHeight="1" outlineLevel="1" x14ac:dyDescent="0.25">
      <c r="A359" s="225" t="s">
        <v>629</v>
      </c>
      <c r="B359" s="226" t="s">
        <v>2349</v>
      </c>
      <c r="C359" s="226" t="s">
        <v>1272</v>
      </c>
      <c r="D359" s="227">
        <v>5</v>
      </c>
      <c r="E359" s="228">
        <v>9.7196999999999996</v>
      </c>
      <c r="F359" s="228"/>
      <c r="G359" s="228"/>
      <c r="I359" s="230" t="s">
        <v>2027</v>
      </c>
      <c r="J359" s="231"/>
      <c r="K359" s="231"/>
    </row>
    <row r="360" spans="1:11" s="229" customFormat="1" ht="20.25" customHeight="1" outlineLevel="1" x14ac:dyDescent="0.25">
      <c r="A360" s="225" t="s">
        <v>630</v>
      </c>
      <c r="B360" s="226" t="s">
        <v>2350</v>
      </c>
      <c r="C360" s="226" t="s">
        <v>1273</v>
      </c>
      <c r="D360" s="227">
        <v>1</v>
      </c>
      <c r="E360" s="228">
        <v>1.4712000000000001</v>
      </c>
      <c r="F360" s="228"/>
      <c r="G360" s="228"/>
      <c r="I360" s="230" t="s">
        <v>2027</v>
      </c>
      <c r="J360" s="231"/>
      <c r="K360" s="231"/>
    </row>
    <row r="361" spans="1:11" s="229" customFormat="1" ht="20.25" customHeight="1" outlineLevel="1" x14ac:dyDescent="0.25">
      <c r="A361" s="225" t="s">
        <v>631</v>
      </c>
      <c r="B361" s="226" t="s">
        <v>2351</v>
      </c>
      <c r="C361" s="226" t="s">
        <v>1274</v>
      </c>
      <c r="D361" s="227">
        <v>4</v>
      </c>
      <c r="E361" s="228">
        <v>7.8414999999999999</v>
      </c>
      <c r="F361" s="228"/>
      <c r="G361" s="228">
        <v>7.0164999999999997</v>
      </c>
      <c r="I361" s="230" t="s">
        <v>2027</v>
      </c>
      <c r="J361" s="231"/>
      <c r="K361" s="231"/>
    </row>
    <row r="362" spans="1:11" s="229" customFormat="1" ht="20.25" customHeight="1" outlineLevel="1" x14ac:dyDescent="0.25">
      <c r="A362" s="225" t="s">
        <v>632</v>
      </c>
      <c r="B362" s="226" t="s">
        <v>2352</v>
      </c>
      <c r="C362" s="226" t="s">
        <v>1275</v>
      </c>
      <c r="D362" s="227">
        <v>1</v>
      </c>
      <c r="E362" s="228">
        <v>2.5066999999999999</v>
      </c>
      <c r="F362" s="228"/>
      <c r="G362" s="228"/>
      <c r="I362" s="230" t="s">
        <v>2027</v>
      </c>
      <c r="J362" s="231"/>
      <c r="K362" s="231"/>
    </row>
    <row r="363" spans="1:11" s="229" customFormat="1" ht="20.25" customHeight="1" outlineLevel="1" x14ac:dyDescent="0.25">
      <c r="A363" s="225" t="s">
        <v>633</v>
      </c>
      <c r="B363" s="226" t="s">
        <v>2353</v>
      </c>
      <c r="C363" s="226" t="s">
        <v>1276</v>
      </c>
      <c r="D363" s="227">
        <v>4</v>
      </c>
      <c r="E363" s="228">
        <v>9.1143999999999998</v>
      </c>
      <c r="F363" s="228"/>
      <c r="G363" s="228"/>
      <c r="I363" s="230" t="s">
        <v>2027</v>
      </c>
      <c r="J363" s="231"/>
      <c r="K363" s="231"/>
    </row>
    <row r="364" spans="1:11" s="229" customFormat="1" ht="20.25" customHeight="1" outlineLevel="1" x14ac:dyDescent="0.25">
      <c r="A364" s="225" t="s">
        <v>634</v>
      </c>
      <c r="B364" s="226" t="s">
        <v>2354</v>
      </c>
      <c r="C364" s="226" t="s">
        <v>1277</v>
      </c>
      <c r="D364" s="227">
        <v>4</v>
      </c>
      <c r="E364" s="228">
        <v>7.2881</v>
      </c>
      <c r="F364" s="228"/>
      <c r="G364" s="228"/>
      <c r="I364" s="230" t="s">
        <v>2027</v>
      </c>
      <c r="J364" s="231"/>
      <c r="K364" s="231"/>
    </row>
    <row r="365" spans="1:11" s="229" customFormat="1" ht="20.25" customHeight="1" outlineLevel="1" x14ac:dyDescent="0.25">
      <c r="A365" s="225" t="s">
        <v>635</v>
      </c>
      <c r="B365" s="226" t="s">
        <v>2355</v>
      </c>
      <c r="C365" s="226" t="s">
        <v>1278</v>
      </c>
      <c r="D365" s="227">
        <v>4</v>
      </c>
      <c r="E365" s="228">
        <v>8.7165999999999997</v>
      </c>
      <c r="F365" s="228"/>
      <c r="G365" s="228"/>
      <c r="I365" s="230" t="s">
        <v>2027</v>
      </c>
      <c r="J365" s="231"/>
      <c r="K365" s="231"/>
    </row>
    <row r="366" spans="1:11" s="229" customFormat="1" ht="20.25" customHeight="1" outlineLevel="1" x14ac:dyDescent="0.25">
      <c r="A366" s="225" t="s">
        <v>636</v>
      </c>
      <c r="B366" s="226" t="s">
        <v>2356</v>
      </c>
      <c r="C366" s="226" t="s">
        <v>1279</v>
      </c>
      <c r="D366" s="227">
        <v>1</v>
      </c>
      <c r="E366" s="228">
        <v>3.1783999999999999</v>
      </c>
      <c r="F366" s="228"/>
      <c r="G366" s="228"/>
      <c r="I366" s="230" t="s">
        <v>2027</v>
      </c>
      <c r="J366" s="231"/>
      <c r="K366" s="231"/>
    </row>
    <row r="367" spans="1:11" s="229" customFormat="1" ht="20.25" customHeight="1" outlineLevel="1" x14ac:dyDescent="0.25">
      <c r="A367" s="225" t="s">
        <v>637</v>
      </c>
      <c r="B367" s="226" t="s">
        <v>2357</v>
      </c>
      <c r="C367" s="226" t="s">
        <v>1280</v>
      </c>
      <c r="D367" s="227">
        <v>5</v>
      </c>
      <c r="E367" s="228">
        <v>8.2127999999999997</v>
      </c>
      <c r="F367" s="228"/>
      <c r="G367" s="228"/>
      <c r="I367" s="230" t="s">
        <v>2027</v>
      </c>
      <c r="J367" s="231"/>
      <c r="K367" s="231"/>
    </row>
    <row r="368" spans="1:11" s="229" customFormat="1" ht="20.25" customHeight="1" outlineLevel="1" x14ac:dyDescent="0.25">
      <c r="A368" s="225" t="s">
        <v>638</v>
      </c>
      <c r="B368" s="226" t="s">
        <v>2358</v>
      </c>
      <c r="C368" s="226" t="s">
        <v>1281</v>
      </c>
      <c r="D368" s="227">
        <v>5</v>
      </c>
      <c r="E368" s="228">
        <v>9.3411000000000008</v>
      </c>
      <c r="F368" s="228"/>
      <c r="G368" s="228"/>
      <c r="I368" s="230" t="s">
        <v>2027</v>
      </c>
      <c r="J368" s="231"/>
      <c r="K368" s="231"/>
    </row>
    <row r="369" spans="1:11" s="229" customFormat="1" ht="20.25" customHeight="1" outlineLevel="1" x14ac:dyDescent="0.25">
      <c r="A369" s="225" t="s">
        <v>639</v>
      </c>
      <c r="B369" s="226" t="s">
        <v>2359</v>
      </c>
      <c r="C369" s="226" t="s">
        <v>1283</v>
      </c>
      <c r="D369" s="227">
        <v>1</v>
      </c>
      <c r="E369" s="228">
        <v>1.9259999999999999</v>
      </c>
      <c r="F369" s="228"/>
      <c r="G369" s="228"/>
      <c r="I369" s="230" t="s">
        <v>2027</v>
      </c>
      <c r="J369" s="231"/>
      <c r="K369" s="231"/>
    </row>
    <row r="370" spans="1:11" s="229" customFormat="1" ht="20.25" customHeight="1" outlineLevel="1" x14ac:dyDescent="0.25">
      <c r="A370" s="225" t="s">
        <v>640</v>
      </c>
      <c r="B370" s="226" t="s">
        <v>2360</v>
      </c>
      <c r="C370" s="226" t="s">
        <v>1284</v>
      </c>
      <c r="D370" s="227">
        <v>1</v>
      </c>
      <c r="E370" s="228">
        <v>2.4131</v>
      </c>
      <c r="F370" s="228"/>
      <c r="G370" s="228"/>
      <c r="I370" s="230" t="s">
        <v>2027</v>
      </c>
      <c r="J370" s="231"/>
      <c r="K370" s="231"/>
    </row>
    <row r="371" spans="1:11" s="229" customFormat="1" ht="23.25" customHeight="1" outlineLevel="1" x14ac:dyDescent="0.25">
      <c r="A371" s="225" t="s">
        <v>641</v>
      </c>
      <c r="B371" s="226" t="s">
        <v>2361</v>
      </c>
      <c r="C371" s="226" t="s">
        <v>1285</v>
      </c>
      <c r="D371" s="227">
        <v>1</v>
      </c>
      <c r="E371" s="228">
        <v>2.7330000000000001</v>
      </c>
      <c r="F371" s="228"/>
      <c r="G371" s="228"/>
      <c r="I371" s="230" t="s">
        <v>2027</v>
      </c>
      <c r="J371" s="231"/>
      <c r="K371" s="231"/>
    </row>
    <row r="372" spans="1:11" s="229" customFormat="1" ht="23.25" customHeight="1" outlineLevel="1" x14ac:dyDescent="0.25">
      <c r="A372" s="225" t="s">
        <v>642</v>
      </c>
      <c r="B372" s="226" t="s">
        <v>2362</v>
      </c>
      <c r="C372" s="226" t="s">
        <v>1286</v>
      </c>
      <c r="D372" s="227">
        <v>1</v>
      </c>
      <c r="E372" s="228">
        <v>2.3645</v>
      </c>
      <c r="F372" s="228"/>
      <c r="G372" s="228"/>
      <c r="I372" s="230" t="s">
        <v>2027</v>
      </c>
      <c r="J372" s="231"/>
      <c r="K372" s="231"/>
    </row>
    <row r="373" spans="1:11" s="229" customFormat="1" ht="20.25" customHeight="1" outlineLevel="1" x14ac:dyDescent="0.25">
      <c r="A373" s="225" t="s">
        <v>643</v>
      </c>
      <c r="B373" s="226" t="s">
        <v>2363</v>
      </c>
      <c r="C373" s="226" t="s">
        <v>1287</v>
      </c>
      <c r="D373" s="227">
        <v>1</v>
      </c>
      <c r="E373" s="228">
        <v>2.6564999999999999</v>
      </c>
      <c r="F373" s="228"/>
      <c r="G373" s="228"/>
      <c r="I373" s="230" t="s">
        <v>2027</v>
      </c>
      <c r="J373" s="231"/>
      <c r="K373" s="231"/>
    </row>
    <row r="374" spans="1:11" s="229" customFormat="1" ht="20.25" customHeight="1" outlineLevel="1" x14ac:dyDescent="0.25">
      <c r="A374" s="225" t="s">
        <v>644</v>
      </c>
      <c r="B374" s="226" t="s">
        <v>2364</v>
      </c>
      <c r="C374" s="226" t="s">
        <v>1288</v>
      </c>
      <c r="D374" s="227">
        <v>1</v>
      </c>
      <c r="E374" s="228">
        <v>3.3102</v>
      </c>
      <c r="F374" s="228"/>
      <c r="G374" s="228"/>
      <c r="I374" s="230" t="s">
        <v>2027</v>
      </c>
      <c r="J374" s="231"/>
      <c r="K374" s="231"/>
    </row>
    <row r="375" spans="1:11" s="229" customFormat="1" ht="20.25" customHeight="1" outlineLevel="1" x14ac:dyDescent="0.25">
      <c r="A375" s="225" t="s">
        <v>645</v>
      </c>
      <c r="B375" s="226" t="s">
        <v>2365</v>
      </c>
      <c r="C375" s="226" t="s">
        <v>1289</v>
      </c>
      <c r="D375" s="227">
        <v>1</v>
      </c>
      <c r="E375" s="228">
        <v>2.3555000000000001</v>
      </c>
      <c r="F375" s="228"/>
      <c r="G375" s="228"/>
      <c r="I375" s="230" t="s">
        <v>2027</v>
      </c>
      <c r="J375" s="231"/>
      <c r="K375" s="231"/>
    </row>
    <row r="376" spans="1:11" s="229" customFormat="1" ht="20.25" customHeight="1" outlineLevel="1" x14ac:dyDescent="0.25">
      <c r="A376" s="225" t="s">
        <v>646</v>
      </c>
      <c r="B376" s="226" t="s">
        <v>2366</v>
      </c>
      <c r="C376" s="226" t="s">
        <v>1290</v>
      </c>
      <c r="D376" s="227">
        <v>1</v>
      </c>
      <c r="E376" s="228">
        <v>2.8332000000000002</v>
      </c>
      <c r="F376" s="228"/>
      <c r="G376" s="228"/>
      <c r="I376" s="230" t="s">
        <v>2027</v>
      </c>
      <c r="J376" s="231"/>
      <c r="K376" s="231"/>
    </row>
    <row r="377" spans="1:11" s="229" customFormat="1" ht="20.25" customHeight="1" outlineLevel="1" x14ac:dyDescent="0.25">
      <c r="A377" s="225" t="s">
        <v>647</v>
      </c>
      <c r="B377" s="226" t="s">
        <v>2367</v>
      </c>
      <c r="C377" s="226" t="s">
        <v>1291</v>
      </c>
      <c r="D377" s="227">
        <v>1</v>
      </c>
      <c r="E377" s="228">
        <v>2.6732</v>
      </c>
      <c r="F377" s="228"/>
      <c r="G377" s="228"/>
      <c r="I377" s="230" t="s">
        <v>2027</v>
      </c>
      <c r="J377" s="231"/>
      <c r="K377" s="231"/>
    </row>
    <row r="378" spans="1:11" s="229" customFormat="1" ht="20.25" customHeight="1" outlineLevel="1" x14ac:dyDescent="0.25">
      <c r="A378" s="225" t="s">
        <v>648</v>
      </c>
      <c r="B378" s="226" t="s">
        <v>2368</v>
      </c>
      <c r="C378" s="226" t="s">
        <v>1292</v>
      </c>
      <c r="D378" s="227">
        <v>1</v>
      </c>
      <c r="E378" s="228">
        <v>1.6735</v>
      </c>
      <c r="F378" s="228"/>
      <c r="G378" s="228"/>
      <c r="I378" s="230" t="s">
        <v>2027</v>
      </c>
      <c r="J378" s="231"/>
      <c r="K378" s="231"/>
    </row>
    <row r="379" spans="1:11" s="229" customFormat="1" ht="20.25" customHeight="1" outlineLevel="1" x14ac:dyDescent="0.25">
      <c r="A379" s="225" t="s">
        <v>649</v>
      </c>
      <c r="B379" s="226" t="s">
        <v>2369</v>
      </c>
      <c r="C379" s="226" t="s">
        <v>1293</v>
      </c>
      <c r="D379" s="227">
        <v>1</v>
      </c>
      <c r="E379" s="228">
        <v>2.4691000000000001</v>
      </c>
      <c r="F379" s="228"/>
      <c r="G379" s="228"/>
      <c r="I379" s="230" t="s">
        <v>2027</v>
      </c>
      <c r="J379" s="231"/>
      <c r="K379" s="231"/>
    </row>
    <row r="380" spans="1:11" s="229" customFormat="1" ht="20.25" customHeight="1" outlineLevel="1" x14ac:dyDescent="0.25">
      <c r="A380" s="225" t="s">
        <v>650</v>
      </c>
      <c r="B380" s="226" t="s">
        <v>2370</v>
      </c>
      <c r="C380" s="226" t="s">
        <v>1295</v>
      </c>
      <c r="D380" s="227">
        <v>1</v>
      </c>
      <c r="E380" s="228">
        <v>2.8391999999999999</v>
      </c>
      <c r="F380" s="228"/>
      <c r="G380" s="228"/>
      <c r="I380" s="230" t="s">
        <v>2027</v>
      </c>
      <c r="J380" s="231"/>
      <c r="K380" s="231"/>
    </row>
    <row r="381" spans="1:11" s="229" customFormat="1" ht="20.25" customHeight="1" outlineLevel="1" x14ac:dyDescent="0.25">
      <c r="A381" s="225" t="s">
        <v>651</v>
      </c>
      <c r="B381" s="226" t="s">
        <v>2371</v>
      </c>
      <c r="C381" s="226" t="s">
        <v>1296</v>
      </c>
      <c r="D381" s="227">
        <v>1</v>
      </c>
      <c r="E381" s="228">
        <v>1.9145000000000001</v>
      </c>
      <c r="F381" s="228"/>
      <c r="G381" s="228"/>
      <c r="I381" s="230" t="s">
        <v>2027</v>
      </c>
      <c r="J381" s="231"/>
      <c r="K381" s="231"/>
    </row>
    <row r="382" spans="1:11" s="229" customFormat="1" ht="20.25" customHeight="1" outlineLevel="1" x14ac:dyDescent="0.25">
      <c r="A382" s="225" t="s">
        <v>652</v>
      </c>
      <c r="B382" s="226" t="s">
        <v>2372</v>
      </c>
      <c r="C382" s="226" t="s">
        <v>1297</v>
      </c>
      <c r="D382" s="227">
        <v>5</v>
      </c>
      <c r="E382" s="228">
        <v>7.6036000000000001</v>
      </c>
      <c r="F382" s="228"/>
      <c r="G382" s="228"/>
      <c r="I382" s="230" t="s">
        <v>2027</v>
      </c>
      <c r="J382" s="231"/>
      <c r="K382" s="231"/>
    </row>
    <row r="383" spans="1:11" s="229" customFormat="1" ht="20.25" customHeight="1" outlineLevel="1" x14ac:dyDescent="0.25">
      <c r="A383" s="225" t="s">
        <v>653</v>
      </c>
      <c r="B383" s="226" t="s">
        <v>2373</v>
      </c>
      <c r="C383" s="226" t="s">
        <v>1298</v>
      </c>
      <c r="D383" s="227">
        <v>5</v>
      </c>
      <c r="E383" s="228">
        <v>7.3017000000000003</v>
      </c>
      <c r="F383" s="228"/>
      <c r="G383" s="228">
        <v>6.6195000000000004</v>
      </c>
      <c r="I383" s="230" t="s">
        <v>2027</v>
      </c>
      <c r="J383" s="231"/>
      <c r="K383" s="231"/>
    </row>
    <row r="384" spans="1:11" s="229" customFormat="1" ht="20.25" customHeight="1" outlineLevel="1" x14ac:dyDescent="0.25">
      <c r="A384" s="225" t="s">
        <v>654</v>
      </c>
      <c r="B384" s="226" t="s">
        <v>2374</v>
      </c>
      <c r="C384" s="226" t="s">
        <v>1300</v>
      </c>
      <c r="D384" s="227">
        <v>1</v>
      </c>
      <c r="E384" s="228">
        <v>2.7141000000000002</v>
      </c>
      <c r="F384" s="228"/>
      <c r="G384" s="228"/>
      <c r="I384" s="230" t="s">
        <v>2027</v>
      </c>
      <c r="J384" s="231"/>
      <c r="K384" s="231"/>
    </row>
    <row r="385" spans="1:11" s="229" customFormat="1" ht="20.25" customHeight="1" outlineLevel="1" x14ac:dyDescent="0.25">
      <c r="A385" s="225" t="s">
        <v>655</v>
      </c>
      <c r="B385" s="226" t="s">
        <v>2375</v>
      </c>
      <c r="C385" s="226" t="s">
        <v>1302</v>
      </c>
      <c r="D385" s="227">
        <v>1</v>
      </c>
      <c r="E385" s="228">
        <v>2.0489000000000002</v>
      </c>
      <c r="F385" s="228"/>
      <c r="G385" s="228"/>
      <c r="I385" s="230" t="s">
        <v>2027</v>
      </c>
      <c r="J385" s="231"/>
      <c r="K385" s="231"/>
    </row>
    <row r="386" spans="1:11" s="229" customFormat="1" ht="20.25" customHeight="1" x14ac:dyDescent="0.25">
      <c r="A386" s="225" t="s">
        <v>656</v>
      </c>
      <c r="B386" s="226" t="s">
        <v>2376</v>
      </c>
      <c r="C386" s="226" t="s">
        <v>1303</v>
      </c>
      <c r="D386" s="227">
        <v>1</v>
      </c>
      <c r="E386" s="228">
        <v>2.5533999999999999</v>
      </c>
      <c r="F386" s="228"/>
      <c r="G386" s="228"/>
      <c r="I386" s="230" t="s">
        <v>2027</v>
      </c>
      <c r="J386" s="231"/>
      <c r="K386" s="231"/>
    </row>
    <row r="387" spans="1:11" s="229" customFormat="1" ht="20.25" customHeight="1" x14ac:dyDescent="0.25">
      <c r="A387" s="225" t="s">
        <v>657</v>
      </c>
      <c r="B387" s="226" t="s">
        <v>2377</v>
      </c>
      <c r="C387" s="226" t="s">
        <v>1305</v>
      </c>
      <c r="D387" s="227">
        <v>1</v>
      </c>
      <c r="E387" s="228">
        <v>1.6500999999999999</v>
      </c>
      <c r="F387" s="228"/>
      <c r="G387" s="228"/>
      <c r="I387" s="230" t="s">
        <v>2027</v>
      </c>
      <c r="J387" s="231"/>
      <c r="K387" s="231"/>
    </row>
    <row r="388" spans="1:11" s="229" customFormat="1" ht="20.25" customHeight="1" x14ac:dyDescent="0.25">
      <c r="A388" s="225" t="s">
        <v>658</v>
      </c>
      <c r="B388" s="226" t="s">
        <v>2378</v>
      </c>
      <c r="C388" s="226" t="s">
        <v>1307</v>
      </c>
      <c r="D388" s="227">
        <v>1</v>
      </c>
      <c r="E388" s="228">
        <v>2.4725000000000001</v>
      </c>
      <c r="F388" s="228"/>
      <c r="G388" s="228"/>
      <c r="I388" s="230" t="s">
        <v>2027</v>
      </c>
      <c r="J388" s="231"/>
      <c r="K388" s="231"/>
    </row>
    <row r="389" spans="1:11" s="229" customFormat="1" ht="20.25" customHeight="1" x14ac:dyDescent="0.25">
      <c r="A389" s="225" t="s">
        <v>659</v>
      </c>
      <c r="B389" s="226" t="s">
        <v>2379</v>
      </c>
      <c r="C389" s="226" t="s">
        <v>1308</v>
      </c>
      <c r="D389" s="227">
        <v>9</v>
      </c>
      <c r="E389" s="228">
        <v>9.0249000000000006</v>
      </c>
      <c r="F389" s="228">
        <v>10.5519</v>
      </c>
      <c r="G389" s="228"/>
      <c r="I389" s="230" t="s">
        <v>2027</v>
      </c>
      <c r="J389" s="231"/>
      <c r="K389" s="231"/>
    </row>
    <row r="390" spans="1:11" s="229" customFormat="1" ht="20.25" customHeight="1" x14ac:dyDescent="0.25">
      <c r="A390" s="225" t="s">
        <v>660</v>
      </c>
      <c r="B390" s="226" t="s">
        <v>2380</v>
      </c>
      <c r="C390" s="226" t="s">
        <v>1315</v>
      </c>
      <c r="D390" s="227">
        <v>9</v>
      </c>
      <c r="E390" s="228">
        <v>7.9656000000000002</v>
      </c>
      <c r="F390" s="228">
        <v>9.9633000000000003</v>
      </c>
      <c r="G390" s="228"/>
      <c r="I390" s="230" t="s">
        <v>2027</v>
      </c>
      <c r="J390" s="231"/>
      <c r="K390" s="231"/>
    </row>
    <row r="391" spans="1:11" s="229" customFormat="1" ht="20.25" customHeight="1" x14ac:dyDescent="0.25">
      <c r="A391" s="225" t="s">
        <v>661</v>
      </c>
      <c r="B391" s="226" t="s">
        <v>2381</v>
      </c>
      <c r="C391" s="226" t="s">
        <v>1316</v>
      </c>
      <c r="D391" s="227">
        <v>1</v>
      </c>
      <c r="E391" s="228">
        <v>1.7262</v>
      </c>
      <c r="F391" s="228"/>
      <c r="G391" s="228"/>
      <c r="I391" s="230" t="s">
        <v>2027</v>
      </c>
      <c r="J391" s="231"/>
      <c r="K391" s="231"/>
    </row>
    <row r="392" spans="1:11" s="229" customFormat="1" ht="20.25" customHeight="1" x14ac:dyDescent="0.25">
      <c r="A392" s="225" t="s">
        <v>662</v>
      </c>
      <c r="B392" s="226" t="s">
        <v>2382</v>
      </c>
      <c r="C392" s="226" t="s">
        <v>1317</v>
      </c>
      <c r="D392" s="227">
        <v>5</v>
      </c>
      <c r="E392" s="228">
        <v>8.1846999999999994</v>
      </c>
      <c r="F392" s="228"/>
      <c r="G392" s="228">
        <v>6.6917999999999997</v>
      </c>
      <c r="I392" s="230" t="s">
        <v>2027</v>
      </c>
      <c r="J392" s="231"/>
      <c r="K392" s="231"/>
    </row>
    <row r="393" spans="1:11" s="229" customFormat="1" ht="20.25" customHeight="1" x14ac:dyDescent="0.25">
      <c r="A393" s="225" t="s">
        <v>663</v>
      </c>
      <c r="B393" s="226" t="s">
        <v>2383</v>
      </c>
      <c r="C393" s="226" t="s">
        <v>1318</v>
      </c>
      <c r="D393" s="227">
        <v>7</v>
      </c>
      <c r="E393" s="228">
        <v>9.4512</v>
      </c>
      <c r="F393" s="228">
        <v>12.2547</v>
      </c>
      <c r="G393" s="228"/>
      <c r="I393" s="230" t="s">
        <v>2027</v>
      </c>
      <c r="J393" s="231"/>
      <c r="K393" s="231"/>
    </row>
    <row r="394" spans="1:11" s="229" customFormat="1" ht="20.25" customHeight="1" x14ac:dyDescent="0.25">
      <c r="A394" s="225" t="s">
        <v>664</v>
      </c>
      <c r="B394" s="226" t="s">
        <v>2384</v>
      </c>
      <c r="C394" s="226" t="s">
        <v>1319</v>
      </c>
      <c r="D394" s="227">
        <v>1</v>
      </c>
      <c r="E394" s="228">
        <v>3.0049000000000001</v>
      </c>
      <c r="F394" s="228"/>
      <c r="G394" s="228"/>
      <c r="I394" s="230" t="s">
        <v>2027</v>
      </c>
      <c r="J394" s="231"/>
      <c r="K394" s="231"/>
    </row>
    <row r="395" spans="1:11" s="229" customFormat="1" ht="20.25" customHeight="1" x14ac:dyDescent="0.25">
      <c r="A395" s="225" t="s">
        <v>665</v>
      </c>
      <c r="B395" s="226" t="s">
        <v>2385</v>
      </c>
      <c r="C395" s="226" t="s">
        <v>1320</v>
      </c>
      <c r="D395" s="227">
        <v>1</v>
      </c>
      <c r="E395" s="228">
        <v>3.5367000000000002</v>
      </c>
      <c r="F395" s="228"/>
      <c r="G395" s="228"/>
      <c r="I395" s="230" t="s">
        <v>2027</v>
      </c>
      <c r="J395" s="231"/>
      <c r="K395" s="231"/>
    </row>
    <row r="396" spans="1:11" s="229" customFormat="1" ht="20.25" customHeight="1" x14ac:dyDescent="0.25">
      <c r="A396" s="225" t="s">
        <v>666</v>
      </c>
      <c r="B396" s="226" t="s">
        <v>2386</v>
      </c>
      <c r="C396" s="226" t="s">
        <v>1322</v>
      </c>
      <c r="D396" s="227">
        <v>1</v>
      </c>
      <c r="E396" s="228">
        <v>2.4177</v>
      </c>
      <c r="F396" s="228"/>
      <c r="G396" s="228"/>
      <c r="I396" s="230" t="s">
        <v>2027</v>
      </c>
      <c r="J396" s="231"/>
      <c r="K396" s="231"/>
    </row>
    <row r="397" spans="1:11" s="229" customFormat="1" ht="20.25" customHeight="1" x14ac:dyDescent="0.25">
      <c r="A397" s="225" t="s">
        <v>667</v>
      </c>
      <c r="B397" s="226" t="s">
        <v>2387</v>
      </c>
      <c r="C397" s="226" t="s">
        <v>1323</v>
      </c>
      <c r="D397" s="227">
        <v>1</v>
      </c>
      <c r="E397" s="228">
        <v>1.5001</v>
      </c>
      <c r="F397" s="228"/>
      <c r="G397" s="228">
        <v>1.5001</v>
      </c>
      <c r="I397" s="230" t="s">
        <v>2027</v>
      </c>
      <c r="J397" s="231"/>
      <c r="K397" s="231"/>
    </row>
    <row r="398" spans="1:11" s="229" customFormat="1" ht="20.25" customHeight="1" x14ac:dyDescent="0.25">
      <c r="A398" s="225" t="s">
        <v>668</v>
      </c>
      <c r="B398" s="226" t="s">
        <v>2388</v>
      </c>
      <c r="C398" s="226" t="s">
        <v>1324</v>
      </c>
      <c r="D398" s="227">
        <v>1</v>
      </c>
      <c r="E398" s="228">
        <v>1.6183000000000001</v>
      </c>
      <c r="F398" s="228"/>
      <c r="G398" s="228">
        <v>1.6183000000000001</v>
      </c>
      <c r="I398" s="230" t="s">
        <v>2027</v>
      </c>
      <c r="J398" s="231"/>
      <c r="K398" s="231"/>
    </row>
    <row r="399" spans="1:11" s="229" customFormat="1" ht="20.25" customHeight="1" x14ac:dyDescent="0.25">
      <c r="A399" s="225" t="s">
        <v>669</v>
      </c>
      <c r="B399" s="226" t="s">
        <v>2389</v>
      </c>
      <c r="C399" s="226" t="s">
        <v>1325</v>
      </c>
      <c r="D399" s="227">
        <v>2</v>
      </c>
      <c r="E399" s="228">
        <v>7.6425999999999998</v>
      </c>
      <c r="F399" s="228"/>
      <c r="G399" s="228"/>
      <c r="I399" s="230" t="s">
        <v>2027</v>
      </c>
      <c r="J399" s="231"/>
      <c r="K399" s="231"/>
    </row>
    <row r="400" spans="1:11" s="229" customFormat="1" ht="20.25" customHeight="1" x14ac:dyDescent="0.25">
      <c r="A400" s="225" t="s">
        <v>670</v>
      </c>
      <c r="B400" s="226" t="s">
        <v>2390</v>
      </c>
      <c r="C400" s="226" t="s">
        <v>964</v>
      </c>
      <c r="D400" s="227">
        <v>5</v>
      </c>
      <c r="E400" s="228">
        <v>7.6039000000000003</v>
      </c>
      <c r="F400" s="228"/>
      <c r="G400" s="228"/>
      <c r="I400" s="230" t="s">
        <v>2027</v>
      </c>
      <c r="J400" s="231"/>
      <c r="K400" s="231"/>
    </row>
    <row r="401" spans="1:11" s="229" customFormat="1" ht="20.25" customHeight="1" x14ac:dyDescent="0.25">
      <c r="A401" s="225" t="s">
        <v>671</v>
      </c>
      <c r="B401" s="226" t="s">
        <v>2391</v>
      </c>
      <c r="C401" s="226" t="s">
        <v>963</v>
      </c>
      <c r="D401" s="227">
        <v>5</v>
      </c>
      <c r="E401" s="228">
        <v>7.5079000000000002</v>
      </c>
      <c r="F401" s="228"/>
      <c r="G401" s="228"/>
      <c r="I401" s="230" t="s">
        <v>2027</v>
      </c>
      <c r="J401" s="231"/>
      <c r="K401" s="231"/>
    </row>
    <row r="402" spans="1:11" s="229" customFormat="1" ht="20.25" customHeight="1" x14ac:dyDescent="0.25">
      <c r="A402" s="225" t="s">
        <v>672</v>
      </c>
      <c r="B402" s="226" t="s">
        <v>2392</v>
      </c>
      <c r="C402" s="226" t="s">
        <v>961</v>
      </c>
      <c r="D402" s="227">
        <v>9</v>
      </c>
      <c r="E402" s="228">
        <v>9.4048999999999996</v>
      </c>
      <c r="F402" s="228">
        <v>12.183</v>
      </c>
      <c r="G402" s="228"/>
      <c r="I402" s="230" t="s">
        <v>2027</v>
      </c>
      <c r="J402" s="231"/>
      <c r="K402" s="231"/>
    </row>
    <row r="403" spans="1:11" s="229" customFormat="1" ht="20.25" customHeight="1" x14ac:dyDescent="0.25">
      <c r="A403" s="225" t="s">
        <v>673</v>
      </c>
      <c r="B403" s="226" t="s">
        <v>2393</v>
      </c>
      <c r="C403" s="226" t="s">
        <v>880</v>
      </c>
      <c r="D403" s="227">
        <v>5</v>
      </c>
      <c r="E403" s="228">
        <v>8.1057000000000006</v>
      </c>
      <c r="F403" s="228"/>
      <c r="G403" s="228"/>
      <c r="I403" s="230" t="s">
        <v>2027</v>
      </c>
      <c r="J403" s="231"/>
      <c r="K403" s="231"/>
    </row>
    <row r="404" spans="1:11" s="229" customFormat="1" ht="20.25" customHeight="1" x14ac:dyDescent="0.25">
      <c r="A404" s="225" t="s">
        <v>674</v>
      </c>
      <c r="B404" s="226" t="s">
        <v>2394</v>
      </c>
      <c r="C404" s="226" t="s">
        <v>881</v>
      </c>
      <c r="D404" s="227">
        <v>5</v>
      </c>
      <c r="E404" s="228">
        <v>8.0395000000000003</v>
      </c>
      <c r="F404" s="228"/>
      <c r="G404" s="228">
        <v>7.5076999999999998</v>
      </c>
      <c r="I404" s="230" t="s">
        <v>2027</v>
      </c>
      <c r="J404" s="231"/>
      <c r="K404" s="231"/>
    </row>
    <row r="405" spans="1:11" s="229" customFormat="1" ht="20.25" customHeight="1" x14ac:dyDescent="0.25">
      <c r="A405" s="225" t="s">
        <v>675</v>
      </c>
      <c r="B405" s="226" t="s">
        <v>2395</v>
      </c>
      <c r="C405" s="226" t="s">
        <v>876</v>
      </c>
      <c r="D405" s="227">
        <v>5</v>
      </c>
      <c r="E405" s="228">
        <v>8.3562999999999992</v>
      </c>
      <c r="F405" s="228"/>
      <c r="G405" s="228"/>
      <c r="I405" s="230" t="s">
        <v>2027</v>
      </c>
      <c r="J405" s="231"/>
      <c r="K405" s="231"/>
    </row>
    <row r="406" spans="1:11" s="229" customFormat="1" ht="20.25" customHeight="1" x14ac:dyDescent="0.25">
      <c r="A406" s="225" t="s">
        <v>676</v>
      </c>
      <c r="B406" s="226" t="s">
        <v>2396</v>
      </c>
      <c r="C406" s="226" t="s">
        <v>884</v>
      </c>
      <c r="D406" s="227">
        <v>3</v>
      </c>
      <c r="E406" s="228">
        <v>8.2630999999999997</v>
      </c>
      <c r="F406" s="228"/>
      <c r="G406" s="228"/>
      <c r="I406" s="230" t="s">
        <v>2027</v>
      </c>
      <c r="J406" s="231"/>
      <c r="K406" s="231"/>
    </row>
    <row r="407" spans="1:11" s="229" customFormat="1" ht="20.25" customHeight="1" x14ac:dyDescent="0.25">
      <c r="A407" s="225" t="s">
        <v>677</v>
      </c>
      <c r="B407" s="226" t="s">
        <v>2397</v>
      </c>
      <c r="C407" s="226" t="s">
        <v>877</v>
      </c>
      <c r="D407" s="227">
        <v>9</v>
      </c>
      <c r="E407" s="228">
        <v>7.9519000000000002</v>
      </c>
      <c r="F407" s="228">
        <v>10.275499999999999</v>
      </c>
      <c r="G407" s="228"/>
      <c r="I407" s="230" t="s">
        <v>2027</v>
      </c>
      <c r="J407" s="231"/>
      <c r="K407" s="231"/>
    </row>
    <row r="408" spans="1:11" s="229" customFormat="1" ht="20.25" customHeight="1" x14ac:dyDescent="0.25">
      <c r="A408" s="225" t="s">
        <v>678</v>
      </c>
      <c r="B408" s="226" t="s">
        <v>2398</v>
      </c>
      <c r="C408" s="226" t="s">
        <v>883</v>
      </c>
      <c r="D408" s="227">
        <v>5</v>
      </c>
      <c r="E408" s="228">
        <v>8.1207999999999991</v>
      </c>
      <c r="F408" s="228"/>
      <c r="G408" s="228">
        <v>6.6147999999999998</v>
      </c>
      <c r="I408" s="230" t="s">
        <v>2027</v>
      </c>
      <c r="J408" s="231"/>
      <c r="K408" s="231"/>
    </row>
    <row r="409" spans="1:11" s="229" customFormat="1" ht="20.25" customHeight="1" x14ac:dyDescent="0.25">
      <c r="A409" s="225" t="s">
        <v>679</v>
      </c>
      <c r="B409" s="226" t="s">
        <v>2399</v>
      </c>
      <c r="C409" s="226" t="s">
        <v>878</v>
      </c>
      <c r="D409" s="227">
        <v>9</v>
      </c>
      <c r="E409" s="228">
        <v>8.6565999999999992</v>
      </c>
      <c r="F409" s="228">
        <v>9.9224999999999994</v>
      </c>
      <c r="G409" s="228"/>
      <c r="I409" s="230" t="s">
        <v>2027</v>
      </c>
      <c r="J409" s="231"/>
      <c r="K409" s="231"/>
    </row>
    <row r="410" spans="1:11" s="229" customFormat="1" ht="20.25" customHeight="1" x14ac:dyDescent="0.25">
      <c r="A410" s="225" t="s">
        <v>680</v>
      </c>
      <c r="B410" s="226" t="s">
        <v>2400</v>
      </c>
      <c r="C410" s="226" t="s">
        <v>879</v>
      </c>
      <c r="D410" s="227">
        <v>5</v>
      </c>
      <c r="E410" s="228">
        <v>7.8502999999999998</v>
      </c>
      <c r="F410" s="228"/>
      <c r="G410" s="228"/>
      <c r="I410" s="230" t="s">
        <v>2027</v>
      </c>
      <c r="J410" s="231"/>
      <c r="K410" s="231"/>
    </row>
    <row r="411" spans="1:11" s="229" customFormat="1" ht="20.25" customHeight="1" x14ac:dyDescent="0.25">
      <c r="A411" s="225" t="s">
        <v>681</v>
      </c>
      <c r="B411" s="226" t="s">
        <v>2401</v>
      </c>
      <c r="C411" s="226" t="s">
        <v>867</v>
      </c>
      <c r="D411" s="227">
        <v>9</v>
      </c>
      <c r="E411" s="228">
        <v>7.2187999999999999</v>
      </c>
      <c r="F411" s="228">
        <v>10.429500000000001</v>
      </c>
      <c r="G411" s="228"/>
      <c r="I411" s="230" t="s">
        <v>2027</v>
      </c>
      <c r="J411" s="231"/>
      <c r="K411" s="231"/>
    </row>
    <row r="412" spans="1:11" s="229" customFormat="1" ht="20.25" customHeight="1" x14ac:dyDescent="0.25">
      <c r="A412" s="225" t="s">
        <v>682</v>
      </c>
      <c r="B412" s="226" t="s">
        <v>2402</v>
      </c>
      <c r="C412" s="226" t="s">
        <v>868</v>
      </c>
      <c r="D412" s="227">
        <v>5</v>
      </c>
      <c r="E412" s="228">
        <v>7.4172000000000002</v>
      </c>
      <c r="F412" s="228"/>
      <c r="G412" s="228"/>
      <c r="I412" s="230" t="s">
        <v>2027</v>
      </c>
      <c r="J412" s="231"/>
      <c r="K412" s="231"/>
    </row>
    <row r="413" spans="1:11" s="229" customFormat="1" ht="20.25" customHeight="1" x14ac:dyDescent="0.25">
      <c r="A413" s="225" t="s">
        <v>683</v>
      </c>
      <c r="B413" s="226" t="s">
        <v>2403</v>
      </c>
      <c r="C413" s="226" t="s">
        <v>869</v>
      </c>
      <c r="D413" s="227">
        <v>5</v>
      </c>
      <c r="E413" s="228">
        <v>8.5626999999999995</v>
      </c>
      <c r="F413" s="228"/>
      <c r="G413" s="228"/>
      <c r="I413" s="230" t="s">
        <v>2027</v>
      </c>
      <c r="J413" s="231"/>
      <c r="K413" s="231"/>
    </row>
    <row r="414" spans="1:11" s="229" customFormat="1" ht="20.25" customHeight="1" x14ac:dyDescent="0.25">
      <c r="A414" s="225" t="s">
        <v>684</v>
      </c>
      <c r="B414" s="226" t="s">
        <v>2404</v>
      </c>
      <c r="C414" s="226" t="s">
        <v>870</v>
      </c>
      <c r="D414" s="227">
        <v>5</v>
      </c>
      <c r="E414" s="228">
        <v>7.0214999999999996</v>
      </c>
      <c r="F414" s="228"/>
      <c r="G414" s="228"/>
      <c r="I414" s="230" t="s">
        <v>2027</v>
      </c>
      <c r="J414" s="231"/>
      <c r="K414" s="231"/>
    </row>
    <row r="415" spans="1:11" s="229" customFormat="1" ht="20.25" customHeight="1" x14ac:dyDescent="0.25">
      <c r="A415" s="225" t="s">
        <v>685</v>
      </c>
      <c r="B415" s="226" t="s">
        <v>2405</v>
      </c>
      <c r="C415" s="226" t="s">
        <v>871</v>
      </c>
      <c r="D415" s="227">
        <v>5</v>
      </c>
      <c r="E415" s="228">
        <v>8.2934999999999999</v>
      </c>
      <c r="F415" s="228"/>
      <c r="G415" s="228"/>
      <c r="I415" s="230" t="s">
        <v>2027</v>
      </c>
      <c r="J415" s="231"/>
      <c r="K415" s="231"/>
    </row>
    <row r="416" spans="1:11" s="229" customFormat="1" ht="20.25" customHeight="1" x14ac:dyDescent="0.25">
      <c r="A416" s="225" t="s">
        <v>686</v>
      </c>
      <c r="B416" s="226" t="s">
        <v>2406</v>
      </c>
      <c r="C416" s="226" t="s">
        <v>882</v>
      </c>
      <c r="D416" s="227">
        <v>5</v>
      </c>
      <c r="E416" s="228">
        <v>6.5877999999999997</v>
      </c>
      <c r="F416" s="228"/>
      <c r="G416" s="228"/>
      <c r="I416" s="230" t="s">
        <v>2027</v>
      </c>
      <c r="J416" s="231"/>
      <c r="K416" s="231"/>
    </row>
    <row r="417" spans="1:11" s="229" customFormat="1" ht="20.25" customHeight="1" x14ac:dyDescent="0.25">
      <c r="A417" s="225" t="s">
        <v>687</v>
      </c>
      <c r="B417" s="226" t="s">
        <v>2407</v>
      </c>
      <c r="C417" s="226" t="s">
        <v>872</v>
      </c>
      <c r="D417" s="227">
        <v>5</v>
      </c>
      <c r="E417" s="228">
        <v>8.7231000000000005</v>
      </c>
      <c r="F417" s="228"/>
      <c r="G417" s="228"/>
      <c r="I417" s="230" t="s">
        <v>2027</v>
      </c>
      <c r="J417" s="231"/>
      <c r="K417" s="231"/>
    </row>
    <row r="418" spans="1:11" s="229" customFormat="1" ht="20.25" customHeight="1" x14ac:dyDescent="0.25">
      <c r="A418" s="225" t="s">
        <v>688</v>
      </c>
      <c r="B418" s="226" t="s">
        <v>2408</v>
      </c>
      <c r="C418" s="226" t="s">
        <v>873</v>
      </c>
      <c r="D418" s="227">
        <v>5</v>
      </c>
      <c r="E418" s="228">
        <v>8.1920999999999999</v>
      </c>
      <c r="F418" s="228"/>
      <c r="G418" s="228"/>
      <c r="I418" s="230" t="s">
        <v>2027</v>
      </c>
      <c r="J418" s="231"/>
      <c r="K418" s="231"/>
    </row>
    <row r="419" spans="1:11" s="229" customFormat="1" ht="20.25" customHeight="1" x14ac:dyDescent="0.25">
      <c r="A419" s="225" t="s">
        <v>689</v>
      </c>
      <c r="B419" s="226" t="s">
        <v>2409</v>
      </c>
      <c r="C419" s="226" t="s">
        <v>874</v>
      </c>
      <c r="D419" s="227">
        <v>5</v>
      </c>
      <c r="E419" s="228">
        <v>7.4741</v>
      </c>
      <c r="F419" s="228"/>
      <c r="G419" s="228"/>
      <c r="I419" s="230" t="s">
        <v>2027</v>
      </c>
      <c r="J419" s="231"/>
      <c r="K419" s="231"/>
    </row>
    <row r="420" spans="1:11" s="229" customFormat="1" ht="20.25" customHeight="1" x14ac:dyDescent="0.25">
      <c r="A420" s="225" t="s">
        <v>690</v>
      </c>
      <c r="B420" s="226" t="s">
        <v>2410</v>
      </c>
      <c r="C420" s="226" t="s">
        <v>875</v>
      </c>
      <c r="D420" s="227">
        <v>5</v>
      </c>
      <c r="E420" s="228">
        <v>8.0187000000000008</v>
      </c>
      <c r="F420" s="228"/>
      <c r="G420" s="228"/>
      <c r="I420" s="230" t="s">
        <v>2027</v>
      </c>
      <c r="J420" s="231"/>
      <c r="K420" s="231"/>
    </row>
    <row r="421" spans="1:11" s="229" customFormat="1" ht="20.25" customHeight="1" x14ac:dyDescent="0.25">
      <c r="A421" s="225" t="s">
        <v>691</v>
      </c>
      <c r="B421" s="226" t="s">
        <v>2411</v>
      </c>
      <c r="C421" s="226" t="s">
        <v>891</v>
      </c>
      <c r="D421" s="227">
        <v>9</v>
      </c>
      <c r="E421" s="228">
        <v>7.9847000000000001</v>
      </c>
      <c r="F421" s="228">
        <v>10.1675</v>
      </c>
      <c r="G421" s="228"/>
      <c r="I421" s="230" t="s">
        <v>2027</v>
      </c>
      <c r="J421" s="231"/>
      <c r="K421" s="231"/>
    </row>
    <row r="422" spans="1:11" s="229" customFormat="1" ht="20.25" customHeight="1" x14ac:dyDescent="0.25">
      <c r="A422" s="225" t="s">
        <v>692</v>
      </c>
      <c r="B422" s="226" t="s">
        <v>2412</v>
      </c>
      <c r="C422" s="226" t="s">
        <v>893</v>
      </c>
      <c r="D422" s="227">
        <v>9</v>
      </c>
      <c r="E422" s="228">
        <v>7.4522000000000004</v>
      </c>
      <c r="F422" s="228">
        <v>9.8903999999999996</v>
      </c>
      <c r="G422" s="228">
        <v>5.3254999999999999</v>
      </c>
      <c r="I422" s="230" t="s">
        <v>2027</v>
      </c>
      <c r="J422" s="231"/>
      <c r="K422" s="231"/>
    </row>
    <row r="423" spans="1:11" s="229" customFormat="1" ht="20.25" customHeight="1" x14ac:dyDescent="0.25">
      <c r="A423" s="225" t="s">
        <v>693</v>
      </c>
      <c r="B423" s="226" t="s">
        <v>2413</v>
      </c>
      <c r="C423" s="226" t="s">
        <v>892</v>
      </c>
      <c r="D423" s="227">
        <v>9</v>
      </c>
      <c r="E423" s="228">
        <v>6.8978000000000002</v>
      </c>
      <c r="F423" s="228">
        <v>9.5264000000000006</v>
      </c>
      <c r="G423" s="228">
        <v>5.6302000000000003</v>
      </c>
      <c r="I423" s="230" t="s">
        <v>2027</v>
      </c>
      <c r="J423" s="231"/>
      <c r="K423" s="231"/>
    </row>
    <row r="424" spans="1:11" s="229" customFormat="1" ht="20.25" customHeight="1" x14ac:dyDescent="0.25">
      <c r="A424" s="225" t="s">
        <v>694</v>
      </c>
      <c r="B424" s="226" t="s">
        <v>2414</v>
      </c>
      <c r="C424" s="226" t="s">
        <v>922</v>
      </c>
      <c r="D424" s="227">
        <v>10</v>
      </c>
      <c r="E424" s="228">
        <v>7.7488000000000001</v>
      </c>
      <c r="F424" s="228">
        <v>10.1493</v>
      </c>
      <c r="G424" s="228"/>
      <c r="I424" s="230" t="s">
        <v>2027</v>
      </c>
      <c r="J424" s="231"/>
      <c r="K424" s="231"/>
    </row>
    <row r="425" spans="1:11" s="229" customFormat="1" ht="20.25" customHeight="1" x14ac:dyDescent="0.25">
      <c r="A425" s="225" t="s">
        <v>695</v>
      </c>
      <c r="B425" s="226" t="s">
        <v>2415</v>
      </c>
      <c r="C425" s="226" t="s">
        <v>920</v>
      </c>
      <c r="D425" s="227">
        <v>10</v>
      </c>
      <c r="E425" s="228">
        <v>7.0213999999999999</v>
      </c>
      <c r="F425" s="228">
        <v>10.2127</v>
      </c>
      <c r="G425" s="228"/>
      <c r="I425" s="230" t="s">
        <v>2027</v>
      </c>
      <c r="J425" s="231"/>
      <c r="K425" s="231"/>
    </row>
    <row r="426" spans="1:11" s="229" customFormat="1" ht="20.25" customHeight="1" x14ac:dyDescent="0.25">
      <c r="A426" s="225" t="s">
        <v>696</v>
      </c>
      <c r="B426" s="226" t="s">
        <v>2416</v>
      </c>
      <c r="C426" s="226" t="s">
        <v>924</v>
      </c>
      <c r="D426" s="227">
        <v>2</v>
      </c>
      <c r="E426" s="228">
        <v>3.5771000000000002</v>
      </c>
      <c r="F426" s="228"/>
      <c r="G426" s="228"/>
      <c r="I426" s="230" t="s">
        <v>2027</v>
      </c>
      <c r="J426" s="231"/>
      <c r="K426" s="231"/>
    </row>
    <row r="427" spans="1:11" s="229" customFormat="1" ht="20.25" customHeight="1" x14ac:dyDescent="0.25">
      <c r="A427" s="225" t="s">
        <v>697</v>
      </c>
      <c r="B427" s="226" t="s">
        <v>2417</v>
      </c>
      <c r="C427" s="226" t="s">
        <v>925</v>
      </c>
      <c r="D427" s="227">
        <v>1</v>
      </c>
      <c r="E427" s="228">
        <v>2.7229999999999999</v>
      </c>
      <c r="F427" s="228"/>
      <c r="G427" s="228"/>
      <c r="I427" s="230" t="s">
        <v>2027</v>
      </c>
      <c r="J427" s="231"/>
      <c r="K427" s="231"/>
    </row>
    <row r="428" spans="1:11" s="229" customFormat="1" ht="20.25" customHeight="1" x14ac:dyDescent="0.25">
      <c r="A428" s="225" t="s">
        <v>698</v>
      </c>
      <c r="B428" s="226" t="s">
        <v>2418</v>
      </c>
      <c r="C428" s="226" t="s">
        <v>921</v>
      </c>
      <c r="D428" s="227">
        <v>1</v>
      </c>
      <c r="E428" s="228">
        <v>2.6781000000000001</v>
      </c>
      <c r="F428" s="228"/>
      <c r="G428" s="228"/>
      <c r="I428" s="230" t="s">
        <v>2027</v>
      </c>
      <c r="J428" s="231"/>
      <c r="K428" s="231"/>
    </row>
    <row r="429" spans="1:11" s="229" customFormat="1" ht="20.25" customHeight="1" x14ac:dyDescent="0.25">
      <c r="A429" s="225" t="s">
        <v>699</v>
      </c>
      <c r="B429" s="226" t="s">
        <v>2419</v>
      </c>
      <c r="C429" s="226" t="s">
        <v>923</v>
      </c>
      <c r="D429" s="227">
        <v>1</v>
      </c>
      <c r="E429" s="228">
        <v>3.14</v>
      </c>
      <c r="F429" s="228"/>
      <c r="G429" s="228"/>
      <c r="I429" s="230" t="s">
        <v>2027</v>
      </c>
      <c r="J429" s="231"/>
      <c r="K429" s="231"/>
    </row>
    <row r="430" spans="1:11" s="229" customFormat="1" ht="20.25" customHeight="1" x14ac:dyDescent="0.25">
      <c r="A430" s="225" t="s">
        <v>700</v>
      </c>
      <c r="B430" s="226" t="s">
        <v>2420</v>
      </c>
      <c r="C430" s="226" t="s">
        <v>1149</v>
      </c>
      <c r="D430" s="227">
        <v>1</v>
      </c>
      <c r="E430" s="228">
        <v>2.9485000000000001</v>
      </c>
      <c r="F430" s="228"/>
      <c r="G430" s="228"/>
      <c r="I430" s="230" t="s">
        <v>2027</v>
      </c>
      <c r="J430" s="231"/>
      <c r="K430" s="231"/>
    </row>
    <row r="431" spans="1:11" s="229" customFormat="1" ht="20.25" customHeight="1" x14ac:dyDescent="0.25">
      <c r="A431" s="225" t="s">
        <v>701</v>
      </c>
      <c r="B431" s="226" t="s">
        <v>2421</v>
      </c>
      <c r="C431" s="226" t="s">
        <v>1147</v>
      </c>
      <c r="D431" s="227">
        <v>2</v>
      </c>
      <c r="E431" s="228">
        <v>7.2476000000000003</v>
      </c>
      <c r="F431" s="228"/>
      <c r="G431" s="228"/>
      <c r="I431" s="230" t="s">
        <v>2027</v>
      </c>
      <c r="J431" s="231"/>
      <c r="K431" s="231"/>
    </row>
    <row r="432" spans="1:11" s="229" customFormat="1" ht="20.25" customHeight="1" x14ac:dyDescent="0.25">
      <c r="A432" s="225" t="s">
        <v>702</v>
      </c>
      <c r="B432" s="226" t="s">
        <v>2422</v>
      </c>
      <c r="C432" s="226" t="s">
        <v>1146</v>
      </c>
      <c r="D432" s="227">
        <v>5</v>
      </c>
      <c r="E432" s="228">
        <v>8.1693999999999996</v>
      </c>
      <c r="F432" s="228"/>
      <c r="G432" s="228"/>
      <c r="I432" s="230" t="s">
        <v>2027</v>
      </c>
      <c r="J432" s="231"/>
      <c r="K432" s="231"/>
    </row>
    <row r="433" spans="1:11" s="229" customFormat="1" ht="20.25" customHeight="1" x14ac:dyDescent="0.25">
      <c r="A433" s="225" t="s">
        <v>703</v>
      </c>
      <c r="B433" s="226" t="s">
        <v>2423</v>
      </c>
      <c r="C433" s="226" t="s">
        <v>1143</v>
      </c>
      <c r="D433" s="227">
        <v>1</v>
      </c>
      <c r="E433" s="228">
        <v>2.2383999999999999</v>
      </c>
      <c r="F433" s="228"/>
      <c r="G433" s="228"/>
      <c r="I433" s="230" t="s">
        <v>2027</v>
      </c>
      <c r="J433" s="231"/>
      <c r="K433" s="231"/>
    </row>
    <row r="434" spans="1:11" s="229" customFormat="1" ht="20.25" customHeight="1" x14ac:dyDescent="0.25">
      <c r="A434" s="225" t="s">
        <v>704</v>
      </c>
      <c r="B434" s="226" t="s">
        <v>2424</v>
      </c>
      <c r="C434" s="226" t="s">
        <v>1150</v>
      </c>
      <c r="D434" s="227">
        <v>1</v>
      </c>
      <c r="E434" s="228">
        <v>3.1459999999999999</v>
      </c>
      <c r="F434" s="228"/>
      <c r="G434" s="228"/>
      <c r="I434" s="230" t="s">
        <v>2027</v>
      </c>
      <c r="J434" s="231"/>
      <c r="K434" s="231"/>
    </row>
    <row r="435" spans="1:11" s="229" customFormat="1" ht="20.25" customHeight="1" x14ac:dyDescent="0.25">
      <c r="A435" s="225" t="s">
        <v>705</v>
      </c>
      <c r="B435" s="226" t="s">
        <v>2425</v>
      </c>
      <c r="C435" s="226" t="s">
        <v>1151</v>
      </c>
      <c r="D435" s="227">
        <v>2</v>
      </c>
      <c r="E435" s="228">
        <v>7.9752999999999998</v>
      </c>
      <c r="F435" s="228"/>
      <c r="G435" s="228"/>
      <c r="I435" s="230" t="s">
        <v>2027</v>
      </c>
      <c r="J435" s="231"/>
      <c r="K435" s="231"/>
    </row>
    <row r="436" spans="1:11" s="229" customFormat="1" ht="20.25" customHeight="1" x14ac:dyDescent="0.25">
      <c r="A436" s="225" t="s">
        <v>706</v>
      </c>
      <c r="B436" s="226" t="s">
        <v>2426</v>
      </c>
      <c r="C436" s="226" t="s">
        <v>1148</v>
      </c>
      <c r="D436" s="227">
        <v>3</v>
      </c>
      <c r="E436" s="228">
        <v>6.7666000000000004</v>
      </c>
      <c r="F436" s="228"/>
      <c r="G436" s="228"/>
      <c r="I436" s="230" t="s">
        <v>2027</v>
      </c>
      <c r="J436" s="231"/>
      <c r="K436" s="231"/>
    </row>
    <row r="437" spans="1:11" s="229" customFormat="1" ht="20.25" customHeight="1" x14ac:dyDescent="0.25">
      <c r="A437" s="225" t="s">
        <v>707</v>
      </c>
      <c r="B437" s="226" t="s">
        <v>2427</v>
      </c>
      <c r="C437" s="226" t="s">
        <v>1145</v>
      </c>
      <c r="D437" s="227">
        <v>10</v>
      </c>
      <c r="E437" s="228">
        <v>5.1718000000000002</v>
      </c>
      <c r="F437" s="228">
        <v>7.5406000000000004</v>
      </c>
      <c r="G437" s="228"/>
      <c r="I437" s="230" t="s">
        <v>2027</v>
      </c>
      <c r="J437" s="231"/>
      <c r="K437" s="231"/>
    </row>
    <row r="438" spans="1:11" s="229" customFormat="1" ht="20.25" customHeight="1" x14ac:dyDescent="0.25">
      <c r="A438" s="225" t="s">
        <v>708</v>
      </c>
      <c r="B438" s="226" t="s">
        <v>2428</v>
      </c>
      <c r="C438" s="226" t="s">
        <v>1144</v>
      </c>
      <c r="D438" s="227">
        <v>10</v>
      </c>
      <c r="E438" s="228">
        <v>5.3963999999999999</v>
      </c>
      <c r="F438" s="228">
        <v>7.5278999999999998</v>
      </c>
      <c r="G438" s="228">
        <v>4.2575000000000003</v>
      </c>
      <c r="I438" s="230" t="s">
        <v>2027</v>
      </c>
      <c r="J438" s="231"/>
      <c r="K438" s="231"/>
    </row>
    <row r="439" spans="1:11" s="229" customFormat="1" ht="20.25" customHeight="1" x14ac:dyDescent="0.25">
      <c r="A439" s="225" t="s">
        <v>709</v>
      </c>
      <c r="B439" s="226" t="s">
        <v>2429</v>
      </c>
      <c r="C439" s="226" t="s">
        <v>1142</v>
      </c>
      <c r="D439" s="227">
        <v>10</v>
      </c>
      <c r="E439" s="228">
        <v>5.5822000000000003</v>
      </c>
      <c r="F439" s="228">
        <v>7.6489000000000003</v>
      </c>
      <c r="G439" s="228"/>
      <c r="I439" s="230" t="s">
        <v>2027</v>
      </c>
      <c r="J439" s="231"/>
      <c r="K439" s="231"/>
    </row>
    <row r="440" spans="1:11" s="229" customFormat="1" ht="20.25" customHeight="1" x14ac:dyDescent="0.25">
      <c r="A440" s="225" t="s">
        <v>710</v>
      </c>
      <c r="B440" s="226" t="s">
        <v>2430</v>
      </c>
      <c r="C440" s="226" t="s">
        <v>1260</v>
      </c>
      <c r="D440" s="227">
        <v>2</v>
      </c>
      <c r="E440" s="228">
        <v>6.7327000000000004</v>
      </c>
      <c r="F440" s="228"/>
      <c r="G440" s="228"/>
      <c r="I440" s="230" t="s">
        <v>2027</v>
      </c>
      <c r="J440" s="231"/>
      <c r="K440" s="231"/>
    </row>
    <row r="441" spans="1:11" s="229" customFormat="1" ht="20.25" customHeight="1" x14ac:dyDescent="0.25">
      <c r="A441" s="225" t="s">
        <v>711</v>
      </c>
      <c r="B441" s="226" t="s">
        <v>2431</v>
      </c>
      <c r="C441" s="226" t="s">
        <v>1252</v>
      </c>
      <c r="D441" s="227">
        <v>5</v>
      </c>
      <c r="E441" s="228">
        <v>8.1706000000000003</v>
      </c>
      <c r="F441" s="228"/>
      <c r="G441" s="228"/>
      <c r="I441" s="230" t="s">
        <v>2027</v>
      </c>
      <c r="J441" s="231"/>
      <c r="K441" s="231"/>
    </row>
    <row r="442" spans="1:11" s="229" customFormat="1" ht="20.25" customHeight="1" x14ac:dyDescent="0.25">
      <c r="A442" s="225" t="s">
        <v>712</v>
      </c>
      <c r="B442" s="226" t="s">
        <v>2432</v>
      </c>
      <c r="C442" s="226" t="s">
        <v>1253</v>
      </c>
      <c r="D442" s="227">
        <v>5</v>
      </c>
      <c r="E442" s="228">
        <v>7.6318999999999999</v>
      </c>
      <c r="F442" s="228"/>
      <c r="G442" s="228"/>
      <c r="I442" s="230" t="s">
        <v>2027</v>
      </c>
      <c r="J442" s="231"/>
      <c r="K442" s="231"/>
    </row>
    <row r="443" spans="1:11" s="229" customFormat="1" ht="20.25" customHeight="1" x14ac:dyDescent="0.25">
      <c r="A443" s="225" t="s">
        <v>713</v>
      </c>
      <c r="B443" s="226" t="s">
        <v>2433</v>
      </c>
      <c r="C443" s="226" t="s">
        <v>1254</v>
      </c>
      <c r="D443" s="227">
        <v>5</v>
      </c>
      <c r="E443" s="228">
        <v>6.7629000000000001</v>
      </c>
      <c r="F443" s="228"/>
      <c r="G443" s="228"/>
      <c r="I443" s="230" t="s">
        <v>2027</v>
      </c>
      <c r="J443" s="231"/>
      <c r="K443" s="231"/>
    </row>
    <row r="444" spans="1:11" s="229" customFormat="1" ht="20.25" customHeight="1" x14ac:dyDescent="0.25">
      <c r="A444" s="225" t="s">
        <v>714</v>
      </c>
      <c r="B444" s="226" t="s">
        <v>2434</v>
      </c>
      <c r="C444" s="226" t="s">
        <v>1255</v>
      </c>
      <c r="D444" s="227">
        <v>9</v>
      </c>
      <c r="E444" s="228">
        <v>7.7887000000000004</v>
      </c>
      <c r="F444" s="228">
        <v>10.189</v>
      </c>
      <c r="G444" s="228">
        <v>5.6215000000000002</v>
      </c>
      <c r="I444" s="230" t="s">
        <v>2027</v>
      </c>
      <c r="J444" s="231"/>
      <c r="K444" s="231"/>
    </row>
    <row r="445" spans="1:11" s="229" customFormat="1" ht="20.25" customHeight="1" x14ac:dyDescent="0.25">
      <c r="A445" s="225" t="s">
        <v>715</v>
      </c>
      <c r="B445" s="226" t="s">
        <v>2435</v>
      </c>
      <c r="C445" s="226" t="s">
        <v>1256</v>
      </c>
      <c r="D445" s="227">
        <v>9</v>
      </c>
      <c r="E445" s="228">
        <v>7.9192</v>
      </c>
      <c r="F445" s="228">
        <v>10.1877</v>
      </c>
      <c r="G445" s="228"/>
      <c r="I445" s="230" t="s">
        <v>2027</v>
      </c>
      <c r="J445" s="231"/>
      <c r="K445" s="231"/>
    </row>
    <row r="446" spans="1:11" s="229" customFormat="1" ht="20.25" customHeight="1" x14ac:dyDescent="0.25">
      <c r="A446" s="225" t="s">
        <v>716</v>
      </c>
      <c r="B446" s="226" t="s">
        <v>2436</v>
      </c>
      <c r="C446" s="226" t="s">
        <v>1235</v>
      </c>
      <c r="D446" s="227">
        <v>9</v>
      </c>
      <c r="E446" s="228">
        <v>8.0367999999999995</v>
      </c>
      <c r="F446" s="228">
        <v>11.159800000000001</v>
      </c>
      <c r="G446" s="228">
        <v>6.9105999999999996</v>
      </c>
      <c r="I446" s="230" t="s">
        <v>2027</v>
      </c>
      <c r="J446" s="231"/>
      <c r="K446" s="231"/>
    </row>
    <row r="447" spans="1:11" s="229" customFormat="1" ht="20.25" customHeight="1" x14ac:dyDescent="0.25">
      <c r="A447" s="225" t="s">
        <v>717</v>
      </c>
      <c r="B447" s="226" t="s">
        <v>2437</v>
      </c>
      <c r="C447" s="226" t="s">
        <v>1236</v>
      </c>
      <c r="D447" s="227">
        <v>9</v>
      </c>
      <c r="E447" s="228">
        <v>7.8856000000000002</v>
      </c>
      <c r="F447" s="228">
        <v>10.644299999999999</v>
      </c>
      <c r="G447" s="228"/>
      <c r="I447" s="230" t="s">
        <v>2027</v>
      </c>
      <c r="J447" s="231"/>
      <c r="K447" s="231"/>
    </row>
    <row r="448" spans="1:11" s="229" customFormat="1" ht="20.25" customHeight="1" x14ac:dyDescent="0.25">
      <c r="A448" s="225" t="s">
        <v>718</v>
      </c>
      <c r="B448" s="226" t="s">
        <v>2438</v>
      </c>
      <c r="C448" s="226" t="s">
        <v>1237</v>
      </c>
      <c r="D448" s="227">
        <v>5</v>
      </c>
      <c r="E448" s="228">
        <v>6.7980999999999998</v>
      </c>
      <c r="F448" s="228"/>
      <c r="G448" s="228"/>
      <c r="I448" s="230" t="s">
        <v>2027</v>
      </c>
      <c r="J448" s="231"/>
      <c r="K448" s="231"/>
    </row>
    <row r="449" spans="1:11" s="229" customFormat="1" ht="20.25" customHeight="1" x14ac:dyDescent="0.25">
      <c r="A449" s="225" t="s">
        <v>719</v>
      </c>
      <c r="B449" s="226" t="s">
        <v>2439</v>
      </c>
      <c r="C449" s="226" t="s">
        <v>1238</v>
      </c>
      <c r="D449" s="227">
        <v>5</v>
      </c>
      <c r="E449" s="228">
        <v>7.7553999999999998</v>
      </c>
      <c r="F449" s="228"/>
      <c r="G449" s="228"/>
      <c r="I449" s="230" t="s">
        <v>2027</v>
      </c>
      <c r="J449" s="231"/>
      <c r="K449" s="231"/>
    </row>
    <row r="450" spans="1:11" s="229" customFormat="1" ht="20.25" customHeight="1" x14ac:dyDescent="0.25">
      <c r="A450" s="225" t="s">
        <v>720</v>
      </c>
      <c r="B450" s="226" t="s">
        <v>2440</v>
      </c>
      <c r="C450" s="226" t="s">
        <v>1261</v>
      </c>
      <c r="D450" s="227">
        <v>3</v>
      </c>
      <c r="E450" s="228">
        <v>9.0336999999999996</v>
      </c>
      <c r="F450" s="228"/>
      <c r="G450" s="228"/>
      <c r="I450" s="230" t="s">
        <v>2027</v>
      </c>
      <c r="J450" s="231"/>
      <c r="K450" s="231"/>
    </row>
    <row r="451" spans="1:11" s="229" customFormat="1" ht="20.25" customHeight="1" x14ac:dyDescent="0.25">
      <c r="A451" s="225" t="s">
        <v>721</v>
      </c>
      <c r="B451" s="226" t="s">
        <v>2441</v>
      </c>
      <c r="C451" s="226" t="s">
        <v>1239</v>
      </c>
      <c r="D451" s="227">
        <v>8</v>
      </c>
      <c r="E451" s="228">
        <v>7.3451000000000004</v>
      </c>
      <c r="F451" s="228">
        <v>9.6445000000000007</v>
      </c>
      <c r="G451" s="228">
        <v>5.6017000000000001</v>
      </c>
      <c r="I451" s="230" t="s">
        <v>2027</v>
      </c>
      <c r="J451" s="231"/>
      <c r="K451" s="231"/>
    </row>
    <row r="452" spans="1:11" s="229" customFormat="1" ht="20.25" customHeight="1" x14ac:dyDescent="0.25">
      <c r="A452" s="225" t="s">
        <v>722</v>
      </c>
      <c r="B452" s="226" t="s">
        <v>2442</v>
      </c>
      <c r="C452" s="226" t="s">
        <v>1240</v>
      </c>
      <c r="D452" s="227">
        <v>13</v>
      </c>
      <c r="E452" s="228">
        <v>8.0111000000000008</v>
      </c>
      <c r="F452" s="228">
        <v>11.039099999999999</v>
      </c>
      <c r="G452" s="228"/>
      <c r="I452" s="230" t="s">
        <v>2027</v>
      </c>
      <c r="J452" s="231"/>
      <c r="K452" s="231"/>
    </row>
    <row r="453" spans="1:11" s="229" customFormat="1" ht="20.25" customHeight="1" x14ac:dyDescent="0.25">
      <c r="A453" s="225" t="s">
        <v>723</v>
      </c>
      <c r="B453" s="226" t="s">
        <v>2443</v>
      </c>
      <c r="C453" s="226" t="s">
        <v>1241</v>
      </c>
      <c r="D453" s="227">
        <v>5</v>
      </c>
      <c r="E453" s="228">
        <v>7.3613999999999997</v>
      </c>
      <c r="F453" s="228"/>
      <c r="G453" s="228">
        <v>5.5239000000000003</v>
      </c>
      <c r="I453" s="230" t="s">
        <v>2027</v>
      </c>
      <c r="J453" s="231"/>
      <c r="K453" s="231"/>
    </row>
    <row r="454" spans="1:11" s="229" customFormat="1" ht="20.25" customHeight="1" x14ac:dyDescent="0.25">
      <c r="A454" s="225" t="s">
        <v>724</v>
      </c>
      <c r="B454" s="226" t="s">
        <v>2444</v>
      </c>
      <c r="C454" s="226" t="s">
        <v>1242</v>
      </c>
      <c r="D454" s="227">
        <v>5</v>
      </c>
      <c r="E454" s="228">
        <v>8.7349999999999994</v>
      </c>
      <c r="F454" s="228"/>
      <c r="G454" s="228">
        <v>7.7333999999999996</v>
      </c>
      <c r="I454" s="230" t="s">
        <v>2027</v>
      </c>
      <c r="J454" s="231"/>
      <c r="K454" s="231"/>
    </row>
    <row r="455" spans="1:11" s="229" customFormat="1" ht="20.25" customHeight="1" x14ac:dyDescent="0.25">
      <c r="A455" s="225" t="s">
        <v>725</v>
      </c>
      <c r="B455" s="226" t="s">
        <v>2445</v>
      </c>
      <c r="C455" s="226" t="s">
        <v>1262</v>
      </c>
      <c r="D455" s="227">
        <v>4</v>
      </c>
      <c r="E455" s="228">
        <v>7.4702999999999999</v>
      </c>
      <c r="F455" s="228"/>
      <c r="G455" s="228">
        <v>5.6456</v>
      </c>
      <c r="I455" s="230" t="s">
        <v>2027</v>
      </c>
      <c r="J455" s="231"/>
      <c r="K455" s="231"/>
    </row>
    <row r="456" spans="1:11" s="229" customFormat="1" ht="20.25" customHeight="1" x14ac:dyDescent="0.25">
      <c r="A456" s="225" t="s">
        <v>726</v>
      </c>
      <c r="B456" s="226" t="s">
        <v>2446</v>
      </c>
      <c r="C456" s="226" t="s">
        <v>1243</v>
      </c>
      <c r="D456" s="227">
        <v>2</v>
      </c>
      <c r="E456" s="228">
        <v>7.8872</v>
      </c>
      <c r="F456" s="228"/>
      <c r="G456" s="228"/>
      <c r="I456" s="230" t="s">
        <v>2027</v>
      </c>
      <c r="J456" s="231"/>
      <c r="K456" s="231"/>
    </row>
    <row r="457" spans="1:11" s="229" customFormat="1" ht="20.25" customHeight="1" x14ac:dyDescent="0.25">
      <c r="A457" s="225" t="s">
        <v>2447</v>
      </c>
      <c r="B457" s="226" t="s">
        <v>2448</v>
      </c>
      <c r="C457" s="226" t="s">
        <v>1244</v>
      </c>
      <c r="D457" s="227">
        <v>5</v>
      </c>
      <c r="E457" s="228">
        <v>7.8531000000000004</v>
      </c>
      <c r="F457" s="228"/>
      <c r="G457" s="228">
        <v>6.4053000000000004</v>
      </c>
      <c r="I457" s="230" t="s">
        <v>2027</v>
      </c>
      <c r="J457" s="231"/>
      <c r="K457" s="231"/>
    </row>
    <row r="458" spans="1:11" s="229" customFormat="1" ht="20.25" customHeight="1" x14ac:dyDescent="0.25">
      <c r="A458" s="225" t="s">
        <v>419</v>
      </c>
      <c r="B458" s="226" t="s">
        <v>2449</v>
      </c>
      <c r="C458" s="226" t="s">
        <v>1245</v>
      </c>
      <c r="D458" s="227">
        <v>2</v>
      </c>
      <c r="E458" s="228">
        <v>7.6105999999999998</v>
      </c>
      <c r="F458" s="228"/>
      <c r="G458" s="228"/>
      <c r="I458" s="230" t="s">
        <v>2027</v>
      </c>
      <c r="J458" s="231"/>
      <c r="K458" s="231"/>
    </row>
    <row r="459" spans="1:11" s="229" customFormat="1" ht="20.25" customHeight="1" x14ac:dyDescent="0.25">
      <c r="A459" s="225" t="s">
        <v>420</v>
      </c>
      <c r="B459" s="226" t="s">
        <v>2450</v>
      </c>
      <c r="C459" s="226" t="s">
        <v>1263</v>
      </c>
      <c r="D459" s="227">
        <v>4</v>
      </c>
      <c r="E459" s="228">
        <v>7.6885000000000003</v>
      </c>
      <c r="F459" s="228"/>
      <c r="G459" s="228">
        <v>6.2100999999999997</v>
      </c>
      <c r="I459" s="230" t="s">
        <v>2027</v>
      </c>
      <c r="J459" s="231"/>
      <c r="K459" s="231"/>
    </row>
    <row r="460" spans="1:11" s="229" customFormat="1" ht="20.25" customHeight="1" x14ac:dyDescent="0.25">
      <c r="A460" s="225" t="s">
        <v>421</v>
      </c>
      <c r="B460" s="226" t="s">
        <v>2451</v>
      </c>
      <c r="C460" s="226" t="s">
        <v>1246</v>
      </c>
      <c r="D460" s="227">
        <v>2</v>
      </c>
      <c r="E460" s="228">
        <v>8.1225000000000005</v>
      </c>
      <c r="F460" s="228"/>
      <c r="G460" s="228"/>
      <c r="I460" s="230" t="s">
        <v>2027</v>
      </c>
      <c r="J460" s="231"/>
      <c r="K460" s="231"/>
    </row>
    <row r="461" spans="1:11" s="229" customFormat="1" ht="20.25" customHeight="1" x14ac:dyDescent="0.25">
      <c r="A461" s="225" t="s">
        <v>422</v>
      </c>
      <c r="B461" s="226" t="s">
        <v>2452</v>
      </c>
      <c r="C461" s="226" t="s">
        <v>1258</v>
      </c>
      <c r="D461" s="227">
        <v>5</v>
      </c>
      <c r="E461" s="228">
        <v>8.6207999999999991</v>
      </c>
      <c r="F461" s="228"/>
      <c r="G461" s="228">
        <v>8.0300999999999991</v>
      </c>
      <c r="I461" s="230" t="s">
        <v>2027</v>
      </c>
      <c r="J461" s="231"/>
      <c r="K461" s="231"/>
    </row>
    <row r="462" spans="1:11" s="229" customFormat="1" ht="20.25" customHeight="1" x14ac:dyDescent="0.25">
      <c r="A462" s="225" t="s">
        <v>423</v>
      </c>
      <c r="B462" s="226" t="s">
        <v>2453</v>
      </c>
      <c r="C462" s="226" t="s">
        <v>1247</v>
      </c>
      <c r="D462" s="227">
        <v>9</v>
      </c>
      <c r="E462" s="228">
        <v>9.0688999999999993</v>
      </c>
      <c r="F462" s="228">
        <v>10.543100000000001</v>
      </c>
      <c r="G462" s="228"/>
      <c r="I462" s="230" t="s">
        <v>2027</v>
      </c>
      <c r="J462" s="231"/>
      <c r="K462" s="231"/>
    </row>
    <row r="463" spans="1:11" s="229" customFormat="1" ht="20.25" customHeight="1" x14ac:dyDescent="0.25">
      <c r="A463" s="225" t="s">
        <v>2454</v>
      </c>
      <c r="B463" s="226" t="s">
        <v>2455</v>
      </c>
      <c r="C463" s="226" t="s">
        <v>1259</v>
      </c>
      <c r="D463" s="227">
        <v>5</v>
      </c>
      <c r="E463" s="228">
        <v>8.4933999999999994</v>
      </c>
      <c r="F463" s="228"/>
      <c r="G463" s="228"/>
      <c r="I463" s="230" t="s">
        <v>2027</v>
      </c>
      <c r="J463" s="231"/>
      <c r="K463" s="231"/>
    </row>
    <row r="464" spans="1:11" s="229" customFormat="1" ht="20.25" customHeight="1" x14ac:dyDescent="0.25">
      <c r="A464" s="225" t="s">
        <v>2456</v>
      </c>
      <c r="B464" s="226" t="s">
        <v>2457</v>
      </c>
      <c r="C464" s="226" t="s">
        <v>1248</v>
      </c>
      <c r="D464" s="227">
        <v>2</v>
      </c>
      <c r="E464" s="228">
        <v>8.3003999999999998</v>
      </c>
      <c r="F464" s="228"/>
      <c r="G464" s="228"/>
      <c r="I464" s="230" t="s">
        <v>2027</v>
      </c>
      <c r="J464" s="231"/>
      <c r="K464" s="231"/>
    </row>
    <row r="465" spans="1:11" s="229" customFormat="1" ht="20.25" customHeight="1" x14ac:dyDescent="0.25">
      <c r="A465" s="225" t="s">
        <v>2458</v>
      </c>
      <c r="B465" s="226" t="s">
        <v>2459</v>
      </c>
      <c r="C465" s="226" t="s">
        <v>1249</v>
      </c>
      <c r="D465" s="227">
        <v>2</v>
      </c>
      <c r="E465" s="228">
        <v>8.0892999999999997</v>
      </c>
      <c r="F465" s="228"/>
      <c r="G465" s="228"/>
      <c r="I465" s="230" t="s">
        <v>2027</v>
      </c>
      <c r="J465" s="231"/>
      <c r="K465" s="231"/>
    </row>
    <row r="466" spans="1:11" s="229" customFormat="1" ht="20.25" customHeight="1" x14ac:dyDescent="0.25">
      <c r="A466" s="225" t="s">
        <v>2460</v>
      </c>
      <c r="B466" s="226" t="s">
        <v>2461</v>
      </c>
      <c r="C466" s="226" t="s">
        <v>1250</v>
      </c>
      <c r="D466" s="227">
        <v>5</v>
      </c>
      <c r="E466" s="228">
        <v>6.8487</v>
      </c>
      <c r="F466" s="228"/>
      <c r="G466" s="228"/>
      <c r="I466" s="230" t="s">
        <v>2027</v>
      </c>
      <c r="J466" s="231"/>
      <c r="K466" s="231"/>
    </row>
    <row r="467" spans="1:11" s="229" customFormat="1" ht="20.25" customHeight="1" x14ac:dyDescent="0.25">
      <c r="A467" s="225" t="s">
        <v>2462</v>
      </c>
      <c r="B467" s="226" t="s">
        <v>2463</v>
      </c>
      <c r="C467" s="226" t="s">
        <v>1251</v>
      </c>
      <c r="D467" s="227">
        <v>5</v>
      </c>
      <c r="E467" s="228">
        <v>7.0597000000000003</v>
      </c>
      <c r="F467" s="228"/>
      <c r="G467" s="228">
        <v>6.1417000000000002</v>
      </c>
      <c r="I467" s="230" t="s">
        <v>2027</v>
      </c>
      <c r="J467" s="231"/>
      <c r="K467" s="231"/>
    </row>
    <row r="468" spans="1:11" s="229" customFormat="1" ht="20.25" customHeight="1" x14ac:dyDescent="0.25">
      <c r="A468" s="225" t="s">
        <v>2464</v>
      </c>
      <c r="B468" s="226" t="s">
        <v>2465</v>
      </c>
      <c r="C468" s="226" t="s">
        <v>1257</v>
      </c>
      <c r="D468" s="227">
        <v>5</v>
      </c>
      <c r="E468" s="228">
        <v>6.2469999999999999</v>
      </c>
      <c r="F468" s="228"/>
      <c r="G468" s="228">
        <v>5.4881000000000002</v>
      </c>
      <c r="I468" s="230" t="s">
        <v>2027</v>
      </c>
      <c r="J468" s="231"/>
      <c r="K468" s="231"/>
    </row>
    <row r="469" spans="1:11" s="229" customFormat="1" ht="20.25" customHeight="1" x14ac:dyDescent="0.25">
      <c r="A469" s="225" t="s">
        <v>2466</v>
      </c>
      <c r="B469" s="226" t="s">
        <v>2467</v>
      </c>
      <c r="C469" s="226" t="s">
        <v>1310</v>
      </c>
      <c r="D469" s="227">
        <v>10</v>
      </c>
      <c r="E469" s="228">
        <v>8.3756000000000004</v>
      </c>
      <c r="F469" s="228">
        <v>10.344799999999999</v>
      </c>
      <c r="G469" s="228"/>
      <c r="I469" s="230" t="s">
        <v>2027</v>
      </c>
      <c r="J469" s="231"/>
      <c r="K469" s="231"/>
    </row>
    <row r="470" spans="1:11" s="229" customFormat="1" ht="20.25" customHeight="1" x14ac:dyDescent="0.25">
      <c r="A470" s="225" t="s">
        <v>2468</v>
      </c>
      <c r="B470" s="226" t="s">
        <v>2469</v>
      </c>
      <c r="C470" s="226" t="s">
        <v>1312</v>
      </c>
      <c r="D470" s="227">
        <v>9</v>
      </c>
      <c r="E470" s="228">
        <v>6.2595999999999998</v>
      </c>
      <c r="F470" s="228">
        <v>9.9479000000000006</v>
      </c>
      <c r="G470" s="228"/>
      <c r="I470" s="230" t="s">
        <v>2027</v>
      </c>
      <c r="J470" s="231"/>
      <c r="K470" s="231"/>
    </row>
    <row r="471" spans="1:11" s="229" customFormat="1" ht="20.25" customHeight="1" x14ac:dyDescent="0.25">
      <c r="A471" s="225" t="s">
        <v>2470</v>
      </c>
      <c r="B471" s="226" t="s">
        <v>2471</v>
      </c>
      <c r="C471" s="226" t="s">
        <v>1311</v>
      </c>
      <c r="D471" s="227">
        <v>9</v>
      </c>
      <c r="E471" s="228">
        <v>5.6539999999999999</v>
      </c>
      <c r="F471" s="228">
        <v>9.8332999999999995</v>
      </c>
      <c r="G471" s="228">
        <v>4.4203000000000001</v>
      </c>
      <c r="I471" s="230" t="s">
        <v>2027</v>
      </c>
      <c r="J471" s="231"/>
      <c r="K471" s="231"/>
    </row>
    <row r="472" spans="1:11" s="229" customFormat="1" ht="20.25" customHeight="1" x14ac:dyDescent="0.25">
      <c r="A472" s="225" t="s">
        <v>2472</v>
      </c>
      <c r="B472" s="226" t="s">
        <v>2473</v>
      </c>
      <c r="C472" s="226" t="s">
        <v>1313</v>
      </c>
      <c r="D472" s="227">
        <v>9</v>
      </c>
      <c r="E472" s="228">
        <v>7.9103000000000003</v>
      </c>
      <c r="F472" s="228">
        <v>11.323399999999999</v>
      </c>
      <c r="G472" s="228"/>
      <c r="I472" s="230" t="s">
        <v>2027</v>
      </c>
      <c r="J472" s="231"/>
      <c r="K472" s="231"/>
    </row>
    <row r="473" spans="1:11" s="229" customFormat="1" ht="20.25" customHeight="1" x14ac:dyDescent="0.25">
      <c r="A473" s="225" t="s">
        <v>2474</v>
      </c>
      <c r="B473" s="226" t="s">
        <v>2475</v>
      </c>
      <c r="C473" s="226" t="s">
        <v>1314</v>
      </c>
      <c r="D473" s="227">
        <v>9</v>
      </c>
      <c r="E473" s="228">
        <v>7.9088000000000003</v>
      </c>
      <c r="F473" s="228">
        <v>10.750500000000001</v>
      </c>
      <c r="G473" s="228"/>
      <c r="I473" s="230" t="s">
        <v>2027</v>
      </c>
      <c r="J473" s="231"/>
      <c r="K473" s="231"/>
    </row>
    <row r="474" spans="1:11" s="229" customFormat="1" ht="20.25" customHeight="1" x14ac:dyDescent="0.25">
      <c r="A474" s="225" t="s">
        <v>2476</v>
      </c>
      <c r="B474" s="226" t="s">
        <v>2477</v>
      </c>
      <c r="C474" s="226" t="s">
        <v>1328</v>
      </c>
      <c r="D474" s="227">
        <v>9</v>
      </c>
      <c r="E474" s="228">
        <v>7.8057999999999996</v>
      </c>
      <c r="F474" s="228">
        <v>10.019</v>
      </c>
      <c r="G474" s="228"/>
      <c r="I474" s="230" t="s">
        <v>2027</v>
      </c>
      <c r="J474" s="231"/>
      <c r="K474" s="231"/>
    </row>
    <row r="475" spans="1:11" s="229" customFormat="1" ht="20.25" customHeight="1" x14ac:dyDescent="0.25">
      <c r="A475" s="225" t="s">
        <v>2478</v>
      </c>
      <c r="B475" s="226" t="s">
        <v>2479</v>
      </c>
      <c r="C475" s="226" t="s">
        <v>1329</v>
      </c>
      <c r="D475" s="227">
        <v>9</v>
      </c>
      <c r="E475" s="228">
        <v>7.3818000000000001</v>
      </c>
      <c r="F475" s="228">
        <v>10.744</v>
      </c>
      <c r="G475" s="228">
        <v>5.1148999999999996</v>
      </c>
      <c r="I475" s="230" t="s">
        <v>2027</v>
      </c>
      <c r="J475" s="231"/>
      <c r="K475" s="231"/>
    </row>
    <row r="476" spans="1:11" s="229" customFormat="1" ht="20.25" customHeight="1" x14ac:dyDescent="0.25">
      <c r="A476" s="225" t="s">
        <v>2480</v>
      </c>
      <c r="B476" s="226" t="s">
        <v>2481</v>
      </c>
      <c r="C476" s="226" t="s">
        <v>1326</v>
      </c>
      <c r="D476" s="227">
        <v>1</v>
      </c>
      <c r="E476" s="228">
        <v>3.7504</v>
      </c>
      <c r="F476" s="228"/>
      <c r="G476" s="228"/>
      <c r="I476" s="230" t="s">
        <v>2027</v>
      </c>
      <c r="J476" s="231"/>
      <c r="K476" s="231"/>
    </row>
    <row r="477" spans="1:11" s="229" customFormat="1" ht="20.25" customHeight="1" x14ac:dyDescent="0.25">
      <c r="A477" s="225" t="s">
        <v>2482</v>
      </c>
      <c r="B477" s="226" t="s">
        <v>2483</v>
      </c>
      <c r="C477" s="226" t="s">
        <v>1327</v>
      </c>
      <c r="D477" s="227">
        <v>5</v>
      </c>
      <c r="E477" s="228">
        <v>8.8496000000000006</v>
      </c>
      <c r="F477" s="228"/>
      <c r="G477" s="228"/>
      <c r="I477" s="230" t="s">
        <v>2027</v>
      </c>
      <c r="J477" s="231"/>
      <c r="K477" s="231"/>
    </row>
    <row r="478" spans="1:11" s="229" customFormat="1" ht="20.25" customHeight="1" x14ac:dyDescent="0.25">
      <c r="A478" s="225" t="s">
        <v>2484</v>
      </c>
      <c r="B478" s="226" t="s">
        <v>2485</v>
      </c>
      <c r="C478" s="226" t="s">
        <v>1330</v>
      </c>
      <c r="D478" s="227">
        <v>2</v>
      </c>
      <c r="E478" s="228">
        <v>8.3582999999999998</v>
      </c>
      <c r="F478" s="228"/>
      <c r="G478" s="228"/>
      <c r="I478" s="230" t="s">
        <v>2027</v>
      </c>
      <c r="J478" s="231"/>
      <c r="K478" s="231"/>
    </row>
    <row r="479" spans="1:11" s="229" customFormat="1" ht="20.25" customHeight="1" x14ac:dyDescent="0.25">
      <c r="A479" s="225" t="s">
        <v>2486</v>
      </c>
      <c r="B479" s="226" t="s">
        <v>2487</v>
      </c>
      <c r="C479" s="226" t="s">
        <v>1331</v>
      </c>
      <c r="D479" s="227">
        <v>2</v>
      </c>
      <c r="E479" s="228">
        <v>8.5273000000000003</v>
      </c>
      <c r="F479" s="228"/>
      <c r="G479" s="228"/>
      <c r="I479" s="230" t="s">
        <v>2027</v>
      </c>
      <c r="J479" s="231"/>
      <c r="K479" s="231"/>
    </row>
    <row r="480" spans="1:11" s="229" customFormat="1" ht="20.25" customHeight="1" x14ac:dyDescent="0.25">
      <c r="A480" s="225" t="s">
        <v>2488</v>
      </c>
      <c r="B480" s="226" t="s">
        <v>2489</v>
      </c>
      <c r="C480" s="226" t="s">
        <v>1332</v>
      </c>
      <c r="D480" s="227">
        <v>2</v>
      </c>
      <c r="E480" s="228">
        <v>8.2013999999999996</v>
      </c>
      <c r="F480" s="228"/>
      <c r="G480" s="228"/>
      <c r="I480" s="230" t="s">
        <v>2027</v>
      </c>
      <c r="J480" s="231"/>
      <c r="K480" s="231"/>
    </row>
    <row r="481" spans="1:11" s="229" customFormat="1" ht="20.25" customHeight="1" x14ac:dyDescent="0.25">
      <c r="A481" s="225" t="s">
        <v>2490</v>
      </c>
      <c r="B481" s="226" t="s">
        <v>2491</v>
      </c>
      <c r="C481" s="226" t="s">
        <v>1333</v>
      </c>
      <c r="D481" s="227">
        <v>2</v>
      </c>
      <c r="E481" s="228">
        <v>7.7755000000000001</v>
      </c>
      <c r="F481" s="228"/>
      <c r="G481" s="228"/>
      <c r="I481" s="230" t="s">
        <v>2027</v>
      </c>
      <c r="J481" s="231"/>
      <c r="K481" s="231"/>
    </row>
    <row r="482" spans="1:11" s="229" customFormat="1" ht="20.25" customHeight="1" x14ac:dyDescent="0.25">
      <c r="A482" s="225" t="s">
        <v>2492</v>
      </c>
      <c r="B482" s="226" t="s">
        <v>2493</v>
      </c>
      <c r="C482" s="226" t="s">
        <v>1334</v>
      </c>
      <c r="D482" s="227">
        <v>3</v>
      </c>
      <c r="E482" s="228">
        <v>8.1554000000000002</v>
      </c>
      <c r="F482" s="228"/>
      <c r="G482" s="228"/>
      <c r="I482" s="230" t="s">
        <v>2027</v>
      </c>
      <c r="J482" s="231"/>
      <c r="K482" s="231"/>
    </row>
    <row r="483" spans="1:11" s="229" customFormat="1" ht="20.25" customHeight="1" x14ac:dyDescent="0.25">
      <c r="A483" s="225" t="s">
        <v>2494</v>
      </c>
      <c r="B483" s="226" t="s">
        <v>1749</v>
      </c>
      <c r="C483" s="226" t="s">
        <v>1152</v>
      </c>
      <c r="D483" s="227">
        <v>1</v>
      </c>
      <c r="E483" s="228">
        <v>2.3973</v>
      </c>
      <c r="F483" s="228"/>
      <c r="G483" s="228"/>
      <c r="I483" s="230" t="s">
        <v>2027</v>
      </c>
      <c r="J483" s="231"/>
      <c r="K483" s="231"/>
    </row>
    <row r="484" spans="1:11" s="229" customFormat="1" ht="32.25" customHeight="1" x14ac:dyDescent="0.25">
      <c r="A484" s="225" t="s">
        <v>2495</v>
      </c>
      <c r="B484" s="226" t="s">
        <v>2510</v>
      </c>
      <c r="C484" s="226" t="s">
        <v>885</v>
      </c>
      <c r="D484" s="227">
        <v>1</v>
      </c>
      <c r="E484" s="228">
        <v>6.0827999999999998</v>
      </c>
      <c r="F484" s="228"/>
      <c r="G484" s="228"/>
      <c r="I484" s="230" t="s">
        <v>2027</v>
      </c>
      <c r="J484" s="231"/>
      <c r="K484" s="231"/>
    </row>
    <row r="485" spans="1:11" s="229" customFormat="1" ht="20.25" customHeight="1" x14ac:dyDescent="0.25">
      <c r="A485" s="225" t="s">
        <v>2496</v>
      </c>
      <c r="B485" s="226" t="s">
        <v>2511</v>
      </c>
      <c r="C485" s="226" t="s">
        <v>886</v>
      </c>
      <c r="D485" s="227">
        <v>1</v>
      </c>
      <c r="E485" s="228">
        <v>6.8082000000000003</v>
      </c>
      <c r="F485" s="228"/>
      <c r="G485" s="228"/>
      <c r="I485" s="230" t="s">
        <v>2027</v>
      </c>
      <c r="J485" s="231"/>
      <c r="K485" s="231"/>
    </row>
    <row r="486" spans="1:11" s="229" customFormat="1" ht="20.25" customHeight="1" x14ac:dyDescent="0.25">
      <c r="A486" s="225" t="s">
        <v>2497</v>
      </c>
      <c r="B486" s="226" t="s">
        <v>2512</v>
      </c>
      <c r="C486" s="226" t="s">
        <v>887</v>
      </c>
      <c r="D486" s="227">
        <v>1</v>
      </c>
      <c r="E486" s="228">
        <v>6.8863000000000003</v>
      </c>
      <c r="F486" s="228"/>
      <c r="G486" s="228"/>
      <c r="I486" s="230" t="s">
        <v>2027</v>
      </c>
      <c r="J486" s="231"/>
      <c r="K486" s="231"/>
    </row>
    <row r="487" spans="1:11" s="229" customFormat="1" ht="20.25" customHeight="1" x14ac:dyDescent="0.25">
      <c r="A487" s="225" t="s">
        <v>2498</v>
      </c>
      <c r="B487" s="226" t="s">
        <v>2513</v>
      </c>
      <c r="C487" s="226" t="s">
        <v>888</v>
      </c>
      <c r="D487" s="227">
        <v>1</v>
      </c>
      <c r="E487" s="228">
        <v>7.3966000000000003</v>
      </c>
      <c r="F487" s="228"/>
      <c r="G487" s="228"/>
      <c r="I487" s="230" t="s">
        <v>2027</v>
      </c>
      <c r="J487" s="231"/>
      <c r="K487" s="231"/>
    </row>
    <row r="488" spans="1:11" s="229" customFormat="1" ht="20.25" customHeight="1" x14ac:dyDescent="0.25">
      <c r="A488" s="225" t="s">
        <v>2499</v>
      </c>
      <c r="B488" s="226" t="s">
        <v>2514</v>
      </c>
      <c r="C488" s="226" t="s">
        <v>889</v>
      </c>
      <c r="D488" s="227">
        <v>1</v>
      </c>
      <c r="E488" s="228">
        <v>6.4847000000000001</v>
      </c>
      <c r="F488" s="228"/>
      <c r="G488" s="228"/>
      <c r="I488" s="230" t="s">
        <v>2027</v>
      </c>
      <c r="J488" s="231"/>
      <c r="K488" s="231"/>
    </row>
    <row r="489" spans="1:11" s="229" customFormat="1" ht="20.25" customHeight="1" x14ac:dyDescent="0.25">
      <c r="A489" s="225" t="s">
        <v>2500</v>
      </c>
      <c r="B489" s="226" t="s">
        <v>2515</v>
      </c>
      <c r="C489" s="226" t="s">
        <v>890</v>
      </c>
      <c r="D489" s="227">
        <v>1</v>
      </c>
      <c r="E489" s="228">
        <v>4.8364000000000003</v>
      </c>
      <c r="F489" s="228"/>
      <c r="G489" s="228"/>
      <c r="I489" s="230" t="s">
        <v>2027</v>
      </c>
      <c r="J489" s="231"/>
      <c r="K489" s="231"/>
    </row>
    <row r="492" spans="1:11" ht="18.75" x14ac:dyDescent="0.25">
      <c r="B492" s="587"/>
      <c r="C492" s="587"/>
      <c r="D492" s="588"/>
      <c r="E492" s="233"/>
      <c r="F492" s="234"/>
      <c r="G492" s="235"/>
    </row>
    <row r="493" spans="1:11" ht="18.75" x14ac:dyDescent="0.25">
      <c r="B493" s="237"/>
      <c r="C493" s="237"/>
      <c r="D493" s="238"/>
      <c r="E493" s="233"/>
      <c r="F493" s="234" t="s">
        <v>2503</v>
      </c>
      <c r="G493" s="233"/>
    </row>
    <row r="505" spans="1:11" s="239" customFormat="1" x14ac:dyDescent="0.25">
      <c r="A505" s="212"/>
      <c r="B505" s="212"/>
      <c r="C505" s="212"/>
      <c r="D505" s="213"/>
      <c r="E505" s="213"/>
      <c r="F505" s="213"/>
      <c r="G505" s="213"/>
      <c r="H505" s="212"/>
      <c r="I505" s="212"/>
      <c r="J505" s="212"/>
      <c r="K505" s="212"/>
    </row>
  </sheetData>
  <mergeCells count="6">
    <mergeCell ref="B492:D492"/>
    <mergeCell ref="A6:G6"/>
    <mergeCell ref="A8:A12"/>
    <mergeCell ref="B8:B12"/>
    <mergeCell ref="D8:D12"/>
    <mergeCell ref="E8:G11"/>
  </mergeCells>
  <pageMargins left="0.19685039370078741" right="0.11811023622047245" top="0.15748031496062992" bottom="0.15748031496062992" header="0.31496062992125984" footer="0.31496062992125984"/>
  <pageSetup paperSize="9" scale="72" orientation="portrait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Тариф на 1кв.м</vt:lpstr>
      <vt:lpstr>Звіт по будинку</vt:lpstr>
      <vt:lpstr>2025рік-2026р (по послугам)</vt:lpstr>
      <vt:lpstr>Просроч.забрг. на 01.09.2026</vt:lpstr>
      <vt:lpstr>Наявн.коштів 2021-2026</vt:lpstr>
      <vt:lpstr>№дог. </vt:lpstr>
      <vt:lpstr>№ дог., кіл.підїз.</vt:lpstr>
      <vt:lpstr>Номер договору</vt:lpstr>
      <vt:lpstr>Лист6</vt:lpstr>
      <vt:lpstr>'Наявн.коштів 2021-2026'!Заголовки_для_печати</vt:lpstr>
      <vt:lpstr>'2025рік-2026р (по послугам)'!Область_печати</vt:lpstr>
      <vt:lpstr>'№дог. '!Область_печати</vt:lpstr>
      <vt:lpstr>'Звіт по будинку'!Область_печати</vt:lpstr>
      <vt:lpstr>'Наявн.коштів 2021-2026'!Область_печати</vt:lpstr>
      <vt:lpstr>'Номер договору'!Область_печати</vt:lpstr>
      <vt:lpstr>'Тариф на 1кв.м'!Область_печати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boss</cp:lastModifiedBy>
  <cp:lastPrinted>2026-10-13T12:27:18Z</cp:lastPrinted>
  <dcterms:created xsi:type="dcterms:W3CDTF">2016-10-17T05:27:15Z</dcterms:created>
  <dcterms:modified xsi:type="dcterms:W3CDTF">2026-10-14T11:19:11Z</dcterms:modified>
</cp:coreProperties>
</file>